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imelineCaches/timelineCache1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imelines/timeline1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6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7.xml" ContentType="application/vnd.openxmlformats-officedocument.drawing+xml"/>
  <Override PartName="/xl/comments4.xml" ContentType="application/vnd.openxmlformats-officedocument.spreadsheetml.comment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9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0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pivotTables/pivotTable6.xml" ContentType="application/vnd.openxmlformats-officedocument.spreadsheetml.pivotTable+xml"/>
  <Override PartName="/xl/drawings/drawing11.xml" ContentType="application/vnd.openxmlformats-officedocument.drawing+xml"/>
  <Override PartName="/xl/timelines/timeline2.xml" ContentType="application/vnd.ms-excel.timelin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omments9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E:\SMIF\"/>
    </mc:Choice>
  </mc:AlternateContent>
  <workbookProtection workbookAlgorithmName="SHA-512" workbookHashValue="m4PB1QTrz1SXE8e/KWNz9X2kV2UEQh2h8pjonr4tVO8Po3Qhj2EOztht3IRPGympDvu7kf1utmckCCP55+K+/Q==" workbookSaltValue="diC7+hUlXwRZ6SY0FMYnzg==" workbookSpinCount="100000" lockStructure="1"/>
  <bookViews>
    <workbookView xWindow="0" yWindow="0" windowWidth="19200" windowHeight="10995" tabRatio="917" firstSheet="1" activeTab="8"/>
  </bookViews>
  <sheets>
    <sheet name="CSUF SMIF" sheetId="19" state="hidden" r:id="rId1"/>
    <sheet name="Read Me" sheetId="23" r:id="rId2"/>
    <sheet name="Dashboard" sheetId="24" r:id="rId3"/>
    <sheet name="Performance" sheetId="18" state="hidden" r:id="rId4"/>
    <sheet name="Dash Old" sheetId="13" state="hidden" r:id="rId5"/>
    <sheet name="Dash (Weekly)" sheetId="12" state="hidden" r:id="rId6"/>
    <sheet name="Equity" sheetId="6" r:id="rId7"/>
    <sheet name="Fixed Income" sheetId="16" r:id="rId8"/>
    <sheet name="Transactions" sheetId="1" r:id="rId9"/>
    <sheet name="Price Data" sheetId="22" r:id="rId10"/>
    <sheet name="Bloom Price" sheetId="27" r:id="rId11"/>
    <sheet name="Security Info" sheetId="20" r:id="rId12"/>
    <sheet name="Values" sheetId="21" r:id="rId13"/>
    <sheet name="Price Data (old)" sheetId="4" state="hidden" r:id="rId14"/>
    <sheet name="Prices (BDH)" sheetId="17" state="hidden" r:id="rId15"/>
    <sheet name="-Pivot Equity-" sheetId="8" r:id="rId16"/>
    <sheet name="-Pivot FI-" sheetId="26" r:id="rId17"/>
    <sheet name="-Pivot Values-" sheetId="25" r:id="rId18"/>
    <sheet name="-Lists-" sheetId="7" r:id="rId19"/>
    <sheet name="Correlation Matrix" sheetId="11" r:id="rId20"/>
    <sheet name="Compliance" sheetId="5" r:id="rId21"/>
    <sheet name="Addl." sheetId="14" r:id="rId22"/>
  </sheets>
  <externalReferences>
    <externalReference r:id="rId23"/>
  </externalReferences>
  <definedNames>
    <definedName name="_xlnm._FilterDatabase" localSheetId="6" hidden="1">Equity!$C$21:$N$38</definedName>
    <definedName name="_xlnm._FilterDatabase" localSheetId="7" hidden="1">'Fixed Income'!$B$18:$P$24</definedName>
    <definedName name="_xlnm._FilterDatabase" localSheetId="8" hidden="1">Transactions!$C$5:$M$5</definedName>
    <definedName name="NativeTimeline_Date">#N/A</definedName>
    <definedName name="Sector_Equity">'-Lists-'!$C$4:$C$15</definedName>
    <definedName name="Sector_Fixed_Income">'-Lists-'!$D$4:$D$12</definedName>
    <definedName name="solver_typ" localSheetId="5" hidden="1">2</definedName>
    <definedName name="solver_typ" localSheetId="4" hidden="1">2</definedName>
    <definedName name="solver_typ" localSheetId="6" hidden="1">2</definedName>
    <definedName name="solver_typ" localSheetId="7" hidden="1">2</definedName>
    <definedName name="solver_typ" localSheetId="13" hidden="1">2</definedName>
    <definedName name="solver_typ" localSheetId="8" hidden="1">2</definedName>
    <definedName name="solver_ver" localSheetId="5" hidden="1">16</definedName>
    <definedName name="solver_ver" localSheetId="4" hidden="1">16</definedName>
    <definedName name="solver_ver" localSheetId="6" hidden="1">16</definedName>
    <definedName name="solver_ver" localSheetId="7" hidden="1">16</definedName>
    <definedName name="solver_ver" localSheetId="13" hidden="1">16</definedName>
    <definedName name="solver_ver" localSheetId="8" hidden="1">16</definedName>
    <definedName name="SpreadsheetBuilder_1" hidden="1">'Bloom Price'!#REF!</definedName>
    <definedName name="SpreadsheetBuilder_2" hidden="1">'Bloom Price'!#REF!</definedName>
    <definedName name="Type">'-Lists-'!$B$4:$B$6</definedName>
  </definedNames>
  <calcPr calcId="162913" calcMode="autoNoTable" iterate="1"/>
  <pivotCaches>
    <pivotCache cacheId="0" r:id="rId24"/>
    <pivotCache cacheId="1" r:id="rId25"/>
    <pivotCache cacheId="2" r:id="rId26"/>
    <pivotCache cacheId="3" r:id="rId27"/>
    <pivotCache cacheId="4" r:id="rId28"/>
    <pivotCache cacheId="5" r:id="rId29"/>
  </pivotCaches>
  <extLs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30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27" i="1" l="1"/>
  <c r="J27" i="1"/>
  <c r="AB174" i="22" l="1"/>
  <c r="AC174" i="22"/>
  <c r="AD174" i="22"/>
  <c r="AE174" i="22"/>
  <c r="AB175" i="22"/>
  <c r="AC175" i="22"/>
  <c r="AD175" i="22"/>
  <c r="AE175" i="22"/>
  <c r="AB176" i="22"/>
  <c r="AC176" i="22"/>
  <c r="AD176" i="22"/>
  <c r="AE176" i="22"/>
  <c r="AB177" i="22"/>
  <c r="AC177" i="22"/>
  <c r="AD177" i="22"/>
  <c r="AE177" i="22"/>
  <c r="AB178" i="22"/>
  <c r="AC178" i="22"/>
  <c r="AD178" i="22"/>
  <c r="AE178" i="22"/>
  <c r="AB179" i="22"/>
  <c r="AC179" i="22"/>
  <c r="AD179" i="22"/>
  <c r="AE179" i="22"/>
  <c r="AB180" i="22"/>
  <c r="AC180" i="22"/>
  <c r="AD180" i="22"/>
  <c r="AE180" i="22"/>
  <c r="AB181" i="22"/>
  <c r="AC181" i="22"/>
  <c r="AD181" i="22"/>
  <c r="AE181" i="22"/>
  <c r="AB182" i="22"/>
  <c r="AC182" i="22"/>
  <c r="AD182" i="22"/>
  <c r="AE182" i="22"/>
  <c r="AB183" i="22"/>
  <c r="AC183" i="22"/>
  <c r="AD183" i="22"/>
  <c r="AE183" i="22"/>
  <c r="AB184" i="22"/>
  <c r="AC184" i="22"/>
  <c r="AD184" i="22"/>
  <c r="AE184" i="22"/>
  <c r="AB185" i="22"/>
  <c r="AC185" i="22"/>
  <c r="AD185" i="22"/>
  <c r="AE185" i="22"/>
  <c r="AB186" i="22"/>
  <c r="AC186" i="22"/>
  <c r="AD186" i="22"/>
  <c r="AE186" i="22"/>
  <c r="AB187" i="22"/>
  <c r="AC187" i="22"/>
  <c r="AD187" i="22"/>
  <c r="AE187" i="22"/>
  <c r="AB188" i="22"/>
  <c r="AC188" i="22"/>
  <c r="AD188" i="22"/>
  <c r="AE188" i="22"/>
  <c r="AB189" i="22"/>
  <c r="AC189" i="22"/>
  <c r="AD189" i="22"/>
  <c r="AE189" i="22"/>
  <c r="AB190" i="22"/>
  <c r="AC190" i="22"/>
  <c r="AD190" i="22"/>
  <c r="AE190" i="22"/>
  <c r="AB191" i="22"/>
  <c r="AC191" i="22"/>
  <c r="AD191" i="22"/>
  <c r="AE191" i="22"/>
  <c r="AB192" i="22"/>
  <c r="AC192" i="22"/>
  <c r="AD192" i="22"/>
  <c r="AE192" i="22"/>
  <c r="AB193" i="22"/>
  <c r="AC193" i="22"/>
  <c r="AD193" i="22"/>
  <c r="AE193" i="22"/>
  <c r="AB194" i="22"/>
  <c r="AC194" i="22"/>
  <c r="AD194" i="22"/>
  <c r="AE194" i="22"/>
  <c r="AB195" i="22"/>
  <c r="AC195" i="22"/>
  <c r="AD195" i="22"/>
  <c r="AE195" i="22"/>
  <c r="AB196" i="22"/>
  <c r="AC196" i="22"/>
  <c r="AD196" i="22"/>
  <c r="AE196" i="22"/>
  <c r="AB197" i="22"/>
  <c r="AC197" i="22"/>
  <c r="AD197" i="22"/>
  <c r="AE197" i="22"/>
  <c r="AB198" i="22"/>
  <c r="AC198" i="22"/>
  <c r="AD198" i="22"/>
  <c r="AE198" i="22"/>
  <c r="AB199" i="22"/>
  <c r="AC199" i="22"/>
  <c r="AD199" i="22"/>
  <c r="AE199" i="22"/>
  <c r="AB200" i="22"/>
  <c r="AC200" i="22"/>
  <c r="AD200" i="22"/>
  <c r="AE200" i="22"/>
  <c r="AB201" i="22"/>
  <c r="AC201" i="22"/>
  <c r="AD201" i="22"/>
  <c r="AE201" i="22"/>
  <c r="AB202" i="22"/>
  <c r="AC202" i="22"/>
  <c r="AD202" i="22"/>
  <c r="AE202" i="22"/>
  <c r="AB203" i="22"/>
  <c r="AC203" i="22"/>
  <c r="AD203" i="22"/>
  <c r="AE203" i="22"/>
  <c r="AB204" i="22"/>
  <c r="AC204" i="22"/>
  <c r="AD204" i="22"/>
  <c r="AE204" i="22"/>
  <c r="AB205" i="22"/>
  <c r="AC205" i="22"/>
  <c r="AD205" i="22"/>
  <c r="AE205" i="22"/>
  <c r="AB206" i="22"/>
  <c r="AC206" i="22"/>
  <c r="AD206" i="22"/>
  <c r="AE206" i="22"/>
  <c r="AB207" i="22"/>
  <c r="AC207" i="22"/>
  <c r="AD207" i="22"/>
  <c r="AE207" i="22"/>
  <c r="AB208" i="22"/>
  <c r="AC208" i="22"/>
  <c r="AD208" i="22"/>
  <c r="AE208" i="22"/>
  <c r="AB209" i="22"/>
  <c r="AC209" i="22"/>
  <c r="AD209" i="22"/>
  <c r="AE209" i="22"/>
  <c r="AB210" i="22"/>
  <c r="AC210" i="22"/>
  <c r="AD210" i="22"/>
  <c r="AE210" i="22"/>
  <c r="AB211" i="22"/>
  <c r="AC211" i="22"/>
  <c r="AD211" i="22"/>
  <c r="AE211" i="22"/>
  <c r="AB212" i="22"/>
  <c r="AC212" i="22"/>
  <c r="AD212" i="22"/>
  <c r="AE212" i="22"/>
  <c r="AB213" i="22"/>
  <c r="AC213" i="22"/>
  <c r="AD213" i="22"/>
  <c r="AE213" i="22"/>
  <c r="AB214" i="22"/>
  <c r="AC214" i="22"/>
  <c r="AD214" i="22"/>
  <c r="AE214" i="22"/>
  <c r="AB215" i="22"/>
  <c r="AC215" i="22"/>
  <c r="AD215" i="22"/>
  <c r="AE215" i="22"/>
  <c r="AB216" i="22"/>
  <c r="AC216" i="22"/>
  <c r="AD216" i="22"/>
  <c r="AE216" i="22"/>
  <c r="AB217" i="22"/>
  <c r="AC217" i="22"/>
  <c r="AD217" i="22"/>
  <c r="AE217" i="22"/>
  <c r="AB218" i="22"/>
  <c r="AC218" i="22"/>
  <c r="AD218" i="22"/>
  <c r="AE218" i="22"/>
  <c r="AB219" i="22"/>
  <c r="AC219" i="22"/>
  <c r="AD219" i="22"/>
  <c r="AE219" i="22"/>
  <c r="AB220" i="22"/>
  <c r="AC220" i="22"/>
  <c r="AD220" i="22"/>
  <c r="AE220" i="22"/>
  <c r="AB221" i="22"/>
  <c r="AC221" i="22"/>
  <c r="AD221" i="22"/>
  <c r="AE221" i="22"/>
  <c r="AB222" i="22"/>
  <c r="AC222" i="22"/>
  <c r="AD222" i="22"/>
  <c r="AE222" i="22"/>
  <c r="AB223" i="22"/>
  <c r="AC223" i="22"/>
  <c r="AD223" i="22"/>
  <c r="AE223" i="22"/>
  <c r="AB224" i="22"/>
  <c r="AC224" i="22"/>
  <c r="AD224" i="22"/>
  <c r="AE224" i="22"/>
  <c r="AB225" i="22"/>
  <c r="AC225" i="22"/>
  <c r="AD225" i="22"/>
  <c r="AE225" i="22"/>
  <c r="AB226" i="22"/>
  <c r="AC226" i="22"/>
  <c r="AD226" i="22"/>
  <c r="AE226" i="22"/>
  <c r="AB227" i="22"/>
  <c r="AC227" i="22"/>
  <c r="AD227" i="22"/>
  <c r="AE227" i="22"/>
  <c r="AB228" i="22"/>
  <c r="AC228" i="22"/>
  <c r="AD228" i="22"/>
  <c r="AE228" i="22"/>
  <c r="AB229" i="22"/>
  <c r="AC229" i="22"/>
  <c r="AD229" i="22"/>
  <c r="AE229" i="22"/>
  <c r="AB230" i="22"/>
  <c r="AC230" i="22"/>
  <c r="AD230" i="22"/>
  <c r="AE230" i="22"/>
  <c r="AB231" i="22"/>
  <c r="AC231" i="22"/>
  <c r="AD231" i="22"/>
  <c r="AE231" i="22"/>
  <c r="AB232" i="22"/>
  <c r="AC232" i="22"/>
  <c r="AD232" i="22"/>
  <c r="AE232" i="22"/>
  <c r="AB233" i="22"/>
  <c r="AC233" i="22"/>
  <c r="AD233" i="22"/>
  <c r="AE233" i="22"/>
  <c r="AB234" i="22"/>
  <c r="AC234" i="22"/>
  <c r="AD234" i="22"/>
  <c r="AE234" i="22"/>
  <c r="AB235" i="22"/>
  <c r="AC235" i="22"/>
  <c r="AD235" i="22"/>
  <c r="AE235" i="22"/>
  <c r="AB236" i="22"/>
  <c r="AC236" i="22"/>
  <c r="AD236" i="22"/>
  <c r="AE236" i="22"/>
  <c r="AB237" i="22"/>
  <c r="AC237" i="22"/>
  <c r="AD237" i="22"/>
  <c r="AE237" i="22"/>
  <c r="AB238" i="22"/>
  <c r="AC238" i="22"/>
  <c r="AD238" i="22"/>
  <c r="AE238" i="22"/>
  <c r="AB239" i="22"/>
  <c r="AC239" i="22"/>
  <c r="AD239" i="22"/>
  <c r="AE239" i="22"/>
  <c r="AB240" i="22"/>
  <c r="AC240" i="22"/>
  <c r="AD240" i="22"/>
  <c r="AE240" i="22"/>
  <c r="AB241" i="22"/>
  <c r="AC241" i="22"/>
  <c r="AD241" i="22"/>
  <c r="AE241" i="22"/>
  <c r="AB242" i="22"/>
  <c r="AC242" i="22"/>
  <c r="AD242" i="22"/>
  <c r="AE242" i="22"/>
  <c r="AB243" i="22"/>
  <c r="AC243" i="22"/>
  <c r="AD243" i="22"/>
  <c r="AE243" i="22"/>
  <c r="AB244" i="22"/>
  <c r="AC244" i="22"/>
  <c r="AD244" i="22"/>
  <c r="AE244" i="22"/>
  <c r="AB245" i="22"/>
  <c r="AC245" i="22"/>
  <c r="AD245" i="22"/>
  <c r="AE245" i="22"/>
  <c r="AB246" i="22"/>
  <c r="AC246" i="22"/>
  <c r="AD246" i="22"/>
  <c r="AE246" i="22"/>
  <c r="AB247" i="22"/>
  <c r="AC247" i="22"/>
  <c r="AD247" i="22"/>
  <c r="AE247" i="22"/>
  <c r="AB248" i="22"/>
  <c r="AC248" i="22"/>
  <c r="AD248" i="22"/>
  <c r="AE248" i="22"/>
  <c r="AB249" i="22"/>
  <c r="AC249" i="22"/>
  <c r="AD249" i="22"/>
  <c r="AE249" i="22"/>
  <c r="AB250" i="22"/>
  <c r="AC250" i="22"/>
  <c r="AD250" i="22"/>
  <c r="AE250" i="22"/>
  <c r="AB251" i="22"/>
  <c r="AC251" i="22"/>
  <c r="AD251" i="22"/>
  <c r="AE251" i="22"/>
  <c r="AB252" i="22"/>
  <c r="AC252" i="22"/>
  <c r="AD252" i="22"/>
  <c r="AE252" i="22"/>
  <c r="AB253" i="22"/>
  <c r="AC253" i="22"/>
  <c r="AD253" i="22"/>
  <c r="AE253" i="22"/>
  <c r="AB254" i="22"/>
  <c r="AC254" i="22"/>
  <c r="AD254" i="22"/>
  <c r="AE254" i="22"/>
  <c r="AB255" i="22"/>
  <c r="AC255" i="22"/>
  <c r="AD255" i="22"/>
  <c r="AE255" i="22"/>
  <c r="AB256" i="22"/>
  <c r="AC256" i="22"/>
  <c r="AD256" i="22"/>
  <c r="AE256" i="22"/>
  <c r="AB6" i="22"/>
  <c r="AB8" i="22"/>
  <c r="AB10" i="22"/>
  <c r="AB12" i="22"/>
  <c r="AB14" i="22"/>
  <c r="AB16" i="22"/>
  <c r="AB18" i="22"/>
  <c r="AB20" i="22"/>
  <c r="AB22" i="22"/>
  <c r="AB24" i="22"/>
  <c r="AB26" i="22"/>
  <c r="AB28" i="22"/>
  <c r="AB30" i="22"/>
  <c r="AB32" i="22"/>
  <c r="AB34" i="22"/>
  <c r="AB36" i="22"/>
  <c r="AB38" i="22"/>
  <c r="AB40" i="22"/>
  <c r="AB42" i="22"/>
  <c r="AB44" i="22"/>
  <c r="AB46" i="22"/>
  <c r="AB48" i="22"/>
  <c r="AB50" i="22"/>
  <c r="AB52" i="22"/>
  <c r="AB54" i="22"/>
  <c r="AB56" i="22"/>
  <c r="AB58" i="22"/>
  <c r="AB60" i="22"/>
  <c r="AB62" i="22"/>
  <c r="AB64" i="22"/>
  <c r="AB66" i="22"/>
  <c r="AB68" i="22"/>
  <c r="AB70" i="22"/>
  <c r="AB72" i="22"/>
  <c r="AB74" i="22"/>
  <c r="AB76" i="22"/>
  <c r="AB78" i="22"/>
  <c r="AB80" i="22"/>
  <c r="AB82" i="22"/>
  <c r="AB84" i="22"/>
  <c r="AB86" i="22"/>
  <c r="AB88" i="22"/>
  <c r="AB90" i="22"/>
  <c r="AB92" i="22"/>
  <c r="AB94" i="22"/>
  <c r="AB96" i="22"/>
  <c r="AB98" i="22"/>
  <c r="AB100" i="22"/>
  <c r="AB102" i="22"/>
  <c r="AB104" i="22"/>
  <c r="AB106" i="22"/>
  <c r="AB108" i="22"/>
  <c r="AB110" i="22"/>
  <c r="AB112" i="22"/>
  <c r="AB114" i="22"/>
  <c r="AB116" i="22"/>
  <c r="AB118" i="22"/>
  <c r="AB120" i="22"/>
  <c r="AB122" i="22"/>
  <c r="AB124" i="22"/>
  <c r="AB126" i="22"/>
  <c r="AB128" i="22"/>
  <c r="AB130" i="22"/>
  <c r="AB132" i="22"/>
  <c r="AB134" i="22"/>
  <c r="AB136" i="22"/>
  <c r="AB138" i="22"/>
  <c r="AB140" i="22"/>
  <c r="AB142" i="22"/>
  <c r="AB144" i="22"/>
  <c r="AB146" i="22"/>
  <c r="AB148" i="22"/>
  <c r="AB150" i="22"/>
  <c r="AB152" i="22"/>
  <c r="AB154" i="22"/>
  <c r="AB156" i="22"/>
  <c r="AB158" i="22"/>
  <c r="AB160" i="22"/>
  <c r="AB162" i="22"/>
  <c r="AB164" i="22"/>
  <c r="AB166" i="22"/>
  <c r="AB168" i="22"/>
  <c r="AB170" i="22"/>
  <c r="AB172" i="22"/>
  <c r="AC6" i="22"/>
  <c r="AC8" i="22"/>
  <c r="AC10" i="22"/>
  <c r="AC12" i="22"/>
  <c r="AC14" i="22"/>
  <c r="AC16" i="22"/>
  <c r="AC18" i="22"/>
  <c r="AC20" i="22"/>
  <c r="AC22" i="22"/>
  <c r="AC24" i="22"/>
  <c r="AC26" i="22"/>
  <c r="AC28" i="22"/>
  <c r="AC30" i="22"/>
  <c r="AC32" i="22"/>
  <c r="AC34" i="22"/>
  <c r="AC36" i="22"/>
  <c r="AC38" i="22"/>
  <c r="AC40" i="22"/>
  <c r="AC42" i="22"/>
  <c r="AC44" i="22"/>
  <c r="AC46" i="22"/>
  <c r="AC48" i="22"/>
  <c r="AC50" i="22"/>
  <c r="AC52" i="22"/>
  <c r="AC54" i="22"/>
  <c r="AC56" i="22"/>
  <c r="AC58" i="22"/>
  <c r="AC60" i="22"/>
  <c r="AC62" i="22"/>
  <c r="AC64" i="22"/>
  <c r="AC66" i="22"/>
  <c r="AC68" i="22"/>
  <c r="AC70" i="22"/>
  <c r="AC72" i="22"/>
  <c r="AC74" i="22"/>
  <c r="AC76" i="22"/>
  <c r="AC78" i="22"/>
  <c r="AC80" i="22"/>
  <c r="AC82" i="22"/>
  <c r="AC84" i="22"/>
  <c r="AC86" i="22"/>
  <c r="AC88" i="22"/>
  <c r="AC90" i="22"/>
  <c r="AC92" i="22"/>
  <c r="AC94" i="22"/>
  <c r="AC96" i="22"/>
  <c r="AC98" i="22"/>
  <c r="AC100" i="22"/>
  <c r="AC102" i="22"/>
  <c r="AC104" i="22"/>
  <c r="AC106" i="22"/>
  <c r="AC108" i="22"/>
  <c r="AC110" i="22"/>
  <c r="AC112" i="22"/>
  <c r="AC114" i="22"/>
  <c r="AC116" i="22"/>
  <c r="AC118" i="22"/>
  <c r="AC120" i="22"/>
  <c r="AC122" i="22"/>
  <c r="AC124" i="22"/>
  <c r="AC126" i="22"/>
  <c r="AC128" i="22"/>
  <c r="AC130" i="22"/>
  <c r="AC132" i="22"/>
  <c r="AC134" i="22"/>
  <c r="AC136" i="22"/>
  <c r="AC138" i="22"/>
  <c r="AC140" i="22"/>
  <c r="AC142" i="22"/>
  <c r="AC144" i="22"/>
  <c r="AC146" i="22"/>
  <c r="AC148" i="22"/>
  <c r="AC150" i="22"/>
  <c r="AC152" i="22"/>
  <c r="AC154" i="22"/>
  <c r="AC156" i="22"/>
  <c r="AC158" i="22"/>
  <c r="AC160" i="22"/>
  <c r="AC162" i="22"/>
  <c r="AC164" i="22"/>
  <c r="AC166" i="22"/>
  <c r="AC168" i="22"/>
  <c r="AC170" i="22"/>
  <c r="AC172" i="22"/>
  <c r="AD6" i="22"/>
  <c r="AD8" i="22"/>
  <c r="AD10" i="22"/>
  <c r="AD12" i="22"/>
  <c r="AD14" i="22"/>
  <c r="AD16" i="22"/>
  <c r="AD18" i="22"/>
  <c r="AD20" i="22"/>
  <c r="AD22" i="22"/>
  <c r="AD24" i="22"/>
  <c r="AD26" i="22"/>
  <c r="AD28" i="22"/>
  <c r="AD30" i="22"/>
  <c r="AD32" i="22"/>
  <c r="AD34" i="22"/>
  <c r="AD36" i="22"/>
  <c r="AD38" i="22"/>
  <c r="AD40" i="22"/>
  <c r="AD42" i="22"/>
  <c r="AD44" i="22"/>
  <c r="AD46" i="22"/>
  <c r="AD48" i="22"/>
  <c r="AD50" i="22"/>
  <c r="AD52" i="22"/>
  <c r="AD54" i="22"/>
  <c r="AD56" i="22"/>
  <c r="AD58" i="22"/>
  <c r="AD60" i="22"/>
  <c r="AD62" i="22"/>
  <c r="AD64" i="22"/>
  <c r="AD66" i="22"/>
  <c r="AD68" i="22"/>
  <c r="AD70" i="22"/>
  <c r="AD72" i="22"/>
  <c r="AD74" i="22"/>
  <c r="AD76" i="22"/>
  <c r="AD78" i="22"/>
  <c r="AD80" i="22"/>
  <c r="AD82" i="22"/>
  <c r="AD84" i="22"/>
  <c r="AD86" i="22"/>
  <c r="AD88" i="22"/>
  <c r="AD90" i="22"/>
  <c r="AD92" i="22"/>
  <c r="AD94" i="22"/>
  <c r="AD96" i="22"/>
  <c r="AD98" i="22"/>
  <c r="AD100" i="22"/>
  <c r="AD102" i="22"/>
  <c r="AD104" i="22"/>
  <c r="AD106" i="22"/>
  <c r="AD108" i="22"/>
  <c r="AD110" i="22"/>
  <c r="AD112" i="22"/>
  <c r="AD114" i="22"/>
  <c r="AD116" i="22"/>
  <c r="AD118" i="22"/>
  <c r="AD120" i="22"/>
  <c r="AD122" i="22"/>
  <c r="AD124" i="22"/>
  <c r="AD126" i="22"/>
  <c r="AD128" i="22"/>
  <c r="AD130" i="22"/>
  <c r="AD132" i="22"/>
  <c r="AD134" i="22"/>
  <c r="AD136" i="22"/>
  <c r="AD138" i="22"/>
  <c r="AD140" i="22"/>
  <c r="AD142" i="22"/>
  <c r="AD144" i="22"/>
  <c r="AD146" i="22"/>
  <c r="AD148" i="22"/>
  <c r="AD150" i="22"/>
  <c r="AD152" i="22"/>
  <c r="AD154" i="22"/>
  <c r="AD156" i="22"/>
  <c r="AD158" i="22"/>
  <c r="AD160" i="22"/>
  <c r="AD162" i="22"/>
  <c r="AD164" i="22"/>
  <c r="AD166" i="22"/>
  <c r="AD168" i="22"/>
  <c r="AD170" i="22"/>
  <c r="AD172" i="22"/>
  <c r="AE6" i="22"/>
  <c r="AE8" i="22"/>
  <c r="AE10" i="22"/>
  <c r="AE12" i="22"/>
  <c r="AE14" i="22"/>
  <c r="AE16" i="22"/>
  <c r="AE18" i="22"/>
  <c r="AE20" i="22"/>
  <c r="AE22" i="22"/>
  <c r="AE24" i="22"/>
  <c r="AE26" i="22"/>
  <c r="AE28" i="22"/>
  <c r="AE30" i="22"/>
  <c r="AE32" i="22"/>
  <c r="AE34" i="22"/>
  <c r="AE36" i="22"/>
  <c r="AE38" i="22"/>
  <c r="AE40" i="22"/>
  <c r="AE42" i="22"/>
  <c r="AE44" i="22"/>
  <c r="AE46" i="22"/>
  <c r="AE48" i="22"/>
  <c r="AE50" i="22"/>
  <c r="AE52" i="22"/>
  <c r="AE54" i="22"/>
  <c r="AE56" i="22"/>
  <c r="AE58" i="22"/>
  <c r="AE60" i="22"/>
  <c r="AE62" i="22"/>
  <c r="AE64" i="22"/>
  <c r="AE66" i="22"/>
  <c r="AE68" i="22"/>
  <c r="AE70" i="22"/>
  <c r="AE72" i="22"/>
  <c r="AE74" i="22"/>
  <c r="AE76" i="22"/>
  <c r="AE78" i="22"/>
  <c r="AE80" i="22"/>
  <c r="AE82" i="22"/>
  <c r="AE84" i="22"/>
  <c r="AE86" i="22"/>
  <c r="AE88" i="22"/>
  <c r="AE90" i="22"/>
  <c r="AE92" i="22"/>
  <c r="AE94" i="22"/>
  <c r="AE96" i="22"/>
  <c r="AE98" i="22"/>
  <c r="AE100" i="22"/>
  <c r="AE102" i="22"/>
  <c r="AE104" i="22"/>
  <c r="AE106" i="22"/>
  <c r="AE108" i="22"/>
  <c r="AE110" i="22"/>
  <c r="AE112" i="22"/>
  <c r="AE114" i="22"/>
  <c r="AE116" i="22"/>
  <c r="AE118" i="22"/>
  <c r="AE120" i="22"/>
  <c r="AE122" i="22"/>
  <c r="AE124" i="22"/>
  <c r="AE126" i="22"/>
  <c r="AE128" i="22"/>
  <c r="AE130" i="22"/>
  <c r="AE132" i="22"/>
  <c r="AE134" i="22"/>
  <c r="AE136" i="22"/>
  <c r="AE138" i="22"/>
  <c r="AE140" i="22"/>
  <c r="AE142" i="22"/>
  <c r="AE144" i="22"/>
  <c r="AE146" i="22"/>
  <c r="AE148" i="22"/>
  <c r="AE150" i="22"/>
  <c r="AE152" i="22"/>
  <c r="AE154" i="22"/>
  <c r="AE156" i="22"/>
  <c r="AE158" i="22"/>
  <c r="AE160" i="22"/>
  <c r="AE162" i="22"/>
  <c r="AE164" i="22"/>
  <c r="AE166" i="22"/>
  <c r="AE168" i="22"/>
  <c r="AE170" i="22"/>
  <c r="AE172" i="22"/>
  <c r="AB5" i="22"/>
  <c r="AB7" i="22"/>
  <c r="AB9" i="22"/>
  <c r="AB11" i="22"/>
  <c r="AB13" i="22"/>
  <c r="AB15" i="22"/>
  <c r="AB17" i="22"/>
  <c r="AB19" i="22"/>
  <c r="AB21" i="22"/>
  <c r="AB23" i="22"/>
  <c r="AB25" i="22"/>
  <c r="AB27" i="22"/>
  <c r="AB29" i="22"/>
  <c r="AB31" i="22"/>
  <c r="AB33" i="22"/>
  <c r="AB35" i="22"/>
  <c r="AB37" i="22"/>
  <c r="AB39" i="22"/>
  <c r="AB41" i="22"/>
  <c r="AB43" i="22"/>
  <c r="AB45" i="22"/>
  <c r="AB47" i="22"/>
  <c r="AB49" i="22"/>
  <c r="AB51" i="22"/>
  <c r="AB53" i="22"/>
  <c r="AB55" i="22"/>
  <c r="AB57" i="22"/>
  <c r="AB59" i="22"/>
  <c r="AB61" i="22"/>
  <c r="AB63" i="22"/>
  <c r="AB65" i="22"/>
  <c r="AB67" i="22"/>
  <c r="AB69" i="22"/>
  <c r="AB71" i="22"/>
  <c r="AB73" i="22"/>
  <c r="AB75" i="22"/>
  <c r="AB77" i="22"/>
  <c r="AB79" i="22"/>
  <c r="AB81" i="22"/>
  <c r="AB83" i="22"/>
  <c r="AB85" i="22"/>
  <c r="AB87" i="22"/>
  <c r="AB89" i="22"/>
  <c r="AB91" i="22"/>
  <c r="AB93" i="22"/>
  <c r="AB95" i="22"/>
  <c r="AB97" i="22"/>
  <c r="AB99" i="22"/>
  <c r="AB101" i="22"/>
  <c r="AB103" i="22"/>
  <c r="AB105" i="22"/>
  <c r="AB107" i="22"/>
  <c r="AB109" i="22"/>
  <c r="AB111" i="22"/>
  <c r="AB113" i="22"/>
  <c r="AB115" i="22"/>
  <c r="AB117" i="22"/>
  <c r="AB119" i="22"/>
  <c r="AB121" i="22"/>
  <c r="AB123" i="22"/>
  <c r="AB125" i="22"/>
  <c r="AB127" i="22"/>
  <c r="AB129" i="22"/>
  <c r="AB131" i="22"/>
  <c r="AB133" i="22"/>
  <c r="AB135" i="22"/>
  <c r="AB137" i="22"/>
  <c r="AB139" i="22"/>
  <c r="AB141" i="22"/>
  <c r="AB143" i="22"/>
  <c r="AB145" i="22"/>
  <c r="AB147" i="22"/>
  <c r="AB149" i="22"/>
  <c r="AB151" i="22"/>
  <c r="AB153" i="22"/>
  <c r="AB155" i="22"/>
  <c r="AB157" i="22"/>
  <c r="AB159" i="22"/>
  <c r="AB161" i="22"/>
  <c r="AB163" i="22"/>
  <c r="AB165" i="22"/>
  <c r="AB167" i="22"/>
  <c r="AB169" i="22"/>
  <c r="AB171" i="22"/>
  <c r="AB173" i="22"/>
  <c r="AC5" i="22"/>
  <c r="AC7" i="22"/>
  <c r="AC9" i="22"/>
  <c r="AC11" i="22"/>
  <c r="AC13" i="22"/>
  <c r="AC15" i="22"/>
  <c r="AC17" i="22"/>
  <c r="AC19" i="22"/>
  <c r="AC21" i="22"/>
  <c r="AC23" i="22"/>
  <c r="AC25" i="22"/>
  <c r="AC27" i="22"/>
  <c r="AC29" i="22"/>
  <c r="AC31" i="22"/>
  <c r="AC33" i="22"/>
  <c r="AC35" i="22"/>
  <c r="AC37" i="22"/>
  <c r="AC39" i="22"/>
  <c r="AC41" i="22"/>
  <c r="AC43" i="22"/>
  <c r="AC45" i="22"/>
  <c r="AC47" i="22"/>
  <c r="AC49" i="22"/>
  <c r="AC51" i="22"/>
  <c r="AC53" i="22"/>
  <c r="AC55" i="22"/>
  <c r="AC57" i="22"/>
  <c r="AC59" i="22"/>
  <c r="AC61" i="22"/>
  <c r="AC63" i="22"/>
  <c r="AC65" i="22"/>
  <c r="AC67" i="22"/>
  <c r="AC69" i="22"/>
  <c r="AC71" i="22"/>
  <c r="AC73" i="22"/>
  <c r="AC75" i="22"/>
  <c r="AC77" i="22"/>
  <c r="AC79" i="22"/>
  <c r="AC81" i="22"/>
  <c r="AC83" i="22"/>
  <c r="AC85" i="22"/>
  <c r="AC87" i="22"/>
  <c r="AC89" i="22"/>
  <c r="AC91" i="22"/>
  <c r="AC93" i="22"/>
  <c r="AC95" i="22"/>
  <c r="AC97" i="22"/>
  <c r="AC99" i="22"/>
  <c r="AC101" i="22"/>
  <c r="AC103" i="22"/>
  <c r="AC105" i="22"/>
  <c r="AC107" i="22"/>
  <c r="AC109" i="22"/>
  <c r="AC111" i="22"/>
  <c r="AC113" i="22"/>
  <c r="AC115" i="22"/>
  <c r="AC117" i="22"/>
  <c r="AC119" i="22"/>
  <c r="AC121" i="22"/>
  <c r="AC123" i="22"/>
  <c r="AC125" i="22"/>
  <c r="AC127" i="22"/>
  <c r="AC129" i="22"/>
  <c r="AC131" i="22"/>
  <c r="AC133" i="22"/>
  <c r="AC135" i="22"/>
  <c r="AC137" i="22"/>
  <c r="AC139" i="22"/>
  <c r="AC141" i="22"/>
  <c r="AC143" i="22"/>
  <c r="AC145" i="22"/>
  <c r="AC147" i="22"/>
  <c r="AC149" i="22"/>
  <c r="AC151" i="22"/>
  <c r="AC153" i="22"/>
  <c r="AC155" i="22"/>
  <c r="AC157" i="22"/>
  <c r="AC159" i="22"/>
  <c r="AC161" i="22"/>
  <c r="AC163" i="22"/>
  <c r="AC165" i="22"/>
  <c r="AC167" i="22"/>
  <c r="AC169" i="22"/>
  <c r="AC171" i="22"/>
  <c r="AC173" i="22"/>
  <c r="AD5" i="22"/>
  <c r="AD7" i="22"/>
  <c r="AD9" i="22"/>
  <c r="AD11" i="22"/>
  <c r="AD13" i="22"/>
  <c r="AD15" i="22"/>
  <c r="AD17" i="22"/>
  <c r="AD19" i="22"/>
  <c r="AD21" i="22"/>
  <c r="AD23" i="22"/>
  <c r="AD25" i="22"/>
  <c r="AD27" i="22"/>
  <c r="AD29" i="22"/>
  <c r="AD31" i="22"/>
  <c r="AD33" i="22"/>
  <c r="AD35" i="22"/>
  <c r="AD37" i="22"/>
  <c r="AD39" i="22"/>
  <c r="AD41" i="22"/>
  <c r="AD43" i="22"/>
  <c r="AD45" i="22"/>
  <c r="AD47" i="22"/>
  <c r="AD49" i="22"/>
  <c r="AD51" i="22"/>
  <c r="AD53" i="22"/>
  <c r="AD55" i="22"/>
  <c r="AD57" i="22"/>
  <c r="AD59" i="22"/>
  <c r="AD61" i="22"/>
  <c r="AD63" i="22"/>
  <c r="AD65" i="22"/>
  <c r="AD67" i="22"/>
  <c r="AD69" i="22"/>
  <c r="AD71" i="22"/>
  <c r="AD73" i="22"/>
  <c r="AD75" i="22"/>
  <c r="AD77" i="22"/>
  <c r="AD79" i="22"/>
  <c r="AD81" i="22"/>
  <c r="AD83" i="22"/>
  <c r="AD85" i="22"/>
  <c r="AD87" i="22"/>
  <c r="AD89" i="22"/>
  <c r="AD91" i="22"/>
  <c r="AD93" i="22"/>
  <c r="AD95" i="22"/>
  <c r="AD97" i="22"/>
  <c r="AD99" i="22"/>
  <c r="AD101" i="22"/>
  <c r="AD103" i="22"/>
  <c r="AD105" i="22"/>
  <c r="AD107" i="22"/>
  <c r="AD109" i="22"/>
  <c r="AD111" i="22"/>
  <c r="AD113" i="22"/>
  <c r="AD115" i="22"/>
  <c r="AD117" i="22"/>
  <c r="AD119" i="22"/>
  <c r="AD121" i="22"/>
  <c r="AD123" i="22"/>
  <c r="AD125" i="22"/>
  <c r="AD127" i="22"/>
  <c r="AD129" i="22"/>
  <c r="AD131" i="22"/>
  <c r="AD133" i="22"/>
  <c r="AD135" i="22"/>
  <c r="AD137" i="22"/>
  <c r="AD139" i="22"/>
  <c r="AD141" i="22"/>
  <c r="AD143" i="22"/>
  <c r="AD145" i="22"/>
  <c r="AD147" i="22"/>
  <c r="AD149" i="22"/>
  <c r="AD151" i="22"/>
  <c r="AD153" i="22"/>
  <c r="AD155" i="22"/>
  <c r="AD157" i="22"/>
  <c r="AD159" i="22"/>
  <c r="AD161" i="22"/>
  <c r="AD163" i="22"/>
  <c r="AD165" i="22"/>
  <c r="AD167" i="22"/>
  <c r="AD169" i="22"/>
  <c r="AD171" i="22"/>
  <c r="AD173" i="22"/>
  <c r="AE5" i="22"/>
  <c r="AE7" i="22"/>
  <c r="AE9" i="22"/>
  <c r="AE11" i="22"/>
  <c r="AE13" i="22"/>
  <c r="AE15" i="22"/>
  <c r="AE17" i="22"/>
  <c r="AE19" i="22"/>
  <c r="AE21" i="22"/>
  <c r="AE23" i="22"/>
  <c r="AE25" i="22"/>
  <c r="AE27" i="22"/>
  <c r="AE29" i="22"/>
  <c r="AE31" i="22"/>
  <c r="AE33" i="22"/>
  <c r="AE35" i="22"/>
  <c r="AE37" i="22"/>
  <c r="AE39" i="22"/>
  <c r="AE41" i="22"/>
  <c r="AE43" i="22"/>
  <c r="AE45" i="22"/>
  <c r="AE47" i="22"/>
  <c r="AE49" i="22"/>
  <c r="AE51" i="22"/>
  <c r="AE53" i="22"/>
  <c r="AE55" i="22"/>
  <c r="AE57" i="22"/>
  <c r="AE59" i="22"/>
  <c r="AE61" i="22"/>
  <c r="AE63" i="22"/>
  <c r="AE65" i="22"/>
  <c r="AE67" i="22"/>
  <c r="AE69" i="22"/>
  <c r="AE71" i="22"/>
  <c r="AE73" i="22"/>
  <c r="AE75" i="22"/>
  <c r="AE77" i="22"/>
  <c r="AE79" i="22"/>
  <c r="AE81" i="22"/>
  <c r="AE83" i="22"/>
  <c r="AE85" i="22"/>
  <c r="AE87" i="22"/>
  <c r="AE89" i="22"/>
  <c r="AE91" i="22"/>
  <c r="AE93" i="22"/>
  <c r="AE95" i="22"/>
  <c r="AE97" i="22"/>
  <c r="AE99" i="22"/>
  <c r="AE101" i="22"/>
  <c r="AE103" i="22"/>
  <c r="AE105" i="22"/>
  <c r="AE107" i="22"/>
  <c r="AE109" i="22"/>
  <c r="AE111" i="22"/>
  <c r="AE113" i="22"/>
  <c r="AE115" i="22"/>
  <c r="AE117" i="22"/>
  <c r="AE119" i="22"/>
  <c r="AE121" i="22"/>
  <c r="AE123" i="22"/>
  <c r="AE125" i="22"/>
  <c r="AE127" i="22"/>
  <c r="AE129" i="22"/>
  <c r="AE131" i="22"/>
  <c r="AE133" i="22"/>
  <c r="AE135" i="22"/>
  <c r="AE137" i="22"/>
  <c r="AE139" i="22"/>
  <c r="AE141" i="22"/>
  <c r="AE143" i="22"/>
  <c r="AE145" i="22"/>
  <c r="AE147" i="22"/>
  <c r="AE149" i="22"/>
  <c r="AE151" i="22"/>
  <c r="AE153" i="22"/>
  <c r="AE155" i="22"/>
  <c r="AE157" i="22"/>
  <c r="AE159" i="22"/>
  <c r="AE161" i="22"/>
  <c r="AE163" i="22"/>
  <c r="AE165" i="22"/>
  <c r="AE167" i="22"/>
  <c r="AE169" i="22"/>
  <c r="AE171" i="22"/>
  <c r="AE173" i="22"/>
  <c r="AS5" i="17"/>
  <c r="AD5" i="17"/>
  <c r="D5" i="17"/>
  <c r="V5" i="17"/>
  <c r="AH5" i="17"/>
  <c r="F5" i="17"/>
  <c r="AW5" i="17"/>
  <c r="AU5" i="17"/>
  <c r="N5" i="17"/>
  <c r="AB5" i="17"/>
  <c r="BD5" i="17"/>
  <c r="P5" i="17"/>
  <c r="Z5" i="17"/>
  <c r="X5" i="17"/>
  <c r="R5" i="17"/>
  <c r="H5" i="17"/>
  <c r="AJ5" i="17"/>
  <c r="T5" i="17"/>
  <c r="BB5" i="17"/>
  <c r="L5" i="17"/>
  <c r="AM5" i="17"/>
  <c r="AF5" i="17"/>
  <c r="AO5" i="17"/>
  <c r="J5" i="17"/>
  <c r="AY5" i="17"/>
  <c r="BF5" i="17"/>
  <c r="AQ5" i="17"/>
  <c r="AC4" i="22"/>
  <c r="AE4" i="22"/>
  <c r="AB4" i="22"/>
  <c r="AD4" i="22"/>
  <c r="AF4" i="22" l="1"/>
  <c r="AF16" i="22"/>
  <c r="AG16" i="22" s="1"/>
  <c r="AB3" i="22" l="1"/>
  <c r="AD3" i="22"/>
  <c r="AE3" i="22"/>
  <c r="AC3" i="22" l="1"/>
  <c r="AH4" i="22" l="1"/>
  <c r="B168" i="22"/>
  <c r="A2" i="27"/>
  <c r="Q4" i="27"/>
  <c r="AG4" i="27"/>
  <c r="AM4" i="27"/>
  <c r="AC4" i="27"/>
  <c r="AK4" i="27"/>
  <c r="U4" i="27"/>
  <c r="AQ4" i="27"/>
  <c r="AW4" i="27"/>
  <c r="E4" i="27"/>
  <c r="AO4" i="27"/>
  <c r="AU4" i="27"/>
  <c r="M4" i="27"/>
  <c r="I4" i="27"/>
  <c r="A4" i="27"/>
  <c r="Y4" i="27"/>
  <c r="S4" i="27"/>
  <c r="AI4" i="27"/>
  <c r="AS4" i="27"/>
  <c r="O4" i="27"/>
  <c r="AE4" i="27"/>
  <c r="C4" i="27"/>
  <c r="W4" i="27"/>
  <c r="AA4" i="27"/>
  <c r="K4" i="27"/>
  <c r="G4" i="27"/>
  <c r="AA256" i="22" l="1"/>
  <c r="Z256" i="22"/>
  <c r="Y256" i="22"/>
  <c r="X256" i="22"/>
  <c r="W256" i="22"/>
  <c r="V256" i="22"/>
  <c r="U256" i="22"/>
  <c r="T256" i="22"/>
  <c r="S256" i="22"/>
  <c r="R256" i="22"/>
  <c r="Q256" i="22"/>
  <c r="P256" i="22"/>
  <c r="O256" i="22"/>
  <c r="N256" i="22"/>
  <c r="M256" i="22"/>
  <c r="L256" i="22"/>
  <c r="K256" i="22"/>
  <c r="J256" i="22"/>
  <c r="I256" i="22"/>
  <c r="H256" i="22"/>
  <c r="G256" i="22"/>
  <c r="F256" i="22"/>
  <c r="E256" i="22"/>
  <c r="D256" i="22"/>
  <c r="C256" i="22"/>
  <c r="B256" i="22"/>
  <c r="AA255" i="22"/>
  <c r="Z255" i="22"/>
  <c r="Y255" i="22"/>
  <c r="X255" i="22"/>
  <c r="W255" i="22"/>
  <c r="V255" i="22"/>
  <c r="U255" i="22"/>
  <c r="T255" i="22"/>
  <c r="S255" i="22"/>
  <c r="R255" i="22"/>
  <c r="Q255" i="22"/>
  <c r="P255" i="22"/>
  <c r="O255" i="22"/>
  <c r="N255" i="22"/>
  <c r="M255" i="22"/>
  <c r="L255" i="22"/>
  <c r="K255" i="22"/>
  <c r="J255" i="22"/>
  <c r="I255" i="22"/>
  <c r="H255" i="22"/>
  <c r="G255" i="22"/>
  <c r="F255" i="22"/>
  <c r="E255" i="22"/>
  <c r="D255" i="22"/>
  <c r="C255" i="22"/>
  <c r="B255" i="22"/>
  <c r="AA254" i="22"/>
  <c r="Z254" i="22"/>
  <c r="Y254" i="22"/>
  <c r="X254" i="22"/>
  <c r="W254" i="22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H254" i="22"/>
  <c r="G254" i="22"/>
  <c r="F254" i="22"/>
  <c r="E254" i="22"/>
  <c r="D254" i="22"/>
  <c r="C254" i="22"/>
  <c r="B254" i="22"/>
  <c r="AA253" i="22"/>
  <c r="Z253" i="22"/>
  <c r="Y253" i="22"/>
  <c r="X253" i="22"/>
  <c r="W253" i="22"/>
  <c r="V253" i="22"/>
  <c r="U253" i="22"/>
  <c r="T253" i="22"/>
  <c r="S253" i="22"/>
  <c r="R253" i="22"/>
  <c r="Q253" i="22"/>
  <c r="P253" i="22"/>
  <c r="O253" i="22"/>
  <c r="N253" i="22"/>
  <c r="M253" i="22"/>
  <c r="L253" i="22"/>
  <c r="K253" i="22"/>
  <c r="J253" i="22"/>
  <c r="I253" i="22"/>
  <c r="H253" i="22"/>
  <c r="G253" i="22"/>
  <c r="F253" i="22"/>
  <c r="E253" i="22"/>
  <c r="D253" i="22"/>
  <c r="C253" i="22"/>
  <c r="B253" i="22"/>
  <c r="AA252" i="22"/>
  <c r="Z252" i="22"/>
  <c r="Y252" i="22"/>
  <c r="X252" i="22"/>
  <c r="W252" i="22"/>
  <c r="V252" i="22"/>
  <c r="U252" i="22"/>
  <c r="T252" i="22"/>
  <c r="S252" i="22"/>
  <c r="R252" i="22"/>
  <c r="Q252" i="22"/>
  <c r="P252" i="22"/>
  <c r="O252" i="22"/>
  <c r="N252" i="22"/>
  <c r="M252" i="22"/>
  <c r="L252" i="22"/>
  <c r="K252" i="22"/>
  <c r="J252" i="22"/>
  <c r="I252" i="22"/>
  <c r="H252" i="22"/>
  <c r="G252" i="22"/>
  <c r="F252" i="22"/>
  <c r="E252" i="22"/>
  <c r="D252" i="22"/>
  <c r="C252" i="22"/>
  <c r="B252" i="22"/>
  <c r="AA251" i="22"/>
  <c r="Z251" i="22"/>
  <c r="Y251" i="22"/>
  <c r="X251" i="22"/>
  <c r="W251" i="22"/>
  <c r="V251" i="22"/>
  <c r="U251" i="22"/>
  <c r="T251" i="22"/>
  <c r="S251" i="22"/>
  <c r="R251" i="22"/>
  <c r="Q251" i="22"/>
  <c r="P251" i="22"/>
  <c r="O251" i="22"/>
  <c r="N251" i="22"/>
  <c r="M251" i="22"/>
  <c r="L251" i="22"/>
  <c r="K251" i="22"/>
  <c r="J251" i="22"/>
  <c r="I251" i="22"/>
  <c r="H251" i="22"/>
  <c r="G251" i="22"/>
  <c r="F251" i="22"/>
  <c r="E251" i="22"/>
  <c r="D251" i="22"/>
  <c r="C251" i="22"/>
  <c r="B251" i="22"/>
  <c r="AA250" i="22"/>
  <c r="Z250" i="22"/>
  <c r="Y250" i="22"/>
  <c r="X250" i="22"/>
  <c r="W250" i="22"/>
  <c r="V250" i="22"/>
  <c r="U250" i="22"/>
  <c r="T250" i="22"/>
  <c r="S250" i="22"/>
  <c r="R250" i="22"/>
  <c r="Q250" i="22"/>
  <c r="P250" i="22"/>
  <c r="O250" i="22"/>
  <c r="N250" i="22"/>
  <c r="M250" i="22"/>
  <c r="L250" i="22"/>
  <c r="K250" i="22"/>
  <c r="J250" i="22"/>
  <c r="I250" i="22"/>
  <c r="H250" i="22"/>
  <c r="G250" i="22"/>
  <c r="F250" i="22"/>
  <c r="E250" i="22"/>
  <c r="D250" i="22"/>
  <c r="C250" i="22"/>
  <c r="B250" i="22"/>
  <c r="AA249" i="22"/>
  <c r="Z249" i="22"/>
  <c r="Y249" i="22"/>
  <c r="X249" i="22"/>
  <c r="W249" i="22"/>
  <c r="V249" i="22"/>
  <c r="U249" i="22"/>
  <c r="T249" i="22"/>
  <c r="S249" i="22"/>
  <c r="R249" i="22"/>
  <c r="Q249" i="22"/>
  <c r="P249" i="22"/>
  <c r="O249" i="22"/>
  <c r="N249" i="22"/>
  <c r="M249" i="22"/>
  <c r="L249" i="22"/>
  <c r="K249" i="22"/>
  <c r="J249" i="22"/>
  <c r="I249" i="22"/>
  <c r="H249" i="22"/>
  <c r="G249" i="22"/>
  <c r="F249" i="22"/>
  <c r="E249" i="22"/>
  <c r="D249" i="22"/>
  <c r="C249" i="22"/>
  <c r="B249" i="22"/>
  <c r="AA248" i="22"/>
  <c r="Z248" i="22"/>
  <c r="Y248" i="22"/>
  <c r="X248" i="22"/>
  <c r="W248" i="22"/>
  <c r="V248" i="22"/>
  <c r="U248" i="22"/>
  <c r="T248" i="22"/>
  <c r="S248" i="22"/>
  <c r="R248" i="22"/>
  <c r="Q248" i="22"/>
  <c r="P248" i="22"/>
  <c r="O248" i="22"/>
  <c r="N248" i="22"/>
  <c r="M248" i="22"/>
  <c r="L248" i="22"/>
  <c r="K248" i="22"/>
  <c r="J248" i="22"/>
  <c r="I248" i="22"/>
  <c r="H248" i="22"/>
  <c r="G248" i="22"/>
  <c r="F248" i="22"/>
  <c r="E248" i="22"/>
  <c r="D248" i="22"/>
  <c r="C248" i="22"/>
  <c r="B248" i="22"/>
  <c r="AA247" i="22"/>
  <c r="Z247" i="22"/>
  <c r="Y247" i="22"/>
  <c r="X247" i="22"/>
  <c r="W247" i="22"/>
  <c r="V247" i="22"/>
  <c r="U247" i="22"/>
  <c r="T247" i="22"/>
  <c r="S247" i="22"/>
  <c r="R247" i="22"/>
  <c r="Q247" i="22"/>
  <c r="P247" i="22"/>
  <c r="O247" i="22"/>
  <c r="N247" i="22"/>
  <c r="M247" i="22"/>
  <c r="L247" i="22"/>
  <c r="K247" i="22"/>
  <c r="J247" i="22"/>
  <c r="I247" i="22"/>
  <c r="H247" i="22"/>
  <c r="G247" i="22"/>
  <c r="F247" i="22"/>
  <c r="E247" i="22"/>
  <c r="D247" i="22"/>
  <c r="C247" i="22"/>
  <c r="B247" i="22"/>
  <c r="AA246" i="22"/>
  <c r="Z246" i="22"/>
  <c r="Y246" i="22"/>
  <c r="X246" i="22"/>
  <c r="W246" i="22"/>
  <c r="V246" i="22"/>
  <c r="U246" i="22"/>
  <c r="T246" i="22"/>
  <c r="S246" i="22"/>
  <c r="R246" i="22"/>
  <c r="Q246" i="22"/>
  <c r="P246" i="22"/>
  <c r="O246" i="22"/>
  <c r="N246" i="22"/>
  <c r="M246" i="22"/>
  <c r="L246" i="22"/>
  <c r="K246" i="22"/>
  <c r="J246" i="22"/>
  <c r="I246" i="22"/>
  <c r="H246" i="22"/>
  <c r="G246" i="22"/>
  <c r="F246" i="22"/>
  <c r="E246" i="22"/>
  <c r="D246" i="22"/>
  <c r="C246" i="22"/>
  <c r="B246" i="22"/>
  <c r="AA245" i="22"/>
  <c r="Z245" i="22"/>
  <c r="Y245" i="22"/>
  <c r="X245" i="22"/>
  <c r="W245" i="22"/>
  <c r="V245" i="22"/>
  <c r="U245" i="22"/>
  <c r="T245" i="22"/>
  <c r="S245" i="22"/>
  <c r="R245" i="22"/>
  <c r="Q245" i="22"/>
  <c r="P245" i="22"/>
  <c r="O245" i="22"/>
  <c r="N245" i="22"/>
  <c r="M245" i="22"/>
  <c r="L245" i="22"/>
  <c r="K245" i="22"/>
  <c r="J245" i="22"/>
  <c r="I245" i="22"/>
  <c r="H245" i="22"/>
  <c r="G245" i="22"/>
  <c r="F245" i="22"/>
  <c r="E245" i="22"/>
  <c r="D245" i="22"/>
  <c r="C245" i="22"/>
  <c r="B245" i="22"/>
  <c r="AA244" i="22"/>
  <c r="Z244" i="22"/>
  <c r="Y244" i="22"/>
  <c r="X244" i="22"/>
  <c r="W244" i="22"/>
  <c r="V244" i="22"/>
  <c r="U244" i="22"/>
  <c r="T244" i="22"/>
  <c r="S244" i="22"/>
  <c r="R244" i="22"/>
  <c r="Q244" i="22"/>
  <c r="P244" i="22"/>
  <c r="O244" i="22"/>
  <c r="N244" i="22"/>
  <c r="M244" i="22"/>
  <c r="L244" i="22"/>
  <c r="K244" i="22"/>
  <c r="J244" i="22"/>
  <c r="I244" i="22"/>
  <c r="H244" i="22"/>
  <c r="G244" i="22"/>
  <c r="F244" i="22"/>
  <c r="E244" i="22"/>
  <c r="D244" i="22"/>
  <c r="C244" i="22"/>
  <c r="B244" i="22"/>
  <c r="AA243" i="22"/>
  <c r="Z243" i="22"/>
  <c r="Y243" i="22"/>
  <c r="X243" i="22"/>
  <c r="W243" i="22"/>
  <c r="V243" i="22"/>
  <c r="U243" i="22"/>
  <c r="T243" i="22"/>
  <c r="S243" i="22"/>
  <c r="R243" i="22"/>
  <c r="Q243" i="22"/>
  <c r="P243" i="22"/>
  <c r="O243" i="22"/>
  <c r="N243" i="22"/>
  <c r="M243" i="22"/>
  <c r="L243" i="22"/>
  <c r="K243" i="22"/>
  <c r="J243" i="22"/>
  <c r="I243" i="22"/>
  <c r="H243" i="22"/>
  <c r="G243" i="22"/>
  <c r="F243" i="22"/>
  <c r="E243" i="22"/>
  <c r="D243" i="22"/>
  <c r="C243" i="22"/>
  <c r="B243" i="22"/>
  <c r="AA242" i="22"/>
  <c r="Z242" i="22"/>
  <c r="Y242" i="22"/>
  <c r="X242" i="22"/>
  <c r="W242" i="22"/>
  <c r="V242" i="22"/>
  <c r="U242" i="22"/>
  <c r="T242" i="22"/>
  <c r="S242" i="22"/>
  <c r="R242" i="22"/>
  <c r="Q242" i="22"/>
  <c r="P242" i="22"/>
  <c r="O242" i="22"/>
  <c r="N242" i="22"/>
  <c r="M242" i="22"/>
  <c r="L242" i="22"/>
  <c r="K242" i="22"/>
  <c r="J242" i="22"/>
  <c r="I242" i="22"/>
  <c r="H242" i="22"/>
  <c r="G242" i="22"/>
  <c r="F242" i="22"/>
  <c r="E242" i="22"/>
  <c r="D242" i="22"/>
  <c r="C242" i="22"/>
  <c r="B242" i="22"/>
  <c r="AA241" i="22"/>
  <c r="Z241" i="22"/>
  <c r="Y241" i="22"/>
  <c r="X241" i="22"/>
  <c r="W241" i="22"/>
  <c r="V241" i="22"/>
  <c r="U241" i="22"/>
  <c r="T241" i="22"/>
  <c r="S241" i="22"/>
  <c r="R241" i="22"/>
  <c r="Q241" i="22"/>
  <c r="P241" i="22"/>
  <c r="O241" i="22"/>
  <c r="N241" i="22"/>
  <c r="M241" i="22"/>
  <c r="L241" i="22"/>
  <c r="K241" i="22"/>
  <c r="J241" i="22"/>
  <c r="I241" i="22"/>
  <c r="H241" i="22"/>
  <c r="G241" i="22"/>
  <c r="F241" i="22"/>
  <c r="E241" i="22"/>
  <c r="D241" i="22"/>
  <c r="C241" i="22"/>
  <c r="B241" i="22"/>
  <c r="AA240" i="22"/>
  <c r="Z240" i="22"/>
  <c r="Y240" i="22"/>
  <c r="X240" i="22"/>
  <c r="W240" i="22"/>
  <c r="V240" i="22"/>
  <c r="U240" i="22"/>
  <c r="T240" i="22"/>
  <c r="S240" i="22"/>
  <c r="R240" i="22"/>
  <c r="Q240" i="22"/>
  <c r="P240" i="22"/>
  <c r="O240" i="22"/>
  <c r="N240" i="22"/>
  <c r="M240" i="22"/>
  <c r="L240" i="22"/>
  <c r="K240" i="22"/>
  <c r="J240" i="22"/>
  <c r="I240" i="22"/>
  <c r="H240" i="22"/>
  <c r="G240" i="22"/>
  <c r="F240" i="22"/>
  <c r="E240" i="22"/>
  <c r="D240" i="22"/>
  <c r="C240" i="22"/>
  <c r="B240" i="22"/>
  <c r="AA239" i="22"/>
  <c r="Z239" i="22"/>
  <c r="Y239" i="22"/>
  <c r="X239" i="22"/>
  <c r="W239" i="22"/>
  <c r="V239" i="22"/>
  <c r="U239" i="22"/>
  <c r="T239" i="22"/>
  <c r="S239" i="22"/>
  <c r="R239" i="22"/>
  <c r="Q239" i="22"/>
  <c r="P239" i="22"/>
  <c r="O239" i="22"/>
  <c r="N239" i="22"/>
  <c r="M239" i="22"/>
  <c r="L239" i="22"/>
  <c r="K239" i="22"/>
  <c r="J239" i="22"/>
  <c r="I239" i="22"/>
  <c r="H239" i="22"/>
  <c r="G239" i="22"/>
  <c r="F239" i="22"/>
  <c r="E239" i="22"/>
  <c r="D239" i="22"/>
  <c r="C239" i="22"/>
  <c r="B239" i="22"/>
  <c r="AA238" i="22"/>
  <c r="Z238" i="22"/>
  <c r="Y238" i="22"/>
  <c r="X238" i="22"/>
  <c r="W238" i="22"/>
  <c r="V238" i="22"/>
  <c r="U238" i="22"/>
  <c r="T238" i="22"/>
  <c r="S238" i="22"/>
  <c r="R238" i="22"/>
  <c r="Q238" i="22"/>
  <c r="P238" i="22"/>
  <c r="O238" i="22"/>
  <c r="N238" i="22"/>
  <c r="M238" i="22"/>
  <c r="L238" i="22"/>
  <c r="K238" i="22"/>
  <c r="J238" i="22"/>
  <c r="I238" i="22"/>
  <c r="H238" i="22"/>
  <c r="G238" i="22"/>
  <c r="F238" i="22"/>
  <c r="E238" i="22"/>
  <c r="D238" i="22"/>
  <c r="C238" i="22"/>
  <c r="B238" i="22"/>
  <c r="AA237" i="22"/>
  <c r="Z237" i="22"/>
  <c r="Y237" i="22"/>
  <c r="X237" i="22"/>
  <c r="W237" i="22"/>
  <c r="V237" i="22"/>
  <c r="U237" i="22"/>
  <c r="T237" i="22"/>
  <c r="S237" i="22"/>
  <c r="R237" i="22"/>
  <c r="Q237" i="22"/>
  <c r="P237" i="22"/>
  <c r="O237" i="22"/>
  <c r="N237" i="22"/>
  <c r="M237" i="22"/>
  <c r="L237" i="22"/>
  <c r="K237" i="22"/>
  <c r="J237" i="22"/>
  <c r="I237" i="22"/>
  <c r="H237" i="22"/>
  <c r="G237" i="22"/>
  <c r="F237" i="22"/>
  <c r="E237" i="22"/>
  <c r="D237" i="22"/>
  <c r="C237" i="22"/>
  <c r="B237" i="22"/>
  <c r="AA236" i="22"/>
  <c r="Z236" i="22"/>
  <c r="Y236" i="22"/>
  <c r="X236" i="22"/>
  <c r="W236" i="22"/>
  <c r="V236" i="22"/>
  <c r="U236" i="22"/>
  <c r="T236" i="22"/>
  <c r="S236" i="22"/>
  <c r="R236" i="22"/>
  <c r="Q236" i="22"/>
  <c r="P236" i="22"/>
  <c r="O236" i="22"/>
  <c r="N236" i="22"/>
  <c r="M236" i="22"/>
  <c r="L236" i="22"/>
  <c r="K236" i="22"/>
  <c r="J236" i="22"/>
  <c r="I236" i="22"/>
  <c r="H236" i="22"/>
  <c r="G236" i="22"/>
  <c r="F236" i="22"/>
  <c r="E236" i="22"/>
  <c r="D236" i="22"/>
  <c r="C236" i="22"/>
  <c r="B236" i="22"/>
  <c r="AA235" i="22"/>
  <c r="Z235" i="22"/>
  <c r="Y235" i="22"/>
  <c r="X235" i="22"/>
  <c r="W235" i="22"/>
  <c r="V235" i="22"/>
  <c r="U235" i="22"/>
  <c r="T235" i="22"/>
  <c r="S235" i="22"/>
  <c r="R235" i="22"/>
  <c r="Q235" i="22"/>
  <c r="P235" i="22"/>
  <c r="O235" i="22"/>
  <c r="N235" i="22"/>
  <c r="M235" i="22"/>
  <c r="L235" i="22"/>
  <c r="K235" i="22"/>
  <c r="J235" i="22"/>
  <c r="I235" i="22"/>
  <c r="H235" i="22"/>
  <c r="G235" i="22"/>
  <c r="F235" i="22"/>
  <c r="E235" i="22"/>
  <c r="D235" i="22"/>
  <c r="C235" i="22"/>
  <c r="B235" i="22"/>
  <c r="AA234" i="22"/>
  <c r="Z234" i="22"/>
  <c r="Y234" i="22"/>
  <c r="X234" i="22"/>
  <c r="W234" i="22"/>
  <c r="V234" i="22"/>
  <c r="U234" i="22"/>
  <c r="T234" i="22"/>
  <c r="S234" i="22"/>
  <c r="R234" i="22"/>
  <c r="Q234" i="22"/>
  <c r="P234" i="22"/>
  <c r="O234" i="22"/>
  <c r="N234" i="22"/>
  <c r="M234" i="22"/>
  <c r="L234" i="22"/>
  <c r="K234" i="22"/>
  <c r="J234" i="22"/>
  <c r="I234" i="22"/>
  <c r="H234" i="22"/>
  <c r="G234" i="22"/>
  <c r="F234" i="22"/>
  <c r="E234" i="22"/>
  <c r="D234" i="22"/>
  <c r="C234" i="22"/>
  <c r="B234" i="22"/>
  <c r="AA233" i="22"/>
  <c r="Z233" i="22"/>
  <c r="Y233" i="22"/>
  <c r="X233" i="22"/>
  <c r="W233" i="22"/>
  <c r="V233" i="22"/>
  <c r="U233" i="22"/>
  <c r="T233" i="22"/>
  <c r="S233" i="22"/>
  <c r="R233" i="22"/>
  <c r="Q233" i="22"/>
  <c r="P233" i="22"/>
  <c r="O233" i="22"/>
  <c r="N233" i="22"/>
  <c r="M233" i="22"/>
  <c r="L233" i="22"/>
  <c r="K233" i="22"/>
  <c r="J233" i="22"/>
  <c r="I233" i="22"/>
  <c r="H233" i="22"/>
  <c r="G233" i="22"/>
  <c r="F233" i="22"/>
  <c r="E233" i="22"/>
  <c r="D233" i="22"/>
  <c r="C233" i="22"/>
  <c r="B233" i="22"/>
  <c r="AA232" i="22"/>
  <c r="Z232" i="22"/>
  <c r="Y232" i="22"/>
  <c r="X232" i="22"/>
  <c r="W232" i="22"/>
  <c r="V232" i="22"/>
  <c r="U232" i="22"/>
  <c r="T232" i="22"/>
  <c r="S232" i="22"/>
  <c r="R232" i="22"/>
  <c r="Q232" i="22"/>
  <c r="P232" i="22"/>
  <c r="O232" i="22"/>
  <c r="N232" i="22"/>
  <c r="M232" i="22"/>
  <c r="L232" i="22"/>
  <c r="K232" i="22"/>
  <c r="J232" i="22"/>
  <c r="I232" i="22"/>
  <c r="H232" i="22"/>
  <c r="G232" i="22"/>
  <c r="F232" i="22"/>
  <c r="E232" i="22"/>
  <c r="D232" i="22"/>
  <c r="C232" i="22"/>
  <c r="B232" i="22"/>
  <c r="AA231" i="22"/>
  <c r="Z231" i="22"/>
  <c r="Y231" i="22"/>
  <c r="X231" i="22"/>
  <c r="W231" i="22"/>
  <c r="V231" i="22"/>
  <c r="U231" i="22"/>
  <c r="T231" i="22"/>
  <c r="S231" i="22"/>
  <c r="R231" i="22"/>
  <c r="Q231" i="22"/>
  <c r="P231" i="22"/>
  <c r="O231" i="22"/>
  <c r="N231" i="22"/>
  <c r="M231" i="22"/>
  <c r="L231" i="22"/>
  <c r="K231" i="22"/>
  <c r="J231" i="22"/>
  <c r="I231" i="22"/>
  <c r="H231" i="22"/>
  <c r="G231" i="22"/>
  <c r="F231" i="22"/>
  <c r="E231" i="22"/>
  <c r="D231" i="22"/>
  <c r="C231" i="22"/>
  <c r="B231" i="22"/>
  <c r="AA230" i="22"/>
  <c r="Z230" i="22"/>
  <c r="Y230" i="22"/>
  <c r="X230" i="22"/>
  <c r="W230" i="22"/>
  <c r="V230" i="22"/>
  <c r="U230" i="22"/>
  <c r="T230" i="22"/>
  <c r="S230" i="22"/>
  <c r="R230" i="22"/>
  <c r="Q230" i="22"/>
  <c r="P230" i="22"/>
  <c r="O230" i="22"/>
  <c r="N230" i="22"/>
  <c r="M230" i="22"/>
  <c r="L230" i="22"/>
  <c r="K230" i="22"/>
  <c r="J230" i="22"/>
  <c r="I230" i="22"/>
  <c r="H230" i="22"/>
  <c r="G230" i="22"/>
  <c r="F230" i="22"/>
  <c r="E230" i="22"/>
  <c r="D230" i="22"/>
  <c r="C230" i="22"/>
  <c r="B230" i="22"/>
  <c r="AA229" i="22"/>
  <c r="Z229" i="22"/>
  <c r="Y229" i="22"/>
  <c r="X229" i="22"/>
  <c r="W229" i="22"/>
  <c r="V229" i="22"/>
  <c r="U229" i="22"/>
  <c r="T229" i="22"/>
  <c r="S229" i="22"/>
  <c r="R229" i="22"/>
  <c r="Q229" i="22"/>
  <c r="P229" i="22"/>
  <c r="O229" i="22"/>
  <c r="N229" i="22"/>
  <c r="M229" i="22"/>
  <c r="L229" i="22"/>
  <c r="K229" i="22"/>
  <c r="J229" i="22"/>
  <c r="I229" i="22"/>
  <c r="H229" i="22"/>
  <c r="G229" i="22"/>
  <c r="F229" i="22"/>
  <c r="E229" i="22"/>
  <c r="D229" i="22"/>
  <c r="C229" i="22"/>
  <c r="B229" i="22"/>
  <c r="AA228" i="22"/>
  <c r="Z228" i="22"/>
  <c r="Y228" i="22"/>
  <c r="X228" i="22"/>
  <c r="W228" i="22"/>
  <c r="V228" i="22"/>
  <c r="U228" i="22"/>
  <c r="T228" i="22"/>
  <c r="S228" i="22"/>
  <c r="R228" i="22"/>
  <c r="Q228" i="22"/>
  <c r="P228" i="22"/>
  <c r="O228" i="22"/>
  <c r="N228" i="22"/>
  <c r="M228" i="22"/>
  <c r="L228" i="22"/>
  <c r="K228" i="22"/>
  <c r="J228" i="22"/>
  <c r="I228" i="22"/>
  <c r="H228" i="22"/>
  <c r="G228" i="22"/>
  <c r="F228" i="22"/>
  <c r="E228" i="22"/>
  <c r="D228" i="22"/>
  <c r="C228" i="22"/>
  <c r="B228" i="22"/>
  <c r="AA227" i="22"/>
  <c r="Z227" i="22"/>
  <c r="Y227" i="22"/>
  <c r="X227" i="22"/>
  <c r="W227" i="22"/>
  <c r="V227" i="22"/>
  <c r="U227" i="22"/>
  <c r="T227" i="22"/>
  <c r="S227" i="22"/>
  <c r="R227" i="22"/>
  <c r="Q227" i="22"/>
  <c r="P227" i="22"/>
  <c r="O227" i="22"/>
  <c r="N227" i="22"/>
  <c r="M227" i="22"/>
  <c r="L227" i="22"/>
  <c r="K227" i="22"/>
  <c r="J227" i="22"/>
  <c r="I227" i="22"/>
  <c r="H227" i="22"/>
  <c r="G227" i="22"/>
  <c r="F227" i="22"/>
  <c r="E227" i="22"/>
  <c r="D227" i="22"/>
  <c r="C227" i="22"/>
  <c r="B227" i="22"/>
  <c r="AA226" i="22"/>
  <c r="Z226" i="22"/>
  <c r="Y226" i="22"/>
  <c r="X226" i="22"/>
  <c r="W226" i="22"/>
  <c r="V226" i="22"/>
  <c r="U226" i="22"/>
  <c r="T226" i="22"/>
  <c r="S226" i="22"/>
  <c r="R226" i="22"/>
  <c r="Q226" i="22"/>
  <c r="P226" i="22"/>
  <c r="O226" i="22"/>
  <c r="N226" i="22"/>
  <c r="M226" i="22"/>
  <c r="L226" i="22"/>
  <c r="K226" i="22"/>
  <c r="J226" i="22"/>
  <c r="I226" i="22"/>
  <c r="H226" i="22"/>
  <c r="G226" i="22"/>
  <c r="F226" i="22"/>
  <c r="E226" i="22"/>
  <c r="D226" i="22"/>
  <c r="C226" i="22"/>
  <c r="B226" i="22"/>
  <c r="AA225" i="22"/>
  <c r="Z225" i="22"/>
  <c r="Y225" i="22"/>
  <c r="X225" i="22"/>
  <c r="W225" i="22"/>
  <c r="V225" i="22"/>
  <c r="U225" i="22"/>
  <c r="T225" i="22"/>
  <c r="S225" i="22"/>
  <c r="R225" i="22"/>
  <c r="Q225" i="22"/>
  <c r="P225" i="22"/>
  <c r="O225" i="22"/>
  <c r="N225" i="22"/>
  <c r="M225" i="22"/>
  <c r="L225" i="22"/>
  <c r="K225" i="22"/>
  <c r="J225" i="22"/>
  <c r="I225" i="22"/>
  <c r="H225" i="22"/>
  <c r="G225" i="22"/>
  <c r="F225" i="22"/>
  <c r="E225" i="22"/>
  <c r="D225" i="22"/>
  <c r="C225" i="22"/>
  <c r="B225" i="22"/>
  <c r="AA224" i="22"/>
  <c r="Z224" i="22"/>
  <c r="Y224" i="22"/>
  <c r="X224" i="22"/>
  <c r="W224" i="22"/>
  <c r="V224" i="22"/>
  <c r="U224" i="22"/>
  <c r="T224" i="22"/>
  <c r="S224" i="22"/>
  <c r="R224" i="22"/>
  <c r="Q224" i="22"/>
  <c r="P224" i="22"/>
  <c r="O224" i="22"/>
  <c r="N224" i="22"/>
  <c r="M224" i="22"/>
  <c r="L224" i="22"/>
  <c r="K224" i="22"/>
  <c r="J224" i="22"/>
  <c r="I224" i="22"/>
  <c r="H224" i="22"/>
  <c r="G224" i="22"/>
  <c r="F224" i="22"/>
  <c r="E224" i="22"/>
  <c r="D224" i="22"/>
  <c r="C224" i="22"/>
  <c r="B224" i="22"/>
  <c r="AA223" i="22"/>
  <c r="Z223" i="22"/>
  <c r="Y223" i="22"/>
  <c r="X223" i="22"/>
  <c r="W223" i="22"/>
  <c r="V223" i="22"/>
  <c r="U223" i="22"/>
  <c r="T223" i="22"/>
  <c r="S223" i="22"/>
  <c r="R223" i="22"/>
  <c r="Q223" i="22"/>
  <c r="P223" i="22"/>
  <c r="O223" i="22"/>
  <c r="N223" i="22"/>
  <c r="M223" i="22"/>
  <c r="L223" i="22"/>
  <c r="K223" i="22"/>
  <c r="J223" i="22"/>
  <c r="I223" i="22"/>
  <c r="H223" i="22"/>
  <c r="G223" i="22"/>
  <c r="F223" i="22"/>
  <c r="E223" i="22"/>
  <c r="D223" i="22"/>
  <c r="C223" i="22"/>
  <c r="B223" i="22"/>
  <c r="AA222" i="22"/>
  <c r="Z222" i="22"/>
  <c r="Y222" i="22"/>
  <c r="X222" i="22"/>
  <c r="W222" i="22"/>
  <c r="V222" i="22"/>
  <c r="U222" i="22"/>
  <c r="T222" i="22"/>
  <c r="S222" i="22"/>
  <c r="R222" i="22"/>
  <c r="Q222" i="22"/>
  <c r="P222" i="22"/>
  <c r="O222" i="22"/>
  <c r="N222" i="22"/>
  <c r="M222" i="22"/>
  <c r="L222" i="22"/>
  <c r="K222" i="22"/>
  <c r="J222" i="22"/>
  <c r="I222" i="22"/>
  <c r="H222" i="22"/>
  <c r="G222" i="22"/>
  <c r="F222" i="22"/>
  <c r="E222" i="22"/>
  <c r="D222" i="22"/>
  <c r="C222" i="22"/>
  <c r="B222" i="22"/>
  <c r="AA221" i="22"/>
  <c r="Z221" i="22"/>
  <c r="Y221" i="22"/>
  <c r="X221" i="22"/>
  <c r="W221" i="22"/>
  <c r="V221" i="22"/>
  <c r="U221" i="22"/>
  <c r="T221" i="22"/>
  <c r="S221" i="22"/>
  <c r="R221" i="22"/>
  <c r="Q221" i="22"/>
  <c r="P221" i="22"/>
  <c r="O221" i="22"/>
  <c r="N221" i="22"/>
  <c r="M221" i="22"/>
  <c r="L221" i="22"/>
  <c r="K221" i="22"/>
  <c r="J221" i="22"/>
  <c r="I221" i="22"/>
  <c r="H221" i="22"/>
  <c r="G221" i="22"/>
  <c r="F221" i="22"/>
  <c r="E221" i="22"/>
  <c r="D221" i="22"/>
  <c r="C221" i="22"/>
  <c r="B221" i="22"/>
  <c r="AA220" i="22"/>
  <c r="Z220" i="22"/>
  <c r="Y220" i="22"/>
  <c r="X220" i="22"/>
  <c r="W220" i="22"/>
  <c r="V220" i="22"/>
  <c r="U220" i="22"/>
  <c r="T220" i="22"/>
  <c r="S220" i="22"/>
  <c r="R220" i="22"/>
  <c r="Q220" i="22"/>
  <c r="P220" i="22"/>
  <c r="O220" i="22"/>
  <c r="N220" i="22"/>
  <c r="M220" i="22"/>
  <c r="L220" i="22"/>
  <c r="K220" i="22"/>
  <c r="J220" i="22"/>
  <c r="I220" i="22"/>
  <c r="H220" i="22"/>
  <c r="G220" i="22"/>
  <c r="F220" i="22"/>
  <c r="E220" i="22"/>
  <c r="D220" i="22"/>
  <c r="C220" i="22"/>
  <c r="B220" i="22"/>
  <c r="AA219" i="22"/>
  <c r="Z219" i="22"/>
  <c r="Y219" i="22"/>
  <c r="X219" i="22"/>
  <c r="W219" i="22"/>
  <c r="V219" i="22"/>
  <c r="U219" i="22"/>
  <c r="T219" i="22"/>
  <c r="S219" i="22"/>
  <c r="R219" i="22"/>
  <c r="Q219" i="22"/>
  <c r="P219" i="22"/>
  <c r="O219" i="22"/>
  <c r="N219" i="22"/>
  <c r="M219" i="22"/>
  <c r="L219" i="22"/>
  <c r="K219" i="22"/>
  <c r="J219" i="22"/>
  <c r="I219" i="22"/>
  <c r="H219" i="22"/>
  <c r="G219" i="22"/>
  <c r="F219" i="22"/>
  <c r="E219" i="22"/>
  <c r="D219" i="22"/>
  <c r="C219" i="22"/>
  <c r="B219" i="22"/>
  <c r="AA218" i="22"/>
  <c r="Z218" i="22"/>
  <c r="Y218" i="22"/>
  <c r="X218" i="22"/>
  <c r="W218" i="22"/>
  <c r="V218" i="22"/>
  <c r="U218" i="22"/>
  <c r="T218" i="22"/>
  <c r="S218" i="22"/>
  <c r="R218" i="22"/>
  <c r="Q218" i="22"/>
  <c r="P218" i="22"/>
  <c r="O218" i="22"/>
  <c r="N218" i="22"/>
  <c r="M218" i="22"/>
  <c r="L218" i="22"/>
  <c r="K218" i="22"/>
  <c r="J218" i="22"/>
  <c r="I218" i="22"/>
  <c r="H218" i="22"/>
  <c r="G218" i="22"/>
  <c r="F218" i="22"/>
  <c r="E218" i="22"/>
  <c r="D218" i="22"/>
  <c r="C218" i="22"/>
  <c r="B218" i="22"/>
  <c r="AA217" i="22"/>
  <c r="Z217" i="22"/>
  <c r="Y217" i="22"/>
  <c r="X217" i="22"/>
  <c r="W217" i="22"/>
  <c r="V217" i="22"/>
  <c r="U217" i="22"/>
  <c r="T217" i="22"/>
  <c r="S217" i="22"/>
  <c r="R217" i="22"/>
  <c r="Q217" i="22"/>
  <c r="P217" i="22"/>
  <c r="O217" i="22"/>
  <c r="N217" i="22"/>
  <c r="M217" i="22"/>
  <c r="L217" i="22"/>
  <c r="K217" i="22"/>
  <c r="J217" i="22"/>
  <c r="I217" i="22"/>
  <c r="H217" i="22"/>
  <c r="G217" i="22"/>
  <c r="F217" i="22"/>
  <c r="E217" i="22"/>
  <c r="D217" i="22"/>
  <c r="C217" i="22"/>
  <c r="B217" i="22"/>
  <c r="AA216" i="22"/>
  <c r="Z216" i="22"/>
  <c r="Y216" i="22"/>
  <c r="X216" i="22"/>
  <c r="W216" i="22"/>
  <c r="V216" i="22"/>
  <c r="U216" i="22"/>
  <c r="T216" i="22"/>
  <c r="S216" i="22"/>
  <c r="R216" i="22"/>
  <c r="Q216" i="22"/>
  <c r="P216" i="22"/>
  <c r="O216" i="22"/>
  <c r="N216" i="22"/>
  <c r="M216" i="22"/>
  <c r="L216" i="22"/>
  <c r="K216" i="22"/>
  <c r="J216" i="22"/>
  <c r="I216" i="22"/>
  <c r="H216" i="22"/>
  <c r="G216" i="22"/>
  <c r="F216" i="22"/>
  <c r="E216" i="22"/>
  <c r="D216" i="22"/>
  <c r="C216" i="22"/>
  <c r="B216" i="22"/>
  <c r="AA215" i="22"/>
  <c r="Z215" i="22"/>
  <c r="Y215" i="22"/>
  <c r="X215" i="22"/>
  <c r="W215" i="22"/>
  <c r="V215" i="22"/>
  <c r="U215" i="22"/>
  <c r="T215" i="22"/>
  <c r="S215" i="22"/>
  <c r="R215" i="22"/>
  <c r="Q215" i="22"/>
  <c r="P215" i="22"/>
  <c r="O215" i="22"/>
  <c r="N215" i="22"/>
  <c r="M215" i="22"/>
  <c r="L215" i="22"/>
  <c r="K215" i="22"/>
  <c r="J215" i="22"/>
  <c r="I215" i="22"/>
  <c r="H215" i="22"/>
  <c r="G215" i="22"/>
  <c r="F215" i="22"/>
  <c r="E215" i="22"/>
  <c r="D215" i="22"/>
  <c r="C215" i="22"/>
  <c r="B215" i="22"/>
  <c r="AA214" i="22"/>
  <c r="Z214" i="22"/>
  <c r="Y214" i="22"/>
  <c r="X214" i="22"/>
  <c r="W214" i="22"/>
  <c r="V214" i="22"/>
  <c r="U214" i="22"/>
  <c r="T214" i="22"/>
  <c r="S214" i="22"/>
  <c r="R214" i="22"/>
  <c r="Q214" i="22"/>
  <c r="P214" i="22"/>
  <c r="O214" i="22"/>
  <c r="N214" i="22"/>
  <c r="M214" i="22"/>
  <c r="L214" i="22"/>
  <c r="K214" i="22"/>
  <c r="J214" i="22"/>
  <c r="I214" i="22"/>
  <c r="H214" i="22"/>
  <c r="G214" i="22"/>
  <c r="F214" i="22"/>
  <c r="E214" i="22"/>
  <c r="D214" i="22"/>
  <c r="C214" i="22"/>
  <c r="B214" i="22"/>
  <c r="AA213" i="22"/>
  <c r="Z213" i="22"/>
  <c r="Y213" i="22"/>
  <c r="X213" i="22"/>
  <c r="W213" i="22"/>
  <c r="V213" i="22"/>
  <c r="U213" i="22"/>
  <c r="T213" i="22"/>
  <c r="S213" i="22"/>
  <c r="R213" i="22"/>
  <c r="Q213" i="22"/>
  <c r="P213" i="22"/>
  <c r="O213" i="22"/>
  <c r="N213" i="22"/>
  <c r="M213" i="22"/>
  <c r="L213" i="22"/>
  <c r="K213" i="22"/>
  <c r="J213" i="22"/>
  <c r="I213" i="22"/>
  <c r="H213" i="22"/>
  <c r="G213" i="22"/>
  <c r="F213" i="22"/>
  <c r="E213" i="22"/>
  <c r="D213" i="22"/>
  <c r="C213" i="22"/>
  <c r="B213" i="22"/>
  <c r="AA212" i="22"/>
  <c r="Z212" i="22"/>
  <c r="Y212" i="22"/>
  <c r="X212" i="22"/>
  <c r="W212" i="22"/>
  <c r="V212" i="22"/>
  <c r="U212" i="22"/>
  <c r="T212" i="22"/>
  <c r="S212" i="22"/>
  <c r="R212" i="22"/>
  <c r="Q212" i="22"/>
  <c r="P212" i="22"/>
  <c r="O212" i="22"/>
  <c r="N212" i="22"/>
  <c r="M212" i="22"/>
  <c r="L212" i="22"/>
  <c r="K212" i="22"/>
  <c r="J212" i="22"/>
  <c r="I212" i="22"/>
  <c r="H212" i="22"/>
  <c r="G212" i="22"/>
  <c r="F212" i="22"/>
  <c r="E212" i="22"/>
  <c r="D212" i="22"/>
  <c r="C212" i="22"/>
  <c r="B212" i="22"/>
  <c r="AA211" i="22"/>
  <c r="Z211" i="22"/>
  <c r="Y211" i="22"/>
  <c r="X211" i="22"/>
  <c r="W211" i="22"/>
  <c r="V211" i="22"/>
  <c r="U211" i="22"/>
  <c r="T211" i="22"/>
  <c r="S211" i="22"/>
  <c r="R211" i="22"/>
  <c r="Q211" i="22"/>
  <c r="P211" i="22"/>
  <c r="O211" i="22"/>
  <c r="N211" i="22"/>
  <c r="M211" i="22"/>
  <c r="L211" i="22"/>
  <c r="K211" i="22"/>
  <c r="J211" i="22"/>
  <c r="I211" i="22"/>
  <c r="H211" i="22"/>
  <c r="G211" i="22"/>
  <c r="F211" i="22"/>
  <c r="E211" i="22"/>
  <c r="D211" i="22"/>
  <c r="C211" i="22"/>
  <c r="B211" i="22"/>
  <c r="AA210" i="22"/>
  <c r="Z210" i="22"/>
  <c r="Y210" i="22"/>
  <c r="X210" i="22"/>
  <c r="W210" i="22"/>
  <c r="V210" i="22"/>
  <c r="U210" i="22"/>
  <c r="T210" i="22"/>
  <c r="S210" i="22"/>
  <c r="R210" i="22"/>
  <c r="Q210" i="22"/>
  <c r="P210" i="22"/>
  <c r="O210" i="22"/>
  <c r="N210" i="22"/>
  <c r="M210" i="22"/>
  <c r="L210" i="22"/>
  <c r="K210" i="22"/>
  <c r="J210" i="22"/>
  <c r="I210" i="22"/>
  <c r="H210" i="22"/>
  <c r="G210" i="22"/>
  <c r="F210" i="22"/>
  <c r="E210" i="22"/>
  <c r="D210" i="22"/>
  <c r="C210" i="22"/>
  <c r="B210" i="22"/>
  <c r="AA209" i="22"/>
  <c r="Z209" i="22"/>
  <c r="Y209" i="22"/>
  <c r="X209" i="22"/>
  <c r="W209" i="22"/>
  <c r="V209" i="22"/>
  <c r="U209" i="22"/>
  <c r="T209" i="22"/>
  <c r="S209" i="22"/>
  <c r="R209" i="22"/>
  <c r="Q209" i="22"/>
  <c r="P209" i="22"/>
  <c r="O209" i="22"/>
  <c r="N209" i="22"/>
  <c r="M209" i="22"/>
  <c r="L209" i="22"/>
  <c r="K209" i="22"/>
  <c r="J209" i="22"/>
  <c r="I209" i="22"/>
  <c r="H209" i="22"/>
  <c r="G209" i="22"/>
  <c r="F209" i="22"/>
  <c r="E209" i="22"/>
  <c r="D209" i="22"/>
  <c r="C209" i="22"/>
  <c r="B209" i="22"/>
  <c r="AA208" i="22"/>
  <c r="Z208" i="22"/>
  <c r="Y208" i="22"/>
  <c r="X208" i="22"/>
  <c r="W208" i="22"/>
  <c r="V208" i="22"/>
  <c r="U208" i="22"/>
  <c r="T208" i="22"/>
  <c r="S208" i="22"/>
  <c r="R208" i="22"/>
  <c r="Q208" i="22"/>
  <c r="P208" i="22"/>
  <c r="O208" i="22"/>
  <c r="N208" i="22"/>
  <c r="M208" i="22"/>
  <c r="L208" i="22"/>
  <c r="K208" i="22"/>
  <c r="J208" i="22"/>
  <c r="I208" i="22"/>
  <c r="H208" i="22"/>
  <c r="G208" i="22"/>
  <c r="F208" i="22"/>
  <c r="E208" i="22"/>
  <c r="D208" i="22"/>
  <c r="C208" i="22"/>
  <c r="B208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K207" i="22"/>
  <c r="J207" i="22"/>
  <c r="I207" i="22"/>
  <c r="H207" i="22"/>
  <c r="G207" i="22"/>
  <c r="F207" i="22"/>
  <c r="E207" i="22"/>
  <c r="D207" i="22"/>
  <c r="C207" i="22"/>
  <c r="B207" i="22"/>
  <c r="AA206" i="22"/>
  <c r="Z206" i="22"/>
  <c r="Y206" i="22"/>
  <c r="X206" i="22"/>
  <c r="W206" i="22"/>
  <c r="V206" i="22"/>
  <c r="U206" i="22"/>
  <c r="T206" i="22"/>
  <c r="S206" i="22"/>
  <c r="R206" i="22"/>
  <c r="Q206" i="22"/>
  <c r="P206" i="22"/>
  <c r="O206" i="22"/>
  <c r="N206" i="22"/>
  <c r="M206" i="22"/>
  <c r="L206" i="22"/>
  <c r="K206" i="22"/>
  <c r="J206" i="22"/>
  <c r="I206" i="22"/>
  <c r="H206" i="22"/>
  <c r="G206" i="22"/>
  <c r="F206" i="22"/>
  <c r="E206" i="22"/>
  <c r="D206" i="22"/>
  <c r="C206" i="22"/>
  <c r="B206" i="22"/>
  <c r="AA205" i="22"/>
  <c r="Z205" i="22"/>
  <c r="Y205" i="22"/>
  <c r="X205" i="22"/>
  <c r="W205" i="22"/>
  <c r="V205" i="22"/>
  <c r="U205" i="22"/>
  <c r="T205" i="22"/>
  <c r="S205" i="22"/>
  <c r="R205" i="22"/>
  <c r="Q205" i="22"/>
  <c r="P205" i="22"/>
  <c r="O205" i="22"/>
  <c r="N205" i="22"/>
  <c r="M205" i="22"/>
  <c r="L205" i="22"/>
  <c r="K205" i="22"/>
  <c r="J205" i="22"/>
  <c r="I205" i="22"/>
  <c r="H205" i="22"/>
  <c r="G205" i="22"/>
  <c r="F205" i="22"/>
  <c r="E205" i="22"/>
  <c r="D205" i="22"/>
  <c r="C205" i="22"/>
  <c r="B205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204" i="22"/>
  <c r="J204" i="22"/>
  <c r="I204" i="22"/>
  <c r="H204" i="22"/>
  <c r="G204" i="22"/>
  <c r="F204" i="22"/>
  <c r="E204" i="22"/>
  <c r="D204" i="22"/>
  <c r="C204" i="22"/>
  <c r="B204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203" i="22"/>
  <c r="J203" i="22"/>
  <c r="I203" i="22"/>
  <c r="H203" i="22"/>
  <c r="G203" i="22"/>
  <c r="F203" i="22"/>
  <c r="E203" i="22"/>
  <c r="D203" i="22"/>
  <c r="C203" i="22"/>
  <c r="B203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202" i="22"/>
  <c r="J202" i="22"/>
  <c r="I202" i="22"/>
  <c r="H202" i="22"/>
  <c r="G202" i="22"/>
  <c r="F202" i="22"/>
  <c r="E202" i="22"/>
  <c r="D202" i="22"/>
  <c r="C202" i="22"/>
  <c r="B202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201" i="22"/>
  <c r="J201" i="22"/>
  <c r="I201" i="22"/>
  <c r="H201" i="22"/>
  <c r="G201" i="22"/>
  <c r="F201" i="22"/>
  <c r="E201" i="22"/>
  <c r="D201" i="22"/>
  <c r="C201" i="22"/>
  <c r="B201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200" i="22"/>
  <c r="J200" i="22"/>
  <c r="I200" i="22"/>
  <c r="H200" i="22"/>
  <c r="G200" i="22"/>
  <c r="F200" i="22"/>
  <c r="E200" i="22"/>
  <c r="D200" i="22"/>
  <c r="C200" i="22"/>
  <c r="B200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199" i="22"/>
  <c r="J199" i="22"/>
  <c r="I199" i="22"/>
  <c r="H199" i="22"/>
  <c r="G199" i="22"/>
  <c r="F199" i="22"/>
  <c r="E199" i="22"/>
  <c r="D199" i="22"/>
  <c r="C199" i="22"/>
  <c r="B199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198" i="22"/>
  <c r="J198" i="22"/>
  <c r="I198" i="22"/>
  <c r="H198" i="22"/>
  <c r="G198" i="22"/>
  <c r="F198" i="22"/>
  <c r="E198" i="22"/>
  <c r="D198" i="22"/>
  <c r="C198" i="22"/>
  <c r="B198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197" i="22"/>
  <c r="J197" i="22"/>
  <c r="I197" i="22"/>
  <c r="H197" i="22"/>
  <c r="G197" i="22"/>
  <c r="F197" i="22"/>
  <c r="E197" i="22"/>
  <c r="D197" i="22"/>
  <c r="C197" i="22"/>
  <c r="B197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196" i="22"/>
  <c r="J196" i="22"/>
  <c r="I196" i="22"/>
  <c r="H196" i="22"/>
  <c r="G196" i="22"/>
  <c r="F196" i="22"/>
  <c r="E196" i="22"/>
  <c r="D196" i="22"/>
  <c r="C196" i="22"/>
  <c r="B196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195" i="22"/>
  <c r="J195" i="22"/>
  <c r="I195" i="22"/>
  <c r="H195" i="22"/>
  <c r="G195" i="22"/>
  <c r="F195" i="22"/>
  <c r="E195" i="22"/>
  <c r="D195" i="22"/>
  <c r="C195" i="22"/>
  <c r="B195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194" i="22"/>
  <c r="J194" i="22"/>
  <c r="I194" i="22"/>
  <c r="H194" i="22"/>
  <c r="G194" i="22"/>
  <c r="F194" i="22"/>
  <c r="E194" i="22"/>
  <c r="D194" i="22"/>
  <c r="C194" i="22"/>
  <c r="B194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193" i="22"/>
  <c r="J193" i="22"/>
  <c r="I193" i="22"/>
  <c r="H193" i="22"/>
  <c r="G193" i="22"/>
  <c r="F193" i="22"/>
  <c r="E193" i="22"/>
  <c r="D193" i="22"/>
  <c r="C193" i="22"/>
  <c r="B193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192" i="22"/>
  <c r="J192" i="22"/>
  <c r="I192" i="22"/>
  <c r="H192" i="22"/>
  <c r="G192" i="22"/>
  <c r="F192" i="22"/>
  <c r="E192" i="22"/>
  <c r="D192" i="22"/>
  <c r="C192" i="22"/>
  <c r="B192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191" i="22"/>
  <c r="J191" i="22"/>
  <c r="I191" i="22"/>
  <c r="H191" i="22"/>
  <c r="G191" i="22"/>
  <c r="F191" i="22"/>
  <c r="E191" i="22"/>
  <c r="D191" i="22"/>
  <c r="C191" i="22"/>
  <c r="B191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190" i="22"/>
  <c r="J190" i="22"/>
  <c r="I190" i="22"/>
  <c r="H190" i="22"/>
  <c r="G190" i="22"/>
  <c r="F190" i="22"/>
  <c r="E190" i="22"/>
  <c r="D190" i="22"/>
  <c r="C190" i="22"/>
  <c r="B190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189" i="22"/>
  <c r="J189" i="22"/>
  <c r="I189" i="22"/>
  <c r="H189" i="22"/>
  <c r="G189" i="22"/>
  <c r="F189" i="22"/>
  <c r="E189" i="22"/>
  <c r="D189" i="22"/>
  <c r="C189" i="22"/>
  <c r="B189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C188" i="22"/>
  <c r="B188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187" i="22"/>
  <c r="J187" i="22"/>
  <c r="I187" i="22"/>
  <c r="H187" i="22"/>
  <c r="G187" i="22"/>
  <c r="F187" i="22"/>
  <c r="E187" i="22"/>
  <c r="D187" i="22"/>
  <c r="C187" i="22"/>
  <c r="B187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186" i="22"/>
  <c r="J186" i="22"/>
  <c r="I186" i="22"/>
  <c r="H186" i="22"/>
  <c r="G186" i="22"/>
  <c r="F186" i="22"/>
  <c r="E186" i="22"/>
  <c r="D186" i="22"/>
  <c r="C186" i="22"/>
  <c r="B186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185" i="22"/>
  <c r="J185" i="22"/>
  <c r="I185" i="22"/>
  <c r="H185" i="22"/>
  <c r="G185" i="22"/>
  <c r="F185" i="22"/>
  <c r="E185" i="22"/>
  <c r="D185" i="22"/>
  <c r="C185" i="22"/>
  <c r="B185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184" i="22"/>
  <c r="J184" i="22"/>
  <c r="I184" i="22"/>
  <c r="H184" i="22"/>
  <c r="G184" i="22"/>
  <c r="F184" i="22"/>
  <c r="E184" i="22"/>
  <c r="D184" i="22"/>
  <c r="C184" i="22"/>
  <c r="B184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183" i="22"/>
  <c r="J183" i="22"/>
  <c r="I183" i="22"/>
  <c r="H183" i="22"/>
  <c r="G183" i="22"/>
  <c r="F183" i="22"/>
  <c r="E183" i="22"/>
  <c r="D183" i="22"/>
  <c r="C183" i="22"/>
  <c r="B183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182" i="22"/>
  <c r="J182" i="22"/>
  <c r="I182" i="22"/>
  <c r="H182" i="22"/>
  <c r="G182" i="22"/>
  <c r="F182" i="22"/>
  <c r="E182" i="22"/>
  <c r="D182" i="22"/>
  <c r="C182" i="22"/>
  <c r="B182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181" i="22"/>
  <c r="J181" i="22"/>
  <c r="I181" i="22"/>
  <c r="H181" i="22"/>
  <c r="G181" i="22"/>
  <c r="F181" i="22"/>
  <c r="E181" i="22"/>
  <c r="D181" i="22"/>
  <c r="C181" i="22"/>
  <c r="B181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180" i="22"/>
  <c r="J180" i="22"/>
  <c r="I180" i="22"/>
  <c r="H180" i="22"/>
  <c r="G180" i="22"/>
  <c r="F180" i="22"/>
  <c r="E180" i="22"/>
  <c r="D180" i="22"/>
  <c r="C180" i="22"/>
  <c r="B180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179" i="22"/>
  <c r="J179" i="22"/>
  <c r="I179" i="22"/>
  <c r="H179" i="22"/>
  <c r="G179" i="22"/>
  <c r="F179" i="22"/>
  <c r="E179" i="22"/>
  <c r="D179" i="22"/>
  <c r="C179" i="22"/>
  <c r="B179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178" i="22"/>
  <c r="J178" i="22"/>
  <c r="I178" i="22"/>
  <c r="H178" i="22"/>
  <c r="G178" i="22"/>
  <c r="F178" i="22"/>
  <c r="E178" i="22"/>
  <c r="D178" i="22"/>
  <c r="C178" i="22"/>
  <c r="B178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177" i="22"/>
  <c r="J177" i="22"/>
  <c r="I177" i="22"/>
  <c r="H177" i="22"/>
  <c r="G177" i="22"/>
  <c r="F177" i="22"/>
  <c r="E177" i="22"/>
  <c r="D177" i="22"/>
  <c r="C177" i="22"/>
  <c r="B177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176" i="22"/>
  <c r="J176" i="22"/>
  <c r="I176" i="22"/>
  <c r="H176" i="22"/>
  <c r="G176" i="22"/>
  <c r="F176" i="22"/>
  <c r="E176" i="22"/>
  <c r="D176" i="22"/>
  <c r="C176" i="22"/>
  <c r="B176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175" i="22"/>
  <c r="J175" i="22"/>
  <c r="I175" i="22"/>
  <c r="H175" i="22"/>
  <c r="G175" i="22"/>
  <c r="F175" i="22"/>
  <c r="E175" i="22"/>
  <c r="D175" i="22"/>
  <c r="C175" i="22"/>
  <c r="B175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174" i="22"/>
  <c r="J174" i="22"/>
  <c r="I174" i="22"/>
  <c r="H174" i="22"/>
  <c r="G174" i="22"/>
  <c r="F174" i="22"/>
  <c r="E174" i="22"/>
  <c r="D174" i="22"/>
  <c r="C174" i="22"/>
  <c r="B174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173" i="22"/>
  <c r="J173" i="22"/>
  <c r="I173" i="22"/>
  <c r="H173" i="22"/>
  <c r="G173" i="22"/>
  <c r="F173" i="22"/>
  <c r="E173" i="22"/>
  <c r="D173" i="22"/>
  <c r="C173" i="22"/>
  <c r="B173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172" i="22"/>
  <c r="J172" i="22"/>
  <c r="I172" i="22"/>
  <c r="H172" i="22"/>
  <c r="G172" i="22"/>
  <c r="F172" i="22"/>
  <c r="E172" i="22"/>
  <c r="D172" i="22"/>
  <c r="C172" i="22"/>
  <c r="B172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171" i="22"/>
  <c r="J171" i="22"/>
  <c r="I171" i="22"/>
  <c r="H171" i="22"/>
  <c r="G171" i="22"/>
  <c r="F171" i="22"/>
  <c r="E171" i="22"/>
  <c r="D171" i="22"/>
  <c r="C171" i="22"/>
  <c r="B171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G170" i="22"/>
  <c r="F170" i="22"/>
  <c r="E170" i="22"/>
  <c r="D170" i="22"/>
  <c r="C170" i="22"/>
  <c r="B170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169" i="22"/>
  <c r="J169" i="22"/>
  <c r="I169" i="22"/>
  <c r="H169" i="22"/>
  <c r="G169" i="22"/>
  <c r="F169" i="22"/>
  <c r="E169" i="22"/>
  <c r="D169" i="22"/>
  <c r="C169" i="22"/>
  <c r="B169" i="22"/>
  <c r="AF168" i="22"/>
  <c r="AG168" i="22" s="1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168" i="22"/>
  <c r="J168" i="22"/>
  <c r="I168" i="22"/>
  <c r="H168" i="22"/>
  <c r="G168" i="22"/>
  <c r="F168" i="22"/>
  <c r="E168" i="22"/>
  <c r="D168" i="22"/>
  <c r="C168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167" i="22"/>
  <c r="J167" i="22"/>
  <c r="I167" i="22"/>
  <c r="H167" i="22"/>
  <c r="G167" i="22"/>
  <c r="F167" i="22"/>
  <c r="E167" i="22"/>
  <c r="D167" i="22"/>
  <c r="C167" i="22"/>
  <c r="B167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166" i="22"/>
  <c r="J166" i="22"/>
  <c r="I166" i="22"/>
  <c r="H166" i="22"/>
  <c r="G166" i="22"/>
  <c r="F166" i="22"/>
  <c r="E166" i="22"/>
  <c r="D166" i="22"/>
  <c r="C166" i="22"/>
  <c r="B166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165" i="22"/>
  <c r="J165" i="22"/>
  <c r="I165" i="22"/>
  <c r="H165" i="22"/>
  <c r="G165" i="22"/>
  <c r="F165" i="22"/>
  <c r="E165" i="22"/>
  <c r="D165" i="22"/>
  <c r="C165" i="22"/>
  <c r="B165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164" i="22"/>
  <c r="J164" i="22"/>
  <c r="I164" i="22"/>
  <c r="H164" i="22"/>
  <c r="G164" i="22"/>
  <c r="F164" i="22"/>
  <c r="E164" i="22"/>
  <c r="D164" i="22"/>
  <c r="C164" i="22"/>
  <c r="B164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163" i="22"/>
  <c r="J163" i="22"/>
  <c r="I163" i="22"/>
  <c r="H163" i="22"/>
  <c r="G163" i="22"/>
  <c r="F163" i="22"/>
  <c r="E163" i="22"/>
  <c r="D163" i="22"/>
  <c r="C163" i="22"/>
  <c r="B163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162" i="22"/>
  <c r="J162" i="22"/>
  <c r="I162" i="22"/>
  <c r="H162" i="22"/>
  <c r="G162" i="22"/>
  <c r="F162" i="22"/>
  <c r="E162" i="22"/>
  <c r="D162" i="22"/>
  <c r="C162" i="22"/>
  <c r="B162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161" i="22"/>
  <c r="J161" i="22"/>
  <c r="I161" i="22"/>
  <c r="H161" i="22"/>
  <c r="G161" i="22"/>
  <c r="F161" i="22"/>
  <c r="E161" i="22"/>
  <c r="D161" i="22"/>
  <c r="C161" i="22"/>
  <c r="B161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160" i="22"/>
  <c r="J160" i="22"/>
  <c r="I160" i="22"/>
  <c r="H160" i="22"/>
  <c r="G160" i="22"/>
  <c r="F160" i="22"/>
  <c r="E160" i="22"/>
  <c r="D160" i="22"/>
  <c r="C160" i="22"/>
  <c r="B160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159" i="22"/>
  <c r="J159" i="22"/>
  <c r="I159" i="22"/>
  <c r="H159" i="22"/>
  <c r="G159" i="22"/>
  <c r="F159" i="22"/>
  <c r="E159" i="22"/>
  <c r="D159" i="22"/>
  <c r="C159" i="22"/>
  <c r="B159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158" i="22"/>
  <c r="J158" i="22"/>
  <c r="I158" i="22"/>
  <c r="H158" i="22"/>
  <c r="G158" i="22"/>
  <c r="F158" i="22"/>
  <c r="E158" i="22"/>
  <c r="D158" i="22"/>
  <c r="C158" i="22"/>
  <c r="B158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157" i="22"/>
  <c r="J157" i="22"/>
  <c r="I157" i="22"/>
  <c r="H157" i="22"/>
  <c r="G157" i="22"/>
  <c r="F157" i="22"/>
  <c r="E157" i="22"/>
  <c r="D157" i="22"/>
  <c r="C157" i="22"/>
  <c r="B157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156" i="22"/>
  <c r="J156" i="22"/>
  <c r="I156" i="22"/>
  <c r="H156" i="22"/>
  <c r="G156" i="22"/>
  <c r="F156" i="22"/>
  <c r="E156" i="22"/>
  <c r="D156" i="22"/>
  <c r="C156" i="22"/>
  <c r="B156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155" i="22"/>
  <c r="J155" i="22"/>
  <c r="I155" i="22"/>
  <c r="H155" i="22"/>
  <c r="G155" i="22"/>
  <c r="F155" i="22"/>
  <c r="E155" i="22"/>
  <c r="D155" i="22"/>
  <c r="C155" i="22"/>
  <c r="B155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154" i="22"/>
  <c r="J154" i="22"/>
  <c r="I154" i="22"/>
  <c r="H154" i="22"/>
  <c r="G154" i="22"/>
  <c r="F154" i="22"/>
  <c r="E154" i="22"/>
  <c r="D154" i="22"/>
  <c r="C154" i="22"/>
  <c r="B154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153" i="22"/>
  <c r="J153" i="22"/>
  <c r="I153" i="22"/>
  <c r="H153" i="22"/>
  <c r="G153" i="22"/>
  <c r="F153" i="22"/>
  <c r="E153" i="22"/>
  <c r="D153" i="22"/>
  <c r="C153" i="22"/>
  <c r="B153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152" i="22"/>
  <c r="J152" i="22"/>
  <c r="I152" i="22"/>
  <c r="H152" i="22"/>
  <c r="G152" i="22"/>
  <c r="F152" i="22"/>
  <c r="E152" i="22"/>
  <c r="D152" i="22"/>
  <c r="C152" i="22"/>
  <c r="B152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151" i="22"/>
  <c r="J151" i="22"/>
  <c r="I151" i="22"/>
  <c r="H151" i="22"/>
  <c r="G151" i="22"/>
  <c r="F151" i="22"/>
  <c r="E151" i="22"/>
  <c r="D151" i="22"/>
  <c r="C151" i="22"/>
  <c r="B151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150" i="22"/>
  <c r="J150" i="22"/>
  <c r="I150" i="22"/>
  <c r="H150" i="22"/>
  <c r="G150" i="22"/>
  <c r="F150" i="22"/>
  <c r="E150" i="22"/>
  <c r="D150" i="22"/>
  <c r="C150" i="22"/>
  <c r="B150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149" i="22"/>
  <c r="J149" i="22"/>
  <c r="I149" i="22"/>
  <c r="H149" i="22"/>
  <c r="G149" i="22"/>
  <c r="F149" i="22"/>
  <c r="E149" i="22"/>
  <c r="D149" i="22"/>
  <c r="C149" i="22"/>
  <c r="B149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148" i="22"/>
  <c r="J148" i="22"/>
  <c r="I148" i="22"/>
  <c r="H148" i="22"/>
  <c r="G148" i="22"/>
  <c r="F148" i="22"/>
  <c r="E148" i="22"/>
  <c r="D148" i="22"/>
  <c r="C148" i="22"/>
  <c r="B148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147" i="22"/>
  <c r="J147" i="22"/>
  <c r="I147" i="22"/>
  <c r="H147" i="22"/>
  <c r="G147" i="22"/>
  <c r="F147" i="22"/>
  <c r="E147" i="22"/>
  <c r="D147" i="22"/>
  <c r="C147" i="22"/>
  <c r="B147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146" i="22"/>
  <c r="J146" i="22"/>
  <c r="I146" i="22"/>
  <c r="H146" i="22"/>
  <c r="G146" i="22"/>
  <c r="F146" i="22"/>
  <c r="E146" i="22"/>
  <c r="D146" i="22"/>
  <c r="C146" i="22"/>
  <c r="B146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145" i="22"/>
  <c r="J145" i="22"/>
  <c r="I145" i="22"/>
  <c r="H145" i="22"/>
  <c r="G145" i="22"/>
  <c r="F145" i="22"/>
  <c r="E145" i="22"/>
  <c r="D145" i="22"/>
  <c r="C145" i="22"/>
  <c r="B145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E144" i="22"/>
  <c r="D144" i="22"/>
  <c r="C144" i="22"/>
  <c r="B144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E143" i="22"/>
  <c r="D143" i="22"/>
  <c r="C143" i="22"/>
  <c r="B143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142" i="22"/>
  <c r="J142" i="22"/>
  <c r="I142" i="22"/>
  <c r="H142" i="22"/>
  <c r="G142" i="22"/>
  <c r="F142" i="22"/>
  <c r="E142" i="22"/>
  <c r="D142" i="22"/>
  <c r="C142" i="22"/>
  <c r="B142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141" i="22"/>
  <c r="J141" i="22"/>
  <c r="I141" i="22"/>
  <c r="H141" i="22"/>
  <c r="G141" i="22"/>
  <c r="F141" i="22"/>
  <c r="E141" i="22"/>
  <c r="D141" i="22"/>
  <c r="C141" i="22"/>
  <c r="B141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140" i="22"/>
  <c r="J140" i="22"/>
  <c r="I140" i="22"/>
  <c r="H140" i="22"/>
  <c r="G140" i="22"/>
  <c r="F140" i="22"/>
  <c r="E140" i="22"/>
  <c r="D140" i="22"/>
  <c r="C140" i="22"/>
  <c r="B140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139" i="22"/>
  <c r="J139" i="22"/>
  <c r="I139" i="22"/>
  <c r="H139" i="22"/>
  <c r="G139" i="22"/>
  <c r="F139" i="22"/>
  <c r="E139" i="22"/>
  <c r="D139" i="22"/>
  <c r="C139" i="22"/>
  <c r="B139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138" i="22"/>
  <c r="J138" i="22"/>
  <c r="I138" i="22"/>
  <c r="H138" i="22"/>
  <c r="G138" i="22"/>
  <c r="F138" i="22"/>
  <c r="E138" i="22"/>
  <c r="D138" i="22"/>
  <c r="C138" i="22"/>
  <c r="B138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137" i="22"/>
  <c r="J137" i="22"/>
  <c r="I137" i="22"/>
  <c r="H137" i="22"/>
  <c r="G137" i="22"/>
  <c r="F137" i="22"/>
  <c r="E137" i="22"/>
  <c r="D137" i="22"/>
  <c r="C137" i="22"/>
  <c r="B137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136" i="22"/>
  <c r="J136" i="22"/>
  <c r="I136" i="22"/>
  <c r="H136" i="22"/>
  <c r="G136" i="22"/>
  <c r="F136" i="22"/>
  <c r="E136" i="22"/>
  <c r="D136" i="22"/>
  <c r="C136" i="22"/>
  <c r="B136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135" i="22"/>
  <c r="J135" i="22"/>
  <c r="I135" i="22"/>
  <c r="H135" i="22"/>
  <c r="G135" i="22"/>
  <c r="F135" i="22"/>
  <c r="E135" i="22"/>
  <c r="D135" i="22"/>
  <c r="C135" i="22"/>
  <c r="B135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134" i="22"/>
  <c r="J134" i="22"/>
  <c r="I134" i="22"/>
  <c r="H134" i="22"/>
  <c r="G134" i="22"/>
  <c r="F134" i="22"/>
  <c r="E134" i="22"/>
  <c r="D134" i="22"/>
  <c r="C134" i="22"/>
  <c r="B134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133" i="22"/>
  <c r="J133" i="22"/>
  <c r="I133" i="22"/>
  <c r="H133" i="22"/>
  <c r="G133" i="22"/>
  <c r="F133" i="22"/>
  <c r="E133" i="22"/>
  <c r="D133" i="22"/>
  <c r="C133" i="22"/>
  <c r="B133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132" i="22"/>
  <c r="J132" i="22"/>
  <c r="I132" i="22"/>
  <c r="H132" i="22"/>
  <c r="G132" i="22"/>
  <c r="F132" i="22"/>
  <c r="E132" i="22"/>
  <c r="D132" i="22"/>
  <c r="C132" i="22"/>
  <c r="B132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131" i="22"/>
  <c r="J131" i="22"/>
  <c r="I131" i="22"/>
  <c r="H131" i="22"/>
  <c r="G131" i="22"/>
  <c r="F131" i="22"/>
  <c r="E131" i="22"/>
  <c r="D131" i="22"/>
  <c r="C131" i="22"/>
  <c r="B131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130" i="22"/>
  <c r="J130" i="22"/>
  <c r="I130" i="22"/>
  <c r="H130" i="22"/>
  <c r="G130" i="22"/>
  <c r="F130" i="22"/>
  <c r="E130" i="22"/>
  <c r="D130" i="22"/>
  <c r="C130" i="22"/>
  <c r="B130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129" i="22"/>
  <c r="J129" i="22"/>
  <c r="I129" i="22"/>
  <c r="H129" i="22"/>
  <c r="G129" i="22"/>
  <c r="F129" i="22"/>
  <c r="E129" i="22"/>
  <c r="D129" i="22"/>
  <c r="C129" i="22"/>
  <c r="B129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128" i="22"/>
  <c r="J128" i="22"/>
  <c r="I128" i="22"/>
  <c r="H128" i="22"/>
  <c r="G128" i="22"/>
  <c r="F128" i="22"/>
  <c r="E128" i="22"/>
  <c r="D128" i="22"/>
  <c r="C128" i="22"/>
  <c r="B128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127" i="22"/>
  <c r="J127" i="22"/>
  <c r="I127" i="22"/>
  <c r="H127" i="22"/>
  <c r="G127" i="22"/>
  <c r="F127" i="22"/>
  <c r="E127" i="22"/>
  <c r="D127" i="22"/>
  <c r="C127" i="22"/>
  <c r="B127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126" i="22"/>
  <c r="J126" i="22"/>
  <c r="I126" i="22"/>
  <c r="H126" i="22"/>
  <c r="G126" i="22"/>
  <c r="F126" i="22"/>
  <c r="E126" i="22"/>
  <c r="D126" i="22"/>
  <c r="C126" i="22"/>
  <c r="B126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125" i="22"/>
  <c r="J125" i="22"/>
  <c r="I125" i="22"/>
  <c r="H125" i="22"/>
  <c r="G125" i="22"/>
  <c r="F125" i="22"/>
  <c r="E125" i="22"/>
  <c r="D125" i="22"/>
  <c r="C125" i="22"/>
  <c r="B125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124" i="22"/>
  <c r="J124" i="22"/>
  <c r="I124" i="22"/>
  <c r="H124" i="22"/>
  <c r="G124" i="22"/>
  <c r="F124" i="22"/>
  <c r="E124" i="22"/>
  <c r="D124" i="22"/>
  <c r="C124" i="22"/>
  <c r="B124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123" i="22"/>
  <c r="J123" i="22"/>
  <c r="I123" i="22"/>
  <c r="H123" i="22"/>
  <c r="G123" i="22"/>
  <c r="F123" i="22"/>
  <c r="E123" i="22"/>
  <c r="D123" i="22"/>
  <c r="C123" i="22"/>
  <c r="B123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122" i="22"/>
  <c r="J122" i="22"/>
  <c r="I122" i="22"/>
  <c r="H122" i="22"/>
  <c r="G122" i="22"/>
  <c r="F122" i="22"/>
  <c r="E122" i="22"/>
  <c r="D122" i="22"/>
  <c r="C122" i="22"/>
  <c r="B122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121" i="22"/>
  <c r="J121" i="22"/>
  <c r="I121" i="22"/>
  <c r="H121" i="22"/>
  <c r="G121" i="22"/>
  <c r="F121" i="22"/>
  <c r="E121" i="22"/>
  <c r="D121" i="22"/>
  <c r="C121" i="22"/>
  <c r="B121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C120" i="22"/>
  <c r="B120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J119" i="22"/>
  <c r="I119" i="22"/>
  <c r="H119" i="22"/>
  <c r="G119" i="22"/>
  <c r="F119" i="22"/>
  <c r="E119" i="22"/>
  <c r="D119" i="22"/>
  <c r="C119" i="22"/>
  <c r="B119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18" i="22"/>
  <c r="J118" i="22"/>
  <c r="I118" i="22"/>
  <c r="H118" i="22"/>
  <c r="G118" i="22"/>
  <c r="F118" i="22"/>
  <c r="E118" i="22"/>
  <c r="D118" i="22"/>
  <c r="C118" i="22"/>
  <c r="B118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C117" i="22"/>
  <c r="B117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C116" i="22"/>
  <c r="B116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C115" i="22"/>
  <c r="B115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C114" i="22"/>
  <c r="B114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C113" i="22"/>
  <c r="B113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C112" i="22"/>
  <c r="B112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C111" i="22"/>
  <c r="B111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C110" i="22"/>
  <c r="B110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C109" i="22"/>
  <c r="B109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108" i="22"/>
  <c r="B108" i="22"/>
  <c r="AA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B107" i="22"/>
  <c r="AA106" i="22"/>
  <c r="Z106" i="22"/>
  <c r="Y106" i="22"/>
  <c r="X106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106" i="22"/>
  <c r="B106" i="22"/>
  <c r="AA105" i="22"/>
  <c r="Z105" i="22"/>
  <c r="Y105" i="22"/>
  <c r="X105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C105" i="22"/>
  <c r="B105" i="22"/>
  <c r="AA104" i="22"/>
  <c r="Z104" i="22"/>
  <c r="Y104" i="22"/>
  <c r="X104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C104" i="22"/>
  <c r="B104" i="22"/>
  <c r="AA103" i="22"/>
  <c r="Z103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C103" i="22"/>
  <c r="B103" i="22"/>
  <c r="AA102" i="22"/>
  <c r="Z102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C102" i="22"/>
  <c r="B102" i="22"/>
  <c r="AA101" i="22"/>
  <c r="Z101" i="22"/>
  <c r="Y101" i="22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C101" i="22"/>
  <c r="B101" i="22"/>
  <c r="AA100" i="22"/>
  <c r="Z100" i="22"/>
  <c r="Y100" i="22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C100" i="22"/>
  <c r="B100" i="22"/>
  <c r="AA99" i="22"/>
  <c r="Z99" i="22"/>
  <c r="Y99" i="22"/>
  <c r="X99" i="22"/>
  <c r="W99" i="22"/>
  <c r="V99" i="22"/>
  <c r="U99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G99" i="22"/>
  <c r="F99" i="22"/>
  <c r="E99" i="22"/>
  <c r="D99" i="22"/>
  <c r="C99" i="22"/>
  <c r="B99" i="22"/>
  <c r="AA98" i="22"/>
  <c r="Z98" i="22"/>
  <c r="Y98" i="22"/>
  <c r="X98" i="22"/>
  <c r="W98" i="22"/>
  <c r="V98" i="22"/>
  <c r="U98" i="22"/>
  <c r="T98" i="22"/>
  <c r="S98" i="22"/>
  <c r="R98" i="22"/>
  <c r="Q98" i="22"/>
  <c r="P98" i="22"/>
  <c r="O98" i="22"/>
  <c r="N98" i="22"/>
  <c r="M98" i="22"/>
  <c r="L98" i="22"/>
  <c r="K98" i="22"/>
  <c r="J98" i="22"/>
  <c r="I98" i="22"/>
  <c r="H98" i="22"/>
  <c r="G98" i="22"/>
  <c r="F98" i="22"/>
  <c r="E98" i="22"/>
  <c r="D98" i="22"/>
  <c r="C98" i="22"/>
  <c r="B98" i="22"/>
  <c r="AA97" i="22"/>
  <c r="Z97" i="22"/>
  <c r="Y97" i="22"/>
  <c r="X97" i="22"/>
  <c r="W97" i="22"/>
  <c r="V97" i="22"/>
  <c r="U97" i="22"/>
  <c r="T97" i="22"/>
  <c r="S97" i="22"/>
  <c r="R97" i="22"/>
  <c r="Q97" i="22"/>
  <c r="P97" i="22"/>
  <c r="O97" i="22"/>
  <c r="N97" i="22"/>
  <c r="M97" i="22"/>
  <c r="L97" i="22"/>
  <c r="K97" i="22"/>
  <c r="J97" i="22"/>
  <c r="I97" i="22"/>
  <c r="H97" i="22"/>
  <c r="G97" i="22"/>
  <c r="F97" i="22"/>
  <c r="E97" i="22"/>
  <c r="D97" i="22"/>
  <c r="C97" i="22"/>
  <c r="B97" i="22"/>
  <c r="AA96" i="22"/>
  <c r="Z96" i="22"/>
  <c r="Y96" i="22"/>
  <c r="X96" i="22"/>
  <c r="W96" i="22"/>
  <c r="V96" i="22"/>
  <c r="U96" i="22"/>
  <c r="T96" i="22"/>
  <c r="S96" i="22"/>
  <c r="R96" i="22"/>
  <c r="Q96" i="22"/>
  <c r="P96" i="22"/>
  <c r="O96" i="22"/>
  <c r="N96" i="22"/>
  <c r="M96" i="22"/>
  <c r="L96" i="22"/>
  <c r="K96" i="22"/>
  <c r="J96" i="22"/>
  <c r="I96" i="22"/>
  <c r="H96" i="22"/>
  <c r="G96" i="22"/>
  <c r="F96" i="22"/>
  <c r="E96" i="22"/>
  <c r="D96" i="22"/>
  <c r="C96" i="22"/>
  <c r="B96" i="22"/>
  <c r="AA95" i="22"/>
  <c r="Z95" i="22"/>
  <c r="Y95" i="22"/>
  <c r="X95" i="22"/>
  <c r="W95" i="22"/>
  <c r="V95" i="22"/>
  <c r="U95" i="22"/>
  <c r="T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D95" i="22"/>
  <c r="C95" i="22"/>
  <c r="B95" i="22"/>
  <c r="AA94" i="22"/>
  <c r="Z94" i="22"/>
  <c r="Y94" i="22"/>
  <c r="X94" i="22"/>
  <c r="W94" i="22"/>
  <c r="V94" i="22"/>
  <c r="U94" i="22"/>
  <c r="T94" i="22"/>
  <c r="S94" i="22"/>
  <c r="R94" i="22"/>
  <c r="Q94" i="22"/>
  <c r="P94" i="22"/>
  <c r="O94" i="22"/>
  <c r="N94" i="22"/>
  <c r="M94" i="22"/>
  <c r="L94" i="22"/>
  <c r="K94" i="22"/>
  <c r="J94" i="22"/>
  <c r="I94" i="22"/>
  <c r="H94" i="22"/>
  <c r="G94" i="22"/>
  <c r="F94" i="22"/>
  <c r="E94" i="22"/>
  <c r="D94" i="22"/>
  <c r="C94" i="22"/>
  <c r="B94" i="22"/>
  <c r="AA93" i="22"/>
  <c r="Z93" i="22"/>
  <c r="Y93" i="22"/>
  <c r="X93" i="22"/>
  <c r="W93" i="22"/>
  <c r="V93" i="22"/>
  <c r="U93" i="22"/>
  <c r="T93" i="22"/>
  <c r="S93" i="22"/>
  <c r="R93" i="22"/>
  <c r="Q93" i="22"/>
  <c r="P93" i="22"/>
  <c r="O93" i="22"/>
  <c r="N93" i="22"/>
  <c r="M93" i="22"/>
  <c r="L93" i="22"/>
  <c r="K93" i="22"/>
  <c r="J93" i="22"/>
  <c r="I93" i="22"/>
  <c r="H93" i="22"/>
  <c r="G93" i="22"/>
  <c r="F93" i="22"/>
  <c r="E93" i="22"/>
  <c r="D93" i="22"/>
  <c r="C93" i="22"/>
  <c r="B93" i="22"/>
  <c r="AA92" i="22"/>
  <c r="Z92" i="22"/>
  <c r="Y92" i="22"/>
  <c r="X92" i="22"/>
  <c r="W92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J92" i="22"/>
  <c r="I92" i="22"/>
  <c r="H92" i="22"/>
  <c r="G92" i="22"/>
  <c r="F92" i="22"/>
  <c r="E92" i="22"/>
  <c r="D92" i="22"/>
  <c r="C92" i="22"/>
  <c r="B92" i="22"/>
  <c r="AA91" i="22"/>
  <c r="Z91" i="22"/>
  <c r="Y91" i="22"/>
  <c r="X91" i="22"/>
  <c r="W91" i="22"/>
  <c r="V91" i="22"/>
  <c r="U91" i="22"/>
  <c r="T91" i="22"/>
  <c r="S91" i="22"/>
  <c r="R91" i="22"/>
  <c r="Q91" i="22"/>
  <c r="P91" i="22"/>
  <c r="O91" i="22"/>
  <c r="N91" i="22"/>
  <c r="M91" i="22"/>
  <c r="L91" i="22"/>
  <c r="K91" i="22"/>
  <c r="J91" i="22"/>
  <c r="I91" i="22"/>
  <c r="H91" i="22"/>
  <c r="G91" i="22"/>
  <c r="F91" i="22"/>
  <c r="E91" i="22"/>
  <c r="D91" i="22"/>
  <c r="C91" i="22"/>
  <c r="B91" i="22"/>
  <c r="AA90" i="22"/>
  <c r="Z90" i="22"/>
  <c r="Y90" i="22"/>
  <c r="X90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K90" i="22"/>
  <c r="J90" i="22"/>
  <c r="I90" i="22"/>
  <c r="H90" i="22"/>
  <c r="G90" i="22"/>
  <c r="F90" i="22"/>
  <c r="E90" i="22"/>
  <c r="D90" i="22"/>
  <c r="C90" i="22"/>
  <c r="B90" i="22"/>
  <c r="AA89" i="22"/>
  <c r="Z89" i="22"/>
  <c r="Y89" i="22"/>
  <c r="X89" i="22"/>
  <c r="W89" i="22"/>
  <c r="V89" i="22"/>
  <c r="U89" i="22"/>
  <c r="T89" i="22"/>
  <c r="S89" i="22"/>
  <c r="R89" i="22"/>
  <c r="Q89" i="22"/>
  <c r="P89" i="22"/>
  <c r="O89" i="22"/>
  <c r="N89" i="22"/>
  <c r="M89" i="22"/>
  <c r="L89" i="22"/>
  <c r="K89" i="22"/>
  <c r="J89" i="22"/>
  <c r="I89" i="22"/>
  <c r="H89" i="22"/>
  <c r="G89" i="22"/>
  <c r="F89" i="22"/>
  <c r="E89" i="22"/>
  <c r="D89" i="22"/>
  <c r="C89" i="22"/>
  <c r="B89" i="22"/>
  <c r="AA88" i="22"/>
  <c r="Z88" i="22"/>
  <c r="Y88" i="22"/>
  <c r="X88" i="22"/>
  <c r="W88" i="22"/>
  <c r="V88" i="22"/>
  <c r="U88" i="22"/>
  <c r="T88" i="22"/>
  <c r="S88" i="22"/>
  <c r="R88" i="22"/>
  <c r="Q88" i="22"/>
  <c r="P88" i="22"/>
  <c r="O88" i="22"/>
  <c r="N88" i="22"/>
  <c r="M88" i="22"/>
  <c r="L88" i="22"/>
  <c r="K88" i="22"/>
  <c r="J88" i="22"/>
  <c r="I88" i="22"/>
  <c r="H88" i="22"/>
  <c r="G88" i="22"/>
  <c r="F88" i="22"/>
  <c r="E88" i="22"/>
  <c r="D88" i="22"/>
  <c r="C88" i="22"/>
  <c r="B88" i="22"/>
  <c r="AA87" i="22"/>
  <c r="Z87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AA86" i="22"/>
  <c r="Z86" i="22"/>
  <c r="Y86" i="22"/>
  <c r="X86" i="22"/>
  <c r="W86" i="22"/>
  <c r="V86" i="22"/>
  <c r="U86" i="22"/>
  <c r="T86" i="22"/>
  <c r="S86" i="22"/>
  <c r="R86" i="22"/>
  <c r="Q86" i="22"/>
  <c r="P86" i="22"/>
  <c r="O86" i="22"/>
  <c r="N86" i="22"/>
  <c r="M86" i="22"/>
  <c r="L86" i="22"/>
  <c r="K86" i="22"/>
  <c r="J86" i="22"/>
  <c r="I86" i="22"/>
  <c r="H86" i="22"/>
  <c r="G86" i="22"/>
  <c r="F86" i="22"/>
  <c r="E86" i="22"/>
  <c r="D86" i="22"/>
  <c r="C86" i="22"/>
  <c r="B86" i="22"/>
  <c r="AA85" i="22"/>
  <c r="Z85" i="22"/>
  <c r="Y85" i="22"/>
  <c r="X85" i="22"/>
  <c r="W85" i="22"/>
  <c r="V85" i="22"/>
  <c r="U85" i="22"/>
  <c r="T85" i="22"/>
  <c r="S85" i="22"/>
  <c r="R85" i="22"/>
  <c r="Q85" i="22"/>
  <c r="P85" i="22"/>
  <c r="O85" i="22"/>
  <c r="N85" i="22"/>
  <c r="M85" i="22"/>
  <c r="L85" i="22"/>
  <c r="K85" i="22"/>
  <c r="J85" i="22"/>
  <c r="I85" i="22"/>
  <c r="H85" i="22"/>
  <c r="G85" i="22"/>
  <c r="F85" i="22"/>
  <c r="E85" i="22"/>
  <c r="D85" i="22"/>
  <c r="C85" i="22"/>
  <c r="B85" i="22"/>
  <c r="AA84" i="22"/>
  <c r="Z84" i="22"/>
  <c r="Y84" i="22"/>
  <c r="X84" i="22"/>
  <c r="W84" i="22"/>
  <c r="V84" i="22"/>
  <c r="U84" i="22"/>
  <c r="T84" i="22"/>
  <c r="S84" i="22"/>
  <c r="R84" i="22"/>
  <c r="Q84" i="22"/>
  <c r="P84" i="22"/>
  <c r="O84" i="22"/>
  <c r="N84" i="22"/>
  <c r="M84" i="22"/>
  <c r="L84" i="22"/>
  <c r="K84" i="22"/>
  <c r="J84" i="22"/>
  <c r="I84" i="22"/>
  <c r="H84" i="22"/>
  <c r="G84" i="22"/>
  <c r="F84" i="22"/>
  <c r="E84" i="22"/>
  <c r="D84" i="22"/>
  <c r="C84" i="22"/>
  <c r="B84" i="22"/>
  <c r="AA83" i="22"/>
  <c r="Z83" i="22"/>
  <c r="Y83" i="22"/>
  <c r="X83" i="22"/>
  <c r="W83" i="22"/>
  <c r="V83" i="22"/>
  <c r="U83" i="22"/>
  <c r="T83" i="22"/>
  <c r="S83" i="22"/>
  <c r="R83" i="22"/>
  <c r="Q83" i="22"/>
  <c r="P83" i="22"/>
  <c r="O83" i="22"/>
  <c r="N83" i="22"/>
  <c r="M83" i="22"/>
  <c r="L83" i="22"/>
  <c r="K83" i="22"/>
  <c r="J83" i="22"/>
  <c r="I83" i="22"/>
  <c r="H83" i="22"/>
  <c r="G83" i="22"/>
  <c r="F83" i="22"/>
  <c r="E83" i="22"/>
  <c r="D83" i="22"/>
  <c r="C83" i="22"/>
  <c r="B83" i="22"/>
  <c r="AA82" i="22"/>
  <c r="Z82" i="22"/>
  <c r="Y82" i="22"/>
  <c r="X82" i="22"/>
  <c r="W82" i="22"/>
  <c r="V82" i="22"/>
  <c r="U82" i="22"/>
  <c r="T82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E82" i="22"/>
  <c r="D82" i="22"/>
  <c r="C82" i="22"/>
  <c r="B82" i="22"/>
  <c r="AA81" i="22"/>
  <c r="Z81" i="22"/>
  <c r="Y81" i="22"/>
  <c r="X81" i="22"/>
  <c r="W81" i="22"/>
  <c r="V81" i="22"/>
  <c r="U81" i="22"/>
  <c r="T81" i="22"/>
  <c r="S81" i="22"/>
  <c r="R81" i="22"/>
  <c r="Q81" i="22"/>
  <c r="P81" i="22"/>
  <c r="O81" i="22"/>
  <c r="N81" i="22"/>
  <c r="M81" i="22"/>
  <c r="L81" i="22"/>
  <c r="K81" i="22"/>
  <c r="J81" i="22"/>
  <c r="I81" i="22"/>
  <c r="H81" i="22"/>
  <c r="G81" i="22"/>
  <c r="F81" i="22"/>
  <c r="E81" i="22"/>
  <c r="D81" i="22"/>
  <c r="C81" i="22"/>
  <c r="B81" i="22"/>
  <c r="AA80" i="22"/>
  <c r="Z80" i="22"/>
  <c r="Y80" i="22"/>
  <c r="X80" i="22"/>
  <c r="W80" i="22"/>
  <c r="V80" i="22"/>
  <c r="U80" i="22"/>
  <c r="T80" i="22"/>
  <c r="S80" i="22"/>
  <c r="R80" i="22"/>
  <c r="Q80" i="22"/>
  <c r="P80" i="22"/>
  <c r="O80" i="22"/>
  <c r="N80" i="22"/>
  <c r="M80" i="22"/>
  <c r="L80" i="22"/>
  <c r="K80" i="22"/>
  <c r="J80" i="22"/>
  <c r="I80" i="22"/>
  <c r="H80" i="22"/>
  <c r="G80" i="22"/>
  <c r="F80" i="22"/>
  <c r="E80" i="22"/>
  <c r="D80" i="22"/>
  <c r="C80" i="22"/>
  <c r="B80" i="22"/>
  <c r="AA79" i="22"/>
  <c r="Z79" i="22"/>
  <c r="Y79" i="22"/>
  <c r="X79" i="22"/>
  <c r="W79" i="22"/>
  <c r="V79" i="22"/>
  <c r="U79" i="22"/>
  <c r="T79" i="22"/>
  <c r="S79" i="22"/>
  <c r="R79" i="22"/>
  <c r="Q79" i="22"/>
  <c r="P79" i="22"/>
  <c r="O79" i="22"/>
  <c r="N79" i="22"/>
  <c r="M79" i="22"/>
  <c r="L79" i="22"/>
  <c r="K79" i="22"/>
  <c r="J79" i="22"/>
  <c r="I79" i="22"/>
  <c r="H79" i="22"/>
  <c r="G79" i="22"/>
  <c r="F79" i="22"/>
  <c r="E79" i="22"/>
  <c r="D79" i="22"/>
  <c r="C79" i="22"/>
  <c r="B79" i="22"/>
  <c r="AA78" i="22"/>
  <c r="Z78" i="22"/>
  <c r="Y78" i="22"/>
  <c r="X78" i="22"/>
  <c r="W78" i="22"/>
  <c r="V78" i="22"/>
  <c r="U78" i="22"/>
  <c r="T78" i="22"/>
  <c r="S78" i="22"/>
  <c r="R78" i="22"/>
  <c r="Q78" i="22"/>
  <c r="P78" i="22"/>
  <c r="O78" i="22"/>
  <c r="N78" i="22"/>
  <c r="M78" i="22"/>
  <c r="L78" i="22"/>
  <c r="K78" i="22"/>
  <c r="J78" i="22"/>
  <c r="I78" i="22"/>
  <c r="H78" i="22"/>
  <c r="G78" i="22"/>
  <c r="F78" i="22"/>
  <c r="E78" i="22"/>
  <c r="D78" i="22"/>
  <c r="C78" i="22"/>
  <c r="B78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G77" i="22"/>
  <c r="F77" i="22"/>
  <c r="E77" i="22"/>
  <c r="D77" i="22"/>
  <c r="C77" i="22"/>
  <c r="B77" i="22"/>
  <c r="AA76" i="22"/>
  <c r="Z76" i="22"/>
  <c r="Y76" i="22"/>
  <c r="X76" i="22"/>
  <c r="W76" i="22"/>
  <c r="V76" i="22"/>
  <c r="U76" i="22"/>
  <c r="T76" i="22"/>
  <c r="S76" i="22"/>
  <c r="R76" i="22"/>
  <c r="Q76" i="22"/>
  <c r="P76" i="22"/>
  <c r="O76" i="22"/>
  <c r="N76" i="22"/>
  <c r="M76" i="22"/>
  <c r="L76" i="22"/>
  <c r="K76" i="22"/>
  <c r="J76" i="22"/>
  <c r="I76" i="22"/>
  <c r="H76" i="22"/>
  <c r="G76" i="22"/>
  <c r="F76" i="22"/>
  <c r="E76" i="22"/>
  <c r="D76" i="22"/>
  <c r="C76" i="22"/>
  <c r="B76" i="22"/>
  <c r="AA75" i="22"/>
  <c r="Z75" i="22"/>
  <c r="Y75" i="22"/>
  <c r="X75" i="22"/>
  <c r="W75" i="22"/>
  <c r="V75" i="22"/>
  <c r="U75" i="22"/>
  <c r="T75" i="22"/>
  <c r="S75" i="22"/>
  <c r="R75" i="22"/>
  <c r="Q75" i="22"/>
  <c r="P75" i="22"/>
  <c r="O75" i="22"/>
  <c r="N75" i="22"/>
  <c r="M75" i="22"/>
  <c r="L75" i="22"/>
  <c r="K75" i="22"/>
  <c r="J75" i="22"/>
  <c r="I75" i="22"/>
  <c r="H75" i="22"/>
  <c r="G75" i="22"/>
  <c r="F75" i="22"/>
  <c r="E75" i="22"/>
  <c r="D75" i="22"/>
  <c r="C75" i="22"/>
  <c r="B75" i="22"/>
  <c r="AA74" i="22"/>
  <c r="Z74" i="22"/>
  <c r="Y74" i="22"/>
  <c r="X74" i="22"/>
  <c r="W74" i="22"/>
  <c r="V74" i="22"/>
  <c r="U74" i="22"/>
  <c r="T74" i="22"/>
  <c r="S74" i="22"/>
  <c r="R74" i="22"/>
  <c r="Q74" i="22"/>
  <c r="P74" i="22"/>
  <c r="O74" i="22"/>
  <c r="N74" i="22"/>
  <c r="M74" i="22"/>
  <c r="L74" i="22"/>
  <c r="K74" i="22"/>
  <c r="J74" i="22"/>
  <c r="I74" i="22"/>
  <c r="H74" i="22"/>
  <c r="G74" i="22"/>
  <c r="F74" i="22"/>
  <c r="E74" i="22"/>
  <c r="D74" i="22"/>
  <c r="C74" i="22"/>
  <c r="B74" i="22"/>
  <c r="AA73" i="22"/>
  <c r="Z73" i="22"/>
  <c r="Y73" i="22"/>
  <c r="X73" i="22"/>
  <c r="W73" i="22"/>
  <c r="V73" i="22"/>
  <c r="U73" i="22"/>
  <c r="T73" i="22"/>
  <c r="S73" i="22"/>
  <c r="R73" i="22"/>
  <c r="Q73" i="22"/>
  <c r="P73" i="22"/>
  <c r="O73" i="22"/>
  <c r="N73" i="22"/>
  <c r="M73" i="22"/>
  <c r="L73" i="22"/>
  <c r="K73" i="22"/>
  <c r="J73" i="22"/>
  <c r="I73" i="22"/>
  <c r="H73" i="22"/>
  <c r="G73" i="22"/>
  <c r="F73" i="22"/>
  <c r="E73" i="22"/>
  <c r="D73" i="22"/>
  <c r="C73" i="22"/>
  <c r="B73" i="22"/>
  <c r="AA72" i="22"/>
  <c r="Z72" i="22"/>
  <c r="Y72" i="22"/>
  <c r="X72" i="22"/>
  <c r="W72" i="22"/>
  <c r="V72" i="22"/>
  <c r="U72" i="22"/>
  <c r="T72" i="22"/>
  <c r="S72" i="22"/>
  <c r="R72" i="22"/>
  <c r="Q72" i="22"/>
  <c r="P72" i="22"/>
  <c r="O72" i="22"/>
  <c r="N72" i="22"/>
  <c r="M72" i="22"/>
  <c r="L72" i="22"/>
  <c r="K72" i="22"/>
  <c r="J72" i="22"/>
  <c r="I72" i="22"/>
  <c r="H72" i="22"/>
  <c r="G72" i="22"/>
  <c r="F72" i="22"/>
  <c r="E72" i="22"/>
  <c r="D72" i="22"/>
  <c r="C72" i="22"/>
  <c r="B72" i="22"/>
  <c r="AA71" i="22"/>
  <c r="Z71" i="22"/>
  <c r="Y71" i="22"/>
  <c r="X71" i="22"/>
  <c r="W71" i="22"/>
  <c r="V71" i="22"/>
  <c r="U71" i="22"/>
  <c r="T71" i="22"/>
  <c r="S71" i="22"/>
  <c r="R71" i="22"/>
  <c r="Q71" i="22"/>
  <c r="P71" i="22"/>
  <c r="O71" i="22"/>
  <c r="N71" i="22"/>
  <c r="M71" i="22"/>
  <c r="L71" i="22"/>
  <c r="K71" i="22"/>
  <c r="J71" i="22"/>
  <c r="I71" i="22"/>
  <c r="H71" i="22"/>
  <c r="G71" i="22"/>
  <c r="F71" i="22"/>
  <c r="E71" i="22"/>
  <c r="D71" i="22"/>
  <c r="C71" i="22"/>
  <c r="B71" i="22"/>
  <c r="AA70" i="22"/>
  <c r="Z70" i="22"/>
  <c r="Y70" i="22"/>
  <c r="X70" i="22"/>
  <c r="W70" i="22"/>
  <c r="V70" i="22"/>
  <c r="U70" i="22"/>
  <c r="T70" i="22"/>
  <c r="S70" i="22"/>
  <c r="R70" i="22"/>
  <c r="Q70" i="22"/>
  <c r="P70" i="22"/>
  <c r="O70" i="22"/>
  <c r="N70" i="22"/>
  <c r="M70" i="22"/>
  <c r="L70" i="22"/>
  <c r="K70" i="22"/>
  <c r="J70" i="22"/>
  <c r="I70" i="22"/>
  <c r="H70" i="22"/>
  <c r="G70" i="22"/>
  <c r="F70" i="22"/>
  <c r="E70" i="22"/>
  <c r="D70" i="22"/>
  <c r="C70" i="22"/>
  <c r="B70" i="22"/>
  <c r="AA69" i="22"/>
  <c r="Z69" i="22"/>
  <c r="Y69" i="22"/>
  <c r="X69" i="22"/>
  <c r="W69" i="22"/>
  <c r="V69" i="22"/>
  <c r="U69" i="22"/>
  <c r="T69" i="22"/>
  <c r="S69" i="22"/>
  <c r="R69" i="22"/>
  <c r="Q69" i="22"/>
  <c r="P69" i="22"/>
  <c r="O69" i="22"/>
  <c r="N69" i="22"/>
  <c r="M69" i="22"/>
  <c r="L69" i="22"/>
  <c r="K69" i="22"/>
  <c r="J69" i="22"/>
  <c r="I69" i="22"/>
  <c r="H69" i="22"/>
  <c r="G69" i="22"/>
  <c r="F69" i="22"/>
  <c r="E69" i="22"/>
  <c r="D69" i="22"/>
  <c r="C69" i="22"/>
  <c r="B69" i="22"/>
  <c r="AA68" i="22"/>
  <c r="Z68" i="22"/>
  <c r="Y68" i="22"/>
  <c r="X68" i="22"/>
  <c r="W68" i="22"/>
  <c r="V68" i="22"/>
  <c r="U68" i="22"/>
  <c r="T68" i="22"/>
  <c r="S68" i="22"/>
  <c r="R68" i="22"/>
  <c r="Q68" i="22"/>
  <c r="P68" i="22"/>
  <c r="O68" i="22"/>
  <c r="N68" i="22"/>
  <c r="M68" i="22"/>
  <c r="L68" i="22"/>
  <c r="K68" i="22"/>
  <c r="J68" i="22"/>
  <c r="I68" i="22"/>
  <c r="H68" i="22"/>
  <c r="G68" i="22"/>
  <c r="F68" i="22"/>
  <c r="E68" i="22"/>
  <c r="D68" i="22"/>
  <c r="C68" i="22"/>
  <c r="B68" i="22"/>
  <c r="AA67" i="22"/>
  <c r="Z67" i="22"/>
  <c r="Y67" i="22"/>
  <c r="X67" i="22"/>
  <c r="W67" i="22"/>
  <c r="V67" i="22"/>
  <c r="U67" i="22"/>
  <c r="T67" i="22"/>
  <c r="S67" i="22"/>
  <c r="R67" i="22"/>
  <c r="Q67" i="22"/>
  <c r="P67" i="22"/>
  <c r="O67" i="22"/>
  <c r="N67" i="22"/>
  <c r="M67" i="22"/>
  <c r="L67" i="22"/>
  <c r="K67" i="22"/>
  <c r="J67" i="22"/>
  <c r="I67" i="22"/>
  <c r="H67" i="22"/>
  <c r="G67" i="22"/>
  <c r="F67" i="22"/>
  <c r="E67" i="22"/>
  <c r="D67" i="22"/>
  <c r="C67" i="22"/>
  <c r="B67" i="22"/>
  <c r="AA66" i="22"/>
  <c r="Z66" i="22"/>
  <c r="Y66" i="22"/>
  <c r="X66" i="22"/>
  <c r="W66" i="22"/>
  <c r="V66" i="22"/>
  <c r="U66" i="22"/>
  <c r="T66" i="22"/>
  <c r="S66" i="22"/>
  <c r="R66" i="22"/>
  <c r="Q66" i="22"/>
  <c r="P66" i="22"/>
  <c r="O66" i="22"/>
  <c r="N66" i="22"/>
  <c r="M66" i="22"/>
  <c r="L66" i="22"/>
  <c r="K66" i="22"/>
  <c r="J66" i="22"/>
  <c r="I66" i="22"/>
  <c r="H66" i="22"/>
  <c r="G66" i="22"/>
  <c r="F66" i="22"/>
  <c r="E66" i="22"/>
  <c r="D66" i="22"/>
  <c r="C66" i="22"/>
  <c r="B66" i="22"/>
  <c r="AA65" i="22"/>
  <c r="Z65" i="22"/>
  <c r="Y65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K65" i="22"/>
  <c r="J65" i="22"/>
  <c r="I65" i="22"/>
  <c r="H65" i="22"/>
  <c r="G65" i="22"/>
  <c r="F65" i="22"/>
  <c r="E65" i="22"/>
  <c r="D65" i="22"/>
  <c r="C65" i="22"/>
  <c r="B65" i="22"/>
  <c r="AA64" i="22"/>
  <c r="Z64" i="22"/>
  <c r="Y64" i="22"/>
  <c r="X64" i="22"/>
  <c r="W64" i="22"/>
  <c r="V64" i="22"/>
  <c r="U64" i="22"/>
  <c r="T64" i="22"/>
  <c r="S64" i="22"/>
  <c r="R64" i="22"/>
  <c r="Q64" i="22"/>
  <c r="P64" i="22"/>
  <c r="O64" i="22"/>
  <c r="N64" i="22"/>
  <c r="M64" i="22"/>
  <c r="L64" i="22"/>
  <c r="K64" i="22"/>
  <c r="J64" i="22"/>
  <c r="I64" i="22"/>
  <c r="H64" i="22"/>
  <c r="G64" i="22"/>
  <c r="F64" i="22"/>
  <c r="E64" i="22"/>
  <c r="D64" i="22"/>
  <c r="C64" i="22"/>
  <c r="B64" i="22"/>
  <c r="AA63" i="22"/>
  <c r="Z63" i="22"/>
  <c r="Y63" i="22"/>
  <c r="X63" i="22"/>
  <c r="W63" i="22"/>
  <c r="V63" i="22"/>
  <c r="U63" i="22"/>
  <c r="T63" i="22"/>
  <c r="S63" i="22"/>
  <c r="R63" i="22"/>
  <c r="Q63" i="22"/>
  <c r="P63" i="22"/>
  <c r="O63" i="22"/>
  <c r="N63" i="22"/>
  <c r="M63" i="22"/>
  <c r="L63" i="22"/>
  <c r="K63" i="22"/>
  <c r="J63" i="22"/>
  <c r="I63" i="22"/>
  <c r="H63" i="22"/>
  <c r="G63" i="22"/>
  <c r="F63" i="22"/>
  <c r="E63" i="22"/>
  <c r="D63" i="22"/>
  <c r="C63" i="22"/>
  <c r="B63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K62" i="22"/>
  <c r="J62" i="22"/>
  <c r="I62" i="22"/>
  <c r="H62" i="22"/>
  <c r="G62" i="22"/>
  <c r="F62" i="22"/>
  <c r="E62" i="22"/>
  <c r="D62" i="22"/>
  <c r="C62" i="22"/>
  <c r="B62" i="22"/>
  <c r="AA61" i="22"/>
  <c r="Z61" i="22"/>
  <c r="Y61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K61" i="22"/>
  <c r="J61" i="22"/>
  <c r="I61" i="22"/>
  <c r="H61" i="22"/>
  <c r="G61" i="22"/>
  <c r="F61" i="22"/>
  <c r="E61" i="22"/>
  <c r="D61" i="22"/>
  <c r="C61" i="22"/>
  <c r="B61" i="22"/>
  <c r="AA60" i="22"/>
  <c r="Z60" i="22"/>
  <c r="Y60" i="22"/>
  <c r="X60" i="22"/>
  <c r="W60" i="22"/>
  <c r="V60" i="22"/>
  <c r="U60" i="22"/>
  <c r="T60" i="22"/>
  <c r="S60" i="22"/>
  <c r="R60" i="22"/>
  <c r="Q60" i="22"/>
  <c r="P60" i="22"/>
  <c r="O60" i="22"/>
  <c r="N60" i="22"/>
  <c r="M60" i="22"/>
  <c r="L60" i="22"/>
  <c r="K60" i="22"/>
  <c r="J60" i="22"/>
  <c r="I60" i="22"/>
  <c r="H60" i="22"/>
  <c r="G60" i="22"/>
  <c r="F60" i="22"/>
  <c r="E60" i="22"/>
  <c r="D60" i="22"/>
  <c r="C60" i="22"/>
  <c r="B60" i="22"/>
  <c r="AA59" i="22"/>
  <c r="Z59" i="22"/>
  <c r="Y59" i="22"/>
  <c r="X59" i="22"/>
  <c r="W59" i="22"/>
  <c r="V59" i="22"/>
  <c r="U59" i="22"/>
  <c r="T59" i="22"/>
  <c r="S59" i="22"/>
  <c r="R59" i="22"/>
  <c r="Q59" i="22"/>
  <c r="P59" i="22"/>
  <c r="O59" i="22"/>
  <c r="N59" i="22"/>
  <c r="M59" i="22"/>
  <c r="L59" i="22"/>
  <c r="K59" i="22"/>
  <c r="J59" i="22"/>
  <c r="I59" i="22"/>
  <c r="H59" i="22"/>
  <c r="G59" i="22"/>
  <c r="F59" i="22"/>
  <c r="E59" i="22"/>
  <c r="D59" i="22"/>
  <c r="C59" i="22"/>
  <c r="B59" i="22"/>
  <c r="AA58" i="22"/>
  <c r="Z58" i="22"/>
  <c r="Y58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B58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B57" i="22"/>
  <c r="AA56" i="22"/>
  <c r="Z56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B56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C55" i="22"/>
  <c r="B55" i="22"/>
  <c r="AA54" i="22"/>
  <c r="Z54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B54" i="22"/>
  <c r="AA53" i="22"/>
  <c r="Z53" i="22"/>
  <c r="Y53" i="22"/>
  <c r="X53" i="22"/>
  <c r="W53" i="22"/>
  <c r="V53" i="22"/>
  <c r="U53" i="22"/>
  <c r="T53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B53" i="22"/>
  <c r="AA52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B52" i="22"/>
  <c r="AA51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B51" i="22"/>
  <c r="AA50" i="22"/>
  <c r="Z50" i="22"/>
  <c r="Y50" i="22"/>
  <c r="X50" i="22"/>
  <c r="W50" i="22"/>
  <c r="V50" i="22"/>
  <c r="U50" i="22"/>
  <c r="T50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B50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B49" i="22"/>
  <c r="AA48" i="22"/>
  <c r="Z48" i="22"/>
  <c r="Y48" i="22"/>
  <c r="X48" i="22"/>
  <c r="W48" i="22"/>
  <c r="V48" i="22"/>
  <c r="U48" i="22"/>
  <c r="T48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B48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B47" i="22"/>
  <c r="AA46" i="22"/>
  <c r="Z46" i="22"/>
  <c r="Y46" i="22"/>
  <c r="X46" i="22"/>
  <c r="W46" i="22"/>
  <c r="V46" i="22"/>
  <c r="U46" i="22"/>
  <c r="T46" i="22"/>
  <c r="S46" i="22"/>
  <c r="R46" i="22"/>
  <c r="Q46" i="22"/>
  <c r="P46" i="22"/>
  <c r="O46" i="22"/>
  <c r="N46" i="22"/>
  <c r="M46" i="22"/>
  <c r="L46" i="22"/>
  <c r="K46" i="22"/>
  <c r="J46" i="22"/>
  <c r="I46" i="22"/>
  <c r="H46" i="22"/>
  <c r="G46" i="22"/>
  <c r="F46" i="22"/>
  <c r="E46" i="22"/>
  <c r="D46" i="22"/>
  <c r="C46" i="22"/>
  <c r="B46" i="22"/>
  <c r="AA45" i="22"/>
  <c r="Z45" i="22"/>
  <c r="Y4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B45" i="22"/>
  <c r="AA44" i="22"/>
  <c r="Z44" i="22"/>
  <c r="Y44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B44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B43" i="22"/>
  <c r="AA42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B42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B41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B40" i="22"/>
  <c r="AA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B39" i="22"/>
  <c r="AA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B38" i="22"/>
  <c r="AA37" i="22"/>
  <c r="Z37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B37" i="22"/>
  <c r="AA36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B36" i="22"/>
  <c r="AA35" i="22"/>
  <c r="Z35" i="22"/>
  <c r="Y35" i="22"/>
  <c r="X35" i="22"/>
  <c r="W35" i="22"/>
  <c r="V35" i="22"/>
  <c r="U35" i="22"/>
  <c r="T35" i="22"/>
  <c r="S35" i="22"/>
  <c r="R35" i="22"/>
  <c r="Q35" i="22"/>
  <c r="P35" i="22"/>
  <c r="O35" i="22"/>
  <c r="N35" i="22"/>
  <c r="M35" i="22"/>
  <c r="L35" i="22"/>
  <c r="K35" i="22"/>
  <c r="J35" i="22"/>
  <c r="I35" i="22"/>
  <c r="H35" i="22"/>
  <c r="G35" i="22"/>
  <c r="F35" i="22"/>
  <c r="E35" i="22"/>
  <c r="D35" i="22"/>
  <c r="C35" i="22"/>
  <c r="B35" i="22"/>
  <c r="AA34" i="22"/>
  <c r="Z34" i="22"/>
  <c r="Y34" i="22"/>
  <c r="X34" i="22"/>
  <c r="W34" i="22"/>
  <c r="V34" i="22"/>
  <c r="U34" i="22"/>
  <c r="T34" i="22"/>
  <c r="S34" i="22"/>
  <c r="R34" i="22"/>
  <c r="Q34" i="22"/>
  <c r="P34" i="22"/>
  <c r="O34" i="22"/>
  <c r="N34" i="22"/>
  <c r="M34" i="22"/>
  <c r="L34" i="22"/>
  <c r="K34" i="22"/>
  <c r="J34" i="22"/>
  <c r="I34" i="22"/>
  <c r="H34" i="22"/>
  <c r="G34" i="22"/>
  <c r="F34" i="22"/>
  <c r="E34" i="22"/>
  <c r="D34" i="22"/>
  <c r="C34" i="22"/>
  <c r="B34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K33" i="22"/>
  <c r="J33" i="22"/>
  <c r="I33" i="22"/>
  <c r="H33" i="22"/>
  <c r="G33" i="22"/>
  <c r="F33" i="22"/>
  <c r="E33" i="22"/>
  <c r="D33" i="22"/>
  <c r="C33" i="22"/>
  <c r="B33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K32" i="22"/>
  <c r="J32" i="22"/>
  <c r="I32" i="22"/>
  <c r="H32" i="22"/>
  <c r="G32" i="22"/>
  <c r="F32" i="22"/>
  <c r="E32" i="22"/>
  <c r="D32" i="22"/>
  <c r="C32" i="22"/>
  <c r="B32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C31" i="22"/>
  <c r="B31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C30" i="22"/>
  <c r="B30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C29" i="22"/>
  <c r="B29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C28" i="22"/>
  <c r="B28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C27" i="22"/>
  <c r="B27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B26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B25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B24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K23" i="22"/>
  <c r="J23" i="22"/>
  <c r="I23" i="22"/>
  <c r="H23" i="22"/>
  <c r="G23" i="22"/>
  <c r="F23" i="22"/>
  <c r="E23" i="22"/>
  <c r="D23" i="22"/>
  <c r="C23" i="22"/>
  <c r="B23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C22" i="22"/>
  <c r="B22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C21" i="22"/>
  <c r="B21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K20" i="22"/>
  <c r="J20" i="22"/>
  <c r="I20" i="22"/>
  <c r="H20" i="22"/>
  <c r="G20" i="22"/>
  <c r="F20" i="22"/>
  <c r="E20" i="22"/>
  <c r="D20" i="22"/>
  <c r="C20" i="22"/>
  <c r="B20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D19" i="22"/>
  <c r="C19" i="22"/>
  <c r="B19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K18" i="22"/>
  <c r="J18" i="22"/>
  <c r="I18" i="22"/>
  <c r="H18" i="22"/>
  <c r="G18" i="22"/>
  <c r="F18" i="22"/>
  <c r="E18" i="22"/>
  <c r="D18" i="22"/>
  <c r="C18" i="22"/>
  <c r="B18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K17" i="22"/>
  <c r="J17" i="22"/>
  <c r="I17" i="22"/>
  <c r="H17" i="22"/>
  <c r="G17" i="22"/>
  <c r="F17" i="22"/>
  <c r="E17" i="22"/>
  <c r="D17" i="22"/>
  <c r="C17" i="22"/>
  <c r="B17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I16" i="22"/>
  <c r="H16" i="22"/>
  <c r="G16" i="22"/>
  <c r="F16" i="22"/>
  <c r="E16" i="22"/>
  <c r="D16" i="22"/>
  <c r="C16" i="22"/>
  <c r="B16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I15" i="22"/>
  <c r="H15" i="22"/>
  <c r="G15" i="22"/>
  <c r="F15" i="22"/>
  <c r="E15" i="22"/>
  <c r="D15" i="22"/>
  <c r="C15" i="22"/>
  <c r="B15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B14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I13" i="22"/>
  <c r="H13" i="22"/>
  <c r="G13" i="22"/>
  <c r="F13" i="22"/>
  <c r="E13" i="22"/>
  <c r="D13" i="22"/>
  <c r="C13" i="22"/>
  <c r="B13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I12" i="22"/>
  <c r="H12" i="22"/>
  <c r="G12" i="22"/>
  <c r="F12" i="22"/>
  <c r="E12" i="22"/>
  <c r="D12" i="22"/>
  <c r="C12" i="22"/>
  <c r="B12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K11" i="22"/>
  <c r="J11" i="22"/>
  <c r="I11" i="22"/>
  <c r="H11" i="22"/>
  <c r="G11" i="22"/>
  <c r="F11" i="22"/>
  <c r="E11" i="22"/>
  <c r="D11" i="22"/>
  <c r="C11" i="22"/>
  <c r="B11" i="22"/>
  <c r="AA10" i="22"/>
  <c r="Z10" i="22"/>
  <c r="Y10" i="22"/>
  <c r="X10" i="22"/>
  <c r="W10" i="22"/>
  <c r="V10" i="22"/>
  <c r="U10" i="22"/>
  <c r="T10" i="22"/>
  <c r="S10" i="22"/>
  <c r="R10" i="22"/>
  <c r="Q10" i="22"/>
  <c r="P10" i="22"/>
  <c r="O10" i="22"/>
  <c r="N10" i="22"/>
  <c r="M10" i="22"/>
  <c r="L10" i="22"/>
  <c r="K10" i="22"/>
  <c r="J10" i="22"/>
  <c r="I10" i="22"/>
  <c r="H10" i="22"/>
  <c r="G10" i="22"/>
  <c r="F10" i="22"/>
  <c r="E10" i="22"/>
  <c r="D10" i="22"/>
  <c r="C10" i="22"/>
  <c r="B10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B9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H8" i="22"/>
  <c r="G8" i="22"/>
  <c r="F8" i="22"/>
  <c r="E8" i="22"/>
  <c r="D8" i="22"/>
  <c r="C8" i="22"/>
  <c r="B8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C7" i="22"/>
  <c r="B7" i="22"/>
  <c r="AA6" i="22"/>
  <c r="Z6" i="22"/>
  <c r="Y6" i="22"/>
  <c r="X6" i="22"/>
  <c r="W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B6" i="22"/>
  <c r="AA5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D5" i="22"/>
  <c r="C5" i="22"/>
  <c r="B5" i="22"/>
  <c r="AA4" i="22"/>
  <c r="Z4" i="22"/>
  <c r="Y4" i="22"/>
  <c r="X4" i="22"/>
  <c r="W4" i="22"/>
  <c r="V4" i="22"/>
  <c r="U4" i="22"/>
  <c r="T4" i="22"/>
  <c r="S4" i="22"/>
  <c r="R4" i="22"/>
  <c r="Q4" i="22"/>
  <c r="P4" i="22"/>
  <c r="O4" i="22"/>
  <c r="N4" i="22"/>
  <c r="M4" i="22"/>
  <c r="L4" i="22"/>
  <c r="K4" i="22"/>
  <c r="J4" i="22"/>
  <c r="I4" i="22"/>
  <c r="H4" i="22"/>
  <c r="G4" i="22"/>
  <c r="F4" i="22"/>
  <c r="E4" i="22"/>
  <c r="D4" i="22"/>
  <c r="C4" i="22"/>
  <c r="AF173" i="22" l="1"/>
  <c r="AG173" i="22" s="1"/>
  <c r="AF165" i="22"/>
  <c r="AG165" i="22" s="1"/>
  <c r="AF171" i="22"/>
  <c r="AG171" i="22" s="1"/>
  <c r="AF163" i="22"/>
  <c r="AG163" i="22" s="1"/>
  <c r="AF166" i="22"/>
  <c r="AG166" i="22" s="1"/>
  <c r="AF169" i="22"/>
  <c r="AG169" i="22" s="1"/>
  <c r="AF172" i="22"/>
  <c r="AG172" i="22" s="1"/>
  <c r="AF164" i="22"/>
  <c r="AG164" i="22" s="1"/>
  <c r="AF167" i="22"/>
  <c r="AG167" i="22" s="1"/>
  <c r="AF170" i="22"/>
  <c r="AG170" i="22" s="1"/>
  <c r="AF186" i="22"/>
  <c r="AG186" i="22" s="1"/>
  <c r="AF199" i="22"/>
  <c r="AG199" i="22" s="1"/>
  <c r="AF204" i="22"/>
  <c r="AG204" i="22" s="1"/>
  <c r="AF212" i="22"/>
  <c r="AG212" i="22" s="1"/>
  <c r="AF220" i="22"/>
  <c r="AG220" i="22" s="1"/>
  <c r="AF228" i="22"/>
  <c r="AG228" i="22" s="1"/>
  <c r="AF236" i="22"/>
  <c r="AG236" i="22" s="1"/>
  <c r="AF241" i="22"/>
  <c r="AG241" i="22" s="1"/>
  <c r="AF249" i="22"/>
  <c r="AG249" i="22" s="1"/>
  <c r="AF176" i="22"/>
  <c r="AG176" i="22" s="1"/>
  <c r="AF181" i="22"/>
  <c r="AG181" i="22" s="1"/>
  <c r="AF189" i="22"/>
  <c r="AG189" i="22" s="1"/>
  <c r="AF194" i="22"/>
  <c r="AG194" i="22" s="1"/>
  <c r="AF202" i="22"/>
  <c r="AG202" i="22" s="1"/>
  <c r="AF207" i="22"/>
  <c r="AG207" i="22" s="1"/>
  <c r="AF215" i="22"/>
  <c r="AG215" i="22" s="1"/>
  <c r="AF223" i="22"/>
  <c r="AG223" i="22" s="1"/>
  <c r="AF231" i="22"/>
  <c r="AG231" i="22" s="1"/>
  <c r="AF244" i="22"/>
  <c r="AG244" i="22" s="1"/>
  <c r="AF252" i="22"/>
  <c r="AG252" i="22" s="1"/>
  <c r="AF179" i="22"/>
  <c r="AG179" i="22" s="1"/>
  <c r="AF184" i="22"/>
  <c r="AG184" i="22" s="1"/>
  <c r="AF192" i="22"/>
  <c r="AG192" i="22" s="1"/>
  <c r="AF197" i="22"/>
  <c r="AG197" i="22" s="1"/>
  <c r="AF210" i="22"/>
  <c r="AG210" i="22" s="1"/>
  <c r="AF218" i="22"/>
  <c r="AG218" i="22" s="1"/>
  <c r="AF226" i="22"/>
  <c r="AG226" i="22" s="1"/>
  <c r="AF234" i="22"/>
  <c r="AG234" i="22" s="1"/>
  <c r="AF239" i="22"/>
  <c r="AG239" i="22" s="1"/>
  <c r="AF247" i="22"/>
  <c r="AG247" i="22" s="1"/>
  <c r="AF255" i="22"/>
  <c r="AG255" i="22" s="1"/>
  <c r="AF174" i="22"/>
  <c r="AG174" i="22" s="1"/>
  <c r="AF187" i="22"/>
  <c r="AG187" i="22" s="1"/>
  <c r="AF200" i="22"/>
  <c r="AG200" i="22" s="1"/>
  <c r="AF205" i="22"/>
  <c r="AG205" i="22" s="1"/>
  <c r="AF213" i="22"/>
  <c r="AG213" i="22" s="1"/>
  <c r="AF221" i="22"/>
  <c r="AG221" i="22" s="1"/>
  <c r="AF229" i="22"/>
  <c r="AG229" i="22" s="1"/>
  <c r="AF242" i="22"/>
  <c r="AG242" i="22" s="1"/>
  <c r="AF250" i="22"/>
  <c r="AG250" i="22" s="1"/>
  <c r="AF177" i="22"/>
  <c r="AG177" i="22" s="1"/>
  <c r="AF182" i="22"/>
  <c r="AG182" i="22" s="1"/>
  <c r="AF190" i="22"/>
  <c r="AG190" i="22" s="1"/>
  <c r="AF195" i="22"/>
  <c r="AG195" i="22" s="1"/>
  <c r="AF208" i="22"/>
  <c r="AG208" i="22" s="1"/>
  <c r="AF216" i="22"/>
  <c r="AG216" i="22" s="1"/>
  <c r="AF224" i="22"/>
  <c r="AG224" i="22" s="1"/>
  <c r="AF232" i="22"/>
  <c r="AG232" i="22" s="1"/>
  <c r="AF237" i="22"/>
  <c r="AG237" i="22" s="1"/>
  <c r="AF245" i="22"/>
  <c r="AG245" i="22" s="1"/>
  <c r="AF253" i="22"/>
  <c r="AG253" i="22" s="1"/>
  <c r="AF180" i="22"/>
  <c r="AG180" i="22" s="1"/>
  <c r="AF185" i="22"/>
  <c r="AG185" i="22" s="1"/>
  <c r="AF198" i="22"/>
  <c r="AG198" i="22" s="1"/>
  <c r="AF203" i="22"/>
  <c r="AG203" i="22" s="1"/>
  <c r="AF211" i="22"/>
  <c r="AG211" i="22" s="1"/>
  <c r="AF219" i="22"/>
  <c r="AG219" i="22" s="1"/>
  <c r="AF227" i="22"/>
  <c r="AG227" i="22" s="1"/>
  <c r="AF235" i="22"/>
  <c r="AG235" i="22" s="1"/>
  <c r="AF240" i="22"/>
  <c r="AG240" i="22" s="1"/>
  <c r="AF248" i="22"/>
  <c r="AG248" i="22" s="1"/>
  <c r="AF256" i="22"/>
  <c r="AG256" i="22" s="1"/>
  <c r="AF175" i="22"/>
  <c r="AG175" i="22" s="1"/>
  <c r="AF188" i="22"/>
  <c r="AG188" i="22" s="1"/>
  <c r="AF193" i="22"/>
  <c r="AG193" i="22" s="1"/>
  <c r="AF201" i="22"/>
  <c r="AG201" i="22" s="1"/>
  <c r="AF206" i="22"/>
  <c r="AG206" i="22" s="1"/>
  <c r="AF214" i="22"/>
  <c r="AG214" i="22" s="1"/>
  <c r="AF222" i="22"/>
  <c r="AG222" i="22" s="1"/>
  <c r="AF230" i="22"/>
  <c r="AG230" i="22" s="1"/>
  <c r="AF243" i="22"/>
  <c r="AG243" i="22" s="1"/>
  <c r="AF251" i="22"/>
  <c r="AG251" i="22" s="1"/>
  <c r="AF178" i="22"/>
  <c r="AG178" i="22" s="1"/>
  <c r="AF183" i="22"/>
  <c r="AG183" i="22" s="1"/>
  <c r="AF191" i="22"/>
  <c r="AG191" i="22" s="1"/>
  <c r="AF196" i="22"/>
  <c r="AG196" i="22" s="1"/>
  <c r="AF209" i="22"/>
  <c r="AG209" i="22" s="1"/>
  <c r="AF217" i="22"/>
  <c r="AG217" i="22" s="1"/>
  <c r="AF225" i="22"/>
  <c r="AG225" i="22" s="1"/>
  <c r="AF233" i="22"/>
  <c r="AG233" i="22" s="1"/>
  <c r="AF238" i="22"/>
  <c r="AG238" i="22" s="1"/>
  <c r="AF246" i="22"/>
  <c r="AG246" i="22" s="1"/>
  <c r="AF254" i="22"/>
  <c r="AG254" i="22" s="1"/>
  <c r="AF5" i="22"/>
  <c r="AG5" i="22" s="1"/>
  <c r="AF7" i="22"/>
  <c r="AG7" i="22" s="1"/>
  <c r="AF9" i="22"/>
  <c r="AG9" i="22" s="1"/>
  <c r="AF11" i="22"/>
  <c r="AG11" i="22" s="1"/>
  <c r="AF13" i="22"/>
  <c r="AG13" i="22" s="1"/>
  <c r="AF15" i="22"/>
  <c r="AG15" i="22" s="1"/>
  <c r="AF17" i="22"/>
  <c r="AG17" i="22" s="1"/>
  <c r="AF19" i="22"/>
  <c r="AG19" i="22" s="1"/>
  <c r="AF21" i="22"/>
  <c r="AG21" i="22" s="1"/>
  <c r="AF23" i="22"/>
  <c r="AG23" i="22" s="1"/>
  <c r="AF25" i="22"/>
  <c r="AG25" i="22" s="1"/>
  <c r="AF27" i="22"/>
  <c r="AG27" i="22" s="1"/>
  <c r="AF29" i="22"/>
  <c r="AG29" i="22" s="1"/>
  <c r="AF31" i="22"/>
  <c r="AG31" i="22" s="1"/>
  <c r="AF33" i="22"/>
  <c r="AG33" i="22" s="1"/>
  <c r="AF35" i="22"/>
  <c r="AG35" i="22" s="1"/>
  <c r="AF37" i="22"/>
  <c r="AG37" i="22" s="1"/>
  <c r="AF39" i="22"/>
  <c r="AG39" i="22" s="1"/>
  <c r="AF41" i="22"/>
  <c r="AG41" i="22" s="1"/>
  <c r="AF43" i="22"/>
  <c r="AG43" i="22" s="1"/>
  <c r="AF45" i="22"/>
  <c r="AG45" i="22" s="1"/>
  <c r="AF47" i="22"/>
  <c r="AG47" i="22" s="1"/>
  <c r="AF49" i="22"/>
  <c r="AG49" i="22" s="1"/>
  <c r="AF51" i="22"/>
  <c r="AG51" i="22" s="1"/>
  <c r="AF53" i="22"/>
  <c r="AG53" i="22" s="1"/>
  <c r="AF55" i="22"/>
  <c r="AG55" i="22" s="1"/>
  <c r="AF57" i="22"/>
  <c r="AG57" i="22" s="1"/>
  <c r="AF59" i="22"/>
  <c r="AG59" i="22" s="1"/>
  <c r="AF61" i="22"/>
  <c r="AG61" i="22" s="1"/>
  <c r="AF63" i="22"/>
  <c r="AG63" i="22" s="1"/>
  <c r="AF65" i="22"/>
  <c r="AG65" i="22" s="1"/>
  <c r="AF67" i="22"/>
  <c r="AG67" i="22" s="1"/>
  <c r="AF69" i="22"/>
  <c r="AG69" i="22" s="1"/>
  <c r="AF71" i="22"/>
  <c r="AG71" i="22" s="1"/>
  <c r="AF73" i="22"/>
  <c r="AG73" i="22" s="1"/>
  <c r="AF75" i="22"/>
  <c r="AG75" i="22" s="1"/>
  <c r="AF77" i="22"/>
  <c r="AG77" i="22" s="1"/>
  <c r="AF79" i="22"/>
  <c r="AG79" i="22" s="1"/>
  <c r="AF81" i="22"/>
  <c r="AG81" i="22" s="1"/>
  <c r="AF83" i="22"/>
  <c r="AG83" i="22" s="1"/>
  <c r="AF85" i="22"/>
  <c r="AG85" i="22" s="1"/>
  <c r="AF87" i="22"/>
  <c r="AG87" i="22" s="1"/>
  <c r="AF89" i="22"/>
  <c r="AG89" i="22" s="1"/>
  <c r="AF91" i="22"/>
  <c r="AG91" i="22" s="1"/>
  <c r="AF93" i="22"/>
  <c r="AG93" i="22" s="1"/>
  <c r="AF95" i="22"/>
  <c r="AG95" i="22" s="1"/>
  <c r="AF97" i="22"/>
  <c r="AG97" i="22" s="1"/>
  <c r="AF99" i="22"/>
  <c r="AG99" i="22" s="1"/>
  <c r="AF101" i="22"/>
  <c r="AG101" i="22" s="1"/>
  <c r="AF103" i="22"/>
  <c r="AG103" i="22" s="1"/>
  <c r="AF105" i="22"/>
  <c r="AG105" i="22" s="1"/>
  <c r="AF107" i="22"/>
  <c r="AG107" i="22" s="1"/>
  <c r="AF109" i="22"/>
  <c r="AG109" i="22" s="1"/>
  <c r="AF111" i="22"/>
  <c r="AG111" i="22" s="1"/>
  <c r="AF113" i="22"/>
  <c r="AG113" i="22" s="1"/>
  <c r="AF115" i="22"/>
  <c r="AG115" i="22" s="1"/>
  <c r="AF117" i="22"/>
  <c r="AG117" i="22" s="1"/>
  <c r="AF119" i="22"/>
  <c r="AG119" i="22" s="1"/>
  <c r="AF121" i="22"/>
  <c r="AG121" i="22" s="1"/>
  <c r="AF123" i="22"/>
  <c r="AG123" i="22" s="1"/>
  <c r="AF125" i="22"/>
  <c r="AG125" i="22" s="1"/>
  <c r="AF127" i="22"/>
  <c r="AG127" i="22" s="1"/>
  <c r="AF129" i="22"/>
  <c r="AG129" i="22" s="1"/>
  <c r="AF131" i="22"/>
  <c r="AG131" i="22" s="1"/>
  <c r="AF133" i="22"/>
  <c r="AG133" i="22" s="1"/>
  <c r="AF135" i="22"/>
  <c r="AG135" i="22" s="1"/>
  <c r="AF137" i="22"/>
  <c r="AG137" i="22" s="1"/>
  <c r="AF139" i="22"/>
  <c r="AG139" i="22" s="1"/>
  <c r="AF141" i="22"/>
  <c r="AG141" i="22" s="1"/>
  <c r="AF143" i="22"/>
  <c r="AG143" i="22" s="1"/>
  <c r="AF145" i="22"/>
  <c r="AG145" i="22" s="1"/>
  <c r="AF147" i="22"/>
  <c r="AG147" i="22" s="1"/>
  <c r="AF149" i="22"/>
  <c r="AG149" i="22" s="1"/>
  <c r="AF151" i="22"/>
  <c r="AG151" i="22" s="1"/>
  <c r="AF153" i="22"/>
  <c r="AG153" i="22" s="1"/>
  <c r="AF155" i="22"/>
  <c r="AG155" i="22" s="1"/>
  <c r="AF157" i="22"/>
  <c r="AG157" i="22" s="1"/>
  <c r="AF159" i="22"/>
  <c r="AG159" i="22" s="1"/>
  <c r="AF161" i="22"/>
  <c r="AG161" i="22" s="1"/>
  <c r="AG4" i="22"/>
  <c r="AF6" i="22"/>
  <c r="AG6" i="22" s="1"/>
  <c r="AF8" i="22"/>
  <c r="AG8" i="22" s="1"/>
  <c r="AF10" i="22"/>
  <c r="AG10" i="22" s="1"/>
  <c r="AF12" i="22"/>
  <c r="AG12" i="22" s="1"/>
  <c r="AF14" i="22"/>
  <c r="AG14" i="22" s="1"/>
  <c r="AF18" i="22"/>
  <c r="AG18" i="22" s="1"/>
  <c r="AF20" i="22"/>
  <c r="AG20" i="22" s="1"/>
  <c r="AF22" i="22"/>
  <c r="AG22" i="22" s="1"/>
  <c r="AF24" i="22"/>
  <c r="AG24" i="22" s="1"/>
  <c r="AF26" i="22"/>
  <c r="AG26" i="22" s="1"/>
  <c r="AF28" i="22"/>
  <c r="AG28" i="22" s="1"/>
  <c r="AF30" i="22"/>
  <c r="AG30" i="22" s="1"/>
  <c r="AF32" i="22"/>
  <c r="AG32" i="22" s="1"/>
  <c r="AF34" i="22"/>
  <c r="AG34" i="22" s="1"/>
  <c r="AF36" i="22"/>
  <c r="AG36" i="22" s="1"/>
  <c r="AF38" i="22"/>
  <c r="AG38" i="22" s="1"/>
  <c r="AF40" i="22"/>
  <c r="AG40" i="22" s="1"/>
  <c r="AF42" i="22"/>
  <c r="AG42" i="22" s="1"/>
  <c r="AF44" i="22"/>
  <c r="AG44" i="22" s="1"/>
  <c r="AF46" i="22"/>
  <c r="AG46" i="22" s="1"/>
  <c r="AF48" i="22"/>
  <c r="AG48" i="22" s="1"/>
  <c r="AF50" i="22"/>
  <c r="AG50" i="22" s="1"/>
  <c r="AF52" i="22"/>
  <c r="AG52" i="22" s="1"/>
  <c r="AF54" i="22"/>
  <c r="AG54" i="22" s="1"/>
  <c r="AF56" i="22"/>
  <c r="AG56" i="22" s="1"/>
  <c r="AF58" i="22"/>
  <c r="AG58" i="22" s="1"/>
  <c r="AF60" i="22"/>
  <c r="AG60" i="22" s="1"/>
  <c r="AF62" i="22"/>
  <c r="AG62" i="22" s="1"/>
  <c r="AF64" i="22"/>
  <c r="AG64" i="22" s="1"/>
  <c r="AF66" i="22"/>
  <c r="AG66" i="22" s="1"/>
  <c r="AF68" i="22"/>
  <c r="AG68" i="22" s="1"/>
  <c r="AF70" i="22"/>
  <c r="AG70" i="22" s="1"/>
  <c r="AF72" i="22"/>
  <c r="AG72" i="22" s="1"/>
  <c r="AF74" i="22"/>
  <c r="AG74" i="22" s="1"/>
  <c r="AF76" i="22"/>
  <c r="AG76" i="22" s="1"/>
  <c r="AF78" i="22"/>
  <c r="AG78" i="22" s="1"/>
  <c r="AF80" i="22"/>
  <c r="AG80" i="22" s="1"/>
  <c r="AF82" i="22"/>
  <c r="AG82" i="22" s="1"/>
  <c r="AF84" i="22"/>
  <c r="AG84" i="22" s="1"/>
  <c r="AF86" i="22"/>
  <c r="AG86" i="22" s="1"/>
  <c r="AF88" i="22"/>
  <c r="AG88" i="22" s="1"/>
  <c r="AF90" i="22"/>
  <c r="AG90" i="22" s="1"/>
  <c r="AF92" i="22"/>
  <c r="AG92" i="22" s="1"/>
  <c r="AF94" i="22"/>
  <c r="AG94" i="22" s="1"/>
  <c r="AF96" i="22"/>
  <c r="AG96" i="22" s="1"/>
  <c r="AF98" i="22"/>
  <c r="AG98" i="22" s="1"/>
  <c r="AF100" i="22"/>
  <c r="AG100" i="22" s="1"/>
  <c r="AF102" i="22"/>
  <c r="AG102" i="22" s="1"/>
  <c r="AF104" i="22"/>
  <c r="AG104" i="22" s="1"/>
  <c r="AF106" i="22"/>
  <c r="AG106" i="22" s="1"/>
  <c r="AF108" i="22"/>
  <c r="AG108" i="22" s="1"/>
  <c r="AF110" i="22"/>
  <c r="AG110" i="22" s="1"/>
  <c r="AF112" i="22"/>
  <c r="AG112" i="22" s="1"/>
  <c r="AF114" i="22"/>
  <c r="AG114" i="22" s="1"/>
  <c r="AF116" i="22"/>
  <c r="AG116" i="22" s="1"/>
  <c r="AF118" i="22"/>
  <c r="AG118" i="22" s="1"/>
  <c r="AF120" i="22"/>
  <c r="AG120" i="22" s="1"/>
  <c r="AF122" i="22"/>
  <c r="AG122" i="22" s="1"/>
  <c r="AF124" i="22"/>
  <c r="AG124" i="22" s="1"/>
  <c r="AF126" i="22"/>
  <c r="AG126" i="22" s="1"/>
  <c r="AF128" i="22"/>
  <c r="AG128" i="22" s="1"/>
  <c r="AF130" i="22"/>
  <c r="AG130" i="22" s="1"/>
  <c r="AF132" i="22"/>
  <c r="AG132" i="22" s="1"/>
  <c r="AF134" i="22"/>
  <c r="AG134" i="22" s="1"/>
  <c r="AF136" i="22"/>
  <c r="AG136" i="22" s="1"/>
  <c r="AF138" i="22"/>
  <c r="AG138" i="22" s="1"/>
  <c r="AF140" i="22"/>
  <c r="AG140" i="22" s="1"/>
  <c r="AF142" i="22"/>
  <c r="AG142" i="22" s="1"/>
  <c r="AF144" i="22"/>
  <c r="AG144" i="22" s="1"/>
  <c r="AF146" i="22"/>
  <c r="AG146" i="22" s="1"/>
  <c r="AF148" i="22"/>
  <c r="AG148" i="22" s="1"/>
  <c r="AF150" i="22"/>
  <c r="AG150" i="22" s="1"/>
  <c r="AF152" i="22"/>
  <c r="AG152" i="22" s="1"/>
  <c r="AF154" i="22"/>
  <c r="AG154" i="22" s="1"/>
  <c r="AF156" i="22"/>
  <c r="AG156" i="22" s="1"/>
  <c r="AF158" i="22"/>
  <c r="AG158" i="22" s="1"/>
  <c r="AF160" i="22"/>
  <c r="AG160" i="22" s="1"/>
  <c r="AF162" i="22"/>
  <c r="AG162" i="22" s="1"/>
  <c r="J6" i="20"/>
  <c r="N40" i="1" l="1"/>
  <c r="K129" i="21" l="1"/>
  <c r="M40" i="1"/>
  <c r="F40" i="1"/>
  <c r="H40" i="1" l="1"/>
  <c r="N129" i="21"/>
  <c r="H26" i="6"/>
  <c r="F26" i="6"/>
  <c r="K145" i="21"/>
  <c r="I4" i="20"/>
  <c r="M6" i="1"/>
  <c r="F6" i="1"/>
  <c r="O145" i="21" s="1"/>
  <c r="C4" i="24" l="1"/>
  <c r="Q6" i="20" l="1"/>
  <c r="G42" i="1" l="1"/>
  <c r="F41" i="1"/>
  <c r="H41" i="1" s="1"/>
  <c r="B252" i="20"/>
  <c r="I252" i="20" s="1"/>
  <c r="B229" i="20"/>
  <c r="I229" i="20" s="1"/>
  <c r="B221" i="20"/>
  <c r="I221" i="20" s="1"/>
  <c r="B220" i="20"/>
  <c r="I220" i="20" s="1"/>
  <c r="B213" i="20"/>
  <c r="B204" i="20"/>
  <c r="I204" i="20" s="1"/>
  <c r="B189" i="20"/>
  <c r="I189" i="20" s="1"/>
  <c r="B188" i="20"/>
  <c r="I188" i="20" s="1"/>
  <c r="B182" i="20"/>
  <c r="I182" i="20" s="1"/>
  <c r="B174" i="20"/>
  <c r="B173" i="20"/>
  <c r="I173" i="20" s="1"/>
  <c r="B172" i="20"/>
  <c r="I172" i="20" s="1"/>
  <c r="B167" i="20"/>
  <c r="B165" i="20"/>
  <c r="I165" i="20" s="1"/>
  <c r="B159" i="20"/>
  <c r="I159" i="20" s="1"/>
  <c r="B156" i="20"/>
  <c r="I156" i="20" s="1"/>
  <c r="B151" i="20"/>
  <c r="I151" i="20" s="1"/>
  <c r="B143" i="20"/>
  <c r="I143" i="20" s="1"/>
  <c r="B141" i="20"/>
  <c r="I141" i="20" s="1"/>
  <c r="B140" i="20"/>
  <c r="I140" i="20" s="1"/>
  <c r="B135" i="20"/>
  <c r="B133" i="20"/>
  <c r="I133" i="20" s="1"/>
  <c r="B130" i="20"/>
  <c r="I130" i="20" s="1"/>
  <c r="B120" i="20"/>
  <c r="I120" i="20" s="1"/>
  <c r="B112" i="20"/>
  <c r="I112" i="20" s="1"/>
  <c r="B104" i="20"/>
  <c r="B100" i="20"/>
  <c r="I100" i="20" s="1"/>
  <c r="B88" i="20"/>
  <c r="I88" i="20" s="1"/>
  <c r="B80" i="20"/>
  <c r="I80" i="20" s="1"/>
  <c r="B76" i="20"/>
  <c r="I76" i="20" s="1"/>
  <c r="B72" i="20"/>
  <c r="I72" i="20" s="1"/>
  <c r="B64" i="20"/>
  <c r="I64" i="20" s="1"/>
  <c r="B56" i="20"/>
  <c r="I56" i="20" s="1"/>
  <c r="B48" i="20"/>
  <c r="I48" i="20" s="1"/>
  <c r="B40" i="20"/>
  <c r="I40" i="20" s="1"/>
  <c r="B32" i="20"/>
  <c r="I32" i="20" s="1"/>
  <c r="B24" i="20"/>
  <c r="I24" i="20" s="1"/>
  <c r="CB5" i="20"/>
  <c r="CB6" i="20"/>
  <c r="EN5" i="20"/>
  <c r="B10" i="20"/>
  <c r="I10" i="20" s="1"/>
  <c r="N41" i="1"/>
  <c r="M41" i="1"/>
  <c r="B262" i="20"/>
  <c r="I262" i="20" s="1"/>
  <c r="B261" i="20"/>
  <c r="I261" i="20" s="1"/>
  <c r="B259" i="20"/>
  <c r="B258" i="20"/>
  <c r="I258" i="20" s="1"/>
  <c r="B257" i="20"/>
  <c r="I257" i="20" s="1"/>
  <c r="B255" i="20"/>
  <c r="I255" i="20" s="1"/>
  <c r="B254" i="20"/>
  <c r="B253" i="20"/>
  <c r="I253" i="20" s="1"/>
  <c r="B251" i="20"/>
  <c r="I251" i="20" s="1"/>
  <c r="B250" i="20"/>
  <c r="I250" i="20" s="1"/>
  <c r="B249" i="20"/>
  <c r="W249" i="20" s="1"/>
  <c r="AB249" i="20" s="1"/>
  <c r="B247" i="20"/>
  <c r="I247" i="20" s="1"/>
  <c r="B246" i="20"/>
  <c r="I246" i="20" s="1"/>
  <c r="B245" i="20"/>
  <c r="I245" i="20" s="1"/>
  <c r="B243" i="20"/>
  <c r="B242" i="20"/>
  <c r="I242" i="20" s="1"/>
  <c r="B241" i="20"/>
  <c r="I241" i="20" s="1"/>
  <c r="B239" i="20"/>
  <c r="I239" i="20" s="1"/>
  <c r="B238" i="20"/>
  <c r="B237" i="20"/>
  <c r="I237" i="20" s="1"/>
  <c r="B235" i="20"/>
  <c r="I235" i="20" s="1"/>
  <c r="B234" i="20"/>
  <c r="I234" i="20" s="1"/>
  <c r="B233" i="20"/>
  <c r="B231" i="20"/>
  <c r="I231" i="20" s="1"/>
  <c r="B230" i="20"/>
  <c r="I230" i="20" s="1"/>
  <c r="B227" i="20"/>
  <c r="I227" i="20" s="1"/>
  <c r="B226" i="20"/>
  <c r="GK226" i="20" s="1"/>
  <c r="B225" i="20"/>
  <c r="I225" i="20" s="1"/>
  <c r="B223" i="20"/>
  <c r="I223" i="20" s="1"/>
  <c r="B222" i="20"/>
  <c r="I222" i="20" s="1"/>
  <c r="B219" i="20"/>
  <c r="AY219" i="20" s="1"/>
  <c r="B218" i="20"/>
  <c r="I218" i="20" s="1"/>
  <c r="B217" i="20"/>
  <c r="I217" i="20" s="1"/>
  <c r="B215" i="20"/>
  <c r="I215" i="20" s="1"/>
  <c r="B214" i="20"/>
  <c r="FO214" i="20" s="1"/>
  <c r="FT214" i="20" s="1"/>
  <c r="B211" i="20"/>
  <c r="I211" i="20" s="1"/>
  <c r="B210" i="20"/>
  <c r="I210" i="20" s="1"/>
  <c r="B209" i="20"/>
  <c r="I209" i="20" s="1"/>
  <c r="B207" i="20"/>
  <c r="B206" i="20"/>
  <c r="I206" i="20" s="1"/>
  <c r="B205" i="20"/>
  <c r="I205" i="20" s="1"/>
  <c r="B203" i="20"/>
  <c r="I203" i="20" s="1"/>
  <c r="B202" i="20"/>
  <c r="B201" i="20"/>
  <c r="I201" i="20" s="1"/>
  <c r="B199" i="20"/>
  <c r="I199" i="20" s="1"/>
  <c r="B198" i="20"/>
  <c r="I198" i="20" s="1"/>
  <c r="B197" i="20"/>
  <c r="DK5" i="20"/>
  <c r="B195" i="20"/>
  <c r="I195" i="20" s="1"/>
  <c r="B194" i="20"/>
  <c r="I194" i="20" s="1"/>
  <c r="B193" i="20"/>
  <c r="B191" i="20"/>
  <c r="I191" i="20" s="1"/>
  <c r="B190" i="20"/>
  <c r="I190" i="20" s="1"/>
  <c r="B187" i="20"/>
  <c r="I187" i="20" s="1"/>
  <c r="B186" i="20"/>
  <c r="B185" i="20"/>
  <c r="I185" i="20" s="1"/>
  <c r="B183" i="20"/>
  <c r="I183" i="20" s="1"/>
  <c r="B181" i="20"/>
  <c r="I181" i="20" s="1"/>
  <c r="B179" i="20"/>
  <c r="B178" i="20"/>
  <c r="I178" i="20" s="1"/>
  <c r="B177" i="20"/>
  <c r="I177" i="20" s="1"/>
  <c r="B175" i="20"/>
  <c r="I175" i="20" s="1"/>
  <c r="B171" i="20"/>
  <c r="B170" i="20"/>
  <c r="I170" i="20" s="1"/>
  <c r="B169" i="20"/>
  <c r="I169" i="20" s="1"/>
  <c r="B166" i="20"/>
  <c r="I166" i="20" s="1"/>
  <c r="B163" i="20"/>
  <c r="B162" i="20"/>
  <c r="I162" i="20" s="1"/>
  <c r="B161" i="20"/>
  <c r="I161" i="20" s="1"/>
  <c r="B158" i="20"/>
  <c r="I158" i="20" s="1"/>
  <c r="B157" i="20"/>
  <c r="B155" i="20"/>
  <c r="I155" i="20" s="1"/>
  <c r="B154" i="20"/>
  <c r="I154" i="20" s="1"/>
  <c r="B153" i="20"/>
  <c r="I153" i="20" s="1"/>
  <c r="B150" i="20"/>
  <c r="I150" i="20" s="1"/>
  <c r="B149" i="20"/>
  <c r="I149" i="20" s="1"/>
  <c r="B147" i="20"/>
  <c r="I147" i="20" s="1"/>
  <c r="B146" i="20"/>
  <c r="I146" i="20" s="1"/>
  <c r="B145" i="20"/>
  <c r="I145" i="20" s="1"/>
  <c r="B142" i="20"/>
  <c r="I142" i="20" s="1"/>
  <c r="B139" i="20"/>
  <c r="I139" i="20" s="1"/>
  <c r="EU5" i="20"/>
  <c r="B138" i="20"/>
  <c r="B137" i="20"/>
  <c r="I137" i="20" s="1"/>
  <c r="B134" i="20"/>
  <c r="I134" i="20" s="1"/>
  <c r="B126" i="20"/>
  <c r="I126" i="20" s="1"/>
  <c r="B124" i="20"/>
  <c r="I124" i="20" s="1"/>
  <c r="G32" i="1"/>
  <c r="B116" i="20"/>
  <c r="I116" i="20" s="1"/>
  <c r="B108" i="20"/>
  <c r="I108" i="20" s="1"/>
  <c r="B107" i="20"/>
  <c r="FW5" i="20"/>
  <c r="G30" i="1"/>
  <c r="G46" i="1" s="1"/>
  <c r="B96" i="20"/>
  <c r="I96" i="20" s="1"/>
  <c r="G34" i="1"/>
  <c r="B92" i="20"/>
  <c r="I92" i="20" s="1"/>
  <c r="B84" i="20"/>
  <c r="I84" i="20" s="1"/>
  <c r="G31" i="1"/>
  <c r="EY177" i="20" s="1"/>
  <c r="B68" i="20"/>
  <c r="B67" i="20"/>
  <c r="I67" i="20" s="1"/>
  <c r="B60" i="20"/>
  <c r="I60" i="20" s="1"/>
  <c r="G19" i="1"/>
  <c r="B43" i="20"/>
  <c r="B28" i="20"/>
  <c r="I28" i="20" s="1"/>
  <c r="B13" i="20"/>
  <c r="I13" i="20" s="1"/>
  <c r="FW6" i="20"/>
  <c r="FP6" i="20"/>
  <c r="FI6" i="20"/>
  <c r="FB6" i="20"/>
  <c r="EU6" i="20"/>
  <c r="EN6" i="20"/>
  <c r="EG6" i="20"/>
  <c r="DY6" i="20"/>
  <c r="DR6" i="20"/>
  <c r="DK6" i="20"/>
  <c r="DD6" i="20"/>
  <c r="CW6" i="20"/>
  <c r="CP6" i="20"/>
  <c r="CI6" i="20"/>
  <c r="BU6" i="20"/>
  <c r="BN6" i="20"/>
  <c r="BG6" i="20"/>
  <c r="AZ6" i="20"/>
  <c r="AS6" i="20"/>
  <c r="AL6" i="20"/>
  <c r="AE6" i="20"/>
  <c r="X6" i="20"/>
  <c r="FP5" i="20"/>
  <c r="FI5" i="20"/>
  <c r="FB5" i="20"/>
  <c r="EG5" i="20"/>
  <c r="DY5" i="20"/>
  <c r="DR5" i="20"/>
  <c r="DD5" i="20"/>
  <c r="CW5" i="20"/>
  <c r="CP5" i="20"/>
  <c r="CI5" i="20"/>
  <c r="CJ209" i="20" s="1"/>
  <c r="CL209" i="20" s="1"/>
  <c r="BU5" i="20"/>
  <c r="BN5" i="20"/>
  <c r="BG5" i="20"/>
  <c r="AZ5" i="20"/>
  <c r="AS5" i="20"/>
  <c r="AL5" i="20"/>
  <c r="AE5" i="20"/>
  <c r="X5" i="20"/>
  <c r="Y209" i="20" s="1"/>
  <c r="AA209" i="20" s="1"/>
  <c r="Q5" i="20"/>
  <c r="C5" i="20"/>
  <c r="FV4" i="20"/>
  <c r="FO4" i="20"/>
  <c r="FH4" i="20"/>
  <c r="FA4" i="20"/>
  <c r="ET4" i="20"/>
  <c r="EM4" i="20"/>
  <c r="EF4" i="20"/>
  <c r="DX4" i="20"/>
  <c r="DQ4" i="20"/>
  <c r="DJ4" i="20"/>
  <c r="DC4" i="20"/>
  <c r="CV4" i="20"/>
  <c r="CO4" i="20"/>
  <c r="CH4" i="20"/>
  <c r="CA4" i="20"/>
  <c r="BT4" i="20"/>
  <c r="BM4" i="20"/>
  <c r="BF4" i="20"/>
  <c r="AY4" i="20"/>
  <c r="AR4" i="20"/>
  <c r="AK4" i="20"/>
  <c r="AD4" i="20"/>
  <c r="W4" i="20"/>
  <c r="P4" i="20"/>
  <c r="C4" i="20"/>
  <c r="G28" i="1"/>
  <c r="FV221" i="20"/>
  <c r="GA221" i="20" s="1"/>
  <c r="DC257" i="20"/>
  <c r="DH257" i="20" s="1"/>
  <c r="DC189" i="20"/>
  <c r="DH189" i="20" s="1"/>
  <c r="G20" i="1"/>
  <c r="DH158" i="20" s="1"/>
  <c r="FH222" i="20"/>
  <c r="FM222" i="20" s="1"/>
  <c r="FO222" i="20"/>
  <c r="FT222" i="20" s="1"/>
  <c r="EM191" i="20"/>
  <c r="CV198" i="20"/>
  <c r="DA198" i="20" s="1"/>
  <c r="CV210" i="20"/>
  <c r="DA210" i="20" s="1"/>
  <c r="CV234" i="20"/>
  <c r="DA234" i="20" s="1"/>
  <c r="CH234" i="20"/>
  <c r="CM234" i="20" s="1"/>
  <c r="P234" i="20"/>
  <c r="U234" i="20" s="1"/>
  <c r="BF223" i="20"/>
  <c r="BK223" i="20" s="1"/>
  <c r="CA242" i="20"/>
  <c r="CF242" i="20" s="1"/>
  <c r="EM242" i="20"/>
  <c r="CO242" i="20"/>
  <c r="CT242" i="20" s="1"/>
  <c r="FV246" i="20"/>
  <c r="GA246" i="20" s="1"/>
  <c r="CV246" i="20"/>
  <c r="DA246" i="20" s="1"/>
  <c r="CA246" i="20"/>
  <c r="CF246" i="20" s="1"/>
  <c r="GR255" i="20"/>
  <c r="GT255" i="20" s="1"/>
  <c r="GV255" i="20" s="1"/>
  <c r="T249" i="21" s="1"/>
  <c r="DC255" i="20"/>
  <c r="DE255" i="20" s="1"/>
  <c r="DG255" i="20" s="1"/>
  <c r="BF246" i="20"/>
  <c r="BK246" i="20" s="1"/>
  <c r="AD246" i="20"/>
  <c r="AI246" i="20" s="1"/>
  <c r="CH246" i="20"/>
  <c r="DC254" i="20"/>
  <c r="AR257" i="20"/>
  <c r="AW257" i="20" s="1"/>
  <c r="CV257" i="20"/>
  <c r="DA257" i="20" s="1"/>
  <c r="G33" i="1"/>
  <c r="FM161" i="20" s="1"/>
  <c r="AY60" i="20"/>
  <c r="BD60" i="20" s="1"/>
  <c r="FO60" i="20"/>
  <c r="AD60" i="20"/>
  <c r="AI60" i="20" s="1"/>
  <c r="AR60" i="20"/>
  <c r="AW60" i="20" s="1"/>
  <c r="FH60" i="20"/>
  <c r="BM60" i="20"/>
  <c r="BR60" i="20" s="1"/>
  <c r="FV92" i="20"/>
  <c r="AR92" i="20"/>
  <c r="AW92" i="20" s="1"/>
  <c r="BF137" i="20"/>
  <c r="BK137" i="20" s="1"/>
  <c r="FA137" i="20"/>
  <c r="BM137" i="20"/>
  <c r="BR137" i="20" s="1"/>
  <c r="FO147" i="20"/>
  <c r="DJ147" i="20"/>
  <c r="FA147" i="20"/>
  <c r="CV147" i="20"/>
  <c r="DA147" i="20" s="1"/>
  <c r="DX147" i="20"/>
  <c r="EC147" i="20" s="1"/>
  <c r="P147" i="20"/>
  <c r="U147" i="20" s="1"/>
  <c r="BT149" i="20"/>
  <c r="BY149" i="20" s="1"/>
  <c r="EF146" i="20"/>
  <c r="W146" i="20"/>
  <c r="AB146" i="20" s="1"/>
  <c r="FH146" i="20"/>
  <c r="DC146" i="20"/>
  <c r="AY146" i="20"/>
  <c r="DJ146" i="20"/>
  <c r="DO146" i="20" s="1"/>
  <c r="DX146" i="20"/>
  <c r="EC146" i="20" s="1"/>
  <c r="AK126" i="20"/>
  <c r="AL126" i="20" s="1"/>
  <c r="AD146" i="20"/>
  <c r="AE146" i="20" s="1"/>
  <c r="AR146" i="20"/>
  <c r="AW146" i="20" s="1"/>
  <c r="ET146" i="20"/>
  <c r="FO149" i="20"/>
  <c r="FP149" i="20" s="1"/>
  <c r="FH149" i="20"/>
  <c r="CV149" i="20"/>
  <c r="DA149" i="20" s="1"/>
  <c r="EM149" i="20"/>
  <c r="ER149" i="20" s="1"/>
  <c r="CH149" i="20"/>
  <c r="CM149" i="20" s="1"/>
  <c r="AD149" i="20"/>
  <c r="AI149" i="20" s="1"/>
  <c r="GK149" i="20"/>
  <c r="DJ149" i="20"/>
  <c r="DO149" i="20" s="1"/>
  <c r="EF149" i="20"/>
  <c r="BF151" i="20"/>
  <c r="BK151" i="20" s="1"/>
  <c r="FO159" i="20"/>
  <c r="CV159" i="20"/>
  <c r="CW159" i="20" s="1"/>
  <c r="DC159" i="20"/>
  <c r="AY159" i="20"/>
  <c r="AZ159" i="20" s="1"/>
  <c r="BT159" i="20"/>
  <c r="BY159" i="20" s="1"/>
  <c r="CO159" i="20"/>
  <c r="CT159" i="20" s="1"/>
  <c r="AK159" i="20"/>
  <c r="EF158" i="20"/>
  <c r="CA158" i="20"/>
  <c r="CF158" i="20" s="1"/>
  <c r="W158" i="20"/>
  <c r="AB158" i="20" s="1"/>
  <c r="EM158" i="20"/>
  <c r="CH158" i="20"/>
  <c r="CM158" i="20" s="1"/>
  <c r="AD158" i="20"/>
  <c r="AI158" i="20" s="1"/>
  <c r="FH158" i="20"/>
  <c r="DC158" i="20"/>
  <c r="AY158" i="20"/>
  <c r="GR158" i="20"/>
  <c r="GD158" i="20"/>
  <c r="DX158" i="20"/>
  <c r="EC158" i="20" s="1"/>
  <c r="BT158" i="20"/>
  <c r="BY158" i="20" s="1"/>
  <c r="P158" i="20"/>
  <c r="U158" i="20" s="1"/>
  <c r="DQ158" i="20"/>
  <c r="DR158" i="20" s="1"/>
  <c r="DQ155" i="20"/>
  <c r="DV155" i="20" s="1"/>
  <c r="FV155" i="20"/>
  <c r="AR162" i="20"/>
  <c r="AW162" i="20" s="1"/>
  <c r="CV162" i="20"/>
  <c r="EF162" i="20"/>
  <c r="W162" i="20"/>
  <c r="AB162" i="20" s="1"/>
  <c r="CA162" i="20"/>
  <c r="CF162" i="20" s="1"/>
  <c r="ET162" i="20"/>
  <c r="FH162" i="20"/>
  <c r="FV162" i="20"/>
  <c r="BF162" i="20"/>
  <c r="BK162" i="20" s="1"/>
  <c r="DJ162" i="20"/>
  <c r="P155" i="20"/>
  <c r="U155" i="20" s="1"/>
  <c r="BT155" i="20"/>
  <c r="BY155" i="20" s="1"/>
  <c r="AY162" i="20"/>
  <c r="DC162" i="20"/>
  <c r="FA162" i="20"/>
  <c r="FF162" i="20" s="1"/>
  <c r="AR170" i="20"/>
  <c r="AW170" i="20" s="1"/>
  <c r="AD170" i="20"/>
  <c r="AI170" i="20" s="1"/>
  <c r="GK162" i="20"/>
  <c r="GL162" i="20" s="1"/>
  <c r="GR162" i="20"/>
  <c r="GD162" i="20"/>
  <c r="GE162" i="20" s="1"/>
  <c r="DX162" i="20"/>
  <c r="EC162" i="20" s="1"/>
  <c r="BM162" i="20"/>
  <c r="BN162" i="20" s="1"/>
  <c r="DQ162" i="20"/>
  <c r="DV162" i="20" s="1"/>
  <c r="FH178" i="20"/>
  <c r="DC178" i="20"/>
  <c r="DD178" i="20" s="1"/>
  <c r="AY178" i="20"/>
  <c r="BD178" i="20" s="1"/>
  <c r="EM178" i="20"/>
  <c r="CH178" i="20"/>
  <c r="CM178" i="20" s="1"/>
  <c r="AD178" i="20"/>
  <c r="AI178" i="20" s="1"/>
  <c r="W178" i="20"/>
  <c r="AB178" i="20" s="1"/>
  <c r="AK178" i="20"/>
  <c r="AP178" i="20" s="1"/>
  <c r="BM175" i="20"/>
  <c r="DQ175" i="20"/>
  <c r="CV178" i="20"/>
  <c r="DA178" i="20" s="1"/>
  <c r="DJ178" i="20"/>
  <c r="DO178" i="20" s="1"/>
  <c r="DX178" i="20"/>
  <c r="EC178" i="20" s="1"/>
  <c r="GK178" i="20"/>
  <c r="CH187" i="20"/>
  <c r="CM187" i="20" s="1"/>
  <c r="FV187" i="20"/>
  <c r="GA187" i="20" s="1"/>
  <c r="GR187" i="20"/>
  <c r="GT187" i="20" s="1"/>
  <c r="GV187" i="20" s="1"/>
  <c r="T181" i="21" s="1"/>
  <c r="GD187" i="20"/>
  <c r="DX187" i="20"/>
  <c r="DY187" i="20" s="1"/>
  <c r="BT187" i="20"/>
  <c r="P187" i="20"/>
  <c r="U187" i="20" s="1"/>
  <c r="ET187" i="20"/>
  <c r="CO187" i="20"/>
  <c r="AK187" i="20"/>
  <c r="AP187" i="20" s="1"/>
  <c r="FO187" i="20"/>
  <c r="FT187" i="20" s="1"/>
  <c r="DJ187" i="20"/>
  <c r="DK187" i="20" s="1"/>
  <c r="BF187" i="20"/>
  <c r="BK187" i="20" s="1"/>
  <c r="EF187" i="20"/>
  <c r="CA187" i="20"/>
  <c r="CF187" i="20" s="1"/>
  <c r="W187" i="20"/>
  <c r="GK187" i="20"/>
  <c r="GM187" i="20" s="1"/>
  <c r="GO187" i="20" s="1"/>
  <c r="FA187" i="20"/>
  <c r="FF187" i="20" s="1"/>
  <c r="CV187" i="20"/>
  <c r="DA187" i="20" s="1"/>
  <c r="AR187" i="20"/>
  <c r="FH187" i="20"/>
  <c r="FM187" i="20" s="1"/>
  <c r="DC187" i="20"/>
  <c r="AY187" i="20"/>
  <c r="BD187" i="20" s="1"/>
  <c r="P178" i="20"/>
  <c r="U178" i="20" s="1"/>
  <c r="GR178" i="20"/>
  <c r="AD187" i="20"/>
  <c r="AI187" i="20" s="1"/>
  <c r="BM177" i="20"/>
  <c r="BR177" i="20" s="1"/>
  <c r="DQ177" i="20"/>
  <c r="BF182" i="20"/>
  <c r="BK182" i="20" s="1"/>
  <c r="DJ182" i="20"/>
  <c r="DO182" i="20" s="1"/>
  <c r="FO182" i="20"/>
  <c r="FT182" i="20" s="1"/>
  <c r="AK189" i="20"/>
  <c r="AP189" i="20" s="1"/>
  <c r="CO189" i="20"/>
  <c r="CT189" i="20" s="1"/>
  <c r="ET189" i="20"/>
  <c r="EY189" i="20" s="1"/>
  <c r="BF190" i="20"/>
  <c r="BK190" i="20" s="1"/>
  <c r="DJ190" i="20"/>
  <c r="DO190" i="20" s="1"/>
  <c r="FO190" i="20"/>
  <c r="FT190" i="20" s="1"/>
  <c r="W191" i="20"/>
  <c r="AB191" i="20" s="1"/>
  <c r="CA191" i="20"/>
  <c r="EF191" i="20"/>
  <c r="EK191" i="20" s="1"/>
  <c r="AY182" i="20"/>
  <c r="BD182" i="20" s="1"/>
  <c r="DC182" i="20"/>
  <c r="DH182" i="20" s="1"/>
  <c r="FH182" i="20"/>
  <c r="AD189" i="20"/>
  <c r="AI189" i="20" s="1"/>
  <c r="CH189" i="20"/>
  <c r="EM189" i="20"/>
  <c r="EN189" i="20" s="1"/>
  <c r="AY190" i="20"/>
  <c r="BD190" i="20" s="1"/>
  <c r="DC190" i="20"/>
  <c r="DH190" i="20" s="1"/>
  <c r="FH190" i="20"/>
  <c r="DC207" i="20"/>
  <c r="DH207" i="20" s="1"/>
  <c r="BM189" i="20"/>
  <c r="BR189" i="20" s="1"/>
  <c r="DQ189" i="20"/>
  <c r="DV189" i="20" s="1"/>
  <c r="FV189" i="20"/>
  <c r="GA189" i="20" s="1"/>
  <c r="BM182" i="20"/>
  <c r="BR182" i="20" s="1"/>
  <c r="DQ182" i="20"/>
  <c r="DV182" i="20" s="1"/>
  <c r="FV182" i="20"/>
  <c r="GA182" i="20" s="1"/>
  <c r="AR189" i="20"/>
  <c r="CV189" i="20"/>
  <c r="DA189" i="20" s="1"/>
  <c r="FA189" i="20"/>
  <c r="GK189" i="20"/>
  <c r="GM189" i="20" s="1"/>
  <c r="GO189" i="20" s="1"/>
  <c r="BM190" i="20"/>
  <c r="BR190" i="20" s="1"/>
  <c r="DQ190" i="20"/>
  <c r="DV190" i="20" s="1"/>
  <c r="FV190" i="20"/>
  <c r="GA190" i="20" s="1"/>
  <c r="AR182" i="20"/>
  <c r="AW182" i="20" s="1"/>
  <c r="CV182" i="20"/>
  <c r="DA182" i="20" s="1"/>
  <c r="FA182" i="20"/>
  <c r="FF182" i="20" s="1"/>
  <c r="GK182" i="20"/>
  <c r="GM182" i="20" s="1"/>
  <c r="GO182" i="20" s="1"/>
  <c r="W189" i="20"/>
  <c r="AB189" i="20" s="1"/>
  <c r="CA189" i="20"/>
  <c r="EF189" i="20"/>
  <c r="EK189" i="20" s="1"/>
  <c r="AR190" i="20"/>
  <c r="CV190" i="20"/>
  <c r="FA190" i="20"/>
  <c r="GK190" i="20"/>
  <c r="BM191" i="20"/>
  <c r="BR191" i="20" s="1"/>
  <c r="DQ191" i="20"/>
  <c r="DV191" i="20" s="1"/>
  <c r="FA191" i="20"/>
  <c r="FF191" i="20" s="1"/>
  <c r="FO191" i="20"/>
  <c r="FT191" i="20" s="1"/>
  <c r="W182" i="20"/>
  <c r="AB182" i="20" s="1"/>
  <c r="CA182" i="20"/>
  <c r="CB182" i="20" s="1"/>
  <c r="BF189" i="20"/>
  <c r="BK189" i="20" s="1"/>
  <c r="DJ189" i="20"/>
  <c r="DO189" i="20" s="1"/>
  <c r="W190" i="20"/>
  <c r="AB190" i="20" s="1"/>
  <c r="CA190" i="20"/>
  <c r="CF190" i="20" s="1"/>
  <c r="AR191" i="20"/>
  <c r="AW191" i="20" s="1"/>
  <c r="GR198" i="20"/>
  <c r="GT198" i="20" s="1"/>
  <c r="GV198" i="20" s="1"/>
  <c r="T192" i="21" s="1"/>
  <c r="GD198" i="20"/>
  <c r="GF198" i="20" s="1"/>
  <c r="GH198" i="20" s="1"/>
  <c r="FV198" i="20"/>
  <c r="GA198" i="20" s="1"/>
  <c r="DQ198" i="20"/>
  <c r="DV198" i="20" s="1"/>
  <c r="BM198" i="20"/>
  <c r="BR198" i="20" s="1"/>
  <c r="BM199" i="20"/>
  <c r="BN199" i="20" s="1"/>
  <c r="CA199" i="20"/>
  <c r="EF201" i="20"/>
  <c r="EK201" i="20" s="1"/>
  <c r="CA201" i="20"/>
  <c r="CF201" i="20" s="1"/>
  <c r="W201" i="20"/>
  <c r="AB201" i="20" s="1"/>
  <c r="GR201" i="20"/>
  <c r="GT201" i="20" s="1"/>
  <c r="GV201" i="20" s="1"/>
  <c r="GD201" i="20"/>
  <c r="GF201" i="20" s="1"/>
  <c r="GH201" i="20" s="1"/>
  <c r="DX201" i="20"/>
  <c r="BT201" i="20"/>
  <c r="BY201" i="20" s="1"/>
  <c r="P201" i="20"/>
  <c r="U201" i="20" s="1"/>
  <c r="DJ201" i="20"/>
  <c r="ET199" i="20"/>
  <c r="EU199" i="20" s="1"/>
  <c r="CO199" i="20"/>
  <c r="CT199" i="20" s="1"/>
  <c r="AK199" i="20"/>
  <c r="EM199" i="20"/>
  <c r="CH199" i="20"/>
  <c r="CM199" i="20" s="1"/>
  <c r="AD199" i="20"/>
  <c r="AI199" i="20" s="1"/>
  <c r="W199" i="20"/>
  <c r="AB199" i="20" s="1"/>
  <c r="DX199" i="20"/>
  <c r="EC199" i="20" s="1"/>
  <c r="BF198" i="20"/>
  <c r="BK198" i="20" s="1"/>
  <c r="DX198" i="20"/>
  <c r="EC198" i="20" s="1"/>
  <c r="EM198" i="20"/>
  <c r="EO198" i="20" s="1"/>
  <c r="EQ198" i="20" s="1"/>
  <c r="CV199" i="20"/>
  <c r="DA199" i="20" s="1"/>
  <c r="DJ199" i="20"/>
  <c r="DL199" i="20" s="1"/>
  <c r="DN199" i="20" s="1"/>
  <c r="GK199" i="20"/>
  <c r="GL199" i="20" s="1"/>
  <c r="AD201" i="20"/>
  <c r="AR201" i="20"/>
  <c r="AW201" i="20" s="1"/>
  <c r="ET201" i="20"/>
  <c r="AK198" i="20"/>
  <c r="AP198" i="20" s="1"/>
  <c r="CO198" i="20"/>
  <c r="CT198" i="20" s="1"/>
  <c r="GK198" i="20"/>
  <c r="GM198" i="20" s="1"/>
  <c r="GO198" i="20" s="1"/>
  <c r="BT199" i="20"/>
  <c r="BY199" i="20" s="1"/>
  <c r="FV199" i="20"/>
  <c r="FW199" i="20" s="1"/>
  <c r="DC201" i="20"/>
  <c r="DH201" i="20" s="1"/>
  <c r="DQ201" i="20"/>
  <c r="P198" i="20"/>
  <c r="U198" i="20" s="1"/>
  <c r="BT198" i="20"/>
  <c r="BY198" i="20" s="1"/>
  <c r="AR199" i="20"/>
  <c r="AS199" i="20" s="1"/>
  <c r="BF199" i="20"/>
  <c r="BK199" i="20" s="1"/>
  <c r="FH199" i="20"/>
  <c r="FI199" i="20" s="1"/>
  <c r="CO201" i="20"/>
  <c r="CP201" i="20" s="1"/>
  <c r="DC199" i="20"/>
  <c r="GK209" i="20"/>
  <c r="GL209" i="20" s="1"/>
  <c r="FA209" i="20"/>
  <c r="EF209" i="20"/>
  <c r="EK209" i="20" s="1"/>
  <c r="CA209" i="20"/>
  <c r="CF209" i="20" s="1"/>
  <c r="AR209" i="20"/>
  <c r="DQ209" i="20"/>
  <c r="DV209" i="20" s="1"/>
  <c r="EM211" i="20"/>
  <c r="CH211" i="20"/>
  <c r="CM211" i="20" s="1"/>
  <c r="AD211" i="20"/>
  <c r="AE211" i="20" s="1"/>
  <c r="ET211" i="20"/>
  <c r="CO211" i="20"/>
  <c r="CT211" i="20" s="1"/>
  <c r="AK211" i="20"/>
  <c r="AP211" i="20" s="1"/>
  <c r="EF211" i="20"/>
  <c r="EK211" i="20" s="1"/>
  <c r="CA211" i="20"/>
  <c r="CB211" i="20" s="1"/>
  <c r="W211" i="20"/>
  <c r="AB211" i="20" s="1"/>
  <c r="AR211" i="20"/>
  <c r="AT211" i="20" s="1"/>
  <c r="AV211" i="20" s="1"/>
  <c r="FO211" i="20"/>
  <c r="FT211" i="20" s="1"/>
  <c r="P211" i="20"/>
  <c r="U211" i="20" s="1"/>
  <c r="AY211" i="20"/>
  <c r="FV211" i="20"/>
  <c r="FW211" i="20" s="1"/>
  <c r="GR211" i="20"/>
  <c r="GT211" i="20" s="1"/>
  <c r="GV211" i="20" s="1"/>
  <c r="T205" i="21" s="1"/>
  <c r="BF210" i="20"/>
  <c r="BK210" i="20" s="1"/>
  <c r="DJ210" i="20"/>
  <c r="DO210" i="20" s="1"/>
  <c r="FO210" i="20"/>
  <c r="FT210" i="20" s="1"/>
  <c r="CA218" i="20"/>
  <c r="CF218" i="20" s="1"/>
  <c r="W218" i="20"/>
  <c r="AY218" i="20"/>
  <c r="BD218" i="20" s="1"/>
  <c r="GR218" i="20"/>
  <c r="GT218" i="20" s="1"/>
  <c r="GV218" i="20" s="1"/>
  <c r="T212" i="21" s="1"/>
  <c r="AK218" i="20"/>
  <c r="AP218" i="20" s="1"/>
  <c r="DX231" i="20"/>
  <c r="EC231" i="20" s="1"/>
  <c r="DJ231" i="20"/>
  <c r="DK231" i="20" s="1"/>
  <c r="FH231" i="20"/>
  <c r="FM231" i="20" s="1"/>
  <c r="CH231" i="20"/>
  <c r="CI231" i="20" s="1"/>
  <c r="FA231" i="20"/>
  <c r="GD231" i="20"/>
  <c r="GF231" i="20" s="1"/>
  <c r="GH231" i="20" s="1"/>
  <c r="DX210" i="20"/>
  <c r="GD210" i="20"/>
  <c r="GF210" i="20" s="1"/>
  <c r="GH210" i="20" s="1"/>
  <c r="GR210" i="20"/>
  <c r="GT210" i="20" s="1"/>
  <c r="GV210" i="20" s="1"/>
  <c r="T204" i="21" s="1"/>
  <c r="BM210" i="20"/>
  <c r="BR210" i="20" s="1"/>
  <c r="DQ210" i="20"/>
  <c r="EM221" i="20"/>
  <c r="CH221" i="20"/>
  <c r="CM221" i="20" s="1"/>
  <c r="AD221" i="20"/>
  <c r="AI221" i="20" s="1"/>
  <c r="FH221" i="20"/>
  <c r="FM221" i="20" s="1"/>
  <c r="DC221" i="20"/>
  <c r="DH221" i="20" s="1"/>
  <c r="AY221" i="20"/>
  <c r="AZ221" i="20" s="1"/>
  <c r="GR221" i="20"/>
  <c r="GD221" i="20"/>
  <c r="DX221" i="20"/>
  <c r="DY221" i="20" s="1"/>
  <c r="BT221" i="20"/>
  <c r="BY221" i="20" s="1"/>
  <c r="P221" i="20"/>
  <c r="U221" i="20" s="1"/>
  <c r="FO221" i="20"/>
  <c r="FT221" i="20" s="1"/>
  <c r="DJ221" i="20"/>
  <c r="DO221" i="20" s="1"/>
  <c r="BF221" i="20"/>
  <c r="BG221" i="20" s="1"/>
  <c r="EF221" i="20"/>
  <c r="EK221" i="20" s="1"/>
  <c r="CA221" i="20"/>
  <c r="W221" i="20"/>
  <c r="AB221" i="20" s="1"/>
  <c r="GK221" i="20"/>
  <c r="FA221" i="20"/>
  <c r="FF221" i="20" s="1"/>
  <c r="CV221" i="20"/>
  <c r="DA221" i="20" s="1"/>
  <c r="AR221" i="20"/>
  <c r="AW221" i="20" s="1"/>
  <c r="BM222" i="20"/>
  <c r="BR222" i="20" s="1"/>
  <c r="DQ222" i="20"/>
  <c r="FV222" i="20"/>
  <c r="AD223" i="20"/>
  <c r="AE223" i="20" s="1"/>
  <c r="CH223" i="20"/>
  <c r="EM223" i="20"/>
  <c r="ER223" i="20" s="1"/>
  <c r="EM225" i="20"/>
  <c r="EN225" i="20" s="1"/>
  <c r="CH225" i="20"/>
  <c r="CM225" i="20" s="1"/>
  <c r="AD225" i="20"/>
  <c r="AI225" i="20" s="1"/>
  <c r="FH225" i="20"/>
  <c r="FM225" i="20" s="1"/>
  <c r="DC225" i="20"/>
  <c r="DH225" i="20" s="1"/>
  <c r="BT225" i="20"/>
  <c r="BY225" i="20" s="1"/>
  <c r="FV225" i="20"/>
  <c r="AR222" i="20"/>
  <c r="AW222" i="20" s="1"/>
  <c r="CV222" i="20"/>
  <c r="DA222" i="20" s="1"/>
  <c r="FA222" i="20"/>
  <c r="FF222" i="20" s="1"/>
  <c r="GK222" i="20"/>
  <c r="GM222" i="20" s="1"/>
  <c r="GO222" i="20" s="1"/>
  <c r="BM223" i="20"/>
  <c r="DQ223" i="20"/>
  <c r="FV223" i="20"/>
  <c r="FW223" i="20" s="1"/>
  <c r="W225" i="20"/>
  <c r="DX219" i="20"/>
  <c r="EC219" i="20" s="1"/>
  <c r="AY222" i="20"/>
  <c r="AZ222" i="20" s="1"/>
  <c r="DC222" i="20"/>
  <c r="DH222" i="20" s="1"/>
  <c r="P223" i="20"/>
  <c r="U223" i="20" s="1"/>
  <c r="BT223" i="20"/>
  <c r="DX223" i="20"/>
  <c r="EC223" i="20" s="1"/>
  <c r="GD223" i="20"/>
  <c r="GE223" i="20" s="1"/>
  <c r="AR225" i="20"/>
  <c r="AW225" i="20" s="1"/>
  <c r="FH230" i="20"/>
  <c r="AR235" i="20"/>
  <c r="AW235" i="20" s="1"/>
  <c r="DJ235" i="20"/>
  <c r="DO235" i="20" s="1"/>
  <c r="W235" i="20"/>
  <c r="BT235" i="20"/>
  <c r="CV235" i="20"/>
  <c r="CW235" i="20" s="1"/>
  <c r="EM235" i="20"/>
  <c r="CH235" i="20"/>
  <c r="CM235" i="20" s="1"/>
  <c r="AD235" i="20"/>
  <c r="AI235" i="20" s="1"/>
  <c r="FH235" i="20"/>
  <c r="FM235" i="20" s="1"/>
  <c r="DC235" i="20"/>
  <c r="DE235" i="20" s="1"/>
  <c r="DG235" i="20" s="1"/>
  <c r="AY235" i="20"/>
  <c r="BD235" i="20" s="1"/>
  <c r="GR235" i="20"/>
  <c r="GT235" i="20" s="1"/>
  <c r="GV235" i="20" s="1"/>
  <c r="GD235" i="20"/>
  <c r="GF235" i="20" s="1"/>
  <c r="GH235" i="20" s="1"/>
  <c r="ET235" i="20"/>
  <c r="EU235" i="20" s="1"/>
  <c r="EF235" i="20"/>
  <c r="DQ235" i="20"/>
  <c r="DV235" i="20" s="1"/>
  <c r="GK235" i="20"/>
  <c r="GM235" i="20" s="1"/>
  <c r="GO235" i="20" s="1"/>
  <c r="FO235" i="20"/>
  <c r="FT235" i="20" s="1"/>
  <c r="CO235" i="20"/>
  <c r="CT235" i="20" s="1"/>
  <c r="CA235" i="20"/>
  <c r="CB235" i="20" s="1"/>
  <c r="BM235" i="20"/>
  <c r="BR235" i="20" s="1"/>
  <c r="AK235" i="20"/>
  <c r="AP235" i="20" s="1"/>
  <c r="DX242" i="20"/>
  <c r="EC242" i="20" s="1"/>
  <c r="BT242" i="20"/>
  <c r="BY242" i="20" s="1"/>
  <c r="EM234" i="20"/>
  <c r="CH242" i="20"/>
  <c r="BM234" i="20"/>
  <c r="BR234" i="20" s="1"/>
  <c r="DQ234" i="20"/>
  <c r="DR234" i="20" s="1"/>
  <c r="AK243" i="20"/>
  <c r="GD246" i="20"/>
  <c r="GE246" i="20" s="1"/>
  <c r="GR246" i="20"/>
  <c r="CH253" i="20"/>
  <c r="CM253" i="20" s="1"/>
  <c r="AD253" i="20"/>
  <c r="AI253" i="20" s="1"/>
  <c r="GR253" i="20"/>
  <c r="GT253" i="20" s="1"/>
  <c r="GV253" i="20" s="1"/>
  <c r="T247" i="21" s="1"/>
  <c r="DJ253" i="20"/>
  <c r="GD253" i="20"/>
  <c r="BM245" i="20"/>
  <c r="BR245" i="20" s="1"/>
  <c r="DQ245" i="20"/>
  <c r="DV245" i="20" s="1"/>
  <c r="AK255" i="20"/>
  <c r="AP255" i="20" s="1"/>
  <c r="CA255" i="20"/>
  <c r="CF255" i="20" s="1"/>
  <c r="CV255" i="20"/>
  <c r="DA255" i="20" s="1"/>
  <c r="FH255" i="20"/>
  <c r="FM255" i="20" s="1"/>
  <c r="W255" i="20"/>
  <c r="AB255" i="20" s="1"/>
  <c r="BM255" i="20"/>
  <c r="GK255" i="20"/>
  <c r="GM255" i="20" s="1"/>
  <c r="GO255" i="20" s="1"/>
  <c r="FA255" i="20"/>
  <c r="FF255" i="20" s="1"/>
  <c r="EM255" i="20"/>
  <c r="EO255" i="20" s="1"/>
  <c r="EQ255" i="20" s="1"/>
  <c r="CH255" i="20"/>
  <c r="CM255" i="20" s="1"/>
  <c r="AD255" i="20"/>
  <c r="AI255" i="20" s="1"/>
  <c r="DX255" i="20"/>
  <c r="EC255" i="20" s="1"/>
  <c r="BT255" i="20"/>
  <c r="BY255" i="20" s="1"/>
  <c r="P255" i="20"/>
  <c r="EF255" i="20"/>
  <c r="EK255" i="20" s="1"/>
  <c r="DQ255" i="20"/>
  <c r="DV255" i="20" s="1"/>
  <c r="FO255" i="20"/>
  <c r="FT255" i="20" s="1"/>
  <c r="ET255" i="20"/>
  <c r="EU255" i="20" s="1"/>
  <c r="BF255" i="20"/>
  <c r="BK255" i="20" s="1"/>
  <c r="AR255" i="20"/>
  <c r="AW255" i="20" s="1"/>
  <c r="FV255" i="20"/>
  <c r="FW255" i="20" s="1"/>
  <c r="CO255" i="20"/>
  <c r="CT255" i="20" s="1"/>
  <c r="GK257" i="20"/>
  <c r="FA257" i="20"/>
  <c r="FF257" i="20" s="1"/>
  <c r="EM257" i="20"/>
  <c r="EO257" i="20" s="1"/>
  <c r="EQ257" i="20" s="1"/>
  <c r="GR257" i="20"/>
  <c r="GD257" i="20"/>
  <c r="GF257" i="20" s="1"/>
  <c r="GH257" i="20" s="1"/>
  <c r="EF257" i="20"/>
  <c r="EK257" i="20" s="1"/>
  <c r="FO257" i="20"/>
  <c r="FT257" i="20" s="1"/>
  <c r="CV262" i="20"/>
  <c r="DA262" i="20" s="1"/>
  <c r="ET262" i="20"/>
  <c r="FH262" i="20"/>
  <c r="FM262" i="20" s="1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B169" i="4"/>
  <c r="BH165" i="4"/>
  <c r="BC165" i="4"/>
  <c r="AX165" i="4"/>
  <c r="AS165" i="4"/>
  <c r="AN165" i="4"/>
  <c r="AJ165" i="4"/>
  <c r="AE165" i="4"/>
  <c r="Z165" i="4"/>
  <c r="U165" i="4"/>
  <c r="P165" i="4"/>
  <c r="L165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AX164" i="4"/>
  <c r="AW164" i="4"/>
  <c r="AV164" i="4"/>
  <c r="AU164" i="4"/>
  <c r="AT164" i="4"/>
  <c r="AS164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B163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62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BL149" i="4"/>
  <c r="BH149" i="4"/>
  <c r="BC149" i="4"/>
  <c r="AX149" i="4"/>
  <c r="AS149" i="4"/>
  <c r="AN149" i="4"/>
  <c r="AJ149" i="4"/>
  <c r="AE149" i="4"/>
  <c r="Z149" i="4"/>
  <c r="U149" i="4"/>
  <c r="P149" i="4"/>
  <c r="L149" i="4"/>
  <c r="BL148" i="4"/>
  <c r="BK148" i="4"/>
  <c r="BJ148" i="4"/>
  <c r="BI148" i="4"/>
  <c r="BH148" i="4"/>
  <c r="BG148" i="4"/>
  <c r="BF148" i="4"/>
  <c r="BE148" i="4"/>
  <c r="BD148" i="4"/>
  <c r="BC148" i="4"/>
  <c r="M43" i="18" s="1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M33" i="18" s="1"/>
  <c r="F148" i="4"/>
  <c r="E148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BL143" i="4"/>
  <c r="BH143" i="4"/>
  <c r="BC143" i="4"/>
  <c r="AX143" i="4"/>
  <c r="AS143" i="4"/>
  <c r="AN143" i="4"/>
  <c r="AJ143" i="4"/>
  <c r="AE143" i="4"/>
  <c r="Z143" i="4"/>
  <c r="U143" i="4"/>
  <c r="P143" i="4"/>
  <c r="L143" i="4"/>
  <c r="BL142" i="4"/>
  <c r="BK142" i="4"/>
  <c r="BJ142" i="4"/>
  <c r="BI142" i="4"/>
  <c r="BH142" i="4"/>
  <c r="BG142" i="4"/>
  <c r="BF142" i="4"/>
  <c r="BE142" i="4"/>
  <c r="BD142" i="4"/>
  <c r="BC142" i="4"/>
  <c r="L43" i="18" s="1"/>
  <c r="BB142" i="4"/>
  <c r="BA142" i="4"/>
  <c r="AZ142" i="4"/>
  <c r="AY142" i="4"/>
  <c r="AX142" i="4"/>
  <c r="AW142" i="4"/>
  <c r="AV142" i="4"/>
  <c r="AU142" i="4"/>
  <c r="AT142" i="4"/>
  <c r="AS142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L38" i="18" s="1"/>
  <c r="AD142" i="4"/>
  <c r="AC142" i="4"/>
  <c r="AB142" i="4"/>
  <c r="AA142" i="4"/>
  <c r="Z142" i="4"/>
  <c r="L37" i="18" s="1"/>
  <c r="Y142" i="4"/>
  <c r="X142" i="4"/>
  <c r="W142" i="4"/>
  <c r="V142" i="4"/>
  <c r="U142" i="4"/>
  <c r="T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BL140" i="4"/>
  <c r="BK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W140" i="4"/>
  <c r="AV140" i="4"/>
  <c r="AU140" i="4"/>
  <c r="AT140" i="4"/>
  <c r="AS140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BL137" i="4"/>
  <c r="BH137" i="4"/>
  <c r="BC137" i="4"/>
  <c r="AX137" i="4"/>
  <c r="AS137" i="4"/>
  <c r="AN137" i="4"/>
  <c r="AJ137" i="4"/>
  <c r="AE137" i="4"/>
  <c r="Z137" i="4"/>
  <c r="U137" i="4"/>
  <c r="P137" i="4"/>
  <c r="L137" i="4"/>
  <c r="BL136" i="4"/>
  <c r="BK136" i="4"/>
  <c r="BJ136" i="4"/>
  <c r="BI136" i="4"/>
  <c r="BH136" i="4"/>
  <c r="BG136" i="4"/>
  <c r="BF136" i="4"/>
  <c r="BE136" i="4"/>
  <c r="BD136" i="4"/>
  <c r="BC136" i="4"/>
  <c r="K43" i="18" s="1"/>
  <c r="BB136" i="4"/>
  <c r="BA136" i="4"/>
  <c r="AZ136" i="4"/>
  <c r="AY136" i="4"/>
  <c r="AX136" i="4"/>
  <c r="K42" i="18" s="1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K38" i="18" s="1"/>
  <c r="AD136" i="4"/>
  <c r="AC136" i="4"/>
  <c r="AB136" i="4"/>
  <c r="AA136" i="4"/>
  <c r="Z136" i="4"/>
  <c r="K37" i="18" s="1"/>
  <c r="Y136" i="4"/>
  <c r="X136" i="4"/>
  <c r="W136" i="4"/>
  <c r="V136" i="4"/>
  <c r="U136" i="4"/>
  <c r="T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K33" i="18" s="1"/>
  <c r="F136" i="4"/>
  <c r="E136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34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B129" i="4"/>
  <c r="BL122" i="4"/>
  <c r="E26" i="12" s="1"/>
  <c r="BH122" i="4"/>
  <c r="BC122" i="4"/>
  <c r="AX122" i="4"/>
  <c r="AS122" i="4"/>
  <c r="AN122" i="4"/>
  <c r="AJ122" i="4"/>
  <c r="AE122" i="4"/>
  <c r="Z122" i="4"/>
  <c r="U122" i="4"/>
  <c r="P122" i="4"/>
  <c r="L122" i="4"/>
  <c r="BL121" i="4"/>
  <c r="BK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W121" i="4"/>
  <c r="AV121" i="4"/>
  <c r="AU121" i="4"/>
  <c r="AT121" i="4"/>
  <c r="AS121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B120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BL116" i="4"/>
  <c r="BH116" i="4"/>
  <c r="BC116" i="4"/>
  <c r="AX116" i="4"/>
  <c r="AS116" i="4"/>
  <c r="AN116" i="4"/>
  <c r="AJ116" i="4"/>
  <c r="AE116" i="4"/>
  <c r="Z116" i="4"/>
  <c r="U116" i="4"/>
  <c r="P116" i="4"/>
  <c r="L116" i="4"/>
  <c r="BL115" i="4"/>
  <c r="BK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AX115" i="4"/>
  <c r="AW115" i="4"/>
  <c r="AV115" i="4"/>
  <c r="AU115" i="4"/>
  <c r="AT115" i="4"/>
  <c r="AS115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B114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BL110" i="4"/>
  <c r="BH110" i="4"/>
  <c r="BC110" i="4"/>
  <c r="AX110" i="4"/>
  <c r="AS110" i="4"/>
  <c r="AN110" i="4"/>
  <c r="AJ110" i="4"/>
  <c r="AE110" i="4"/>
  <c r="Z110" i="4"/>
  <c r="U110" i="4"/>
  <c r="P110" i="4"/>
  <c r="L110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B108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BL104" i="4"/>
  <c r="BH104" i="4"/>
  <c r="BC104" i="4"/>
  <c r="AX104" i="4"/>
  <c r="AS104" i="4"/>
  <c r="AN104" i="4"/>
  <c r="AJ104" i="4"/>
  <c r="AE104" i="4"/>
  <c r="Z104" i="4"/>
  <c r="U104" i="4"/>
  <c r="P104" i="4"/>
  <c r="L104" i="4"/>
  <c r="BL103" i="4"/>
  <c r="BK103" i="4"/>
  <c r="BJ103" i="4"/>
  <c r="BI103" i="4"/>
  <c r="BH103" i="4"/>
  <c r="BG103" i="4"/>
  <c r="BF103" i="4"/>
  <c r="BE103" i="4"/>
  <c r="BD103" i="4"/>
  <c r="BC103" i="4"/>
  <c r="BB103" i="4"/>
  <c r="BA103" i="4"/>
  <c r="AZ103" i="4"/>
  <c r="AY103" i="4"/>
  <c r="AX103" i="4"/>
  <c r="AW103" i="4"/>
  <c r="AV103" i="4"/>
  <c r="AU103" i="4"/>
  <c r="AT103" i="4"/>
  <c r="AS103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B102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BL98" i="4"/>
  <c r="E22" i="12" s="1"/>
  <c r="BH98" i="4"/>
  <c r="BC98" i="4"/>
  <c r="AX98" i="4"/>
  <c r="AS98" i="4"/>
  <c r="AN98" i="4"/>
  <c r="AJ98" i="4"/>
  <c r="AE98" i="4"/>
  <c r="Z98" i="4"/>
  <c r="U98" i="4"/>
  <c r="P98" i="4"/>
  <c r="L98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B96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BL92" i="4"/>
  <c r="E21" i="12" s="1"/>
  <c r="BL91" i="4"/>
  <c r="BK91" i="4"/>
  <c r="BL89" i="4"/>
  <c r="BK89" i="4"/>
  <c r="B84" i="4"/>
  <c r="BL77" i="4"/>
  <c r="BH77" i="4"/>
  <c r="BC77" i="4"/>
  <c r="AX77" i="4"/>
  <c r="AS77" i="4"/>
  <c r="AN77" i="4"/>
  <c r="AJ77" i="4"/>
  <c r="AE77" i="4"/>
  <c r="Z77" i="4"/>
  <c r="U77" i="4"/>
  <c r="P77" i="4"/>
  <c r="L77" i="4"/>
  <c r="BL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AW76" i="4"/>
  <c r="AV76" i="4"/>
  <c r="AU76" i="4"/>
  <c r="AT76" i="4"/>
  <c r="AS76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B75" i="4"/>
  <c r="BL74" i="4"/>
  <c r="BK74" i="4"/>
  <c r="BJ74" i="4"/>
  <c r="BI74" i="4"/>
  <c r="BH74" i="4"/>
  <c r="BG74" i="4"/>
  <c r="BF74" i="4"/>
  <c r="BE74" i="4"/>
  <c r="BD74" i="4"/>
  <c r="BC74" i="4"/>
  <c r="BB74" i="4"/>
  <c r="BA74" i="4"/>
  <c r="AZ74" i="4"/>
  <c r="AY74" i="4"/>
  <c r="AX74" i="4"/>
  <c r="AW74" i="4"/>
  <c r="AV74" i="4"/>
  <c r="AU74" i="4"/>
  <c r="AT74" i="4"/>
  <c r="AS74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BL71" i="4"/>
  <c r="E14" i="12" s="1"/>
  <c r="BH71" i="4"/>
  <c r="BC71" i="4"/>
  <c r="AX71" i="4"/>
  <c r="AS71" i="4"/>
  <c r="AN71" i="4"/>
  <c r="AJ71" i="4"/>
  <c r="AE71" i="4"/>
  <c r="Z71" i="4"/>
  <c r="U71" i="4"/>
  <c r="P71" i="4"/>
  <c r="L71" i="4"/>
  <c r="BL70" i="4"/>
  <c r="BK70" i="4"/>
  <c r="BJ70" i="4"/>
  <c r="BI70" i="4"/>
  <c r="BH70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B69" i="4"/>
  <c r="BL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BL65" i="4"/>
  <c r="E13" i="12" s="1"/>
  <c r="BH65" i="4"/>
  <c r="BC65" i="4"/>
  <c r="AX65" i="4"/>
  <c r="AS65" i="4"/>
  <c r="AN65" i="4"/>
  <c r="AJ65" i="4"/>
  <c r="AE65" i="4"/>
  <c r="Z65" i="4"/>
  <c r="U65" i="4"/>
  <c r="P65" i="4"/>
  <c r="L65" i="4"/>
  <c r="BL64" i="4"/>
  <c r="BK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B63" i="4"/>
  <c r="BL62" i="4"/>
  <c r="BK62" i="4"/>
  <c r="BJ62" i="4"/>
  <c r="BI62" i="4"/>
  <c r="BH62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BL59" i="4"/>
  <c r="BH59" i="4"/>
  <c r="BC59" i="4"/>
  <c r="AX59" i="4"/>
  <c r="AS59" i="4"/>
  <c r="AN59" i="4"/>
  <c r="AJ59" i="4"/>
  <c r="AE59" i="4"/>
  <c r="Z59" i="4"/>
  <c r="U59" i="4"/>
  <c r="P59" i="4"/>
  <c r="L59" i="4"/>
  <c r="BL58" i="4"/>
  <c r="BK58" i="4"/>
  <c r="BJ58" i="4"/>
  <c r="BI58" i="4"/>
  <c r="BH58" i="4"/>
  <c r="BG58" i="4"/>
  <c r="BF58" i="4"/>
  <c r="BE58" i="4"/>
  <c r="BD58" i="4"/>
  <c r="BC58" i="4"/>
  <c r="BB58" i="4"/>
  <c r="BA58" i="4"/>
  <c r="AZ58" i="4"/>
  <c r="AY58" i="4"/>
  <c r="AX58" i="4"/>
  <c r="AW58" i="4"/>
  <c r="AV58" i="4"/>
  <c r="AU58" i="4"/>
  <c r="AT58" i="4"/>
  <c r="AS58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B57" i="4"/>
  <c r="BL56" i="4"/>
  <c r="BK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BL53" i="4"/>
  <c r="BH53" i="4"/>
  <c r="BC53" i="4"/>
  <c r="AX53" i="4"/>
  <c r="AS53" i="4"/>
  <c r="AN53" i="4"/>
  <c r="AJ53" i="4"/>
  <c r="AE53" i="4"/>
  <c r="Z53" i="4"/>
  <c r="U53" i="4"/>
  <c r="P53" i="4"/>
  <c r="L53" i="4"/>
  <c r="BL52" i="4"/>
  <c r="BK52" i="4"/>
  <c r="BJ52" i="4"/>
  <c r="BI52" i="4"/>
  <c r="BH52" i="4"/>
  <c r="BG52" i="4"/>
  <c r="BF52" i="4"/>
  <c r="BE52" i="4"/>
  <c r="BD52" i="4"/>
  <c r="BC52" i="4"/>
  <c r="BB52" i="4"/>
  <c r="BA52" i="4"/>
  <c r="AZ52" i="4"/>
  <c r="AY52" i="4"/>
  <c r="AX52" i="4"/>
  <c r="AW52" i="4"/>
  <c r="AV52" i="4"/>
  <c r="AU52" i="4"/>
  <c r="AT52" i="4"/>
  <c r="AS52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B51" i="4"/>
  <c r="BL50" i="4"/>
  <c r="BK50" i="4"/>
  <c r="BJ50" i="4"/>
  <c r="BI50" i="4"/>
  <c r="BH50" i="4"/>
  <c r="BG50" i="4"/>
  <c r="BF50" i="4"/>
  <c r="BE50" i="4"/>
  <c r="BD50" i="4"/>
  <c r="BC50" i="4"/>
  <c r="BB50" i="4"/>
  <c r="BA50" i="4"/>
  <c r="AZ50" i="4"/>
  <c r="AY50" i="4"/>
  <c r="AX50" i="4"/>
  <c r="AW50" i="4"/>
  <c r="AV50" i="4"/>
  <c r="AU50" i="4"/>
  <c r="AT50" i="4"/>
  <c r="AS50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BL47" i="4"/>
  <c r="E10" i="12" s="1"/>
  <c r="BH47" i="4"/>
  <c r="BC47" i="4"/>
  <c r="AX47" i="4"/>
  <c r="AS47" i="4"/>
  <c r="AN47" i="4"/>
  <c r="AJ47" i="4"/>
  <c r="AE47" i="4"/>
  <c r="Z47" i="4"/>
  <c r="U47" i="4"/>
  <c r="P47" i="4"/>
  <c r="L47" i="4"/>
  <c r="BL46" i="4"/>
  <c r="BK46" i="4"/>
  <c r="BJ46" i="4"/>
  <c r="BI46" i="4"/>
  <c r="BH46" i="4"/>
  <c r="BG46" i="4"/>
  <c r="BF46" i="4"/>
  <c r="BE46" i="4"/>
  <c r="BD46" i="4"/>
  <c r="BC46" i="4"/>
  <c r="BB46" i="4"/>
  <c r="BA46" i="4"/>
  <c r="AZ46" i="4"/>
  <c r="AY46" i="4"/>
  <c r="AX46" i="4"/>
  <c r="AW46" i="4"/>
  <c r="AV46" i="4"/>
  <c r="AU46" i="4"/>
  <c r="AT46" i="4"/>
  <c r="AS46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B45" i="4"/>
  <c r="BL44" i="4"/>
  <c r="BK44" i="4"/>
  <c r="BJ44" i="4"/>
  <c r="BI44" i="4"/>
  <c r="BH44" i="4"/>
  <c r="BG44" i="4"/>
  <c r="BF44" i="4"/>
  <c r="BE44" i="4"/>
  <c r="BD44" i="4"/>
  <c r="BC44" i="4"/>
  <c r="BB44" i="4"/>
  <c r="BA44" i="4"/>
  <c r="AZ44" i="4"/>
  <c r="AY44" i="4"/>
  <c r="AX44" i="4"/>
  <c r="AW44" i="4"/>
  <c r="AV44" i="4"/>
  <c r="AU44" i="4"/>
  <c r="AT44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BL41" i="4"/>
  <c r="BH41" i="4"/>
  <c r="BC41" i="4"/>
  <c r="AX41" i="4"/>
  <c r="AS41" i="4"/>
  <c r="AN41" i="4"/>
  <c r="AJ41" i="4"/>
  <c r="AE41" i="4"/>
  <c r="Z41" i="4"/>
  <c r="U41" i="4"/>
  <c r="P41" i="4"/>
  <c r="L41" i="4"/>
  <c r="BL40" i="4"/>
  <c r="BK40" i="4"/>
  <c r="BJ40" i="4"/>
  <c r="BI40" i="4"/>
  <c r="BH40" i="4"/>
  <c r="BG40" i="4"/>
  <c r="BF40" i="4"/>
  <c r="BE40" i="4"/>
  <c r="BD40" i="4"/>
  <c r="BC40" i="4"/>
  <c r="BB40" i="4"/>
  <c r="BA40" i="4"/>
  <c r="AZ40" i="4"/>
  <c r="AY40" i="4"/>
  <c r="AX40" i="4"/>
  <c r="AW40" i="4"/>
  <c r="AV40" i="4"/>
  <c r="AU40" i="4"/>
  <c r="AT40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B39" i="4"/>
  <c r="BL38" i="4"/>
  <c r="BK38" i="4"/>
  <c r="BJ38" i="4"/>
  <c r="BI38" i="4"/>
  <c r="BH38" i="4"/>
  <c r="BG38" i="4"/>
  <c r="BF38" i="4"/>
  <c r="BE38" i="4"/>
  <c r="BD38" i="4"/>
  <c r="BC38" i="4"/>
  <c r="BB38" i="4"/>
  <c r="BA38" i="4"/>
  <c r="AZ38" i="4"/>
  <c r="AY38" i="4"/>
  <c r="AX38" i="4"/>
  <c r="AW38" i="4"/>
  <c r="AV38" i="4"/>
  <c r="AU38" i="4"/>
  <c r="AT38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BL35" i="4"/>
  <c r="BH35" i="4"/>
  <c r="BC35" i="4"/>
  <c r="AX35" i="4"/>
  <c r="AS35" i="4"/>
  <c r="AN35" i="4"/>
  <c r="AJ35" i="4"/>
  <c r="AE35" i="4"/>
  <c r="Z35" i="4"/>
  <c r="U35" i="4"/>
  <c r="P35" i="4"/>
  <c r="L35" i="4"/>
  <c r="BL34" i="4"/>
  <c r="BK34" i="4"/>
  <c r="BJ34" i="4"/>
  <c r="BI34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B33" i="4"/>
  <c r="BL32" i="4"/>
  <c r="BK32" i="4"/>
  <c r="BJ32" i="4"/>
  <c r="BI32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BL29" i="4"/>
  <c r="BH29" i="4"/>
  <c r="BC29" i="4"/>
  <c r="AX29" i="4"/>
  <c r="AS29" i="4"/>
  <c r="AN29" i="4"/>
  <c r="AJ29" i="4"/>
  <c r="AE29" i="4"/>
  <c r="Z29" i="4"/>
  <c r="U29" i="4"/>
  <c r="P29" i="4"/>
  <c r="L29" i="4"/>
  <c r="BL28" i="4"/>
  <c r="BK28" i="4"/>
  <c r="BJ28" i="4"/>
  <c r="BI28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B27" i="4"/>
  <c r="BL26" i="4"/>
  <c r="BK26" i="4"/>
  <c r="BJ26" i="4"/>
  <c r="BI26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BL23" i="4"/>
  <c r="E6" i="12" s="1"/>
  <c r="BH23" i="4"/>
  <c r="BC23" i="4"/>
  <c r="AX23" i="4"/>
  <c r="AS23" i="4"/>
  <c r="AN23" i="4"/>
  <c r="AJ23" i="4"/>
  <c r="AE23" i="4"/>
  <c r="Z23" i="4"/>
  <c r="U23" i="4"/>
  <c r="P23" i="4"/>
  <c r="L23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B21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BL17" i="4"/>
  <c r="E5" i="12" s="1"/>
  <c r="BH17" i="4"/>
  <c r="BC17" i="4"/>
  <c r="AX17" i="4"/>
  <c r="AS17" i="4"/>
  <c r="AN17" i="4"/>
  <c r="AJ17" i="4"/>
  <c r="AE17" i="4"/>
  <c r="Z17" i="4"/>
  <c r="U17" i="4"/>
  <c r="P17" i="4"/>
  <c r="L17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B15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B9" i="4"/>
  <c r="I256" i="21"/>
  <c r="B256" i="21"/>
  <c r="I255" i="21"/>
  <c r="B255" i="21"/>
  <c r="I254" i="21"/>
  <c r="I253" i="21"/>
  <c r="B253" i="21"/>
  <c r="I252" i="21"/>
  <c r="B252" i="21"/>
  <c r="I251" i="21"/>
  <c r="B251" i="21"/>
  <c r="I250" i="21"/>
  <c r="I249" i="21"/>
  <c r="B249" i="21"/>
  <c r="I248" i="21"/>
  <c r="B248" i="21"/>
  <c r="I247" i="21"/>
  <c r="B247" i="21"/>
  <c r="I246" i="21"/>
  <c r="I245" i="21"/>
  <c r="B245" i="21"/>
  <c r="I244" i="21"/>
  <c r="B244" i="21"/>
  <c r="I243" i="21"/>
  <c r="B243" i="21"/>
  <c r="I242" i="21"/>
  <c r="I241" i="21"/>
  <c r="B241" i="21"/>
  <c r="I240" i="21"/>
  <c r="B240" i="21"/>
  <c r="I239" i="21"/>
  <c r="B239" i="21"/>
  <c r="I238" i="21"/>
  <c r="I237" i="21"/>
  <c r="B237" i="21"/>
  <c r="I236" i="21"/>
  <c r="B236" i="21"/>
  <c r="I235" i="21"/>
  <c r="B235" i="21"/>
  <c r="I234" i="21"/>
  <c r="I233" i="21"/>
  <c r="B233" i="21"/>
  <c r="I232" i="21"/>
  <c r="B232" i="21"/>
  <c r="I231" i="21"/>
  <c r="B231" i="21"/>
  <c r="I230" i="21"/>
  <c r="I229" i="21"/>
  <c r="B229" i="21"/>
  <c r="I228" i="21"/>
  <c r="B228" i="21"/>
  <c r="I227" i="21"/>
  <c r="B227" i="21"/>
  <c r="I226" i="21"/>
  <c r="I225" i="21"/>
  <c r="B225" i="21"/>
  <c r="I224" i="21"/>
  <c r="B224" i="21"/>
  <c r="I223" i="21"/>
  <c r="B223" i="21"/>
  <c r="I222" i="21"/>
  <c r="I221" i="21"/>
  <c r="B221" i="21"/>
  <c r="I220" i="21"/>
  <c r="B220" i="21"/>
  <c r="I219" i="21"/>
  <c r="B219" i="21"/>
  <c r="I218" i="21"/>
  <c r="I217" i="21"/>
  <c r="B217" i="21"/>
  <c r="I216" i="21"/>
  <c r="B216" i="21"/>
  <c r="I215" i="21"/>
  <c r="B215" i="21"/>
  <c r="I214" i="21"/>
  <c r="I213" i="21"/>
  <c r="B213" i="21"/>
  <c r="I212" i="21"/>
  <c r="B212" i="21"/>
  <c r="I211" i="21"/>
  <c r="B211" i="21"/>
  <c r="I210" i="21"/>
  <c r="I209" i="21"/>
  <c r="B209" i="21"/>
  <c r="I208" i="21"/>
  <c r="B208" i="21"/>
  <c r="I207" i="21"/>
  <c r="B207" i="21"/>
  <c r="I206" i="21"/>
  <c r="I205" i="21"/>
  <c r="B205" i="21"/>
  <c r="I204" i="21"/>
  <c r="B204" i="21"/>
  <c r="I203" i="21"/>
  <c r="B203" i="21"/>
  <c r="I202" i="21"/>
  <c r="I201" i="21"/>
  <c r="B201" i="21"/>
  <c r="I200" i="21"/>
  <c r="B200" i="21"/>
  <c r="I199" i="21"/>
  <c r="B199" i="21"/>
  <c r="I198" i="21"/>
  <c r="I197" i="21"/>
  <c r="B197" i="21"/>
  <c r="I196" i="21"/>
  <c r="B196" i="21"/>
  <c r="I195" i="21"/>
  <c r="B195" i="21"/>
  <c r="I194" i="21"/>
  <c r="I193" i="21"/>
  <c r="B193" i="21"/>
  <c r="I192" i="21"/>
  <c r="B192" i="21"/>
  <c r="I191" i="21"/>
  <c r="B191" i="21"/>
  <c r="I190" i="21"/>
  <c r="I189" i="21"/>
  <c r="B189" i="21"/>
  <c r="I188" i="21"/>
  <c r="B188" i="21"/>
  <c r="I187" i="21"/>
  <c r="B187" i="21"/>
  <c r="I186" i="21"/>
  <c r="I185" i="21"/>
  <c r="B185" i="21"/>
  <c r="I184" i="21"/>
  <c r="B184" i="21"/>
  <c r="I183" i="21"/>
  <c r="B183" i="21"/>
  <c r="I182" i="21"/>
  <c r="I181" i="21"/>
  <c r="B181" i="21"/>
  <c r="I180" i="21"/>
  <c r="B180" i="21"/>
  <c r="I179" i="21"/>
  <c r="B179" i="21"/>
  <c r="I178" i="21"/>
  <c r="I177" i="21"/>
  <c r="B177" i="21"/>
  <c r="I176" i="21"/>
  <c r="B176" i="21"/>
  <c r="I175" i="21"/>
  <c r="B175" i="21"/>
  <c r="I174" i="21"/>
  <c r="I173" i="21"/>
  <c r="B173" i="21"/>
  <c r="I172" i="21"/>
  <c r="B172" i="21"/>
  <c r="I171" i="21"/>
  <c r="B171" i="21"/>
  <c r="I170" i="21"/>
  <c r="I169" i="21"/>
  <c r="B169" i="21"/>
  <c r="I168" i="21"/>
  <c r="B168" i="21"/>
  <c r="I167" i="21"/>
  <c r="B167" i="21"/>
  <c r="I166" i="21"/>
  <c r="I165" i="21"/>
  <c r="B165" i="21"/>
  <c r="I164" i="21"/>
  <c r="B164" i="21"/>
  <c r="I163" i="21"/>
  <c r="B163" i="21"/>
  <c r="I162" i="21"/>
  <c r="I161" i="21"/>
  <c r="B161" i="21"/>
  <c r="I160" i="21"/>
  <c r="B160" i="21"/>
  <c r="I159" i="21"/>
  <c r="B159" i="21"/>
  <c r="I158" i="21"/>
  <c r="I157" i="21"/>
  <c r="B157" i="21"/>
  <c r="I156" i="21"/>
  <c r="B156" i="21"/>
  <c r="I155" i="21"/>
  <c r="B155" i="21"/>
  <c r="I154" i="21"/>
  <c r="I153" i="21"/>
  <c r="B153" i="21"/>
  <c r="I152" i="21"/>
  <c r="B152" i="21"/>
  <c r="I151" i="21"/>
  <c r="B151" i="21"/>
  <c r="I150" i="21"/>
  <c r="I149" i="21"/>
  <c r="B149" i="21"/>
  <c r="I148" i="21"/>
  <c r="B148" i="21"/>
  <c r="I147" i="21"/>
  <c r="B147" i="21"/>
  <c r="I146" i="21"/>
  <c r="I145" i="21"/>
  <c r="B145" i="21"/>
  <c r="I144" i="21"/>
  <c r="B144" i="21"/>
  <c r="I143" i="21"/>
  <c r="B143" i="21"/>
  <c r="I142" i="21"/>
  <c r="I141" i="21"/>
  <c r="B141" i="21"/>
  <c r="I140" i="21"/>
  <c r="B140" i="21"/>
  <c r="I139" i="21"/>
  <c r="B139" i="21"/>
  <c r="I138" i="21"/>
  <c r="I137" i="21"/>
  <c r="B137" i="21"/>
  <c r="I136" i="21"/>
  <c r="B136" i="21"/>
  <c r="I135" i="21"/>
  <c r="B135" i="21"/>
  <c r="I134" i="21"/>
  <c r="I133" i="21"/>
  <c r="B133" i="21"/>
  <c r="I132" i="21"/>
  <c r="B132" i="21"/>
  <c r="I131" i="21"/>
  <c r="B131" i="21"/>
  <c r="I130" i="21"/>
  <c r="I129" i="21"/>
  <c r="B129" i="21"/>
  <c r="I128" i="21"/>
  <c r="B128" i="21"/>
  <c r="I127" i="21"/>
  <c r="B127" i="21"/>
  <c r="I126" i="21"/>
  <c r="I125" i="21"/>
  <c r="B125" i="21"/>
  <c r="I124" i="21"/>
  <c r="B124" i="21"/>
  <c r="I123" i="21"/>
  <c r="I122" i="21"/>
  <c r="I121" i="21"/>
  <c r="B121" i="21"/>
  <c r="I120" i="21"/>
  <c r="B120" i="21"/>
  <c r="I119" i="21"/>
  <c r="B119" i="21"/>
  <c r="I118" i="21"/>
  <c r="B118" i="21"/>
  <c r="I117" i="21"/>
  <c r="I116" i="21"/>
  <c r="I115" i="21"/>
  <c r="I114" i="21"/>
  <c r="B114" i="21"/>
  <c r="I113" i="21"/>
  <c r="I112" i="21"/>
  <c r="I111" i="21"/>
  <c r="B111" i="21"/>
  <c r="I110" i="21"/>
  <c r="B110" i="21"/>
  <c r="I109" i="21"/>
  <c r="B109" i="21"/>
  <c r="I108" i="21"/>
  <c r="I107" i="21"/>
  <c r="B107" i="21"/>
  <c r="I106" i="21"/>
  <c r="B106" i="21"/>
  <c r="I105" i="21"/>
  <c r="I104" i="21"/>
  <c r="I103" i="21"/>
  <c r="B103" i="21"/>
  <c r="I102" i="21"/>
  <c r="B102" i="21"/>
  <c r="I101" i="21"/>
  <c r="B101" i="21"/>
  <c r="I100" i="21"/>
  <c r="I99" i="21"/>
  <c r="I98" i="21"/>
  <c r="B98" i="21"/>
  <c r="I97" i="21"/>
  <c r="I96" i="21"/>
  <c r="I95" i="21"/>
  <c r="B95" i="21"/>
  <c r="I94" i="21"/>
  <c r="B94" i="21"/>
  <c r="I93" i="21"/>
  <c r="B93" i="21"/>
  <c r="I92" i="21"/>
  <c r="I91" i="21"/>
  <c r="I90" i="21"/>
  <c r="B90" i="21"/>
  <c r="I89" i="21"/>
  <c r="I88" i="21"/>
  <c r="I87" i="21"/>
  <c r="B87" i="21"/>
  <c r="I86" i="21"/>
  <c r="B86" i="21"/>
  <c r="I85" i="21"/>
  <c r="B85" i="21"/>
  <c r="I84" i="21"/>
  <c r="I83" i="21"/>
  <c r="I82" i="21"/>
  <c r="B82" i="21"/>
  <c r="I81" i="21"/>
  <c r="I80" i="21"/>
  <c r="I79" i="21"/>
  <c r="B79" i="21"/>
  <c r="I78" i="21"/>
  <c r="B78" i="21"/>
  <c r="I77" i="21"/>
  <c r="B77" i="21"/>
  <c r="I76" i="21"/>
  <c r="I75" i="21"/>
  <c r="I74" i="21"/>
  <c r="B74" i="21"/>
  <c r="I73" i="21"/>
  <c r="I72" i="21"/>
  <c r="I71" i="21"/>
  <c r="B71" i="21"/>
  <c r="I70" i="21"/>
  <c r="B70" i="21"/>
  <c r="I69" i="21"/>
  <c r="B69" i="21"/>
  <c r="I68" i="21"/>
  <c r="I67" i="21"/>
  <c r="I66" i="21"/>
  <c r="B66" i="21"/>
  <c r="I65" i="21"/>
  <c r="I64" i="21"/>
  <c r="N63" i="21"/>
  <c r="M63" i="21"/>
  <c r="K63" i="21"/>
  <c r="I63" i="21"/>
  <c r="B63" i="21"/>
  <c r="I62" i="21"/>
  <c r="B62" i="21"/>
  <c r="I61" i="21"/>
  <c r="B61" i="21"/>
  <c r="I60" i="21"/>
  <c r="I59" i="21"/>
  <c r="B59" i="21"/>
  <c r="I58" i="21"/>
  <c r="B58" i="21"/>
  <c r="I57" i="21"/>
  <c r="I56" i="21"/>
  <c r="I55" i="21"/>
  <c r="B55" i="21"/>
  <c r="I54" i="21"/>
  <c r="B54" i="21"/>
  <c r="I53" i="21"/>
  <c r="B53" i="21"/>
  <c r="I52" i="21"/>
  <c r="I51" i="21"/>
  <c r="I50" i="21"/>
  <c r="B50" i="21"/>
  <c r="I49" i="21"/>
  <c r="I48" i="21"/>
  <c r="I47" i="21"/>
  <c r="B47" i="21"/>
  <c r="I46" i="21"/>
  <c r="B46" i="21"/>
  <c r="I45" i="21"/>
  <c r="B45" i="21"/>
  <c r="I44" i="21"/>
  <c r="I43" i="21"/>
  <c r="I42" i="21"/>
  <c r="B42" i="21"/>
  <c r="I41" i="21"/>
  <c r="I40" i="21"/>
  <c r="I39" i="21"/>
  <c r="B39" i="21"/>
  <c r="I38" i="21"/>
  <c r="B38" i="21"/>
  <c r="I37" i="21"/>
  <c r="B37" i="21"/>
  <c r="I36" i="21"/>
  <c r="I35" i="21"/>
  <c r="I34" i="21"/>
  <c r="B34" i="21"/>
  <c r="I33" i="21"/>
  <c r="I32" i="21"/>
  <c r="I31" i="21"/>
  <c r="B31" i="21"/>
  <c r="I30" i="21"/>
  <c r="B30" i="21"/>
  <c r="I29" i="21"/>
  <c r="B29" i="21"/>
  <c r="I28" i="21"/>
  <c r="I27" i="21"/>
  <c r="B27" i="21"/>
  <c r="I26" i="21"/>
  <c r="B26" i="21"/>
  <c r="I25" i="21"/>
  <c r="I24" i="21"/>
  <c r="I23" i="21"/>
  <c r="B23" i="21"/>
  <c r="I22" i="21"/>
  <c r="B22" i="21"/>
  <c r="I21" i="21"/>
  <c r="B21" i="21"/>
  <c r="I20" i="21"/>
  <c r="I19" i="21"/>
  <c r="I18" i="21"/>
  <c r="B18" i="21"/>
  <c r="I17" i="21"/>
  <c r="I16" i="21"/>
  <c r="I15" i="21"/>
  <c r="B15" i="21"/>
  <c r="I14" i="21"/>
  <c r="B14" i="21"/>
  <c r="I13" i="21"/>
  <c r="B13" i="21"/>
  <c r="I12" i="21"/>
  <c r="I11" i="21"/>
  <c r="I10" i="21"/>
  <c r="B10" i="21"/>
  <c r="I9" i="21"/>
  <c r="B9" i="21"/>
  <c r="I8" i="21"/>
  <c r="I7" i="21"/>
  <c r="B7" i="21"/>
  <c r="I6" i="21"/>
  <c r="I5" i="21"/>
  <c r="B5" i="21"/>
  <c r="E4" i="21"/>
  <c r="D18" i="24" s="1"/>
  <c r="C4" i="21"/>
  <c r="D14" i="24" s="1"/>
  <c r="D6" i="6" s="1"/>
  <c r="B4" i="21"/>
  <c r="CF221" i="20"/>
  <c r="GF221" i="20"/>
  <c r="GH221" i="20" s="1"/>
  <c r="CF189" i="20"/>
  <c r="AI146" i="20"/>
  <c r="GT221" i="20"/>
  <c r="GV221" i="20" s="1"/>
  <c r="T215" i="21" s="1"/>
  <c r="BD162" i="20"/>
  <c r="DH199" i="20"/>
  <c r="BY235" i="20"/>
  <c r="DL221" i="20"/>
  <c r="DN221" i="20" s="1"/>
  <c r="DL190" i="20"/>
  <c r="DN190" i="20" s="1"/>
  <c r="DA162" i="20"/>
  <c r="AP159" i="20"/>
  <c r="G29" i="1"/>
  <c r="GT246" i="20"/>
  <c r="GV246" i="20" s="1"/>
  <c r="T240" i="21" s="1"/>
  <c r="FM190" i="20"/>
  <c r="BR255" i="20"/>
  <c r="EK235" i="20"/>
  <c r="DV223" i="20"/>
  <c r="DS223" i="20"/>
  <c r="DU223" i="20" s="1"/>
  <c r="GA225" i="20"/>
  <c r="CM223" i="20"/>
  <c r="AI201" i="20"/>
  <c r="DA190" i="20"/>
  <c r="FM182" i="20"/>
  <c r="AB187" i="20"/>
  <c r="EY187" i="20"/>
  <c r="FM149" i="20"/>
  <c r="CM242" i="20"/>
  <c r="AB225" i="20"/>
  <c r="DV210" i="20"/>
  <c r="FF209" i="20"/>
  <c r="CF199" i="20"/>
  <c r="U255" i="20"/>
  <c r="BR223" i="20"/>
  <c r="EY211" i="20"/>
  <c r="DO199" i="20"/>
  <c r="FF189" i="20"/>
  <c r="DV177" i="20"/>
  <c r="DH187" i="20"/>
  <c r="EK187" i="20"/>
  <c r="BY187" i="20"/>
  <c r="BR175" i="20"/>
  <c r="M47" i="1"/>
  <c r="M42" i="1"/>
  <c r="N42" i="1"/>
  <c r="M34" i="1"/>
  <c r="M33" i="1"/>
  <c r="M32" i="1"/>
  <c r="M31" i="1"/>
  <c r="M30" i="1"/>
  <c r="M29" i="1"/>
  <c r="M28" i="1"/>
  <c r="M23" i="1"/>
  <c r="F23" i="1"/>
  <c r="M22" i="1"/>
  <c r="F22" i="1"/>
  <c r="M21" i="1"/>
  <c r="F21" i="1"/>
  <c r="M20" i="1"/>
  <c r="M19" i="1"/>
  <c r="M18" i="1"/>
  <c r="F18" i="1"/>
  <c r="M17" i="1"/>
  <c r="F17" i="1"/>
  <c r="M16" i="1"/>
  <c r="F16" i="1"/>
  <c r="M15" i="1"/>
  <c r="F15" i="1"/>
  <c r="M14" i="1"/>
  <c r="F14" i="1"/>
  <c r="M13" i="1"/>
  <c r="F13" i="1"/>
  <c r="M12" i="1"/>
  <c r="F12" i="1"/>
  <c r="M11" i="1"/>
  <c r="F11" i="1"/>
  <c r="M10" i="1"/>
  <c r="F10" i="1"/>
  <c r="M9" i="1"/>
  <c r="F9" i="1"/>
  <c r="M8" i="1"/>
  <c r="F8" i="1"/>
  <c r="M7" i="1"/>
  <c r="F7" i="1"/>
  <c r="M24" i="16"/>
  <c r="D24" i="16"/>
  <c r="H24" i="16" s="1"/>
  <c r="C24" i="16"/>
  <c r="M23" i="16"/>
  <c r="D23" i="16"/>
  <c r="H23" i="16" s="1"/>
  <c r="C23" i="16"/>
  <c r="M25" i="16"/>
  <c r="D25" i="16"/>
  <c r="F32" i="13" s="1"/>
  <c r="C25" i="16"/>
  <c r="M22" i="16"/>
  <c r="D22" i="16"/>
  <c r="H22" i="16" s="1"/>
  <c r="C22" i="16"/>
  <c r="M21" i="16"/>
  <c r="D21" i="16"/>
  <c r="H21" i="16" s="1"/>
  <c r="C21" i="16"/>
  <c r="M26" i="16"/>
  <c r="D26" i="16"/>
  <c r="H26" i="16" s="1"/>
  <c r="C26" i="16"/>
  <c r="M19" i="16"/>
  <c r="D19" i="16"/>
  <c r="F27" i="13" s="1"/>
  <c r="C19" i="16"/>
  <c r="H38" i="6"/>
  <c r="H37" i="6"/>
  <c r="H36" i="6"/>
  <c r="H35" i="6"/>
  <c r="H39" i="6"/>
  <c r="H34" i="6"/>
  <c r="H33" i="6"/>
  <c r="H32" i="6"/>
  <c r="H31" i="6"/>
  <c r="H30" i="6"/>
  <c r="H29" i="6"/>
  <c r="H28" i="6"/>
  <c r="H27" i="6"/>
  <c r="H25" i="6"/>
  <c r="H24" i="6"/>
  <c r="H23" i="6"/>
  <c r="H22" i="6"/>
  <c r="D42" i="12"/>
  <c r="E41" i="12"/>
  <c r="E39" i="12"/>
  <c r="E38" i="12"/>
  <c r="E25" i="12"/>
  <c r="E24" i="12"/>
  <c r="E23" i="12"/>
  <c r="E15" i="12"/>
  <c r="E12" i="12"/>
  <c r="E11" i="12"/>
  <c r="E9" i="12"/>
  <c r="E8" i="12"/>
  <c r="E7" i="12"/>
  <c r="G53" i="13"/>
  <c r="H51" i="13"/>
  <c r="H53" i="13" s="1"/>
  <c r="H25" i="13"/>
  <c r="C25" i="13"/>
  <c r="S24" i="13"/>
  <c r="J24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5" i="13"/>
  <c r="H3" i="13"/>
  <c r="S2" i="13"/>
  <c r="J2" i="13"/>
  <c r="N45" i="18"/>
  <c r="M44" i="18"/>
  <c r="L44" i="18"/>
  <c r="K44" i="18"/>
  <c r="M42" i="18"/>
  <c r="L42" i="18"/>
  <c r="M41" i="18"/>
  <c r="L41" i="18"/>
  <c r="K41" i="18"/>
  <c r="M40" i="18"/>
  <c r="L40" i="18"/>
  <c r="K40" i="18"/>
  <c r="N40" i="18" s="1"/>
  <c r="M39" i="18"/>
  <c r="L39" i="18"/>
  <c r="K39" i="18"/>
  <c r="M38" i="18"/>
  <c r="M37" i="18"/>
  <c r="M36" i="18"/>
  <c r="L36" i="18"/>
  <c r="K36" i="18"/>
  <c r="M35" i="18"/>
  <c r="L35" i="18"/>
  <c r="K35" i="18"/>
  <c r="N35" i="18" s="1"/>
  <c r="O35" i="18" s="1"/>
  <c r="P7" i="18" s="1"/>
  <c r="M34" i="18"/>
  <c r="L34" i="18"/>
  <c r="K34" i="18"/>
  <c r="L33" i="18"/>
  <c r="N33" i="18" s="1"/>
  <c r="O33" i="18" s="1"/>
  <c r="P5" i="18" s="1"/>
  <c r="B23" i="18"/>
  <c r="O17" i="18"/>
  <c r="E25" i="18"/>
  <c r="N17" i="18"/>
  <c r="O16" i="18"/>
  <c r="N16" i="18"/>
  <c r="O15" i="18"/>
  <c r="N15" i="18"/>
  <c r="O14" i="18"/>
  <c r="N14" i="18"/>
  <c r="O13" i="18"/>
  <c r="N13" i="18"/>
  <c r="O12" i="18"/>
  <c r="N12" i="18"/>
  <c r="O11" i="18"/>
  <c r="N11" i="18"/>
  <c r="O10" i="18"/>
  <c r="N10" i="18"/>
  <c r="O9" i="18"/>
  <c r="N9" i="18"/>
  <c r="O8" i="18"/>
  <c r="N8" i="18"/>
  <c r="O7" i="18"/>
  <c r="N7" i="18"/>
  <c r="O6" i="18"/>
  <c r="N6" i="18"/>
  <c r="O5" i="18"/>
  <c r="N5" i="18"/>
  <c r="P4" i="18"/>
  <c r="R20" i="18"/>
  <c r="K4" i="18"/>
  <c r="J2" i="18"/>
  <c r="D22" i="24"/>
  <c r="R17" i="18"/>
  <c r="E26" i="18" s="1"/>
  <c r="O32" i="18"/>
  <c r="R19" i="18"/>
  <c r="R18" i="18"/>
  <c r="ET233" i="20"/>
  <c r="EY233" i="20" s="1"/>
  <c r="FA241" i="20"/>
  <c r="FF241" i="20" s="1"/>
  <c r="AK241" i="20"/>
  <c r="AP241" i="20" s="1"/>
  <c r="W241" i="20"/>
  <c r="AB241" i="20" s="1"/>
  <c r="CA241" i="20"/>
  <c r="CF241" i="20" s="1"/>
  <c r="B14" i="20"/>
  <c r="I14" i="20" s="1"/>
  <c r="B8" i="21"/>
  <c r="B22" i="20"/>
  <c r="I22" i="20" s="1"/>
  <c r="B16" i="21"/>
  <c r="B20" i="21"/>
  <c r="B30" i="20"/>
  <c r="I30" i="20" s="1"/>
  <c r="B24" i="21"/>
  <c r="B38" i="20"/>
  <c r="I38" i="20" s="1"/>
  <c r="B32" i="21"/>
  <c r="B36" i="21"/>
  <c r="B46" i="20"/>
  <c r="I46" i="20" s="1"/>
  <c r="B40" i="21"/>
  <c r="B54" i="20"/>
  <c r="I54" i="20" s="1"/>
  <c r="B48" i="21"/>
  <c r="B52" i="21"/>
  <c r="B62" i="20"/>
  <c r="I62" i="20" s="1"/>
  <c r="B56" i="21"/>
  <c r="B70" i="20"/>
  <c r="I70" i="20" s="1"/>
  <c r="B64" i="21"/>
  <c r="B68" i="21"/>
  <c r="B78" i="20"/>
  <c r="I78" i="20" s="1"/>
  <c r="B72" i="21"/>
  <c r="B86" i="20"/>
  <c r="B80" i="21"/>
  <c r="B84" i="21"/>
  <c r="B94" i="20"/>
  <c r="I94" i="20" s="1"/>
  <c r="B88" i="21"/>
  <c r="B102" i="20"/>
  <c r="I102" i="20" s="1"/>
  <c r="B96" i="21"/>
  <c r="B100" i="21"/>
  <c r="B110" i="20"/>
  <c r="I110" i="20" s="1"/>
  <c r="B104" i="21"/>
  <c r="B118" i="20"/>
  <c r="I118" i="20" s="1"/>
  <c r="B112" i="21"/>
  <c r="B116" i="21"/>
  <c r="B128" i="20"/>
  <c r="I128" i="20" s="1"/>
  <c r="B122" i="21"/>
  <c r="B136" i="20"/>
  <c r="I136" i="20" s="1"/>
  <c r="B130" i="21"/>
  <c r="B134" i="21"/>
  <c r="B144" i="20"/>
  <c r="I144" i="20" s="1"/>
  <c r="B138" i="21"/>
  <c r="B152" i="20"/>
  <c r="B146" i="21"/>
  <c r="B150" i="21"/>
  <c r="B160" i="20"/>
  <c r="I160" i="20" s="1"/>
  <c r="B154" i="21"/>
  <c r="B168" i="20"/>
  <c r="I168" i="20" s="1"/>
  <c r="B162" i="21"/>
  <c r="B166" i="21"/>
  <c r="B176" i="20"/>
  <c r="I176" i="20" s="1"/>
  <c r="B170" i="21"/>
  <c r="B184" i="20"/>
  <c r="EM184" i="20" s="1"/>
  <c r="B178" i="21"/>
  <c r="B182" i="21"/>
  <c r="B192" i="20"/>
  <c r="I192" i="20" s="1"/>
  <c r="B186" i="21"/>
  <c r="B200" i="20"/>
  <c r="I200" i="20" s="1"/>
  <c r="B194" i="21"/>
  <c r="B198" i="21"/>
  <c r="B208" i="20"/>
  <c r="I208" i="20" s="1"/>
  <c r="B202" i="21"/>
  <c r="B216" i="20"/>
  <c r="EM216" i="20" s="1"/>
  <c r="ER216" i="20" s="1"/>
  <c r="B210" i="21"/>
  <c r="B214" i="21"/>
  <c r="B224" i="20"/>
  <c r="I224" i="20" s="1"/>
  <c r="B218" i="21"/>
  <c r="B232" i="20"/>
  <c r="I232" i="20" s="1"/>
  <c r="B226" i="21"/>
  <c r="B240" i="20"/>
  <c r="I240" i="20" s="1"/>
  <c r="B234" i="21"/>
  <c r="B248" i="20"/>
  <c r="EF248" i="20" s="1"/>
  <c r="EK248" i="20" s="1"/>
  <c r="B242" i="21"/>
  <c r="B246" i="21"/>
  <c r="B256" i="20"/>
  <c r="EM256" i="20" s="1"/>
  <c r="B250" i="21"/>
  <c r="B123" i="20"/>
  <c r="I123" i="20" s="1"/>
  <c r="B117" i="21"/>
  <c r="FO146" i="20"/>
  <c r="BF146" i="20"/>
  <c r="BG146" i="20" s="1"/>
  <c r="CO146" i="20"/>
  <c r="CT146" i="20" s="1"/>
  <c r="GR146" i="20"/>
  <c r="GS146" i="20" s="1"/>
  <c r="CV146" i="20"/>
  <c r="EM96" i="20"/>
  <c r="EN96" i="20" s="1"/>
  <c r="EO96" i="20" s="1"/>
  <c r="BM96" i="20"/>
  <c r="BR96" i="20" s="1"/>
  <c r="AK96" i="20"/>
  <c r="AP96" i="20" s="1"/>
  <c r="BT175" i="20"/>
  <c r="CA175" i="20"/>
  <c r="CF175" i="20" s="1"/>
  <c r="W175" i="20"/>
  <c r="AB175" i="20" s="1"/>
  <c r="GK252" i="20"/>
  <c r="FO252" i="20"/>
  <c r="FT252" i="20" s="1"/>
  <c r="GD252" i="20"/>
  <c r="GF252" i="20" s="1"/>
  <c r="GH252" i="20" s="1"/>
  <c r="CO252" i="20"/>
  <c r="CT252" i="20" s="1"/>
  <c r="GR252" i="20"/>
  <c r="GT252" i="20" s="1"/>
  <c r="GV252" i="20" s="1"/>
  <c r="T246" i="21" s="1"/>
  <c r="W252" i="20"/>
  <c r="AB252" i="20" s="1"/>
  <c r="AK252" i="20"/>
  <c r="AP252" i="20" s="1"/>
  <c r="DX252" i="20"/>
  <c r="EC252" i="20" s="1"/>
  <c r="CH252" i="20"/>
  <c r="CM252" i="20" s="1"/>
  <c r="AY252" i="20"/>
  <c r="BD252" i="20" s="1"/>
  <c r="EF252" i="20"/>
  <c r="CA252" i="20"/>
  <c r="CF252" i="20" s="1"/>
  <c r="FH252" i="20"/>
  <c r="FM252" i="20" s="1"/>
  <c r="AD252" i="20"/>
  <c r="AI252" i="20" s="1"/>
  <c r="DJ252" i="20"/>
  <c r="DO252" i="20" s="1"/>
  <c r="P252" i="20"/>
  <c r="U252" i="20" s="1"/>
  <c r="BF252" i="20"/>
  <c r="BK252" i="20" s="1"/>
  <c r="CV252" i="20"/>
  <c r="DA252" i="20" s="1"/>
  <c r="AR252" i="20"/>
  <c r="AT252" i="20" s="1"/>
  <c r="AV252" i="20" s="1"/>
  <c r="FA252" i="20"/>
  <c r="FF252" i="20" s="1"/>
  <c r="BT252" i="20"/>
  <c r="BY252" i="20" s="1"/>
  <c r="DC252" i="20"/>
  <c r="DH252" i="20" s="1"/>
  <c r="ET252" i="20"/>
  <c r="EY252" i="20" s="1"/>
  <c r="BM252" i="20"/>
  <c r="BR252" i="20" s="1"/>
  <c r="DQ252" i="20"/>
  <c r="EM252" i="20"/>
  <c r="FV252" i="20"/>
  <c r="GA252" i="20" s="1"/>
  <c r="AY220" i="20"/>
  <c r="CH220" i="20"/>
  <c r="CM220" i="20" s="1"/>
  <c r="AK220" i="20"/>
  <c r="CA220" i="20"/>
  <c r="CF220" i="20" s="1"/>
  <c r="GD156" i="20"/>
  <c r="GE156" i="20" s="1"/>
  <c r="GF156" i="20" s="1"/>
  <c r="GH156" i="20" s="1"/>
  <c r="DX156" i="20"/>
  <c r="CA156" i="20"/>
  <c r="CF156" i="20" s="1"/>
  <c r="AY156" i="20"/>
  <c r="BD156" i="20" s="1"/>
  <c r="FH156" i="20"/>
  <c r="FM156" i="20" s="1"/>
  <c r="DC156" i="20"/>
  <c r="BT156" i="20"/>
  <c r="BY156" i="20" s="1"/>
  <c r="W156" i="20"/>
  <c r="AB156" i="20" s="1"/>
  <c r="P156" i="20"/>
  <c r="U156" i="20" s="1"/>
  <c r="BF156" i="20"/>
  <c r="FO156" i="20"/>
  <c r="FT156" i="20" s="1"/>
  <c r="ET156" i="20"/>
  <c r="DJ156" i="20"/>
  <c r="EF156" i="20"/>
  <c r="EK156" i="20" s="1"/>
  <c r="GR156" i="20"/>
  <c r="AD156" i="20"/>
  <c r="AI156" i="20" s="1"/>
  <c r="AR156" i="20"/>
  <c r="AW156" i="20" s="1"/>
  <c r="AK156" i="20"/>
  <c r="CH156" i="20"/>
  <c r="CM156" i="20" s="1"/>
  <c r="BM156" i="20"/>
  <c r="BR156" i="20" s="1"/>
  <c r="CV156" i="20"/>
  <c r="DA156" i="20" s="1"/>
  <c r="CO156" i="20"/>
  <c r="CT156" i="20" s="1"/>
  <c r="EM156" i="20"/>
  <c r="DQ156" i="20"/>
  <c r="DV156" i="20" s="1"/>
  <c r="FA156" i="20"/>
  <c r="FF156" i="20" s="1"/>
  <c r="FV156" i="20"/>
  <c r="GK156" i="20"/>
  <c r="FV140" i="20"/>
  <c r="FA140" i="20"/>
  <c r="FO140" i="20"/>
  <c r="AW252" i="20"/>
  <c r="EK252" i="20"/>
  <c r="GD161" i="20"/>
  <c r="GK161" i="20"/>
  <c r="BM161" i="20"/>
  <c r="BR161" i="20" s="1"/>
  <c r="EM161" i="20"/>
  <c r="EN161" i="20" s="1"/>
  <c r="EO161" i="20" s="1"/>
  <c r="EQ161" i="20" s="1"/>
  <c r="BF161" i="20"/>
  <c r="BK161" i="20" s="1"/>
  <c r="DQ161" i="20"/>
  <c r="DR161" i="20" s="1"/>
  <c r="DS161" i="20" s="1"/>
  <c r="CH161" i="20"/>
  <c r="EF161" i="20"/>
  <c r="EK161" i="20" s="1"/>
  <c r="AD161" i="20"/>
  <c r="CA161" i="20"/>
  <c r="CB161" i="20" s="1"/>
  <c r="DX161" i="20"/>
  <c r="FV161" i="20"/>
  <c r="ET161" i="20"/>
  <c r="W161" i="20"/>
  <c r="P161" i="20"/>
  <c r="CO161" i="20"/>
  <c r="CT161" i="20" s="1"/>
  <c r="BT161" i="20"/>
  <c r="FH161" i="20"/>
  <c r="DC161" i="20"/>
  <c r="FA161" i="20"/>
  <c r="FF161" i="20" s="1"/>
  <c r="AK161" i="20"/>
  <c r="AP161" i="20" s="1"/>
  <c r="GR161" i="20"/>
  <c r="AY161" i="20"/>
  <c r="AR161" i="20"/>
  <c r="AW161" i="20" s="1"/>
  <c r="DJ161" i="20"/>
  <c r="CV161" i="20"/>
  <c r="FO161" i="20"/>
  <c r="FP161" i="20" s="1"/>
  <c r="GD247" i="20"/>
  <c r="GK247" i="20"/>
  <c r="GM247" i="20" s="1"/>
  <c r="GO247" i="20" s="1"/>
  <c r="CH247" i="20"/>
  <c r="BT247" i="20"/>
  <c r="BU247" i="20" s="1"/>
  <c r="CO247" i="20"/>
  <c r="W247" i="20"/>
  <c r="X247" i="20" s="1"/>
  <c r="FV247" i="20"/>
  <c r="FW247" i="20" s="1"/>
  <c r="CA247" i="20"/>
  <c r="AD247" i="20"/>
  <c r="AE247" i="20" s="1"/>
  <c r="P247" i="20"/>
  <c r="U247" i="20" s="1"/>
  <c r="AR247" i="20"/>
  <c r="AS247" i="20" s="1"/>
  <c r="DQ247" i="20"/>
  <c r="DV247" i="20" s="1"/>
  <c r="CV247" i="20"/>
  <c r="DX247" i="20"/>
  <c r="EC247" i="20" s="1"/>
  <c r="AK247" i="20"/>
  <c r="EM247" i="20"/>
  <c r="BM247" i="20"/>
  <c r="BR247" i="20" s="1"/>
  <c r="ET247" i="20"/>
  <c r="EY247" i="20" s="1"/>
  <c r="BF247" i="20"/>
  <c r="BK247" i="20" s="1"/>
  <c r="FH247" i="20"/>
  <c r="FM247" i="20" s="1"/>
  <c r="FA247" i="20"/>
  <c r="AY247" i="20"/>
  <c r="FO247" i="20"/>
  <c r="GR247" i="20"/>
  <c r="DJ247" i="20"/>
  <c r="DO247" i="20" s="1"/>
  <c r="DC247" i="20"/>
  <c r="DE247" i="20" s="1"/>
  <c r="DG247" i="20" s="1"/>
  <c r="EF247" i="20"/>
  <c r="EK247" i="20" s="1"/>
  <c r="ET258" i="20"/>
  <c r="EU258" i="20" s="1"/>
  <c r="FO258" i="20"/>
  <c r="FP258" i="20" s="1"/>
  <c r="W258" i="20"/>
  <c r="X258" i="20" s="1"/>
  <c r="CV258" i="20"/>
  <c r="BF258" i="20"/>
  <c r="CO258" i="20"/>
  <c r="CT258" i="20" s="1"/>
  <c r="DX258" i="20"/>
  <c r="FV258" i="20"/>
  <c r="AK258" i="20"/>
  <c r="AL258" i="20" s="1"/>
  <c r="EM258" i="20"/>
  <c r="FH258" i="20"/>
  <c r="FI258" i="20" s="1"/>
  <c r="BT258" i="20"/>
  <c r="BU258" i="20" s="1"/>
  <c r="BM258" i="20"/>
  <c r="BR258" i="20" s="1"/>
  <c r="CA258" i="20"/>
  <c r="CF258" i="20" s="1"/>
  <c r="AR258" i="20"/>
  <c r="AW258" i="20" s="1"/>
  <c r="P258" i="20"/>
  <c r="DQ258" i="20"/>
  <c r="CH258" i="20"/>
  <c r="EF258" i="20"/>
  <c r="GK258" i="20"/>
  <c r="GM258" i="20" s="1"/>
  <c r="GO258" i="20" s="1"/>
  <c r="AD258" i="20"/>
  <c r="AY258" i="20"/>
  <c r="BD258" i="20" s="1"/>
  <c r="FA258" i="20"/>
  <c r="FF258" i="20" s="1"/>
  <c r="DC258" i="20"/>
  <c r="GD258" i="20"/>
  <c r="GR258" i="20"/>
  <c r="GT258" i="20" s="1"/>
  <c r="GV258" i="20" s="1"/>
  <c r="T252" i="21" s="1"/>
  <c r="DJ258" i="20"/>
  <c r="EG211" i="20"/>
  <c r="X211" i="20"/>
  <c r="BU223" i="20"/>
  <c r="X235" i="20"/>
  <c r="B18" i="20"/>
  <c r="BN175" i="20"/>
  <c r="B12" i="21"/>
  <c r="EU211" i="20"/>
  <c r="B26" i="20"/>
  <c r="I26" i="20" s="1"/>
  <c r="B34" i="20"/>
  <c r="FO34" i="20" s="1"/>
  <c r="B28" i="21"/>
  <c r="B42" i="20"/>
  <c r="I42" i="20" s="1"/>
  <c r="B50" i="20"/>
  <c r="B44" i="21"/>
  <c r="B58" i="20"/>
  <c r="FV58" i="20" s="1"/>
  <c r="FW58" i="20" s="1"/>
  <c r="B66" i="20"/>
  <c r="I66" i="20" s="1"/>
  <c r="B60" i="21"/>
  <c r="B74" i="20"/>
  <c r="B82" i="20"/>
  <c r="B76" i="21"/>
  <c r="B90" i="20"/>
  <c r="B98" i="20"/>
  <c r="B92" i="21"/>
  <c r="B106" i="20"/>
  <c r="I106" i="20" s="1"/>
  <c r="B114" i="20"/>
  <c r="I114" i="20" s="1"/>
  <c r="B108" i="21"/>
  <c r="B122" i="20"/>
  <c r="GD122" i="20" s="1"/>
  <c r="B132" i="20"/>
  <c r="I132" i="20" s="1"/>
  <c r="B126" i="21"/>
  <c r="B148" i="20"/>
  <c r="B142" i="21"/>
  <c r="B164" i="20"/>
  <c r="I164" i="20" s="1"/>
  <c r="B158" i="21"/>
  <c r="B180" i="20"/>
  <c r="B174" i="21"/>
  <c r="B196" i="20"/>
  <c r="I196" i="20" s="1"/>
  <c r="B190" i="21"/>
  <c r="B212" i="20"/>
  <c r="B206" i="21"/>
  <c r="B228" i="20"/>
  <c r="I228" i="20" s="1"/>
  <c r="B222" i="21"/>
  <c r="B260" i="20"/>
  <c r="B254" i="21"/>
  <c r="FH84" i="20"/>
  <c r="EF142" i="20"/>
  <c r="ET142" i="20"/>
  <c r="P142" i="20"/>
  <c r="U142" i="20" s="1"/>
  <c r="CA142" i="20"/>
  <c r="DQ142" i="20"/>
  <c r="DV142" i="20" s="1"/>
  <c r="BM142" i="20"/>
  <c r="BR142" i="20" s="1"/>
  <c r="AK142" i="20"/>
  <c r="AL142" i="20" s="1"/>
  <c r="W142" i="20"/>
  <c r="AB142" i="20" s="1"/>
  <c r="CH142" i="20"/>
  <c r="GR142" i="20"/>
  <c r="FO142" i="20"/>
  <c r="FP142" i="20" s="1"/>
  <c r="EM142" i="20"/>
  <c r="EN142" i="20" s="1"/>
  <c r="EO142" i="20" s="1"/>
  <c r="DJ142" i="20"/>
  <c r="DK142" i="20" s="1"/>
  <c r="DL142" i="20" s="1"/>
  <c r="CV142" i="20"/>
  <c r="BT142" i="20"/>
  <c r="BY142" i="20" s="1"/>
  <c r="GD142" i="20"/>
  <c r="GE142" i="20" s="1"/>
  <c r="DX142" i="20"/>
  <c r="GK142" i="20"/>
  <c r="FA142" i="20"/>
  <c r="FB142" i="20" s="1"/>
  <c r="FH142" i="20"/>
  <c r="AR142" i="20"/>
  <c r="AW142" i="20" s="1"/>
  <c r="AY142" i="20"/>
  <c r="BM151" i="20"/>
  <c r="GR151" i="20"/>
  <c r="DQ151" i="20"/>
  <c r="EM151" i="20"/>
  <c r="GD151" i="20"/>
  <c r="GE151" i="20" s="1"/>
  <c r="CH151" i="20"/>
  <c r="EF151" i="20"/>
  <c r="EG151" i="20" s="1"/>
  <c r="AY151" i="20"/>
  <c r="BD151" i="20" s="1"/>
  <c r="DX151" i="20"/>
  <c r="DY151" i="20" s="1"/>
  <c r="W151" i="20"/>
  <c r="AB151" i="20" s="1"/>
  <c r="FV151" i="20"/>
  <c r="FW151" i="20" s="1"/>
  <c r="CA151" i="20"/>
  <c r="BT151" i="20"/>
  <c r="BU151" i="20" s="1"/>
  <c r="FO151" i="20"/>
  <c r="DC151" i="20"/>
  <c r="GK151" i="20"/>
  <c r="GL151" i="20" s="1"/>
  <c r="ET151" i="20"/>
  <c r="AD151" i="20"/>
  <c r="AI151" i="20" s="1"/>
  <c r="FA151" i="20"/>
  <c r="CO151" i="20"/>
  <c r="P151" i="20"/>
  <c r="U151" i="20" s="1"/>
  <c r="AR151" i="20"/>
  <c r="AW151" i="20" s="1"/>
  <c r="FH151" i="20"/>
  <c r="DJ151" i="20"/>
  <c r="B17" i="20"/>
  <c r="I17" i="20" s="1"/>
  <c r="B25" i="20"/>
  <c r="AK25" i="20" s="1"/>
  <c r="AL25" i="20" s="1"/>
  <c r="B33" i="20"/>
  <c r="B41" i="20"/>
  <c r="I41" i="20" s="1"/>
  <c r="B49" i="20"/>
  <c r="B57" i="20"/>
  <c r="I57" i="20" s="1"/>
  <c r="B65" i="20"/>
  <c r="I65" i="20" s="1"/>
  <c r="B73" i="20"/>
  <c r="I73" i="20" s="1"/>
  <c r="B81" i="20"/>
  <c r="I81" i="20" s="1"/>
  <c r="B89" i="20"/>
  <c r="P89" i="20" s="1"/>
  <c r="B97" i="20"/>
  <c r="I97" i="20" s="1"/>
  <c r="B105" i="20"/>
  <c r="I105" i="20" s="1"/>
  <c r="B113" i="20"/>
  <c r="B121" i="20"/>
  <c r="I121" i="20" s="1"/>
  <c r="B11" i="20"/>
  <c r="I11" i="20" s="1"/>
  <c r="B19" i="20"/>
  <c r="I19" i="20" s="1"/>
  <c r="B27" i="20"/>
  <c r="I27" i="20" s="1"/>
  <c r="B35" i="20"/>
  <c r="B51" i="20"/>
  <c r="B59" i="20"/>
  <c r="I59" i="20" s="1"/>
  <c r="B75" i="20"/>
  <c r="I75" i="20" s="1"/>
  <c r="B83" i="20"/>
  <c r="CA83" i="20" s="1"/>
  <c r="CF83" i="20" s="1"/>
  <c r="B91" i="20"/>
  <c r="I91" i="20" s="1"/>
  <c r="B99" i="20"/>
  <c r="I99" i="20" s="1"/>
  <c r="B115" i="20"/>
  <c r="I115" i="20" s="1"/>
  <c r="B125" i="20"/>
  <c r="EF96" i="20"/>
  <c r="EG96" i="20" s="1"/>
  <c r="DC96" i="20"/>
  <c r="DD96" i="20" s="1"/>
  <c r="DE96" i="20" s="1"/>
  <c r="EM185" i="20"/>
  <c r="EO185" i="20" s="1"/>
  <c r="EQ185" i="20" s="1"/>
  <c r="BF185" i="20"/>
  <c r="EF185" i="20"/>
  <c r="EK185" i="20" s="1"/>
  <c r="FA185" i="20"/>
  <c r="CV185" i="20"/>
  <c r="CW185" i="20" s="1"/>
  <c r="DJ185" i="20"/>
  <c r="W185" i="20"/>
  <c r="X185" i="20" s="1"/>
  <c r="GR185" i="20"/>
  <c r="GT185" i="20" s="1"/>
  <c r="GV185" i="20" s="1"/>
  <c r="T179" i="21" s="1"/>
  <c r="P185" i="20"/>
  <c r="Q185" i="20" s="1"/>
  <c r="GK185" i="20"/>
  <c r="GM185" i="20" s="1"/>
  <c r="GO185" i="20" s="1"/>
  <c r="AY185" i="20"/>
  <c r="DX185" i="20"/>
  <c r="DY185" i="20" s="1"/>
  <c r="BT185" i="20"/>
  <c r="BY185" i="20" s="1"/>
  <c r="AK185" i="20"/>
  <c r="CO185" i="20"/>
  <c r="AR185" i="20"/>
  <c r="FO185" i="20"/>
  <c r="FP185" i="20" s="1"/>
  <c r="BM185" i="20"/>
  <c r="BR185" i="20" s="1"/>
  <c r="AD185" i="20"/>
  <c r="AE185" i="20" s="1"/>
  <c r="ET185" i="20"/>
  <c r="DQ185" i="20"/>
  <c r="DR185" i="20" s="1"/>
  <c r="CH185" i="20"/>
  <c r="CA185" i="20"/>
  <c r="CB185" i="20" s="1"/>
  <c r="FV185" i="20"/>
  <c r="FW185" i="20" s="1"/>
  <c r="DC185" i="20"/>
  <c r="DE185" i="20" s="1"/>
  <c r="DG185" i="20" s="1"/>
  <c r="GD185" i="20"/>
  <c r="GF185" i="20" s="1"/>
  <c r="GH185" i="20" s="1"/>
  <c r="FH185" i="20"/>
  <c r="FI185" i="20" s="1"/>
  <c r="AR195" i="20"/>
  <c r="AT195" i="20" s="1"/>
  <c r="AV195" i="20" s="1"/>
  <c r="FO195" i="20"/>
  <c r="FP195" i="20" s="1"/>
  <c r="FA195" i="20"/>
  <c r="FB195" i="20" s="1"/>
  <c r="FV206" i="20"/>
  <c r="GA206" i="20" s="1"/>
  <c r="CO206" i="20"/>
  <c r="BF206" i="20"/>
  <c r="BK206" i="20" s="1"/>
  <c r="FA206" i="20"/>
  <c r="FB206" i="20" s="1"/>
  <c r="DQ206" i="20"/>
  <c r="DR206" i="20" s="1"/>
  <c r="CH206" i="20"/>
  <c r="CI206" i="20" s="1"/>
  <c r="AY206" i="20"/>
  <c r="BA206" i="20" s="1"/>
  <c r="BC206" i="20" s="1"/>
  <c r="GR206" i="20"/>
  <c r="GT206" i="20" s="1"/>
  <c r="GV206" i="20" s="1"/>
  <c r="T200" i="21" s="1"/>
  <c r="BM206" i="20"/>
  <c r="BR206" i="20" s="1"/>
  <c r="DJ206" i="20"/>
  <c r="DK206" i="20" s="1"/>
  <c r="GD206" i="20"/>
  <c r="GK206" i="20"/>
  <c r="GM206" i="20" s="1"/>
  <c r="GO206" i="20" s="1"/>
  <c r="AK206" i="20"/>
  <c r="AP206" i="20" s="1"/>
  <c r="DC206" i="20"/>
  <c r="EF206" i="20"/>
  <c r="EK206" i="20" s="1"/>
  <c r="AD206" i="20"/>
  <c r="AI206" i="20" s="1"/>
  <c r="FO206" i="20"/>
  <c r="FP206" i="20" s="1"/>
  <c r="CV206" i="20"/>
  <c r="P206" i="20"/>
  <c r="Q206" i="20" s="1"/>
  <c r="BT206" i="20"/>
  <c r="BY206" i="20" s="1"/>
  <c r="DX206" i="20"/>
  <c r="EC206" i="20" s="1"/>
  <c r="W206" i="20"/>
  <c r="ET206" i="20"/>
  <c r="EY206" i="20" s="1"/>
  <c r="AR206" i="20"/>
  <c r="FH206" i="20"/>
  <c r="FM206" i="20" s="1"/>
  <c r="EM206" i="20"/>
  <c r="EN206" i="20" s="1"/>
  <c r="CA206" i="20"/>
  <c r="CF206" i="20" s="1"/>
  <c r="AR217" i="20"/>
  <c r="AS217" i="20" s="1"/>
  <c r="CH217" i="20"/>
  <c r="CM217" i="20" s="1"/>
  <c r="GR217" i="20"/>
  <c r="GT217" i="20" s="1"/>
  <c r="GV217" i="20" s="1"/>
  <c r="T211" i="21" s="1"/>
  <c r="FH237" i="20"/>
  <c r="W237" i="20"/>
  <c r="X237" i="20" s="1"/>
  <c r="GR237" i="20"/>
  <c r="FO237" i="20"/>
  <c r="CH237" i="20"/>
  <c r="CI237" i="20" s="1"/>
  <c r="CA237" i="20"/>
  <c r="GD237" i="20"/>
  <c r="DJ237" i="20"/>
  <c r="DL237" i="20" s="1"/>
  <c r="DN237" i="20" s="1"/>
  <c r="AY237" i="20"/>
  <c r="DX237" i="20"/>
  <c r="BF237" i="20"/>
  <c r="BK237" i="20" s="1"/>
  <c r="GK237" i="20"/>
  <c r="GM237" i="20" s="1"/>
  <c r="GO237" i="20" s="1"/>
  <c r="BT237" i="20"/>
  <c r="BY237" i="20" s="1"/>
  <c r="FV237" i="20"/>
  <c r="EF237" i="20"/>
  <c r="EG237" i="20" s="1"/>
  <c r="P237" i="20"/>
  <c r="U237" i="20" s="1"/>
  <c r="EM237" i="20"/>
  <c r="CV237" i="20"/>
  <c r="CW237" i="20" s="1"/>
  <c r="ET237" i="20"/>
  <c r="EU237" i="20" s="1"/>
  <c r="DC237" i="20"/>
  <c r="DD237" i="20" s="1"/>
  <c r="BM237" i="20"/>
  <c r="BR237" i="20" s="1"/>
  <c r="AK237" i="20"/>
  <c r="DQ237" i="20"/>
  <c r="AR237" i="20"/>
  <c r="AT237" i="20" s="1"/>
  <c r="AV237" i="20" s="1"/>
  <c r="CO237" i="20"/>
  <c r="AD237" i="20"/>
  <c r="AI237" i="20" s="1"/>
  <c r="AZ235" i="20"/>
  <c r="AB235" i="20"/>
  <c r="FH59" i="20"/>
  <c r="FI59" i="20" s="1"/>
  <c r="EF59" i="20"/>
  <c r="EG59" i="20" s="1"/>
  <c r="CA59" i="20"/>
  <c r="CB59" i="20" s="1"/>
  <c r="GR28" i="20"/>
  <c r="CV28" i="20"/>
  <c r="CW28" i="20" s="1"/>
  <c r="GK28" i="20"/>
  <c r="EM28" i="20"/>
  <c r="FO28" i="20"/>
  <c r="FP28" i="20" s="1"/>
  <c r="DJ28" i="20"/>
  <c r="DC28" i="20"/>
  <c r="FA28" i="20"/>
  <c r="FB28" i="20" s="1"/>
  <c r="W28" i="20"/>
  <c r="X28" i="20" s="1"/>
  <c r="P28" i="20"/>
  <c r="CA28" i="20"/>
  <c r="DX28" i="20"/>
  <c r="BF28" i="20"/>
  <c r="BK28" i="20" s="1"/>
  <c r="AR28" i="20"/>
  <c r="AS28" i="20" s="1"/>
  <c r="EF28" i="20"/>
  <c r="CH28" i="20"/>
  <c r="CM28" i="20" s="1"/>
  <c r="AD28" i="20"/>
  <c r="AI28" i="20" s="1"/>
  <c r="DJ92" i="20"/>
  <c r="ET92" i="20"/>
  <c r="EU92" i="20" s="1"/>
  <c r="AD92" i="20"/>
  <c r="AI92" i="20" s="1"/>
  <c r="CH92" i="20"/>
  <c r="CM92" i="20" s="1"/>
  <c r="CO92" i="20"/>
  <c r="CP92" i="20" s="1"/>
  <c r="EM92" i="20"/>
  <c r="BF92" i="20"/>
  <c r="BK92" i="20" s="1"/>
  <c r="GR92" i="20"/>
  <c r="FH175" i="20"/>
  <c r="AR167" i="20"/>
  <c r="EM175" i="20"/>
  <c r="BF175" i="20"/>
  <c r="BK175" i="20" s="1"/>
  <c r="GD175" i="20"/>
  <c r="AR175" i="20"/>
  <c r="AS175" i="20" s="1"/>
  <c r="ET149" i="20"/>
  <c r="EU149" i="20" s="1"/>
  <c r="EF175" i="20"/>
  <c r="EG175" i="20" s="1"/>
  <c r="BM139" i="20"/>
  <c r="GK175" i="20"/>
  <c r="P149" i="20"/>
  <c r="FA175" i="20"/>
  <c r="DX149" i="20"/>
  <c r="FV175" i="20"/>
  <c r="EF139" i="20"/>
  <c r="EG139" i="20" s="1"/>
  <c r="AD175" i="20"/>
  <c r="AE175" i="20" s="1"/>
  <c r="BM149" i="20"/>
  <c r="BN149" i="20" s="1"/>
  <c r="W149" i="20"/>
  <c r="AB149" i="20" s="1"/>
  <c r="CA41" i="20"/>
  <c r="CF41" i="20" s="1"/>
  <c r="CH41" i="20"/>
  <c r="CI41" i="20" s="1"/>
  <c r="W41" i="20"/>
  <c r="AB41" i="20" s="1"/>
  <c r="DQ105" i="20"/>
  <c r="AR105" i="20"/>
  <c r="AS105" i="20" s="1"/>
  <c r="DX105" i="20"/>
  <c r="EC105" i="20" s="1"/>
  <c r="BF105" i="20"/>
  <c r="BK105" i="20" s="1"/>
  <c r="B67" i="21"/>
  <c r="B19" i="21"/>
  <c r="B51" i="21"/>
  <c r="B99" i="21"/>
  <c r="BT41" i="20"/>
  <c r="BY41" i="20" s="1"/>
  <c r="B11" i="21"/>
  <c r="B43" i="21"/>
  <c r="B91" i="21"/>
  <c r="FO96" i="20"/>
  <c r="AR96" i="20"/>
  <c r="CA96" i="20"/>
  <c r="CF96" i="20" s="1"/>
  <c r="GD96" i="20"/>
  <c r="P96" i="20"/>
  <c r="U96" i="20" s="1"/>
  <c r="W96" i="20"/>
  <c r="AB96" i="20" s="1"/>
  <c r="CH96" i="20"/>
  <c r="CI96" i="20" s="1"/>
  <c r="CJ96" i="20" s="1"/>
  <c r="DQ96" i="20"/>
  <c r="DV96" i="20" s="1"/>
  <c r="DJ96" i="20"/>
  <c r="CO96" i="20"/>
  <c r="CV96" i="20"/>
  <c r="CW96" i="20" s="1"/>
  <c r="GR96" i="20"/>
  <c r="DX96" i="20"/>
  <c r="EC96" i="20" s="1"/>
  <c r="FV96" i="20"/>
  <c r="FW96" i="20" s="1"/>
  <c r="GK96" i="20"/>
  <c r="BT96" i="20"/>
  <c r="BF96" i="20"/>
  <c r="BK96" i="20" s="1"/>
  <c r="AD96" i="20"/>
  <c r="AI96" i="20" s="1"/>
  <c r="ET96" i="20"/>
  <c r="EU96" i="20" s="1"/>
  <c r="AY96" i="20"/>
  <c r="BD96" i="20" s="1"/>
  <c r="B35" i="21"/>
  <c r="B83" i="21"/>
  <c r="B115" i="21"/>
  <c r="B75" i="21"/>
  <c r="FA96" i="20"/>
  <c r="FB96" i="20" s="1"/>
  <c r="GS246" i="20"/>
  <c r="GS221" i="20"/>
  <c r="GL187" i="20"/>
  <c r="GL235" i="20"/>
  <c r="GL149" i="20"/>
  <c r="GM149" i="20" s="1"/>
  <c r="GO149" i="20" s="1"/>
  <c r="GE252" i="20"/>
  <c r="FI231" i="20"/>
  <c r="FI225" i="20"/>
  <c r="AZ158" i="20"/>
  <c r="BM209" i="20"/>
  <c r="BN209" i="20" s="1"/>
  <c r="AK209" i="20"/>
  <c r="AL209" i="20" s="1"/>
  <c r="DX209" i="20"/>
  <c r="DC209" i="20"/>
  <c r="GD209" i="20"/>
  <c r="BT209" i="20"/>
  <c r="BU209" i="20" s="1"/>
  <c r="AY209" i="20"/>
  <c r="BF209" i="20"/>
  <c r="EM209" i="20"/>
  <c r="FO209" i="20"/>
  <c r="FT209" i="20" s="1"/>
  <c r="FV209" i="20"/>
  <c r="FW209" i="20" s="1"/>
  <c r="CH209" i="20"/>
  <c r="CI209" i="20" s="1"/>
  <c r="FH209" i="20"/>
  <c r="AD209" i="20"/>
  <c r="AE209" i="20" s="1"/>
  <c r="ET209" i="20"/>
  <c r="W209" i="20"/>
  <c r="X209" i="20" s="1"/>
  <c r="CO209" i="20"/>
  <c r="GR209" i="20"/>
  <c r="GT209" i="20" s="1"/>
  <c r="GV209" i="20" s="1"/>
  <c r="T203" i="21" s="1"/>
  <c r="CV209" i="20"/>
  <c r="CW209" i="20" s="1"/>
  <c r="DJ209" i="20"/>
  <c r="DO209" i="20" s="1"/>
  <c r="GK67" i="20"/>
  <c r="CH67" i="20"/>
  <c r="AK67" i="20"/>
  <c r="AP67" i="20" s="1"/>
  <c r="EM177" i="20"/>
  <c r="EN177" i="20" s="1"/>
  <c r="EO177" i="20" s="1"/>
  <c r="EQ177" i="20" s="1"/>
  <c r="DJ177" i="20"/>
  <c r="DK177" i="20" s="1"/>
  <c r="AY177" i="20"/>
  <c r="AZ177" i="20" s="1"/>
  <c r="BA177" i="20" s="1"/>
  <c r="CO177" i="20"/>
  <c r="FH177" i="20"/>
  <c r="FA177" i="20"/>
  <c r="FB177" i="20" s="1"/>
  <c r="P177" i="20"/>
  <c r="Q177" i="20" s="1"/>
  <c r="GK177" i="20"/>
  <c r="FO177" i="20"/>
  <c r="FP177" i="20" s="1"/>
  <c r="BT177" i="20"/>
  <c r="BY177" i="20" s="1"/>
  <c r="ET177" i="20"/>
  <c r="DC177" i="20"/>
  <c r="DD177" i="20" s="1"/>
  <c r="DE177" i="20" s="1"/>
  <c r="DG177" i="20" s="1"/>
  <c r="BF177" i="20"/>
  <c r="CV177" i="20"/>
  <c r="CW177" i="20" s="1"/>
  <c r="AK177" i="20"/>
  <c r="AL177" i="20" s="1"/>
  <c r="W177" i="20"/>
  <c r="X177" i="20" s="1"/>
  <c r="GR177" i="20"/>
  <c r="GD177" i="20"/>
  <c r="AD177" i="20"/>
  <c r="AE177" i="20" s="1"/>
  <c r="DX177" i="20"/>
  <c r="CH177" i="20"/>
  <c r="CI177" i="20" s="1"/>
  <c r="AR177" i="20"/>
  <c r="FV177" i="20"/>
  <c r="EO242" i="20"/>
  <c r="EQ242" i="20" s="1"/>
  <c r="ER242" i="20"/>
  <c r="CO170" i="20"/>
  <c r="CH170" i="20"/>
  <c r="CI170" i="20" s="1"/>
  <c r="DC170" i="20"/>
  <c r="FO170" i="20"/>
  <c r="DQ141" i="20"/>
  <c r="DV141" i="20" s="1"/>
  <c r="GK141" i="20"/>
  <c r="GL141" i="20" s="1"/>
  <c r="P141" i="20"/>
  <c r="AY141" i="20"/>
  <c r="AZ141" i="20" s="1"/>
  <c r="DC141" i="20"/>
  <c r="DD141" i="20" s="1"/>
  <c r="DE141" i="20" s="1"/>
  <c r="DG141" i="20" s="1"/>
  <c r="FA141" i="20"/>
  <c r="FF141" i="20" s="1"/>
  <c r="GD141" i="20"/>
  <c r="GR141" i="20"/>
  <c r="GS141" i="20" s="1"/>
  <c r="EF141" i="20"/>
  <c r="CO141" i="20"/>
  <c r="CT141" i="20" s="1"/>
  <c r="ET170" i="20"/>
  <c r="EU170" i="20" s="1"/>
  <c r="ET134" i="20"/>
  <c r="EU134" i="20" s="1"/>
  <c r="GK134" i="20"/>
  <c r="GL134" i="20" s="1"/>
  <c r="GM134" i="20" s="1"/>
  <c r="GO134" i="20" s="1"/>
  <c r="AD134" i="20"/>
  <c r="AI134" i="20" s="1"/>
  <c r="W134" i="20"/>
  <c r="X134" i="20" s="1"/>
  <c r="AY134" i="20"/>
  <c r="EF134" i="20"/>
  <c r="EG134" i="20" s="1"/>
  <c r="EM134" i="20"/>
  <c r="ER134" i="20" s="1"/>
  <c r="BT134" i="20"/>
  <c r="BU134" i="20" s="1"/>
  <c r="FO134" i="20"/>
  <c r="GR134" i="20"/>
  <c r="GS134" i="20" s="1"/>
  <c r="FA134" i="20"/>
  <c r="FF134" i="20" s="1"/>
  <c r="CV134" i="20"/>
  <c r="CW134" i="20" s="1"/>
  <c r="GD134" i="20"/>
  <c r="GE134" i="20" s="1"/>
  <c r="GF134" i="20" s="1"/>
  <c r="GH134" i="20" s="1"/>
  <c r="FH134" i="20"/>
  <c r="FM134" i="20" s="1"/>
  <c r="DC134" i="20"/>
  <c r="DD134" i="20" s="1"/>
  <c r="DE134" i="20" s="1"/>
  <c r="CA134" i="20"/>
  <c r="CB134" i="20" s="1"/>
  <c r="CH134" i="20"/>
  <c r="CM134" i="20" s="1"/>
  <c r="BF134" i="20"/>
  <c r="BG134" i="20" s="1"/>
  <c r="P193" i="20"/>
  <c r="AY170" i="20"/>
  <c r="EF170" i="20"/>
  <c r="EG170" i="20" s="1"/>
  <c r="CA170" i="20"/>
  <c r="BF170" i="20"/>
  <c r="BG170" i="20" s="1"/>
  <c r="W170" i="20"/>
  <c r="FV170" i="20"/>
  <c r="FW170" i="20" s="1"/>
  <c r="BM170" i="20"/>
  <c r="DJ170" i="20"/>
  <c r="DK170" i="20" s="1"/>
  <c r="FH170" i="20"/>
  <c r="FI170" i="20" s="1"/>
  <c r="DX170" i="20"/>
  <c r="DY170" i="20" s="1"/>
  <c r="FA170" i="20"/>
  <c r="AK162" i="20"/>
  <c r="AL162" i="20" s="1"/>
  <c r="P162" i="20"/>
  <c r="CO162" i="20"/>
  <c r="AD162" i="20"/>
  <c r="CH162" i="20"/>
  <c r="CI162" i="20" s="1"/>
  <c r="EM162" i="20"/>
  <c r="ER162" i="20" s="1"/>
  <c r="FO162" i="20"/>
  <c r="GK223" i="20"/>
  <c r="FH223" i="20"/>
  <c r="FI223" i="20" s="1"/>
  <c r="AY223" i="20"/>
  <c r="EF223" i="20"/>
  <c r="AR223" i="20"/>
  <c r="FA223" i="20"/>
  <c r="FF223" i="20" s="1"/>
  <c r="GR223" i="20"/>
  <c r="GT223" i="20" s="1"/>
  <c r="GV223" i="20" s="1"/>
  <c r="T217" i="21" s="1"/>
  <c r="AK223" i="20"/>
  <c r="AP223" i="20" s="1"/>
  <c r="DC223" i="20"/>
  <c r="DE223" i="20" s="1"/>
  <c r="DG223" i="20" s="1"/>
  <c r="FO223" i="20"/>
  <c r="FP223" i="20" s="1"/>
  <c r="ET223" i="20"/>
  <c r="EU223" i="20" s="1"/>
  <c r="DJ223" i="20"/>
  <c r="DK223" i="20" s="1"/>
  <c r="W223" i="20"/>
  <c r="AB223" i="20" s="1"/>
  <c r="CA223" i="20"/>
  <c r="CO223" i="20"/>
  <c r="CT223" i="20" s="1"/>
  <c r="CV223" i="20"/>
  <c r="GD170" i="20"/>
  <c r="GK170" i="20"/>
  <c r="DQ170" i="20"/>
  <c r="GR170" i="20"/>
  <c r="FH147" i="20"/>
  <c r="FI147" i="20" s="1"/>
  <c r="AY147" i="20"/>
  <c r="AZ147" i="20" s="1"/>
  <c r="BA147" i="20" s="1"/>
  <c r="CO147" i="20"/>
  <c r="W147" i="20"/>
  <c r="CH147" i="20"/>
  <c r="CI147" i="20" s="1"/>
  <c r="EM147" i="20"/>
  <c r="EN147" i="20" s="1"/>
  <c r="EO147" i="20" s="1"/>
  <c r="BM147" i="20"/>
  <c r="EF147" i="20"/>
  <c r="CA147" i="20"/>
  <c r="GD260" i="20"/>
  <c r="GE260" i="20" s="1"/>
  <c r="DC260" i="20"/>
  <c r="DQ260" i="20"/>
  <c r="DR260" i="20" s="1"/>
  <c r="BT260" i="20"/>
  <c r="BF260" i="20"/>
  <c r="BK260" i="20" s="1"/>
  <c r="DX260" i="20"/>
  <c r="GR260" i="20"/>
  <c r="GS260" i="20" s="1"/>
  <c r="DJ260" i="20"/>
  <c r="P260" i="20"/>
  <c r="U260" i="20" s="1"/>
  <c r="CH260" i="20"/>
  <c r="CI260" i="20" s="1"/>
  <c r="CO260" i="20"/>
  <c r="CA260" i="20"/>
  <c r="EM228" i="20"/>
  <c r="ER228" i="20" s="1"/>
  <c r="CO212" i="20"/>
  <c r="CP212" i="20" s="1"/>
  <c r="DC212" i="20"/>
  <c r="W212" i="20"/>
  <c r="X212" i="20" s="1"/>
  <c r="BF212" i="20"/>
  <c r="BG212" i="20" s="1"/>
  <c r="AR212" i="20"/>
  <c r="AW212" i="20" s="1"/>
  <c r="FV212" i="20"/>
  <c r="CA212" i="20"/>
  <c r="CB212" i="20" s="1"/>
  <c r="CV212" i="20"/>
  <c r="DA212" i="20" s="1"/>
  <c r="CH212" i="20"/>
  <c r="CM212" i="20" s="1"/>
  <c r="AY212" i="20"/>
  <c r="DX212" i="20"/>
  <c r="EC212" i="20" s="1"/>
  <c r="GK212" i="20"/>
  <c r="GL212" i="20" s="1"/>
  <c r="FA180" i="20"/>
  <c r="FF180" i="20" s="1"/>
  <c r="CH180" i="20"/>
  <c r="CI180" i="20" s="1"/>
  <c r="BF180" i="20"/>
  <c r="AR180" i="20"/>
  <c r="AT180" i="20" s="1"/>
  <c r="AV180" i="20" s="1"/>
  <c r="GD180" i="20"/>
  <c r="GK180" i="20"/>
  <c r="DQ180" i="20"/>
  <c r="AD180" i="20"/>
  <c r="AI180" i="20" s="1"/>
  <c r="FO180" i="20"/>
  <c r="FP180" i="20" s="1"/>
  <c r="CA180" i="20"/>
  <c r="CF180" i="20" s="1"/>
  <c r="CO180" i="20"/>
  <c r="P180" i="20"/>
  <c r="Q180" i="20" s="1"/>
  <c r="EM164" i="20"/>
  <c r="AK148" i="20"/>
  <c r="AP148" i="20" s="1"/>
  <c r="DQ148" i="20"/>
  <c r="DV148" i="20" s="1"/>
  <c r="FO148" i="20"/>
  <c r="FV148" i="20"/>
  <c r="DC148" i="20"/>
  <c r="W148" i="20"/>
  <c r="AB148" i="20" s="1"/>
  <c r="CA148" i="20"/>
  <c r="CB148" i="20" s="1"/>
  <c r="P148" i="20"/>
  <c r="Q148" i="20" s="1"/>
  <c r="DX148" i="20"/>
  <c r="EC148" i="20" s="1"/>
  <c r="CH148" i="20"/>
  <c r="CI148" i="20" s="1"/>
  <c r="BF148" i="20"/>
  <c r="BG148" i="20" s="1"/>
  <c r="FH98" i="20"/>
  <c r="FI98" i="20" s="1"/>
  <c r="AK98" i="20"/>
  <c r="AP98" i="20" s="1"/>
  <c r="W98" i="20"/>
  <c r="AB98" i="20" s="1"/>
  <c r="DQ98" i="20"/>
  <c r="DV98" i="20" s="1"/>
  <c r="FA98" i="20"/>
  <c r="FB98" i="20" s="1"/>
  <c r="CO98" i="20"/>
  <c r="CP98" i="20" s="1"/>
  <c r="DX98" i="20"/>
  <c r="EC98" i="20" s="1"/>
  <c r="GR98" i="20"/>
  <c r="ET98" i="20"/>
  <c r="FO98" i="20"/>
  <c r="FP98" i="20" s="1"/>
  <c r="FV98" i="20"/>
  <c r="FW98" i="20" s="1"/>
  <c r="AD98" i="20"/>
  <c r="AE98" i="20" s="1"/>
  <c r="BT66" i="20"/>
  <c r="GD66" i="20"/>
  <c r="DQ10" i="20"/>
  <c r="FA10" i="20"/>
  <c r="FF10" i="20" s="1"/>
  <c r="ET10" i="20"/>
  <c r="AD10" i="20"/>
  <c r="AI10" i="20" s="1"/>
  <c r="GD10" i="20"/>
  <c r="GF10" i="20" s="1"/>
  <c r="DJ10" i="20"/>
  <c r="DK10" i="20" s="1"/>
  <c r="GR10" i="20"/>
  <c r="GT10" i="20" s="1"/>
  <c r="EF10" i="20"/>
  <c r="EK10" i="20" s="1"/>
  <c r="BF10" i="20"/>
  <c r="W10" i="20"/>
  <c r="AB10" i="20" s="1"/>
  <c r="FV10" i="20"/>
  <c r="CA10" i="20"/>
  <c r="CF10" i="20" s="1"/>
  <c r="BM10" i="20"/>
  <c r="BN10" i="20" s="1"/>
  <c r="DX10" i="20"/>
  <c r="FO10" i="20"/>
  <c r="FP10" i="20" s="1"/>
  <c r="P10" i="20"/>
  <c r="FH10" i="20"/>
  <c r="FM10" i="20" s="1"/>
  <c r="AK10" i="20"/>
  <c r="AL10" i="20" s="1"/>
  <c r="AY10" i="20"/>
  <c r="BT10" i="20"/>
  <c r="BU10" i="20" s="1"/>
  <c r="AR10" i="20"/>
  <c r="EM10" i="20"/>
  <c r="ER10" i="20" s="1"/>
  <c r="GK10" i="20"/>
  <c r="GM10" i="20" s="1"/>
  <c r="DC10" i="20"/>
  <c r="CV10" i="20"/>
  <c r="CH10" i="20"/>
  <c r="CI10" i="20" s="1"/>
  <c r="CO10" i="20"/>
  <c r="CW189" i="20"/>
  <c r="CP198" i="20"/>
  <c r="AE246" i="20"/>
  <c r="BU242" i="20"/>
  <c r="FI190" i="20"/>
  <c r="FB189" i="20"/>
  <c r="DY158" i="20"/>
  <c r="BN210" i="20"/>
  <c r="FP210" i="20"/>
  <c r="X225" i="20"/>
  <c r="AS170" i="20"/>
  <c r="FI149" i="20"/>
  <c r="DD201" i="20"/>
  <c r="EN221" i="20"/>
  <c r="DK189" i="20"/>
  <c r="FW246" i="20"/>
  <c r="CW234" i="20"/>
  <c r="GS185" i="20"/>
  <c r="FP170" i="20"/>
  <c r="BN258" i="20"/>
  <c r="CP206" i="20"/>
  <c r="CW223" i="20"/>
  <c r="FP222" i="20"/>
  <c r="FI237" i="20"/>
  <c r="Q162" i="20"/>
  <c r="EU206" i="20"/>
  <c r="Q234" i="20"/>
  <c r="FI187" i="20"/>
  <c r="DK253" i="20"/>
  <c r="CP237" i="20"/>
  <c r="AZ223" i="20"/>
  <c r="DY199" i="20"/>
  <c r="DD158" i="20"/>
  <c r="FI178" i="20"/>
  <c r="DK258" i="20"/>
  <c r="CW246" i="20"/>
  <c r="EN242" i="20"/>
  <c r="EG221" i="20"/>
  <c r="BN191" i="20"/>
  <c r="DD199" i="20"/>
  <c r="EU162" i="20"/>
  <c r="CI234" i="20"/>
  <c r="X191" i="20"/>
  <c r="BN177" i="20"/>
  <c r="FB231" i="20"/>
  <c r="BG246" i="20"/>
  <c r="DR247" i="20"/>
  <c r="CB221" i="20"/>
  <c r="DD162" i="20"/>
  <c r="DE162" i="20" s="1"/>
  <c r="DG162" i="20" s="1"/>
  <c r="CP189" i="20"/>
  <c r="CP235" i="20"/>
  <c r="EU201" i="20"/>
  <c r="GE221" i="20"/>
  <c r="GL182" i="20"/>
  <c r="FW162" i="20"/>
  <c r="DD209" i="20"/>
  <c r="BG258" i="20"/>
  <c r="CI149" i="20"/>
  <c r="FP211" i="20"/>
  <c r="CB151" i="20"/>
  <c r="AZ151" i="20"/>
  <c r="BA151" i="20" s="1"/>
  <c r="CB189" i="20"/>
  <c r="CP258" i="20"/>
  <c r="Q198" i="20"/>
  <c r="AL189" i="20"/>
  <c r="EN211" i="20"/>
  <c r="FP187" i="20"/>
  <c r="AZ162" i="20"/>
  <c r="CM209" i="20"/>
  <c r="EY201" i="20"/>
  <c r="BG198" i="20"/>
  <c r="AP199" i="20"/>
  <c r="DH162" i="20"/>
  <c r="EY223" i="20"/>
  <c r="AW177" i="20"/>
  <c r="CM189" i="20"/>
  <c r="BA223" i="20"/>
  <c r="BC223" i="20" s="1"/>
  <c r="BD223" i="20"/>
  <c r="FF231" i="20"/>
  <c r="EC201" i="20"/>
  <c r="DC239" i="20"/>
  <c r="DE239" i="20" s="1"/>
  <c r="DG239" i="20" s="1"/>
  <c r="CV32" i="20"/>
  <c r="CW32" i="20" s="1"/>
  <c r="FA32" i="20"/>
  <c r="DJ32" i="20"/>
  <c r="DO32" i="20" s="1"/>
  <c r="AY32" i="20"/>
  <c r="BD32" i="20" s="1"/>
  <c r="BF32" i="20"/>
  <c r="BK32" i="20" s="1"/>
  <c r="CO142" i="20"/>
  <c r="FV142" i="20"/>
  <c r="FW142" i="20" s="1"/>
  <c r="BM217" i="20"/>
  <c r="BN217" i="20" s="1"/>
  <c r="AY217" i="20"/>
  <c r="AZ217" i="20" s="1"/>
  <c r="ET137" i="20"/>
  <c r="CO137" i="20"/>
  <c r="AR137" i="20"/>
  <c r="AW137" i="20" s="1"/>
  <c r="FH137" i="20"/>
  <c r="EM197" i="20"/>
  <c r="ER197" i="20" s="1"/>
  <c r="CH213" i="20"/>
  <c r="CI213" i="20" s="1"/>
  <c r="AD213" i="20"/>
  <c r="AI213" i="20" s="1"/>
  <c r="W213" i="20"/>
  <c r="AB213" i="20" s="1"/>
  <c r="EF213" i="20"/>
  <c r="AK213" i="20"/>
  <c r="CA213" i="20"/>
  <c r="DJ213" i="20"/>
  <c r="DK213" i="20" s="1"/>
  <c r="FH213" i="20"/>
  <c r="FI213" i="20" s="1"/>
  <c r="GR213" i="20"/>
  <c r="GT213" i="20" s="1"/>
  <c r="GV213" i="20" s="1"/>
  <c r="GK213" i="20"/>
  <c r="GL213" i="20" s="1"/>
  <c r="ET213" i="20"/>
  <c r="BF245" i="20"/>
  <c r="CO245" i="20"/>
  <c r="CT245" i="20" s="1"/>
  <c r="P59" i="20"/>
  <c r="U59" i="20" s="1"/>
  <c r="AK59" i="20"/>
  <c r="AP59" i="20" s="1"/>
  <c r="GR59" i="20"/>
  <c r="CO59" i="20"/>
  <c r="CT59" i="20" s="1"/>
  <c r="EM59" i="20"/>
  <c r="EN59" i="20" s="1"/>
  <c r="EO59" i="20" s="1"/>
  <c r="BM59" i="20"/>
  <c r="BN59" i="20" s="1"/>
  <c r="BT59" i="20"/>
  <c r="BU59" i="20" s="1"/>
  <c r="DQ59" i="20"/>
  <c r="DV59" i="20" s="1"/>
  <c r="DX59" i="20"/>
  <c r="EC59" i="20" s="1"/>
  <c r="CH59" i="20"/>
  <c r="CM59" i="20" s="1"/>
  <c r="DJ59" i="20"/>
  <c r="FV59" i="20"/>
  <c r="FW59" i="20" s="1"/>
  <c r="DQ122" i="20"/>
  <c r="DR122" i="20" s="1"/>
  <c r="DS122" i="20" s="1"/>
  <c r="AR66" i="20"/>
  <c r="AT66" i="20" s="1"/>
  <c r="AV66" i="20" s="1"/>
  <c r="DC66" i="20"/>
  <c r="DH66" i="20" s="1"/>
  <c r="ET180" i="20"/>
  <c r="EU180" i="20" s="1"/>
  <c r="W180" i="20"/>
  <c r="DS247" i="20"/>
  <c r="DU247" i="20" s="1"/>
  <c r="DO151" i="20"/>
  <c r="DK151" i="20"/>
  <c r="DL151" i="20" s="1"/>
  <c r="BN142" i="20"/>
  <c r="DQ115" i="20"/>
  <c r="DV115" i="20" s="1"/>
  <c r="DX115" i="20"/>
  <c r="EC115" i="20" s="1"/>
  <c r="FA115" i="20"/>
  <c r="FB115" i="20" s="1"/>
  <c r="BM115" i="20"/>
  <c r="BR115" i="20" s="1"/>
  <c r="AR115" i="20"/>
  <c r="AW115" i="20" s="1"/>
  <c r="CO115" i="20"/>
  <c r="CT115" i="20" s="1"/>
  <c r="DJ27" i="20"/>
  <c r="DO27" i="20" s="1"/>
  <c r="AY27" i="20"/>
  <c r="GD27" i="20"/>
  <c r="DX27" i="20"/>
  <c r="EC27" i="20" s="1"/>
  <c r="BF228" i="20"/>
  <c r="BG228" i="20" s="1"/>
  <c r="ET228" i="20"/>
  <c r="EU228" i="20" s="1"/>
  <c r="BM228" i="20"/>
  <c r="BR228" i="20" s="1"/>
  <c r="FV164" i="20"/>
  <c r="DQ164" i="20"/>
  <c r="FO164" i="20"/>
  <c r="CB258" i="20"/>
  <c r="AD99" i="20"/>
  <c r="DC99" i="20"/>
  <c r="BT19" i="20"/>
  <c r="BY19" i="20" s="1"/>
  <c r="EM19" i="20"/>
  <c r="EN19" i="20" s="1"/>
  <c r="EO19" i="20" s="1"/>
  <c r="AI258" i="20"/>
  <c r="AE258" i="20"/>
  <c r="BK258" i="20"/>
  <c r="AI247" i="20"/>
  <c r="EF212" i="20"/>
  <c r="BT212" i="20"/>
  <c r="BU212" i="20" s="1"/>
  <c r="EM148" i="20"/>
  <c r="BM148" i="20"/>
  <c r="BR148" i="20" s="1"/>
  <c r="DJ106" i="20"/>
  <c r="DK106" i="20" s="1"/>
  <c r="DL106" i="20" s="1"/>
  <c r="EF106" i="20"/>
  <c r="EG106" i="20" s="1"/>
  <c r="FV106" i="20"/>
  <c r="AY106" i="20"/>
  <c r="GR106" i="20"/>
  <c r="CH106" i="20"/>
  <c r="CM106" i="20" s="1"/>
  <c r="AK106" i="20"/>
  <c r="AP106" i="20" s="1"/>
  <c r="CV106" i="20"/>
  <c r="BF106" i="20"/>
  <c r="BK106" i="20" s="1"/>
  <c r="DX106" i="20"/>
  <c r="EC106" i="20" s="1"/>
  <c r="EM106" i="20"/>
  <c r="EN106" i="20" s="1"/>
  <c r="EO106" i="20" s="1"/>
  <c r="FA106" i="20"/>
  <c r="FB106" i="20" s="1"/>
  <c r="CA106" i="20"/>
  <c r="CB106" i="20" s="1"/>
  <c r="AD106" i="20"/>
  <c r="AI106" i="20" s="1"/>
  <c r="CO106" i="20"/>
  <c r="CT106" i="20" s="1"/>
  <c r="BT106" i="20"/>
  <c r="BY106" i="20" s="1"/>
  <c r="FO106" i="20"/>
  <c r="FP106" i="20" s="1"/>
  <c r="FQ106" i="20" s="1"/>
  <c r="GD106" i="20"/>
  <c r="P106" i="20"/>
  <c r="U106" i="20" s="1"/>
  <c r="FH106" i="20"/>
  <c r="ET106" i="20"/>
  <c r="EU106" i="20" s="1"/>
  <c r="GK106" i="20"/>
  <c r="DC106" i="20"/>
  <c r="BM106" i="20"/>
  <c r="BN106" i="20" s="1"/>
  <c r="AR106" i="20"/>
  <c r="AW106" i="20" s="1"/>
  <c r="W106" i="20"/>
  <c r="X106" i="20" s="1"/>
  <c r="DQ106" i="20"/>
  <c r="DR106" i="20" s="1"/>
  <c r="DS106" i="20" s="1"/>
  <c r="DA258" i="20"/>
  <c r="ER247" i="20"/>
  <c r="EO247" i="20"/>
  <c r="EQ247" i="20" s="1"/>
  <c r="EN247" i="20"/>
  <c r="CF247" i="20"/>
  <c r="CB247" i="20"/>
  <c r="FI161" i="20"/>
  <c r="GL237" i="20"/>
  <c r="CT151" i="20"/>
  <c r="CP151" i="20"/>
  <c r="ER151" i="20"/>
  <c r="EN151" i="20"/>
  <c r="EO151" i="20" s="1"/>
  <c r="EU142" i="20"/>
  <c r="DC74" i="20"/>
  <c r="EM42" i="20"/>
  <c r="EN42" i="20" s="1"/>
  <c r="EO42" i="20" s="1"/>
  <c r="EF42" i="20"/>
  <c r="DO258" i="20"/>
  <c r="DL258" i="20"/>
  <c r="DN258" i="20" s="1"/>
  <c r="FM258" i="20"/>
  <c r="AB258" i="20"/>
  <c r="CF161" i="20"/>
  <c r="FA260" i="20"/>
  <c r="FF260" i="20" s="1"/>
  <c r="BM260" i="20"/>
  <c r="AY196" i="20"/>
  <c r="CA98" i="20"/>
  <c r="CB98" i="20" s="1"/>
  <c r="BM98" i="20"/>
  <c r="FT258" i="20"/>
  <c r="DY247" i="20"/>
  <c r="AB247" i="20"/>
  <c r="CP161" i="20"/>
  <c r="CT237" i="20"/>
  <c r="ER237" i="20"/>
  <c r="EO237" i="20"/>
  <c r="EQ237" i="20" s="1"/>
  <c r="EN237" i="20"/>
  <c r="BD237" i="20"/>
  <c r="BA237" i="20"/>
  <c r="BC237" i="20" s="1"/>
  <c r="AZ237" i="20"/>
  <c r="FM237" i="20"/>
  <c r="FJ237" i="20"/>
  <c r="FL237" i="20" s="1"/>
  <c r="DH185" i="20"/>
  <c r="AW237" i="20"/>
  <c r="DA206" i="20"/>
  <c r="CW206" i="20"/>
  <c r="DO206" i="20"/>
  <c r="DL206" i="20"/>
  <c r="DN206" i="20" s="1"/>
  <c r="CT206" i="20"/>
  <c r="GA185" i="20"/>
  <c r="AT185" i="20"/>
  <c r="AV185" i="20" s="1"/>
  <c r="AW185" i="20"/>
  <c r="AS185" i="20"/>
  <c r="DS237" i="20"/>
  <c r="DU237" i="20" s="1"/>
  <c r="EK237" i="20"/>
  <c r="FT206" i="20"/>
  <c r="AT28" i="20"/>
  <c r="AV28" i="20" s="1"/>
  <c r="AW28" i="20"/>
  <c r="BD206" i="20"/>
  <c r="DV185" i="20"/>
  <c r="DH237" i="20"/>
  <c r="DE237" i="20"/>
  <c r="DG237" i="20" s="1"/>
  <c r="FP237" i="20"/>
  <c r="FT237" i="20"/>
  <c r="AB206" i="20"/>
  <c r="X206" i="20"/>
  <c r="CM206" i="20"/>
  <c r="CJ206" i="20"/>
  <c r="CL206" i="20" s="1"/>
  <c r="EC185" i="20"/>
  <c r="FF185" i="20"/>
  <c r="FB185" i="20"/>
  <c r="CT92" i="20"/>
  <c r="AI185" i="20"/>
  <c r="X96" i="20"/>
  <c r="DO96" i="20"/>
  <c r="U162" i="20"/>
  <c r="AB170" i="20"/>
  <c r="X170" i="20"/>
  <c r="GE141" i="20"/>
  <c r="GF141" i="20" s="1"/>
  <c r="GH141" i="20" s="1"/>
  <c r="CM170" i="20"/>
  <c r="FT177" i="20"/>
  <c r="ER177" i="20"/>
  <c r="GS209" i="20"/>
  <c r="FW177" i="20"/>
  <c r="AP177" i="20"/>
  <c r="U177" i="20"/>
  <c r="AB177" i="20"/>
  <c r="DA223" i="20"/>
  <c r="FT162" i="20"/>
  <c r="FP162" i="20"/>
  <c r="CF134" i="20"/>
  <c r="DA177" i="20"/>
  <c r="FF177" i="20"/>
  <c r="AB209" i="20"/>
  <c r="BK209" i="20"/>
  <c r="BG209" i="20"/>
  <c r="DR170" i="20"/>
  <c r="DS170" i="20" s="1"/>
  <c r="DV170" i="20"/>
  <c r="FM170" i="20"/>
  <c r="U141" i="20"/>
  <c r="Q141" i="20"/>
  <c r="BA209" i="20"/>
  <c r="BC209" i="20" s="1"/>
  <c r="FT170" i="20"/>
  <c r="AI177" i="20"/>
  <c r="EU177" i="20"/>
  <c r="BD177" i="20"/>
  <c r="FM209" i="20"/>
  <c r="DH170" i="20"/>
  <c r="DD170" i="20"/>
  <c r="DE170" i="20" s="1"/>
  <c r="DG170" i="20" s="1"/>
  <c r="DE209" i="20"/>
  <c r="DG209" i="20" s="1"/>
  <c r="DH209" i="20"/>
  <c r="CF213" i="20"/>
  <c r="CB213" i="20"/>
  <c r="EN10" i="20"/>
  <c r="EO10" i="20"/>
  <c r="EC10" i="20"/>
  <c r="DY10" i="20"/>
  <c r="DO10" i="20"/>
  <c r="DL10" i="20"/>
  <c r="AT212" i="20"/>
  <c r="AV212" i="20" s="1"/>
  <c r="AW10" i="20"/>
  <c r="BA10" i="20"/>
  <c r="EY10" i="20"/>
  <c r="EU98" i="20"/>
  <c r="AE213" i="20"/>
  <c r="X10" i="20"/>
  <c r="GS213" i="20"/>
  <c r="DA10" i="20"/>
  <c r="FI10" i="20"/>
  <c r="FJ10" i="20"/>
  <c r="DS10" i="20"/>
  <c r="DV10" i="20"/>
  <c r="DR10" i="20"/>
  <c r="DE10" i="20"/>
  <c r="DH10" i="20"/>
  <c r="DD10" i="20"/>
  <c r="U10" i="20"/>
  <c r="Q10" i="20"/>
  <c r="EG10" i="20"/>
  <c r="X98" i="20"/>
  <c r="Y98" i="20" s="1"/>
  <c r="BA212" i="20"/>
  <c r="BC212" i="20" s="1"/>
  <c r="FW212" i="20"/>
  <c r="GA212" i="20"/>
  <c r="DE212" i="20"/>
  <c r="DG212" i="20" s="1"/>
  <c r="FP164" i="20"/>
  <c r="FQ164" i="20" s="1"/>
  <c r="FT164" i="20"/>
  <c r="AI99" i="20"/>
  <c r="AE99" i="20"/>
  <c r="Q59" i="20"/>
  <c r="FI106" i="20"/>
  <c r="BD106" i="20"/>
  <c r="AZ106" i="20"/>
  <c r="BA106" i="20" s="1"/>
  <c r="EK158" i="20" l="1"/>
  <c r="EY151" i="20"/>
  <c r="EY156" i="20"/>
  <c r="DH148" i="20"/>
  <c r="FM151" i="20"/>
  <c r="DH151" i="20"/>
  <c r="DH28" i="20"/>
  <c r="FM162" i="20"/>
  <c r="FJ106" i="20"/>
  <c r="FL106" i="20" s="1"/>
  <c r="FM137" i="20"/>
  <c r="FJ59" i="20"/>
  <c r="FL59" i="20" s="1"/>
  <c r="FM158" i="20"/>
  <c r="Y170" i="20"/>
  <c r="AA170" i="20" s="1"/>
  <c r="DH106" i="20"/>
  <c r="Y180" i="20"/>
  <c r="AA180" i="20" s="1"/>
  <c r="FJ147" i="20"/>
  <c r="FL147" i="20" s="1"/>
  <c r="CJ41" i="20"/>
  <c r="CL41" i="20" s="1"/>
  <c r="CJ246" i="20"/>
  <c r="CL246" i="20" s="1"/>
  <c r="DU170" i="20"/>
  <c r="DH156" i="20"/>
  <c r="FF147" i="20"/>
  <c r="FS164" i="20"/>
  <c r="BC177" i="20"/>
  <c r="EY137" i="20"/>
  <c r="EY161" i="20"/>
  <c r="ER178" i="20"/>
  <c r="EK162" i="20"/>
  <c r="FF137" i="20"/>
  <c r="FT159" i="20"/>
  <c r="EY170" i="20"/>
  <c r="EY142" i="20"/>
  <c r="DU161" i="20"/>
  <c r="EO191" i="20"/>
  <c r="EQ191" i="20" s="1"/>
  <c r="EY162" i="20"/>
  <c r="FO137" i="20"/>
  <c r="GK137" i="20"/>
  <c r="GL137" i="20" s="1"/>
  <c r="GM137" i="20" s="1"/>
  <c r="GO137" i="20" s="1"/>
  <c r="AK149" i="20"/>
  <c r="CA137" i="20"/>
  <c r="CB137" i="20" s="1"/>
  <c r="FV137" i="20"/>
  <c r="CH137" i="20"/>
  <c r="CM137" i="20" s="1"/>
  <c r="EM196" i="20"/>
  <c r="ER196" i="20" s="1"/>
  <c r="AY42" i="20"/>
  <c r="AZ42" i="20" s="1"/>
  <c r="FI247" i="20"/>
  <c r="BM248" i="20"/>
  <c r="CO190" i="20"/>
  <c r="CT190" i="20" s="1"/>
  <c r="AR42" i="20"/>
  <c r="AW42" i="20" s="1"/>
  <c r="FV42" i="20"/>
  <c r="FW42" i="20" s="1"/>
  <c r="FX42" i="20" s="1"/>
  <c r="FZ42" i="20" s="1"/>
  <c r="CO42" i="20"/>
  <c r="CT42" i="20" s="1"/>
  <c r="CI253" i="20"/>
  <c r="FW190" i="20"/>
  <c r="EY255" i="20"/>
  <c r="DQ42" i="20"/>
  <c r="FH42" i="20"/>
  <c r="FI42" i="20" s="1"/>
  <c r="FJ42" i="20" s="1"/>
  <c r="FL42" i="20" s="1"/>
  <c r="GK42" i="20"/>
  <c r="CA42" i="20"/>
  <c r="CF42" i="20" s="1"/>
  <c r="CP106" i="20"/>
  <c r="CQ106" i="20" s="1"/>
  <c r="CS106" i="20" s="1"/>
  <c r="CV42" i="20"/>
  <c r="AK42" i="20"/>
  <c r="AL42" i="20" s="1"/>
  <c r="P42" i="20"/>
  <c r="EK175" i="20"/>
  <c r="DH177" i="20"/>
  <c r="DA209" i="20"/>
  <c r="CH42" i="20"/>
  <c r="CM42" i="20" s="1"/>
  <c r="W42" i="20"/>
  <c r="X42" i="20" s="1"/>
  <c r="EY258" i="20"/>
  <c r="AZ218" i="20"/>
  <c r="GR196" i="20"/>
  <c r="X182" i="20"/>
  <c r="CB187" i="20"/>
  <c r="U148" i="20"/>
  <c r="DQ132" i="20"/>
  <c r="DV132" i="20" s="1"/>
  <c r="BM42" i="20"/>
  <c r="BR42" i="20" s="1"/>
  <c r="GD42" i="20"/>
  <c r="AP258" i="20"/>
  <c r="GA209" i="20"/>
  <c r="BG223" i="20"/>
  <c r="DQ196" i="20"/>
  <c r="DR196" i="20" s="1"/>
  <c r="EO223" i="20"/>
  <c r="EQ223" i="20" s="1"/>
  <c r="GR42" i="20"/>
  <c r="DA237" i="20"/>
  <c r="P196" i="20"/>
  <c r="Q196" i="20" s="1"/>
  <c r="BF42" i="20"/>
  <c r="BK42" i="20" s="1"/>
  <c r="AD42" i="20"/>
  <c r="AI42" i="20" s="1"/>
  <c r="GE198" i="20"/>
  <c r="CA196" i="20"/>
  <c r="DQ147" i="20"/>
  <c r="DV147" i="20" s="1"/>
  <c r="ET147" i="20"/>
  <c r="EY147" i="20" s="1"/>
  <c r="GK147" i="20"/>
  <c r="GL147" i="20" s="1"/>
  <c r="GM147" i="20" s="1"/>
  <c r="GO147" i="20" s="1"/>
  <c r="AK137" i="20"/>
  <c r="DJ137" i="20"/>
  <c r="DO137" i="20" s="1"/>
  <c r="CO60" i="20"/>
  <c r="BF60" i="20"/>
  <c r="BK60" i="20" s="1"/>
  <c r="CA257" i="20"/>
  <c r="CF257" i="20" s="1"/>
  <c r="AK246" i="20"/>
  <c r="AP246" i="20" s="1"/>
  <c r="FH246" i="20"/>
  <c r="FM246" i="20" s="1"/>
  <c r="FV149" i="20"/>
  <c r="FX149" i="20" s="1"/>
  <c r="FZ149" i="20" s="1"/>
  <c r="AR149" i="20"/>
  <c r="AW149" i="20" s="1"/>
  <c r="GD147" i="20"/>
  <c r="GE147" i="20" s="1"/>
  <c r="GF147" i="20" s="1"/>
  <c r="GH147" i="20" s="1"/>
  <c r="FV134" i="20"/>
  <c r="P137" i="20"/>
  <c r="U137" i="20" s="1"/>
  <c r="BT60" i="20"/>
  <c r="BY60" i="20" s="1"/>
  <c r="AK60" i="20"/>
  <c r="AP60" i="20" s="1"/>
  <c r="DX246" i="20"/>
  <c r="EC246" i="20" s="1"/>
  <c r="P246" i="20"/>
  <c r="R246" i="20" s="1"/>
  <c r="T246" i="20" s="1"/>
  <c r="BM246" i="20"/>
  <c r="GK191" i="20"/>
  <c r="CO134" i="20"/>
  <c r="GR147" i="20"/>
  <c r="BM134" i="20"/>
  <c r="BR134" i="20" s="1"/>
  <c r="DQ137" i="20"/>
  <c r="DV137" i="20" s="1"/>
  <c r="DX60" i="20"/>
  <c r="EC60" i="20" s="1"/>
  <c r="DQ246" i="20"/>
  <c r="EF246" i="20"/>
  <c r="EK246" i="20" s="1"/>
  <c r="DQ199" i="20"/>
  <c r="AK257" i="20"/>
  <c r="BF149" i="20"/>
  <c r="BK149" i="20" s="1"/>
  <c r="FA149" i="20"/>
  <c r="FF149" i="20" s="1"/>
  <c r="AK134" i="20"/>
  <c r="AP134" i="20" s="1"/>
  <c r="AR147" i="20"/>
  <c r="AW147" i="20" s="1"/>
  <c r="DX137" i="20"/>
  <c r="EC137" i="20" s="1"/>
  <c r="GR137" i="20"/>
  <c r="GS137" i="20" s="1"/>
  <c r="GT137" i="20" s="1"/>
  <c r="GV137" i="20" s="1"/>
  <c r="T131" i="21" s="1"/>
  <c r="CA60" i="20"/>
  <c r="CF60" i="20" s="1"/>
  <c r="W60" i="20"/>
  <c r="CA262" i="20"/>
  <c r="CF262" i="20" s="1"/>
  <c r="DC246" i="20"/>
  <c r="DH246" i="20" s="1"/>
  <c r="DJ211" i="20"/>
  <c r="DJ230" i="20"/>
  <c r="DO230" i="20" s="1"/>
  <c r="BF159" i="20"/>
  <c r="BG159" i="20" s="1"/>
  <c r="DC60" i="20"/>
  <c r="CH60" i="20"/>
  <c r="CM60" i="20" s="1"/>
  <c r="CH257" i="20"/>
  <c r="AR246" i="20"/>
  <c r="FA246" i="20"/>
  <c r="FV210" i="20"/>
  <c r="DX134" i="20"/>
  <c r="EC134" i="20" s="1"/>
  <c r="DJ191" i="20"/>
  <c r="DO191" i="20" s="1"/>
  <c r="CH201" i="20"/>
  <c r="AK256" i="20"/>
  <c r="AP256" i="20" s="1"/>
  <c r="W137" i="20"/>
  <c r="CM10" i="20"/>
  <c r="FT185" i="20"/>
  <c r="BY151" i="20"/>
  <c r="EM146" i="20"/>
  <c r="W245" i="20"/>
  <c r="AB245" i="20" s="1"/>
  <c r="GK234" i="20"/>
  <c r="AY234" i="20"/>
  <c r="FV234" i="20"/>
  <c r="DX175" i="20"/>
  <c r="EC175" i="20" s="1"/>
  <c r="DX222" i="20"/>
  <c r="DJ175" i="20"/>
  <c r="DK175" i="20" s="1"/>
  <c r="DL175" i="20" s="1"/>
  <c r="DN175" i="20" s="1"/>
  <c r="P146" i="20"/>
  <c r="U146" i="20" s="1"/>
  <c r="DJ198" i="20"/>
  <c r="DO198" i="20" s="1"/>
  <c r="DD185" i="20"/>
  <c r="Q151" i="20"/>
  <c r="R151" i="20" s="1"/>
  <c r="T151" i="20" s="1"/>
  <c r="Q142" i="20"/>
  <c r="R142" i="20" s="1"/>
  <c r="T142" i="20" s="1"/>
  <c r="BG206" i="20"/>
  <c r="CA146" i="20"/>
  <c r="CF146" i="20" s="1"/>
  <c r="AK146" i="20"/>
  <c r="AP146" i="20" s="1"/>
  <c r="BF234" i="20"/>
  <c r="BK234" i="20" s="1"/>
  <c r="CO234" i="20"/>
  <c r="CT234" i="20" s="1"/>
  <c r="CH175" i="20"/>
  <c r="CM175" i="20" s="1"/>
  <c r="GD222" i="20"/>
  <c r="AK175" i="20"/>
  <c r="DQ146" i="20"/>
  <c r="DC198" i="20"/>
  <c r="FB10" i="20"/>
  <c r="GD255" i="20"/>
  <c r="GF255" i="20" s="1"/>
  <c r="GH255" i="20" s="1"/>
  <c r="S249" i="21" s="1"/>
  <c r="FA234" i="20"/>
  <c r="FC234" i="20" s="1"/>
  <c r="FE234" i="20" s="1"/>
  <c r="FH234" i="20"/>
  <c r="W222" i="20"/>
  <c r="P175" i="20"/>
  <c r="P222" i="20"/>
  <c r="DC175" i="20"/>
  <c r="CA234" i="20"/>
  <c r="AD234" i="20"/>
  <c r="AI234" i="20" s="1"/>
  <c r="CO158" i="20"/>
  <c r="CT158" i="20" s="1"/>
  <c r="CA222" i="20"/>
  <c r="BK170" i="20"/>
  <c r="DR96" i="20"/>
  <c r="DS96" i="20" s="1"/>
  <c r="DU96" i="20" s="1"/>
  <c r="BR149" i="20"/>
  <c r="DV161" i="20"/>
  <c r="AY255" i="20"/>
  <c r="AK234" i="20"/>
  <c r="AP234" i="20" s="1"/>
  <c r="BT234" i="20"/>
  <c r="BV234" i="20" s="1"/>
  <c r="BX234" i="20" s="1"/>
  <c r="GR245" i="20"/>
  <c r="GT245" i="20" s="1"/>
  <c r="GV245" i="20" s="1"/>
  <c r="T239" i="21" s="1"/>
  <c r="GR222" i="20"/>
  <c r="GT222" i="20" s="1"/>
  <c r="GV222" i="20" s="1"/>
  <c r="T216" i="21" s="1"/>
  <c r="BT178" i="20"/>
  <c r="BY178" i="20" s="1"/>
  <c r="FV178" i="20"/>
  <c r="U206" i="20"/>
  <c r="AP10" i="20"/>
  <c r="BR209" i="20"/>
  <c r="CB206" i="20"/>
  <c r="DJ255" i="20"/>
  <c r="AR234" i="20"/>
  <c r="DX234" i="20"/>
  <c r="EC234" i="20" s="1"/>
  <c r="FO234" i="20"/>
  <c r="FT234" i="20" s="1"/>
  <c r="W198" i="20"/>
  <c r="CH222" i="20"/>
  <c r="CM222" i="20" s="1"/>
  <c r="CH198" i="20"/>
  <c r="U185" i="20"/>
  <c r="FF142" i="20"/>
  <c r="EF234" i="20"/>
  <c r="GD234" i="20"/>
  <c r="GF234" i="20" s="1"/>
  <c r="GH234" i="20" s="1"/>
  <c r="GR234" i="20"/>
  <c r="GT234" i="20" s="1"/>
  <c r="GV234" i="20" s="1"/>
  <c r="T228" i="21" s="1"/>
  <c r="BF222" i="20"/>
  <c r="ET175" i="20"/>
  <c r="EY175" i="20" s="1"/>
  <c r="BF201" i="20"/>
  <c r="BG201" i="20" s="1"/>
  <c r="FO178" i="20"/>
  <c r="FT178" i="20" s="1"/>
  <c r="BD222" i="20"/>
  <c r="FA178" i="20"/>
  <c r="CA178" i="20"/>
  <c r="ET178" i="20"/>
  <c r="EY178" i="20" s="1"/>
  <c r="GR191" i="20"/>
  <c r="AT235" i="20"/>
  <c r="AV235" i="20" s="1"/>
  <c r="DQ149" i="20"/>
  <c r="DV149" i="20" s="1"/>
  <c r="GK211" i="20"/>
  <c r="DR59" i="20"/>
  <c r="DS59" i="20" s="1"/>
  <c r="DU59" i="20" s="1"/>
  <c r="BF30" i="20"/>
  <c r="BK30" i="20" s="1"/>
  <c r="EF136" i="20"/>
  <c r="EK136" i="20" s="1"/>
  <c r="GR136" i="20"/>
  <c r="GS136" i="20" s="1"/>
  <c r="GT136" i="20" s="1"/>
  <c r="GV136" i="20" s="1"/>
  <c r="T130" i="21" s="1"/>
  <c r="FW164" i="20"/>
  <c r="CF148" i="20"/>
  <c r="EY237" i="20"/>
  <c r="ER161" i="20"/>
  <c r="DK247" i="20"/>
  <c r="BA258" i="20"/>
  <c r="BC258" i="20" s="1"/>
  <c r="FI206" i="20"/>
  <c r="CP146" i="20"/>
  <c r="AI98" i="20"/>
  <c r="AB185" i="20"/>
  <c r="FW161" i="20"/>
  <c r="DL247" i="20"/>
  <c r="DN247" i="20" s="1"/>
  <c r="BN206" i="20"/>
  <c r="CH97" i="20"/>
  <c r="CI97" i="20" s="1"/>
  <c r="CJ97" i="20" s="1"/>
  <c r="CL97" i="20" s="1"/>
  <c r="CF185" i="20"/>
  <c r="DR98" i="20"/>
  <c r="DS98" i="20" s="1"/>
  <c r="AS180" i="20"/>
  <c r="AW105" i="20"/>
  <c r="FW206" i="20"/>
  <c r="DR245" i="20"/>
  <c r="FJ206" i="20"/>
  <c r="FL206" i="20" s="1"/>
  <c r="BN247" i="20"/>
  <c r="X175" i="20"/>
  <c r="Y175" i="20" s="1"/>
  <c r="AA175" i="20" s="1"/>
  <c r="CM231" i="20"/>
  <c r="FB161" i="20"/>
  <c r="FC161" i="20" s="1"/>
  <c r="FE161" i="20" s="1"/>
  <c r="AZ258" i="20"/>
  <c r="X221" i="20"/>
  <c r="BG237" i="20"/>
  <c r="FI134" i="20"/>
  <c r="FJ134" i="20" s="1"/>
  <c r="FL134" i="20" s="1"/>
  <c r="AS161" i="20"/>
  <c r="AT161" i="20" s="1"/>
  <c r="AV161" i="20" s="1"/>
  <c r="BK148" i="20"/>
  <c r="CB41" i="20"/>
  <c r="DD151" i="20"/>
  <c r="DE151" i="20" s="1"/>
  <c r="DG151" i="20" s="1"/>
  <c r="DQ126" i="20"/>
  <c r="DV126" i="20" s="1"/>
  <c r="BM126" i="20"/>
  <c r="P118" i="20"/>
  <c r="U118" i="20" s="1"/>
  <c r="DC126" i="20"/>
  <c r="DD126" i="20" s="1"/>
  <c r="DE126" i="20" s="1"/>
  <c r="DG126" i="20" s="1"/>
  <c r="CO126" i="20"/>
  <c r="CT126" i="20" s="1"/>
  <c r="FV126" i="20"/>
  <c r="BT126" i="20"/>
  <c r="BY126" i="20" s="1"/>
  <c r="EM155" i="20"/>
  <c r="EN155" i="20" s="1"/>
  <c r="GD92" i="20"/>
  <c r="DQ218" i="20"/>
  <c r="FH155" i="20"/>
  <c r="FI155" i="20" s="1"/>
  <c r="GF162" i="20"/>
  <c r="GH162" i="20" s="1"/>
  <c r="BG28" i="20"/>
  <c r="BH28" i="20" s="1"/>
  <c r="BJ28" i="20" s="1"/>
  <c r="EN134" i="20"/>
  <c r="EO134" i="20" s="1"/>
  <c r="EQ134" i="20" s="1"/>
  <c r="CP141" i="20"/>
  <c r="CQ141" i="20" s="1"/>
  <c r="CS141" i="20" s="1"/>
  <c r="CO38" i="20"/>
  <c r="CT38" i="20" s="1"/>
  <c r="DH134" i="20"/>
  <c r="A32" i="26"/>
  <c r="A1" i="26"/>
  <c r="A23" i="8"/>
  <c r="A1" i="8"/>
  <c r="BG185" i="20"/>
  <c r="BK185" i="20"/>
  <c r="DX35" i="20"/>
  <c r="DY35" i="20" s="1"/>
  <c r="DZ35" i="20" s="1"/>
  <c r="EB35" i="20" s="1"/>
  <c r="AR35" i="20"/>
  <c r="I18" i="20"/>
  <c r="ET18" i="20"/>
  <c r="EU18" i="20" s="1"/>
  <c r="FH18" i="20"/>
  <c r="FI18" i="20" s="1"/>
  <c r="FJ18" i="20" s="1"/>
  <c r="FL18" i="20" s="1"/>
  <c r="BY212" i="20"/>
  <c r="BR59" i="20"/>
  <c r="DO213" i="20"/>
  <c r="AL98" i="20"/>
  <c r="AM98" i="20" s="1"/>
  <c r="AO98" i="20" s="1"/>
  <c r="FF195" i="20"/>
  <c r="FW175" i="20"/>
  <c r="X149" i="20"/>
  <c r="Y149" i="20" s="1"/>
  <c r="AA149" i="20" s="1"/>
  <c r="EM18" i="20"/>
  <c r="EN18" i="20" s="1"/>
  <c r="EO18" i="20" s="1"/>
  <c r="EQ18" i="20" s="1"/>
  <c r="DC35" i="20"/>
  <c r="I248" i="20"/>
  <c r="FH248" i="20"/>
  <c r="FM248" i="20" s="1"/>
  <c r="GK248" i="20"/>
  <c r="GM248" i="20" s="1"/>
  <c r="GO248" i="20" s="1"/>
  <c r="AS167" i="20"/>
  <c r="AT167" i="20" s="1"/>
  <c r="AV167" i="20" s="1"/>
  <c r="AW167" i="20"/>
  <c r="AL237" i="20"/>
  <c r="AP237" i="20"/>
  <c r="EC237" i="20"/>
  <c r="DY237" i="20"/>
  <c r="GK125" i="20"/>
  <c r="DJ125" i="20"/>
  <c r="DK125" i="20" s="1"/>
  <c r="DL125" i="20" s="1"/>
  <c r="DN125" i="20" s="1"/>
  <c r="EM125" i="20"/>
  <c r="EN125" i="20" s="1"/>
  <c r="EO125" i="20" s="1"/>
  <c r="EQ125" i="20" s="1"/>
  <c r="DL213" i="20"/>
  <c r="DN213" i="20" s="1"/>
  <c r="AB237" i="20"/>
  <c r="CV18" i="20"/>
  <c r="P35" i="20"/>
  <c r="AL223" i="20"/>
  <c r="CB170" i="20"/>
  <c r="CC170" i="20" s="1"/>
  <c r="CE170" i="20" s="1"/>
  <c r="CF170" i="20"/>
  <c r="GS177" i="20"/>
  <c r="GT177" i="20" s="1"/>
  <c r="GV177" i="20" s="1"/>
  <c r="T171" i="21" s="1"/>
  <c r="U258" i="20"/>
  <c r="Q258" i="20"/>
  <c r="CI247" i="20"/>
  <c r="CM247" i="20"/>
  <c r="DA161" i="20"/>
  <c r="CW161" i="20"/>
  <c r="CX161" i="20" s="1"/>
  <c r="CZ161" i="20" s="1"/>
  <c r="X161" i="20"/>
  <c r="Y161" i="20" s="1"/>
  <c r="AA161" i="20" s="1"/>
  <c r="AB161" i="20"/>
  <c r="GL175" i="20"/>
  <c r="GM175" i="20" s="1"/>
  <c r="GO175" i="20" s="1"/>
  <c r="AT175" i="20"/>
  <c r="AV175" i="20" s="1"/>
  <c r="AW175" i="20"/>
  <c r="CF28" i="20"/>
  <c r="CB28" i="20"/>
  <c r="CC28" i="20" s="1"/>
  <c r="CE28" i="20" s="1"/>
  <c r="CM180" i="20"/>
  <c r="AP25" i="20"/>
  <c r="AE237" i="20"/>
  <c r="EG147" i="20"/>
  <c r="EH147" i="20" s="1"/>
  <c r="EJ147" i="20" s="1"/>
  <c r="EK147" i="20"/>
  <c r="GL177" i="20"/>
  <c r="GM177" i="20" s="1"/>
  <c r="GO177" i="20" s="1"/>
  <c r="CP209" i="20"/>
  <c r="CT209" i="20"/>
  <c r="BT25" i="20"/>
  <c r="BY25" i="20" s="1"/>
  <c r="CT185" i="20"/>
  <c r="CP185" i="20"/>
  <c r="BA185" i="20"/>
  <c r="BC185" i="20" s="1"/>
  <c r="AZ185" i="20"/>
  <c r="I51" i="20"/>
  <c r="J51" i="20" s="1"/>
  <c r="K51" i="20" s="1"/>
  <c r="M51" i="20" s="1"/>
  <c r="P51" i="20"/>
  <c r="I33" i="20"/>
  <c r="N33" i="20" s="1"/>
  <c r="EF33" i="20"/>
  <c r="DR151" i="20"/>
  <c r="DS151" i="20" s="1"/>
  <c r="DU151" i="20" s="1"/>
  <c r="DV151" i="20"/>
  <c r="I260" i="20"/>
  <c r="FV260" i="20"/>
  <c r="FX260" i="20" s="1"/>
  <c r="FZ260" i="20" s="1"/>
  <c r="AD260" i="20"/>
  <c r="AR260" i="20"/>
  <c r="ET260" i="20"/>
  <c r="CV260" i="20"/>
  <c r="DA260" i="20" s="1"/>
  <c r="W260" i="20"/>
  <c r="EM260" i="20"/>
  <c r="GK260" i="20"/>
  <c r="FO260" i="20"/>
  <c r="FQ260" i="20" s="1"/>
  <c r="FS260" i="20" s="1"/>
  <c r="AK260" i="20"/>
  <c r="AM260" i="20" s="1"/>
  <c r="AO260" i="20" s="1"/>
  <c r="EF260" i="20"/>
  <c r="FH260" i="20"/>
  <c r="AY260" i="20"/>
  <c r="AZ260" i="20" s="1"/>
  <c r="I212" i="20"/>
  <c r="AK212" i="20"/>
  <c r="BM212" i="20"/>
  <c r="BR212" i="20" s="1"/>
  <c r="DJ212" i="20"/>
  <c r="GD212" i="20"/>
  <c r="GF212" i="20" s="1"/>
  <c r="GH212" i="20" s="1"/>
  <c r="AD212" i="20"/>
  <c r="ET212" i="20"/>
  <c r="EY212" i="20" s="1"/>
  <c r="GR212" i="20"/>
  <c r="P212" i="20"/>
  <c r="FH212" i="20"/>
  <c r="DQ212" i="20"/>
  <c r="FO212" i="20"/>
  <c r="FQ212" i="20" s="1"/>
  <c r="FS212" i="20" s="1"/>
  <c r="FA212" i="20"/>
  <c r="EM212" i="20"/>
  <c r="I180" i="20"/>
  <c r="EM180" i="20"/>
  <c r="BT180" i="20"/>
  <c r="BM180" i="20"/>
  <c r="AK180" i="20"/>
  <c r="AL180" i="20" s="1"/>
  <c r="DX180" i="20"/>
  <c r="DZ180" i="20" s="1"/>
  <c r="EB180" i="20" s="1"/>
  <c r="FH180" i="20"/>
  <c r="FV180" i="20"/>
  <c r="DC180" i="20"/>
  <c r="DJ180" i="20"/>
  <c r="DK180" i="20" s="1"/>
  <c r="AY180" i="20"/>
  <c r="CV180" i="20"/>
  <c r="EF180" i="20"/>
  <c r="GR180" i="20"/>
  <c r="GT180" i="20" s="1"/>
  <c r="GV180" i="20" s="1"/>
  <c r="T174" i="21" s="1"/>
  <c r="I148" i="20"/>
  <c r="GD148" i="20"/>
  <c r="GE148" i="20" s="1"/>
  <c r="GF148" i="20" s="1"/>
  <c r="GH148" i="20" s="1"/>
  <c r="AY148" i="20"/>
  <c r="BD148" i="20" s="1"/>
  <c r="AD148" i="20"/>
  <c r="BT148" i="20"/>
  <c r="CO148" i="20"/>
  <c r="AR148" i="20"/>
  <c r="AS148" i="20" s="1"/>
  <c r="AT148" i="20" s="1"/>
  <c r="AV148" i="20" s="1"/>
  <c r="CV148" i="20"/>
  <c r="DA148" i="20" s="1"/>
  <c r="GR148" i="20"/>
  <c r="GS148" i="20" s="1"/>
  <c r="GT148" i="20" s="1"/>
  <c r="GV148" i="20" s="1"/>
  <c r="T142" i="21" s="1"/>
  <c r="FA148" i="20"/>
  <c r="FH148" i="20"/>
  <c r="GK148" i="20"/>
  <c r="GL148" i="20" s="1"/>
  <c r="GM148" i="20" s="1"/>
  <c r="GO148" i="20" s="1"/>
  <c r="DJ148" i="20"/>
  <c r="ET148" i="20"/>
  <c r="EF148" i="20"/>
  <c r="EK148" i="20" s="1"/>
  <c r="I98" i="20"/>
  <c r="N98" i="20" s="1"/>
  <c r="GD98" i="20"/>
  <c r="DC98" i="20"/>
  <c r="CV98" i="20"/>
  <c r="CW98" i="20" s="1"/>
  <c r="AR98" i="20"/>
  <c r="AS98" i="20" s="1"/>
  <c r="AT98" i="20" s="1"/>
  <c r="AV98" i="20" s="1"/>
  <c r="P98" i="20"/>
  <c r="Q98" i="20" s="1"/>
  <c r="R98" i="20" s="1"/>
  <c r="T98" i="20" s="1"/>
  <c r="CH98" i="20"/>
  <c r="CM98" i="20" s="1"/>
  <c r="EF98" i="20"/>
  <c r="EG98" i="20" s="1"/>
  <c r="EH98" i="20" s="1"/>
  <c r="EJ98" i="20" s="1"/>
  <c r="EM98" i="20"/>
  <c r="EN98" i="20" s="1"/>
  <c r="EO98" i="20" s="1"/>
  <c r="EQ98" i="20" s="1"/>
  <c r="GK98" i="20"/>
  <c r="AY98" i="20"/>
  <c r="BT98" i="20"/>
  <c r="BU98" i="20" s="1"/>
  <c r="BF98" i="20"/>
  <c r="BK98" i="20" s="1"/>
  <c r="DJ98" i="20"/>
  <c r="I74" i="20"/>
  <c r="AY74" i="20"/>
  <c r="BT74" i="20"/>
  <c r="BU74" i="20" s="1"/>
  <c r="BV74" i="20" s="1"/>
  <c r="BX74" i="20" s="1"/>
  <c r="I34" i="20"/>
  <c r="K34" i="20" s="1"/>
  <c r="M34" i="20" s="1"/>
  <c r="AK34" i="20"/>
  <c r="EK258" i="20"/>
  <c r="EG258" i="20"/>
  <c r="DY258" i="20"/>
  <c r="EC258" i="20"/>
  <c r="AZ247" i="20"/>
  <c r="BA247" i="20"/>
  <c r="BC247" i="20" s="1"/>
  <c r="BD247" i="20"/>
  <c r="GE161" i="20"/>
  <c r="GF161" i="20" s="1"/>
  <c r="GH161" i="20" s="1"/>
  <c r="O40" i="18"/>
  <c r="P12" i="18" s="1"/>
  <c r="N37" i="18"/>
  <c r="O37" i="18" s="1"/>
  <c r="P9" i="18" s="1"/>
  <c r="DK221" i="20"/>
  <c r="N39" i="18"/>
  <c r="O39" i="18" s="1"/>
  <c r="P11" i="18" s="1"/>
  <c r="N44" i="18"/>
  <c r="O44" i="18" s="1"/>
  <c r="P16" i="18" s="1"/>
  <c r="DE221" i="20"/>
  <c r="DG221" i="20" s="1"/>
  <c r="GF223" i="20"/>
  <c r="GH223" i="20" s="1"/>
  <c r="N34" i="18"/>
  <c r="O34" i="18" s="1"/>
  <c r="P6" i="18" s="1"/>
  <c r="N36" i="18"/>
  <c r="O36" i="18" s="1"/>
  <c r="P8" i="18" s="1"/>
  <c r="EC221" i="20"/>
  <c r="GM162" i="20"/>
  <c r="GO162" i="20" s="1"/>
  <c r="DA235" i="20"/>
  <c r="GM209" i="20"/>
  <c r="GO209" i="20" s="1"/>
  <c r="DO162" i="20"/>
  <c r="CM96" i="20"/>
  <c r="FT195" i="20"/>
  <c r="CI217" i="20"/>
  <c r="ER175" i="20"/>
  <c r="GR91" i="20"/>
  <c r="EG158" i="20"/>
  <c r="EH158" i="20" s="1"/>
  <c r="EJ158" i="20" s="1"/>
  <c r="FB182" i="20"/>
  <c r="EN175" i="20"/>
  <c r="EO175" i="20" s="1"/>
  <c r="EQ175" i="20" s="1"/>
  <c r="CH139" i="20"/>
  <c r="DC217" i="20"/>
  <c r="W217" i="20"/>
  <c r="DX217" i="20"/>
  <c r="AD195" i="20"/>
  <c r="BM195" i="20"/>
  <c r="BO195" i="20" s="1"/>
  <c r="BQ195" i="20" s="1"/>
  <c r="W195" i="20"/>
  <c r="GK195" i="20"/>
  <c r="DQ84" i="20"/>
  <c r="DV84" i="20" s="1"/>
  <c r="AY140" i="20"/>
  <c r="BD140" i="20" s="1"/>
  <c r="GD140" i="20"/>
  <c r="GE140" i="20" s="1"/>
  <c r="GF140" i="20" s="1"/>
  <c r="GH140" i="20" s="1"/>
  <c r="DX140" i="20"/>
  <c r="EC140" i="20" s="1"/>
  <c r="W220" i="20"/>
  <c r="AB220" i="20" s="1"/>
  <c r="GK220" i="20"/>
  <c r="GM220" i="20" s="1"/>
  <c r="GO220" i="20" s="1"/>
  <c r="P220" i="20"/>
  <c r="U220" i="20" s="1"/>
  <c r="AY241" i="20"/>
  <c r="BD241" i="20" s="1"/>
  <c r="AR241" i="20"/>
  <c r="AW241" i="20" s="1"/>
  <c r="GR241" i="20"/>
  <c r="GT241" i="20" s="1"/>
  <c r="GV241" i="20" s="1"/>
  <c r="T235" i="21" s="1"/>
  <c r="CH262" i="20"/>
  <c r="CM262" i="20" s="1"/>
  <c r="BT262" i="20"/>
  <c r="BU262" i="20" s="1"/>
  <c r="GK262" i="20"/>
  <c r="GL262" i="20" s="1"/>
  <c r="BT251" i="20"/>
  <c r="CO251" i="20"/>
  <c r="CT251" i="20" s="1"/>
  <c r="ET230" i="20"/>
  <c r="EY230" i="20" s="1"/>
  <c r="GK139" i="20"/>
  <c r="GL139" i="20" s="1"/>
  <c r="GM139" i="20" s="1"/>
  <c r="GO139" i="20" s="1"/>
  <c r="CJ213" i="20"/>
  <c r="CL213" i="20" s="1"/>
  <c r="CF212" i="20"/>
  <c r="GT260" i="20"/>
  <c r="GV260" i="20" s="1"/>
  <c r="T254" i="21" s="1"/>
  <c r="EK151" i="20"/>
  <c r="BD141" i="20"/>
  <c r="CM213" i="20"/>
  <c r="DY212" i="20"/>
  <c r="EK139" i="20"/>
  <c r="CH65" i="20"/>
  <c r="GD65" i="20"/>
  <c r="CO27" i="20"/>
  <c r="CT27" i="20" s="1"/>
  <c r="BM27" i="20"/>
  <c r="BR27" i="20" s="1"/>
  <c r="DJ115" i="20"/>
  <c r="DO115" i="20" s="1"/>
  <c r="AD115" i="20"/>
  <c r="AI115" i="20" s="1"/>
  <c r="CV115" i="20"/>
  <c r="AK217" i="20"/>
  <c r="DC32" i="20"/>
  <c r="FO32" i="20"/>
  <c r="EM32" i="20"/>
  <c r="EN32" i="20" s="1"/>
  <c r="EO32" i="20" s="1"/>
  <c r="CW199" i="20"/>
  <c r="GE185" i="20"/>
  <c r="CB262" i="20"/>
  <c r="GE201" i="20"/>
  <c r="CO139" i="20"/>
  <c r="FV217" i="20"/>
  <c r="BF217" i="20"/>
  <c r="BK217" i="20" s="1"/>
  <c r="GD217" i="20"/>
  <c r="GF217" i="20" s="1"/>
  <c r="GH217" i="20" s="1"/>
  <c r="DJ195" i="20"/>
  <c r="DC195" i="20"/>
  <c r="FV195" i="20"/>
  <c r="FX195" i="20" s="1"/>
  <c r="FZ195" i="20" s="1"/>
  <c r="AK84" i="20"/>
  <c r="BM140" i="20"/>
  <c r="BR140" i="20" s="1"/>
  <c r="CH140" i="20"/>
  <c r="CM140" i="20" s="1"/>
  <c r="AR140" i="20"/>
  <c r="AW140" i="20" s="1"/>
  <c r="FO220" i="20"/>
  <c r="FT220" i="20" s="1"/>
  <c r="BT220" i="20"/>
  <c r="BY220" i="20" s="1"/>
  <c r="FH220" i="20"/>
  <c r="FH241" i="20"/>
  <c r="FM241" i="20" s="1"/>
  <c r="CH241" i="20"/>
  <c r="CM241" i="20" s="1"/>
  <c r="DQ241" i="20"/>
  <c r="BT241" i="20"/>
  <c r="AD262" i="20"/>
  <c r="AI262" i="20" s="1"/>
  <c r="P262" i="20"/>
  <c r="U262" i="20" s="1"/>
  <c r="FA262" i="20"/>
  <c r="FF262" i="20" s="1"/>
  <c r="EM251" i="20"/>
  <c r="EN251" i="20" s="1"/>
  <c r="P230" i="20"/>
  <c r="EF262" i="20"/>
  <c r="EK262" i="20" s="1"/>
  <c r="DC251" i="20"/>
  <c r="DH251" i="20" s="1"/>
  <c r="EM183" i="20"/>
  <c r="CJ180" i="20"/>
  <c r="CL180" i="20" s="1"/>
  <c r="CT98" i="20"/>
  <c r="BN185" i="20"/>
  <c r="FF206" i="20"/>
  <c r="CM237" i="20"/>
  <c r="DR142" i="20"/>
  <c r="DS142" i="20" s="1"/>
  <c r="DU142" i="20" s="1"/>
  <c r="DC27" i="20"/>
  <c r="CV27" i="20"/>
  <c r="DA27" i="20" s="1"/>
  <c r="FH115" i="20"/>
  <c r="EF115" i="20"/>
  <c r="EG115" i="20" s="1"/>
  <c r="EH115" i="20" s="1"/>
  <c r="EJ115" i="20" s="1"/>
  <c r="BT115" i="20"/>
  <c r="FO65" i="20"/>
  <c r="GK122" i="20"/>
  <c r="GL122" i="20" s="1"/>
  <c r="GM122" i="20" s="1"/>
  <c r="GO122" i="20" s="1"/>
  <c r="CA217" i="20"/>
  <c r="EF32" i="20"/>
  <c r="AR32" i="20"/>
  <c r="GL185" i="20"/>
  <c r="DY175" i="20"/>
  <c r="FI151" i="20"/>
  <c r="FJ151" i="20" s="1"/>
  <c r="FL151" i="20" s="1"/>
  <c r="FH139" i="20"/>
  <c r="EM139" i="20"/>
  <c r="FA217" i="20"/>
  <c r="P217" i="20"/>
  <c r="GD195" i="20"/>
  <c r="CO195" i="20"/>
  <c r="BF195" i="20"/>
  <c r="AR84" i="20"/>
  <c r="AW84" i="20" s="1"/>
  <c r="AL255" i="20"/>
  <c r="FO14" i="20"/>
  <c r="FT14" i="20" s="1"/>
  <c r="DC140" i="20"/>
  <c r="EF140" i="20"/>
  <c r="W140" i="20"/>
  <c r="AB140" i="20" s="1"/>
  <c r="DJ220" i="20"/>
  <c r="DC220" i="20"/>
  <c r="DH220" i="20" s="1"/>
  <c r="FA220" i="20"/>
  <c r="FF220" i="20" s="1"/>
  <c r="CO220" i="20"/>
  <c r="CT220" i="20" s="1"/>
  <c r="GK241" i="20"/>
  <c r="GM241" i="20" s="1"/>
  <c r="GO241" i="20" s="1"/>
  <c r="DC241" i="20"/>
  <c r="DH241" i="20" s="1"/>
  <c r="ET241" i="20"/>
  <c r="EY241" i="20" s="1"/>
  <c r="GD241" i="20"/>
  <c r="GE241" i="20" s="1"/>
  <c r="DH178" i="20"/>
  <c r="CF235" i="20"/>
  <c r="DC262" i="20"/>
  <c r="DH262" i="20" s="1"/>
  <c r="CO262" i="20"/>
  <c r="AR262" i="20"/>
  <c r="AW262" i="20" s="1"/>
  <c r="AD230" i="20"/>
  <c r="AI230" i="20" s="1"/>
  <c r="AR183" i="20"/>
  <c r="AW183" i="20" s="1"/>
  <c r="BF154" i="20"/>
  <c r="BK154" i="20" s="1"/>
  <c r="W262" i="20"/>
  <c r="BN148" i="20"/>
  <c r="BO148" i="20" s="1"/>
  <c r="BQ148" i="20" s="1"/>
  <c r="CB180" i="20"/>
  <c r="BU206" i="20"/>
  <c r="DQ65" i="20"/>
  <c r="DV65" i="20" s="1"/>
  <c r="BT27" i="20"/>
  <c r="AR27" i="20"/>
  <c r="FV27" i="20"/>
  <c r="FV115" i="20"/>
  <c r="FW115" i="20" s="1"/>
  <c r="CA115" i="20"/>
  <c r="GK115" i="20"/>
  <c r="BY247" i="20"/>
  <c r="EM122" i="20"/>
  <c r="EN122" i="20" s="1"/>
  <c r="EO122" i="20" s="1"/>
  <c r="EQ122" i="20" s="1"/>
  <c r="AK65" i="20"/>
  <c r="ET217" i="20"/>
  <c r="EU217" i="20" s="1"/>
  <c r="GR32" i="20"/>
  <c r="GS32" i="20" s="1"/>
  <c r="GT32" i="20" s="1"/>
  <c r="GV32" i="20" s="1"/>
  <c r="T26" i="21" s="1"/>
  <c r="GK32" i="20"/>
  <c r="DR149" i="20"/>
  <c r="DS149" i="20" s="1"/>
  <c r="DU149" i="20" s="1"/>
  <c r="GL206" i="20"/>
  <c r="AL211" i="20"/>
  <c r="GS235" i="20"/>
  <c r="W139" i="20"/>
  <c r="AD139" i="20"/>
  <c r="FI246" i="20"/>
  <c r="CV217" i="20"/>
  <c r="DJ217" i="20"/>
  <c r="DQ195" i="20"/>
  <c r="AY195" i="20"/>
  <c r="GR195" i="20"/>
  <c r="GT195" i="20" s="1"/>
  <c r="GV195" i="20" s="1"/>
  <c r="T189" i="21" s="1"/>
  <c r="FO84" i="20"/>
  <c r="FP84" i="20" s="1"/>
  <c r="FQ84" i="20" s="1"/>
  <c r="FS84" i="20" s="1"/>
  <c r="ET140" i="20"/>
  <c r="EY140" i="20" s="1"/>
  <c r="P140" i="20"/>
  <c r="U140" i="20" s="1"/>
  <c r="AD140" i="20"/>
  <c r="AI140" i="20" s="1"/>
  <c r="DJ140" i="20"/>
  <c r="DO140" i="20" s="1"/>
  <c r="DQ220" i="20"/>
  <c r="DV220" i="20" s="1"/>
  <c r="AD220" i="20"/>
  <c r="AI220" i="20" s="1"/>
  <c r="DX220" i="20"/>
  <c r="EC220" i="20" s="1"/>
  <c r="GR220" i="20"/>
  <c r="GT220" i="20" s="1"/>
  <c r="GV220" i="20" s="1"/>
  <c r="T214" i="21" s="1"/>
  <c r="DX241" i="20"/>
  <c r="EC241" i="20" s="1"/>
  <c r="EM241" i="20"/>
  <c r="P241" i="20"/>
  <c r="U241" i="20" s="1"/>
  <c r="DV234" i="20"/>
  <c r="AY262" i="20"/>
  <c r="BD262" i="20" s="1"/>
  <c r="AK262" i="20"/>
  <c r="BM251" i="20"/>
  <c r="BR251" i="20" s="1"/>
  <c r="GK116" i="20"/>
  <c r="GK183" i="20"/>
  <c r="Y212" i="20"/>
  <c r="AA212" i="20" s="1"/>
  <c r="BA217" i="20"/>
  <c r="BC217" i="20" s="1"/>
  <c r="GS170" i="20"/>
  <c r="GT170" i="20" s="1"/>
  <c r="GV170" i="20" s="1"/>
  <c r="T164" i="21" s="1"/>
  <c r="AW195" i="20"/>
  <c r="DO142" i="20"/>
  <c r="P27" i="20"/>
  <c r="U27" i="20" s="1"/>
  <c r="CA27" i="20"/>
  <c r="CB27" i="20" s="1"/>
  <c r="BF27" i="20"/>
  <c r="BF115" i="20"/>
  <c r="BK115" i="20" s="1"/>
  <c r="CH115" i="20"/>
  <c r="CM115" i="20" s="1"/>
  <c r="DJ65" i="20"/>
  <c r="DO65" i="20" s="1"/>
  <c r="FO122" i="20"/>
  <c r="AD32" i="20"/>
  <c r="AD217" i="20"/>
  <c r="AE217" i="20" s="1"/>
  <c r="FV32" i="20"/>
  <c r="GA32" i="20" s="1"/>
  <c r="GD32" i="20"/>
  <c r="GE32" i="20" s="1"/>
  <c r="GF32" i="20" s="1"/>
  <c r="GH32" i="20" s="1"/>
  <c r="AS195" i="20"/>
  <c r="GS210" i="20"/>
  <c r="FV139" i="20"/>
  <c r="FH217" i="20"/>
  <c r="FJ217" i="20" s="1"/>
  <c r="FL217" i="20" s="1"/>
  <c r="BT217" i="20"/>
  <c r="FH195" i="20"/>
  <c r="CH195" i="20"/>
  <c r="EF195" i="20"/>
  <c r="GR216" i="20"/>
  <c r="CO140" i="20"/>
  <c r="CT140" i="20" s="1"/>
  <c r="FH140" i="20"/>
  <c r="FM140" i="20" s="1"/>
  <c r="GK140" i="20"/>
  <c r="CV140" i="20"/>
  <c r="DA140" i="20" s="1"/>
  <c r="BF220" i="20"/>
  <c r="BK220" i="20" s="1"/>
  <c r="ET220" i="20"/>
  <c r="GD220" i="20"/>
  <c r="EF241" i="20"/>
  <c r="EK241" i="20" s="1"/>
  <c r="BF241" i="20"/>
  <c r="AD241" i="20"/>
  <c r="DQ262" i="20"/>
  <c r="DR262" i="20" s="1"/>
  <c r="GR262" i="20"/>
  <c r="GS262" i="20" s="1"/>
  <c r="FO262" i="20"/>
  <c r="FT262" i="20" s="1"/>
  <c r="CV251" i="20"/>
  <c r="EY180" i="20"/>
  <c r="BR217" i="20"/>
  <c r="AB212" i="20"/>
  <c r="X213" i="20"/>
  <c r="BD217" i="20"/>
  <c r="AW217" i="20"/>
  <c r="DC91" i="20"/>
  <c r="DD91" i="20" s="1"/>
  <c r="DE91" i="20" s="1"/>
  <c r="DG91" i="20" s="1"/>
  <c r="AS142" i="20"/>
  <c r="AT142" i="20" s="1"/>
  <c r="AV142" i="20" s="1"/>
  <c r="FH27" i="20"/>
  <c r="GR27" i="20"/>
  <c r="FA27" i="20"/>
  <c r="FB27" i="20" s="1"/>
  <c r="FC27" i="20" s="1"/>
  <c r="FE27" i="20" s="1"/>
  <c r="DC115" i="20"/>
  <c r="DD115" i="20" s="1"/>
  <c r="DE115" i="20" s="1"/>
  <c r="DG115" i="20" s="1"/>
  <c r="GD115" i="20"/>
  <c r="GE115" i="20" s="1"/>
  <c r="GF115" i="20" s="1"/>
  <c r="GH115" i="20" s="1"/>
  <c r="EM217" i="20"/>
  <c r="CH32" i="20"/>
  <c r="DX32" i="20"/>
  <c r="EC32" i="20" s="1"/>
  <c r="GA211" i="20"/>
  <c r="GE255" i="20"/>
  <c r="AY139" i="20"/>
  <c r="AZ139" i="20" s="1"/>
  <c r="BA139" i="20" s="1"/>
  <c r="BC139" i="20" s="1"/>
  <c r="FO139" i="20"/>
  <c r="CO217" i="20"/>
  <c r="CQ217" i="20" s="1"/>
  <c r="CS217" i="20" s="1"/>
  <c r="FO217" i="20"/>
  <c r="BT195" i="20"/>
  <c r="AK195" i="20"/>
  <c r="DX195" i="20"/>
  <c r="EC195" i="20" s="1"/>
  <c r="ET195" i="20"/>
  <c r="EY195" i="20" s="1"/>
  <c r="DQ140" i="20"/>
  <c r="DV140" i="20" s="1"/>
  <c r="BT140" i="20"/>
  <c r="CA140" i="20"/>
  <c r="CF140" i="20" s="1"/>
  <c r="EM140" i="20"/>
  <c r="BM220" i="20"/>
  <c r="BR220" i="20" s="1"/>
  <c r="FV220" i="20"/>
  <c r="CV220" i="20"/>
  <c r="DA220" i="20" s="1"/>
  <c r="CV241" i="20"/>
  <c r="FV241" i="20"/>
  <c r="CO241" i="20"/>
  <c r="GF246" i="20"/>
  <c r="GH246" i="20" s="1"/>
  <c r="BM262" i="20"/>
  <c r="BR262" i="20" s="1"/>
  <c r="GD262" i="20"/>
  <c r="GF262" i="20" s="1"/>
  <c r="GH262" i="20" s="1"/>
  <c r="DJ262" i="20"/>
  <c r="DO262" i="20" s="1"/>
  <c r="ET251" i="20"/>
  <c r="EY251" i="20" s="1"/>
  <c r="DJ205" i="20"/>
  <c r="DO205" i="20" s="1"/>
  <c r="W116" i="20"/>
  <c r="AT217" i="20"/>
  <c r="AV217" i="20" s="1"/>
  <c r="FH91" i="20"/>
  <c r="FI91" i="20" s="1"/>
  <c r="GK27" i="20"/>
  <c r="AD27" i="20"/>
  <c r="EM27" i="20"/>
  <c r="FO115" i="20"/>
  <c r="FP115" i="20" s="1"/>
  <c r="FQ115" i="20" s="1"/>
  <c r="FS115" i="20" s="1"/>
  <c r="EM115" i="20"/>
  <c r="BT32" i="20"/>
  <c r="BU32" i="20" s="1"/>
  <c r="BV32" i="20" s="1"/>
  <c r="BX32" i="20" s="1"/>
  <c r="CA32" i="20"/>
  <c r="DK230" i="20"/>
  <c r="CO13" i="20"/>
  <c r="CA139" i="20"/>
  <c r="EF217" i="20"/>
  <c r="DQ217" i="20"/>
  <c r="DR217" i="20" s="1"/>
  <c r="GK217" i="20"/>
  <c r="CV195" i="20"/>
  <c r="CA195" i="20"/>
  <c r="EM195" i="20"/>
  <c r="EO195" i="20" s="1"/>
  <c r="EQ195" i="20" s="1"/>
  <c r="P195" i="20"/>
  <c r="U195" i="20" s="1"/>
  <c r="CV84" i="20"/>
  <c r="CW84" i="20" s="1"/>
  <c r="CX84" i="20" s="1"/>
  <c r="CZ84" i="20" s="1"/>
  <c r="AK140" i="20"/>
  <c r="AP140" i="20" s="1"/>
  <c r="BF140" i="20"/>
  <c r="BK140" i="20" s="1"/>
  <c r="GR140" i="20"/>
  <c r="GS140" i="20" s="1"/>
  <c r="GT140" i="20" s="1"/>
  <c r="GV140" i="20" s="1"/>
  <c r="T134" i="21" s="1"/>
  <c r="EF220" i="20"/>
  <c r="EK220" i="20" s="1"/>
  <c r="AR220" i="20"/>
  <c r="EM220" i="20"/>
  <c r="ER220" i="20" s="1"/>
  <c r="DJ241" i="20"/>
  <c r="DL241" i="20" s="1"/>
  <c r="DN241" i="20" s="1"/>
  <c r="FO241" i="20"/>
  <c r="FT241" i="20" s="1"/>
  <c r="BM241" i="20"/>
  <c r="EM262" i="20"/>
  <c r="DX262" i="20"/>
  <c r="BF262" i="20"/>
  <c r="BK262" i="20" s="1"/>
  <c r="W251" i="20"/>
  <c r="AR230" i="20"/>
  <c r="AS230" i="20" s="1"/>
  <c r="P139" i="20"/>
  <c r="Q139" i="20" s="1"/>
  <c r="R139" i="20" s="1"/>
  <c r="T139" i="20" s="1"/>
  <c r="FV230" i="20"/>
  <c r="GA230" i="20" s="1"/>
  <c r="FB141" i="20"/>
  <c r="FC141" i="20" s="1"/>
  <c r="FE141" i="20" s="1"/>
  <c r="AP209" i="20"/>
  <c r="EG206" i="20"/>
  <c r="AS237" i="20"/>
  <c r="Q247" i="20"/>
  <c r="CH58" i="20"/>
  <c r="CM58" i="20" s="1"/>
  <c r="CA51" i="20"/>
  <c r="CF51" i="20" s="1"/>
  <c r="FI222" i="20"/>
  <c r="BF33" i="20"/>
  <c r="BG33" i="20" s="1"/>
  <c r="BH33" i="20" s="1"/>
  <c r="BJ33" i="20" s="1"/>
  <c r="FA240" i="20"/>
  <c r="FF240" i="20" s="1"/>
  <c r="CF137" i="20"/>
  <c r="DL170" i="20"/>
  <c r="DN170" i="20" s="1"/>
  <c r="AE134" i="20"/>
  <c r="AF134" i="20" s="1"/>
  <c r="AH134" i="20" s="1"/>
  <c r="AI175" i="20"/>
  <c r="DK237" i="20"/>
  <c r="GK58" i="20"/>
  <c r="GL58" i="20" s="1"/>
  <c r="GM58" i="20" s="1"/>
  <c r="GO58" i="20" s="1"/>
  <c r="FA51" i="20"/>
  <c r="FB51" i="20" s="1"/>
  <c r="FC51" i="20" s="1"/>
  <c r="FE51" i="20" s="1"/>
  <c r="GR33" i="20"/>
  <c r="GS33" i="20" s="1"/>
  <c r="GT33" i="20" s="1"/>
  <c r="GV33" i="20" s="1"/>
  <c r="T27" i="21" s="1"/>
  <c r="DA159" i="20"/>
  <c r="AW148" i="20"/>
  <c r="BN212" i="20"/>
  <c r="DO170" i="20"/>
  <c r="Q96" i="20"/>
  <c r="R96" i="20" s="1"/>
  <c r="T96" i="20" s="1"/>
  <c r="DA185" i="20"/>
  <c r="DO237" i="20"/>
  <c r="GD58" i="20"/>
  <c r="GE58" i="20" s="1"/>
  <c r="GF58" i="20" s="1"/>
  <c r="GH58" i="20" s="1"/>
  <c r="GD51" i="20"/>
  <c r="EN191" i="20"/>
  <c r="EN257" i="20"/>
  <c r="BY262" i="20"/>
  <c r="ER257" i="20"/>
  <c r="CJ162" i="20"/>
  <c r="CL162" i="20" s="1"/>
  <c r="FB134" i="20"/>
  <c r="FC134" i="20" s="1"/>
  <c r="FE134" i="20" s="1"/>
  <c r="DY105" i="20"/>
  <c r="BU185" i="20"/>
  <c r="CO58" i="20"/>
  <c r="CT58" i="20" s="1"/>
  <c r="DX51" i="20"/>
  <c r="EC51" i="20" s="1"/>
  <c r="GS234" i="20"/>
  <c r="DC33" i="20"/>
  <c r="CV136" i="20"/>
  <c r="DA136" i="20" s="1"/>
  <c r="ER255" i="20"/>
  <c r="CF211" i="20"/>
  <c r="GM262" i="20"/>
  <c r="GO262" i="20" s="1"/>
  <c r="AW98" i="20"/>
  <c r="AP180" i="20"/>
  <c r="GE212" i="20"/>
  <c r="CM162" i="20"/>
  <c r="DY96" i="20"/>
  <c r="Q237" i="20"/>
  <c r="AY58" i="20"/>
  <c r="AZ58" i="20" s="1"/>
  <c r="AD51" i="20"/>
  <c r="DY231" i="20"/>
  <c r="AE199" i="20"/>
  <c r="X189" i="20"/>
  <c r="AE225" i="20"/>
  <c r="EU178" i="20"/>
  <c r="EV178" i="20" s="1"/>
  <c r="EX178" i="20" s="1"/>
  <c r="GK33" i="20"/>
  <c r="DR209" i="20"/>
  <c r="FB223" i="20"/>
  <c r="DS185" i="20"/>
  <c r="DU185" i="20" s="1"/>
  <c r="AZ206" i="20"/>
  <c r="FP178" i="20"/>
  <c r="ET41" i="20"/>
  <c r="EU41" i="20" s="1"/>
  <c r="BM160" i="20"/>
  <c r="BR160" i="20" s="1"/>
  <c r="FQ255" i="20"/>
  <c r="FS255" i="20" s="1"/>
  <c r="CW260" i="20"/>
  <c r="GA199" i="20"/>
  <c r="FO248" i="20"/>
  <c r="FT248" i="20" s="1"/>
  <c r="GD248" i="20"/>
  <c r="DJ248" i="20"/>
  <c r="DL248" i="20" s="1"/>
  <c r="DN248" i="20" s="1"/>
  <c r="W168" i="20"/>
  <c r="AB168" i="20" s="1"/>
  <c r="AR248" i="20"/>
  <c r="AW248" i="20" s="1"/>
  <c r="FO246" i="20"/>
  <c r="DL252" i="20"/>
  <c r="DN252" i="20" s="1"/>
  <c r="CO248" i="20"/>
  <c r="CT248" i="20" s="1"/>
  <c r="P190" i="20"/>
  <c r="R190" i="20" s="1"/>
  <c r="T190" i="20" s="1"/>
  <c r="BT190" i="20"/>
  <c r="BY190" i="20" s="1"/>
  <c r="ET246" i="20"/>
  <c r="EV246" i="20" s="1"/>
  <c r="EX246" i="20" s="1"/>
  <c r="GK38" i="20"/>
  <c r="DX248" i="20"/>
  <c r="EC248" i="20" s="1"/>
  <c r="CH248" i="20"/>
  <c r="CF59" i="20"/>
  <c r="EF74" i="20"/>
  <c r="EG74" i="20" s="1"/>
  <c r="EH74" i="20" s="1"/>
  <c r="EJ74" i="20" s="1"/>
  <c r="GD74" i="20"/>
  <c r="GE74" i="20" s="1"/>
  <c r="GF74" i="20" s="1"/>
  <c r="GH74" i="20" s="1"/>
  <c r="FA74" i="20"/>
  <c r="P74" i="20"/>
  <c r="U74" i="20" s="1"/>
  <c r="ET34" i="20"/>
  <c r="EU34" i="20" s="1"/>
  <c r="EV34" i="20" s="1"/>
  <c r="EX34" i="20" s="1"/>
  <c r="BM34" i="20"/>
  <c r="BR34" i="20" s="1"/>
  <c r="CO105" i="20"/>
  <c r="CT105" i="20" s="1"/>
  <c r="P41" i="20"/>
  <c r="DC59" i="20"/>
  <c r="DH59" i="20" s="1"/>
  <c r="BT144" i="20"/>
  <c r="BU144" i="20" s="1"/>
  <c r="BV144" i="20" s="1"/>
  <c r="BX144" i="20" s="1"/>
  <c r="GR74" i="20"/>
  <c r="GS74" i="20" s="1"/>
  <c r="GT74" i="20" s="1"/>
  <c r="GV74" i="20" s="1"/>
  <c r="ET74" i="20"/>
  <c r="EU74" i="20" s="1"/>
  <c r="EV74" i="20" s="1"/>
  <c r="EX74" i="20" s="1"/>
  <c r="GK74" i="20"/>
  <c r="GL74" i="20" s="1"/>
  <c r="GM74" i="20" s="1"/>
  <c r="GO74" i="20" s="1"/>
  <c r="GK34" i="20"/>
  <c r="GL34" i="20" s="1"/>
  <c r="GM34" i="20" s="1"/>
  <c r="GO34" i="20" s="1"/>
  <c r="DD28" i="20"/>
  <c r="DE28" i="20" s="1"/>
  <c r="DG28" i="20" s="1"/>
  <c r="CO34" i="20"/>
  <c r="DO156" i="20"/>
  <c r="DV106" i="20"/>
  <c r="CM148" i="20"/>
  <c r="BG105" i="20"/>
  <c r="BH105" i="20" s="1"/>
  <c r="BJ105" i="20" s="1"/>
  <c r="CO74" i="20"/>
  <c r="AK74" i="20"/>
  <c r="DX74" i="20"/>
  <c r="DC34" i="20"/>
  <c r="DH34" i="20" s="1"/>
  <c r="EM34" i="20"/>
  <c r="EN34" i="20" s="1"/>
  <c r="EO34" i="20" s="1"/>
  <c r="EQ34" i="20" s="1"/>
  <c r="CV105" i="20"/>
  <c r="CW105" i="20" s="1"/>
  <c r="CX105" i="20" s="1"/>
  <c r="CZ105" i="20" s="1"/>
  <c r="GD59" i="20"/>
  <c r="GE59" i="20" s="1"/>
  <c r="GF59" i="20" s="1"/>
  <c r="GH59" i="20" s="1"/>
  <c r="AL67" i="20"/>
  <c r="CV74" i="20"/>
  <c r="CW74" i="20" s="1"/>
  <c r="CA74" i="20"/>
  <c r="DJ74" i="20"/>
  <c r="W34" i="20"/>
  <c r="AB34" i="20" s="1"/>
  <c r="CA34" i="20"/>
  <c r="CF34" i="20" s="1"/>
  <c r="AD34" i="20"/>
  <c r="AK105" i="20"/>
  <c r="BF59" i="20"/>
  <c r="BK59" i="20" s="1"/>
  <c r="FO70" i="20"/>
  <c r="FP70" i="20" s="1"/>
  <c r="FQ70" i="20" s="1"/>
  <c r="FS70" i="20" s="1"/>
  <c r="DY98" i="20"/>
  <c r="AR74" i="20"/>
  <c r="BM74" i="20"/>
  <c r="BR74" i="20" s="1"/>
  <c r="CH74" i="20"/>
  <c r="CM74" i="20" s="1"/>
  <c r="AS84" i="20"/>
  <c r="AT84" i="20" s="1"/>
  <c r="AV84" i="20" s="1"/>
  <c r="AY34" i="20"/>
  <c r="CV34" i="20"/>
  <c r="DA34" i="20" s="1"/>
  <c r="FA105" i="20"/>
  <c r="FB105" i="20" s="1"/>
  <c r="ET105" i="20"/>
  <c r="EU105" i="20" s="1"/>
  <c r="EV105" i="20" s="1"/>
  <c r="EX105" i="20" s="1"/>
  <c r="GR41" i="20"/>
  <c r="GS41" i="20" s="1"/>
  <c r="GT41" i="20" s="1"/>
  <c r="GV41" i="20" s="1"/>
  <c r="T35" i="21" s="1"/>
  <c r="AY59" i="20"/>
  <c r="BK134" i="20"/>
  <c r="FV74" i="20"/>
  <c r="FW74" i="20" s="1"/>
  <c r="DQ74" i="20"/>
  <c r="DV74" i="20" s="1"/>
  <c r="AD74" i="20"/>
  <c r="BF74" i="20"/>
  <c r="BK74" i="20" s="1"/>
  <c r="ER142" i="20"/>
  <c r="GR34" i="20"/>
  <c r="FH34" i="20"/>
  <c r="FI34" i="20" s="1"/>
  <c r="FJ34" i="20" s="1"/>
  <c r="FL34" i="20" s="1"/>
  <c r="FA34" i="20"/>
  <c r="FB34" i="20" s="1"/>
  <c r="FC34" i="20" s="1"/>
  <c r="FE34" i="20" s="1"/>
  <c r="Q106" i="20"/>
  <c r="R106" i="20" s="1"/>
  <c r="T106" i="20" s="1"/>
  <c r="FH74" i="20"/>
  <c r="FI74" i="20" s="1"/>
  <c r="FJ74" i="20" s="1"/>
  <c r="FL74" i="20" s="1"/>
  <c r="W74" i="20"/>
  <c r="FO74" i="20"/>
  <c r="FP74" i="20" s="1"/>
  <c r="FQ74" i="20" s="1"/>
  <c r="FS74" i="20" s="1"/>
  <c r="EM74" i="20"/>
  <c r="EN74" i="20" s="1"/>
  <c r="EO74" i="20" s="1"/>
  <c r="EQ74" i="20" s="1"/>
  <c r="AS151" i="20"/>
  <c r="AT151" i="20" s="1"/>
  <c r="AV151" i="20" s="1"/>
  <c r="BF34" i="20"/>
  <c r="DY60" i="20"/>
  <c r="DZ60" i="20" s="1"/>
  <c r="EB60" i="20" s="1"/>
  <c r="DX34" i="20"/>
  <c r="W59" i="20"/>
  <c r="X59" i="20" s="1"/>
  <c r="DV180" i="20"/>
  <c r="DR180" i="20"/>
  <c r="GF180" i="20"/>
  <c r="GH180" i="20" s="1"/>
  <c r="GE180" i="20"/>
  <c r="BK180" i="20"/>
  <c r="BG180" i="20"/>
  <c r="CB260" i="20"/>
  <c r="CF260" i="20"/>
  <c r="DO260" i="20"/>
  <c r="DL260" i="20"/>
  <c r="DN260" i="20" s="1"/>
  <c r="EC260" i="20"/>
  <c r="DY260" i="20"/>
  <c r="BU260" i="20"/>
  <c r="BY260" i="20"/>
  <c r="GE170" i="20"/>
  <c r="GF170" i="20" s="1"/>
  <c r="GH170" i="20" s="1"/>
  <c r="AS223" i="20"/>
  <c r="AT223" i="20"/>
  <c r="AV223" i="20" s="1"/>
  <c r="AW223" i="20"/>
  <c r="GM223" i="20"/>
  <c r="GO223" i="20" s="1"/>
  <c r="GL223" i="20"/>
  <c r="AE162" i="20"/>
  <c r="AF162" i="20" s="1"/>
  <c r="AH162" i="20" s="1"/>
  <c r="AI162" i="20"/>
  <c r="FB170" i="20"/>
  <c r="FC170" i="20" s="1"/>
  <c r="FE170" i="20" s="1"/>
  <c r="FF170" i="20"/>
  <c r="CT170" i="20"/>
  <c r="CP170" i="20"/>
  <c r="CQ170" i="20" s="1"/>
  <c r="CS170" i="20" s="1"/>
  <c r="CB139" i="20"/>
  <c r="CC139" i="20" s="1"/>
  <c r="CE139" i="20" s="1"/>
  <c r="CF139" i="20"/>
  <c r="FB175" i="20"/>
  <c r="FC175" i="20" s="1"/>
  <c r="FE175" i="20" s="1"/>
  <c r="FF175" i="20"/>
  <c r="DH254" i="20"/>
  <c r="DE254" i="20"/>
  <c r="DG254" i="20" s="1"/>
  <c r="DD254" i="20"/>
  <c r="AM252" i="20"/>
  <c r="AO252" i="20" s="1"/>
  <c r="AM246" i="20"/>
  <c r="AO246" i="20" s="1"/>
  <c r="CX210" i="20"/>
  <c r="CZ210" i="20" s="1"/>
  <c r="CX185" i="20"/>
  <c r="CZ185" i="20" s="1"/>
  <c r="I43" i="20"/>
  <c r="BF43" i="20"/>
  <c r="W43" i="20"/>
  <c r="GR43" i="20"/>
  <c r="GS43" i="20" s="1"/>
  <c r="GT43" i="20" s="1"/>
  <c r="GV43" i="20" s="1"/>
  <c r="T37" i="21" s="1"/>
  <c r="CA43" i="20"/>
  <c r="CF43" i="20" s="1"/>
  <c r="AK43" i="20"/>
  <c r="DX43" i="20"/>
  <c r="FT142" i="20"/>
  <c r="I157" i="20"/>
  <c r="FO157" i="20"/>
  <c r="AR157" i="20"/>
  <c r="AS157" i="20" s="1"/>
  <c r="AT157" i="20" s="1"/>
  <c r="AV157" i="20" s="1"/>
  <c r="FH157" i="20"/>
  <c r="FM157" i="20" s="1"/>
  <c r="EM157" i="20"/>
  <c r="FA157" i="20"/>
  <c r="CO157" i="20"/>
  <c r="CT157" i="20" s="1"/>
  <c r="CH157" i="20"/>
  <c r="BM157" i="20"/>
  <c r="BR157" i="20" s="1"/>
  <c r="DQ157" i="20"/>
  <c r="P157" i="20"/>
  <c r="U157" i="20" s="1"/>
  <c r="CV157" i="20"/>
  <c r="BT157" i="20"/>
  <c r="EF157" i="20"/>
  <c r="I171" i="20"/>
  <c r="BF171" i="20"/>
  <c r="CV171" i="20"/>
  <c r="CO171" i="20"/>
  <c r="CT171" i="20" s="1"/>
  <c r="BM171" i="20"/>
  <c r="FH171" i="20"/>
  <c r="FM171" i="20" s="1"/>
  <c r="W171" i="20"/>
  <c r="FV171" i="20"/>
  <c r="AY171" i="20"/>
  <c r="AK171" i="20"/>
  <c r="DC171" i="20"/>
  <c r="CA171" i="20"/>
  <c r="I186" i="20"/>
  <c r="J186" i="20" s="1"/>
  <c r="K186" i="20" s="1"/>
  <c r="M186" i="20" s="1"/>
  <c r="DC186" i="20"/>
  <c r="DE186" i="20" s="1"/>
  <c r="DG186" i="20" s="1"/>
  <c r="CO186" i="20"/>
  <c r="CT186" i="20" s="1"/>
  <c r="EM186" i="20"/>
  <c r="GD186" i="20"/>
  <c r="DJ186" i="20"/>
  <c r="DQ186" i="20"/>
  <c r="DX186" i="20"/>
  <c r="EC186" i="20" s="1"/>
  <c r="BF186" i="20"/>
  <c r="ET186" i="20"/>
  <c r="EV186" i="20" s="1"/>
  <c r="EX186" i="20" s="1"/>
  <c r="W186" i="20"/>
  <c r="AB186" i="20" s="1"/>
  <c r="AR186" i="20"/>
  <c r="FH186" i="20"/>
  <c r="FM186" i="20" s="1"/>
  <c r="BM186" i="20"/>
  <c r="FV186" i="20"/>
  <c r="BD219" i="20"/>
  <c r="AZ219" i="20"/>
  <c r="I174" i="20"/>
  <c r="N174" i="20" s="1"/>
  <c r="DQ174" i="20"/>
  <c r="DV174" i="20" s="1"/>
  <c r="DK260" i="20"/>
  <c r="DH223" i="20"/>
  <c r="DK59" i="20"/>
  <c r="DL59" i="20" s="1"/>
  <c r="DN59" i="20" s="1"/>
  <c r="DO59" i="20"/>
  <c r="EK33" i="20"/>
  <c r="EG33" i="20"/>
  <c r="ER148" i="20"/>
  <c r="EN148" i="20"/>
  <c r="EO148" i="20" s="1"/>
  <c r="EQ148" i="20" s="1"/>
  <c r="BY66" i="20"/>
  <c r="BU66" i="20"/>
  <c r="BV66" i="20" s="1"/>
  <c r="BX66" i="20" s="1"/>
  <c r="CT180" i="20"/>
  <c r="CP180" i="20"/>
  <c r="DD260" i="20"/>
  <c r="DE260" i="20"/>
  <c r="DG260" i="20" s="1"/>
  <c r="DH260" i="20"/>
  <c r="X223" i="20"/>
  <c r="CM147" i="20"/>
  <c r="BA196" i="20"/>
  <c r="BC196" i="20" s="1"/>
  <c r="BD196" i="20"/>
  <c r="AZ196" i="20"/>
  <c r="FH43" i="20"/>
  <c r="FI43" i="20" s="1"/>
  <c r="U89" i="20"/>
  <c r="Q89" i="20"/>
  <c r="R89" i="20" s="1"/>
  <c r="T89" i="20" s="1"/>
  <c r="GE175" i="20"/>
  <c r="GF175" i="20" s="1"/>
  <c r="GH175" i="20" s="1"/>
  <c r="I125" i="20"/>
  <c r="N125" i="20" s="1"/>
  <c r="GR125" i="20"/>
  <c r="CH125" i="20"/>
  <c r="FO125" i="20"/>
  <c r="FP125" i="20" s="1"/>
  <c r="BF125" i="20"/>
  <c r="CV125" i="20"/>
  <c r="DX125" i="20"/>
  <c r="EC125" i="20" s="1"/>
  <c r="DC125" i="20"/>
  <c r="CO125" i="20"/>
  <c r="CT125" i="20" s="1"/>
  <c r="ET125" i="20"/>
  <c r="AR125" i="20"/>
  <c r="AK125" i="20"/>
  <c r="AP125" i="20" s="1"/>
  <c r="P125" i="20"/>
  <c r="AY125" i="20"/>
  <c r="BD125" i="20" s="1"/>
  <c r="GD125" i="20"/>
  <c r="GE125" i="20" s="1"/>
  <c r="GF125" i="20" s="1"/>
  <c r="GH125" i="20" s="1"/>
  <c r="BT125" i="20"/>
  <c r="BU125" i="20" s="1"/>
  <c r="BV125" i="20" s="1"/>
  <c r="BX125" i="20" s="1"/>
  <c r="FA125" i="20"/>
  <c r="FB125" i="20" s="1"/>
  <c r="FC125" i="20" s="1"/>
  <c r="FE125" i="20" s="1"/>
  <c r="I83" i="20"/>
  <c r="EM83" i="20"/>
  <c r="CV83" i="20"/>
  <c r="CW83" i="20" s="1"/>
  <c r="CX83" i="20" s="1"/>
  <c r="CZ83" i="20" s="1"/>
  <c r="I35" i="20"/>
  <c r="N35" i="20" s="1"/>
  <c r="FO35" i="20"/>
  <c r="FT35" i="20" s="1"/>
  <c r="CH35" i="20"/>
  <c r="AK35" i="20"/>
  <c r="FA35" i="20"/>
  <c r="FB35" i="20" s="1"/>
  <c r="FC35" i="20" s="1"/>
  <c r="FE35" i="20" s="1"/>
  <c r="GD35" i="20"/>
  <c r="DJ35" i="20"/>
  <c r="GK35" i="20"/>
  <c r="GL35" i="20" s="1"/>
  <c r="GM35" i="20" s="1"/>
  <c r="GO35" i="20" s="1"/>
  <c r="CV35" i="20"/>
  <c r="DA35" i="20" s="1"/>
  <c r="FV35" i="20"/>
  <c r="FW35" i="20" s="1"/>
  <c r="FX35" i="20" s="1"/>
  <c r="FZ35" i="20" s="1"/>
  <c r="EF35" i="20"/>
  <c r="FH35" i="20"/>
  <c r="FI35" i="20" s="1"/>
  <c r="FJ35" i="20" s="1"/>
  <c r="FL35" i="20" s="1"/>
  <c r="GR35" i="20"/>
  <c r="GS35" i="20" s="1"/>
  <c r="GT35" i="20" s="1"/>
  <c r="GV35" i="20" s="1"/>
  <c r="T29" i="21" s="1"/>
  <c r="BT35" i="20"/>
  <c r="BY35" i="20" s="1"/>
  <c r="I89" i="20"/>
  <c r="FV89" i="20"/>
  <c r="FW89" i="20" s="1"/>
  <c r="CH89" i="20"/>
  <c r="CM89" i="20" s="1"/>
  <c r="AK89" i="20"/>
  <c r="BF89" i="20"/>
  <c r="I25" i="20"/>
  <c r="GR25" i="20"/>
  <c r="GS25" i="20" s="1"/>
  <c r="GT25" i="20" s="1"/>
  <c r="GV25" i="20" s="1"/>
  <c r="T19" i="21" s="1"/>
  <c r="AD25" i="20"/>
  <c r="FO25" i="20"/>
  <c r="EM25" i="20"/>
  <c r="EN25" i="20" s="1"/>
  <c r="EO25" i="20" s="1"/>
  <c r="EQ25" i="20" s="1"/>
  <c r="FT151" i="20"/>
  <c r="FP151" i="20"/>
  <c r="FQ151" i="20" s="1"/>
  <c r="FS151" i="20" s="1"/>
  <c r="CM151" i="20"/>
  <c r="CI151" i="20"/>
  <c r="CJ151" i="20" s="1"/>
  <c r="CL151" i="20" s="1"/>
  <c r="FI142" i="20"/>
  <c r="FJ142" i="20" s="1"/>
  <c r="FL142" i="20" s="1"/>
  <c r="FM142" i="20"/>
  <c r="CF142" i="20"/>
  <c r="CB142" i="20"/>
  <c r="CC142" i="20" s="1"/>
  <c r="CE142" i="20" s="1"/>
  <c r="I122" i="20"/>
  <c r="J122" i="20" s="1"/>
  <c r="K122" i="20" s="1"/>
  <c r="M122" i="20" s="1"/>
  <c r="DC122" i="20"/>
  <c r="GR122" i="20"/>
  <c r="GS122" i="20" s="1"/>
  <c r="GT122" i="20" s="1"/>
  <c r="GV122" i="20" s="1"/>
  <c r="T116" i="21" s="1"/>
  <c r="BT122" i="20"/>
  <c r="AY122" i="20"/>
  <c r="BD122" i="20" s="1"/>
  <c r="AD122" i="20"/>
  <c r="AR122" i="20"/>
  <c r="CV122" i="20"/>
  <c r="DA122" i="20" s="1"/>
  <c r="FA122" i="20"/>
  <c r="FB122" i="20" s="1"/>
  <c r="FC122" i="20" s="1"/>
  <c r="FE122" i="20" s="1"/>
  <c r="P122" i="20"/>
  <c r="CH122" i="20"/>
  <c r="CM122" i="20" s="1"/>
  <c r="CO122" i="20"/>
  <c r="CP122" i="20" s="1"/>
  <c r="CQ122" i="20" s="1"/>
  <c r="CS122" i="20" s="1"/>
  <c r="FH122" i="20"/>
  <c r="FI122" i="20" s="1"/>
  <c r="FJ122" i="20" s="1"/>
  <c r="FL122" i="20" s="1"/>
  <c r="FV122" i="20"/>
  <c r="FW122" i="20" s="1"/>
  <c r="BF122" i="20"/>
  <c r="BK122" i="20" s="1"/>
  <c r="BM122" i="20"/>
  <c r="BR122" i="20" s="1"/>
  <c r="DX122" i="20"/>
  <c r="DY122" i="20" s="1"/>
  <c r="DJ122" i="20"/>
  <c r="DK122" i="20" s="1"/>
  <c r="DL122" i="20" s="1"/>
  <c r="DN122" i="20" s="1"/>
  <c r="EF122" i="20"/>
  <c r="ET122" i="20"/>
  <c r="EU122" i="20" s="1"/>
  <c r="EV122" i="20" s="1"/>
  <c r="EX122" i="20" s="1"/>
  <c r="AK122" i="20"/>
  <c r="CA122" i="20"/>
  <c r="W122" i="20"/>
  <c r="I82" i="20"/>
  <c r="N82" i="20" s="1"/>
  <c r="FO82" i="20"/>
  <c r="FP82" i="20" s="1"/>
  <c r="AY82" i="20"/>
  <c r="I58" i="20"/>
  <c r="BF58" i="20"/>
  <c r="DX58" i="20"/>
  <c r="FA58" i="20"/>
  <c r="FB58" i="20" s="1"/>
  <c r="FC58" i="20" s="1"/>
  <c r="FE58" i="20" s="1"/>
  <c r="ET58" i="20"/>
  <c r="BT58" i="20"/>
  <c r="BY58" i="20" s="1"/>
  <c r="CV58" i="20"/>
  <c r="DA58" i="20" s="1"/>
  <c r="AK58" i="20"/>
  <c r="AL58" i="20" s="1"/>
  <c r="CA58" i="20"/>
  <c r="AD58" i="20"/>
  <c r="GR58" i="20"/>
  <c r="GS58" i="20" s="1"/>
  <c r="GT58" i="20" s="1"/>
  <c r="GV58" i="20" s="1"/>
  <c r="T52" i="21" s="1"/>
  <c r="DQ58" i="20"/>
  <c r="P58" i="20"/>
  <c r="EM58" i="20"/>
  <c r="EN58" i="20" s="1"/>
  <c r="EO58" i="20" s="1"/>
  <c r="EQ58" i="20" s="1"/>
  <c r="EF58" i="20"/>
  <c r="EH58" i="20" s="1"/>
  <c r="EJ58" i="20" s="1"/>
  <c r="AR58" i="20"/>
  <c r="AS58" i="20" s="1"/>
  <c r="BM58" i="20"/>
  <c r="BR58" i="20" s="1"/>
  <c r="FH58" i="20"/>
  <c r="FI58" i="20" s="1"/>
  <c r="FJ58" i="20" s="1"/>
  <c r="FL58" i="20" s="1"/>
  <c r="FO58" i="20"/>
  <c r="W58" i="20"/>
  <c r="DJ58" i="20"/>
  <c r="DC58" i="20"/>
  <c r="DH58" i="20" s="1"/>
  <c r="DH99" i="20"/>
  <c r="DD99" i="20"/>
  <c r="DE99" i="20" s="1"/>
  <c r="DG99" i="20" s="1"/>
  <c r="U35" i="20"/>
  <c r="Q35" i="20"/>
  <c r="FP34" i="20"/>
  <c r="FQ34" i="20" s="1"/>
  <c r="FS34" i="20" s="1"/>
  <c r="FT34" i="20"/>
  <c r="FB180" i="20"/>
  <c r="CM260" i="20"/>
  <c r="DS180" i="20"/>
  <c r="DU180" i="20" s="1"/>
  <c r="FT180" i="20"/>
  <c r="DV164" i="20"/>
  <c r="DR164" i="20"/>
  <c r="DS164" i="20" s="1"/>
  <c r="DU164" i="20" s="1"/>
  <c r="DD223" i="20"/>
  <c r="EU209" i="20"/>
  <c r="EY209" i="20"/>
  <c r="AZ209" i="20"/>
  <c r="BD209" i="20"/>
  <c r="DY209" i="20"/>
  <c r="EC209" i="20"/>
  <c r="W157" i="20"/>
  <c r="GK157" i="20"/>
  <c r="BT193" i="20"/>
  <c r="AR193" i="20"/>
  <c r="I197" i="20"/>
  <c r="J197" i="20" s="1"/>
  <c r="K197" i="20" s="1"/>
  <c r="M197" i="20" s="1"/>
  <c r="AR197" i="20"/>
  <c r="AW197" i="20" s="1"/>
  <c r="AK197" i="20"/>
  <c r="P197" i="20"/>
  <c r="GR197" i="20"/>
  <c r="AY197" i="20"/>
  <c r="CV197" i="20"/>
  <c r="DA197" i="20" s="1"/>
  <c r="CO197" i="20"/>
  <c r="CT197" i="20" s="1"/>
  <c r="BT197" i="20"/>
  <c r="BY197" i="20" s="1"/>
  <c r="DC197" i="20"/>
  <c r="DH197" i="20" s="1"/>
  <c r="BM197" i="20"/>
  <c r="BR197" i="20" s="1"/>
  <c r="FA197" i="20"/>
  <c r="ET197" i="20"/>
  <c r="EY197" i="20" s="1"/>
  <c r="DX197" i="20"/>
  <c r="FH197" i="20"/>
  <c r="DQ197" i="20"/>
  <c r="GK197" i="20"/>
  <c r="GM197" i="20" s="1"/>
  <c r="GO197" i="20" s="1"/>
  <c r="FO197" i="20"/>
  <c r="FQ197" i="20" s="1"/>
  <c r="FS197" i="20" s="1"/>
  <c r="I207" i="20"/>
  <c r="GD207" i="20"/>
  <c r="AK207" i="20"/>
  <c r="AP207" i="20" s="1"/>
  <c r="DQ207" i="20"/>
  <c r="BF207" i="20"/>
  <c r="BK207" i="20" s="1"/>
  <c r="AD207" i="20"/>
  <c r="AI207" i="20" s="1"/>
  <c r="BT207" i="20"/>
  <c r="BY207" i="20" s="1"/>
  <c r="GK207" i="20"/>
  <c r="CH207" i="20"/>
  <c r="CM207" i="20" s="1"/>
  <c r="FV207" i="20"/>
  <c r="FO207" i="20"/>
  <c r="P207" i="20"/>
  <c r="U207" i="20" s="1"/>
  <c r="FA207" i="20"/>
  <c r="DJ207" i="20"/>
  <c r="EM207" i="20"/>
  <c r="EF207" i="20"/>
  <c r="EK207" i="20" s="1"/>
  <c r="ET207" i="20"/>
  <c r="EY207" i="20" s="1"/>
  <c r="FH207" i="20"/>
  <c r="AR207" i="20"/>
  <c r="AW207" i="20" s="1"/>
  <c r="CA207" i="20"/>
  <c r="CB207" i="20" s="1"/>
  <c r="I254" i="20"/>
  <c r="DJ254" i="20"/>
  <c r="EM254" i="20"/>
  <c r="BT254" i="20"/>
  <c r="BY254" i="20" s="1"/>
  <c r="CO254" i="20"/>
  <c r="AY254" i="20"/>
  <c r="DQ254" i="20"/>
  <c r="DV254" i="20" s="1"/>
  <c r="GK254" i="20"/>
  <c r="CV254" i="20"/>
  <c r="FA254" i="20"/>
  <c r="CA254" i="20"/>
  <c r="BF254" i="20"/>
  <c r="BH254" i="20" s="1"/>
  <c r="BJ254" i="20" s="1"/>
  <c r="EF254" i="20"/>
  <c r="EK254" i="20" s="1"/>
  <c r="AD254" i="20"/>
  <c r="W254" i="20"/>
  <c r="AB254" i="20" s="1"/>
  <c r="AR254" i="20"/>
  <c r="CH254" i="20"/>
  <c r="CM254" i="20" s="1"/>
  <c r="AK254" i="20"/>
  <c r="AM254" i="20" s="1"/>
  <c r="AO254" i="20" s="1"/>
  <c r="BM254" i="20"/>
  <c r="BR254" i="20" s="1"/>
  <c r="GD254" i="20"/>
  <c r="ET254" i="20"/>
  <c r="FH254" i="20"/>
  <c r="DX254" i="20"/>
  <c r="EC254" i="20" s="1"/>
  <c r="GR254" i="20"/>
  <c r="EM259" i="20"/>
  <c r="ER259" i="20" s="1"/>
  <c r="AR259" i="20"/>
  <c r="I104" i="20"/>
  <c r="N104" i="20" s="1"/>
  <c r="AR104" i="20"/>
  <c r="BF197" i="20"/>
  <c r="BH197" i="20" s="1"/>
  <c r="BJ197" i="20" s="1"/>
  <c r="DC193" i="20"/>
  <c r="GK259" i="20"/>
  <c r="I113" i="20"/>
  <c r="K113" i="20" s="1"/>
  <c r="M113" i="20" s="1"/>
  <c r="FV113" i="20"/>
  <c r="FF247" i="20"/>
  <c r="FB247" i="20"/>
  <c r="GF247" i="20"/>
  <c r="GH247" i="20" s="1"/>
  <c r="GE247" i="20"/>
  <c r="GR207" i="20"/>
  <c r="EY146" i="20"/>
  <c r="EU146" i="20"/>
  <c r="EV146" i="20" s="1"/>
  <c r="EX146" i="20" s="1"/>
  <c r="AP149" i="20"/>
  <c r="AL149" i="20"/>
  <c r="AM149" i="20" s="1"/>
  <c r="AO149" i="20" s="1"/>
  <c r="BR126" i="20"/>
  <c r="BN126" i="20"/>
  <c r="BO126" i="20" s="1"/>
  <c r="BQ126" i="20" s="1"/>
  <c r="CI175" i="20"/>
  <c r="CJ175" i="20" s="1"/>
  <c r="CL175" i="20" s="1"/>
  <c r="I219" i="20"/>
  <c r="EM219" i="20"/>
  <c r="FO219" i="20"/>
  <c r="FT219" i="20" s="1"/>
  <c r="ET219" i="20"/>
  <c r="GD219" i="20"/>
  <c r="FV219" i="20"/>
  <c r="GA219" i="20" s="1"/>
  <c r="P219" i="20"/>
  <c r="GR219" i="20"/>
  <c r="GT219" i="20" s="1"/>
  <c r="GV219" i="20" s="1"/>
  <c r="T213" i="21" s="1"/>
  <c r="AR219" i="20"/>
  <c r="AW219" i="20" s="1"/>
  <c r="CH219" i="20"/>
  <c r="BF219" i="20"/>
  <c r="BK219" i="20" s="1"/>
  <c r="AK219" i="20"/>
  <c r="BT219" i="20"/>
  <c r="BM219" i="20"/>
  <c r="CV219" i="20"/>
  <c r="DA219" i="20" s="1"/>
  <c r="DJ219" i="20"/>
  <c r="DQ219" i="20"/>
  <c r="DV219" i="20" s="1"/>
  <c r="FA219" i="20"/>
  <c r="CO219" i="20"/>
  <c r="CT219" i="20" s="1"/>
  <c r="I233" i="20"/>
  <c r="AY233" i="20"/>
  <c r="EF233" i="20"/>
  <c r="EK233" i="20" s="1"/>
  <c r="EM233" i="20"/>
  <c r="CO233" i="20"/>
  <c r="CT233" i="20" s="1"/>
  <c r="DC233" i="20"/>
  <c r="DQ233" i="20"/>
  <c r="CA233" i="20"/>
  <c r="CF233" i="20" s="1"/>
  <c r="BF233" i="20"/>
  <c r="DX233" i="20"/>
  <c r="EC233" i="20" s="1"/>
  <c r="CH233" i="20"/>
  <c r="CM233" i="20" s="1"/>
  <c r="GD233" i="20"/>
  <c r="GF233" i="20" s="1"/>
  <c r="GH233" i="20" s="1"/>
  <c r="GK233" i="20"/>
  <c r="GM233" i="20" s="1"/>
  <c r="GO233" i="20" s="1"/>
  <c r="FA233" i="20"/>
  <c r="FF233" i="20" s="1"/>
  <c r="FO233" i="20"/>
  <c r="BM233" i="20"/>
  <c r="BR233" i="20" s="1"/>
  <c r="P233" i="20"/>
  <c r="U233" i="20" s="1"/>
  <c r="CV233" i="20"/>
  <c r="DA233" i="20" s="1"/>
  <c r="AR233" i="20"/>
  <c r="AW233" i="20" s="1"/>
  <c r="FV233" i="20"/>
  <c r="GA233" i="20" s="1"/>
  <c r="GR233" i="20"/>
  <c r="GT233" i="20" s="1"/>
  <c r="GV233" i="20" s="1"/>
  <c r="T227" i="21" s="1"/>
  <c r="DJ233" i="20"/>
  <c r="BT233" i="20"/>
  <c r="BY233" i="20" s="1"/>
  <c r="AK233" i="20"/>
  <c r="W233" i="20"/>
  <c r="AD233" i="20"/>
  <c r="FH233" i="20"/>
  <c r="FM233" i="20" s="1"/>
  <c r="I243" i="20"/>
  <c r="J243" i="20" s="1"/>
  <c r="K243" i="20" s="1"/>
  <c r="M243" i="20" s="1"/>
  <c r="AR243" i="20"/>
  <c r="AW243" i="20" s="1"/>
  <c r="AD243" i="20"/>
  <c r="FV243" i="20"/>
  <c r="GA243" i="20" s="1"/>
  <c r="CO243" i="20"/>
  <c r="FO243" i="20"/>
  <c r="FT243" i="20" s="1"/>
  <c r="GR243" i="20"/>
  <c r="FA243" i="20"/>
  <c r="GK243" i="20"/>
  <c r="BM243" i="20"/>
  <c r="BO243" i="20" s="1"/>
  <c r="BQ243" i="20" s="1"/>
  <c r="P243" i="20"/>
  <c r="DQ243" i="20"/>
  <c r="ET243" i="20"/>
  <c r="FH259" i="20"/>
  <c r="ER185" i="20"/>
  <c r="EN185" i="20"/>
  <c r="GD197" i="20"/>
  <c r="AY243" i="20"/>
  <c r="BA243" i="20" s="1"/>
  <c r="BC243" i="20" s="1"/>
  <c r="P254" i="20"/>
  <c r="Q254" i="20" s="1"/>
  <c r="FO254" i="20"/>
  <c r="FQ254" i="20" s="1"/>
  <c r="FS254" i="20" s="1"/>
  <c r="EQ42" i="20"/>
  <c r="EQ151" i="20"/>
  <c r="AM213" i="20"/>
  <c r="AO213" i="20" s="1"/>
  <c r="EQ147" i="20"/>
  <c r="FA193" i="20"/>
  <c r="GF237" i="20"/>
  <c r="GH237" i="20" s="1"/>
  <c r="S231" i="21" s="1"/>
  <c r="GE237" i="20"/>
  <c r="ET164" i="20"/>
  <c r="CH196" i="20"/>
  <c r="BM196" i="20"/>
  <c r="GD228" i="20"/>
  <c r="AM142" i="20"/>
  <c r="AO142" i="20" s="1"/>
  <c r="DQ110" i="20"/>
  <c r="DV110" i="20" s="1"/>
  <c r="EU161" i="20"/>
  <c r="EV161" i="20" s="1"/>
  <c r="EX161" i="20" s="1"/>
  <c r="EF66" i="20"/>
  <c r="FA164" i="20"/>
  <c r="FB164" i="20" s="1"/>
  <c r="CV196" i="20"/>
  <c r="GK228" i="20"/>
  <c r="BD211" i="20"/>
  <c r="BA211" i="20"/>
  <c r="BC211" i="20" s="1"/>
  <c r="ER211" i="20"/>
  <c r="EO211" i="20"/>
  <c r="EQ211" i="20" s="1"/>
  <c r="ER199" i="20"/>
  <c r="EO199" i="20"/>
  <c r="EQ199" i="20" s="1"/>
  <c r="I256" i="20"/>
  <c r="N256" i="20" s="1"/>
  <c r="P256" i="20"/>
  <c r="U256" i="20" s="1"/>
  <c r="GD256" i="20"/>
  <c r="GF256" i="20" s="1"/>
  <c r="GH256" i="20" s="1"/>
  <c r="CV256" i="20"/>
  <c r="DC256" i="20"/>
  <c r="ET256" i="20"/>
  <c r="EY256" i="20" s="1"/>
  <c r="I216" i="20"/>
  <c r="J216" i="20" s="1"/>
  <c r="K216" i="20" s="1"/>
  <c r="M216" i="20" s="1"/>
  <c r="AK216" i="20"/>
  <c r="CA216" i="20"/>
  <c r="CF216" i="20" s="1"/>
  <c r="BM216" i="20"/>
  <c r="BR216" i="20" s="1"/>
  <c r="AD216" i="20"/>
  <c r="AI216" i="20" s="1"/>
  <c r="CV216" i="20"/>
  <c r="DJ216" i="20"/>
  <c r="DL216" i="20" s="1"/>
  <c r="DN216" i="20" s="1"/>
  <c r="I152" i="20"/>
  <c r="J152" i="20" s="1"/>
  <c r="FA152" i="20"/>
  <c r="FF152" i="20" s="1"/>
  <c r="I86" i="20"/>
  <c r="BM86" i="20"/>
  <c r="BN86" i="20" s="1"/>
  <c r="BO86" i="20" s="1"/>
  <c r="BQ86" i="20" s="1"/>
  <c r="GA59" i="20"/>
  <c r="N43" i="18"/>
  <c r="DO255" i="20"/>
  <c r="DL255" i="20"/>
  <c r="DN255" i="20" s="1"/>
  <c r="K17" i="18"/>
  <c r="CX222" i="20"/>
  <c r="CZ222" i="20" s="1"/>
  <c r="FT137" i="20"/>
  <c r="FT140" i="20"/>
  <c r="AM126" i="20"/>
  <c r="AO126" i="20" s="1"/>
  <c r="AM60" i="20"/>
  <c r="AO60" i="20" s="1"/>
  <c r="FT146" i="20"/>
  <c r="O45" i="18"/>
  <c r="FT147" i="20"/>
  <c r="BC151" i="20"/>
  <c r="DN151" i="20"/>
  <c r="BC147" i="20"/>
  <c r="P66" i="20"/>
  <c r="R66" i="20" s="1"/>
  <c r="T66" i="20" s="1"/>
  <c r="AY66" i="20"/>
  <c r="CH66" i="20"/>
  <c r="CM66" i="20" s="1"/>
  <c r="BT164" i="20"/>
  <c r="AR164" i="20"/>
  <c r="BF164" i="20"/>
  <c r="EF228" i="20"/>
  <c r="DC228" i="20"/>
  <c r="CV118" i="20"/>
  <c r="GR118" i="20"/>
  <c r="GS118" i="20" s="1"/>
  <c r="GT118" i="20" s="1"/>
  <c r="GV118" i="20" s="1"/>
  <c r="T112" i="21" s="1"/>
  <c r="CO144" i="20"/>
  <c r="CT144" i="20" s="1"/>
  <c r="CV144" i="20"/>
  <c r="DA144" i="20" s="1"/>
  <c r="CA14" i="20"/>
  <c r="CF14" i="20" s="1"/>
  <c r="EY199" i="20"/>
  <c r="CT201" i="20"/>
  <c r="BK171" i="20"/>
  <c r="ET60" i="20"/>
  <c r="EM60" i="20"/>
  <c r="ER60" i="20" s="1"/>
  <c r="P257" i="20"/>
  <c r="U257" i="20" s="1"/>
  <c r="DJ246" i="20"/>
  <c r="EM246" i="20"/>
  <c r="ET210" i="20"/>
  <c r="EU210" i="20" s="1"/>
  <c r="ET198" i="20"/>
  <c r="EY198" i="20" s="1"/>
  <c r="EF199" i="20"/>
  <c r="P209" i="20"/>
  <c r="R209" i="20" s="1"/>
  <c r="T209" i="20" s="1"/>
  <c r="GR190" i="20"/>
  <c r="GD126" i="20"/>
  <c r="P134" i="20"/>
  <c r="U134" i="20" s="1"/>
  <c r="FA158" i="20"/>
  <c r="BM66" i="20"/>
  <c r="BR66" i="20" s="1"/>
  <c r="FA66" i="20"/>
  <c r="FB66" i="20" s="1"/>
  <c r="FC66" i="20" s="1"/>
  <c r="FE66" i="20" s="1"/>
  <c r="EM66" i="20"/>
  <c r="CV164" i="20"/>
  <c r="GR164" i="20"/>
  <c r="DC164" i="20"/>
  <c r="DD164" i="20" s="1"/>
  <c r="DE164" i="20" s="1"/>
  <c r="DG164" i="20" s="1"/>
  <c r="FO228" i="20"/>
  <c r="FQ228" i="20" s="1"/>
  <c r="FS228" i="20" s="1"/>
  <c r="FH228" i="20"/>
  <c r="GE262" i="20"/>
  <c r="FV118" i="20"/>
  <c r="DJ118" i="20"/>
  <c r="DO118" i="20" s="1"/>
  <c r="FV144" i="20"/>
  <c r="FX144" i="20" s="1"/>
  <c r="FZ144" i="20" s="1"/>
  <c r="DX144" i="20"/>
  <c r="EC144" i="20" s="1"/>
  <c r="DH235" i="20"/>
  <c r="W210" i="20"/>
  <c r="Y210" i="20" s="1"/>
  <c r="AA210" i="20" s="1"/>
  <c r="FA199" i="20"/>
  <c r="FF199" i="20" s="1"/>
  <c r="AY199" i="20"/>
  <c r="AD190" i="20"/>
  <c r="AD147" i="20"/>
  <c r="AI147" i="20" s="1"/>
  <c r="CV150" i="20"/>
  <c r="DA150" i="20" s="1"/>
  <c r="AK66" i="20"/>
  <c r="FH66" i="20"/>
  <c r="AD66" i="20"/>
  <c r="AF66" i="20" s="1"/>
  <c r="AH66" i="20" s="1"/>
  <c r="W164" i="20"/>
  <c r="AY164" i="20"/>
  <c r="CO164" i="20"/>
  <c r="CO228" i="20"/>
  <c r="CQ228" i="20" s="1"/>
  <c r="CS228" i="20" s="1"/>
  <c r="AR228" i="20"/>
  <c r="AT228" i="20" s="1"/>
  <c r="AV228" i="20" s="1"/>
  <c r="FP235" i="20"/>
  <c r="AK118" i="20"/>
  <c r="AP118" i="20" s="1"/>
  <c r="ET118" i="20"/>
  <c r="BM144" i="20"/>
  <c r="BR144" i="20" s="1"/>
  <c r="FO144" i="20"/>
  <c r="FT144" i="20" s="1"/>
  <c r="BT147" i="20"/>
  <c r="BY147" i="20" s="1"/>
  <c r="BF147" i="20"/>
  <c r="BK147" i="20" s="1"/>
  <c r="DQ134" i="20"/>
  <c r="GD60" i="20"/>
  <c r="FV60" i="20"/>
  <c r="GA60" i="20" s="1"/>
  <c r="DJ60" i="20"/>
  <c r="DO60" i="20" s="1"/>
  <c r="DX257" i="20"/>
  <c r="EC257" i="20" s="1"/>
  <c r="CO246" i="20"/>
  <c r="CT246" i="20" s="1"/>
  <c r="AY246" i="20"/>
  <c r="BT210" i="20"/>
  <c r="BV210" i="20" s="1"/>
  <c r="BX210" i="20" s="1"/>
  <c r="GR175" i="20"/>
  <c r="GR199" i="20"/>
  <c r="AK147" i="20"/>
  <c r="DX190" i="20"/>
  <c r="AY126" i="20"/>
  <c r="EM126" i="20"/>
  <c r="CO222" i="20"/>
  <c r="CO178" i="20"/>
  <c r="CH210" i="20"/>
  <c r="DD66" i="20"/>
  <c r="DE66" i="20" s="1"/>
  <c r="DG66" i="20" s="1"/>
  <c r="GK66" i="20"/>
  <c r="GL66" i="20" s="1"/>
  <c r="GM66" i="20" s="1"/>
  <c r="GO66" i="20" s="1"/>
  <c r="BF66" i="20"/>
  <c r="CA66" i="20"/>
  <c r="FH164" i="20"/>
  <c r="DJ164" i="20"/>
  <c r="DX164" i="20"/>
  <c r="FA228" i="20"/>
  <c r="CA228" i="20"/>
  <c r="CC228" i="20" s="1"/>
  <c r="CE228" i="20" s="1"/>
  <c r="EM118" i="20"/>
  <c r="ER118" i="20" s="1"/>
  <c r="AR118" i="20"/>
  <c r="AW118" i="20" s="1"/>
  <c r="W144" i="20"/>
  <c r="AB144" i="20" s="1"/>
  <c r="GK144" i="20"/>
  <c r="BT249" i="20"/>
  <c r="DC210" i="20"/>
  <c r="DD210" i="20" s="1"/>
  <c r="GD199" i="20"/>
  <c r="FV147" i="20"/>
  <c r="ET190" i="20"/>
  <c r="EV190" i="20" s="1"/>
  <c r="EX190" i="20" s="1"/>
  <c r="GD146" i="20"/>
  <c r="GE146" i="20" s="1"/>
  <c r="GF146" i="20" s="1"/>
  <c r="GH146" i="20" s="1"/>
  <c r="DJ234" i="20"/>
  <c r="DL234" i="20" s="1"/>
  <c r="DN234" i="20" s="1"/>
  <c r="GK210" i="20"/>
  <c r="GK246" i="20"/>
  <c r="DC147" i="20"/>
  <c r="DH147" i="20" s="1"/>
  <c r="AD198" i="20"/>
  <c r="BK228" i="20"/>
  <c r="AL59" i="20"/>
  <c r="AS106" i="20"/>
  <c r="AT106" i="20" s="1"/>
  <c r="AV106" i="20" s="1"/>
  <c r="GR66" i="20"/>
  <c r="CV66" i="20"/>
  <c r="CW66" i="20" s="1"/>
  <c r="CX66" i="20" s="1"/>
  <c r="CZ66" i="20" s="1"/>
  <c r="FV66" i="20"/>
  <c r="AK164" i="20"/>
  <c r="GK164" i="20"/>
  <c r="CH164" i="20"/>
  <c r="AY228" i="20"/>
  <c r="DX228" i="20"/>
  <c r="DZ228" i="20" s="1"/>
  <c r="EB228" i="20" s="1"/>
  <c r="CH228" i="20"/>
  <c r="DL235" i="20"/>
  <c r="DN235" i="20" s="1"/>
  <c r="FH118" i="20"/>
  <c r="FI118" i="20" s="1"/>
  <c r="FJ118" i="20" s="1"/>
  <c r="FL118" i="20" s="1"/>
  <c r="CA118" i="20"/>
  <c r="CF118" i="20" s="1"/>
  <c r="CA144" i="20"/>
  <c r="AD144" i="20"/>
  <c r="AI144" i="20" s="1"/>
  <c r="CO14" i="20"/>
  <c r="CT14" i="20" s="1"/>
  <c r="GM199" i="20"/>
  <c r="GO199" i="20" s="1"/>
  <c r="CH190" i="20"/>
  <c r="CA210" i="20"/>
  <c r="AY210" i="20"/>
  <c r="AK190" i="20"/>
  <c r="FV257" i="20"/>
  <c r="FX257" i="20" s="1"/>
  <c r="FZ257" i="20" s="1"/>
  <c r="ER206" i="20"/>
  <c r="FO66" i="20"/>
  <c r="FT66" i="20" s="1"/>
  <c r="DX66" i="20"/>
  <c r="DJ66" i="20"/>
  <c r="AD164" i="20"/>
  <c r="EF164" i="20"/>
  <c r="P164" i="20"/>
  <c r="AD228" i="20"/>
  <c r="AF228" i="20" s="1"/>
  <c r="AH228" i="20" s="1"/>
  <c r="FV228" i="20"/>
  <c r="FW228" i="20" s="1"/>
  <c r="DJ228" i="20"/>
  <c r="DO228" i="20" s="1"/>
  <c r="CW187" i="20"/>
  <c r="BF118" i="20"/>
  <c r="BK118" i="20" s="1"/>
  <c r="CH144" i="20"/>
  <c r="CM144" i="20" s="1"/>
  <c r="FA144" i="20"/>
  <c r="FF144" i="20" s="1"/>
  <c r="FA14" i="20"/>
  <c r="DL189" i="20"/>
  <c r="DN189" i="20" s="1"/>
  <c r="CI59" i="20"/>
  <c r="CJ59" i="20" s="1"/>
  <c r="CL59" i="20" s="1"/>
  <c r="W66" i="20"/>
  <c r="EO206" i="20"/>
  <c r="EQ206" i="20" s="1"/>
  <c r="ET66" i="20"/>
  <c r="DQ66" i="20"/>
  <c r="DV66" i="20" s="1"/>
  <c r="CO66" i="20"/>
  <c r="CT66" i="20" s="1"/>
  <c r="BM164" i="20"/>
  <c r="CA164" i="20"/>
  <c r="GD164" i="20"/>
  <c r="P228" i="20"/>
  <c r="GR228" i="20"/>
  <c r="W228" i="20"/>
  <c r="BK146" i="20"/>
  <c r="GE231" i="20"/>
  <c r="FA118" i="20"/>
  <c r="FF118" i="20" s="1"/>
  <c r="EM144" i="20"/>
  <c r="ER144" i="20" s="1"/>
  <c r="P14" i="20"/>
  <c r="U14" i="20" s="1"/>
  <c r="ER191" i="20"/>
  <c r="EF190" i="20"/>
  <c r="AR134" i="20"/>
  <c r="J83" i="20"/>
  <c r="K83" i="20" s="1"/>
  <c r="M83" i="20" s="1"/>
  <c r="N83" i="20"/>
  <c r="N121" i="20"/>
  <c r="J121" i="20"/>
  <c r="K121" i="20" s="1"/>
  <c r="M121" i="20" s="1"/>
  <c r="N57" i="20"/>
  <c r="J57" i="20"/>
  <c r="K57" i="20" s="1"/>
  <c r="M57" i="20" s="1"/>
  <c r="AD90" i="20"/>
  <c r="AI90" i="20" s="1"/>
  <c r="I90" i="20"/>
  <c r="CO50" i="20"/>
  <c r="CP50" i="20" s="1"/>
  <c r="CQ50" i="20" s="1"/>
  <c r="CS50" i="20" s="1"/>
  <c r="I50" i="20"/>
  <c r="J18" i="20"/>
  <c r="K18" i="20" s="1"/>
  <c r="M18" i="20" s="1"/>
  <c r="N18" i="20"/>
  <c r="J240" i="20"/>
  <c r="K240" i="20" s="1"/>
  <c r="M240" i="20" s="1"/>
  <c r="N240" i="20"/>
  <c r="N160" i="20"/>
  <c r="J160" i="20"/>
  <c r="K160" i="20" s="1"/>
  <c r="M160" i="20" s="1"/>
  <c r="N136" i="20"/>
  <c r="J136" i="20"/>
  <c r="K136" i="20" s="1"/>
  <c r="M136" i="20" s="1"/>
  <c r="N30" i="20"/>
  <c r="K30" i="20"/>
  <c r="M30" i="20" s="1"/>
  <c r="J30" i="20"/>
  <c r="EF222" i="20"/>
  <c r="AK68" i="20"/>
  <c r="AM68" i="20" s="1"/>
  <c r="AO68" i="20" s="1"/>
  <c r="I68" i="20"/>
  <c r="CV107" i="20"/>
  <c r="I107" i="20"/>
  <c r="GK138" i="20"/>
  <c r="I138" i="20"/>
  <c r="J150" i="20"/>
  <c r="K150" i="20" s="1"/>
  <c r="M150" i="20" s="1"/>
  <c r="N150" i="20"/>
  <c r="CH163" i="20"/>
  <c r="CI163" i="20" s="1"/>
  <c r="I163" i="20"/>
  <c r="AY179" i="20"/>
  <c r="BD179" i="20" s="1"/>
  <c r="I179" i="20"/>
  <c r="ET193" i="20"/>
  <c r="I193" i="20"/>
  <c r="CO202" i="20"/>
  <c r="CT202" i="20" s="1"/>
  <c r="I202" i="20"/>
  <c r="AY214" i="20"/>
  <c r="I214" i="20"/>
  <c r="DX226" i="20"/>
  <c r="EC226" i="20" s="1"/>
  <c r="I226" i="20"/>
  <c r="GK238" i="20"/>
  <c r="GM238" i="20" s="1"/>
  <c r="GO238" i="20" s="1"/>
  <c r="I238" i="20"/>
  <c r="CA249" i="20"/>
  <c r="I249" i="20"/>
  <c r="FA259" i="20"/>
  <c r="I259" i="20"/>
  <c r="N76" i="20"/>
  <c r="J76" i="20"/>
  <c r="K76" i="20" s="1"/>
  <c r="M76" i="20" s="1"/>
  <c r="N133" i="20"/>
  <c r="K133" i="20"/>
  <c r="M133" i="20" s="1"/>
  <c r="J133" i="20"/>
  <c r="N165" i="20"/>
  <c r="J165" i="20"/>
  <c r="K165" i="20" s="1"/>
  <c r="M165" i="20" s="1"/>
  <c r="N204" i="20"/>
  <c r="J204" i="20"/>
  <c r="K204" i="20" s="1"/>
  <c r="M204" i="20" s="1"/>
  <c r="J75" i="20"/>
  <c r="K75" i="20" s="1"/>
  <c r="M75" i="20" s="1"/>
  <c r="N75" i="20"/>
  <c r="FH49" i="20"/>
  <c r="FM49" i="20" s="1"/>
  <c r="I49" i="20"/>
  <c r="N196" i="20"/>
  <c r="J196" i="20"/>
  <c r="K196" i="20" s="1"/>
  <c r="M196" i="20" s="1"/>
  <c r="J132" i="20"/>
  <c r="K132" i="20" s="1"/>
  <c r="M132" i="20" s="1"/>
  <c r="N132" i="20"/>
  <c r="J42" i="20"/>
  <c r="K42" i="20" s="1"/>
  <c r="M42" i="20" s="1"/>
  <c r="N42" i="20"/>
  <c r="J123" i="20"/>
  <c r="K123" i="20" s="1"/>
  <c r="M123" i="20" s="1"/>
  <c r="N123" i="20"/>
  <c r="J208" i="20"/>
  <c r="K208" i="20" s="1"/>
  <c r="M208" i="20" s="1"/>
  <c r="N208" i="20"/>
  <c r="DC184" i="20"/>
  <c r="DH184" i="20" s="1"/>
  <c r="I184" i="20"/>
  <c r="N78" i="20"/>
  <c r="J78" i="20"/>
  <c r="K78" i="20" s="1"/>
  <c r="M78" i="20" s="1"/>
  <c r="N54" i="20"/>
  <c r="J54" i="20"/>
  <c r="K54" i="20" s="1"/>
  <c r="M54" i="20" s="1"/>
  <c r="N108" i="20"/>
  <c r="J108" i="20"/>
  <c r="K108" i="20" s="1"/>
  <c r="M108" i="20" s="1"/>
  <c r="N153" i="20"/>
  <c r="J153" i="20"/>
  <c r="K153" i="20" s="1"/>
  <c r="M153" i="20" s="1"/>
  <c r="N166" i="20"/>
  <c r="J166" i="20"/>
  <c r="K166" i="20" s="1"/>
  <c r="M166" i="20" s="1"/>
  <c r="N181" i="20"/>
  <c r="J181" i="20"/>
  <c r="K181" i="20" s="1"/>
  <c r="M181" i="20" s="1"/>
  <c r="K194" i="20"/>
  <c r="M194" i="20" s="1"/>
  <c r="J194" i="20"/>
  <c r="N194" i="20"/>
  <c r="J203" i="20"/>
  <c r="K203" i="20" s="1"/>
  <c r="M203" i="20" s="1"/>
  <c r="N203" i="20"/>
  <c r="N215" i="20"/>
  <c r="J215" i="20"/>
  <c r="K215" i="20" s="1"/>
  <c r="M215" i="20" s="1"/>
  <c r="J227" i="20"/>
  <c r="K227" i="20" s="1"/>
  <c r="M227" i="20" s="1"/>
  <c r="N227" i="20"/>
  <c r="N239" i="20"/>
  <c r="J239" i="20"/>
  <c r="K239" i="20" s="1"/>
  <c r="M239" i="20" s="1"/>
  <c r="N250" i="20"/>
  <c r="K250" i="20"/>
  <c r="M250" i="20" s="1"/>
  <c r="J250" i="20"/>
  <c r="J261" i="20"/>
  <c r="K261" i="20" s="1"/>
  <c r="M261" i="20" s="1"/>
  <c r="N261" i="20"/>
  <c r="N24" i="20"/>
  <c r="J24" i="20"/>
  <c r="K24" i="20" s="1"/>
  <c r="M24" i="20" s="1"/>
  <c r="J80" i="20"/>
  <c r="K80" i="20" s="1"/>
  <c r="M80" i="20" s="1"/>
  <c r="N80" i="20"/>
  <c r="DJ135" i="20"/>
  <c r="DK135" i="20" s="1"/>
  <c r="DL135" i="20" s="1"/>
  <c r="DN135" i="20" s="1"/>
  <c r="I135" i="20"/>
  <c r="GK167" i="20"/>
  <c r="GL167" i="20" s="1"/>
  <c r="GM167" i="20" s="1"/>
  <c r="GO167" i="20" s="1"/>
  <c r="I167" i="20"/>
  <c r="BM213" i="20"/>
  <c r="BR213" i="20" s="1"/>
  <c r="I213" i="20"/>
  <c r="K59" i="20"/>
  <c r="M59" i="20" s="1"/>
  <c r="J59" i="20"/>
  <c r="N59" i="20"/>
  <c r="N105" i="20"/>
  <c r="J105" i="20"/>
  <c r="K105" i="20" s="1"/>
  <c r="M105" i="20" s="1"/>
  <c r="N41" i="20"/>
  <c r="J41" i="20"/>
  <c r="K41" i="20" s="1"/>
  <c r="M41" i="20" s="1"/>
  <c r="K232" i="20"/>
  <c r="M232" i="20" s="1"/>
  <c r="J232" i="20"/>
  <c r="N232" i="20"/>
  <c r="N128" i="20"/>
  <c r="K128" i="20"/>
  <c r="M128" i="20" s="1"/>
  <c r="J128" i="20"/>
  <c r="J102" i="20"/>
  <c r="K102" i="20" s="1"/>
  <c r="M102" i="20" s="1"/>
  <c r="N102" i="20"/>
  <c r="K13" i="20"/>
  <c r="M13" i="20" s="1"/>
  <c r="J13" i="20"/>
  <c r="N13" i="20"/>
  <c r="N84" i="20"/>
  <c r="J84" i="20"/>
  <c r="K84" i="20" s="1"/>
  <c r="M84" i="20" s="1"/>
  <c r="N116" i="20"/>
  <c r="J116" i="20"/>
  <c r="K116" i="20" s="1"/>
  <c r="M116" i="20" s="1"/>
  <c r="J139" i="20"/>
  <c r="K139" i="20" s="1"/>
  <c r="M139" i="20" s="1"/>
  <c r="N139" i="20"/>
  <c r="J154" i="20"/>
  <c r="K154" i="20" s="1"/>
  <c r="M154" i="20" s="1"/>
  <c r="N154" i="20"/>
  <c r="N169" i="20"/>
  <c r="J169" i="20"/>
  <c r="K169" i="20" s="1"/>
  <c r="M169" i="20" s="1"/>
  <c r="J183" i="20"/>
  <c r="K183" i="20" s="1"/>
  <c r="M183" i="20" s="1"/>
  <c r="N183" i="20"/>
  <c r="J195" i="20"/>
  <c r="K195" i="20" s="1"/>
  <c r="M195" i="20" s="1"/>
  <c r="N195" i="20"/>
  <c r="J205" i="20"/>
  <c r="K205" i="20" s="1"/>
  <c r="M205" i="20" s="1"/>
  <c r="N205" i="20"/>
  <c r="N217" i="20"/>
  <c r="K217" i="20"/>
  <c r="M217" i="20" s="1"/>
  <c r="J217" i="20"/>
  <c r="N230" i="20"/>
  <c r="J230" i="20"/>
  <c r="K230" i="20" s="1"/>
  <c r="M230" i="20" s="1"/>
  <c r="N241" i="20"/>
  <c r="J241" i="20"/>
  <c r="K241" i="20" s="1"/>
  <c r="M241" i="20" s="1"/>
  <c r="J251" i="20"/>
  <c r="K251" i="20" s="1"/>
  <c r="M251" i="20" s="1"/>
  <c r="N251" i="20"/>
  <c r="N262" i="20"/>
  <c r="J262" i="20"/>
  <c r="K262" i="20" s="1"/>
  <c r="M262" i="20" s="1"/>
  <c r="N32" i="20"/>
  <c r="K32" i="20"/>
  <c r="M32" i="20" s="1"/>
  <c r="J32" i="20"/>
  <c r="J88" i="20"/>
  <c r="K88" i="20" s="1"/>
  <c r="M88" i="20" s="1"/>
  <c r="N88" i="20"/>
  <c r="J140" i="20"/>
  <c r="K140" i="20" s="1"/>
  <c r="M140" i="20" s="1"/>
  <c r="N140" i="20"/>
  <c r="N172" i="20"/>
  <c r="J172" i="20"/>
  <c r="K172" i="20" s="1"/>
  <c r="M172" i="20" s="1"/>
  <c r="N220" i="20"/>
  <c r="K220" i="20"/>
  <c r="M220" i="20" s="1"/>
  <c r="J220" i="20"/>
  <c r="N97" i="20"/>
  <c r="J97" i="20"/>
  <c r="K97" i="20"/>
  <c r="M97" i="20" s="1"/>
  <c r="N260" i="20"/>
  <c r="J260" i="20"/>
  <c r="K260" i="20" s="1"/>
  <c r="M260" i="20" s="1"/>
  <c r="N180" i="20"/>
  <c r="J180" i="20"/>
  <c r="K180" i="20" s="1"/>
  <c r="M180" i="20" s="1"/>
  <c r="J256" i="20"/>
  <c r="K256" i="20" s="1"/>
  <c r="M256" i="20" s="1"/>
  <c r="N176" i="20"/>
  <c r="J176" i="20"/>
  <c r="K176" i="20" s="1"/>
  <c r="M176" i="20" s="1"/>
  <c r="K46" i="20"/>
  <c r="M46" i="20" s="1"/>
  <c r="N46" i="20"/>
  <c r="J46" i="20"/>
  <c r="N22" i="20"/>
  <c r="K22" i="20"/>
  <c r="M22" i="20" s="1"/>
  <c r="J22" i="20"/>
  <c r="CH146" i="20"/>
  <c r="FO158" i="20"/>
  <c r="FT158" i="20" s="1"/>
  <c r="N28" i="20"/>
  <c r="K28" i="20"/>
  <c r="M28" i="20" s="1"/>
  <c r="J28" i="20"/>
  <c r="N92" i="20"/>
  <c r="J92" i="20"/>
  <c r="K92" i="20" s="1"/>
  <c r="M92" i="20" s="1"/>
  <c r="N142" i="20"/>
  <c r="J142" i="20"/>
  <c r="K142" i="20"/>
  <c r="M142" i="20" s="1"/>
  <c r="J155" i="20"/>
  <c r="K155" i="20" s="1"/>
  <c r="M155" i="20" s="1"/>
  <c r="N155" i="20"/>
  <c r="N170" i="20"/>
  <c r="J170" i="20"/>
  <c r="K170" i="20" s="1"/>
  <c r="M170" i="20" s="1"/>
  <c r="J185" i="20"/>
  <c r="K185" i="20" s="1"/>
  <c r="M185" i="20" s="1"/>
  <c r="N185" i="20"/>
  <c r="N206" i="20"/>
  <c r="J206" i="20"/>
  <c r="K206" i="20" s="1"/>
  <c r="M206" i="20" s="1"/>
  <c r="N218" i="20"/>
  <c r="J218" i="20"/>
  <c r="K218" i="20" s="1"/>
  <c r="M218" i="20" s="1"/>
  <c r="N231" i="20"/>
  <c r="K231" i="20"/>
  <c r="M231" i="20" s="1"/>
  <c r="J231" i="20"/>
  <c r="N242" i="20"/>
  <c r="J242" i="20"/>
  <c r="K242" i="20" s="1"/>
  <c r="M242" i="20" s="1"/>
  <c r="J253" i="20"/>
  <c r="N253" i="20"/>
  <c r="K253" i="20"/>
  <c r="M253" i="20" s="1"/>
  <c r="N40" i="20"/>
  <c r="J40" i="20"/>
  <c r="K40" i="20" s="1"/>
  <c r="M40" i="20" s="1"/>
  <c r="N100" i="20"/>
  <c r="J100" i="20"/>
  <c r="K100" i="20" s="1"/>
  <c r="M100" i="20" s="1"/>
  <c r="N141" i="20"/>
  <c r="J141" i="20"/>
  <c r="K141" i="20" s="1"/>
  <c r="M141" i="20" s="1"/>
  <c r="N173" i="20"/>
  <c r="J173" i="20"/>
  <c r="K173" i="20" s="1"/>
  <c r="M173" i="20" s="1"/>
  <c r="J221" i="20"/>
  <c r="N221" i="20"/>
  <c r="K221" i="20"/>
  <c r="M221" i="20" s="1"/>
  <c r="J35" i="20"/>
  <c r="N25" i="20"/>
  <c r="J25" i="20"/>
  <c r="K25" i="20" s="1"/>
  <c r="M25" i="20" s="1"/>
  <c r="N114" i="20"/>
  <c r="K114" i="20"/>
  <c r="M114" i="20" s="1"/>
  <c r="J114" i="20"/>
  <c r="J26" i="20"/>
  <c r="K26" i="20" s="1"/>
  <c r="M26" i="20" s="1"/>
  <c r="N26" i="20"/>
  <c r="J224" i="20"/>
  <c r="K224" i="20" s="1"/>
  <c r="M224" i="20" s="1"/>
  <c r="N224" i="20"/>
  <c r="K200" i="20"/>
  <c r="M200" i="20" s="1"/>
  <c r="J200" i="20"/>
  <c r="N200" i="20"/>
  <c r="K94" i="20"/>
  <c r="M94" i="20" s="1"/>
  <c r="J94" i="20"/>
  <c r="N94" i="20"/>
  <c r="N70" i="20"/>
  <c r="J70" i="20"/>
  <c r="K70" i="20" s="1"/>
  <c r="M70" i="20" s="1"/>
  <c r="GK146" i="20"/>
  <c r="GL146" i="20" s="1"/>
  <c r="GM146" i="20" s="1"/>
  <c r="GO146" i="20" s="1"/>
  <c r="DJ169" i="20"/>
  <c r="AR210" i="20"/>
  <c r="AS210" i="20" s="1"/>
  <c r="N43" i="20"/>
  <c r="J43" i="20"/>
  <c r="K43" i="20" s="1"/>
  <c r="M43" i="20" s="1"/>
  <c r="N124" i="20"/>
  <c r="J124" i="20"/>
  <c r="K124" i="20" s="1"/>
  <c r="M124" i="20" s="1"/>
  <c r="N145" i="20"/>
  <c r="J145" i="20"/>
  <c r="K145" i="20" s="1"/>
  <c r="M145" i="20" s="1"/>
  <c r="N157" i="20"/>
  <c r="J157" i="20"/>
  <c r="K157" i="20" s="1"/>
  <c r="M157" i="20" s="1"/>
  <c r="J171" i="20"/>
  <c r="K171" i="20" s="1"/>
  <c r="M171" i="20" s="1"/>
  <c r="N171" i="20"/>
  <c r="N186" i="20"/>
  <c r="N207" i="20"/>
  <c r="J207" i="20"/>
  <c r="K207" i="20" s="1"/>
  <c r="M207" i="20" s="1"/>
  <c r="J219" i="20"/>
  <c r="K219" i="20" s="1"/>
  <c r="M219" i="20" s="1"/>
  <c r="N219" i="20"/>
  <c r="N254" i="20"/>
  <c r="J254" i="20"/>
  <c r="K254" i="20" s="1"/>
  <c r="M254" i="20" s="1"/>
  <c r="J48" i="20"/>
  <c r="K48" i="20" s="1"/>
  <c r="M48" i="20" s="1"/>
  <c r="N48" i="20"/>
  <c r="J143" i="20"/>
  <c r="K143" i="20" s="1"/>
  <c r="M143" i="20" s="1"/>
  <c r="N143" i="20"/>
  <c r="J229" i="20"/>
  <c r="K229" i="20" s="1"/>
  <c r="M229" i="20" s="1"/>
  <c r="N229" i="20"/>
  <c r="K115" i="20"/>
  <c r="M115" i="20" s="1"/>
  <c r="J115" i="20"/>
  <c r="N115" i="20"/>
  <c r="N27" i="20"/>
  <c r="J27" i="20"/>
  <c r="K27" i="20" s="1"/>
  <c r="M27" i="20" s="1"/>
  <c r="N81" i="20"/>
  <c r="J81" i="20"/>
  <c r="K81" i="20" s="1"/>
  <c r="M81" i="20" s="1"/>
  <c r="N17" i="20"/>
  <c r="J17" i="20"/>
  <c r="K17" i="20" s="1"/>
  <c r="M17" i="20" s="1"/>
  <c r="N228" i="20"/>
  <c r="J228" i="20"/>
  <c r="K228" i="20" s="1"/>
  <c r="M228" i="20" s="1"/>
  <c r="J164" i="20"/>
  <c r="K164" i="20" s="1"/>
  <c r="M164" i="20" s="1"/>
  <c r="N164" i="20"/>
  <c r="N106" i="20"/>
  <c r="J106" i="20"/>
  <c r="K106" i="20" s="1"/>
  <c r="M106" i="20" s="1"/>
  <c r="J66" i="20"/>
  <c r="K66" i="20" s="1"/>
  <c r="M66" i="20" s="1"/>
  <c r="N66" i="20"/>
  <c r="N144" i="20"/>
  <c r="J144" i="20"/>
  <c r="K144" i="20" s="1"/>
  <c r="M144" i="20" s="1"/>
  <c r="N118" i="20"/>
  <c r="J118" i="20"/>
  <c r="K118" i="20" s="1"/>
  <c r="M118" i="20" s="1"/>
  <c r="N14" i="20"/>
  <c r="J14" i="20"/>
  <c r="K14" i="20" s="1"/>
  <c r="M14" i="20" s="1"/>
  <c r="J96" i="20"/>
  <c r="N96" i="20"/>
  <c r="K96" i="20"/>
  <c r="M96" i="20" s="1"/>
  <c r="N126" i="20"/>
  <c r="J126" i="20"/>
  <c r="K126" i="20" s="1"/>
  <c r="M126" i="20" s="1"/>
  <c r="N146" i="20"/>
  <c r="J146" i="20"/>
  <c r="K146" i="20" s="1"/>
  <c r="M146" i="20" s="1"/>
  <c r="N158" i="20"/>
  <c r="J158" i="20"/>
  <c r="K158" i="20" s="1"/>
  <c r="M158" i="20" s="1"/>
  <c r="J175" i="20"/>
  <c r="K175" i="20" s="1"/>
  <c r="M175" i="20" s="1"/>
  <c r="N175" i="20"/>
  <c r="J187" i="20"/>
  <c r="K187" i="20" s="1"/>
  <c r="M187" i="20" s="1"/>
  <c r="N187" i="20"/>
  <c r="J198" i="20"/>
  <c r="K198" i="20" s="1"/>
  <c r="M198" i="20" s="1"/>
  <c r="N198" i="20"/>
  <c r="N209" i="20"/>
  <c r="J209" i="20"/>
  <c r="K209" i="20" s="1"/>
  <c r="M209" i="20" s="1"/>
  <c r="N222" i="20"/>
  <c r="J222" i="20"/>
  <c r="K222" i="20" s="1"/>
  <c r="M222" i="20" s="1"/>
  <c r="N234" i="20"/>
  <c r="J234" i="20"/>
  <c r="K234" i="20" s="1"/>
  <c r="M234" i="20" s="1"/>
  <c r="J245" i="20"/>
  <c r="N245" i="20"/>
  <c r="K245" i="20"/>
  <c r="M245" i="20" s="1"/>
  <c r="N255" i="20"/>
  <c r="J255" i="20"/>
  <c r="K255" i="20" s="1"/>
  <c r="M255" i="20" s="1"/>
  <c r="J10" i="20"/>
  <c r="K10" i="20" s="1"/>
  <c r="N10" i="20"/>
  <c r="J56" i="20"/>
  <c r="K56" i="20" s="1"/>
  <c r="M56" i="20" s="1"/>
  <c r="N56" i="20"/>
  <c r="J112" i="20"/>
  <c r="K112" i="20"/>
  <c r="M112" i="20" s="1"/>
  <c r="N112" i="20"/>
  <c r="J151" i="20"/>
  <c r="K151" i="20" s="1"/>
  <c r="M151" i="20" s="1"/>
  <c r="N151" i="20"/>
  <c r="K182" i="20"/>
  <c r="M182" i="20" s="1"/>
  <c r="J182" i="20"/>
  <c r="N182" i="20"/>
  <c r="N252" i="20"/>
  <c r="J252" i="20"/>
  <c r="K252" i="20" s="1"/>
  <c r="M252" i="20" s="1"/>
  <c r="J99" i="20"/>
  <c r="K99" i="20" s="1"/>
  <c r="M99" i="20" s="1"/>
  <c r="N99" i="20"/>
  <c r="N19" i="20"/>
  <c r="J19" i="20"/>
  <c r="K19" i="20" s="1"/>
  <c r="M19" i="20" s="1"/>
  <c r="N73" i="20"/>
  <c r="J73" i="20"/>
  <c r="K73" i="20" s="1"/>
  <c r="M73" i="20" s="1"/>
  <c r="J248" i="20"/>
  <c r="K248" i="20" s="1"/>
  <c r="M248" i="20" s="1"/>
  <c r="N248" i="20"/>
  <c r="J192" i="20"/>
  <c r="K192" i="20" s="1"/>
  <c r="M192" i="20" s="1"/>
  <c r="N192" i="20"/>
  <c r="N168" i="20"/>
  <c r="J168" i="20"/>
  <c r="K168" i="20" s="1"/>
  <c r="M168" i="20" s="1"/>
  <c r="N62" i="20"/>
  <c r="J62" i="20"/>
  <c r="K62" i="20" s="1"/>
  <c r="M62" i="20" s="1"/>
  <c r="N38" i="20"/>
  <c r="K38" i="20"/>
  <c r="M38" i="20" s="1"/>
  <c r="J38" i="20"/>
  <c r="N60" i="20"/>
  <c r="J60" i="20"/>
  <c r="K60" i="20"/>
  <c r="M60" i="20" s="1"/>
  <c r="N134" i="20"/>
  <c r="J134" i="20"/>
  <c r="K134" i="20" s="1"/>
  <c r="M134" i="20" s="1"/>
  <c r="N147" i="20"/>
  <c r="K147" i="20"/>
  <c r="M147" i="20" s="1"/>
  <c r="J147" i="20"/>
  <c r="N161" i="20"/>
  <c r="J161" i="20"/>
  <c r="K161" i="20" s="1"/>
  <c r="M161" i="20" s="1"/>
  <c r="J177" i="20"/>
  <c r="K177" i="20" s="1"/>
  <c r="M177" i="20" s="1"/>
  <c r="N177" i="20"/>
  <c r="K190" i="20"/>
  <c r="M190" i="20" s="1"/>
  <c r="J190" i="20"/>
  <c r="N190" i="20"/>
  <c r="N199" i="20"/>
  <c r="J199" i="20"/>
  <c r="K199" i="20" s="1"/>
  <c r="M199" i="20" s="1"/>
  <c r="N210" i="20"/>
  <c r="K210" i="20"/>
  <c r="M210" i="20" s="1"/>
  <c r="J210" i="20"/>
  <c r="N223" i="20"/>
  <c r="J223" i="20"/>
  <c r="K223" i="20" s="1"/>
  <c r="M223" i="20" s="1"/>
  <c r="J235" i="20"/>
  <c r="K235" i="20" s="1"/>
  <c r="M235" i="20" s="1"/>
  <c r="N235" i="20"/>
  <c r="N246" i="20"/>
  <c r="J246" i="20"/>
  <c r="K246" i="20" s="1"/>
  <c r="M246" i="20" s="1"/>
  <c r="N257" i="20"/>
  <c r="K257" i="20"/>
  <c r="M257" i="20" s="1"/>
  <c r="J257" i="20"/>
  <c r="J64" i="20"/>
  <c r="K64" i="20" s="1"/>
  <c r="M64" i="20" s="1"/>
  <c r="N64" i="20"/>
  <c r="J120" i="20"/>
  <c r="K120" i="20" s="1"/>
  <c r="M120" i="20" s="1"/>
  <c r="N120" i="20"/>
  <c r="J156" i="20"/>
  <c r="K156" i="20" s="1"/>
  <c r="M156" i="20" s="1"/>
  <c r="N156" i="20"/>
  <c r="N188" i="20"/>
  <c r="J188" i="20"/>
  <c r="K188" i="20" s="1"/>
  <c r="M188" i="20" s="1"/>
  <c r="J91" i="20"/>
  <c r="K91" i="20" s="1"/>
  <c r="M91" i="20" s="1"/>
  <c r="N91" i="20"/>
  <c r="N11" i="20"/>
  <c r="K11" i="20"/>
  <c r="M11" i="20" s="1"/>
  <c r="J11" i="20"/>
  <c r="N65" i="20"/>
  <c r="J65" i="20"/>
  <c r="K65" i="20" s="1"/>
  <c r="M65" i="20" s="1"/>
  <c r="N212" i="20"/>
  <c r="J212" i="20"/>
  <c r="K212" i="20" s="1"/>
  <c r="M212" i="20" s="1"/>
  <c r="J148" i="20"/>
  <c r="K148" i="20" s="1"/>
  <c r="M148" i="20" s="1"/>
  <c r="N148" i="20"/>
  <c r="J98" i="20"/>
  <c r="N110" i="20"/>
  <c r="J110" i="20"/>
  <c r="K110" i="20" s="1"/>
  <c r="M110" i="20" s="1"/>
  <c r="FA126" i="20"/>
  <c r="FV146" i="20"/>
  <c r="EF198" i="20"/>
  <c r="EK198" i="20" s="1"/>
  <c r="DJ222" i="20"/>
  <c r="DO222" i="20" s="1"/>
  <c r="AK182" i="20"/>
  <c r="K67" i="20"/>
  <c r="M67" i="20" s="1"/>
  <c r="J67" i="20"/>
  <c r="N67" i="20"/>
  <c r="J137" i="20"/>
  <c r="K137" i="20" s="1"/>
  <c r="M137" i="20" s="1"/>
  <c r="N137" i="20"/>
  <c r="N149" i="20"/>
  <c r="J149" i="20"/>
  <c r="K149" i="20" s="1"/>
  <c r="M149" i="20" s="1"/>
  <c r="N162" i="20"/>
  <c r="J162" i="20"/>
  <c r="K162" i="20" s="1"/>
  <c r="M162" i="20" s="1"/>
  <c r="N178" i="20"/>
  <c r="J178" i="20"/>
  <c r="K178" i="20" s="1"/>
  <c r="M178" i="20" s="1"/>
  <c r="N191" i="20"/>
  <c r="J191" i="20"/>
  <c r="K191" i="20" s="1"/>
  <c r="M191" i="20" s="1"/>
  <c r="N201" i="20"/>
  <c r="J201" i="20"/>
  <c r="K201" i="20" s="1"/>
  <c r="M201" i="20" s="1"/>
  <c r="J211" i="20"/>
  <c r="K211" i="20" s="1"/>
  <c r="M211" i="20" s="1"/>
  <c r="N211" i="20"/>
  <c r="N225" i="20"/>
  <c r="J225" i="20"/>
  <c r="K225" i="20" s="1"/>
  <c r="M225" i="20" s="1"/>
  <c r="J237" i="20"/>
  <c r="K237" i="20" s="1"/>
  <c r="M237" i="20" s="1"/>
  <c r="N237" i="20"/>
  <c r="N247" i="20"/>
  <c r="J247" i="20"/>
  <c r="K247" i="20" s="1"/>
  <c r="M247" i="20" s="1"/>
  <c r="N258" i="20"/>
  <c r="J258" i="20"/>
  <c r="K258" i="20" s="1"/>
  <c r="M258" i="20" s="1"/>
  <c r="J72" i="20"/>
  <c r="K72" i="20" s="1"/>
  <c r="M72" i="20" s="1"/>
  <c r="N72" i="20"/>
  <c r="N130" i="20"/>
  <c r="J130" i="20"/>
  <c r="K130" i="20" s="1"/>
  <c r="M130" i="20" s="1"/>
  <c r="J159" i="20"/>
  <c r="K159" i="20" s="1"/>
  <c r="M159" i="20" s="1"/>
  <c r="N159" i="20"/>
  <c r="N189" i="20"/>
  <c r="J189" i="20"/>
  <c r="K189" i="20" s="1"/>
  <c r="M189" i="20" s="1"/>
  <c r="DK195" i="20"/>
  <c r="DL195" i="20"/>
  <c r="DN195" i="20" s="1"/>
  <c r="AL260" i="20"/>
  <c r="AP260" i="20"/>
  <c r="GA186" i="20"/>
  <c r="FW186" i="20"/>
  <c r="CP247" i="20"/>
  <c r="CT247" i="20"/>
  <c r="DX208" i="20"/>
  <c r="EC208" i="20" s="1"/>
  <c r="ET208" i="20"/>
  <c r="GD208" i="20"/>
  <c r="GE208" i="20" s="1"/>
  <c r="FB212" i="20"/>
  <c r="FF212" i="20"/>
  <c r="CB223" i="20"/>
  <c r="CF223" i="20"/>
  <c r="AS177" i="20"/>
  <c r="AT177" i="20" s="1"/>
  <c r="AV177" i="20" s="1"/>
  <c r="ER209" i="20"/>
  <c r="EO209" i="20"/>
  <c r="EQ209" i="20" s="1"/>
  <c r="EN209" i="20"/>
  <c r="DV258" i="20"/>
  <c r="DS258" i="20"/>
  <c r="DU258" i="20" s="1"/>
  <c r="DR258" i="20"/>
  <c r="CM161" i="20"/>
  <c r="CI161" i="20"/>
  <c r="CJ161" i="20" s="1"/>
  <c r="CL161" i="20" s="1"/>
  <c r="GM252" i="20"/>
  <c r="GO252" i="20" s="1"/>
  <c r="W246" i="21" s="1"/>
  <c r="GL252" i="20"/>
  <c r="FP148" i="20"/>
  <c r="FQ148" i="20" s="1"/>
  <c r="FS148" i="20" s="1"/>
  <c r="FT148" i="20"/>
  <c r="U193" i="20"/>
  <c r="Q193" i="20"/>
  <c r="CT137" i="20"/>
  <c r="CP137" i="20"/>
  <c r="CQ137" i="20" s="1"/>
  <c r="CS137" i="20" s="1"/>
  <c r="BD134" i="20"/>
  <c r="AZ134" i="20"/>
  <c r="BA134" i="20" s="1"/>
  <c r="BC134" i="20" s="1"/>
  <c r="EO259" i="20"/>
  <c r="EQ259" i="20" s="1"/>
  <c r="EN259" i="20"/>
  <c r="EC149" i="20"/>
  <c r="DY149" i="20"/>
  <c r="BN151" i="20"/>
  <c r="BO151" i="20" s="1"/>
  <c r="BQ151" i="20" s="1"/>
  <c r="BR151" i="20"/>
  <c r="CB43" i="20"/>
  <c r="CC43" i="20" s="1"/>
  <c r="CE43" i="20" s="1"/>
  <c r="GK184" i="20"/>
  <c r="GM184" i="20" s="1"/>
  <c r="GO184" i="20" s="1"/>
  <c r="DV237" i="20"/>
  <c r="DR237" i="20"/>
  <c r="DH206" i="20"/>
  <c r="DE206" i="20"/>
  <c r="DG206" i="20" s="1"/>
  <c r="EU185" i="20"/>
  <c r="EY185" i="20"/>
  <c r="DJ113" i="20"/>
  <c r="BM113" i="20"/>
  <c r="BR113" i="20" s="1"/>
  <c r="ET113" i="20"/>
  <c r="EU113" i="20" s="1"/>
  <c r="EV113" i="20" s="1"/>
  <c r="EX113" i="20" s="1"/>
  <c r="DQ113" i="20"/>
  <c r="DV113" i="20" s="1"/>
  <c r="AY113" i="20"/>
  <c r="BD113" i="20" s="1"/>
  <c r="GR113" i="20"/>
  <c r="GS113" i="20" s="1"/>
  <c r="GT113" i="20" s="1"/>
  <c r="GV113" i="20" s="1"/>
  <c r="T107" i="21" s="1"/>
  <c r="FO196" i="20"/>
  <c r="FP196" i="20" s="1"/>
  <c r="EF196" i="20"/>
  <c r="AR196" i="20"/>
  <c r="DC196" i="20"/>
  <c r="FH196" i="20"/>
  <c r="FV196" i="20"/>
  <c r="FX196" i="20" s="1"/>
  <c r="FZ196" i="20" s="1"/>
  <c r="BT196" i="20"/>
  <c r="BV196" i="20" s="1"/>
  <c r="BX196" i="20" s="1"/>
  <c r="DJ196" i="20"/>
  <c r="FA196" i="20"/>
  <c r="FC196" i="20" s="1"/>
  <c r="FE196" i="20" s="1"/>
  <c r="AK196" i="20"/>
  <c r="ET196" i="20"/>
  <c r="AD196" i="20"/>
  <c r="AE196" i="20" s="1"/>
  <c r="DX196" i="20"/>
  <c r="GD196" i="20"/>
  <c r="CO196" i="20"/>
  <c r="W196" i="20"/>
  <c r="BF196" i="20"/>
  <c r="BH196" i="20" s="1"/>
  <c r="BJ196" i="20" s="1"/>
  <c r="GK196" i="20"/>
  <c r="CH132" i="20"/>
  <c r="CM132" i="20" s="1"/>
  <c r="GR132" i="20"/>
  <c r="GS132" i="20" s="1"/>
  <c r="GT132" i="20" s="1"/>
  <c r="GV132" i="20" s="1"/>
  <c r="T126" i="21" s="1"/>
  <c r="EM132" i="20"/>
  <c r="AR132" i="20"/>
  <c r="ET42" i="20"/>
  <c r="DC42" i="20"/>
  <c r="DJ42" i="20"/>
  <c r="DK42" i="20" s="1"/>
  <c r="DL42" i="20" s="1"/>
  <c r="DN42" i="20" s="1"/>
  <c r="BT42" i="20"/>
  <c r="FA42" i="20"/>
  <c r="FO42" i="20"/>
  <c r="DX42" i="20"/>
  <c r="AL118" i="20"/>
  <c r="AM118" i="20" s="1"/>
  <c r="AO118" i="20" s="1"/>
  <c r="DK255" i="20"/>
  <c r="GD193" i="20"/>
  <c r="GF193" i="20" s="1"/>
  <c r="GH193" i="20" s="1"/>
  <c r="GR193" i="20"/>
  <c r="FH193" i="20"/>
  <c r="AY259" i="20"/>
  <c r="BA259" i="20" s="1"/>
  <c r="BC259" i="20" s="1"/>
  <c r="FV259" i="20"/>
  <c r="W107" i="20"/>
  <c r="W167" i="20"/>
  <c r="CF182" i="20"/>
  <c r="AW211" i="20"/>
  <c r="W226" i="20"/>
  <c r="GK214" i="20"/>
  <c r="GM214" i="20" s="1"/>
  <c r="GO214" i="20" s="1"/>
  <c r="BG199" i="20"/>
  <c r="DJ193" i="20"/>
  <c r="CV193" i="20"/>
  <c r="CX193" i="20" s="1"/>
  <c r="CZ193" i="20" s="1"/>
  <c r="EF193" i="20"/>
  <c r="BF259" i="20"/>
  <c r="BH259" i="20" s="1"/>
  <c r="BJ259" i="20" s="1"/>
  <c r="EF259" i="20"/>
  <c r="EK259" i="20" s="1"/>
  <c r="GE158" i="20"/>
  <c r="GF158" i="20" s="1"/>
  <c r="GH158" i="20" s="1"/>
  <c r="FA167" i="20"/>
  <c r="AS211" i="20"/>
  <c r="BR199" i="20"/>
  <c r="FT149" i="20"/>
  <c r="BR162" i="20"/>
  <c r="CO167" i="20"/>
  <c r="DD251" i="20"/>
  <c r="BU201" i="20"/>
  <c r="CH193" i="20"/>
  <c r="DX193" i="20"/>
  <c r="DZ193" i="20" s="1"/>
  <c r="EB193" i="20" s="1"/>
  <c r="FO259" i="20"/>
  <c r="GS178" i="20"/>
  <c r="GT178" i="20" s="1"/>
  <c r="GV178" i="20" s="1"/>
  <c r="T172" i="21" s="1"/>
  <c r="DX167" i="20"/>
  <c r="AD167" i="20"/>
  <c r="AE167" i="20" s="1"/>
  <c r="AW199" i="20"/>
  <c r="GA255" i="20"/>
  <c r="DO175" i="20"/>
  <c r="EF238" i="20"/>
  <c r="EK238" i="20" s="1"/>
  <c r="GD213" i="20"/>
  <c r="AK167" i="20"/>
  <c r="BM238" i="20"/>
  <c r="CB242" i="20"/>
  <c r="GK193" i="20"/>
  <c r="GM193" i="20" s="1"/>
  <c r="GO193" i="20" s="1"/>
  <c r="CO193" i="20"/>
  <c r="CT193" i="20" s="1"/>
  <c r="DJ259" i="20"/>
  <c r="DL259" i="20" s="1"/>
  <c r="DN259" i="20" s="1"/>
  <c r="FI162" i="20"/>
  <c r="FJ162" i="20" s="1"/>
  <c r="FL162" i="20" s="1"/>
  <c r="GR167" i="20"/>
  <c r="CA68" i="20"/>
  <c r="CF68" i="20" s="1"/>
  <c r="CO238" i="20"/>
  <c r="CT238" i="20" s="1"/>
  <c r="CW198" i="20"/>
  <c r="FO193" i="20"/>
  <c r="BF193" i="20"/>
  <c r="BH193" i="20" s="1"/>
  <c r="BJ193" i="20" s="1"/>
  <c r="BT259" i="20"/>
  <c r="BF167" i="20"/>
  <c r="FH167" i="20"/>
  <c r="CP255" i="20"/>
  <c r="P68" i="20"/>
  <c r="AT219" i="20"/>
  <c r="AV219" i="20" s="1"/>
  <c r="BM167" i="20"/>
  <c r="BR167" i="20" s="1"/>
  <c r="AL218" i="20"/>
  <c r="AD193" i="20"/>
  <c r="AF193" i="20" s="1"/>
  <c r="AH193" i="20" s="1"/>
  <c r="P259" i="20"/>
  <c r="R259" i="20" s="1"/>
  <c r="T259" i="20" s="1"/>
  <c r="EU262" i="20"/>
  <c r="EY262" i="20"/>
  <c r="EG148" i="20"/>
  <c r="EH148" i="20" s="1"/>
  <c r="EJ148" i="20" s="1"/>
  <c r="AP162" i="20"/>
  <c r="ER147" i="20"/>
  <c r="GL170" i="20"/>
  <c r="GM170" i="20" s="1"/>
  <c r="GO170" i="20" s="1"/>
  <c r="FW178" i="20"/>
  <c r="GF258" i="20"/>
  <c r="GH258" i="20" s="1"/>
  <c r="W252" i="21" s="1"/>
  <c r="GE258" i="20"/>
  <c r="EF68" i="20"/>
  <c r="DQ68" i="20"/>
  <c r="DJ68" i="20"/>
  <c r="GK68" i="20"/>
  <c r="GR68" i="20"/>
  <c r="GS68" i="20" s="1"/>
  <c r="GT68" i="20" s="1"/>
  <c r="GV68" i="20" s="1"/>
  <c r="T62" i="21" s="1"/>
  <c r="DC68" i="20"/>
  <c r="ET68" i="20"/>
  <c r="EM68" i="20"/>
  <c r="W68" i="20"/>
  <c r="CO68" i="20"/>
  <c r="DX68" i="20"/>
  <c r="CV68" i="20"/>
  <c r="FA68" i="20"/>
  <c r="FB68" i="20" s="1"/>
  <c r="BM68" i="20"/>
  <c r="BT68" i="20"/>
  <c r="BY68" i="20" s="1"/>
  <c r="FO68" i="20"/>
  <c r="FP68" i="20" s="1"/>
  <c r="FQ68" i="20" s="1"/>
  <c r="FS68" i="20" s="1"/>
  <c r="AR68" i="20"/>
  <c r="FH68" i="20"/>
  <c r="AY68" i="20"/>
  <c r="AZ68" i="20" s="1"/>
  <c r="FV68" i="20"/>
  <c r="CH68" i="20"/>
  <c r="CM68" i="20" s="1"/>
  <c r="BF68" i="20"/>
  <c r="BK68" i="20" s="1"/>
  <c r="GD68" i="20"/>
  <c r="AD107" i="20"/>
  <c r="AI107" i="20" s="1"/>
  <c r="AR107" i="20"/>
  <c r="P107" i="20"/>
  <c r="ET107" i="20"/>
  <c r="CA107" i="20"/>
  <c r="DX107" i="20"/>
  <c r="DZ107" i="20" s="1"/>
  <c r="EB107" i="20" s="1"/>
  <c r="GR107" i="20"/>
  <c r="GS107" i="20" s="1"/>
  <c r="GT107" i="20" s="1"/>
  <c r="GV107" i="20" s="1"/>
  <c r="T101" i="21" s="1"/>
  <c r="BT107" i="20"/>
  <c r="FV107" i="20"/>
  <c r="FW107" i="20" s="1"/>
  <c r="EF107" i="20"/>
  <c r="EG107" i="20" s="1"/>
  <c r="EH107" i="20" s="1"/>
  <c r="EJ107" i="20" s="1"/>
  <c r="AK107" i="20"/>
  <c r="AP107" i="20" s="1"/>
  <c r="DC107" i="20"/>
  <c r="GD107" i="20"/>
  <c r="GK107" i="20"/>
  <c r="GL107" i="20" s="1"/>
  <c r="GM107" i="20" s="1"/>
  <c r="GO107" i="20" s="1"/>
  <c r="EM107" i="20"/>
  <c r="EN107" i="20" s="1"/>
  <c r="EO107" i="20" s="1"/>
  <c r="EQ107" i="20" s="1"/>
  <c r="CO107" i="20"/>
  <c r="BM107" i="20"/>
  <c r="DJ107" i="20"/>
  <c r="FA107" i="20"/>
  <c r="FB107" i="20" s="1"/>
  <c r="FH107" i="20"/>
  <c r="FM107" i="20" s="1"/>
  <c r="DQ107" i="20"/>
  <c r="DC138" i="20"/>
  <c r="FV138" i="20"/>
  <c r="AK138" i="20"/>
  <c r="DX138" i="20"/>
  <c r="EC138" i="20" s="1"/>
  <c r="FO138" i="20"/>
  <c r="EM138" i="20"/>
  <c r="ER138" i="20" s="1"/>
  <c r="BM138" i="20"/>
  <c r="CV138" i="20"/>
  <c r="FA138" i="20"/>
  <c r="BF138" i="20"/>
  <c r="GD138" i="20"/>
  <c r="P138" i="20"/>
  <c r="U138" i="20" s="1"/>
  <c r="EF138" i="20"/>
  <c r="BT138" i="20"/>
  <c r="BY138" i="20" s="1"/>
  <c r="CO150" i="20"/>
  <c r="CT150" i="20" s="1"/>
  <c r="FV150" i="20"/>
  <c r="EF150" i="20"/>
  <c r="EK150" i="20" s="1"/>
  <c r="GK150" i="20"/>
  <c r="GL150" i="20" s="1"/>
  <c r="GM150" i="20" s="1"/>
  <c r="GO150" i="20" s="1"/>
  <c r="CA150" i="20"/>
  <c r="GD150" i="20"/>
  <c r="GE150" i="20" s="1"/>
  <c r="GF150" i="20" s="1"/>
  <c r="GH150" i="20" s="1"/>
  <c r="DX150" i="20"/>
  <c r="DJ150" i="20"/>
  <c r="DO150" i="20" s="1"/>
  <c r="AY163" i="20"/>
  <c r="CA163" i="20"/>
  <c r="GD163" i="20"/>
  <c r="DX163" i="20"/>
  <c r="BF163" i="20"/>
  <c r="GK163" i="20"/>
  <c r="FA163" i="20"/>
  <c r="FF163" i="20" s="1"/>
  <c r="P163" i="20"/>
  <c r="AK163" i="20"/>
  <c r="ET179" i="20"/>
  <c r="EY179" i="20" s="1"/>
  <c r="BM179" i="20"/>
  <c r="BR179" i="20" s="1"/>
  <c r="W179" i="20"/>
  <c r="AR179" i="20"/>
  <c r="EM179" i="20"/>
  <c r="BF179" i="20"/>
  <c r="BK179" i="20" s="1"/>
  <c r="GD179" i="20"/>
  <c r="DX179" i="20"/>
  <c r="DY179" i="20" s="1"/>
  <c r="DJ179" i="20"/>
  <c r="DO179" i="20" s="1"/>
  <c r="DQ179" i="20"/>
  <c r="DV179" i="20" s="1"/>
  <c r="GK179" i="20"/>
  <c r="FA179" i="20"/>
  <c r="W193" i="20"/>
  <c r="AB193" i="20" s="1"/>
  <c r="BM193" i="20"/>
  <c r="BR193" i="20" s="1"/>
  <c r="CA193" i="20"/>
  <c r="DQ193" i="20"/>
  <c r="FV193" i="20"/>
  <c r="GA193" i="20" s="1"/>
  <c r="W202" i="20"/>
  <c r="Y202" i="20" s="1"/>
  <c r="AA202" i="20" s="1"/>
  <c r="BT202" i="20"/>
  <c r="CA202" i="20"/>
  <c r="CF202" i="20" s="1"/>
  <c r="AK202" i="20"/>
  <c r="P202" i="20"/>
  <c r="Q202" i="20" s="1"/>
  <c r="CH202" i="20"/>
  <c r="GD202" i="20"/>
  <c r="DJ202" i="20"/>
  <c r="EF202" i="20"/>
  <c r="EK202" i="20" s="1"/>
  <c r="DC202" i="20"/>
  <c r="GK202" i="20"/>
  <c r="DX202" i="20"/>
  <c r="DQ202" i="20"/>
  <c r="DV202" i="20" s="1"/>
  <c r="FA202" i="20"/>
  <c r="FF202" i="20" s="1"/>
  <c r="CV202" i="20"/>
  <c r="CW202" i="20" s="1"/>
  <c r="AY202" i="20"/>
  <c r="BD202" i="20" s="1"/>
  <c r="AR202" i="20"/>
  <c r="AW202" i="20" s="1"/>
  <c r="EM202" i="20"/>
  <c r="BM202" i="20"/>
  <c r="ET202" i="20"/>
  <c r="EY202" i="20" s="1"/>
  <c r="FV214" i="20"/>
  <c r="W214" i="20"/>
  <c r="FA214" i="20"/>
  <c r="FF214" i="20" s="1"/>
  <c r="BM214" i="20"/>
  <c r="BR214" i="20" s="1"/>
  <c r="GR214" i="20"/>
  <c r="BF214" i="20"/>
  <c r="BH214" i="20" s="1"/>
  <c r="BJ214" i="20" s="1"/>
  <c r="CV214" i="20"/>
  <c r="DX214" i="20"/>
  <c r="EC214" i="20" s="1"/>
  <c r="GD214" i="20"/>
  <c r="GF214" i="20" s="1"/>
  <c r="GH214" i="20" s="1"/>
  <c r="AR214" i="20"/>
  <c r="AW214" i="20" s="1"/>
  <c r="FH214" i="20"/>
  <c r="FI214" i="20" s="1"/>
  <c r="CA214" i="20"/>
  <c r="EM214" i="20"/>
  <c r="ET214" i="20"/>
  <c r="EV214" i="20" s="1"/>
  <c r="EX214" i="20" s="1"/>
  <c r="CH214" i="20"/>
  <c r="CO214" i="20"/>
  <c r="AD214" i="20"/>
  <c r="P214" i="20"/>
  <c r="AK214" i="20"/>
  <c r="AL214" i="20" s="1"/>
  <c r="EF214" i="20"/>
  <c r="EK214" i="20" s="1"/>
  <c r="FA226" i="20"/>
  <c r="FF226" i="20" s="1"/>
  <c r="FV226" i="20"/>
  <c r="CV226" i="20"/>
  <c r="CO226" i="20"/>
  <c r="GD226" i="20"/>
  <c r="GF226" i="20" s="1"/>
  <c r="GH226" i="20" s="1"/>
  <c r="DQ226" i="20"/>
  <c r="DV226" i="20" s="1"/>
  <c r="BM226" i="20"/>
  <c r="BN226" i="20" s="1"/>
  <c r="BF226" i="20"/>
  <c r="FH226" i="20"/>
  <c r="FJ226" i="20" s="1"/>
  <c r="FL226" i="20" s="1"/>
  <c r="GR226" i="20"/>
  <c r="GT226" i="20" s="1"/>
  <c r="GV226" i="20" s="1"/>
  <c r="T220" i="21" s="1"/>
  <c r="CH226" i="20"/>
  <c r="DC226" i="20"/>
  <c r="EM226" i="20"/>
  <c r="DJ226" i="20"/>
  <c r="AY226" i="20"/>
  <c r="AZ226" i="20" s="1"/>
  <c r="AR226" i="20"/>
  <c r="AT226" i="20" s="1"/>
  <c r="AV226" i="20" s="1"/>
  <c r="FO226" i="20"/>
  <c r="FT226" i="20" s="1"/>
  <c r="EF226" i="20"/>
  <c r="AD226" i="20"/>
  <c r="AF226" i="20" s="1"/>
  <c r="AH226" i="20" s="1"/>
  <c r="BT226" i="20"/>
  <c r="BY226" i="20" s="1"/>
  <c r="CA226" i="20"/>
  <c r="CF226" i="20" s="1"/>
  <c r="P226" i="20"/>
  <c r="AD238" i="20"/>
  <c r="FA238" i="20"/>
  <c r="FF238" i="20" s="1"/>
  <c r="BF238" i="20"/>
  <c r="BK238" i="20" s="1"/>
  <c r="DJ238" i="20"/>
  <c r="DO238" i="20" s="1"/>
  <c r="FV238" i="20"/>
  <c r="GA238" i="20" s="1"/>
  <c r="CV238" i="20"/>
  <c r="CW238" i="20" s="1"/>
  <c r="DQ238" i="20"/>
  <c r="DV238" i="20" s="1"/>
  <c r="BT238" i="20"/>
  <c r="GR238" i="20"/>
  <c r="GT238" i="20" s="1"/>
  <c r="GV238" i="20" s="1"/>
  <c r="T232" i="21" s="1"/>
  <c r="DC238" i="20"/>
  <c r="AR238" i="20"/>
  <c r="AW238" i="20" s="1"/>
  <c r="GD238" i="20"/>
  <c r="CA238" i="20"/>
  <c r="CF238" i="20" s="1"/>
  <c r="CH238" i="20"/>
  <c r="DX238" i="20"/>
  <c r="W238" i="20"/>
  <c r="ET238" i="20"/>
  <c r="EY238" i="20" s="1"/>
  <c r="FO238" i="20"/>
  <c r="FT238" i="20" s="1"/>
  <c r="FH238" i="20"/>
  <c r="FM238" i="20" s="1"/>
  <c r="AK238" i="20"/>
  <c r="EM238" i="20"/>
  <c r="EM249" i="20"/>
  <c r="AD249" i="20"/>
  <c r="AI249" i="20" s="1"/>
  <c r="P249" i="20"/>
  <c r="R249" i="20" s="1"/>
  <c r="T249" i="20" s="1"/>
  <c r="FV249" i="20"/>
  <c r="GA249" i="20" s="1"/>
  <c r="GK249" i="20"/>
  <c r="GM249" i="20" s="1"/>
  <c r="GO249" i="20" s="1"/>
  <c r="BM249" i="20"/>
  <c r="BR249" i="20" s="1"/>
  <c r="EF249" i="20"/>
  <c r="FH249" i="20"/>
  <c r="ET249" i="20"/>
  <c r="EY249" i="20" s="1"/>
  <c r="AR249" i="20"/>
  <c r="AW249" i="20" s="1"/>
  <c r="DJ249" i="20"/>
  <c r="DO249" i="20" s="1"/>
  <c r="DC249" i="20"/>
  <c r="DD249" i="20" s="1"/>
  <c r="CO249" i="20"/>
  <c r="CT249" i="20" s="1"/>
  <c r="FO249" i="20"/>
  <c r="FT249" i="20" s="1"/>
  <c r="CV249" i="20"/>
  <c r="AY249" i="20"/>
  <c r="AK249" i="20"/>
  <c r="AP249" i="20" s="1"/>
  <c r="GR249" i="20"/>
  <c r="FA249" i="20"/>
  <c r="BF249" i="20"/>
  <c r="BG249" i="20" s="1"/>
  <c r="GD249" i="20"/>
  <c r="DQ249" i="20"/>
  <c r="DS249" i="20" s="1"/>
  <c r="DU249" i="20" s="1"/>
  <c r="DX249" i="20"/>
  <c r="CH249" i="20"/>
  <c r="CM249" i="20" s="1"/>
  <c r="GR259" i="20"/>
  <c r="BM259" i="20"/>
  <c r="BR259" i="20" s="1"/>
  <c r="AD259" i="20"/>
  <c r="AF259" i="20" s="1"/>
  <c r="AH259" i="20" s="1"/>
  <c r="DQ259" i="20"/>
  <c r="DV259" i="20" s="1"/>
  <c r="DC259" i="20"/>
  <c r="DH259" i="20" s="1"/>
  <c r="W259" i="20"/>
  <c r="Y259" i="20" s="1"/>
  <c r="AA259" i="20" s="1"/>
  <c r="AK259" i="20"/>
  <c r="CV259" i="20"/>
  <c r="CX259" i="20" s="1"/>
  <c r="CZ259" i="20" s="1"/>
  <c r="CO259" i="20"/>
  <c r="GD259" i="20"/>
  <c r="GF259" i="20" s="1"/>
  <c r="GH259" i="20" s="1"/>
  <c r="ET259" i="20"/>
  <c r="EV259" i="20" s="1"/>
  <c r="EX259" i="20" s="1"/>
  <c r="DX259" i="20"/>
  <c r="DZ259" i="20" s="1"/>
  <c r="EB259" i="20" s="1"/>
  <c r="CH259" i="20"/>
  <c r="EM76" i="20"/>
  <c r="ER76" i="20" s="1"/>
  <c r="DR115" i="20"/>
  <c r="DS115" i="20" s="1"/>
  <c r="DU115" i="20" s="1"/>
  <c r="AL106" i="20"/>
  <c r="AM106" i="20" s="1"/>
  <c r="AO106" i="20" s="1"/>
  <c r="GA228" i="20"/>
  <c r="AW180" i="20"/>
  <c r="AM162" i="20"/>
  <c r="AO162" i="20" s="1"/>
  <c r="X41" i="20"/>
  <c r="FH240" i="20"/>
  <c r="FM240" i="20" s="1"/>
  <c r="GK240" i="20"/>
  <c r="BM240" i="20"/>
  <c r="DX240" i="20"/>
  <c r="DZ240" i="20" s="1"/>
  <c r="EB240" i="20" s="1"/>
  <c r="ET240" i="20"/>
  <c r="EY240" i="20" s="1"/>
  <c r="CO240" i="20"/>
  <c r="CT240" i="20" s="1"/>
  <c r="GR240" i="20"/>
  <c r="GT240" i="20" s="1"/>
  <c r="GV240" i="20" s="1"/>
  <c r="T234" i="21" s="1"/>
  <c r="DJ240" i="20"/>
  <c r="DK240" i="20" s="1"/>
  <c r="DC240" i="20"/>
  <c r="DH240" i="20" s="1"/>
  <c r="GD240" i="20"/>
  <c r="CV240" i="20"/>
  <c r="EM240" i="20"/>
  <c r="CA240" i="20"/>
  <c r="CF240" i="20" s="1"/>
  <c r="AK240" i="20"/>
  <c r="CH240" i="20"/>
  <c r="BT240" i="20"/>
  <c r="BY240" i="20" s="1"/>
  <c r="DQ240" i="20"/>
  <c r="DV240" i="20" s="1"/>
  <c r="BF240" i="20"/>
  <c r="BK240" i="20" s="1"/>
  <c r="AY240" i="20"/>
  <c r="AR240" i="20"/>
  <c r="AD240" i="20"/>
  <c r="P240" i="20"/>
  <c r="U240" i="20" s="1"/>
  <c r="EF240" i="20"/>
  <c r="W240" i="20"/>
  <c r="X240" i="20" s="1"/>
  <c r="AK160" i="20"/>
  <c r="AP160" i="20" s="1"/>
  <c r="BT160" i="20"/>
  <c r="BY160" i="20" s="1"/>
  <c r="EM160" i="20"/>
  <c r="CA160" i="20"/>
  <c r="FV160" i="20"/>
  <c r="DQ160" i="20"/>
  <c r="CO160" i="20"/>
  <c r="CH160" i="20"/>
  <c r="CM160" i="20" s="1"/>
  <c r="FA160" i="20"/>
  <c r="FF160" i="20" s="1"/>
  <c r="CV160" i="20"/>
  <c r="DA160" i="20" s="1"/>
  <c r="P160" i="20"/>
  <c r="AY160" i="20"/>
  <c r="BD160" i="20" s="1"/>
  <c r="GD160" i="20"/>
  <c r="BF160" i="20"/>
  <c r="BK160" i="20" s="1"/>
  <c r="DC160" i="20"/>
  <c r="EF160" i="20"/>
  <c r="FH160" i="20"/>
  <c r="FM160" i="20" s="1"/>
  <c r="FO160" i="20"/>
  <c r="FT160" i="20" s="1"/>
  <c r="GK160" i="20"/>
  <c r="GL160" i="20" s="1"/>
  <c r="ET160" i="20"/>
  <c r="W160" i="20"/>
  <c r="AB160" i="20" s="1"/>
  <c r="DX160" i="20"/>
  <c r="EC160" i="20" s="1"/>
  <c r="AR160" i="20"/>
  <c r="DJ160" i="20"/>
  <c r="DK160" i="20" s="1"/>
  <c r="P136" i="20"/>
  <c r="U136" i="20" s="1"/>
  <c r="AR136" i="20"/>
  <c r="AW136" i="20" s="1"/>
  <c r="EM136" i="20"/>
  <c r="FA136" i="20"/>
  <c r="FF136" i="20" s="1"/>
  <c r="FH136" i="20"/>
  <c r="FM136" i="20" s="1"/>
  <c r="AY136" i="20"/>
  <c r="BD136" i="20" s="1"/>
  <c r="FV136" i="20"/>
  <c r="FW136" i="20" s="1"/>
  <c r="GK136" i="20"/>
  <c r="GL136" i="20" s="1"/>
  <c r="GM136" i="20" s="1"/>
  <c r="GO136" i="20" s="1"/>
  <c r="CA136" i="20"/>
  <c r="CB136" i="20" s="1"/>
  <c r="CC136" i="20" s="1"/>
  <c r="CE136" i="20" s="1"/>
  <c r="AK136" i="20"/>
  <c r="AP136" i="20" s="1"/>
  <c r="GD136" i="20"/>
  <c r="GE136" i="20" s="1"/>
  <c r="GF136" i="20" s="1"/>
  <c r="GH136" i="20" s="1"/>
  <c r="BM136" i="20"/>
  <c r="BR136" i="20" s="1"/>
  <c r="BF136" i="20"/>
  <c r="BK136" i="20" s="1"/>
  <c r="W136" i="20"/>
  <c r="AB136" i="20" s="1"/>
  <c r="DC136" i="20"/>
  <c r="DH136" i="20" s="1"/>
  <c r="CH136" i="20"/>
  <c r="CM136" i="20" s="1"/>
  <c r="DJ136" i="20"/>
  <c r="DO136" i="20" s="1"/>
  <c r="AD136" i="20"/>
  <c r="AI136" i="20" s="1"/>
  <c r="DX136" i="20"/>
  <c r="DQ136" i="20"/>
  <c r="DV136" i="20" s="1"/>
  <c r="BT136" i="20"/>
  <c r="BY136" i="20" s="1"/>
  <c r="FO136" i="20"/>
  <c r="FT136" i="20" s="1"/>
  <c r="ET136" i="20"/>
  <c r="EY136" i="20" s="1"/>
  <c r="CO136" i="20"/>
  <c r="CV30" i="20"/>
  <c r="CW30" i="20" s="1"/>
  <c r="CX30" i="20" s="1"/>
  <c r="CZ30" i="20" s="1"/>
  <c r="AD30" i="20"/>
  <c r="AF30" i="20" s="1"/>
  <c r="AH30" i="20" s="1"/>
  <c r="EM30" i="20"/>
  <c r="FA30" i="20"/>
  <c r="FF30" i="20" s="1"/>
  <c r="BT30" i="20"/>
  <c r="BY30" i="20" s="1"/>
  <c r="CO30" i="20"/>
  <c r="CT30" i="20" s="1"/>
  <c r="CA30" i="20"/>
  <c r="FV30" i="20"/>
  <c r="GA30" i="20" s="1"/>
  <c r="GD30" i="20"/>
  <c r="AK30" i="20"/>
  <c r="AP30" i="20" s="1"/>
  <c r="W30" i="20"/>
  <c r="DQ30" i="20"/>
  <c r="DV30" i="20" s="1"/>
  <c r="GK30" i="20"/>
  <c r="EF30" i="20"/>
  <c r="ET30" i="20"/>
  <c r="P30" i="20"/>
  <c r="GR30" i="20"/>
  <c r="DC30" i="20"/>
  <c r="DH30" i="20" s="1"/>
  <c r="BM30" i="20"/>
  <c r="CH30" i="20"/>
  <c r="CM30" i="20" s="1"/>
  <c r="AR30" i="20"/>
  <c r="AW30" i="20" s="1"/>
  <c r="FO30" i="20"/>
  <c r="FH30" i="20"/>
  <c r="FI30" i="20" s="1"/>
  <c r="FJ30" i="20" s="1"/>
  <c r="FL30" i="20" s="1"/>
  <c r="AY30" i="20"/>
  <c r="AZ30" i="20" s="1"/>
  <c r="GF241" i="20"/>
  <c r="GH241" i="20" s="1"/>
  <c r="AD138" i="20"/>
  <c r="AI138" i="20" s="1"/>
  <c r="BD146" i="20"/>
  <c r="AZ146" i="20"/>
  <c r="BA146" i="20" s="1"/>
  <c r="BC146" i="20" s="1"/>
  <c r="CA259" i="20"/>
  <c r="CC259" i="20" s="1"/>
  <c r="CE259" i="20" s="1"/>
  <c r="EO196" i="20"/>
  <c r="EQ196" i="20" s="1"/>
  <c r="BK212" i="20"/>
  <c r="AE180" i="20"/>
  <c r="AE10" i="20"/>
  <c r="CF249" i="20"/>
  <c r="CB249" i="20"/>
  <c r="DV201" i="20"/>
  <c r="DR201" i="20"/>
  <c r="GM190" i="20"/>
  <c r="GO190" i="20" s="1"/>
  <c r="GL190" i="20"/>
  <c r="ER189" i="20"/>
  <c r="EO189" i="20"/>
  <c r="EQ189" i="20" s="1"/>
  <c r="DD106" i="20"/>
  <c r="DE106" i="20" s="1"/>
  <c r="DG106" i="20" s="1"/>
  <c r="EN196" i="20"/>
  <c r="CW212" i="20"/>
  <c r="U180" i="20"/>
  <c r="FT223" i="20"/>
  <c r="CI134" i="20"/>
  <c r="CJ134" i="20" s="1"/>
  <c r="CL134" i="20" s="1"/>
  <c r="AE230" i="20"/>
  <c r="DJ30" i="20"/>
  <c r="DO30" i="20" s="1"/>
  <c r="GR160" i="20"/>
  <c r="DL187" i="20"/>
  <c r="DN187" i="20" s="1"/>
  <c r="DO187" i="20"/>
  <c r="DK27" i="20"/>
  <c r="DL27" i="20" s="1"/>
  <c r="DN27" i="20" s="1"/>
  <c r="GF260" i="20"/>
  <c r="GH260" i="20" s="1"/>
  <c r="GM212" i="20"/>
  <c r="GO212" i="20" s="1"/>
  <c r="EN164" i="20"/>
  <c r="EO164" i="20" s="1"/>
  <c r="EQ164" i="20" s="1"/>
  <c r="CB10" i="20"/>
  <c r="FM223" i="20"/>
  <c r="GL178" i="20"/>
  <c r="GM178" i="20" s="1"/>
  <c r="GO178" i="20" s="1"/>
  <c r="FV91" i="20"/>
  <c r="FW91" i="20" s="1"/>
  <c r="FV11" i="20"/>
  <c r="FW11" i="20" s="1"/>
  <c r="W11" i="20"/>
  <c r="AB11" i="20" s="1"/>
  <c r="FH65" i="20"/>
  <c r="FI65" i="20" s="1"/>
  <c r="FJ65" i="20" s="1"/>
  <c r="FL65" i="20" s="1"/>
  <c r="DX30" i="20"/>
  <c r="EC30" i="20" s="1"/>
  <c r="AD160" i="20"/>
  <c r="AE160" i="20" s="1"/>
  <c r="FO240" i="20"/>
  <c r="FT240" i="20" s="1"/>
  <c r="GM226" i="20"/>
  <c r="GO226" i="20" s="1"/>
  <c r="GL226" i="20"/>
  <c r="EO252" i="20"/>
  <c r="EQ252" i="20" s="1"/>
  <c r="ER252" i="20"/>
  <c r="F252" i="20" s="1"/>
  <c r="L246" i="21" s="1"/>
  <c r="BG260" i="20"/>
  <c r="ER164" i="20"/>
  <c r="FV90" i="20"/>
  <c r="FW90" i="20" s="1"/>
  <c r="AK50" i="20"/>
  <c r="DV222" i="20"/>
  <c r="DR222" i="20"/>
  <c r="GM221" i="20"/>
  <c r="GO221" i="20" s="1"/>
  <c r="S215" i="21" s="1"/>
  <c r="GL221" i="20"/>
  <c r="DH210" i="20"/>
  <c r="BY125" i="20"/>
  <c r="Q260" i="20"/>
  <c r="BY10" i="20"/>
  <c r="FV240" i="20"/>
  <c r="GA240" i="20" s="1"/>
  <c r="FH138" i="20"/>
  <c r="BF202" i="20"/>
  <c r="BH202" i="20" s="1"/>
  <c r="BJ202" i="20" s="1"/>
  <c r="DJ83" i="20"/>
  <c r="DO83" i="20" s="1"/>
  <c r="AK121" i="20"/>
  <c r="AP121" i="20" s="1"/>
  <c r="CA57" i="20"/>
  <c r="CF57" i="20" s="1"/>
  <c r="W132" i="20"/>
  <c r="AB132" i="20" s="1"/>
  <c r="FA123" i="20"/>
  <c r="GR108" i="20"/>
  <c r="GS108" i="20" s="1"/>
  <c r="GT108" i="20" s="1"/>
  <c r="GV108" i="20" s="1"/>
  <c r="T102" i="21" s="1"/>
  <c r="FO153" i="20"/>
  <c r="FT153" i="20" s="1"/>
  <c r="DQ194" i="20"/>
  <c r="DV194" i="20" s="1"/>
  <c r="FH203" i="20"/>
  <c r="FI203" i="20" s="1"/>
  <c r="BT215" i="20"/>
  <c r="BV215" i="20" s="1"/>
  <c r="BX215" i="20" s="1"/>
  <c r="W227" i="20"/>
  <c r="Y227" i="20" s="1"/>
  <c r="AA227" i="20" s="1"/>
  <c r="EM239" i="20"/>
  <c r="EO239" i="20" s="1"/>
  <c r="EQ239" i="20" s="1"/>
  <c r="DC250" i="20"/>
  <c r="DD250" i="20" s="1"/>
  <c r="W135" i="20"/>
  <c r="DJ167" i="20"/>
  <c r="DQ213" i="20"/>
  <c r="DS213" i="20" s="1"/>
  <c r="DU213" i="20" s="1"/>
  <c r="EM113" i="20"/>
  <c r="EN113" i="20" s="1"/>
  <c r="EO113" i="20" s="1"/>
  <c r="EQ113" i="20" s="1"/>
  <c r="DQ49" i="20"/>
  <c r="DV49" i="20" s="1"/>
  <c r="BT82" i="20"/>
  <c r="P232" i="20"/>
  <c r="FV262" i="20"/>
  <c r="FW262" i="20" s="1"/>
  <c r="GK59" i="20"/>
  <c r="GL59" i="20" s="1"/>
  <c r="GM59" i="20" s="1"/>
  <c r="GO59" i="20" s="1"/>
  <c r="DN142" i="20"/>
  <c r="P34" i="20"/>
  <c r="R34" i="20" s="1"/>
  <c r="T34" i="20" s="1"/>
  <c r="BT256" i="20"/>
  <c r="BY256" i="20" s="1"/>
  <c r="FV152" i="20"/>
  <c r="FX152" i="20" s="1"/>
  <c r="FZ152" i="20" s="1"/>
  <c r="GK46" i="20"/>
  <c r="GL46" i="20" s="1"/>
  <c r="GM46" i="20" s="1"/>
  <c r="GO46" i="20" s="1"/>
  <c r="EF22" i="20"/>
  <c r="EK22" i="20" s="1"/>
  <c r="FH28" i="20"/>
  <c r="FI28" i="20" s="1"/>
  <c r="FJ28" i="20" s="1"/>
  <c r="FL28" i="20" s="1"/>
  <c r="FO92" i="20"/>
  <c r="FT92" i="20" s="1"/>
  <c r="AD142" i="20"/>
  <c r="AI142" i="20" s="1"/>
  <c r="AR155" i="20"/>
  <c r="AS155" i="20" s="1"/>
  <c r="EM170" i="20"/>
  <c r="FO218" i="20"/>
  <c r="FQ218" i="20" s="1"/>
  <c r="FS218" i="20" s="1"/>
  <c r="ET231" i="20"/>
  <c r="EV231" i="20" s="1"/>
  <c r="EX231" i="20" s="1"/>
  <c r="ET242" i="20"/>
  <c r="DX253" i="20"/>
  <c r="EF97" i="20"/>
  <c r="EG97" i="20" s="1"/>
  <c r="EM33" i="20"/>
  <c r="DX224" i="20"/>
  <c r="DZ224" i="20" s="1"/>
  <c r="EB224" i="20" s="1"/>
  <c r="FO200" i="20"/>
  <c r="FT200" i="20" s="1"/>
  <c r="AK94" i="20"/>
  <c r="AL94" i="20" s="1"/>
  <c r="AM94" i="20" s="1"/>
  <c r="AO94" i="20" s="1"/>
  <c r="BT70" i="20"/>
  <c r="BY70" i="20" s="1"/>
  <c r="AY43" i="20"/>
  <c r="BD43" i="20" s="1"/>
  <c r="FA124" i="20"/>
  <c r="FA145" i="20"/>
  <c r="FB145" i="20" s="1"/>
  <c r="EF197" i="20"/>
  <c r="EH197" i="20" s="1"/>
  <c r="EJ197" i="20" s="1"/>
  <c r="FV254" i="20"/>
  <c r="GA254" i="20" s="1"/>
  <c r="FA143" i="20"/>
  <c r="FF143" i="20" s="1"/>
  <c r="CO35" i="20"/>
  <c r="CT35" i="20" s="1"/>
  <c r="P144" i="20"/>
  <c r="U144" i="20" s="1"/>
  <c r="GD118" i="20"/>
  <c r="FV14" i="20"/>
  <c r="GA14" i="20" s="1"/>
  <c r="FH96" i="20"/>
  <c r="FM96" i="20" s="1"/>
  <c r="ET126" i="20"/>
  <c r="BT146" i="20"/>
  <c r="BY146" i="20" s="1"/>
  <c r="CV158" i="20"/>
  <c r="CO175" i="20"/>
  <c r="DQ187" i="20"/>
  <c r="FA198" i="20"/>
  <c r="FB198" i="20" s="1"/>
  <c r="EM222" i="20"/>
  <c r="ET234" i="20"/>
  <c r="EU234" i="20" s="1"/>
  <c r="P115" i="20"/>
  <c r="AK17" i="20"/>
  <c r="AP17" i="20" s="1"/>
  <c r="BT248" i="20"/>
  <c r="BY248" i="20" s="1"/>
  <c r="GK168" i="20"/>
  <c r="GR60" i="20"/>
  <c r="GS60" i="20" s="1"/>
  <c r="GT60" i="20" s="1"/>
  <c r="GV60" i="20" s="1"/>
  <c r="T54" i="21" s="1"/>
  <c r="DJ134" i="20"/>
  <c r="DO134" i="20" s="1"/>
  <c r="GD190" i="20"/>
  <c r="FO199" i="20"/>
  <c r="CO210" i="20"/>
  <c r="W246" i="20"/>
  <c r="AB246" i="20" s="1"/>
  <c r="FO216" i="20"/>
  <c r="FT216" i="20" s="1"/>
  <c r="W110" i="20"/>
  <c r="AB110" i="20" s="1"/>
  <c r="W86" i="20"/>
  <c r="AB86" i="20" s="1"/>
  <c r="GR67" i="20"/>
  <c r="DC137" i="20"/>
  <c r="DD137" i="20" s="1"/>
  <c r="DE137" i="20" s="1"/>
  <c r="DG137" i="20" s="1"/>
  <c r="GR149" i="20"/>
  <c r="GS149" i="20" s="1"/>
  <c r="BT162" i="20"/>
  <c r="DQ178" i="20"/>
  <c r="CV191" i="20"/>
  <c r="CW191" i="20" s="1"/>
  <c r="BM201" i="20"/>
  <c r="BO201" i="20" s="1"/>
  <c r="BQ201" i="20" s="1"/>
  <c r="BM211" i="20"/>
  <c r="BO211" i="20" s="1"/>
  <c r="BQ211" i="20" s="1"/>
  <c r="FA237" i="20"/>
  <c r="GA262" i="20"/>
  <c r="FO198" i="20"/>
  <c r="BM146" i="20"/>
  <c r="BR146" i="20" s="1"/>
  <c r="FA146" i="20"/>
  <c r="FF146" i="20" s="1"/>
  <c r="DC234" i="20"/>
  <c r="DE234" i="20" s="1"/>
  <c r="DG234" i="20" s="1"/>
  <c r="P199" i="20"/>
  <c r="U199" i="20" s="1"/>
  <c r="AR158" i="20"/>
  <c r="ET191" i="20"/>
  <c r="GK158" i="20"/>
  <c r="CV126" i="20"/>
  <c r="FV158" i="20"/>
  <c r="FA210" i="20"/>
  <c r="FF210" i="20" s="1"/>
  <c r="BF158" i="20"/>
  <c r="BK158" i="20" s="1"/>
  <c r="ET158" i="20"/>
  <c r="FO126" i="20"/>
  <c r="EM190" i="20"/>
  <c r="AK158" i="20"/>
  <c r="AP158" i="20" s="1"/>
  <c r="ET222" i="20"/>
  <c r="EV222" i="20" s="1"/>
  <c r="EX222" i="20" s="1"/>
  <c r="U196" i="20"/>
  <c r="CB83" i="20"/>
  <c r="CC83" i="20" s="1"/>
  <c r="CE83" i="20" s="1"/>
  <c r="AS212" i="20"/>
  <c r="AP164" i="20"/>
  <c r="EK170" i="20"/>
  <c r="AZ96" i="20"/>
  <c r="BA96" i="20" s="1"/>
  <c r="BC96" i="20" s="1"/>
  <c r="FM185" i="20"/>
  <c r="AL206" i="20"/>
  <c r="BU237" i="20"/>
  <c r="BD139" i="20"/>
  <c r="DC83" i="20"/>
  <c r="DH83" i="20" s="1"/>
  <c r="FA83" i="20"/>
  <c r="AD83" i="20"/>
  <c r="AL161" i="20"/>
  <c r="AM161" i="20" s="1"/>
  <c r="AO161" i="20" s="1"/>
  <c r="AT258" i="20"/>
  <c r="AV258" i="20" s="1"/>
  <c r="AK90" i="20"/>
  <c r="AP90" i="20" s="1"/>
  <c r="EC151" i="20"/>
  <c r="GE10" i="20"/>
  <c r="BA141" i="20"/>
  <c r="BC141" i="20" s="1"/>
  <c r="BN182" i="20"/>
  <c r="BG234" i="20"/>
  <c r="BN259" i="20"/>
  <c r="DY255" i="20"/>
  <c r="DX57" i="20"/>
  <c r="DR198" i="20"/>
  <c r="DX70" i="20"/>
  <c r="EC70" i="20" s="1"/>
  <c r="DL205" i="20"/>
  <c r="DN205" i="20" s="1"/>
  <c r="AW210" i="20"/>
  <c r="FV153" i="20"/>
  <c r="GK203" i="20"/>
  <c r="GM203" i="20" s="1"/>
  <c r="GO203" i="20" s="1"/>
  <c r="U98" i="20"/>
  <c r="AW228" i="20"/>
  <c r="AL148" i="20"/>
  <c r="AM148" i="20" s="1"/>
  <c r="AO148" i="20" s="1"/>
  <c r="DO177" i="20"/>
  <c r="DA134" i="20"/>
  <c r="AI209" i="20"/>
  <c r="EC170" i="20"/>
  <c r="GR83" i="20"/>
  <c r="GS83" i="20" s="1"/>
  <c r="GT83" i="20" s="1"/>
  <c r="GV83" i="20" s="1"/>
  <c r="T77" i="21" s="1"/>
  <c r="EF83" i="20"/>
  <c r="FO83" i="20"/>
  <c r="GR50" i="20"/>
  <c r="AS258" i="20"/>
  <c r="CO90" i="20"/>
  <c r="EU151" i="20"/>
  <c r="EV151" i="20" s="1"/>
  <c r="EX151" i="20" s="1"/>
  <c r="BU142" i="20"/>
  <c r="BV142" i="20" s="1"/>
  <c r="BX142" i="20" s="1"/>
  <c r="CP223" i="20"/>
  <c r="BG175" i="20"/>
  <c r="BH175" i="20" s="1"/>
  <c r="BJ175" i="20" s="1"/>
  <c r="GD57" i="20"/>
  <c r="GE57" i="20" s="1"/>
  <c r="GF57" i="20" s="1"/>
  <c r="GH57" i="20" s="1"/>
  <c r="AD50" i="20"/>
  <c r="AE50" i="20" s="1"/>
  <c r="GE210" i="20"/>
  <c r="GL247" i="20"/>
  <c r="AI223" i="20"/>
  <c r="DC194" i="20"/>
  <c r="BU35" i="20"/>
  <c r="BV35" i="20" s="1"/>
  <c r="BX35" i="20" s="1"/>
  <c r="CI212" i="20"/>
  <c r="DL177" i="20"/>
  <c r="DN177" i="20" s="1"/>
  <c r="DL209" i="20"/>
  <c r="DN209" i="20" s="1"/>
  <c r="DD195" i="20"/>
  <c r="DY206" i="20"/>
  <c r="BN237" i="20"/>
  <c r="EK59" i="20"/>
  <c r="CH83" i="20"/>
  <c r="CI83" i="20" s="1"/>
  <c r="CJ83" i="20" s="1"/>
  <c r="CL83" i="20" s="1"/>
  <c r="AR83" i="20"/>
  <c r="AW83" i="20" s="1"/>
  <c r="DJ50" i="20"/>
  <c r="DO50" i="20" s="1"/>
  <c r="BG161" i="20"/>
  <c r="BH161" i="20" s="1"/>
  <c r="BJ161" i="20" s="1"/>
  <c r="DX90" i="20"/>
  <c r="CM246" i="20"/>
  <c r="AZ179" i="20"/>
  <c r="BA179" i="20" s="1"/>
  <c r="BC179" i="20" s="1"/>
  <c r="BG187" i="20"/>
  <c r="DD255" i="20"/>
  <c r="EM57" i="20"/>
  <c r="EN57" i="20" s="1"/>
  <c r="EO57" i="20" s="1"/>
  <c r="EQ57" i="20" s="1"/>
  <c r="DS206" i="20"/>
  <c r="DU206" i="20" s="1"/>
  <c r="DQ50" i="20"/>
  <c r="DR50" i="20" s="1"/>
  <c r="DS50" i="20" s="1"/>
  <c r="DU50" i="20" s="1"/>
  <c r="AK83" i="20"/>
  <c r="AP83" i="20" s="1"/>
  <c r="CA94" i="20"/>
  <c r="AR200" i="20"/>
  <c r="AW200" i="20" s="1"/>
  <c r="DL182" i="20"/>
  <c r="DN182" i="20" s="1"/>
  <c r="DL210" i="20"/>
  <c r="DN210" i="20" s="1"/>
  <c r="DS202" i="20"/>
  <c r="DU202" i="20" s="1"/>
  <c r="DV158" i="20"/>
  <c r="DY115" i="20"/>
  <c r="AP58" i="20"/>
  <c r="EU212" i="20"/>
  <c r="BA260" i="20"/>
  <c r="BC260" i="20" s="1"/>
  <c r="AL213" i="20"/>
  <c r="DD148" i="20"/>
  <c r="DE148" i="20" s="1"/>
  <c r="DG148" i="20" s="1"/>
  <c r="BU177" i="20"/>
  <c r="BV177" i="20" s="1"/>
  <c r="BX177" i="20" s="1"/>
  <c r="DK209" i="20"/>
  <c r="AY83" i="20"/>
  <c r="BF83" i="20"/>
  <c r="DD247" i="20"/>
  <c r="FB258" i="20"/>
  <c r="EM90" i="20"/>
  <c r="BY209" i="20"/>
  <c r="DR84" i="20"/>
  <c r="DS84" i="20" s="1"/>
  <c r="DU84" i="20" s="1"/>
  <c r="GS223" i="20"/>
  <c r="EN162" i="20"/>
  <c r="EO162" i="20" s="1"/>
  <c r="EQ162" i="20" s="1"/>
  <c r="DD259" i="20"/>
  <c r="BT57" i="20"/>
  <c r="BY57" i="20" s="1"/>
  <c r="DV206" i="20"/>
  <c r="GE217" i="20"/>
  <c r="GD83" i="20"/>
  <c r="GE83" i="20" s="1"/>
  <c r="GF83" i="20" s="1"/>
  <c r="GH83" i="20" s="1"/>
  <c r="CP240" i="20"/>
  <c r="ET200" i="20"/>
  <c r="EY200" i="20" s="1"/>
  <c r="CH216" i="20"/>
  <c r="CM216" i="20" s="1"/>
  <c r="GK224" i="20"/>
  <c r="GL224" i="20" s="1"/>
  <c r="DE207" i="20"/>
  <c r="DG207" i="20" s="1"/>
  <c r="EC187" i="20"/>
  <c r="CT50" i="20"/>
  <c r="BD260" i="20"/>
  <c r="AP213" i="20"/>
  <c r="DL180" i="20"/>
  <c r="DN180" i="20" s="1"/>
  <c r="GL164" i="20"/>
  <c r="BD185" i="20"/>
  <c r="BG217" i="20"/>
  <c r="P83" i="20"/>
  <c r="U83" i="20" s="1"/>
  <c r="GK83" i="20"/>
  <c r="GL83" i="20" s="1"/>
  <c r="GM83" i="20" s="1"/>
  <c r="GO83" i="20" s="1"/>
  <c r="DH247" i="20"/>
  <c r="DQ90" i="20"/>
  <c r="DV90" i="20" s="1"/>
  <c r="BG179" i="20"/>
  <c r="BH179" i="20" s="1"/>
  <c r="BJ179" i="20" s="1"/>
  <c r="DD262" i="20"/>
  <c r="Q155" i="20"/>
  <c r="R155" i="20" s="1"/>
  <c r="T155" i="20" s="1"/>
  <c r="ET250" i="20"/>
  <c r="CA50" i="20"/>
  <c r="BM57" i="20"/>
  <c r="GL222" i="20"/>
  <c r="EU247" i="20"/>
  <c r="BM200" i="20"/>
  <c r="BO200" i="20" s="1"/>
  <c r="BQ200" i="20" s="1"/>
  <c r="BM224" i="20"/>
  <c r="BR224" i="20" s="1"/>
  <c r="DE262" i="20"/>
  <c r="DG262" i="20" s="1"/>
  <c r="ER198" i="20"/>
  <c r="EY228" i="20"/>
  <c r="X180" i="20"/>
  <c r="AB180" i="20"/>
  <c r="EY217" i="20"/>
  <c r="CP245" i="20"/>
  <c r="CT212" i="20"/>
  <c r="DO180" i="20"/>
  <c r="DY148" i="20"/>
  <c r="FM147" i="20"/>
  <c r="DO195" i="20"/>
  <c r="Y28" i="20"/>
  <c r="AA28" i="20" s="1"/>
  <c r="W83" i="20"/>
  <c r="DQ83" i="20"/>
  <c r="DV83" i="20" s="1"/>
  <c r="CH90" i="20"/>
  <c r="CM90" i="20" s="1"/>
  <c r="AP142" i="20"/>
  <c r="AS191" i="20"/>
  <c r="GL198" i="20"/>
  <c r="DD182" i="20"/>
  <c r="AS255" i="20"/>
  <c r="GD50" i="20"/>
  <c r="GE50" i="20" s="1"/>
  <c r="GF50" i="20" s="1"/>
  <c r="GH50" i="20" s="1"/>
  <c r="AY57" i="20"/>
  <c r="FV57" i="20"/>
  <c r="GA57" i="20" s="1"/>
  <c r="AK70" i="20"/>
  <c r="AP70" i="20" s="1"/>
  <c r="CA200" i="20"/>
  <c r="CF200" i="20" s="1"/>
  <c r="BT224" i="20"/>
  <c r="BY224" i="20" s="1"/>
  <c r="AT255" i="20"/>
  <c r="AV255" i="20" s="1"/>
  <c r="DH255" i="20"/>
  <c r="BR10" i="20"/>
  <c r="AB28" i="20"/>
  <c r="DX83" i="20"/>
  <c r="DZ83" i="20" s="1"/>
  <c r="EB83" i="20" s="1"/>
  <c r="FH83" i="20"/>
  <c r="FI83" i="20" s="1"/>
  <c r="FJ83" i="20" s="1"/>
  <c r="FL83" i="20" s="1"/>
  <c r="FO90" i="20"/>
  <c r="FP90" i="20" s="1"/>
  <c r="FQ90" i="20" s="1"/>
  <c r="FS90" i="20" s="1"/>
  <c r="DX239" i="20"/>
  <c r="EC239" i="20" s="1"/>
  <c r="FW221" i="20"/>
  <c r="BM50" i="20"/>
  <c r="BN50" i="20" s="1"/>
  <c r="BO50" i="20" s="1"/>
  <c r="BQ50" i="20" s="1"/>
  <c r="CH70" i="20"/>
  <c r="CM70" i="20" s="1"/>
  <c r="GK216" i="20"/>
  <c r="GM216" i="20" s="1"/>
  <c r="GO216" i="20" s="1"/>
  <c r="DC153" i="20"/>
  <c r="DD153" i="20" s="1"/>
  <c r="AS209" i="20"/>
  <c r="AW209" i="20"/>
  <c r="GD166" i="20"/>
  <c r="AR166" i="20"/>
  <c r="AW166" i="20" s="1"/>
  <c r="CV166" i="20"/>
  <c r="CF106" i="20"/>
  <c r="EU137" i="20"/>
  <c r="EV137" i="20" s="1"/>
  <c r="EX137" i="20" s="1"/>
  <c r="BY32" i="20"/>
  <c r="AY239" i="20"/>
  <c r="BA239" i="20" s="1"/>
  <c r="BC239" i="20" s="1"/>
  <c r="DK222" i="20"/>
  <c r="CA250" i="20"/>
  <c r="CC250" i="20" s="1"/>
  <c r="CE250" i="20" s="1"/>
  <c r="AK73" i="20"/>
  <c r="AP73" i="20" s="1"/>
  <c r="CH73" i="20"/>
  <c r="CM73" i="20" s="1"/>
  <c r="CO73" i="20"/>
  <c r="CT73" i="20" s="1"/>
  <c r="AW226" i="20"/>
  <c r="AP171" i="20"/>
  <c r="BM194" i="20"/>
  <c r="BF194" i="20"/>
  <c r="EM194" i="20"/>
  <c r="P194" i="20"/>
  <c r="FO194" i="20"/>
  <c r="GK194" i="20"/>
  <c r="CH194" i="20"/>
  <c r="CJ194" i="20" s="1"/>
  <c r="CL194" i="20" s="1"/>
  <c r="AY194" i="20"/>
  <c r="BA194" i="20" s="1"/>
  <c r="BC194" i="20" s="1"/>
  <c r="DX194" i="20"/>
  <c r="DZ194" i="20" s="1"/>
  <c r="EB194" i="20" s="1"/>
  <c r="FA194" i="20"/>
  <c r="AD194" i="20"/>
  <c r="AI194" i="20" s="1"/>
  <c r="BT194" i="20"/>
  <c r="BV194" i="20" s="1"/>
  <c r="BX194" i="20" s="1"/>
  <c r="GR194" i="20"/>
  <c r="CV194" i="20"/>
  <c r="CW194" i="20" s="1"/>
  <c r="ET194" i="20"/>
  <c r="EY194" i="20" s="1"/>
  <c r="GD194" i="20"/>
  <c r="CA194" i="20"/>
  <c r="CF194" i="20" s="1"/>
  <c r="AR194" i="20"/>
  <c r="CO194" i="20"/>
  <c r="CT194" i="20" s="1"/>
  <c r="FH194" i="20"/>
  <c r="FJ194" i="20" s="1"/>
  <c r="FL194" i="20" s="1"/>
  <c r="DJ194" i="20"/>
  <c r="DO194" i="20" s="1"/>
  <c r="FV194" i="20"/>
  <c r="FX194" i="20" s="1"/>
  <c r="FZ194" i="20" s="1"/>
  <c r="AK194" i="20"/>
  <c r="AM194" i="20" s="1"/>
  <c r="AO194" i="20" s="1"/>
  <c r="EF194" i="20"/>
  <c r="EN197" i="20"/>
  <c r="AR239" i="20"/>
  <c r="GS211" i="20"/>
  <c r="BF250" i="20"/>
  <c r="BH250" i="20" s="1"/>
  <c r="BJ250" i="20" s="1"/>
  <c r="EO184" i="20"/>
  <c r="EQ184" i="20" s="1"/>
  <c r="ER184" i="20"/>
  <c r="EN184" i="20"/>
  <c r="ER156" i="20"/>
  <c r="GS156" i="20"/>
  <c r="GT156" i="20" s="1"/>
  <c r="GV156" i="20" s="1"/>
  <c r="T150" i="21" s="1"/>
  <c r="DO220" i="20"/>
  <c r="DL220" i="20"/>
  <c r="DN220" i="20" s="1"/>
  <c r="BY175" i="20"/>
  <c r="BU175" i="20"/>
  <c r="BV175" i="20" s="1"/>
  <c r="BX175" i="20" s="1"/>
  <c r="BM215" i="20"/>
  <c r="BR215" i="20" s="1"/>
  <c r="FH215" i="20"/>
  <c r="FJ215" i="20" s="1"/>
  <c r="FL215" i="20" s="1"/>
  <c r="AP197" i="20"/>
  <c r="AL197" i="20"/>
  <c r="AS187" i="20"/>
  <c r="AW187" i="20"/>
  <c r="GF187" i="20"/>
  <c r="GH187" i="20" s="1"/>
  <c r="S181" i="21" s="1"/>
  <c r="GE187" i="20"/>
  <c r="DL186" i="20"/>
  <c r="DN186" i="20" s="1"/>
  <c r="DO186" i="20"/>
  <c r="AB116" i="20"/>
  <c r="X116" i="20"/>
  <c r="Y116" i="20" s="1"/>
  <c r="AA116" i="20" s="1"/>
  <c r="DO246" i="20"/>
  <c r="DL246" i="20"/>
  <c r="DN246" i="20" s="1"/>
  <c r="P203" i="20"/>
  <c r="U203" i="20" s="1"/>
  <c r="FH239" i="20"/>
  <c r="FJ239" i="20" s="1"/>
  <c r="FL239" i="20" s="1"/>
  <c r="CT222" i="20"/>
  <c r="EO197" i="20"/>
  <c r="EQ197" i="20" s="1"/>
  <c r="GS10" i="20"/>
  <c r="DC166" i="20"/>
  <c r="FA239" i="20"/>
  <c r="CB246" i="20"/>
  <c r="DJ250" i="20"/>
  <c r="GA223" i="20"/>
  <c r="BA202" i="20"/>
  <c r="BC202" i="20" s="1"/>
  <c r="GK108" i="20"/>
  <c r="GL108" i="20" s="1"/>
  <c r="GM108" i="20" s="1"/>
  <c r="GO108" i="20" s="1"/>
  <c r="BD243" i="20"/>
  <c r="ER225" i="20"/>
  <c r="EO225" i="20"/>
  <c r="EQ225" i="20" s="1"/>
  <c r="GD153" i="20"/>
  <c r="GR153" i="20"/>
  <c r="DQ153" i="20"/>
  <c r="DJ153" i="20"/>
  <c r="DO153" i="20" s="1"/>
  <c r="GK153" i="20"/>
  <c r="DX153" i="20"/>
  <c r="DZ153" i="20" s="1"/>
  <c r="EB153" i="20" s="1"/>
  <c r="EM153" i="20"/>
  <c r="EN153" i="20" s="1"/>
  <c r="BF153" i="20"/>
  <c r="CV153" i="20"/>
  <c r="BT153" i="20"/>
  <c r="CH153" i="20"/>
  <c r="CM153" i="20" s="1"/>
  <c r="EF153" i="20"/>
  <c r="EK153" i="20" s="1"/>
  <c r="FH153" i="20"/>
  <c r="FI153" i="20" s="1"/>
  <c r="BM153" i="20"/>
  <c r="BR153" i="20" s="1"/>
  <c r="AD153" i="20"/>
  <c r="AI153" i="20" s="1"/>
  <c r="CA153" i="20"/>
  <c r="CF153" i="20" s="1"/>
  <c r="AY153" i="20"/>
  <c r="ET153" i="20"/>
  <c r="W153" i="20"/>
  <c r="AB153" i="20" s="1"/>
  <c r="CO153" i="20"/>
  <c r="CT153" i="20" s="1"/>
  <c r="FA153" i="20"/>
  <c r="FF153" i="20" s="1"/>
  <c r="AK153" i="20"/>
  <c r="AP153" i="20" s="1"/>
  <c r="AR153" i="20"/>
  <c r="AW153" i="20" s="1"/>
  <c r="CI115" i="20"/>
  <c r="CJ115" i="20" s="1"/>
  <c r="CL115" i="20" s="1"/>
  <c r="FJ213" i="20"/>
  <c r="FL213" i="20" s="1"/>
  <c r="DD239" i="20"/>
  <c r="GL10" i="20"/>
  <c r="AY166" i="20"/>
  <c r="BF239" i="20"/>
  <c r="GK239" i="20"/>
  <c r="GM239" i="20" s="1"/>
  <c r="GO239" i="20" s="1"/>
  <c r="DQ250" i="20"/>
  <c r="GE177" i="20"/>
  <c r="GF177" i="20" s="1"/>
  <c r="GH177" i="20" s="1"/>
  <c r="EN158" i="20"/>
  <c r="EO158" i="20" s="1"/>
  <c r="EQ158" i="20" s="1"/>
  <c r="ER158" i="20"/>
  <c r="DH159" i="20"/>
  <c r="EC238" i="20"/>
  <c r="DY238" i="20"/>
  <c r="FB260" i="20"/>
  <c r="CB51" i="20"/>
  <c r="CC51" i="20" s="1"/>
  <c r="CE51" i="20" s="1"/>
  <c r="FM213" i="20"/>
  <c r="DH239" i="20"/>
  <c r="GD239" i="20"/>
  <c r="CA239" i="20"/>
  <c r="W194" i="20"/>
  <c r="AT190" i="20"/>
  <c r="AV190" i="20" s="1"/>
  <c r="AW190" i="20"/>
  <c r="AY181" i="20"/>
  <c r="P181" i="20"/>
  <c r="U181" i="20" s="1"/>
  <c r="DC181" i="20"/>
  <c r="EF181" i="20"/>
  <c r="EK181" i="20" s="1"/>
  <c r="CH181" i="20"/>
  <c r="CI181" i="20" s="1"/>
  <c r="GD181" i="20"/>
  <c r="FH181" i="20"/>
  <c r="FJ181" i="20" s="1"/>
  <c r="FL181" i="20" s="1"/>
  <c r="CA181" i="20"/>
  <c r="AD181" i="20"/>
  <c r="FV181" i="20"/>
  <c r="GR181" i="20"/>
  <c r="W181" i="20"/>
  <c r="ET181" i="20"/>
  <c r="DX181" i="20"/>
  <c r="DQ181" i="20"/>
  <c r="DR181" i="20" s="1"/>
  <c r="GK181" i="20"/>
  <c r="CO181" i="20"/>
  <c r="BM181" i="20"/>
  <c r="BR181" i="20" s="1"/>
  <c r="FA181" i="20"/>
  <c r="FF181" i="20" s="1"/>
  <c r="AK181" i="20"/>
  <c r="AP181" i="20" s="1"/>
  <c r="FO181" i="20"/>
  <c r="FQ181" i="20" s="1"/>
  <c r="FS181" i="20" s="1"/>
  <c r="CV181" i="20"/>
  <c r="DA181" i="20" s="1"/>
  <c r="BT181" i="20"/>
  <c r="BY181" i="20" s="1"/>
  <c r="DJ181" i="20"/>
  <c r="AR181" i="20"/>
  <c r="AT181" i="20" s="1"/>
  <c r="AV181" i="20" s="1"/>
  <c r="DQ215" i="20"/>
  <c r="DV215" i="20" s="1"/>
  <c r="AR215" i="20"/>
  <c r="CV215" i="20"/>
  <c r="EF215" i="20"/>
  <c r="EH215" i="20" s="1"/>
  <c r="EJ215" i="20" s="1"/>
  <c r="FV215" i="20"/>
  <c r="FX215" i="20" s="1"/>
  <c r="FZ215" i="20" s="1"/>
  <c r="CO215" i="20"/>
  <c r="P215" i="20"/>
  <c r="CA215" i="20"/>
  <c r="DX215" i="20"/>
  <c r="DY215" i="20" s="1"/>
  <c r="EM215" i="20"/>
  <c r="AK215" i="20"/>
  <c r="AD215" i="20"/>
  <c r="AF215" i="20" s="1"/>
  <c r="AH215" i="20" s="1"/>
  <c r="FA215" i="20"/>
  <c r="AY215" i="20"/>
  <c r="BF215" i="20"/>
  <c r="BK215" i="20" s="1"/>
  <c r="GR215" i="20"/>
  <c r="FO215" i="20"/>
  <c r="DC215" i="20"/>
  <c r="DJ215" i="20"/>
  <c r="W215" i="20"/>
  <c r="Y215" i="20" s="1"/>
  <c r="AA215" i="20" s="1"/>
  <c r="GD215" i="20"/>
  <c r="DX227" i="20"/>
  <c r="DZ227" i="20" s="1"/>
  <c r="EB227" i="20" s="1"/>
  <c r="P227" i="20"/>
  <c r="CA227" i="20"/>
  <c r="CH227" i="20"/>
  <c r="ET227" i="20"/>
  <c r="GR227" i="20"/>
  <c r="FV227" i="20"/>
  <c r="FX227" i="20" s="1"/>
  <c r="FZ227" i="20" s="1"/>
  <c r="BM227" i="20"/>
  <c r="BO227" i="20" s="1"/>
  <c r="BQ227" i="20" s="1"/>
  <c r="AR227" i="20"/>
  <c r="FO227" i="20"/>
  <c r="FP227" i="20" s="1"/>
  <c r="BT227" i="20"/>
  <c r="FH227" i="20"/>
  <c r="FM227" i="20" s="1"/>
  <c r="BF227" i="20"/>
  <c r="BK227" i="20" s="1"/>
  <c r="EF227" i="20"/>
  <c r="AD227" i="20"/>
  <c r="AF227" i="20" s="1"/>
  <c r="AH227" i="20" s="1"/>
  <c r="GK227" i="20"/>
  <c r="CV227" i="20"/>
  <c r="CX227" i="20" s="1"/>
  <c r="CZ227" i="20" s="1"/>
  <c r="GD227" i="20"/>
  <c r="GE227" i="20" s="1"/>
  <c r="AY227" i="20"/>
  <c r="DJ227" i="20"/>
  <c r="CO227" i="20"/>
  <c r="EM227" i="20"/>
  <c r="AK227" i="20"/>
  <c r="AM227" i="20" s="1"/>
  <c r="AO227" i="20" s="1"/>
  <c r="DQ227" i="20"/>
  <c r="AY250" i="20"/>
  <c r="EF250" i="20"/>
  <c r="EM250" i="20"/>
  <c r="FV250" i="20"/>
  <c r="FW250" i="20" s="1"/>
  <c r="BT250" i="20"/>
  <c r="BY250" i="20" s="1"/>
  <c r="CO250" i="20"/>
  <c r="FH250" i="20"/>
  <c r="AR250" i="20"/>
  <c r="GR250" i="20"/>
  <c r="AD250" i="20"/>
  <c r="CH250" i="20"/>
  <c r="FO250" i="20"/>
  <c r="W250" i="20"/>
  <c r="GD250" i="20"/>
  <c r="P250" i="20"/>
  <c r="R250" i="20" s="1"/>
  <c r="T250" i="20" s="1"/>
  <c r="CV250" i="20"/>
  <c r="CX250" i="20" s="1"/>
  <c r="CZ250" i="20" s="1"/>
  <c r="BM250" i="20"/>
  <c r="BO250" i="20" s="1"/>
  <c r="BQ250" i="20" s="1"/>
  <c r="DX250" i="20"/>
  <c r="FA250" i="20"/>
  <c r="FC250" i="20" s="1"/>
  <c r="FE250" i="20" s="1"/>
  <c r="AK250" i="20"/>
  <c r="CF27" i="20"/>
  <c r="FT10" i="20"/>
  <c r="EF239" i="20"/>
  <c r="EH239" i="20" s="1"/>
  <c r="EJ239" i="20" s="1"/>
  <c r="DY219" i="20"/>
  <c r="ET215" i="20"/>
  <c r="EU215" i="20" s="1"/>
  <c r="FA227" i="20"/>
  <c r="FF227" i="20" s="1"/>
  <c r="GT247" i="20"/>
  <c r="GV247" i="20" s="1"/>
  <c r="T241" i="21" s="1"/>
  <c r="GS247" i="20"/>
  <c r="BT208" i="20"/>
  <c r="BY208" i="20" s="1"/>
  <c r="GR208" i="20"/>
  <c r="GT208" i="20" s="1"/>
  <c r="GV208" i="20" s="1"/>
  <c r="T202" i="21" s="1"/>
  <c r="CH208" i="20"/>
  <c r="CM208" i="20" s="1"/>
  <c r="GK208" i="20"/>
  <c r="GM208" i="20" s="1"/>
  <c r="GO208" i="20" s="1"/>
  <c r="FO208" i="20"/>
  <c r="FT208" i="20" s="1"/>
  <c r="BM208" i="20"/>
  <c r="BR208" i="20" s="1"/>
  <c r="W208" i="20"/>
  <c r="CA208" i="20"/>
  <c r="CF208" i="20" s="1"/>
  <c r="P208" i="20"/>
  <c r="U208" i="20" s="1"/>
  <c r="AK208" i="20"/>
  <c r="AP208" i="20" s="1"/>
  <c r="DC208" i="20"/>
  <c r="DD208" i="20" s="1"/>
  <c r="DQ208" i="20"/>
  <c r="DV208" i="20" s="1"/>
  <c r="AR208" i="20"/>
  <c r="AW208" i="20" s="1"/>
  <c r="CO208" i="20"/>
  <c r="CT208" i="20" s="1"/>
  <c r="EF208" i="20"/>
  <c r="BF208" i="20"/>
  <c r="BK208" i="20" s="1"/>
  <c r="FA208" i="20"/>
  <c r="AD208" i="20"/>
  <c r="AY208" i="20"/>
  <c r="BA208" i="20" s="1"/>
  <c r="BC208" i="20" s="1"/>
  <c r="DJ208" i="20"/>
  <c r="DK208" i="20" s="1"/>
  <c r="CV208" i="20"/>
  <c r="DA208" i="20" s="1"/>
  <c r="EM208" i="20"/>
  <c r="FH208" i="20"/>
  <c r="FV208" i="20"/>
  <c r="GA208" i="20" s="1"/>
  <c r="GR184" i="20"/>
  <c r="AD184" i="20"/>
  <c r="AI184" i="20" s="1"/>
  <c r="AY184" i="20"/>
  <c r="BD184" i="20" s="1"/>
  <c r="AK184" i="20"/>
  <c r="AP184" i="20" s="1"/>
  <c r="EF184" i="20"/>
  <c r="EK184" i="20" s="1"/>
  <c r="CO184" i="20"/>
  <c r="CT184" i="20" s="1"/>
  <c r="DX184" i="20"/>
  <c r="GD184" i="20"/>
  <c r="BT184" i="20"/>
  <c r="BY184" i="20" s="1"/>
  <c r="CH184" i="20"/>
  <c r="CM184" i="20" s="1"/>
  <c r="FA184" i="20"/>
  <c r="FC184" i="20" s="1"/>
  <c r="FE184" i="20" s="1"/>
  <c r="FV184" i="20"/>
  <c r="FX184" i="20" s="1"/>
  <c r="FZ184" i="20" s="1"/>
  <c r="DJ184" i="20"/>
  <c r="ET184" i="20"/>
  <c r="EY184" i="20" s="1"/>
  <c r="AR184" i="20"/>
  <c r="BF184" i="20"/>
  <c r="BK184" i="20" s="1"/>
  <c r="BM184" i="20"/>
  <c r="BR184" i="20" s="1"/>
  <c r="P184" i="20"/>
  <c r="U184" i="20" s="1"/>
  <c r="CA184" i="20"/>
  <c r="CF184" i="20" s="1"/>
  <c r="CV184" i="20"/>
  <c r="DA184" i="20" s="1"/>
  <c r="DQ184" i="20"/>
  <c r="DV184" i="20" s="1"/>
  <c r="W184" i="20"/>
  <c r="AB184" i="20" s="1"/>
  <c r="FO184" i="20"/>
  <c r="FH184" i="20"/>
  <c r="FM184" i="20" s="1"/>
  <c r="GR78" i="20"/>
  <c r="AR78" i="20"/>
  <c r="AW78" i="20" s="1"/>
  <c r="GD78" i="20"/>
  <c r="GE78" i="20" s="1"/>
  <c r="GF78" i="20" s="1"/>
  <c r="GH78" i="20" s="1"/>
  <c r="EF54" i="20"/>
  <c r="EK54" i="20" s="1"/>
  <c r="CA54" i="20"/>
  <c r="CF54" i="20" s="1"/>
  <c r="FA54" i="20"/>
  <c r="GK54" i="20"/>
  <c r="GL54" i="20" s="1"/>
  <c r="GM54" i="20" s="1"/>
  <c r="GO54" i="20" s="1"/>
  <c r="ER221" i="20"/>
  <c r="EO221" i="20"/>
  <c r="EQ221" i="20" s="1"/>
  <c r="EM181" i="20"/>
  <c r="FV108" i="20"/>
  <c r="FW108" i="20" s="1"/>
  <c r="GD108" i="20"/>
  <c r="GE108" i="20" s="1"/>
  <c r="GF108" i="20" s="1"/>
  <c r="GH108" i="20" s="1"/>
  <c r="FA108" i="20"/>
  <c r="AD108" i="20"/>
  <c r="AI108" i="20" s="1"/>
  <c r="DX108" i="20"/>
  <c r="EC108" i="20" s="1"/>
  <c r="CV108" i="20"/>
  <c r="DA108" i="20" s="1"/>
  <c r="EM108" i="20"/>
  <c r="ET108" i="20"/>
  <c r="EU108" i="20" s="1"/>
  <c r="EV108" i="20" s="1"/>
  <c r="EX108" i="20" s="1"/>
  <c r="BT108" i="20"/>
  <c r="BY108" i="20" s="1"/>
  <c r="AR108" i="20"/>
  <c r="AW108" i="20" s="1"/>
  <c r="P108" i="20"/>
  <c r="FH108" i="20"/>
  <c r="DJ108" i="20"/>
  <c r="DO108" i="20" s="1"/>
  <c r="CO108" i="20"/>
  <c r="BM108" i="20"/>
  <c r="BR108" i="20" s="1"/>
  <c r="EF108" i="20"/>
  <c r="DC108" i="20"/>
  <c r="DH108" i="20" s="1"/>
  <c r="CA108" i="20"/>
  <c r="AY108" i="20"/>
  <c r="W108" i="20"/>
  <c r="AB108" i="20" s="1"/>
  <c r="DQ108" i="20"/>
  <c r="DV108" i="20" s="1"/>
  <c r="AD203" i="20"/>
  <c r="AF203" i="20" s="1"/>
  <c r="AH203" i="20" s="1"/>
  <c r="EM203" i="20"/>
  <c r="DX203" i="20"/>
  <c r="DC203" i="20"/>
  <c r="DH203" i="20" s="1"/>
  <c r="BM203" i="20"/>
  <c r="FA203" i="20"/>
  <c r="FC203" i="20" s="1"/>
  <c r="FE203" i="20" s="1"/>
  <c r="ET203" i="20"/>
  <c r="BT203" i="20"/>
  <c r="DQ203" i="20"/>
  <c r="DV203" i="20" s="1"/>
  <c r="EF203" i="20"/>
  <c r="EK203" i="20" s="1"/>
  <c r="W203" i="20"/>
  <c r="AR203" i="20"/>
  <c r="CH203" i="20"/>
  <c r="CV203" i="20"/>
  <c r="CX203" i="20" s="1"/>
  <c r="CZ203" i="20" s="1"/>
  <c r="CA203" i="20"/>
  <c r="BF203" i="20"/>
  <c r="BK203" i="20" s="1"/>
  <c r="GR203" i="20"/>
  <c r="AK203" i="20"/>
  <c r="AM203" i="20" s="1"/>
  <c r="AO203" i="20" s="1"/>
  <c r="FV203" i="20"/>
  <c r="DJ203" i="20"/>
  <c r="DK203" i="20" s="1"/>
  <c r="AY203" i="20"/>
  <c r="BA203" i="20" s="1"/>
  <c r="BC203" i="20" s="1"/>
  <c r="CO203" i="20"/>
  <c r="CQ203" i="20" s="1"/>
  <c r="CS203" i="20" s="1"/>
  <c r="GD203" i="20"/>
  <c r="FO203" i="20"/>
  <c r="FV239" i="20"/>
  <c r="ET239" i="20"/>
  <c r="FO239" i="20"/>
  <c r="FT239" i="20" s="1"/>
  <c r="AD239" i="20"/>
  <c r="W239" i="20"/>
  <c r="BM239" i="20"/>
  <c r="DJ239" i="20"/>
  <c r="DK239" i="20" s="1"/>
  <c r="BT239" i="20"/>
  <c r="BY239" i="20" s="1"/>
  <c r="AK239" i="20"/>
  <c r="AP239" i="20" s="1"/>
  <c r="DQ239" i="20"/>
  <c r="GR239" i="20"/>
  <c r="CH239" i="20"/>
  <c r="CO239" i="20"/>
  <c r="CT239" i="20" s="1"/>
  <c r="CP42" i="20"/>
  <c r="CQ42" i="20" s="1"/>
  <c r="CS42" i="20" s="1"/>
  <c r="P239" i="20"/>
  <c r="CV239" i="20"/>
  <c r="GK250" i="20"/>
  <c r="GL250" i="20" s="1"/>
  <c r="DC227" i="20"/>
  <c r="CF136" i="20"/>
  <c r="AM240" i="20"/>
  <c r="AO240" i="20" s="1"/>
  <c r="AP240" i="20"/>
  <c r="ER262" i="20"/>
  <c r="EO262" i="20"/>
  <c r="EQ262" i="20" s="1"/>
  <c r="EN262" i="20"/>
  <c r="GM257" i="20"/>
  <c r="GO257" i="20" s="1"/>
  <c r="S251" i="21" s="1"/>
  <c r="GL257" i="20"/>
  <c r="BF181" i="20"/>
  <c r="Y201" i="20"/>
  <c r="AA201" i="20" s="1"/>
  <c r="CM185" i="20"/>
  <c r="CI185" i="20"/>
  <c r="EG42" i="20"/>
  <c r="EK42" i="20"/>
  <c r="EK212" i="20"/>
  <c r="EG212" i="20"/>
  <c r="BK245" i="20"/>
  <c r="BG245" i="20"/>
  <c r="EG213" i="20"/>
  <c r="EK213" i="20"/>
  <c r="EK32" i="20"/>
  <c r="EG32" i="20"/>
  <c r="FI209" i="20"/>
  <c r="FJ209" i="20"/>
  <c r="FL209" i="20" s="1"/>
  <c r="GF209" i="20"/>
  <c r="GH209" i="20" s="1"/>
  <c r="GE209" i="20"/>
  <c r="GL156" i="20"/>
  <c r="GM156" i="20" s="1"/>
  <c r="GO156" i="20" s="1"/>
  <c r="DV252" i="20"/>
  <c r="D252" i="20" s="1"/>
  <c r="J246" i="21" s="1"/>
  <c r="DS252" i="20"/>
  <c r="DU252" i="20" s="1"/>
  <c r="DV105" i="20"/>
  <c r="DR105" i="20"/>
  <c r="DS105" i="20" s="1"/>
  <c r="DU105" i="20" s="1"/>
  <c r="GA237" i="20"/>
  <c r="FW237" i="20"/>
  <c r="FT217" i="20"/>
  <c r="FP217" i="20"/>
  <c r="AS206" i="20"/>
  <c r="AW206" i="20"/>
  <c r="BU195" i="20"/>
  <c r="BY195" i="20"/>
  <c r="AP185" i="20"/>
  <c r="AL185" i="20"/>
  <c r="DO185" i="20"/>
  <c r="DL185" i="20"/>
  <c r="DN185" i="20" s="1"/>
  <c r="DK185" i="20"/>
  <c r="DY195" i="20"/>
  <c r="CT96" i="20"/>
  <c r="CP96" i="20"/>
  <c r="CQ96" i="20" s="1"/>
  <c r="CS96" i="20" s="1"/>
  <c r="AW96" i="20"/>
  <c r="AS96" i="20"/>
  <c r="AT96" i="20" s="1"/>
  <c r="AV96" i="20" s="1"/>
  <c r="U149" i="20"/>
  <c r="Q149" i="20"/>
  <c r="R149" i="20" s="1"/>
  <c r="T149" i="20" s="1"/>
  <c r="CM139" i="20"/>
  <c r="CI139" i="20"/>
  <c r="CJ139" i="20" s="1"/>
  <c r="CL139" i="20" s="1"/>
  <c r="DO92" i="20"/>
  <c r="DK92" i="20"/>
  <c r="DL92" i="20" s="1"/>
  <c r="DN92" i="20" s="1"/>
  <c r="U28" i="20"/>
  <c r="Q28" i="20"/>
  <c r="CT10" i="20"/>
  <c r="CP10" i="20"/>
  <c r="BD10" i="20"/>
  <c r="AZ10" i="20"/>
  <c r="FW10" i="20"/>
  <c r="GA10" i="20"/>
  <c r="EU10" i="20"/>
  <c r="EV10" i="20"/>
  <c r="BU250" i="20"/>
  <c r="CM177" i="20"/>
  <c r="CJ177" i="20"/>
  <c r="CL177" i="20" s="1"/>
  <c r="BK177" i="20"/>
  <c r="BG177" i="20"/>
  <c r="BH177" i="20" s="1"/>
  <c r="BJ177" i="20" s="1"/>
  <c r="FM177" i="20"/>
  <c r="FI177" i="20"/>
  <c r="FJ177" i="20" s="1"/>
  <c r="FL177" i="20" s="1"/>
  <c r="GR99" i="20"/>
  <c r="GS99" i="20" s="1"/>
  <c r="GT99" i="20" s="1"/>
  <c r="GV99" i="20" s="1"/>
  <c r="T93" i="21" s="1"/>
  <c r="BT99" i="20"/>
  <c r="P99" i="20"/>
  <c r="EM99" i="20"/>
  <c r="EN99" i="20" s="1"/>
  <c r="EO99" i="20" s="1"/>
  <c r="EQ99" i="20" s="1"/>
  <c r="FA99" i="20"/>
  <c r="FF99" i="20" s="1"/>
  <c r="W99" i="20"/>
  <c r="BF99" i="20"/>
  <c r="BK99" i="20" s="1"/>
  <c r="CO99" i="20"/>
  <c r="CT99" i="20" s="1"/>
  <c r="DQ99" i="20"/>
  <c r="AY99" i="20"/>
  <c r="BD99" i="20" s="1"/>
  <c r="AR99" i="20"/>
  <c r="AW99" i="20" s="1"/>
  <c r="DX99" i="20"/>
  <c r="DZ99" i="20" s="1"/>
  <c r="EB99" i="20" s="1"/>
  <c r="EF99" i="20"/>
  <c r="EK99" i="20" s="1"/>
  <c r="FO99" i="20"/>
  <c r="FP99" i="20" s="1"/>
  <c r="FQ99" i="20" s="1"/>
  <c r="FS99" i="20" s="1"/>
  <c r="CH99" i="20"/>
  <c r="DJ99" i="20"/>
  <c r="W19" i="20"/>
  <c r="FV19" i="20"/>
  <c r="AK19" i="20"/>
  <c r="AR19" i="20"/>
  <c r="AT19" i="20" s="1"/>
  <c r="AV19" i="20" s="1"/>
  <c r="DJ19" i="20"/>
  <c r="DK19" i="20" s="1"/>
  <c r="DL19" i="20" s="1"/>
  <c r="DN19" i="20" s="1"/>
  <c r="CH19" i="20"/>
  <c r="CM19" i="20" s="1"/>
  <c r="AY19" i="20"/>
  <c r="DX19" i="20"/>
  <c r="ET19" i="20"/>
  <c r="EU19" i="20" s="1"/>
  <c r="EV19" i="20" s="1"/>
  <c r="EX19" i="20" s="1"/>
  <c r="BM19" i="20"/>
  <c r="CO19" i="20"/>
  <c r="CT19" i="20" s="1"/>
  <c r="P19" i="20"/>
  <c r="U19" i="20" s="1"/>
  <c r="FO19" i="20"/>
  <c r="FP19" i="20" s="1"/>
  <c r="FQ19" i="20" s="1"/>
  <c r="FS19" i="20" s="1"/>
  <c r="DQ19" i="20"/>
  <c r="DR19" i="20" s="1"/>
  <c r="DS19" i="20" s="1"/>
  <c r="DU19" i="20" s="1"/>
  <c r="GD19" i="20"/>
  <c r="BF19" i="20"/>
  <c r="AD19" i="20"/>
  <c r="AF19" i="20" s="1"/>
  <c r="AH19" i="20" s="1"/>
  <c r="BF73" i="20"/>
  <c r="FV73" i="20"/>
  <c r="GR73" i="20"/>
  <c r="GS73" i="20" s="1"/>
  <c r="GT73" i="20" s="1"/>
  <c r="GV73" i="20" s="1"/>
  <c r="T67" i="21" s="1"/>
  <c r="DJ73" i="20"/>
  <c r="DO73" i="20" s="1"/>
  <c r="FO73" i="20"/>
  <c r="FP73" i="20" s="1"/>
  <c r="FQ73" i="20" s="1"/>
  <c r="FS73" i="20" s="1"/>
  <c r="BM73" i="20"/>
  <c r="BR73" i="20" s="1"/>
  <c r="GK73" i="20"/>
  <c r="GL73" i="20" s="1"/>
  <c r="GM73" i="20" s="1"/>
  <c r="GO73" i="20" s="1"/>
  <c r="AR73" i="20"/>
  <c r="EF73" i="20"/>
  <c r="EG73" i="20" s="1"/>
  <c r="EH73" i="20" s="1"/>
  <c r="EJ73" i="20" s="1"/>
  <c r="BT73" i="20"/>
  <c r="ET73" i="20"/>
  <c r="EU73" i="20" s="1"/>
  <c r="DC73" i="20"/>
  <c r="DH73" i="20" s="1"/>
  <c r="FH73" i="20"/>
  <c r="EM73" i="20"/>
  <c r="EN73" i="20" s="1"/>
  <c r="EO73" i="20" s="1"/>
  <c r="EQ73" i="20" s="1"/>
  <c r="AY73" i="20"/>
  <c r="BD73" i="20" s="1"/>
  <c r="P73" i="20"/>
  <c r="AD73" i="20"/>
  <c r="AI73" i="20" s="1"/>
  <c r="GD73" i="20"/>
  <c r="DX73" i="20"/>
  <c r="W73" i="20"/>
  <c r="AB73" i="20" s="1"/>
  <c r="FA73" i="20"/>
  <c r="CA73" i="20"/>
  <c r="DQ73" i="20"/>
  <c r="CV73" i="20"/>
  <c r="DA73" i="20" s="1"/>
  <c r="FF151" i="20"/>
  <c r="FB151" i="20"/>
  <c r="FC151" i="20" s="1"/>
  <c r="FE151" i="20" s="1"/>
  <c r="EC142" i="20"/>
  <c r="DY142" i="20"/>
  <c r="CM142" i="20"/>
  <c r="CI142" i="20"/>
  <c r="CJ142" i="20" s="1"/>
  <c r="CL142" i="20" s="1"/>
  <c r="EK142" i="20"/>
  <c r="EG142" i="20"/>
  <c r="EH142" i="20" s="1"/>
  <c r="EJ142" i="20" s="1"/>
  <c r="W114" i="20"/>
  <c r="AK114" i="20"/>
  <c r="AL114" i="20" s="1"/>
  <c r="FA114" i="20"/>
  <c r="FH114" i="20"/>
  <c r="FI114" i="20" s="1"/>
  <c r="FJ114" i="20" s="1"/>
  <c r="FL114" i="20" s="1"/>
  <c r="EF26" i="20"/>
  <c r="EG26" i="20" s="1"/>
  <c r="AK26" i="20"/>
  <c r="AP26" i="20" s="1"/>
  <c r="BM26" i="20"/>
  <c r="BR26" i="20" s="1"/>
  <c r="CV26" i="20"/>
  <c r="DA26" i="20" s="1"/>
  <c r="FM230" i="20"/>
  <c r="FI230" i="20"/>
  <c r="BU19" i="20"/>
  <c r="BV19" i="20" s="1"/>
  <c r="BX19" i="20" s="1"/>
  <c r="EU195" i="20"/>
  <c r="GS206" i="20"/>
  <c r="GT257" i="20"/>
  <c r="GV257" i="20" s="1"/>
  <c r="T251" i="21" s="1"/>
  <c r="GS257" i="20"/>
  <c r="GE253" i="20"/>
  <c r="GF253" i="20"/>
  <c r="GH253" i="20" s="1"/>
  <c r="CF237" i="20"/>
  <c r="CB237" i="20"/>
  <c r="AT206" i="20"/>
  <c r="AV206" i="20" s="1"/>
  <c r="DH164" i="20"/>
  <c r="FJ180" i="20"/>
  <c r="FL180" i="20" s="1"/>
  <c r="FM180" i="20"/>
  <c r="FI180" i="20"/>
  <c r="BY180" i="20"/>
  <c r="BU180" i="20"/>
  <c r="DV196" i="20"/>
  <c r="DS196" i="20"/>
  <c r="DU196" i="20" s="1"/>
  <c r="BN196" i="20"/>
  <c r="BR196" i="20"/>
  <c r="DS212" i="20"/>
  <c r="DU212" i="20" s="1"/>
  <c r="DV212" i="20"/>
  <c r="DR212" i="20"/>
  <c r="GM228" i="20"/>
  <c r="GO228" i="20" s="1"/>
  <c r="GL228" i="20"/>
  <c r="EO228" i="20"/>
  <c r="EQ228" i="20" s="1"/>
  <c r="EN228" i="20"/>
  <c r="AT260" i="20"/>
  <c r="AV260" i="20" s="1"/>
  <c r="GA260" i="20"/>
  <c r="AB147" i="20"/>
  <c r="X147" i="20"/>
  <c r="Y147" i="20" s="1"/>
  <c r="AA147" i="20" s="1"/>
  <c r="DO223" i="20"/>
  <c r="DL223" i="20"/>
  <c r="DN223" i="20" s="1"/>
  <c r="EK223" i="20"/>
  <c r="EG223" i="20"/>
  <c r="CP162" i="20"/>
  <c r="CQ162" i="20" s="1"/>
  <c r="CS162" i="20" s="1"/>
  <c r="CT162" i="20"/>
  <c r="BR170" i="20"/>
  <c r="BN170" i="20"/>
  <c r="BO170" i="20" s="1"/>
  <c r="BQ170" i="20" s="1"/>
  <c r="FT134" i="20"/>
  <c r="FP134" i="20"/>
  <c r="FQ134" i="20" s="1"/>
  <c r="FS134" i="20" s="1"/>
  <c r="EK141" i="20"/>
  <c r="EG141" i="20"/>
  <c r="EH141" i="20" s="1"/>
  <c r="EJ141" i="20" s="1"/>
  <c r="DK161" i="20"/>
  <c r="DL161" i="20" s="1"/>
  <c r="DN161" i="20" s="1"/>
  <c r="DO161" i="20"/>
  <c r="BY161" i="20"/>
  <c r="BU161" i="20"/>
  <c r="BV161" i="20" s="1"/>
  <c r="BX161" i="20" s="1"/>
  <c r="AI161" i="20"/>
  <c r="AE161" i="20"/>
  <c r="AF161" i="20" s="1"/>
  <c r="AH161" i="20" s="1"/>
  <c r="AE206" i="20"/>
  <c r="CM258" i="20"/>
  <c r="CJ258" i="20"/>
  <c r="CL258" i="20" s="1"/>
  <c r="CI258" i="20"/>
  <c r="EO258" i="20"/>
  <c r="EQ258" i="20" s="1"/>
  <c r="ER258" i="20"/>
  <c r="EN258" i="20"/>
  <c r="CW247" i="20"/>
  <c r="DA247" i="20"/>
  <c r="CV232" i="20"/>
  <c r="DA232" i="20" s="1"/>
  <c r="CH232" i="20"/>
  <c r="CM232" i="20" s="1"/>
  <c r="FH232" i="20"/>
  <c r="W232" i="20"/>
  <c r="DQ232" i="20"/>
  <c r="DV232" i="20" s="1"/>
  <c r="AD232" i="20"/>
  <c r="BF232" i="20"/>
  <c r="BH232" i="20" s="1"/>
  <c r="BJ232" i="20" s="1"/>
  <c r="FV232" i="20"/>
  <c r="GA232" i="20" s="1"/>
  <c r="AY232" i="20"/>
  <c r="BA232" i="20" s="1"/>
  <c r="BC232" i="20" s="1"/>
  <c r="DC128" i="20"/>
  <c r="DH128" i="20" s="1"/>
  <c r="GK128" i="20"/>
  <c r="GL128" i="20" s="1"/>
  <c r="GM128" i="20" s="1"/>
  <c r="GO128" i="20" s="1"/>
  <c r="EO233" i="20"/>
  <c r="EQ233" i="20" s="1"/>
  <c r="ER233" i="20"/>
  <c r="DO253" i="20"/>
  <c r="DL253" i="20"/>
  <c r="DN253" i="20" s="1"/>
  <c r="BD158" i="20"/>
  <c r="BA158" i="20"/>
  <c r="BC158" i="20" s="1"/>
  <c r="GD13" i="20"/>
  <c r="BT13" i="20"/>
  <c r="CO116" i="20"/>
  <c r="FA116" i="20"/>
  <c r="FO116" i="20"/>
  <c r="AD116" i="20"/>
  <c r="AI116" i="20" s="1"/>
  <c r="DC116" i="20"/>
  <c r="FA139" i="20"/>
  <c r="FF139" i="20" s="1"/>
  <c r="DJ139" i="20"/>
  <c r="DC139" i="20"/>
  <c r="DH139" i="20" s="1"/>
  <c r="CV139" i="20"/>
  <c r="DA139" i="20" s="1"/>
  <c r="DQ139" i="20"/>
  <c r="DV139" i="20" s="1"/>
  <c r="BF139" i="20"/>
  <c r="AR139" i="20"/>
  <c r="AW139" i="20" s="1"/>
  <c r="GR139" i="20"/>
  <c r="GS139" i="20" s="1"/>
  <c r="GT139" i="20" s="1"/>
  <c r="GV139" i="20" s="1"/>
  <c r="T133" i="21" s="1"/>
  <c r="GD139" i="20"/>
  <c r="GE139" i="20" s="1"/>
  <c r="GF139" i="20" s="1"/>
  <c r="GH139" i="20" s="1"/>
  <c r="DX139" i="20"/>
  <c r="EC139" i="20" s="1"/>
  <c r="BT139" i="20"/>
  <c r="BY139" i="20" s="1"/>
  <c r="CA154" i="20"/>
  <c r="CF154" i="20" s="1"/>
  <c r="W154" i="20"/>
  <c r="AB154" i="20" s="1"/>
  <c r="AR154" i="20"/>
  <c r="DQ154" i="20"/>
  <c r="DV154" i="20" s="1"/>
  <c r="GR154" i="20"/>
  <c r="GS154" i="20" s="1"/>
  <c r="FH154" i="20"/>
  <c r="FI154" i="20" s="1"/>
  <c r="BT154" i="20"/>
  <c r="DJ154" i="20"/>
  <c r="FO169" i="20"/>
  <c r="AR169" i="20"/>
  <c r="AD169" i="20"/>
  <c r="CH169" i="20"/>
  <c r="CM169" i="20" s="1"/>
  <c r="W169" i="20"/>
  <c r="X169" i="20" s="1"/>
  <c r="FA169" i="20"/>
  <c r="CA169" i="20"/>
  <c r="CF169" i="20" s="1"/>
  <c r="CV169" i="20"/>
  <c r="P169" i="20"/>
  <c r="AY169" i="20"/>
  <c r="EF169" i="20"/>
  <c r="EK169" i="20" s="1"/>
  <c r="BT169" i="20"/>
  <c r="BU169" i="20" s="1"/>
  <c r="DC169" i="20"/>
  <c r="DD169" i="20" s="1"/>
  <c r="GK169" i="20"/>
  <c r="DX169" i="20"/>
  <c r="EC169" i="20" s="1"/>
  <c r="FH169" i="20"/>
  <c r="FM169" i="20" s="1"/>
  <c r="BM169" i="20"/>
  <c r="CO169" i="20"/>
  <c r="EM169" i="20"/>
  <c r="BF169" i="20"/>
  <c r="GD169" i="20"/>
  <c r="GE169" i="20" s="1"/>
  <c r="DQ169" i="20"/>
  <c r="DV169" i="20" s="1"/>
  <c r="ET169" i="20"/>
  <c r="GR169" i="20"/>
  <c r="FV169" i="20"/>
  <c r="GD183" i="20"/>
  <c r="GF183" i="20" s="1"/>
  <c r="GH183" i="20" s="1"/>
  <c r="CO183" i="20"/>
  <c r="GR183" i="20"/>
  <c r="CV183" i="20"/>
  <c r="CH183" i="20"/>
  <c r="CJ183" i="20" s="1"/>
  <c r="CL183" i="20" s="1"/>
  <c r="AD183" i="20"/>
  <c r="FA183" i="20"/>
  <c r="FO183" i="20"/>
  <c r="FQ183" i="20" s="1"/>
  <c r="FS183" i="20" s="1"/>
  <c r="AY183" i="20"/>
  <c r="BD183" i="20" s="1"/>
  <c r="BF183" i="20"/>
  <c r="BT183" i="20"/>
  <c r="BY183" i="20" s="1"/>
  <c r="W183" i="20"/>
  <c r="AB183" i="20" s="1"/>
  <c r="FH183" i="20"/>
  <c r="FJ183" i="20" s="1"/>
  <c r="FL183" i="20" s="1"/>
  <c r="DX183" i="20"/>
  <c r="CA183" i="20"/>
  <c r="CF183" i="20" s="1"/>
  <c r="BM183" i="20"/>
  <c r="BO183" i="20" s="1"/>
  <c r="BQ183" i="20" s="1"/>
  <c r="AK183" i="20"/>
  <c r="EF183" i="20"/>
  <c r="EK183" i="20" s="1"/>
  <c r="DQ183" i="20"/>
  <c r="DR183" i="20" s="1"/>
  <c r="P183" i="20"/>
  <c r="R183" i="20" s="1"/>
  <c r="T183" i="20" s="1"/>
  <c r="FV183" i="20"/>
  <c r="FX183" i="20" s="1"/>
  <c r="FZ183" i="20" s="1"/>
  <c r="CA205" i="20"/>
  <c r="CB205" i="20" s="1"/>
  <c r="BF205" i="20"/>
  <c r="EM205" i="20"/>
  <c r="W205" i="20"/>
  <c r="AB205" i="20" s="1"/>
  <c r="CH205" i="20"/>
  <c r="CM205" i="20" s="1"/>
  <c r="CO205" i="20"/>
  <c r="CT205" i="20" s="1"/>
  <c r="FV205" i="20"/>
  <c r="FX205" i="20" s="1"/>
  <c r="FZ205" i="20" s="1"/>
  <c r="DQ205" i="20"/>
  <c r="DS205" i="20" s="1"/>
  <c r="DU205" i="20" s="1"/>
  <c r="FH205" i="20"/>
  <c r="FI205" i="20" s="1"/>
  <c r="DX205" i="20"/>
  <c r="DC205" i="20"/>
  <c r="AY205" i="20"/>
  <c r="FO205" i="20"/>
  <c r="FO230" i="20"/>
  <c r="FP230" i="20" s="1"/>
  <c r="BF230" i="20"/>
  <c r="BH230" i="20" s="1"/>
  <c r="BJ230" i="20" s="1"/>
  <c r="DC230" i="20"/>
  <c r="DE230" i="20" s="1"/>
  <c r="DG230" i="20" s="1"/>
  <c r="CO230" i="20"/>
  <c r="EF230" i="20"/>
  <c r="EK230" i="20" s="1"/>
  <c r="AY230" i="20"/>
  <c r="BD230" i="20" s="1"/>
  <c r="AK230" i="20"/>
  <c r="CA230" i="20"/>
  <c r="CF230" i="20" s="1"/>
  <c r="GR230" i="20"/>
  <c r="BM230" i="20"/>
  <c r="W230" i="20"/>
  <c r="AB230" i="20" s="1"/>
  <c r="GD230" i="20"/>
  <c r="FA230" i="20"/>
  <c r="FC230" i="20" s="1"/>
  <c r="FE230" i="20" s="1"/>
  <c r="EM230" i="20"/>
  <c r="DX230" i="20"/>
  <c r="CV230" i="20"/>
  <c r="DA230" i="20" s="1"/>
  <c r="CH230" i="20"/>
  <c r="CM230" i="20" s="1"/>
  <c r="BT230" i="20"/>
  <c r="BY230" i="20" s="1"/>
  <c r="GK230" i="20"/>
  <c r="DQ230" i="20"/>
  <c r="DS230" i="20" s="1"/>
  <c r="DU230" i="20" s="1"/>
  <c r="AR251" i="20"/>
  <c r="AK251" i="20"/>
  <c r="AP251" i="20" s="1"/>
  <c r="FH251" i="20"/>
  <c r="FM251" i="20" s="1"/>
  <c r="AD251" i="20"/>
  <c r="DX251" i="20"/>
  <c r="EC251" i="20" s="1"/>
  <c r="CH251" i="20"/>
  <c r="EF251" i="20"/>
  <c r="EK251" i="20" s="1"/>
  <c r="BF251" i="20"/>
  <c r="BK251" i="20" s="1"/>
  <c r="AY251" i="20"/>
  <c r="BD251" i="20" s="1"/>
  <c r="FV251" i="20"/>
  <c r="GA251" i="20" s="1"/>
  <c r="P251" i="20"/>
  <c r="U251" i="20" s="1"/>
  <c r="GK251" i="20"/>
  <c r="DJ251" i="20"/>
  <c r="GD251" i="20"/>
  <c r="GF251" i="20" s="1"/>
  <c r="GH251" i="20" s="1"/>
  <c r="FA251" i="20"/>
  <c r="FC251" i="20" s="1"/>
  <c r="FE251" i="20" s="1"/>
  <c r="CA251" i="20"/>
  <c r="DQ251" i="20"/>
  <c r="FO251" i="20"/>
  <c r="GR251" i="20"/>
  <c r="BD249" i="20"/>
  <c r="AM243" i="20"/>
  <c r="AO243" i="20" s="1"/>
  <c r="AP243" i="20"/>
  <c r="DL231" i="20"/>
  <c r="DN231" i="20" s="1"/>
  <c r="DO231" i="20"/>
  <c r="AK169" i="20"/>
  <c r="ER235" i="20"/>
  <c r="EO235" i="20"/>
  <c r="EQ235" i="20" s="1"/>
  <c r="DC183" i="20"/>
  <c r="DH183" i="20" s="1"/>
  <c r="AY253" i="20"/>
  <c r="BD253" i="20" s="1"/>
  <c r="AK253" i="20"/>
  <c r="AP253" i="20" s="1"/>
  <c r="EM253" i="20"/>
  <c r="EN253" i="20" s="1"/>
  <c r="DJ242" i="20"/>
  <c r="GD242" i="20"/>
  <c r="GF242" i="20" s="1"/>
  <c r="GH242" i="20" s="1"/>
  <c r="DX213" i="20"/>
  <c r="EC213" i="20" s="1"/>
  <c r="W231" i="20"/>
  <c r="AK231" i="20"/>
  <c r="BM231" i="20"/>
  <c r="BN231" i="20" s="1"/>
  <c r="CO218" i="20"/>
  <c r="CT218" i="20" s="1"/>
  <c r="DC218" i="20"/>
  <c r="DH218" i="20" s="1"/>
  <c r="EF218" i="20"/>
  <c r="EK218" i="20" s="1"/>
  <c r="CV170" i="20"/>
  <c r="BM155" i="20"/>
  <c r="BR155" i="20" s="1"/>
  <c r="DX135" i="20"/>
  <c r="EC135" i="20" s="1"/>
  <c r="DX92" i="20"/>
  <c r="EC92" i="20" s="1"/>
  <c r="EF92" i="20"/>
  <c r="EG92" i="20" s="1"/>
  <c r="EH92" i="20" s="1"/>
  <c r="EJ92" i="20" s="1"/>
  <c r="DQ92" i="20"/>
  <c r="DV92" i="20" s="1"/>
  <c r="DC242" i="20"/>
  <c r="DD242" i="20" s="1"/>
  <c r="FO242" i="20"/>
  <c r="CA155" i="20"/>
  <c r="BM242" i="20"/>
  <c r="BO242" i="20" s="1"/>
  <c r="BQ242" i="20" s="1"/>
  <c r="ET253" i="20"/>
  <c r="EY253" i="20" s="1"/>
  <c r="CA253" i="20"/>
  <c r="CF253" i="20" s="1"/>
  <c r="AR253" i="20"/>
  <c r="FV242" i="20"/>
  <c r="GA242" i="20" s="1"/>
  <c r="AR242" i="20"/>
  <c r="AW242" i="20" s="1"/>
  <c r="GR242" i="20"/>
  <c r="BT213" i="20"/>
  <c r="GR231" i="20"/>
  <c r="CV231" i="20"/>
  <c r="DA231" i="20" s="1"/>
  <c r="EM231" i="20"/>
  <c r="ET218" i="20"/>
  <c r="EU218" i="20" s="1"/>
  <c r="FH218" i="20"/>
  <c r="FM218" i="20" s="1"/>
  <c r="FV135" i="20"/>
  <c r="FX135" i="20" s="1"/>
  <c r="FZ135" i="20" s="1"/>
  <c r="AD135" i="20"/>
  <c r="AI135" i="20" s="1"/>
  <c r="BT92" i="20"/>
  <c r="CA92" i="20"/>
  <c r="CF92" i="20" s="1"/>
  <c r="BM92" i="20"/>
  <c r="DQ242" i="20"/>
  <c r="DS242" i="20" s="1"/>
  <c r="DU242" i="20" s="1"/>
  <c r="BM218" i="20"/>
  <c r="BO218" i="20" s="1"/>
  <c r="BQ218" i="20" s="1"/>
  <c r="BF155" i="20"/>
  <c r="EF155" i="20"/>
  <c r="CV60" i="20"/>
  <c r="CW60" i="20" s="1"/>
  <c r="BT246" i="20"/>
  <c r="W253" i="20"/>
  <c r="AB253" i="20" s="1"/>
  <c r="DQ253" i="20"/>
  <c r="DV253" i="20" s="1"/>
  <c r="CV253" i="20"/>
  <c r="CX253" i="20" s="1"/>
  <c r="CZ253" i="20" s="1"/>
  <c r="FH242" i="20"/>
  <c r="FJ242" i="20" s="1"/>
  <c r="FL242" i="20" s="1"/>
  <c r="CV242" i="20"/>
  <c r="DA242" i="20" s="1"/>
  <c r="FV218" i="20"/>
  <c r="GA218" i="20" s="1"/>
  <c r="P213" i="20"/>
  <c r="U213" i="20" s="1"/>
  <c r="AD231" i="20"/>
  <c r="AE231" i="20" s="1"/>
  <c r="FV231" i="20"/>
  <c r="GA231" i="20" s="1"/>
  <c r="AR231" i="20"/>
  <c r="P218" i="20"/>
  <c r="U218" i="20" s="1"/>
  <c r="AR218" i="20"/>
  <c r="AT218" i="20" s="1"/>
  <c r="AV218" i="20" s="1"/>
  <c r="DC142" i="20"/>
  <c r="DD142" i="20" s="1"/>
  <c r="DE142" i="20" s="1"/>
  <c r="DG142" i="20" s="1"/>
  <c r="P92" i="20"/>
  <c r="W92" i="20"/>
  <c r="AB92" i="20" s="1"/>
  <c r="DQ28" i="20"/>
  <c r="W242" i="20"/>
  <c r="CH218" i="20"/>
  <c r="DJ155" i="20"/>
  <c r="DH60" i="20"/>
  <c r="AK155" i="20"/>
  <c r="AP155" i="20" s="1"/>
  <c r="ER140" i="20"/>
  <c r="FO253" i="20"/>
  <c r="FT253" i="20" s="1"/>
  <c r="BF253" i="20"/>
  <c r="BG253" i="20" s="1"/>
  <c r="FA253" i="20"/>
  <c r="FF253" i="20" s="1"/>
  <c r="BF242" i="20"/>
  <c r="BH242" i="20" s="1"/>
  <c r="BJ242" i="20" s="1"/>
  <c r="FA242" i="20"/>
  <c r="FF242" i="20" s="1"/>
  <c r="BF218" i="20"/>
  <c r="BT231" i="20"/>
  <c r="BY231" i="20" s="1"/>
  <c r="BF231" i="20"/>
  <c r="BH231" i="20" s="1"/>
  <c r="BJ231" i="20" s="1"/>
  <c r="GK231" i="20"/>
  <c r="DQ231" i="20"/>
  <c r="DV231" i="20" s="1"/>
  <c r="BT218" i="20"/>
  <c r="CV218" i="20"/>
  <c r="CX218" i="20" s="1"/>
  <c r="CZ218" i="20" s="1"/>
  <c r="AK170" i="20"/>
  <c r="GK92" i="20"/>
  <c r="GL92" i="20" s="1"/>
  <c r="GM92" i="20" s="1"/>
  <c r="GO92" i="20" s="1"/>
  <c r="FH92" i="20"/>
  <c r="FI92" i="20" s="1"/>
  <c r="FJ92" i="20" s="1"/>
  <c r="FL92" i="20" s="1"/>
  <c r="FM28" i="20"/>
  <c r="EF242" i="20"/>
  <c r="EK242" i="20" s="1"/>
  <c r="DJ218" i="20"/>
  <c r="FO155" i="20"/>
  <c r="BF142" i="20"/>
  <c r="BK142" i="20" s="1"/>
  <c r="CV155" i="20"/>
  <c r="FH210" i="20"/>
  <c r="FJ210" i="20" s="1"/>
  <c r="FL210" i="20" s="1"/>
  <c r="DC253" i="20"/>
  <c r="DE253" i="20" s="1"/>
  <c r="DG253" i="20" s="1"/>
  <c r="BT253" i="20"/>
  <c r="BY253" i="20" s="1"/>
  <c r="GK253" i="20"/>
  <c r="GM253" i="20" s="1"/>
  <c r="GO253" i="20" s="1"/>
  <c r="GK242" i="20"/>
  <c r="AD218" i="20"/>
  <c r="DC231" i="20"/>
  <c r="EF231" i="20"/>
  <c r="EK231" i="20" s="1"/>
  <c r="P231" i="20"/>
  <c r="Q231" i="20" s="1"/>
  <c r="CO231" i="20"/>
  <c r="CT231" i="20" s="1"/>
  <c r="DX218" i="20"/>
  <c r="FA218" i="20"/>
  <c r="FF218" i="20" s="1"/>
  <c r="FV213" i="20"/>
  <c r="FW213" i="20" s="1"/>
  <c r="FV167" i="20"/>
  <c r="FX167" i="20" s="1"/>
  <c r="FZ167" i="20" s="1"/>
  <c r="P170" i="20"/>
  <c r="U170" i="20" s="1"/>
  <c r="GD155" i="20"/>
  <c r="FA92" i="20"/>
  <c r="DC92" i="20"/>
  <c r="DD92" i="20" s="1"/>
  <c r="CO253" i="20"/>
  <c r="CQ253" i="20" s="1"/>
  <c r="CS253" i="20" s="1"/>
  <c r="BF213" i="20"/>
  <c r="BG213" i="20" s="1"/>
  <c r="AK242" i="20"/>
  <c r="EM218" i="20"/>
  <c r="AD155" i="20"/>
  <c r="AI155" i="20" s="1"/>
  <c r="AK92" i="20"/>
  <c r="AP92" i="20" s="1"/>
  <c r="W155" i="20"/>
  <c r="EM210" i="20"/>
  <c r="EN210" i="20" s="1"/>
  <c r="P210" i="20"/>
  <c r="R210" i="20" s="1"/>
  <c r="T210" i="20" s="1"/>
  <c r="P253" i="20"/>
  <c r="U253" i="20" s="1"/>
  <c r="FV253" i="20"/>
  <c r="FW253" i="20" s="1"/>
  <c r="P242" i="20"/>
  <c r="U242" i="20" s="1"/>
  <c r="CA231" i="20"/>
  <c r="CF231" i="20" s="1"/>
  <c r="FO231" i="20"/>
  <c r="FT231" i="20" s="1"/>
  <c r="AY231" i="20"/>
  <c r="BD231" i="20" s="1"/>
  <c r="GD218" i="20"/>
  <c r="GK218" i="20"/>
  <c r="DQ167" i="20"/>
  <c r="BT170" i="20"/>
  <c r="BY170" i="20" s="1"/>
  <c r="DX155" i="20"/>
  <c r="DZ155" i="20" s="1"/>
  <c r="EB155" i="20" s="1"/>
  <c r="CV92" i="20"/>
  <c r="AY92" i="20"/>
  <c r="BD92" i="20" s="1"/>
  <c r="AD242" i="20"/>
  <c r="AF242" i="20" s="1"/>
  <c r="AH242" i="20" s="1"/>
  <c r="AY242" i="20"/>
  <c r="BA242" i="20" s="1"/>
  <c r="BC242" i="20" s="1"/>
  <c r="GR155" i="20"/>
  <c r="AD210" i="20"/>
  <c r="ET155" i="20"/>
  <c r="EK140" i="20"/>
  <c r="Y225" i="20"/>
  <c r="AA225" i="20" s="1"/>
  <c r="EK138" i="20"/>
  <c r="EK149" i="20"/>
  <c r="EK146" i="20"/>
  <c r="BA252" i="20"/>
  <c r="BC252" i="20" s="1"/>
  <c r="DH140" i="20"/>
  <c r="DS189" i="20"/>
  <c r="DU189" i="20" s="1"/>
  <c r="BA187" i="20"/>
  <c r="BC187" i="20" s="1"/>
  <c r="DS201" i="20"/>
  <c r="DU201" i="20" s="1"/>
  <c r="DS198" i="20"/>
  <c r="DU198" i="20" s="1"/>
  <c r="BA182" i="20"/>
  <c r="BC182" i="20" s="1"/>
  <c r="BA218" i="20"/>
  <c r="BC218" i="20" s="1"/>
  <c r="DS254" i="20"/>
  <c r="DU254" i="20" s="1"/>
  <c r="DS199" i="20"/>
  <c r="DU199" i="20" s="1"/>
  <c r="BA246" i="20"/>
  <c r="BC246" i="20" s="1"/>
  <c r="DS218" i="20"/>
  <c r="DU218" i="20" s="1"/>
  <c r="BA241" i="20"/>
  <c r="BC241" i="20" s="1"/>
  <c r="DS182" i="20"/>
  <c r="DU182" i="20" s="1"/>
  <c r="DS209" i="20"/>
  <c r="DU209" i="20" s="1"/>
  <c r="DS246" i="20"/>
  <c r="DU246" i="20" s="1"/>
  <c r="DS190" i="20"/>
  <c r="DU190" i="20" s="1"/>
  <c r="DS222" i="20"/>
  <c r="DU222" i="20" s="1"/>
  <c r="ER146" i="20"/>
  <c r="DH146" i="20"/>
  <c r="DS210" i="20"/>
  <c r="DU210" i="20" s="1"/>
  <c r="BA60" i="20"/>
  <c r="BC60" i="20" s="1"/>
  <c r="DS158" i="20"/>
  <c r="DU158" i="20" s="1"/>
  <c r="BA162" i="20"/>
  <c r="BC162" i="20" s="1"/>
  <c r="BA235" i="20"/>
  <c r="BC235" i="20" s="1"/>
  <c r="DS234" i="20"/>
  <c r="DU234" i="20" s="1"/>
  <c r="BA183" i="20"/>
  <c r="BC183" i="20" s="1"/>
  <c r="BA234" i="20"/>
  <c r="BC234" i="20" s="1"/>
  <c r="BA219" i="20"/>
  <c r="BC219" i="20" s="1"/>
  <c r="BA222" i="20"/>
  <c r="BC222" i="20" s="1"/>
  <c r="DS255" i="20"/>
  <c r="DU255" i="20" s="1"/>
  <c r="DS235" i="20"/>
  <c r="DU235" i="20" s="1"/>
  <c r="DS245" i="20"/>
  <c r="DU245" i="20" s="1"/>
  <c r="BA255" i="20"/>
  <c r="BC255" i="20" s="1"/>
  <c r="DS219" i="20"/>
  <c r="DU219" i="20" s="1"/>
  <c r="DS220" i="20"/>
  <c r="DU220" i="20" s="1"/>
  <c r="DS240" i="20"/>
  <c r="DU240" i="20" s="1"/>
  <c r="DS191" i="20"/>
  <c r="DU191" i="20" s="1"/>
  <c r="BA210" i="20"/>
  <c r="BC210" i="20" s="1"/>
  <c r="BA190" i="20"/>
  <c r="BC190" i="20" s="1"/>
  <c r="BA262" i="20"/>
  <c r="BC262" i="20" s="1"/>
  <c r="DQ60" i="20"/>
  <c r="DV60" i="20" s="1"/>
  <c r="CF98" i="20"/>
  <c r="FP66" i="20"/>
  <c r="FQ66" i="20" s="1"/>
  <c r="FS66" i="20" s="1"/>
  <c r="BU25" i="20"/>
  <c r="BV25" i="20" s="1"/>
  <c r="BX25" i="20" s="1"/>
  <c r="DH96" i="20"/>
  <c r="P65" i="20"/>
  <c r="EM11" i="20"/>
  <c r="AY91" i="20"/>
  <c r="AZ91" i="20" s="1"/>
  <c r="BA91" i="20" s="1"/>
  <c r="BC91" i="20" s="1"/>
  <c r="CA91" i="20"/>
  <c r="P91" i="20"/>
  <c r="U91" i="20" s="1"/>
  <c r="EF65" i="20"/>
  <c r="EH65" i="20" s="1"/>
  <c r="EJ65" i="20" s="1"/>
  <c r="DC26" i="20"/>
  <c r="CH26" i="20"/>
  <c r="CM26" i="20" s="1"/>
  <c r="GD26" i="20"/>
  <c r="GE26" i="20" s="1"/>
  <c r="GF26" i="20" s="1"/>
  <c r="GH26" i="20" s="1"/>
  <c r="X142" i="20"/>
  <c r="Y142" i="20" s="1"/>
  <c r="AA142" i="20" s="1"/>
  <c r="BU57" i="20"/>
  <c r="BV57" i="20" s="1"/>
  <c r="BX57" i="20" s="1"/>
  <c r="GK114" i="20"/>
  <c r="GL114" i="20" s="1"/>
  <c r="GM114" i="20" s="1"/>
  <c r="GO114" i="20" s="1"/>
  <c r="CH114" i="20"/>
  <c r="CM114" i="20" s="1"/>
  <c r="GD114" i="20"/>
  <c r="GE114" i="20" s="1"/>
  <c r="GF114" i="20" s="1"/>
  <c r="GH114" i="20" s="1"/>
  <c r="EF67" i="20"/>
  <c r="EG67" i="20" s="1"/>
  <c r="DC67" i="20"/>
  <c r="AY67" i="20"/>
  <c r="AZ67" i="20" s="1"/>
  <c r="ET67" i="20"/>
  <c r="EY67" i="20" s="1"/>
  <c r="GR86" i="20"/>
  <c r="AD110" i="20"/>
  <c r="AI110" i="20" s="1"/>
  <c r="DQ14" i="20"/>
  <c r="DV14" i="20" s="1"/>
  <c r="AR14" i="20"/>
  <c r="AW14" i="20" s="1"/>
  <c r="DC14" i="20"/>
  <c r="DH14" i="20" s="1"/>
  <c r="DH126" i="20"/>
  <c r="AB59" i="20"/>
  <c r="BT11" i="20"/>
  <c r="AK91" i="20"/>
  <c r="CH91" i="20"/>
  <c r="CV91" i="20"/>
  <c r="DA91" i="20" s="1"/>
  <c r="CV114" i="20"/>
  <c r="CW114" i="20" s="1"/>
  <c r="CX114" i="20" s="1"/>
  <c r="CZ114" i="20" s="1"/>
  <c r="GK26" i="20"/>
  <c r="GL26" i="20" s="1"/>
  <c r="GM26" i="20" s="1"/>
  <c r="GO26" i="20" s="1"/>
  <c r="W26" i="20"/>
  <c r="AB26" i="20" s="1"/>
  <c r="DQ26" i="20"/>
  <c r="ET26" i="20"/>
  <c r="EU26" i="20" s="1"/>
  <c r="EV26" i="20" s="1"/>
  <c r="EX26" i="20" s="1"/>
  <c r="DC114" i="20"/>
  <c r="AR114" i="20"/>
  <c r="FV114" i="20"/>
  <c r="CV67" i="20"/>
  <c r="BT67" i="20"/>
  <c r="BY67" i="20" s="1"/>
  <c r="P67" i="20"/>
  <c r="R67" i="20" s="1"/>
  <c r="T67" i="20" s="1"/>
  <c r="FO59" i="20"/>
  <c r="FP59" i="20" s="1"/>
  <c r="FQ59" i="20" s="1"/>
  <c r="FS59" i="20" s="1"/>
  <c r="ET59" i="20"/>
  <c r="EU59" i="20" s="1"/>
  <c r="EV59" i="20" s="1"/>
  <c r="EX59" i="20" s="1"/>
  <c r="P86" i="20"/>
  <c r="FO110" i="20"/>
  <c r="FT110" i="20" s="1"/>
  <c r="DQ118" i="20"/>
  <c r="DV118" i="20" s="1"/>
  <c r="EF118" i="20"/>
  <c r="W118" i="20"/>
  <c r="AB118" i="20" s="1"/>
  <c r="ET144" i="20"/>
  <c r="EY144" i="20" s="1"/>
  <c r="EF144" i="20"/>
  <c r="EK144" i="20" s="1"/>
  <c r="DJ144" i="20"/>
  <c r="DO144" i="20" s="1"/>
  <c r="ET14" i="20"/>
  <c r="EY14" i="20" s="1"/>
  <c r="EF14" i="20"/>
  <c r="EG14" i="20" s="1"/>
  <c r="DX14" i="20"/>
  <c r="EC14" i="20" s="1"/>
  <c r="FA60" i="20"/>
  <c r="AB66" i="20"/>
  <c r="CV11" i="20"/>
  <c r="CW11" i="20" s="1"/>
  <c r="CX11" i="20" s="1"/>
  <c r="CZ11" i="20" s="1"/>
  <c r="GD91" i="20"/>
  <c r="GE91" i="20" s="1"/>
  <c r="GF91" i="20" s="1"/>
  <c r="GH91" i="20" s="1"/>
  <c r="EF91" i="20"/>
  <c r="EG91" i="20" s="1"/>
  <c r="FO91" i="20"/>
  <c r="FT91" i="20" s="1"/>
  <c r="FO114" i="20"/>
  <c r="FP114" i="20" s="1"/>
  <c r="FQ114" i="20" s="1"/>
  <c r="FS114" i="20" s="1"/>
  <c r="FV26" i="20"/>
  <c r="BF26" i="20"/>
  <c r="BK26" i="20" s="1"/>
  <c r="BT26" i="20"/>
  <c r="FO26" i="20"/>
  <c r="FT26" i="20" s="1"/>
  <c r="X151" i="20"/>
  <c r="Y151" i="20" s="1"/>
  <c r="AA151" i="20" s="1"/>
  <c r="GS151" i="20"/>
  <c r="GT151" i="20" s="1"/>
  <c r="GV151" i="20" s="1"/>
  <c r="AE151" i="20"/>
  <c r="AF151" i="20" s="1"/>
  <c r="AH151" i="20" s="1"/>
  <c r="AD114" i="20"/>
  <c r="BM114" i="20"/>
  <c r="BR114" i="20" s="1"/>
  <c r="CO114" i="20"/>
  <c r="FV67" i="20"/>
  <c r="AR67" i="20"/>
  <c r="DJ67" i="20"/>
  <c r="FO113" i="20"/>
  <c r="FP113" i="20" s="1"/>
  <c r="BT49" i="20"/>
  <c r="BY49" i="20" s="1"/>
  <c r="AD59" i="20"/>
  <c r="AR59" i="20"/>
  <c r="GF151" i="20"/>
  <c r="GH151" i="20" s="1"/>
  <c r="FH86" i="20"/>
  <c r="EM110" i="20"/>
  <c r="GK118" i="20"/>
  <c r="GL118" i="20" s="1"/>
  <c r="GM118" i="20" s="1"/>
  <c r="GO118" i="20" s="1"/>
  <c r="FO118" i="20"/>
  <c r="FT118" i="20" s="1"/>
  <c r="AD118" i="20"/>
  <c r="AE118" i="20" s="1"/>
  <c r="BF144" i="20"/>
  <c r="BK144" i="20" s="1"/>
  <c r="AR144" i="20"/>
  <c r="AW144" i="20" s="1"/>
  <c r="DC144" i="20"/>
  <c r="DH144" i="20" s="1"/>
  <c r="BM14" i="20"/>
  <c r="BR14" i="20" s="1"/>
  <c r="DJ14" i="20"/>
  <c r="DO14" i="20" s="1"/>
  <c r="CH14" i="20"/>
  <c r="CM14" i="20" s="1"/>
  <c r="CP58" i="20"/>
  <c r="CQ58" i="20" s="1"/>
  <c r="CS58" i="20" s="1"/>
  <c r="AZ32" i="20"/>
  <c r="BY134" i="20"/>
  <c r="EY149" i="20"/>
  <c r="DQ91" i="20"/>
  <c r="DV91" i="20" s="1"/>
  <c r="DX91" i="20"/>
  <c r="EC91" i="20" s="1"/>
  <c r="EM91" i="20"/>
  <c r="ER91" i="20" s="1"/>
  <c r="BM91" i="20"/>
  <c r="BR91" i="20" s="1"/>
  <c r="DJ114" i="20"/>
  <c r="DO114" i="20" s="1"/>
  <c r="FH26" i="20"/>
  <c r="FI26" i="20" s="1"/>
  <c r="FJ26" i="20" s="1"/>
  <c r="FL26" i="20" s="1"/>
  <c r="AY26" i="20"/>
  <c r="DX26" i="20"/>
  <c r="CA26" i="20"/>
  <c r="BG92" i="20"/>
  <c r="BH92" i="20" s="1"/>
  <c r="BJ92" i="20" s="1"/>
  <c r="DY134" i="20"/>
  <c r="GR114" i="20"/>
  <c r="GS114" i="20" s="1"/>
  <c r="GT114" i="20" s="1"/>
  <c r="GV114" i="20" s="1"/>
  <c r="T108" i="21" s="1"/>
  <c r="BF114" i="20"/>
  <c r="BK114" i="20" s="1"/>
  <c r="EF114" i="20"/>
  <c r="EG114" i="20" s="1"/>
  <c r="EH114" i="20" s="1"/>
  <c r="EJ114" i="20" s="1"/>
  <c r="DQ67" i="20"/>
  <c r="AD67" i="20"/>
  <c r="FA67" i="20"/>
  <c r="FB67" i="20" s="1"/>
  <c r="FC67" i="20" s="1"/>
  <c r="FE67" i="20" s="1"/>
  <c r="CH11" i="20"/>
  <c r="EF110" i="20"/>
  <c r="EK110" i="20" s="1"/>
  <c r="CJ148" i="20"/>
  <c r="CL148" i="20" s="1"/>
  <c r="BA32" i="20"/>
  <c r="BC32" i="20" s="1"/>
  <c r="BT65" i="20"/>
  <c r="DC65" i="20"/>
  <c r="DD65" i="20" s="1"/>
  <c r="DE65" i="20" s="1"/>
  <c r="DG65" i="20" s="1"/>
  <c r="GK91" i="20"/>
  <c r="GL91" i="20" s="1"/>
  <c r="GM91" i="20" s="1"/>
  <c r="GO91" i="20" s="1"/>
  <c r="W91" i="20"/>
  <c r="X91" i="20" s="1"/>
  <c r="Y91" i="20" s="1"/>
  <c r="AA91" i="20" s="1"/>
  <c r="BF91" i="20"/>
  <c r="CV65" i="20"/>
  <c r="CW65" i="20" s="1"/>
  <c r="CX65" i="20" s="1"/>
  <c r="CZ65" i="20" s="1"/>
  <c r="GR65" i="20"/>
  <c r="GS65" i="20" s="1"/>
  <c r="GT65" i="20" s="1"/>
  <c r="GV65" i="20" s="1"/>
  <c r="T59" i="21" s="1"/>
  <c r="AR26" i="20"/>
  <c r="P26" i="20"/>
  <c r="R26" i="20" s="1"/>
  <c r="T26" i="20" s="1"/>
  <c r="DJ26" i="20"/>
  <c r="DO26" i="20" s="1"/>
  <c r="AR65" i="20"/>
  <c r="EM114" i="20"/>
  <c r="EN114" i="20" s="1"/>
  <c r="EO114" i="20" s="1"/>
  <c r="EQ114" i="20" s="1"/>
  <c r="CA114" i="20"/>
  <c r="BT114" i="20"/>
  <c r="BM67" i="20"/>
  <c r="DX67" i="20"/>
  <c r="W67" i="20"/>
  <c r="Y67" i="20" s="1"/>
  <c r="AA67" i="20" s="1"/>
  <c r="GK11" i="20"/>
  <c r="GL11" i="20" s="1"/>
  <c r="GM11" i="20" s="1"/>
  <c r="GO11" i="20" s="1"/>
  <c r="AK113" i="20"/>
  <c r="CV59" i="20"/>
  <c r="DA59" i="20" s="1"/>
  <c r="BF110" i="20"/>
  <c r="BK110" i="20" s="1"/>
  <c r="BM118" i="20"/>
  <c r="BR118" i="20" s="1"/>
  <c r="CH118" i="20"/>
  <c r="AY118" i="20"/>
  <c r="BD118" i="20" s="1"/>
  <c r="BT118" i="20"/>
  <c r="AK144" i="20"/>
  <c r="FH144" i="20"/>
  <c r="GD144" i="20"/>
  <c r="GE144" i="20" s="1"/>
  <c r="GF144" i="20" s="1"/>
  <c r="GH144" i="20" s="1"/>
  <c r="AY144" i="20"/>
  <c r="AK14" i="20"/>
  <c r="GR14" i="20"/>
  <c r="GS14" i="20" s="1"/>
  <c r="GT14" i="20" s="1"/>
  <c r="GV14" i="20" s="1"/>
  <c r="T8" i="21" s="1"/>
  <c r="AP42" i="20"/>
  <c r="CB96" i="20"/>
  <c r="CC96" i="20" s="1"/>
  <c r="CE96" i="20" s="1"/>
  <c r="ET65" i="20"/>
  <c r="EU65" i="20" s="1"/>
  <c r="EV65" i="20" s="1"/>
  <c r="EX65" i="20" s="1"/>
  <c r="BT91" i="20"/>
  <c r="CO91" i="20"/>
  <c r="AR91" i="20"/>
  <c r="CA65" i="20"/>
  <c r="CF65" i="20" s="1"/>
  <c r="CB68" i="20"/>
  <c r="CC68" i="20" s="1"/>
  <c r="CE68" i="20" s="1"/>
  <c r="FV65" i="20"/>
  <c r="GA65" i="20" s="1"/>
  <c r="FA26" i="20"/>
  <c r="GR26" i="20"/>
  <c r="EM26" i="20"/>
  <c r="EN26" i="20" s="1"/>
  <c r="EO26" i="20" s="1"/>
  <c r="EQ26" i="20" s="1"/>
  <c r="W65" i="20"/>
  <c r="Y65" i="20" s="1"/>
  <c r="AA65" i="20" s="1"/>
  <c r="FP35" i="20"/>
  <c r="FQ35" i="20" s="1"/>
  <c r="FS35" i="20" s="1"/>
  <c r="BN134" i="20"/>
  <c r="BO134" i="20" s="1"/>
  <c r="BQ134" i="20" s="1"/>
  <c r="DQ114" i="20"/>
  <c r="ET114" i="20"/>
  <c r="DX114" i="20"/>
  <c r="DZ114" i="20" s="1"/>
  <c r="EB114" i="20" s="1"/>
  <c r="GD67" i="20"/>
  <c r="BF67" i="20"/>
  <c r="FO67" i="20"/>
  <c r="BF113" i="20"/>
  <c r="FA59" i="20"/>
  <c r="FB59" i="20" s="1"/>
  <c r="FC59" i="20" s="1"/>
  <c r="FE59" i="20" s="1"/>
  <c r="AY86" i="20"/>
  <c r="BD86" i="20" s="1"/>
  <c r="CH110" i="20"/>
  <c r="CM110" i="20" s="1"/>
  <c r="CO118" i="20"/>
  <c r="DX118" i="20"/>
  <c r="EC118" i="20" s="1"/>
  <c r="DC118" i="20"/>
  <c r="DQ144" i="20"/>
  <c r="DV144" i="20" s="1"/>
  <c r="GR144" i="20"/>
  <c r="GS144" i="20" s="1"/>
  <c r="BF14" i="20"/>
  <c r="BK14" i="20" s="1"/>
  <c r="AD14" i="20"/>
  <c r="AI14" i="20" s="1"/>
  <c r="GK65" i="20"/>
  <c r="GL65" i="20" s="1"/>
  <c r="GM65" i="20" s="1"/>
  <c r="GO65" i="20" s="1"/>
  <c r="FA91" i="20"/>
  <c r="FB91" i="20" s="1"/>
  <c r="AD91" i="20"/>
  <c r="DJ91" i="20"/>
  <c r="BM65" i="20"/>
  <c r="BR65" i="20" s="1"/>
  <c r="AD26" i="20"/>
  <c r="CO26" i="20"/>
  <c r="AY114" i="20"/>
  <c r="BD114" i="20" s="1"/>
  <c r="P114" i="20"/>
  <c r="FH67" i="20"/>
  <c r="FI67" i="20" s="1"/>
  <c r="EM67" i="20"/>
  <c r="EN67" i="20" s="1"/>
  <c r="EO67" i="20" s="1"/>
  <c r="EQ67" i="20" s="1"/>
  <c r="CA67" i="20"/>
  <c r="CO67" i="20"/>
  <c r="GM151" i="20"/>
  <c r="GO151" i="20" s="1"/>
  <c r="GD14" i="20"/>
  <c r="GK14" i="20"/>
  <c r="GL14" i="20" s="1"/>
  <c r="GM14" i="20" s="1"/>
  <c r="GO14" i="20" s="1"/>
  <c r="CT250" i="20"/>
  <c r="CP250" i="20"/>
  <c r="GA250" i="20"/>
  <c r="DH258" i="20"/>
  <c r="DE258" i="20"/>
  <c r="DG258" i="20" s="1"/>
  <c r="FW258" i="20"/>
  <c r="GA258" i="20"/>
  <c r="AP247" i="20"/>
  <c r="AL247" i="20"/>
  <c r="BD161" i="20"/>
  <c r="AZ161" i="20"/>
  <c r="BA161" i="20" s="1"/>
  <c r="BC161" i="20" s="1"/>
  <c r="U161" i="20"/>
  <c r="Q161" i="20"/>
  <c r="R161" i="20" s="1"/>
  <c r="T161" i="20" s="1"/>
  <c r="EC161" i="20"/>
  <c r="DY161" i="20"/>
  <c r="Q12" i="18"/>
  <c r="L12" i="18" s="1"/>
  <c r="R12" i="18"/>
  <c r="K12" i="18" s="1"/>
  <c r="DS186" i="20"/>
  <c r="DU186" i="20" s="1"/>
  <c r="DV186" i="20"/>
  <c r="DH171" i="20"/>
  <c r="DD171" i="20"/>
  <c r="DE171" i="20" s="1"/>
  <c r="DG171" i="20" s="1"/>
  <c r="AP257" i="20"/>
  <c r="AL257" i="20"/>
  <c r="EM261" i="20"/>
  <c r="GD261" i="20"/>
  <c r="P261" i="20"/>
  <c r="BF261" i="20"/>
  <c r="BT261" i="20"/>
  <c r="BV261" i="20" s="1"/>
  <c r="BX261" i="20" s="1"/>
  <c r="DJ261" i="20"/>
  <c r="AD261" i="20"/>
  <c r="AI261" i="20" s="1"/>
  <c r="BM261" i="20"/>
  <c r="BO261" i="20" s="1"/>
  <c r="BQ261" i="20" s="1"/>
  <c r="ET261" i="20"/>
  <c r="EV261" i="20" s="1"/>
  <c r="EX261" i="20" s="1"/>
  <c r="CA261" i="20"/>
  <c r="CH261" i="20"/>
  <c r="CM261" i="20" s="1"/>
  <c r="FH261" i="20"/>
  <c r="CO261" i="20"/>
  <c r="CQ261" i="20" s="1"/>
  <c r="CS261" i="20" s="1"/>
  <c r="W261" i="20"/>
  <c r="FO261" i="20"/>
  <c r="DQ261" i="20"/>
  <c r="DX261" i="20"/>
  <c r="DZ261" i="20" s="1"/>
  <c r="EB261" i="20" s="1"/>
  <c r="DC261" i="20"/>
  <c r="AK261" i="20"/>
  <c r="AP261" i="20" s="1"/>
  <c r="AR261" i="20"/>
  <c r="GK261" i="20"/>
  <c r="FA261" i="20"/>
  <c r="AY261" i="20"/>
  <c r="GR261" i="20"/>
  <c r="FV261" i="20"/>
  <c r="FX261" i="20" s="1"/>
  <c r="FZ261" i="20" s="1"/>
  <c r="EF261" i="20"/>
  <c r="EK261" i="20" s="1"/>
  <c r="CV261" i="20"/>
  <c r="GR76" i="20"/>
  <c r="GS76" i="20" s="1"/>
  <c r="GT76" i="20" s="1"/>
  <c r="GV76" i="20" s="1"/>
  <c r="T70" i="21" s="1"/>
  <c r="GD76" i="20"/>
  <c r="GE76" i="20" s="1"/>
  <c r="GF76" i="20" s="1"/>
  <c r="GH76" i="20" s="1"/>
  <c r="DQ76" i="20"/>
  <c r="FA76" i="20"/>
  <c r="FB76" i="20" s="1"/>
  <c r="FC76" i="20" s="1"/>
  <c r="FE76" i="20" s="1"/>
  <c r="AK76" i="20"/>
  <c r="BT76" i="20"/>
  <c r="BY76" i="20" s="1"/>
  <c r="FV104" i="20"/>
  <c r="FW104" i="20" s="1"/>
  <c r="GD104" i="20"/>
  <c r="BM104" i="20"/>
  <c r="BR104" i="20" s="1"/>
  <c r="EM104" i="20"/>
  <c r="EN104" i="20" s="1"/>
  <c r="EO104" i="20" s="1"/>
  <c r="EQ104" i="20" s="1"/>
  <c r="AK133" i="20"/>
  <c r="AL133" i="20" s="1"/>
  <c r="DJ133" i="20"/>
  <c r="GR174" i="20"/>
  <c r="EM174" i="20"/>
  <c r="DX174" i="20"/>
  <c r="DJ174" i="20"/>
  <c r="FO174" i="20"/>
  <c r="CV174" i="20"/>
  <c r="AD174" i="20"/>
  <c r="FH174" i="20"/>
  <c r="DC174" i="20"/>
  <c r="W174" i="20"/>
  <c r="GD174" i="20"/>
  <c r="ET174" i="20"/>
  <c r="BT174" i="20"/>
  <c r="EF174" i="20"/>
  <c r="FA174" i="20"/>
  <c r="CA174" i="20"/>
  <c r="P174" i="20"/>
  <c r="CO174" i="20"/>
  <c r="BM174" i="20"/>
  <c r="FV174" i="20"/>
  <c r="FX174" i="20" s="1"/>
  <c r="FZ174" i="20" s="1"/>
  <c r="AR174" i="20"/>
  <c r="AY174" i="20"/>
  <c r="BF174" i="20"/>
  <c r="GK174" i="20"/>
  <c r="FV229" i="20"/>
  <c r="FW229" i="20" s="1"/>
  <c r="CO229" i="20"/>
  <c r="CQ229" i="20" s="1"/>
  <c r="CS229" i="20" s="1"/>
  <c r="W229" i="20"/>
  <c r="BF229" i="20"/>
  <c r="BK229" i="20" s="1"/>
  <c r="FH229" i="20"/>
  <c r="BT229" i="20"/>
  <c r="BY229" i="20" s="1"/>
  <c r="FA229" i="20"/>
  <c r="CV229" i="20"/>
  <c r="DA229" i="20" s="1"/>
  <c r="DC229" i="20"/>
  <c r="DD229" i="20" s="1"/>
  <c r="EM229" i="20"/>
  <c r="EN229" i="20" s="1"/>
  <c r="GR229" i="20"/>
  <c r="P229" i="20"/>
  <c r="U229" i="20" s="1"/>
  <c r="EF229" i="20"/>
  <c r="GK229" i="20"/>
  <c r="GM229" i="20" s="1"/>
  <c r="GO229" i="20" s="1"/>
  <c r="FO229" i="20"/>
  <c r="FQ229" i="20" s="1"/>
  <c r="FS229" i="20" s="1"/>
  <c r="CH229" i="20"/>
  <c r="CM229" i="20" s="1"/>
  <c r="GD229" i="20"/>
  <c r="AR229" i="20"/>
  <c r="AT229" i="20" s="1"/>
  <c r="AV229" i="20" s="1"/>
  <c r="AY229" i="20"/>
  <c r="CA229" i="20"/>
  <c r="CF229" i="20" s="1"/>
  <c r="DJ229" i="20"/>
  <c r="DQ229" i="20"/>
  <c r="AD229" i="20"/>
  <c r="BM229" i="20"/>
  <c r="BR229" i="20" s="1"/>
  <c r="AK229" i="20"/>
  <c r="AM229" i="20" s="1"/>
  <c r="AO229" i="20" s="1"/>
  <c r="DX229" i="20"/>
  <c r="EC229" i="20" s="1"/>
  <c r="ET229" i="20"/>
  <c r="Q27" i="20"/>
  <c r="BD58" i="20"/>
  <c r="BY258" i="20"/>
  <c r="Y58" i="20"/>
  <c r="AA58" i="20" s="1"/>
  <c r="X58" i="20"/>
  <c r="CO104" i="20"/>
  <c r="CT104" i="20" s="1"/>
  <c r="FW153" i="20"/>
  <c r="CW10" i="20"/>
  <c r="CX10" i="20"/>
  <c r="AS10" i="20"/>
  <c r="AT10" i="20"/>
  <c r="BG10" i="20"/>
  <c r="BK10" i="20"/>
  <c r="AK174" i="20"/>
  <c r="DR174" i="20"/>
  <c r="DS174" i="20" s="1"/>
  <c r="DU174" i="20" s="1"/>
  <c r="CW258" i="20"/>
  <c r="CX258" i="20"/>
  <c r="CZ258" i="20" s="1"/>
  <c r="FP247" i="20"/>
  <c r="FT247" i="20"/>
  <c r="AT247" i="20"/>
  <c r="AV247" i="20" s="1"/>
  <c r="AW247" i="20"/>
  <c r="DD161" i="20"/>
  <c r="DE161" i="20" s="1"/>
  <c r="DG161" i="20" s="1"/>
  <c r="DH161" i="20"/>
  <c r="AY204" i="20"/>
  <c r="BT204" i="20"/>
  <c r="CA204" i="20"/>
  <c r="CB204" i="20" s="1"/>
  <c r="W204" i="20"/>
  <c r="AB204" i="20" s="1"/>
  <c r="AK204" i="20"/>
  <c r="FA204" i="20"/>
  <c r="GD204" i="20"/>
  <c r="FH204" i="20"/>
  <c r="FM204" i="20" s="1"/>
  <c r="EM204" i="20"/>
  <c r="EN204" i="20" s="1"/>
  <c r="ET204" i="20"/>
  <c r="BF204" i="20"/>
  <c r="BG204" i="20" s="1"/>
  <c r="AR204" i="20"/>
  <c r="BM204" i="20"/>
  <c r="P204" i="20"/>
  <c r="CO204" i="20"/>
  <c r="CP204" i="20" s="1"/>
  <c r="CV204" i="20"/>
  <c r="DA204" i="20" s="1"/>
  <c r="GK204" i="20"/>
  <c r="CH204" i="20"/>
  <c r="FO204" i="20"/>
  <c r="FT204" i="20" s="1"/>
  <c r="DJ204" i="20"/>
  <c r="DQ204" i="20"/>
  <c r="DR204" i="20" s="1"/>
  <c r="EF204" i="20"/>
  <c r="AD204" i="20"/>
  <c r="AE204" i="20" s="1"/>
  <c r="DX204" i="20"/>
  <c r="EC204" i="20" s="1"/>
  <c r="GR204" i="20"/>
  <c r="BG115" i="20"/>
  <c r="BH115" i="20" s="1"/>
  <c r="BJ115" i="20" s="1"/>
  <c r="BN260" i="20"/>
  <c r="BR260" i="20"/>
  <c r="AT42" i="20"/>
  <c r="AV42" i="20" s="1"/>
  <c r="AS42" i="20"/>
  <c r="BG247" i="20"/>
  <c r="Y34" i="20"/>
  <c r="AA34" i="20" s="1"/>
  <c r="X34" i="20"/>
  <c r="FA104" i="20"/>
  <c r="FB104" i="20" s="1"/>
  <c r="BT104" i="20"/>
  <c r="BN161" i="20"/>
  <c r="BO161" i="20" s="1"/>
  <c r="BQ161" i="20" s="1"/>
  <c r="DV107" i="20"/>
  <c r="DR107" i="20"/>
  <c r="DS107" i="20" s="1"/>
  <c r="DU107" i="20" s="1"/>
  <c r="BR248" i="20"/>
  <c r="BN248" i="20"/>
  <c r="FV204" i="20"/>
  <c r="BN228" i="20"/>
  <c r="BN27" i="20"/>
  <c r="BO27" i="20" s="1"/>
  <c r="BQ27" i="20" s="1"/>
  <c r="DL250" i="20"/>
  <c r="DN250" i="20" s="1"/>
  <c r="GA247" i="20"/>
  <c r="FT161" i="20"/>
  <c r="BD27" i="20"/>
  <c r="BA27" i="20"/>
  <c r="BC27" i="20" s="1"/>
  <c r="AE51" i="20"/>
  <c r="AI51" i="20"/>
  <c r="FO104" i="20"/>
  <c r="FT104" i="20" s="1"/>
  <c r="ET104" i="20"/>
  <c r="EU104" i="20" s="1"/>
  <c r="EV104" i="20" s="1"/>
  <c r="EX104" i="20" s="1"/>
  <c r="EY213" i="20"/>
  <c r="EU213" i="20"/>
  <c r="CT142" i="20"/>
  <c r="CP142" i="20"/>
  <c r="CQ142" i="20" s="1"/>
  <c r="CS142" i="20" s="1"/>
  <c r="FV76" i="20"/>
  <c r="FW76" i="20" s="1"/>
  <c r="CT34" i="20"/>
  <c r="CP34" i="20"/>
  <c r="CQ34" i="20" s="1"/>
  <c r="CS34" i="20" s="1"/>
  <c r="X148" i="20"/>
  <c r="Y148" i="20" s="1"/>
  <c r="AA148" i="20" s="1"/>
  <c r="FW148" i="20"/>
  <c r="DR148" i="20"/>
  <c r="DS148" i="20" s="1"/>
  <c r="DU148" i="20" s="1"/>
  <c r="EC164" i="20"/>
  <c r="DY164" i="20"/>
  <c r="GM180" i="20"/>
  <c r="GO180" i="20" s="1"/>
  <c r="GL180" i="20"/>
  <c r="AZ212" i="20"/>
  <c r="BD212" i="20"/>
  <c r="DH212" i="20"/>
  <c r="DD212" i="20"/>
  <c r="DL228" i="20"/>
  <c r="DN228" i="20" s="1"/>
  <c r="DK228" i="20"/>
  <c r="CP260" i="20"/>
  <c r="CT260" i="20"/>
  <c r="DV260" i="20"/>
  <c r="DS260" i="20"/>
  <c r="DU260" i="20" s="1"/>
  <c r="BR147" i="20"/>
  <c r="BN147" i="20"/>
  <c r="BO147" i="20" s="1"/>
  <c r="BQ147" i="20" s="1"/>
  <c r="CT147" i="20"/>
  <c r="CP147" i="20"/>
  <c r="CQ147" i="20" s="1"/>
  <c r="CS147" i="20" s="1"/>
  <c r="EC215" i="20"/>
  <c r="DY177" i="20"/>
  <c r="EC177" i="20"/>
  <c r="CT177" i="20"/>
  <c r="CP177" i="20"/>
  <c r="CQ177" i="20" s="1"/>
  <c r="CS177" i="20" s="1"/>
  <c r="CM67" i="20"/>
  <c r="CI67" i="20"/>
  <c r="CJ67" i="20" s="1"/>
  <c r="CL67" i="20" s="1"/>
  <c r="AI25" i="20"/>
  <c r="AE25" i="20"/>
  <c r="AS99" i="20"/>
  <c r="AT99" i="20" s="1"/>
  <c r="AV99" i="20" s="1"/>
  <c r="CH174" i="20"/>
  <c r="CI174" i="20" s="1"/>
  <c r="U232" i="20"/>
  <c r="Q232" i="20"/>
  <c r="DC204" i="20"/>
  <c r="DH204" i="20" s="1"/>
  <c r="Q7" i="18"/>
  <c r="L7" i="18" s="1"/>
  <c r="R7" i="18"/>
  <c r="K7" i="18" s="1"/>
  <c r="K9" i="18"/>
  <c r="E27" i="18"/>
  <c r="R5" i="18"/>
  <c r="K5" i="18" s="1"/>
  <c r="Q5" i="18"/>
  <c r="Q6" i="18"/>
  <c r="L6" i="18" s="1"/>
  <c r="R6" i="18"/>
  <c r="K6" i="18" s="1"/>
  <c r="R9" i="18"/>
  <c r="Q17" i="18"/>
  <c r="L17" i="18" s="1"/>
  <c r="R16" i="18"/>
  <c r="K16" i="18" s="1"/>
  <c r="E40" i="12"/>
  <c r="E42" i="12" s="1"/>
  <c r="GM217" i="20"/>
  <c r="GO217" i="20" s="1"/>
  <c r="GL217" i="20"/>
  <c r="GF206" i="20"/>
  <c r="GH206" i="20" s="1"/>
  <c r="S200" i="21" s="1"/>
  <c r="GE206" i="20"/>
  <c r="GS161" i="20"/>
  <c r="GT161" i="20" s="1"/>
  <c r="GV161" i="20" s="1"/>
  <c r="T155" i="21" s="1"/>
  <c r="GL161" i="20"/>
  <c r="GM161" i="20" s="1"/>
  <c r="GO161" i="20" s="1"/>
  <c r="GT216" i="20"/>
  <c r="GV216" i="20" s="1"/>
  <c r="T210" i="21" s="1"/>
  <c r="GS216" i="20"/>
  <c r="ER256" i="20"/>
  <c r="EO256" i="20"/>
  <c r="EQ256" i="20" s="1"/>
  <c r="R11" i="18"/>
  <c r="K11" i="18" s="1"/>
  <c r="C25" i="18"/>
  <c r="F25" i="18" s="1"/>
  <c r="DK65" i="20"/>
  <c r="DL65" i="20" s="1"/>
  <c r="DN65" i="20" s="1"/>
  <c r="GM213" i="20"/>
  <c r="GO213" i="20" s="1"/>
  <c r="CI28" i="20"/>
  <c r="CJ28" i="20" s="1"/>
  <c r="CL28" i="20" s="1"/>
  <c r="GK113" i="20"/>
  <c r="GL113" i="20" s="1"/>
  <c r="GM113" i="20" s="1"/>
  <c r="GO113" i="20" s="1"/>
  <c r="BF49" i="20"/>
  <c r="BT113" i="20"/>
  <c r="AR113" i="20"/>
  <c r="GF227" i="20"/>
  <c r="GH227" i="20" s="1"/>
  <c r="AD125" i="20"/>
  <c r="CA125" i="20"/>
  <c r="CF125" i="20" s="1"/>
  <c r="BM125" i="20"/>
  <c r="FV83" i="20"/>
  <c r="FW83" i="20" s="1"/>
  <c r="ET83" i="20"/>
  <c r="BM83" i="20"/>
  <c r="BR83" i="20" s="1"/>
  <c r="CV89" i="20"/>
  <c r="DA89" i="20" s="1"/>
  <c r="FA89" i="20"/>
  <c r="AR89" i="20"/>
  <c r="AW89" i="20" s="1"/>
  <c r="EF89" i="20"/>
  <c r="EK89" i="20" s="1"/>
  <c r="EM89" i="20"/>
  <c r="AD89" i="20"/>
  <c r="GD89" i="20"/>
  <c r="GE89" i="20" s="1"/>
  <c r="GF89" i="20" s="1"/>
  <c r="GH89" i="20" s="1"/>
  <c r="GR89" i="20"/>
  <c r="BM89" i="20"/>
  <c r="FO57" i="20"/>
  <c r="BF57" i="20"/>
  <c r="BG57" i="20" s="1"/>
  <c r="BH57" i="20" s="1"/>
  <c r="BJ57" i="20" s="1"/>
  <c r="W57" i="20"/>
  <c r="AB57" i="20" s="1"/>
  <c r="AK57" i="20"/>
  <c r="ET57" i="20"/>
  <c r="EU57" i="20" s="1"/>
  <c r="EV57" i="20" s="1"/>
  <c r="EX57" i="20" s="1"/>
  <c r="DC57" i="20"/>
  <c r="CV25" i="20"/>
  <c r="CW25" i="20" s="1"/>
  <c r="DX25" i="20"/>
  <c r="ET25" i="20"/>
  <c r="EU25" i="20" s="1"/>
  <c r="AY25" i="20"/>
  <c r="AZ25" i="20" s="1"/>
  <c r="BF25" i="20"/>
  <c r="W25" i="20"/>
  <c r="Y25" i="20" s="1"/>
  <c r="AA25" i="20" s="1"/>
  <c r="AK228" i="20"/>
  <c r="AM228" i="20" s="1"/>
  <c r="AO228" i="20" s="1"/>
  <c r="DQ228" i="20"/>
  <c r="BT228" i="20"/>
  <c r="BV228" i="20" s="1"/>
  <c r="BX228" i="20" s="1"/>
  <c r="CV228" i="20"/>
  <c r="EF216" i="20"/>
  <c r="DX216" i="20"/>
  <c r="DY216" i="20" s="1"/>
  <c r="FH256" i="20"/>
  <c r="FM256" i="20" s="1"/>
  <c r="BF256" i="20"/>
  <c r="BH256" i="20" s="1"/>
  <c r="BJ256" i="20" s="1"/>
  <c r="DQ248" i="20"/>
  <c r="AK248" i="20"/>
  <c r="FA248" i="20"/>
  <c r="FF248" i="20" s="1"/>
  <c r="BF248" i="20"/>
  <c r="CA248" i="20"/>
  <c r="CF248" i="20" s="1"/>
  <c r="DC248" i="20"/>
  <c r="DH248" i="20" s="1"/>
  <c r="CV248" i="20"/>
  <c r="DA248" i="20" s="1"/>
  <c r="P248" i="20"/>
  <c r="EM248" i="20"/>
  <c r="FV248" i="20"/>
  <c r="FX248" i="20" s="1"/>
  <c r="FZ248" i="20" s="1"/>
  <c r="AY248" i="20"/>
  <c r="AD248" i="20"/>
  <c r="ET248" i="20"/>
  <c r="EY248" i="20" s="1"/>
  <c r="GR248" i="20"/>
  <c r="GT248" i="20" s="1"/>
  <c r="GV248" i="20" s="1"/>
  <c r="T242" i="21" s="1"/>
  <c r="CO232" i="20"/>
  <c r="EF232" i="20"/>
  <c r="EG232" i="20" s="1"/>
  <c r="AK232" i="20"/>
  <c r="GK232" i="20"/>
  <c r="GD232" i="20"/>
  <c r="AR232" i="20"/>
  <c r="FA232" i="20"/>
  <c r="FC232" i="20" s="1"/>
  <c r="FE232" i="20" s="1"/>
  <c r="GR232" i="20"/>
  <c r="GT232" i="20" s="1"/>
  <c r="GV232" i="20" s="1"/>
  <c r="T226" i="21" s="1"/>
  <c r="DC232" i="20"/>
  <c r="DH232" i="20" s="1"/>
  <c r="ET232" i="20"/>
  <c r="DJ232" i="20"/>
  <c r="DK232" i="20" s="1"/>
  <c r="P192" i="20"/>
  <c r="U192" i="20" s="1"/>
  <c r="FV192" i="20"/>
  <c r="GA192" i="20" s="1"/>
  <c r="EF62" i="20"/>
  <c r="W62" i="20"/>
  <c r="AB62" i="20" s="1"/>
  <c r="CA62" i="20"/>
  <c r="CF62" i="20" s="1"/>
  <c r="FA38" i="20"/>
  <c r="FF38" i="20" s="1"/>
  <c r="BF38" i="20"/>
  <c r="BG241" i="20"/>
  <c r="BK241" i="20"/>
  <c r="DV241" i="20"/>
  <c r="DS241" i="20"/>
  <c r="DU241" i="20" s="1"/>
  <c r="DH233" i="20"/>
  <c r="DD233" i="20"/>
  <c r="BD233" i="20"/>
  <c r="BA233" i="20"/>
  <c r="BC233" i="20" s="1"/>
  <c r="FI175" i="20"/>
  <c r="FJ175" i="20" s="1"/>
  <c r="FL175" i="20" s="1"/>
  <c r="FM175" i="20"/>
  <c r="GK75" i="20"/>
  <c r="GL75" i="20" s="1"/>
  <c r="GM75" i="20" s="1"/>
  <c r="GO75" i="20" s="1"/>
  <c r="CH75" i="20"/>
  <c r="DQ27" i="20"/>
  <c r="DV27" i="20" s="1"/>
  <c r="ET27" i="20"/>
  <c r="EU27" i="20" s="1"/>
  <c r="EV27" i="20" s="1"/>
  <c r="EX27" i="20" s="1"/>
  <c r="CO113" i="20"/>
  <c r="AD113" i="20"/>
  <c r="W113" i="20"/>
  <c r="EF113" i="20"/>
  <c r="EG113" i="20" s="1"/>
  <c r="EH113" i="20" s="1"/>
  <c r="EJ113" i="20" s="1"/>
  <c r="DC113" i="20"/>
  <c r="DH113" i="20" s="1"/>
  <c r="DX113" i="20"/>
  <c r="CH113" i="20"/>
  <c r="FA113" i="20"/>
  <c r="FB113" i="20" s="1"/>
  <c r="CV113" i="20"/>
  <c r="CA113" i="20"/>
  <c r="FH113" i="20"/>
  <c r="FM113" i="20" s="1"/>
  <c r="P113" i="20"/>
  <c r="GD113" i="20"/>
  <c r="GE113" i="20" s="1"/>
  <c r="GF113" i="20" s="1"/>
  <c r="GH113" i="20" s="1"/>
  <c r="ET81" i="20"/>
  <c r="AY81" i="20"/>
  <c r="BD81" i="20" s="1"/>
  <c r="AR81" i="20"/>
  <c r="EM49" i="20"/>
  <c r="CO49" i="20"/>
  <c r="W49" i="20"/>
  <c r="Y49" i="20" s="1"/>
  <c r="AA49" i="20" s="1"/>
  <c r="DJ49" i="20"/>
  <c r="DO49" i="20" s="1"/>
  <c r="ET17" i="20"/>
  <c r="EU17" i="20" s="1"/>
  <c r="BT17" i="20"/>
  <c r="DO248" i="20"/>
  <c r="FV256" i="20"/>
  <c r="GR256" i="20"/>
  <c r="GT256" i="20" s="1"/>
  <c r="GV256" i="20" s="1"/>
  <c r="T250" i="21" s="1"/>
  <c r="GK256" i="20"/>
  <c r="CA256" i="20"/>
  <c r="CF256" i="20" s="1"/>
  <c r="AD256" i="20"/>
  <c r="FO256" i="20"/>
  <c r="FT256" i="20" s="1"/>
  <c r="BM256" i="20"/>
  <c r="BR256" i="20" s="1"/>
  <c r="CH256" i="20"/>
  <c r="CM256" i="20" s="1"/>
  <c r="FA256" i="20"/>
  <c r="DX256" i="20"/>
  <c r="EC256" i="20" s="1"/>
  <c r="AR256" i="20"/>
  <c r="AY256" i="20"/>
  <c r="CO256" i="20"/>
  <c r="W256" i="20"/>
  <c r="AB256" i="20" s="1"/>
  <c r="EF256" i="20"/>
  <c r="EK256" i="20" s="1"/>
  <c r="DJ256" i="20"/>
  <c r="DQ256" i="20"/>
  <c r="DR256" i="20" s="1"/>
  <c r="FA216" i="20"/>
  <c r="FF216" i="20" s="1"/>
  <c r="CO216" i="20"/>
  <c r="CT216" i="20" s="1"/>
  <c r="W216" i="20"/>
  <c r="AR216" i="20"/>
  <c r="DC216" i="20"/>
  <c r="DH216" i="20" s="1"/>
  <c r="AY216" i="20"/>
  <c r="AZ216" i="20" s="1"/>
  <c r="GD216" i="20"/>
  <c r="ET216" i="20"/>
  <c r="EU216" i="20" s="1"/>
  <c r="BF216" i="20"/>
  <c r="BK216" i="20" s="1"/>
  <c r="FH216" i="20"/>
  <c r="FV216" i="20"/>
  <c r="GA216" i="20" s="1"/>
  <c r="BT216" i="20"/>
  <c r="BY216" i="20" s="1"/>
  <c r="P216" i="20"/>
  <c r="U216" i="20" s="1"/>
  <c r="DQ216" i="20"/>
  <c r="DR216" i="20" s="1"/>
  <c r="FO176" i="20"/>
  <c r="FP176" i="20" s="1"/>
  <c r="FQ176" i="20" s="1"/>
  <c r="FS176" i="20" s="1"/>
  <c r="GD176" i="20"/>
  <c r="CV110" i="20"/>
  <c r="FH110" i="20"/>
  <c r="P110" i="20"/>
  <c r="U110" i="20" s="1"/>
  <c r="BM110" i="20"/>
  <c r="FV110" i="20"/>
  <c r="FW110" i="20" s="1"/>
  <c r="AY110" i="20"/>
  <c r="BD110" i="20" s="1"/>
  <c r="CO110" i="20"/>
  <c r="CT110" i="20" s="1"/>
  <c r="BF86" i="20"/>
  <c r="BK86" i="20" s="1"/>
  <c r="EF86" i="20"/>
  <c r="EK86" i="20" s="1"/>
  <c r="EM86" i="20"/>
  <c r="ER86" i="20" s="1"/>
  <c r="AR86" i="20"/>
  <c r="AW86" i="20" s="1"/>
  <c r="AD86" i="20"/>
  <c r="DC86" i="20"/>
  <c r="DH86" i="20" s="1"/>
  <c r="FA86" i="20"/>
  <c r="FF86" i="20" s="1"/>
  <c r="CO86" i="20"/>
  <c r="CT86" i="20" s="1"/>
  <c r="O43" i="18"/>
  <c r="P15" i="18" s="1"/>
  <c r="Q16" i="18" s="1"/>
  <c r="L16" i="18" s="1"/>
  <c r="N38" i="18"/>
  <c r="O38" i="18" s="1"/>
  <c r="P10" i="18" s="1"/>
  <c r="N41" i="18"/>
  <c r="O41" i="18" s="1"/>
  <c r="P13" i="18" s="1"/>
  <c r="N42" i="18"/>
  <c r="O42" i="18" s="1"/>
  <c r="P14" i="18" s="1"/>
  <c r="AT189" i="20"/>
  <c r="AV189" i="20" s="1"/>
  <c r="AW189" i="20"/>
  <c r="BA199" i="20"/>
  <c r="BC199" i="20" s="1"/>
  <c r="BD199" i="20"/>
  <c r="DL230" i="20"/>
  <c r="DN230" i="20" s="1"/>
  <c r="EF253" i="20"/>
  <c r="BM253" i="20"/>
  <c r="BO253" i="20" s="1"/>
  <c r="BQ253" i="20" s="1"/>
  <c r="FH253" i="20"/>
  <c r="ET257" i="20"/>
  <c r="EV257" i="20" s="1"/>
  <c r="EX257" i="20" s="1"/>
  <c r="W257" i="20"/>
  <c r="CO257" i="20"/>
  <c r="CQ257" i="20" s="1"/>
  <c r="CS257" i="20" s="1"/>
  <c r="FH257" i="20"/>
  <c r="AD257" i="20"/>
  <c r="AI257" i="20" s="1"/>
  <c r="BM257" i="20"/>
  <c r="DJ257" i="20"/>
  <c r="DK257" i="20" s="1"/>
  <c r="DQ257" i="20"/>
  <c r="BF257" i="20"/>
  <c r="BH257" i="20" s="1"/>
  <c r="BJ257" i="20" s="1"/>
  <c r="BT257" i="20"/>
  <c r="BY257" i="20" s="1"/>
  <c r="AY257" i="20"/>
  <c r="FM146" i="20"/>
  <c r="CO138" i="20"/>
  <c r="CT138" i="20" s="1"/>
  <c r="CH138" i="20"/>
  <c r="CA138" i="20"/>
  <c r="CF138" i="20" s="1"/>
  <c r="AY138" i="20"/>
  <c r="AR138" i="20"/>
  <c r="AW138" i="20" s="1"/>
  <c r="GR138" i="20"/>
  <c r="W138" i="20"/>
  <c r="AB138" i="20" s="1"/>
  <c r="DJ138" i="20"/>
  <c r="ET138" i="20"/>
  <c r="DQ138" i="20"/>
  <c r="FO150" i="20"/>
  <c r="FT150" i="20" s="1"/>
  <c r="DQ150" i="20"/>
  <c r="BF150" i="20"/>
  <c r="BK150" i="20" s="1"/>
  <c r="AY150" i="20"/>
  <c r="W150" i="20"/>
  <c r="AB150" i="20" s="1"/>
  <c r="BT150" i="20"/>
  <c r="EM150" i="20"/>
  <c r="DC150" i="20"/>
  <c r="FH150" i="20"/>
  <c r="FM150" i="20" s="1"/>
  <c r="BM150" i="20"/>
  <c r="GR150" i="20"/>
  <c r="P150" i="20"/>
  <c r="U150" i="20" s="1"/>
  <c r="AK157" i="20"/>
  <c r="AD157" i="20"/>
  <c r="GR157" i="20"/>
  <c r="AY157" i="20"/>
  <c r="AZ157" i="20" s="1"/>
  <c r="FV157" i="20"/>
  <c r="BF157" i="20"/>
  <c r="GD157" i="20"/>
  <c r="ET157" i="20"/>
  <c r="DX157" i="20"/>
  <c r="DZ157" i="20" s="1"/>
  <c r="EB157" i="20" s="1"/>
  <c r="DC157" i="20"/>
  <c r="DJ157" i="20"/>
  <c r="DK157" i="20" s="1"/>
  <c r="CA157" i="20"/>
  <c r="EF163" i="20"/>
  <c r="EG163" i="20" s="1"/>
  <c r="BT163" i="20"/>
  <c r="FV163" i="20"/>
  <c r="FX163" i="20" s="1"/>
  <c r="FZ163" i="20" s="1"/>
  <c r="GR163" i="20"/>
  <c r="FO163" i="20"/>
  <c r="CO163" i="20"/>
  <c r="BM163" i="20"/>
  <c r="BR163" i="20" s="1"/>
  <c r="FH163" i="20"/>
  <c r="CV163" i="20"/>
  <c r="EM163" i="20"/>
  <c r="DC163" i="20"/>
  <c r="W163" i="20"/>
  <c r="AR163" i="20"/>
  <c r="ET163" i="20"/>
  <c r="EY163" i="20" s="1"/>
  <c r="DQ163" i="20"/>
  <c r="DR163" i="20" s="1"/>
  <c r="AR171" i="20"/>
  <c r="CH171" i="20"/>
  <c r="EF171" i="20"/>
  <c r="EK171" i="20" s="1"/>
  <c r="FA171" i="20"/>
  <c r="FF171" i="20" s="1"/>
  <c r="GD171" i="20"/>
  <c r="P171" i="20"/>
  <c r="U171" i="20" s="1"/>
  <c r="GK171" i="20"/>
  <c r="ET171" i="20"/>
  <c r="DQ171" i="20"/>
  <c r="BT171" i="20"/>
  <c r="EM171" i="20"/>
  <c r="FO171" i="20"/>
  <c r="FT171" i="20" s="1"/>
  <c r="DX171" i="20"/>
  <c r="DJ171" i="20"/>
  <c r="FV179" i="20"/>
  <c r="FX179" i="20" s="1"/>
  <c r="FZ179" i="20" s="1"/>
  <c r="AD179" i="20"/>
  <c r="CH179" i="20"/>
  <c r="CM179" i="20" s="1"/>
  <c r="CA179" i="20"/>
  <c r="CB179" i="20" s="1"/>
  <c r="BT179" i="20"/>
  <c r="FH179" i="20"/>
  <c r="FM179" i="20" s="1"/>
  <c r="AK179" i="20"/>
  <c r="AP179" i="20" s="1"/>
  <c r="FO179" i="20"/>
  <c r="CV179" i="20"/>
  <c r="CO179" i="20"/>
  <c r="GR179" i="20"/>
  <c r="P179" i="20"/>
  <c r="Q179" i="20" s="1"/>
  <c r="DC179" i="20"/>
  <c r="EF179" i="20"/>
  <c r="GK186" i="20"/>
  <c r="CV186" i="20"/>
  <c r="AY186" i="20"/>
  <c r="BT186" i="20"/>
  <c r="BV186" i="20" s="1"/>
  <c r="BX186" i="20" s="1"/>
  <c r="AK186" i="20"/>
  <c r="EF186" i="20"/>
  <c r="EK186" i="20" s="1"/>
  <c r="CH186" i="20"/>
  <c r="FA186" i="20"/>
  <c r="FC186" i="20" s="1"/>
  <c r="FE186" i="20" s="1"/>
  <c r="GR186" i="20"/>
  <c r="P186" i="20"/>
  <c r="FO186" i="20"/>
  <c r="CA186" i="20"/>
  <c r="CF186" i="20" s="1"/>
  <c r="AD186" i="20"/>
  <c r="AI186" i="20" s="1"/>
  <c r="AK193" i="20"/>
  <c r="AM193" i="20" s="1"/>
  <c r="AO193" i="20" s="1"/>
  <c r="AY193" i="20"/>
  <c r="EM193" i="20"/>
  <c r="FH202" i="20"/>
  <c r="AD202" i="20"/>
  <c r="AF202" i="20" s="1"/>
  <c r="AH202" i="20" s="1"/>
  <c r="FV202" i="20"/>
  <c r="FO202" i="20"/>
  <c r="FQ202" i="20" s="1"/>
  <c r="FS202" i="20" s="1"/>
  <c r="GR202" i="20"/>
  <c r="DX207" i="20"/>
  <c r="EC207" i="20" s="1"/>
  <c r="CO207" i="20"/>
  <c r="CQ207" i="20" s="1"/>
  <c r="CS207" i="20" s="1"/>
  <c r="CV207" i="20"/>
  <c r="AY207" i="20"/>
  <c r="W207" i="20"/>
  <c r="AB207" i="20" s="1"/>
  <c r="BM207" i="20"/>
  <c r="BN207" i="20" s="1"/>
  <c r="BT214" i="20"/>
  <c r="BV214" i="20" s="1"/>
  <c r="BX214" i="20" s="1"/>
  <c r="DC214" i="20"/>
  <c r="DH214" i="20" s="1"/>
  <c r="DQ214" i="20"/>
  <c r="DS214" i="20" s="1"/>
  <c r="DU214" i="20" s="1"/>
  <c r="FH219" i="20"/>
  <c r="GK219" i="20"/>
  <c r="W219" i="20"/>
  <c r="DC219" i="20"/>
  <c r="ET226" i="20"/>
  <c r="AK226" i="20"/>
  <c r="AM226" i="20" s="1"/>
  <c r="AO226" i="20" s="1"/>
  <c r="P238" i="20"/>
  <c r="AY238" i="20"/>
  <c r="AZ238" i="20" s="1"/>
  <c r="GD243" i="20"/>
  <c r="EF243" i="20"/>
  <c r="EH243" i="20" s="1"/>
  <c r="EJ243" i="20" s="1"/>
  <c r="DJ243" i="20"/>
  <c r="EM243" i="20"/>
  <c r="CH243" i="20"/>
  <c r="CJ243" i="20" s="1"/>
  <c r="CL243" i="20" s="1"/>
  <c r="FH243" i="20"/>
  <c r="FJ243" i="20" s="1"/>
  <c r="FL243" i="20" s="1"/>
  <c r="BF243" i="20"/>
  <c r="BH243" i="20" s="1"/>
  <c r="BJ243" i="20" s="1"/>
  <c r="CA243" i="20"/>
  <c r="CC243" i="20" s="1"/>
  <c r="CE243" i="20" s="1"/>
  <c r="DX243" i="20"/>
  <c r="BT243" i="20"/>
  <c r="BV243" i="20" s="1"/>
  <c r="BX243" i="20" s="1"/>
  <c r="CV243" i="20"/>
  <c r="W243" i="20"/>
  <c r="AP50" i="20"/>
  <c r="AL50" i="20"/>
  <c r="GR128" i="20"/>
  <c r="CV128" i="20"/>
  <c r="CW128" i="20" s="1"/>
  <c r="CX128" i="20" s="1"/>
  <c r="CZ128" i="20" s="1"/>
  <c r="FO128" i="20"/>
  <c r="CO128" i="20"/>
  <c r="CT128" i="20" s="1"/>
  <c r="BT128" i="20"/>
  <c r="BY128" i="20" s="1"/>
  <c r="BF128" i="20"/>
  <c r="BK128" i="20" s="1"/>
  <c r="FV128" i="20"/>
  <c r="W128" i="20"/>
  <c r="AB128" i="20" s="1"/>
  <c r="P128" i="20"/>
  <c r="BM128" i="20"/>
  <c r="FA128" i="20"/>
  <c r="FF128" i="20" s="1"/>
  <c r="GD128" i="20"/>
  <c r="GE128" i="20" s="1"/>
  <c r="GF128" i="20" s="1"/>
  <c r="GH128" i="20" s="1"/>
  <c r="AR128" i="20"/>
  <c r="AW128" i="20" s="1"/>
  <c r="ET128" i="20"/>
  <c r="DX128" i="20"/>
  <c r="DZ128" i="20" s="1"/>
  <c r="EB128" i="20" s="1"/>
  <c r="EF128" i="20"/>
  <c r="EK128" i="20" s="1"/>
  <c r="CA128" i="20"/>
  <c r="CF128" i="20" s="1"/>
  <c r="AK128" i="20"/>
  <c r="AP128" i="20" s="1"/>
  <c r="CH128" i="20"/>
  <c r="AD128" i="20"/>
  <c r="AI128" i="20" s="1"/>
  <c r="EM128" i="20"/>
  <c r="AY128" i="20"/>
  <c r="BD128" i="20" s="1"/>
  <c r="DQ128" i="20"/>
  <c r="GK102" i="20"/>
  <c r="GL102" i="20" s="1"/>
  <c r="GM102" i="20" s="1"/>
  <c r="GO102" i="20" s="1"/>
  <c r="CA102" i="20"/>
  <c r="CF102" i="20" s="1"/>
  <c r="EF102" i="20"/>
  <c r="EK102" i="20" s="1"/>
  <c r="CO102" i="20"/>
  <c r="AY102" i="20"/>
  <c r="BD102" i="20" s="1"/>
  <c r="P102" i="20"/>
  <c r="U102" i="20" s="1"/>
  <c r="FH102" i="20"/>
  <c r="AR102" i="20"/>
  <c r="AW102" i="20" s="1"/>
  <c r="CH102" i="20"/>
  <c r="DX102" i="20"/>
  <c r="DZ102" i="20" s="1"/>
  <c r="EB102" i="20" s="1"/>
  <c r="BF102" i="20"/>
  <c r="ET102" i="20"/>
  <c r="EU102" i="20" s="1"/>
  <c r="EV102" i="20" s="1"/>
  <c r="EX102" i="20" s="1"/>
  <c r="FA102" i="20"/>
  <c r="FF102" i="20" s="1"/>
  <c r="CV102" i="20"/>
  <c r="BT102" i="20"/>
  <c r="BY102" i="20" s="1"/>
  <c r="FV102" i="20"/>
  <c r="DC102" i="20"/>
  <c r="DH102" i="20" s="1"/>
  <c r="BM102" i="20"/>
  <c r="BR102" i="20" s="1"/>
  <c r="EM102" i="20"/>
  <c r="ER102" i="20" s="1"/>
  <c r="DJ102" i="20"/>
  <c r="AK102" i="20"/>
  <c r="AP102" i="20" s="1"/>
  <c r="W102" i="20"/>
  <c r="AD102" i="20"/>
  <c r="AI102" i="20" s="1"/>
  <c r="DQ102" i="20"/>
  <c r="DV102" i="20" s="1"/>
  <c r="DH141" i="20"/>
  <c r="CB147" i="20"/>
  <c r="CC147" i="20" s="1"/>
  <c r="CE147" i="20" s="1"/>
  <c r="CF147" i="20"/>
  <c r="P97" i="20"/>
  <c r="DJ128" i="20"/>
  <c r="DO128" i="20" s="1"/>
  <c r="BY59" i="20"/>
  <c r="AT58" i="20"/>
  <c r="AV58" i="20" s="1"/>
  <c r="BT97" i="20"/>
  <c r="GD102" i="20"/>
  <c r="AW58" i="20"/>
  <c r="FW32" i="20"/>
  <c r="FX32" i="20" s="1"/>
  <c r="FZ32" i="20" s="1"/>
  <c r="BY96" i="20"/>
  <c r="BU96" i="20"/>
  <c r="BV96" i="20" s="1"/>
  <c r="BX96" i="20" s="1"/>
  <c r="EG28" i="20"/>
  <c r="EK28" i="20"/>
  <c r="GR102" i="20"/>
  <c r="GS102" i="20" s="1"/>
  <c r="GT102" i="20" s="1"/>
  <c r="GV102" i="20" s="1"/>
  <c r="T96" i="21" s="1"/>
  <c r="AB58" i="20"/>
  <c r="Q91" i="20"/>
  <c r="R91" i="20" s="1"/>
  <c r="T91" i="20" s="1"/>
  <c r="BD147" i="20"/>
  <c r="AI50" i="20"/>
  <c r="BR139" i="20"/>
  <c r="BN139" i="20"/>
  <c r="BO139" i="20" s="1"/>
  <c r="BQ139" i="20" s="1"/>
  <c r="DO28" i="20"/>
  <c r="DK28" i="20"/>
  <c r="DL28" i="20" s="1"/>
  <c r="DN28" i="20" s="1"/>
  <c r="FO102" i="20"/>
  <c r="FT102" i="20" s="1"/>
  <c r="DV122" i="20"/>
  <c r="DD34" i="20"/>
  <c r="DE34" i="20" s="1"/>
  <c r="DG34" i="20" s="1"/>
  <c r="DR132" i="20"/>
  <c r="DS132" i="20" s="1"/>
  <c r="DU132" i="20" s="1"/>
  <c r="DY51" i="20"/>
  <c r="DZ51" i="20" s="1"/>
  <c r="EB51" i="20" s="1"/>
  <c r="FI137" i="20"/>
  <c r="FJ137" i="20" s="1"/>
  <c r="FL137" i="20" s="1"/>
  <c r="CM41" i="20"/>
  <c r="AS137" i="20"/>
  <c r="AT137" i="20" s="1"/>
  <c r="AV137" i="20" s="1"/>
  <c r="AB134" i="20"/>
  <c r="AW107" i="20"/>
  <c r="AS107" i="20"/>
  <c r="AT107" i="20" s="1"/>
  <c r="AV107" i="20" s="1"/>
  <c r="DJ51" i="20"/>
  <c r="AR51" i="20"/>
  <c r="AW51" i="20" s="1"/>
  <c r="DC51" i="20"/>
  <c r="FO51" i="20"/>
  <c r="FP51" i="20" s="1"/>
  <c r="FQ51" i="20" s="1"/>
  <c r="FS51" i="20" s="1"/>
  <c r="EF51" i="20"/>
  <c r="EH51" i="20" s="1"/>
  <c r="EJ51" i="20" s="1"/>
  <c r="GR51" i="20"/>
  <c r="GS51" i="20" s="1"/>
  <c r="GT51" i="20" s="1"/>
  <c r="GV51" i="20" s="1"/>
  <c r="T45" i="21" s="1"/>
  <c r="AY51" i="20"/>
  <c r="BD51" i="20" s="1"/>
  <c r="FV51" i="20"/>
  <c r="GA51" i="20" s="1"/>
  <c r="ET51" i="20"/>
  <c r="FH51" i="20"/>
  <c r="BM51" i="20"/>
  <c r="GK51" i="20"/>
  <c r="W51" i="20"/>
  <c r="Y51" i="20" s="1"/>
  <c r="AA51" i="20" s="1"/>
  <c r="BF51" i="20"/>
  <c r="CH51" i="20"/>
  <c r="AK51" i="20"/>
  <c r="CV51" i="20"/>
  <c r="CW51" i="20" s="1"/>
  <c r="CX51" i="20" s="1"/>
  <c r="CZ51" i="20" s="1"/>
  <c r="CO51" i="20"/>
  <c r="CT51" i="20" s="1"/>
  <c r="BT51" i="20"/>
  <c r="DQ51" i="20"/>
  <c r="EM51" i="20"/>
  <c r="BF97" i="20"/>
  <c r="FV97" i="20"/>
  <c r="FX97" i="20" s="1"/>
  <c r="FZ97" i="20" s="1"/>
  <c r="FA97" i="20"/>
  <c r="FF97" i="20" s="1"/>
  <c r="AK97" i="20"/>
  <c r="GK97" i="20"/>
  <c r="GL97" i="20" s="1"/>
  <c r="GM97" i="20" s="1"/>
  <c r="GO97" i="20" s="1"/>
  <c r="CO97" i="20"/>
  <c r="CT97" i="20" s="1"/>
  <c r="FO97" i="20"/>
  <c r="FP97" i="20" s="1"/>
  <c r="FQ97" i="20" s="1"/>
  <c r="FS97" i="20" s="1"/>
  <c r="DC97" i="20"/>
  <c r="DJ97" i="20"/>
  <c r="GD97" i="20"/>
  <c r="GE97" i="20" s="1"/>
  <c r="GF97" i="20" s="1"/>
  <c r="GH97" i="20" s="1"/>
  <c r="ET33" i="20"/>
  <c r="EU33" i="20" s="1"/>
  <c r="CH33" i="20"/>
  <c r="W33" i="20"/>
  <c r="Y33" i="20" s="1"/>
  <c r="AA33" i="20" s="1"/>
  <c r="P33" i="20"/>
  <c r="R33" i="20" s="1"/>
  <c r="T33" i="20" s="1"/>
  <c r="AY33" i="20"/>
  <c r="BT33" i="20"/>
  <c r="CO33" i="20"/>
  <c r="DJ33" i="20"/>
  <c r="DX33" i="20"/>
  <c r="GD33" i="20"/>
  <c r="GE33" i="20" s="1"/>
  <c r="GF33" i="20" s="1"/>
  <c r="GH33" i="20" s="1"/>
  <c r="DQ33" i="20"/>
  <c r="BM33" i="20"/>
  <c r="BD142" i="20"/>
  <c r="AZ142" i="20"/>
  <c r="BA142" i="20" s="1"/>
  <c r="BC142" i="20" s="1"/>
  <c r="DA142" i="20"/>
  <c r="CW142" i="20"/>
  <c r="CX142" i="20" s="1"/>
  <c r="CZ142" i="20" s="1"/>
  <c r="BF90" i="20"/>
  <c r="DJ90" i="20"/>
  <c r="DC90" i="20"/>
  <c r="GR90" i="20"/>
  <c r="GS90" i="20" s="1"/>
  <c r="GT90" i="20" s="1"/>
  <c r="GV90" i="20" s="1"/>
  <c r="T84" i="21" s="1"/>
  <c r="P90" i="20"/>
  <c r="CA90" i="20"/>
  <c r="AY90" i="20"/>
  <c r="W90" i="20"/>
  <c r="AR90" i="20"/>
  <c r="BT90" i="20"/>
  <c r="GK90" i="20"/>
  <c r="GL90" i="20" s="1"/>
  <c r="GM90" i="20" s="1"/>
  <c r="GO90" i="20" s="1"/>
  <c r="ET90" i="20"/>
  <c r="BM90" i="20"/>
  <c r="BR90" i="20" s="1"/>
  <c r="EF90" i="20"/>
  <c r="EG90" i="20" s="1"/>
  <c r="FH90" i="20"/>
  <c r="FI90" i="20" s="1"/>
  <c r="FJ90" i="20" s="1"/>
  <c r="FL90" i="20" s="1"/>
  <c r="GD90" i="20"/>
  <c r="GE90" i="20" s="1"/>
  <c r="GF90" i="20" s="1"/>
  <c r="GH90" i="20" s="1"/>
  <c r="CV90" i="20"/>
  <c r="CW90" i="20" s="1"/>
  <c r="CX90" i="20" s="1"/>
  <c r="CZ90" i="20" s="1"/>
  <c r="FA90" i="20"/>
  <c r="BT50" i="20"/>
  <c r="FV50" i="20"/>
  <c r="FH50" i="20"/>
  <c r="FI50" i="20" s="1"/>
  <c r="FJ50" i="20" s="1"/>
  <c r="FL50" i="20" s="1"/>
  <c r="EF50" i="20"/>
  <c r="CH50" i="20"/>
  <c r="BF50" i="20"/>
  <c r="EM50" i="20"/>
  <c r="EN50" i="20" s="1"/>
  <c r="EO50" i="20" s="1"/>
  <c r="EQ50" i="20" s="1"/>
  <c r="P50" i="20"/>
  <c r="R50" i="20" s="1"/>
  <c r="T50" i="20" s="1"/>
  <c r="GK50" i="20"/>
  <c r="GL50" i="20" s="1"/>
  <c r="GM50" i="20" s="1"/>
  <c r="GO50" i="20" s="1"/>
  <c r="W50" i="20"/>
  <c r="Y50" i="20" s="1"/>
  <c r="AA50" i="20" s="1"/>
  <c r="AR50" i="20"/>
  <c r="AY50" i="20"/>
  <c r="CV50" i="20"/>
  <c r="DA50" i="20" s="1"/>
  <c r="DC50" i="20"/>
  <c r="FA50" i="20"/>
  <c r="FB50" i="20" s="1"/>
  <c r="ET50" i="20"/>
  <c r="FO50" i="20"/>
  <c r="DX50" i="20"/>
  <c r="DQ18" i="20"/>
  <c r="DR18" i="20" s="1"/>
  <c r="DS18" i="20" s="1"/>
  <c r="DU18" i="20" s="1"/>
  <c r="CO18" i="20"/>
  <c r="GD18" i="20"/>
  <c r="GE18" i="20" s="1"/>
  <c r="GF18" i="20" s="1"/>
  <c r="GH18" i="20" s="1"/>
  <c r="AR18" i="20"/>
  <c r="BM18" i="20"/>
  <c r="BR18" i="20" s="1"/>
  <c r="GR18" i="20"/>
  <c r="GS18" i="20" s="1"/>
  <c r="GT18" i="20" s="1"/>
  <c r="GV18" i="20" s="1"/>
  <c r="T12" i="21" s="1"/>
  <c r="FH128" i="20"/>
  <c r="AD43" i="20"/>
  <c r="AF43" i="20" s="1"/>
  <c r="AH43" i="20" s="1"/>
  <c r="ET43" i="20"/>
  <c r="EY43" i="20" s="1"/>
  <c r="GK43" i="20"/>
  <c r="GL43" i="20" s="1"/>
  <c r="GM43" i="20" s="1"/>
  <c r="GO43" i="20" s="1"/>
  <c r="AP126" i="20"/>
  <c r="AY65" i="20"/>
  <c r="FA25" i="20"/>
  <c r="FB25" i="20" s="1"/>
  <c r="GD43" i="20"/>
  <c r="CV43" i="20"/>
  <c r="CW43" i="20" s="1"/>
  <c r="CX43" i="20" s="1"/>
  <c r="CZ43" i="20" s="1"/>
  <c r="FV43" i="20"/>
  <c r="W89" i="20"/>
  <c r="DC89" i="20"/>
  <c r="BM25" i="20"/>
  <c r="DQ25" i="20"/>
  <c r="AR25" i="20"/>
  <c r="AT25" i="20" s="1"/>
  <c r="AV25" i="20" s="1"/>
  <c r="EF125" i="20"/>
  <c r="EG125" i="20" s="1"/>
  <c r="BT83" i="20"/>
  <c r="ET35" i="20"/>
  <c r="AR46" i="20"/>
  <c r="AW46" i="20" s="1"/>
  <c r="AD62" i="20"/>
  <c r="AK86" i="20"/>
  <c r="DJ86" i="20"/>
  <c r="DO86" i="20" s="1"/>
  <c r="BT86" i="20"/>
  <c r="BY86" i="20" s="1"/>
  <c r="FO86" i="20"/>
  <c r="ET110" i="20"/>
  <c r="EY110" i="20" s="1"/>
  <c r="BT110" i="20"/>
  <c r="BY110" i="20" s="1"/>
  <c r="DJ110" i="20"/>
  <c r="DO110" i="20" s="1"/>
  <c r="DC110" i="20"/>
  <c r="DH110" i="20" s="1"/>
  <c r="DJ123" i="20"/>
  <c r="AL146" i="20"/>
  <c r="AM146" i="20" s="1"/>
  <c r="AO146" i="20" s="1"/>
  <c r="FA132" i="20"/>
  <c r="BT89" i="20"/>
  <c r="CH43" i="20"/>
  <c r="BM43" i="20"/>
  <c r="EM43" i="20"/>
  <c r="EN43" i="20" s="1"/>
  <c r="EO43" i="20" s="1"/>
  <c r="EQ43" i="20" s="1"/>
  <c r="DJ89" i="20"/>
  <c r="ET89" i="20"/>
  <c r="DC25" i="20"/>
  <c r="CA25" i="20"/>
  <c r="DJ25" i="20"/>
  <c r="FH125" i="20"/>
  <c r="CO83" i="20"/>
  <c r="EF38" i="20"/>
  <c r="EK38" i="20" s="1"/>
  <c r="DX46" i="20"/>
  <c r="DQ86" i="20"/>
  <c r="DX86" i="20"/>
  <c r="EC86" i="20" s="1"/>
  <c r="FV86" i="20"/>
  <c r="FW86" i="20" s="1"/>
  <c r="CA86" i="20"/>
  <c r="GR110" i="20"/>
  <c r="GS110" i="20" s="1"/>
  <c r="GT110" i="20" s="1"/>
  <c r="GV110" i="20" s="1"/>
  <c r="T104" i="21" s="1"/>
  <c r="CA110" i="20"/>
  <c r="CF110" i="20" s="1"/>
  <c r="DX110" i="20"/>
  <c r="DZ110" i="20" s="1"/>
  <c r="EB110" i="20" s="1"/>
  <c r="FH145" i="20"/>
  <c r="AD145" i="20"/>
  <c r="AI145" i="20" s="1"/>
  <c r="FO43" i="20"/>
  <c r="FP43" i="20" s="1"/>
  <c r="DJ43" i="20"/>
  <c r="EF43" i="20"/>
  <c r="EH43" i="20" s="1"/>
  <c r="EJ43" i="20" s="1"/>
  <c r="CA89" i="20"/>
  <c r="GK89" i="20"/>
  <c r="GL89" i="20" s="1"/>
  <c r="GM89" i="20" s="1"/>
  <c r="GO89" i="20" s="1"/>
  <c r="GK25" i="20"/>
  <c r="GL25" i="20" s="1"/>
  <c r="GM25" i="20" s="1"/>
  <c r="GO25" i="20" s="1"/>
  <c r="P25" i="20"/>
  <c r="R25" i="20" s="1"/>
  <c r="T25" i="20" s="1"/>
  <c r="GD25" i="20"/>
  <c r="GE25" i="20" s="1"/>
  <c r="GF25" i="20" s="1"/>
  <c r="GH25" i="20" s="1"/>
  <c r="FV125" i="20"/>
  <c r="FW125" i="20" s="1"/>
  <c r="DX124" i="20"/>
  <c r="EC124" i="20" s="1"/>
  <c r="DX89" i="20"/>
  <c r="CO43" i="20"/>
  <c r="CT43" i="20" s="1"/>
  <c r="FA43" i="20"/>
  <c r="FB43" i="20" s="1"/>
  <c r="FC43" i="20" s="1"/>
  <c r="FE43" i="20" s="1"/>
  <c r="P43" i="20"/>
  <c r="FO89" i="20"/>
  <c r="AY89" i="20"/>
  <c r="BD89" i="20" s="1"/>
  <c r="CO25" i="20"/>
  <c r="CT25" i="20" s="1"/>
  <c r="FH25" i="20"/>
  <c r="FM25" i="20" s="1"/>
  <c r="FV25" i="20"/>
  <c r="W125" i="20"/>
  <c r="ET91" i="20"/>
  <c r="EU91" i="20" s="1"/>
  <c r="EV91" i="20" s="1"/>
  <c r="EX91" i="20" s="1"/>
  <c r="CA22" i="20"/>
  <c r="DJ38" i="20"/>
  <c r="DO38" i="20" s="1"/>
  <c r="AK145" i="20"/>
  <c r="AP145" i="20" s="1"/>
  <c r="EM124" i="20"/>
  <c r="Q134" i="20"/>
  <c r="R134" i="20" s="1"/>
  <c r="T134" i="20" s="1"/>
  <c r="DQ89" i="20"/>
  <c r="AR43" i="20"/>
  <c r="DQ43" i="20"/>
  <c r="FH89" i="20"/>
  <c r="FM89" i="20" s="1"/>
  <c r="CO89" i="20"/>
  <c r="CT89" i="20" s="1"/>
  <c r="CH25" i="20"/>
  <c r="EF25" i="20"/>
  <c r="EH25" i="20" s="1"/>
  <c r="EJ25" i="20" s="1"/>
  <c r="DQ125" i="20"/>
  <c r="CA35" i="20"/>
  <c r="AY22" i="20"/>
  <c r="AY38" i="20"/>
  <c r="BD38" i="20" s="1"/>
  <c r="ET86" i="20"/>
  <c r="EU86" i="20" s="1"/>
  <c r="EV86" i="20" s="1"/>
  <c r="EX86" i="20" s="1"/>
  <c r="GD86" i="20"/>
  <c r="GE86" i="20" s="1"/>
  <c r="GF86" i="20" s="1"/>
  <c r="GH86" i="20" s="1"/>
  <c r="CV86" i="20"/>
  <c r="AK110" i="20"/>
  <c r="AP110" i="20" s="1"/>
  <c r="GK110" i="20"/>
  <c r="GL110" i="20" s="1"/>
  <c r="GM110" i="20" s="1"/>
  <c r="GO110" i="20" s="1"/>
  <c r="AR110" i="20"/>
  <c r="AW110" i="20" s="1"/>
  <c r="W35" i="20"/>
  <c r="Y35" i="20" s="1"/>
  <c r="AA35" i="20" s="1"/>
  <c r="GR38" i="20"/>
  <c r="GS38" i="20" s="1"/>
  <c r="GT38" i="20" s="1"/>
  <c r="GV38" i="20" s="1"/>
  <c r="T32" i="21" s="1"/>
  <c r="CH86" i="20"/>
  <c r="GK86" i="20"/>
  <c r="GL86" i="20" s="1"/>
  <c r="GM86" i="20" s="1"/>
  <c r="GO86" i="20" s="1"/>
  <c r="FA110" i="20"/>
  <c r="FF110" i="20" s="1"/>
  <c r="GD110" i="20"/>
  <c r="GE110" i="20" s="1"/>
  <c r="GF110" i="20" s="1"/>
  <c r="GH110" i="20" s="1"/>
  <c r="GR124" i="20"/>
  <c r="GS124" i="20" s="1"/>
  <c r="GT124" i="20" s="1"/>
  <c r="GV124" i="20" s="1"/>
  <c r="T118" i="21" s="1"/>
  <c r="AD150" i="20"/>
  <c r="X132" i="20"/>
  <c r="Y132" i="20" s="1"/>
  <c r="AA132" i="20" s="1"/>
  <c r="CH18" i="20"/>
  <c r="CM18" i="20" s="1"/>
  <c r="FA18" i="20"/>
  <c r="FB18" i="20" s="1"/>
  <c r="FC18" i="20" s="1"/>
  <c r="FE18" i="20" s="1"/>
  <c r="EF18" i="20"/>
  <c r="EH18" i="20" s="1"/>
  <c r="EJ18" i="20" s="1"/>
  <c r="DJ132" i="20"/>
  <c r="AY132" i="20"/>
  <c r="CO132" i="20"/>
  <c r="GK18" i="20"/>
  <c r="GL18" i="20" s="1"/>
  <c r="GM18" i="20" s="1"/>
  <c r="GO18" i="20" s="1"/>
  <c r="CA81" i="20"/>
  <c r="W81" i="20"/>
  <c r="W17" i="20"/>
  <c r="Y17" i="20" s="1"/>
  <c r="AA17" i="20" s="1"/>
  <c r="AD17" i="20"/>
  <c r="AF17" i="20" s="1"/>
  <c r="AH17" i="20" s="1"/>
  <c r="W27" i="20"/>
  <c r="Y27" i="20" s="1"/>
  <c r="AA27" i="20" s="1"/>
  <c r="P54" i="20"/>
  <c r="R54" i="20" s="1"/>
  <c r="T54" i="20" s="1"/>
  <c r="DX54" i="20"/>
  <c r="EC54" i="20" s="1"/>
  <c r="AD54" i="20"/>
  <c r="BT78" i="20"/>
  <c r="BY78" i="20" s="1"/>
  <c r="DJ78" i="20"/>
  <c r="DO78" i="20" s="1"/>
  <c r="FH123" i="20"/>
  <c r="FM123" i="20" s="1"/>
  <c r="GR145" i="20"/>
  <c r="ET145" i="20"/>
  <c r="CH145" i="20"/>
  <c r="CM145" i="20" s="1"/>
  <c r="FV124" i="20"/>
  <c r="FX124" i="20" s="1"/>
  <c r="FZ124" i="20" s="1"/>
  <c r="DJ124" i="20"/>
  <c r="AK124" i="20"/>
  <c r="DQ124" i="20"/>
  <c r="DV124" i="20" s="1"/>
  <c r="GE138" i="20"/>
  <c r="GF138" i="20" s="1"/>
  <c r="GH138" i="20" s="1"/>
  <c r="W18" i="20"/>
  <c r="DJ18" i="20"/>
  <c r="DO18" i="20" s="1"/>
  <c r="AD18" i="20"/>
  <c r="AF18" i="20" s="1"/>
  <c r="AH18" i="20" s="1"/>
  <c r="BM132" i="20"/>
  <c r="FO132" i="20"/>
  <c r="FP132" i="20" s="1"/>
  <c r="FQ132" i="20" s="1"/>
  <c r="FS132" i="20" s="1"/>
  <c r="BT132" i="20"/>
  <c r="P18" i="20"/>
  <c r="R18" i="20" s="1"/>
  <c r="T18" i="20" s="1"/>
  <c r="DX81" i="20"/>
  <c r="DZ81" i="20" s="1"/>
  <c r="EB81" i="20" s="1"/>
  <c r="EM17" i="20"/>
  <c r="EN17" i="20" s="1"/>
  <c r="EO17" i="20" s="1"/>
  <c r="EQ17" i="20" s="1"/>
  <c r="EF81" i="20"/>
  <c r="BM81" i="20"/>
  <c r="DX17" i="20"/>
  <c r="CO17" i="20"/>
  <c r="CT17" i="20" s="1"/>
  <c r="AY115" i="20"/>
  <c r="EF27" i="20"/>
  <c r="EH27" i="20" s="1"/>
  <c r="EJ27" i="20" s="1"/>
  <c r="GR54" i="20"/>
  <c r="GS54" i="20" s="1"/>
  <c r="GT54" i="20" s="1"/>
  <c r="GV54" i="20" s="1"/>
  <c r="T48" i="21" s="1"/>
  <c r="DJ54" i="20"/>
  <c r="GD54" i="20"/>
  <c r="GE54" i="20" s="1"/>
  <c r="GF54" i="20" s="1"/>
  <c r="GH54" i="20" s="1"/>
  <c r="BF78" i="20"/>
  <c r="BK78" i="20" s="1"/>
  <c r="FO78" i="20"/>
  <c r="FT78" i="20" s="1"/>
  <c r="ET123" i="20"/>
  <c r="EY123" i="20" s="1"/>
  <c r="GT146" i="20"/>
  <c r="GV146" i="20" s="1"/>
  <c r="T140" i="21" s="1"/>
  <c r="DC145" i="20"/>
  <c r="EF145" i="20"/>
  <c r="EK145" i="20" s="1"/>
  <c r="AR145" i="20"/>
  <c r="AW145" i="20" s="1"/>
  <c r="GK145" i="20"/>
  <c r="EM145" i="20"/>
  <c r="BT124" i="20"/>
  <c r="BY124" i="20" s="1"/>
  <c r="W124" i="20"/>
  <c r="AB124" i="20" s="1"/>
  <c r="P124" i="20"/>
  <c r="FO18" i="20"/>
  <c r="AK18" i="20"/>
  <c r="CV132" i="20"/>
  <c r="FV132" i="20"/>
  <c r="FW132" i="20" s="1"/>
  <c r="P132" i="20"/>
  <c r="GM141" i="20"/>
  <c r="GO141" i="20" s="1"/>
  <c r="S135" i="21" s="1"/>
  <c r="FV17" i="20"/>
  <c r="FA81" i="20"/>
  <c r="FB81" i="20" s="1"/>
  <c r="FC81" i="20" s="1"/>
  <c r="FE81" i="20" s="1"/>
  <c r="CH81" i="20"/>
  <c r="GK81" i="20"/>
  <c r="GL81" i="20" s="1"/>
  <c r="GM81" i="20" s="1"/>
  <c r="GO81" i="20" s="1"/>
  <c r="FO17" i="20"/>
  <c r="FT17" i="20" s="1"/>
  <c r="DJ17" i="20"/>
  <c r="CH17" i="20"/>
  <c r="GR115" i="20"/>
  <c r="GS115" i="20" s="1"/>
  <c r="GT115" i="20" s="1"/>
  <c r="GV115" i="20" s="1"/>
  <c r="T109" i="21" s="1"/>
  <c r="AR54" i="20"/>
  <c r="DC54" i="20"/>
  <c r="DH54" i="20" s="1"/>
  <c r="DQ54" i="20"/>
  <c r="DV54" i="20" s="1"/>
  <c r="CV78" i="20"/>
  <c r="DA78" i="20" s="1"/>
  <c r="GK78" i="20"/>
  <c r="GL78" i="20" s="1"/>
  <c r="GM78" i="20" s="1"/>
  <c r="GO78" i="20" s="1"/>
  <c r="AK123" i="20"/>
  <c r="AP123" i="20" s="1"/>
  <c r="CO145" i="20"/>
  <c r="CT145" i="20" s="1"/>
  <c r="DQ145" i="20"/>
  <c r="DR145" i="20" s="1"/>
  <c r="CV145" i="20"/>
  <c r="BF145" i="20"/>
  <c r="BK145" i="20" s="1"/>
  <c r="BF124" i="20"/>
  <c r="BK124" i="20" s="1"/>
  <c r="CA124" i="20"/>
  <c r="DC18" i="20"/>
  <c r="BT18" i="20"/>
  <c r="GK132" i="20"/>
  <c r="GL132" i="20" s="1"/>
  <c r="GM132" i="20" s="1"/>
  <c r="GO132" i="20" s="1"/>
  <c r="BF132" i="20"/>
  <c r="AK132" i="20"/>
  <c r="FO81" i="20"/>
  <c r="FP81" i="20" s="1"/>
  <c r="FQ81" i="20" s="1"/>
  <c r="FS81" i="20" s="1"/>
  <c r="FA17" i="20"/>
  <c r="FH17" i="20"/>
  <c r="FI17" i="20" s="1"/>
  <c r="FJ17" i="20" s="1"/>
  <c r="FL17" i="20" s="1"/>
  <c r="BM17" i="20"/>
  <c r="AK115" i="20"/>
  <c r="AP115" i="20" s="1"/>
  <c r="GF142" i="20"/>
  <c r="GH142" i="20" s="1"/>
  <c r="FO54" i="20"/>
  <c r="FT54" i="20" s="1"/>
  <c r="AY54" i="20"/>
  <c r="BT54" i="20"/>
  <c r="CA78" i="20"/>
  <c r="CF78" i="20" s="1"/>
  <c r="FH78" i="20"/>
  <c r="FM78" i="20" s="1"/>
  <c r="DX78" i="20"/>
  <c r="EC78" i="20" s="1"/>
  <c r="P145" i="20"/>
  <c r="U145" i="20" s="1"/>
  <c r="DJ145" i="20"/>
  <c r="EF124" i="20"/>
  <c r="EK124" i="20" s="1"/>
  <c r="GD124" i="20"/>
  <c r="BF18" i="20"/>
  <c r="BK18" i="20" s="1"/>
  <c r="FV18" i="20"/>
  <c r="CA132" i="20"/>
  <c r="GD132" i="20"/>
  <c r="GE132" i="20" s="1"/>
  <c r="GF132" i="20" s="1"/>
  <c r="GH132" i="20" s="1"/>
  <c r="EF132" i="20"/>
  <c r="EG132" i="20" s="1"/>
  <c r="EH132" i="20" s="1"/>
  <c r="EJ132" i="20" s="1"/>
  <c r="GT141" i="20"/>
  <c r="GV141" i="20" s="1"/>
  <c r="T135" i="21" s="1"/>
  <c r="GD81" i="20"/>
  <c r="BF81" i="20"/>
  <c r="P17" i="20"/>
  <c r="R17" i="20" s="1"/>
  <c r="T17" i="20" s="1"/>
  <c r="CA17" i="20"/>
  <c r="ET115" i="20"/>
  <c r="CH54" i="20"/>
  <c r="CM54" i="20" s="1"/>
  <c r="BM54" i="20"/>
  <c r="BR54" i="20" s="1"/>
  <c r="BM78" i="20"/>
  <c r="AY78" i="20"/>
  <c r="W78" i="20"/>
  <c r="AB78" i="20" s="1"/>
  <c r="DO147" i="20"/>
  <c r="FV145" i="20"/>
  <c r="FX145" i="20" s="1"/>
  <c r="FZ145" i="20" s="1"/>
  <c r="FO145" i="20"/>
  <c r="FT145" i="20" s="1"/>
  <c r="GD145" i="20"/>
  <c r="GK124" i="20"/>
  <c r="GL124" i="20" s="1"/>
  <c r="GM124" i="20" s="1"/>
  <c r="GO124" i="20" s="1"/>
  <c r="AY124" i="20"/>
  <c r="BD124" i="20" s="1"/>
  <c r="FO124" i="20"/>
  <c r="FT124" i="20" s="1"/>
  <c r="ET124" i="20"/>
  <c r="EY124" i="20" s="1"/>
  <c r="AY18" i="20"/>
  <c r="DX18" i="20"/>
  <c r="FH132" i="20"/>
  <c r="DC132" i="20"/>
  <c r="AD132" i="20"/>
  <c r="GR81" i="20"/>
  <c r="GS81" i="20" s="1"/>
  <c r="GT81" i="20" s="1"/>
  <c r="GV81" i="20" s="1"/>
  <c r="T75" i="21" s="1"/>
  <c r="FH81" i="20"/>
  <c r="FM81" i="20" s="1"/>
  <c r="AY17" i="20"/>
  <c r="GD17" i="20"/>
  <c r="GE17" i="20" s="1"/>
  <c r="GF17" i="20" s="1"/>
  <c r="GH17" i="20" s="1"/>
  <c r="CV54" i="20"/>
  <c r="DA54" i="20" s="1"/>
  <c r="FV54" i="20"/>
  <c r="DQ78" i="20"/>
  <c r="DV78" i="20" s="1"/>
  <c r="P78" i="20"/>
  <c r="U78" i="20" s="1"/>
  <c r="AD78" i="20"/>
  <c r="BT145" i="20"/>
  <c r="BY145" i="20" s="1"/>
  <c r="DX145" i="20"/>
  <c r="DZ145" i="20" s="1"/>
  <c r="EB145" i="20" s="1"/>
  <c r="CA145" i="20"/>
  <c r="CV124" i="20"/>
  <c r="DC124" i="20"/>
  <c r="DH124" i="20" s="1"/>
  <c r="BM124" i="20"/>
  <c r="BR124" i="20" s="1"/>
  <c r="AR124" i="20"/>
  <c r="AW124" i="20" s="1"/>
  <c r="CA18" i="20"/>
  <c r="ET132" i="20"/>
  <c r="EU132" i="20" s="1"/>
  <c r="DX132" i="20"/>
  <c r="DZ132" i="20" s="1"/>
  <c r="EB132" i="20" s="1"/>
  <c r="CV17" i="20"/>
  <c r="DC81" i="20"/>
  <c r="GK17" i="20"/>
  <c r="GL17" i="20" s="1"/>
  <c r="GM17" i="20" s="1"/>
  <c r="GO17" i="20" s="1"/>
  <c r="GR17" i="20"/>
  <c r="GS17" i="20" s="1"/>
  <c r="GT17" i="20" s="1"/>
  <c r="GV17" i="20" s="1"/>
  <c r="T11" i="21" s="1"/>
  <c r="W54" i="20"/>
  <c r="AB54" i="20" s="1"/>
  <c r="CO54" i="20"/>
  <c r="CT54" i="20" s="1"/>
  <c r="AK54" i="20"/>
  <c r="AM54" i="20" s="1"/>
  <c r="AO54" i="20" s="1"/>
  <c r="AK78" i="20"/>
  <c r="EF78" i="20"/>
  <c r="EK78" i="20" s="1"/>
  <c r="W145" i="20"/>
  <c r="AB145" i="20" s="1"/>
  <c r="AY145" i="20"/>
  <c r="BM145" i="20"/>
  <c r="CH124" i="20"/>
  <c r="FH124" i="20"/>
  <c r="FM124" i="20" s="1"/>
  <c r="CO124" i="20"/>
  <c r="AD124" i="20"/>
  <c r="EN239" i="20"/>
  <c r="AI217" i="20"/>
  <c r="GS180" i="20"/>
  <c r="DO42" i="20"/>
  <c r="AS115" i="20"/>
  <c r="AT115" i="20" s="1"/>
  <c r="AV115" i="20" s="1"/>
  <c r="AE106" i="20"/>
  <c r="AF106" i="20" s="1"/>
  <c r="AH106" i="20" s="1"/>
  <c r="BA58" i="20"/>
  <c r="BC58" i="20" s="1"/>
  <c r="DR83" i="20"/>
  <c r="DS83" i="20" s="1"/>
  <c r="DU83" i="20" s="1"/>
  <c r="ER239" i="20"/>
  <c r="W248" i="20"/>
  <c r="EK114" i="20"/>
  <c r="AD171" i="20"/>
  <c r="BO233" i="20"/>
  <c r="BQ233" i="20" s="1"/>
  <c r="DH91" i="20"/>
  <c r="AY198" i="20"/>
  <c r="AY149" i="20"/>
  <c r="GR171" i="20"/>
  <c r="EV254" i="20"/>
  <c r="EX254" i="20" s="1"/>
  <c r="CJ255" i="20"/>
  <c r="CL255" i="20" s="1"/>
  <c r="FH198" i="20"/>
  <c r="FJ198" i="20" s="1"/>
  <c r="FL198" i="20" s="1"/>
  <c r="BM158" i="20"/>
  <c r="FT68" i="20"/>
  <c r="CA126" i="20"/>
  <c r="CA198" i="20"/>
  <c r="CC198" i="20" s="1"/>
  <c r="CE198" i="20" s="1"/>
  <c r="C7" i="20"/>
  <c r="C3" i="20"/>
  <c r="A1" i="25"/>
  <c r="FX106" i="20"/>
  <c r="FZ106" i="20" s="1"/>
  <c r="BC106" i="20"/>
  <c r="DZ212" i="20"/>
  <c r="EB212" i="20" s="1"/>
  <c r="BH228" i="20"/>
  <c r="BJ228" i="20" s="1"/>
  <c r="FX59" i="20"/>
  <c r="FZ59" i="20" s="1"/>
  <c r="FX115" i="20"/>
  <c r="FZ115" i="20" s="1"/>
  <c r="FX164" i="20"/>
  <c r="FZ164" i="20" s="1"/>
  <c r="DZ115" i="20"/>
  <c r="EB115" i="20" s="1"/>
  <c r="FX250" i="20"/>
  <c r="FZ250" i="20" s="1"/>
  <c r="FX90" i="20"/>
  <c r="FZ90" i="20" s="1"/>
  <c r="FX122" i="20"/>
  <c r="FZ122" i="20" s="1"/>
  <c r="BH180" i="20"/>
  <c r="BJ180" i="20" s="1"/>
  <c r="FX10" i="20"/>
  <c r="BO196" i="20"/>
  <c r="BQ196" i="20" s="1"/>
  <c r="EH228" i="20"/>
  <c r="EJ228" i="20" s="1"/>
  <c r="BO186" i="20"/>
  <c r="BQ186" i="20" s="1"/>
  <c r="BO247" i="20"/>
  <c r="BQ247" i="20" s="1"/>
  <c r="EQ106" i="20"/>
  <c r="FT106" i="20"/>
  <c r="BO59" i="20"/>
  <c r="BQ59" i="20" s="1"/>
  <c r="AM177" i="20"/>
  <c r="AO177" i="20" s="1"/>
  <c r="AM67" i="20"/>
  <c r="AO67" i="20" s="1"/>
  <c r="CX195" i="20"/>
  <c r="CZ195" i="20" s="1"/>
  <c r="CX233" i="20"/>
  <c r="CZ233" i="20" s="1"/>
  <c r="EK106" i="20"/>
  <c r="EK74" i="20"/>
  <c r="BO246" i="20"/>
  <c r="BQ246" i="20" s="1"/>
  <c r="BO175" i="20"/>
  <c r="BQ175" i="20" s="1"/>
  <c r="BO228" i="20"/>
  <c r="BQ228" i="20" s="1"/>
  <c r="AM42" i="20"/>
  <c r="AO42" i="20" s="1"/>
  <c r="AM209" i="20"/>
  <c r="AO209" i="20" s="1"/>
  <c r="EH212" i="20"/>
  <c r="EJ212" i="20" s="1"/>
  <c r="CX212" i="20"/>
  <c r="CZ212" i="20" s="1"/>
  <c r="AM185" i="20"/>
  <c r="AO185" i="20" s="1"/>
  <c r="AM190" i="20"/>
  <c r="AO190" i="20" s="1"/>
  <c r="CX159" i="20"/>
  <c r="CZ159" i="20" s="1"/>
  <c r="CX221" i="20"/>
  <c r="CZ221" i="20" s="1"/>
  <c r="AM181" i="20"/>
  <c r="AO181" i="20" s="1"/>
  <c r="CX235" i="20"/>
  <c r="CZ235" i="20" s="1"/>
  <c r="EH185" i="20"/>
  <c r="EJ185" i="20" s="1"/>
  <c r="EH216" i="20"/>
  <c r="EJ216" i="20" s="1"/>
  <c r="EH32" i="20"/>
  <c r="EJ32" i="20" s="1"/>
  <c r="EH250" i="20"/>
  <c r="EJ250" i="20" s="1"/>
  <c r="EH42" i="20"/>
  <c r="EJ42" i="20" s="1"/>
  <c r="AM26" i="20"/>
  <c r="AO26" i="20" s="1"/>
  <c r="FT74" i="20"/>
  <c r="CX260" i="20"/>
  <c r="CZ260" i="20" s="1"/>
  <c r="CX209" i="20"/>
  <c r="CZ209" i="20" s="1"/>
  <c r="AM25" i="20"/>
  <c r="AO25" i="20" s="1"/>
  <c r="AM199" i="20"/>
  <c r="AO199" i="20" s="1"/>
  <c r="EQ96" i="20"/>
  <c r="AM256" i="20"/>
  <c r="AO256" i="20" s="1"/>
  <c r="CX32" i="20"/>
  <c r="CZ32" i="20" s="1"/>
  <c r="AM59" i="20"/>
  <c r="AO59" i="20" s="1"/>
  <c r="BO260" i="20"/>
  <c r="BQ260" i="20" s="1"/>
  <c r="EH10" i="20"/>
  <c r="CX239" i="20"/>
  <c r="CZ239" i="20" s="1"/>
  <c r="AM66" i="20"/>
  <c r="AO66" i="20" s="1"/>
  <c r="FT67" i="20"/>
  <c r="AM43" i="20"/>
  <c r="AO43" i="20" s="1"/>
  <c r="EH59" i="20"/>
  <c r="EJ59" i="20" s="1"/>
  <c r="CX261" i="20"/>
  <c r="CZ261" i="20" s="1"/>
  <c r="AM197" i="20"/>
  <c r="AO197" i="20" s="1"/>
  <c r="AM251" i="20"/>
  <c r="AO251" i="20" s="1"/>
  <c r="AM237" i="20"/>
  <c r="AO237" i="20" s="1"/>
  <c r="AM65" i="20"/>
  <c r="AO65" i="20" s="1"/>
  <c r="AM250" i="20"/>
  <c r="AO250" i="20" s="1"/>
  <c r="AM217" i="20"/>
  <c r="AO217" i="20" s="1"/>
  <c r="AM187" i="20"/>
  <c r="AO187" i="20" s="1"/>
  <c r="AM186" i="20"/>
  <c r="AO186" i="20" s="1"/>
  <c r="AM241" i="20"/>
  <c r="AO241" i="20" s="1"/>
  <c r="AM206" i="20"/>
  <c r="AO206" i="20" s="1"/>
  <c r="AM223" i="20"/>
  <c r="AO223" i="20" s="1"/>
  <c r="AM234" i="20"/>
  <c r="AO234" i="20" s="1"/>
  <c r="AM249" i="20"/>
  <c r="AO249" i="20" s="1"/>
  <c r="AM235" i="20"/>
  <c r="AO235" i="20" s="1"/>
  <c r="AM218" i="20"/>
  <c r="AO218" i="20" s="1"/>
  <c r="AM258" i="20"/>
  <c r="AO258" i="20" s="1"/>
  <c r="AM247" i="20"/>
  <c r="AO247" i="20" s="1"/>
  <c r="AM10" i="20"/>
  <c r="AM180" i="20"/>
  <c r="AO180" i="20" s="1"/>
  <c r="AM189" i="20"/>
  <c r="AO189" i="20" s="1"/>
  <c r="AM255" i="20"/>
  <c r="AO255" i="20" s="1"/>
  <c r="AM230" i="20"/>
  <c r="AO230" i="20" s="1"/>
  <c r="AM198" i="20"/>
  <c r="AO198" i="20" s="1"/>
  <c r="AM207" i="20"/>
  <c r="AO207" i="20" s="1"/>
  <c r="AM208" i="20"/>
  <c r="AO208" i="20" s="1"/>
  <c r="CX257" i="20"/>
  <c r="CZ257" i="20" s="1"/>
  <c r="CX206" i="20"/>
  <c r="CZ206" i="20" s="1"/>
  <c r="CX220" i="20"/>
  <c r="CZ220" i="20" s="1"/>
  <c r="CX252" i="20"/>
  <c r="CZ252" i="20" s="1"/>
  <c r="CX248" i="20"/>
  <c r="CZ248" i="20" s="1"/>
  <c r="CX246" i="20"/>
  <c r="CZ246" i="20" s="1"/>
  <c r="CX215" i="20"/>
  <c r="CZ215" i="20" s="1"/>
  <c r="CX247" i="20"/>
  <c r="CZ247" i="20" s="1"/>
  <c r="CX237" i="20"/>
  <c r="CZ237" i="20" s="1"/>
  <c r="CX254" i="20"/>
  <c r="CZ254" i="20" s="1"/>
  <c r="CX199" i="20"/>
  <c r="CZ199" i="20" s="1"/>
  <c r="CX197" i="20"/>
  <c r="CZ197" i="20" s="1"/>
  <c r="CX255" i="20"/>
  <c r="CZ255" i="20" s="1"/>
  <c r="CX217" i="20"/>
  <c r="CZ217" i="20" s="1"/>
  <c r="CX177" i="20"/>
  <c r="CZ177" i="20" s="1"/>
  <c r="CX189" i="20"/>
  <c r="CZ189" i="20" s="1"/>
  <c r="CX187" i="20"/>
  <c r="CZ187" i="20" s="1"/>
  <c r="CX219" i="20"/>
  <c r="CZ219" i="20" s="1"/>
  <c r="CX198" i="20"/>
  <c r="CZ198" i="20" s="1"/>
  <c r="CX231" i="20"/>
  <c r="CZ231" i="20" s="1"/>
  <c r="CX190" i="20"/>
  <c r="CZ190" i="20" s="1"/>
  <c r="CX262" i="20"/>
  <c r="CZ262" i="20" s="1"/>
  <c r="CX223" i="20"/>
  <c r="CZ223" i="20" s="1"/>
  <c r="FT84" i="20"/>
  <c r="FT60" i="20"/>
  <c r="FT96" i="20"/>
  <c r="FT98" i="20"/>
  <c r="FT32" i="20"/>
  <c r="FT115" i="20"/>
  <c r="FT90" i="20"/>
  <c r="FT116" i="20"/>
  <c r="FT30" i="20"/>
  <c r="EK115" i="20"/>
  <c r="AM211" i="20"/>
  <c r="AO211" i="20" s="1"/>
  <c r="CX242" i="20"/>
  <c r="CZ242" i="20" s="1"/>
  <c r="CX182" i="20"/>
  <c r="CZ182" i="20" s="1"/>
  <c r="GA35" i="20"/>
  <c r="EH106" i="20"/>
  <c r="EJ106" i="20" s="1"/>
  <c r="FT73" i="20"/>
  <c r="FT28" i="20"/>
  <c r="CX134" i="20"/>
  <c r="CZ134" i="20" s="1"/>
  <c r="CX28" i="20"/>
  <c r="CZ28" i="20" s="1"/>
  <c r="CX96" i="20"/>
  <c r="CZ96" i="20" s="1"/>
  <c r="GA58" i="20"/>
  <c r="GA42" i="20"/>
  <c r="CL96" i="20"/>
  <c r="DZ260" i="20"/>
  <c r="EB260" i="20" s="1"/>
  <c r="DZ96" i="20"/>
  <c r="EB96" i="20" s="1"/>
  <c r="DZ98" i="20"/>
  <c r="EB98" i="20" s="1"/>
  <c r="DZ239" i="20"/>
  <c r="EB239" i="20" s="1"/>
  <c r="FX212" i="20"/>
  <c r="FZ212" i="20" s="1"/>
  <c r="DZ118" i="20"/>
  <c r="EB118" i="20" s="1"/>
  <c r="BH212" i="20"/>
  <c r="BJ212" i="20" s="1"/>
  <c r="DZ148" i="20"/>
  <c r="EB148" i="20" s="1"/>
  <c r="DG134" i="20"/>
  <c r="BH209" i="20"/>
  <c r="BJ209" i="20" s="1"/>
  <c r="FX151" i="20"/>
  <c r="FZ151" i="20" s="1"/>
  <c r="BH246" i="20"/>
  <c r="BJ246" i="20" s="1"/>
  <c r="FX98" i="20"/>
  <c r="FZ98" i="20" s="1"/>
  <c r="BH148" i="20"/>
  <c r="BJ148" i="20" s="1"/>
  <c r="DZ198" i="20"/>
  <c r="EB198" i="20" s="1"/>
  <c r="FX231" i="20"/>
  <c r="FZ231" i="20" s="1"/>
  <c r="BH251" i="20"/>
  <c r="BJ251" i="20" s="1"/>
  <c r="FX228" i="20"/>
  <c r="FZ228" i="20" s="1"/>
  <c r="FX170" i="20"/>
  <c r="FZ170" i="20" s="1"/>
  <c r="DZ237" i="20"/>
  <c r="EB237" i="20" s="1"/>
  <c r="DZ247" i="20"/>
  <c r="EB247" i="20" s="1"/>
  <c r="DZ197" i="20"/>
  <c r="EB197" i="20" s="1"/>
  <c r="DZ146" i="20"/>
  <c r="EB146" i="20" s="1"/>
  <c r="DZ223" i="20"/>
  <c r="EB223" i="20" s="1"/>
  <c r="DZ164" i="20"/>
  <c r="EB164" i="20" s="1"/>
  <c r="FX177" i="20"/>
  <c r="FZ177" i="20" s="1"/>
  <c r="BH185" i="20"/>
  <c r="BJ185" i="20" s="1"/>
  <c r="DZ258" i="20"/>
  <c r="EB258" i="20" s="1"/>
  <c r="DZ226" i="20"/>
  <c r="EB226" i="20" s="1"/>
  <c r="BH239" i="20"/>
  <c r="BJ239" i="20" s="1"/>
  <c r="DZ10" i="20"/>
  <c r="FX259" i="20"/>
  <c r="FZ259" i="20" s="1"/>
  <c r="FX237" i="20"/>
  <c r="FZ237" i="20" s="1"/>
  <c r="DL222" i="20"/>
  <c r="DN222" i="20" s="1"/>
  <c r="BH260" i="20"/>
  <c r="BJ260" i="20" s="1"/>
  <c r="DZ196" i="20"/>
  <c r="EB196" i="20" s="1"/>
  <c r="BH10" i="20"/>
  <c r="FX142" i="20"/>
  <c r="FZ142" i="20" s="1"/>
  <c r="DZ250" i="20"/>
  <c r="EB250" i="20" s="1"/>
  <c r="BH217" i="20"/>
  <c r="BJ217" i="20" s="1"/>
  <c r="DZ195" i="20"/>
  <c r="EB195" i="20" s="1"/>
  <c r="DZ241" i="20"/>
  <c r="EB241" i="20" s="1"/>
  <c r="FX148" i="20"/>
  <c r="FZ148" i="20" s="1"/>
  <c r="BH245" i="20"/>
  <c r="BJ245" i="20" s="1"/>
  <c r="DZ177" i="20"/>
  <c r="EB177" i="20" s="1"/>
  <c r="FX73" i="20"/>
  <c r="FZ73" i="20" s="1"/>
  <c r="BH237" i="20"/>
  <c r="BJ237" i="20" s="1"/>
  <c r="FX161" i="20"/>
  <c r="FZ161" i="20" s="1"/>
  <c r="FX189" i="20"/>
  <c r="FZ189" i="20" s="1"/>
  <c r="FX190" i="20"/>
  <c r="FZ190" i="20" s="1"/>
  <c r="EH213" i="20"/>
  <c r="EJ213" i="20" s="1"/>
  <c r="EK134" i="20"/>
  <c r="BO237" i="20"/>
  <c r="BQ237" i="20" s="1"/>
  <c r="EH246" i="20"/>
  <c r="EJ246" i="20" s="1"/>
  <c r="EH220" i="20"/>
  <c r="EJ220" i="20" s="1"/>
  <c r="EK98" i="20"/>
  <c r="BO206" i="20"/>
  <c r="BQ206" i="20" s="1"/>
  <c r="BO222" i="20"/>
  <c r="BQ222" i="20" s="1"/>
  <c r="EH230" i="20"/>
  <c r="EJ230" i="20" s="1"/>
  <c r="EH139" i="20"/>
  <c r="EJ139" i="20" s="1"/>
  <c r="EH227" i="20"/>
  <c r="EJ227" i="20" s="1"/>
  <c r="EK96" i="20"/>
  <c r="BO10" i="20"/>
  <c r="EH237" i="20"/>
  <c r="EJ237" i="20" s="1"/>
  <c r="EK107" i="20"/>
  <c r="BO185" i="20"/>
  <c r="BQ185" i="20" s="1"/>
  <c r="EH206" i="20"/>
  <c r="EJ206" i="20" s="1"/>
  <c r="EH28" i="20"/>
  <c r="EJ28" i="20" s="1"/>
  <c r="EH134" i="20"/>
  <c r="EJ134" i="20" s="1"/>
  <c r="EH223" i="20"/>
  <c r="EJ223" i="20" s="1"/>
  <c r="EH170" i="20"/>
  <c r="EJ170" i="20" s="1"/>
  <c r="EH33" i="20"/>
  <c r="EJ33" i="20" s="1"/>
  <c r="BO149" i="20"/>
  <c r="BQ149" i="20" s="1"/>
  <c r="BO106" i="20"/>
  <c r="BQ106" i="20" s="1"/>
  <c r="EH66" i="20"/>
  <c r="EJ66" i="20" s="1"/>
  <c r="BO217" i="20"/>
  <c r="BQ217" i="20" s="1"/>
  <c r="EH180" i="20"/>
  <c r="EJ180" i="20" s="1"/>
  <c r="BO212" i="20"/>
  <c r="BQ212" i="20" s="1"/>
  <c r="BO209" i="20"/>
  <c r="BQ209" i="20" s="1"/>
  <c r="EH183" i="20"/>
  <c r="EJ183" i="20" s="1"/>
  <c r="EH257" i="20"/>
  <c r="EJ257" i="20" s="1"/>
  <c r="BO262" i="20"/>
  <c r="BQ262" i="20" s="1"/>
  <c r="FX252" i="20"/>
  <c r="FZ252" i="20" s="1"/>
  <c r="FX233" i="20"/>
  <c r="FZ233" i="20" s="1"/>
  <c r="FX193" i="20"/>
  <c r="FZ193" i="20" s="1"/>
  <c r="FX187" i="20"/>
  <c r="FZ187" i="20" s="1"/>
  <c r="DZ162" i="20"/>
  <c r="EB162" i="20" s="1"/>
  <c r="DZ178" i="20"/>
  <c r="EB178" i="20" s="1"/>
  <c r="BH262" i="20"/>
  <c r="BJ262" i="20" s="1"/>
  <c r="FX92" i="20"/>
  <c r="FZ92" i="20" s="1"/>
  <c r="DZ230" i="20"/>
  <c r="EB230" i="20" s="1"/>
  <c r="DZ219" i="20"/>
  <c r="EB219" i="20" s="1"/>
  <c r="DZ181" i="20"/>
  <c r="EB181" i="20" s="1"/>
  <c r="DZ203" i="20"/>
  <c r="EB203" i="20" s="1"/>
  <c r="DZ215" i="20"/>
  <c r="EB215" i="20" s="1"/>
  <c r="DZ206" i="20"/>
  <c r="EB206" i="20" s="1"/>
  <c r="BH247" i="20"/>
  <c r="BJ247" i="20" s="1"/>
  <c r="BH241" i="20"/>
  <c r="BJ241" i="20" s="1"/>
  <c r="DZ256" i="20"/>
  <c r="EB256" i="20" s="1"/>
  <c r="FX182" i="20"/>
  <c r="FZ182" i="20" s="1"/>
  <c r="DZ147" i="20"/>
  <c r="EB147" i="20" s="1"/>
  <c r="FX238" i="20"/>
  <c r="FZ238" i="20" s="1"/>
  <c r="FX198" i="20"/>
  <c r="FZ198" i="20" s="1"/>
  <c r="FX126" i="20"/>
  <c r="FZ126" i="20" s="1"/>
  <c r="BH215" i="20"/>
  <c r="BJ215" i="20" s="1"/>
  <c r="DZ262" i="20"/>
  <c r="EB262" i="20" s="1"/>
  <c r="DZ222" i="20"/>
  <c r="EB222" i="20" s="1"/>
  <c r="DZ171" i="20"/>
  <c r="EB171" i="20" s="1"/>
  <c r="FX113" i="20"/>
  <c r="FZ113" i="20" s="1"/>
  <c r="FX89" i="20"/>
  <c r="FZ89" i="20" s="1"/>
  <c r="DZ167" i="20"/>
  <c r="EB167" i="20" s="1"/>
  <c r="FX175" i="20"/>
  <c r="FZ175" i="20" s="1"/>
  <c r="FX185" i="20"/>
  <c r="FZ185" i="20" s="1"/>
  <c r="BH195" i="20"/>
  <c r="BJ195" i="20" s="1"/>
  <c r="DZ142" i="20"/>
  <c r="EB142" i="20" s="1"/>
  <c r="BH223" i="20"/>
  <c r="BJ223" i="20" s="1"/>
  <c r="DZ252" i="20"/>
  <c r="EB252" i="20" s="1"/>
  <c r="DZ160" i="20"/>
  <c r="EB160" i="20" s="1"/>
  <c r="FX240" i="20"/>
  <c r="FZ240" i="20" s="1"/>
  <c r="FX219" i="20"/>
  <c r="FZ219" i="20" s="1"/>
  <c r="DZ238" i="20"/>
  <c r="EB238" i="20" s="1"/>
  <c r="BH207" i="20"/>
  <c r="BJ207" i="20" s="1"/>
  <c r="FX155" i="20"/>
  <c r="FZ155" i="20" s="1"/>
  <c r="DZ187" i="20"/>
  <c r="EB187" i="20" s="1"/>
  <c r="FX246" i="20"/>
  <c r="FZ246" i="20" s="1"/>
  <c r="BH226" i="20"/>
  <c r="BJ226" i="20" s="1"/>
  <c r="BH182" i="20"/>
  <c r="BJ182" i="20" s="1"/>
  <c r="FX210" i="20"/>
  <c r="FZ210" i="20" s="1"/>
  <c r="BH170" i="20"/>
  <c r="BJ170" i="20" s="1"/>
  <c r="DZ170" i="20"/>
  <c r="EB170" i="20" s="1"/>
  <c r="DZ105" i="20"/>
  <c r="EB105" i="20" s="1"/>
  <c r="BH227" i="20"/>
  <c r="BJ227" i="20" s="1"/>
  <c r="FX186" i="20"/>
  <c r="FZ186" i="20" s="1"/>
  <c r="DG96" i="20"/>
  <c r="FX247" i="20"/>
  <c r="FZ247" i="20" s="1"/>
  <c r="BH258" i="20"/>
  <c r="BJ258" i="20" s="1"/>
  <c r="DZ151" i="20"/>
  <c r="EB151" i="20" s="1"/>
  <c r="BH181" i="20"/>
  <c r="BJ181" i="20" s="1"/>
  <c r="FX199" i="20"/>
  <c r="FZ199" i="20" s="1"/>
  <c r="FX160" i="20"/>
  <c r="FZ160" i="20" s="1"/>
  <c r="DZ242" i="20"/>
  <c r="EB242" i="20" s="1"/>
  <c r="BH184" i="20"/>
  <c r="BJ184" i="20" s="1"/>
  <c r="BH252" i="20"/>
  <c r="BJ252" i="20" s="1"/>
  <c r="DZ140" i="20"/>
  <c r="EB140" i="20" s="1"/>
  <c r="DZ248" i="20"/>
  <c r="EB248" i="20" s="1"/>
  <c r="DZ233" i="20"/>
  <c r="EB233" i="20" s="1"/>
  <c r="DZ138" i="20"/>
  <c r="EB138" i="20" s="1"/>
  <c r="FX137" i="20"/>
  <c r="FZ137" i="20" s="1"/>
  <c r="BH189" i="20"/>
  <c r="BJ189" i="20" s="1"/>
  <c r="BH199" i="20"/>
  <c r="BJ199" i="20" s="1"/>
  <c r="DZ257" i="20"/>
  <c r="EB257" i="20" s="1"/>
  <c r="DZ108" i="20"/>
  <c r="EB108" i="20" s="1"/>
  <c r="FX251" i="20"/>
  <c r="FZ251" i="20" s="1"/>
  <c r="DZ255" i="20"/>
  <c r="EB255" i="20" s="1"/>
  <c r="DZ150" i="20"/>
  <c r="EB150" i="20" s="1"/>
  <c r="FX234" i="20"/>
  <c r="FZ234" i="20" s="1"/>
  <c r="DZ134" i="20"/>
  <c r="EB134" i="20" s="1"/>
  <c r="DZ234" i="20"/>
  <c r="EB234" i="20" s="1"/>
  <c r="BH134" i="20"/>
  <c r="BJ134" i="20" s="1"/>
  <c r="FX107" i="20"/>
  <c r="FZ107" i="20" s="1"/>
  <c r="FX96" i="20"/>
  <c r="FZ96" i="20" s="1"/>
  <c r="DZ185" i="20"/>
  <c r="EB185" i="20" s="1"/>
  <c r="DZ217" i="20"/>
  <c r="EB217" i="20" s="1"/>
  <c r="FX206" i="20"/>
  <c r="FZ206" i="20" s="1"/>
  <c r="DZ161" i="20"/>
  <c r="EB161" i="20" s="1"/>
  <c r="DZ201" i="20"/>
  <c r="EB201" i="20" s="1"/>
  <c r="BH198" i="20"/>
  <c r="BJ198" i="20" s="1"/>
  <c r="DZ254" i="20"/>
  <c r="EB254" i="20" s="1"/>
  <c r="BH146" i="20"/>
  <c r="BJ146" i="20" s="1"/>
  <c r="BH220" i="20"/>
  <c r="BJ220" i="20" s="1"/>
  <c r="FX208" i="20"/>
  <c r="FZ208" i="20" s="1"/>
  <c r="DZ208" i="20"/>
  <c r="EB208" i="20" s="1"/>
  <c r="FX134" i="20"/>
  <c r="FZ134" i="20" s="1"/>
  <c r="DZ221" i="20"/>
  <c r="EB221" i="20" s="1"/>
  <c r="BH210" i="20"/>
  <c r="BJ210" i="20" s="1"/>
  <c r="DZ169" i="20"/>
  <c r="EB169" i="20" s="1"/>
  <c r="BH255" i="20"/>
  <c r="BJ255" i="20" s="1"/>
  <c r="FX214" i="20"/>
  <c r="FZ214" i="20" s="1"/>
  <c r="DZ218" i="20"/>
  <c r="EB218" i="20" s="1"/>
  <c r="FX255" i="20"/>
  <c r="FZ255" i="20" s="1"/>
  <c r="BH183" i="20"/>
  <c r="BJ183" i="20" s="1"/>
  <c r="FX221" i="20"/>
  <c r="FZ221" i="20" s="1"/>
  <c r="FX230" i="20"/>
  <c r="FZ230" i="20" s="1"/>
  <c r="DZ202" i="20"/>
  <c r="EB202" i="20" s="1"/>
  <c r="FX58" i="20"/>
  <c r="FZ58" i="20" s="1"/>
  <c r="FX258" i="20"/>
  <c r="FZ258" i="20" s="1"/>
  <c r="FX181" i="20"/>
  <c r="FZ181" i="20" s="1"/>
  <c r="BH222" i="20"/>
  <c r="BJ222" i="20" s="1"/>
  <c r="FX232" i="20"/>
  <c r="FZ232" i="20" s="1"/>
  <c r="BH208" i="20"/>
  <c r="BJ208" i="20" s="1"/>
  <c r="FX118" i="20"/>
  <c r="FZ118" i="20" s="1"/>
  <c r="FX140" i="20"/>
  <c r="FZ140" i="20" s="1"/>
  <c r="DZ92" i="20"/>
  <c r="EB92" i="20" s="1"/>
  <c r="BH219" i="20"/>
  <c r="BJ219" i="20" s="1"/>
  <c r="DZ158" i="20"/>
  <c r="EB158" i="20" s="1"/>
  <c r="BH190" i="20"/>
  <c r="BJ190" i="20" s="1"/>
  <c r="FX225" i="20"/>
  <c r="FZ225" i="20" s="1"/>
  <c r="DZ139" i="20"/>
  <c r="EB139" i="20" s="1"/>
  <c r="FX223" i="20"/>
  <c r="FZ223" i="20" s="1"/>
  <c r="BH187" i="20"/>
  <c r="BJ187" i="20" s="1"/>
  <c r="FX239" i="20"/>
  <c r="FZ239" i="20" s="1"/>
  <c r="FX203" i="20"/>
  <c r="FZ203" i="20" s="1"/>
  <c r="DZ175" i="20"/>
  <c r="EB175" i="20" s="1"/>
  <c r="DZ183" i="20"/>
  <c r="EB183" i="20" s="1"/>
  <c r="FX178" i="20"/>
  <c r="FZ178" i="20" s="1"/>
  <c r="DZ209" i="20"/>
  <c r="EB209" i="20" s="1"/>
  <c r="DZ149" i="20"/>
  <c r="EB149" i="20" s="1"/>
  <c r="BH206" i="20"/>
  <c r="BJ206" i="20" s="1"/>
  <c r="FX211" i="20"/>
  <c r="FZ211" i="20" s="1"/>
  <c r="FX209" i="20"/>
  <c r="FZ209" i="20" s="1"/>
  <c r="DZ214" i="20"/>
  <c r="EB214" i="20" s="1"/>
  <c r="DZ246" i="20"/>
  <c r="EB246" i="20" s="1"/>
  <c r="DZ231" i="20"/>
  <c r="EB231" i="20" s="1"/>
  <c r="FX162" i="20"/>
  <c r="FZ162" i="20" s="1"/>
  <c r="DZ199" i="20"/>
  <c r="EB199" i="20" s="1"/>
  <c r="DZ253" i="20"/>
  <c r="EB253" i="20" s="1"/>
  <c r="BH234" i="20"/>
  <c r="BJ234" i="20" s="1"/>
  <c r="EH96" i="20"/>
  <c r="EJ96" i="20" s="1"/>
  <c r="EH254" i="20"/>
  <c r="EJ254" i="20" s="1"/>
  <c r="BO230" i="20"/>
  <c r="BQ230" i="20" s="1"/>
  <c r="BO216" i="20"/>
  <c r="BQ216" i="20" s="1"/>
  <c r="EK118" i="20"/>
  <c r="EK92" i="20"/>
  <c r="EH187" i="20"/>
  <c r="EJ187" i="20" s="1"/>
  <c r="EH238" i="20"/>
  <c r="EJ238" i="20" s="1"/>
  <c r="EH175" i="20"/>
  <c r="EJ175" i="20" s="1"/>
  <c r="BO203" i="20"/>
  <c r="BQ203" i="20" s="1"/>
  <c r="EH255" i="20"/>
  <c r="EJ255" i="20" s="1"/>
  <c r="EH252" i="20"/>
  <c r="EJ252" i="20" s="1"/>
  <c r="EH235" i="20"/>
  <c r="EJ235" i="20" s="1"/>
  <c r="BO191" i="20"/>
  <c r="BQ191" i="20" s="1"/>
  <c r="BO214" i="20"/>
  <c r="BQ214" i="20" s="1"/>
  <c r="BO177" i="20"/>
  <c r="BQ177" i="20" s="1"/>
  <c r="EH262" i="20"/>
  <c r="EJ262" i="20" s="1"/>
  <c r="N74" i="21"/>
  <c r="EH22" i="20"/>
  <c r="EJ22" i="20" s="1"/>
  <c r="BO184" i="20"/>
  <c r="BQ184" i="20" s="1"/>
  <c r="EK108" i="20"/>
  <c r="EH231" i="20"/>
  <c r="EJ231" i="20" s="1"/>
  <c r="EH201" i="20"/>
  <c r="EJ201" i="20" s="1"/>
  <c r="BO215" i="20"/>
  <c r="BQ215" i="20" s="1"/>
  <c r="BO193" i="20"/>
  <c r="BQ193" i="20" s="1"/>
  <c r="BO189" i="20"/>
  <c r="BQ189" i="20" s="1"/>
  <c r="BO142" i="20"/>
  <c r="BQ142" i="20" s="1"/>
  <c r="BO238" i="20"/>
  <c r="BQ238" i="20" s="1"/>
  <c r="EH242" i="20"/>
  <c r="EJ242" i="20" s="1"/>
  <c r="BO208" i="20"/>
  <c r="BQ208" i="20" s="1"/>
  <c r="EH241" i="20"/>
  <c r="EJ241" i="20" s="1"/>
  <c r="EH248" i="20"/>
  <c r="EJ248" i="20" s="1"/>
  <c r="EH189" i="20"/>
  <c r="EJ189" i="20" s="1"/>
  <c r="BO210" i="20"/>
  <c r="BQ210" i="20" s="1"/>
  <c r="BO255" i="20"/>
  <c r="BQ255" i="20" s="1"/>
  <c r="BO254" i="20"/>
  <c r="BQ254" i="20" s="1"/>
  <c r="EH258" i="20"/>
  <c r="EJ258" i="20" s="1"/>
  <c r="EH151" i="20"/>
  <c r="EJ151" i="20" s="1"/>
  <c r="BO258" i="20"/>
  <c r="BQ258" i="20" s="1"/>
  <c r="EK73" i="20"/>
  <c r="BO224" i="20"/>
  <c r="BQ224" i="20" s="1"/>
  <c r="BO252" i="20"/>
  <c r="BQ252" i="20" s="1"/>
  <c r="BO199" i="20"/>
  <c r="BQ199" i="20" s="1"/>
  <c r="EH209" i="20"/>
  <c r="EJ209" i="20" s="1"/>
  <c r="BO223" i="20"/>
  <c r="BQ223" i="20" s="1"/>
  <c r="BO235" i="20"/>
  <c r="BQ235" i="20" s="1"/>
  <c r="BO197" i="20"/>
  <c r="BQ197" i="20" s="1"/>
  <c r="EH191" i="20"/>
  <c r="EJ191" i="20" s="1"/>
  <c r="BO190" i="20"/>
  <c r="BQ190" i="20" s="1"/>
  <c r="EH214" i="20"/>
  <c r="EJ214" i="20" s="1"/>
  <c r="BO162" i="20"/>
  <c r="BQ162" i="20" s="1"/>
  <c r="BO182" i="20"/>
  <c r="BQ182" i="20" s="1"/>
  <c r="BO181" i="20"/>
  <c r="BQ181" i="20" s="1"/>
  <c r="EH234" i="20"/>
  <c r="EJ234" i="20" s="1"/>
  <c r="BO194" i="20"/>
  <c r="BQ194" i="20" s="1"/>
  <c r="BO259" i="20"/>
  <c r="BQ259" i="20" s="1"/>
  <c r="BO245" i="20"/>
  <c r="BQ245" i="20" s="1"/>
  <c r="BO198" i="20"/>
  <c r="BQ198" i="20" s="1"/>
  <c r="EH199" i="20"/>
  <c r="EJ199" i="20" s="1"/>
  <c r="DN106" i="20"/>
  <c r="EH247" i="20"/>
  <c r="EJ247" i="20" s="1"/>
  <c r="BO248" i="20"/>
  <c r="BQ248" i="20" s="1"/>
  <c r="BO220" i="20"/>
  <c r="BQ220" i="20" s="1"/>
  <c r="EH181" i="20"/>
  <c r="EJ181" i="20" s="1"/>
  <c r="BO257" i="20"/>
  <c r="BQ257" i="20" s="1"/>
  <c r="EH211" i="20"/>
  <c r="EJ211" i="20" s="1"/>
  <c r="EH221" i="20"/>
  <c r="EJ221" i="20" s="1"/>
  <c r="BO234" i="20"/>
  <c r="BQ234" i="20" s="1"/>
  <c r="R177" i="20"/>
  <c r="T177" i="20" s="1"/>
  <c r="EV185" i="20"/>
  <c r="EX185" i="20" s="1"/>
  <c r="DU122" i="20"/>
  <c r="EV228" i="20"/>
  <c r="EX228" i="20" s="1"/>
  <c r="EV212" i="20"/>
  <c r="EX212" i="20" s="1"/>
  <c r="R42" i="20"/>
  <c r="T42" i="20" s="1"/>
  <c r="Y250" i="20"/>
  <c r="AA250" i="20" s="1"/>
  <c r="BV260" i="20"/>
  <c r="BX260" i="20" s="1"/>
  <c r="FJ196" i="20"/>
  <c r="FL196" i="20" s="1"/>
  <c r="CJ212" i="20"/>
  <c r="CL212" i="20" s="1"/>
  <c r="CJ185" i="20"/>
  <c r="CL185" i="20" s="1"/>
  <c r="Y185" i="20"/>
  <c r="AA185" i="20" s="1"/>
  <c r="FJ223" i="20"/>
  <c r="FL223" i="20" s="1"/>
  <c r="Y262" i="20"/>
  <c r="AA262" i="20" s="1"/>
  <c r="Y134" i="20"/>
  <c r="AA134" i="20" s="1"/>
  <c r="FJ231" i="20"/>
  <c r="FL231" i="20" s="1"/>
  <c r="FC212" i="20"/>
  <c r="FE212" i="20" s="1"/>
  <c r="EV180" i="20"/>
  <c r="EX180" i="20" s="1"/>
  <c r="FC115" i="20"/>
  <c r="FE115" i="20" s="1"/>
  <c r="EY65" i="20"/>
  <c r="CJ260" i="20"/>
  <c r="CL260" i="20" s="1"/>
  <c r="R212" i="20"/>
  <c r="T212" i="20" s="1"/>
  <c r="Y10" i="20"/>
  <c r="CJ10" i="20"/>
  <c r="EV213" i="20"/>
  <c r="EX213" i="20" s="1"/>
  <c r="BV10" i="20"/>
  <c r="R239" i="20"/>
  <c r="T239" i="20" s="1"/>
  <c r="BV193" i="20"/>
  <c r="BX193" i="20" s="1"/>
  <c r="Y96" i="20"/>
  <c r="AA96" i="20" s="1"/>
  <c r="CJ217" i="20"/>
  <c r="CL217" i="20" s="1"/>
  <c r="Y237" i="20"/>
  <c r="AA237" i="20" s="1"/>
  <c r="CJ189" i="20"/>
  <c r="CL189" i="20" s="1"/>
  <c r="FJ255" i="20"/>
  <c r="FL255" i="20" s="1"/>
  <c r="BV59" i="20"/>
  <c r="BX59" i="20" s="1"/>
  <c r="FC106" i="20"/>
  <c r="FE106" i="20" s="1"/>
  <c r="R196" i="20"/>
  <c r="T196" i="20" s="1"/>
  <c r="EY106" i="20"/>
  <c r="R260" i="20"/>
  <c r="T260" i="20" s="1"/>
  <c r="BV180" i="20"/>
  <c r="BX180" i="20" s="1"/>
  <c r="FC239" i="20"/>
  <c r="FE239" i="20" s="1"/>
  <c r="R228" i="20"/>
  <c r="T228" i="20" s="1"/>
  <c r="CJ250" i="20"/>
  <c r="CL250" i="20" s="1"/>
  <c r="BV259" i="20"/>
  <c r="BX259" i="20" s="1"/>
  <c r="FC223" i="20"/>
  <c r="FE223" i="20" s="1"/>
  <c r="EV209" i="20"/>
  <c r="EX209" i="20" s="1"/>
  <c r="FJ259" i="20"/>
  <c r="FL259" i="20" s="1"/>
  <c r="R162" i="20"/>
  <c r="T162" i="20" s="1"/>
  <c r="EY105" i="20"/>
  <c r="FC195" i="20"/>
  <c r="FE195" i="20" s="1"/>
  <c r="Y59" i="20"/>
  <c r="AA59" i="20" s="1"/>
  <c r="Y258" i="20"/>
  <c r="AA258" i="20" s="1"/>
  <c r="Y106" i="20"/>
  <c r="AA106" i="20" s="1"/>
  <c r="CJ247" i="20"/>
  <c r="CL247" i="20" s="1"/>
  <c r="Y198" i="20"/>
  <c r="AA198" i="20" s="1"/>
  <c r="DU106" i="20"/>
  <c r="FC10" i="20"/>
  <c r="R35" i="20"/>
  <c r="T35" i="20" s="1"/>
  <c r="EV106" i="20"/>
  <c r="EX106" i="20" s="1"/>
  <c r="FC260" i="20"/>
  <c r="FE260" i="20" s="1"/>
  <c r="EY122" i="20"/>
  <c r="R148" i="20"/>
  <c r="T148" i="20" s="1"/>
  <c r="EV98" i="20"/>
  <c r="EX98" i="20" s="1"/>
  <c r="EV196" i="20"/>
  <c r="EX196" i="20" s="1"/>
  <c r="R141" i="20"/>
  <c r="T141" i="20" s="1"/>
  <c r="FJ227" i="20"/>
  <c r="FL227" i="20" s="1"/>
  <c r="FJ161" i="20"/>
  <c r="FL161" i="20" s="1"/>
  <c r="Y68" i="20"/>
  <c r="AA68" i="20" s="1"/>
  <c r="Y239" i="20"/>
  <c r="AA239" i="20" s="1"/>
  <c r="Y211" i="20"/>
  <c r="AA211" i="20" s="1"/>
  <c r="R27" i="20"/>
  <c r="T27" i="20" s="1"/>
  <c r="EV217" i="20"/>
  <c r="EX217" i="20" s="1"/>
  <c r="BV250" i="20"/>
  <c r="BX250" i="20" s="1"/>
  <c r="EV260" i="20"/>
  <c r="EX260" i="20" s="1"/>
  <c r="DU98" i="20"/>
  <c r="R180" i="20"/>
  <c r="T180" i="20" s="1"/>
  <c r="FC228" i="20"/>
  <c r="FE228" i="20" s="1"/>
  <c r="FC180" i="20"/>
  <c r="FE180" i="20" s="1"/>
  <c r="EV177" i="20"/>
  <c r="EX177" i="20" s="1"/>
  <c r="Y223" i="20"/>
  <c r="AA223" i="20" s="1"/>
  <c r="EV170" i="20"/>
  <c r="EX170" i="20" s="1"/>
  <c r="FJ170" i="20"/>
  <c r="FL170" i="20" s="1"/>
  <c r="R215" i="20"/>
  <c r="T215" i="20" s="1"/>
  <c r="Y177" i="20"/>
  <c r="AA177" i="20" s="1"/>
  <c r="CJ170" i="20"/>
  <c r="CL170" i="20" s="1"/>
  <c r="FC206" i="20"/>
  <c r="FE206" i="20" s="1"/>
  <c r="FJ185" i="20"/>
  <c r="FL185" i="20" s="1"/>
  <c r="Y217" i="20"/>
  <c r="AA217" i="20" s="1"/>
  <c r="CJ237" i="20"/>
  <c r="CL237" i="20" s="1"/>
  <c r="FJ98" i="20"/>
  <c r="FL98" i="20" s="1"/>
  <c r="FJ240" i="20"/>
  <c r="FL240" i="20" s="1"/>
  <c r="Y220" i="20"/>
  <c r="AA220" i="20" s="1"/>
  <c r="FJ261" i="20"/>
  <c r="FL261" i="20" s="1"/>
  <c r="BV212" i="20"/>
  <c r="BX212" i="20" s="1"/>
  <c r="R10" i="20"/>
  <c r="Y213" i="20"/>
  <c r="AA213" i="20" s="1"/>
  <c r="R193" i="20"/>
  <c r="T193" i="20" s="1"/>
  <c r="FC177" i="20"/>
  <c r="FE177" i="20" s="1"/>
  <c r="CJ147" i="20"/>
  <c r="CL147" i="20" s="1"/>
  <c r="Y41" i="20"/>
  <c r="AA41" i="20" s="1"/>
  <c r="Y206" i="20"/>
  <c r="AA206" i="20" s="1"/>
  <c r="CJ195" i="20"/>
  <c r="CL195" i="20" s="1"/>
  <c r="Y247" i="20"/>
  <c r="AA247" i="20" s="1"/>
  <c r="FJ258" i="20"/>
  <c r="FL258" i="20" s="1"/>
  <c r="FJ247" i="20"/>
  <c r="FL247" i="20" s="1"/>
  <c r="CJ184" i="20"/>
  <c r="CL184" i="20" s="1"/>
  <c r="CJ242" i="20"/>
  <c r="CL242" i="20" s="1"/>
  <c r="BV220" i="20"/>
  <c r="BX220" i="20" s="1"/>
  <c r="EY134" i="20"/>
  <c r="FC209" i="20"/>
  <c r="FE209" i="20" s="1"/>
  <c r="EV241" i="20"/>
  <c r="EX241" i="20" s="1"/>
  <c r="Y204" i="20"/>
  <c r="AA204" i="20" s="1"/>
  <c r="FJ252" i="20"/>
  <c r="FL252" i="20" s="1"/>
  <c r="Y221" i="20"/>
  <c r="AA221" i="20" s="1"/>
  <c r="CJ221" i="20"/>
  <c r="CL221" i="20" s="1"/>
  <c r="FJ190" i="20"/>
  <c r="FL190" i="20" s="1"/>
  <c r="CJ225" i="20"/>
  <c r="CL225" i="20" s="1"/>
  <c r="CJ254" i="20"/>
  <c r="CL254" i="20" s="1"/>
  <c r="Y235" i="20"/>
  <c r="AA235" i="20" s="1"/>
  <c r="FJ248" i="20"/>
  <c r="FL248" i="20" s="1"/>
  <c r="Y252" i="20"/>
  <c r="AA252" i="20" s="1"/>
  <c r="CJ207" i="20"/>
  <c r="CL207" i="20" s="1"/>
  <c r="FJ230" i="20"/>
  <c r="FL230" i="20" s="1"/>
  <c r="FJ235" i="20"/>
  <c r="FL235" i="20" s="1"/>
  <c r="FJ197" i="20"/>
  <c r="FL197" i="20" s="1"/>
  <c r="CJ257" i="20"/>
  <c r="CL257" i="20" s="1"/>
  <c r="CJ259" i="20"/>
  <c r="CL259" i="20" s="1"/>
  <c r="FJ184" i="20"/>
  <c r="FL184" i="20" s="1"/>
  <c r="CJ220" i="20"/>
  <c r="CL220" i="20" s="1"/>
  <c r="CJ249" i="20"/>
  <c r="CL249" i="20" s="1"/>
  <c r="FJ262" i="20"/>
  <c r="FL262" i="20" s="1"/>
  <c r="FJ218" i="20"/>
  <c r="FL218" i="20" s="1"/>
  <c r="FJ149" i="20"/>
  <c r="FL149" i="20" s="1"/>
  <c r="CJ187" i="20"/>
  <c r="CL187" i="20" s="1"/>
  <c r="CJ149" i="20"/>
  <c r="CL149" i="20" s="1"/>
  <c r="FJ186" i="20"/>
  <c r="FL186" i="20" s="1"/>
  <c r="FJ187" i="20"/>
  <c r="FL187" i="20" s="1"/>
  <c r="Y242" i="20"/>
  <c r="AA242" i="20" s="1"/>
  <c r="CJ210" i="20"/>
  <c r="CL210" i="20" s="1"/>
  <c r="CJ232" i="20"/>
  <c r="CL232" i="20" s="1"/>
  <c r="Y241" i="20"/>
  <c r="AA241" i="20" s="1"/>
  <c r="Y187" i="20"/>
  <c r="AA187" i="20" s="1"/>
  <c r="CJ223" i="20"/>
  <c r="CL223" i="20" s="1"/>
  <c r="FJ221" i="20"/>
  <c r="FL221" i="20" s="1"/>
  <c r="CJ199" i="20"/>
  <c r="CL199" i="20" s="1"/>
  <c r="CJ222" i="20"/>
  <c r="CL222" i="20" s="1"/>
  <c r="FJ222" i="20"/>
  <c r="FL222" i="20" s="1"/>
  <c r="FJ202" i="20"/>
  <c r="FL202" i="20" s="1"/>
  <c r="Y254" i="20"/>
  <c r="AA254" i="20" s="1"/>
  <c r="Y184" i="20"/>
  <c r="AA184" i="20" s="1"/>
  <c r="Y249" i="20"/>
  <c r="AA249" i="20" s="1"/>
  <c r="CJ235" i="20"/>
  <c r="CL235" i="20" s="1"/>
  <c r="Y205" i="20"/>
  <c r="AA205" i="20" s="1"/>
  <c r="Y190" i="20"/>
  <c r="AA190" i="20" s="1"/>
  <c r="CJ205" i="20"/>
  <c r="CL205" i="20" s="1"/>
  <c r="FJ251" i="20"/>
  <c r="FL251" i="20" s="1"/>
  <c r="CJ261" i="20"/>
  <c r="CL261" i="20" s="1"/>
  <c r="Y253" i="20"/>
  <c r="AA253" i="20" s="1"/>
  <c r="FJ246" i="20"/>
  <c r="FL246" i="20" s="1"/>
  <c r="Y193" i="20"/>
  <c r="AA193" i="20" s="1"/>
  <c r="FJ234" i="20"/>
  <c r="FL234" i="20" s="1"/>
  <c r="CJ252" i="20"/>
  <c r="CL252" i="20" s="1"/>
  <c r="Y256" i="20"/>
  <c r="AA256" i="20" s="1"/>
  <c r="Y30" i="20"/>
  <c r="AA30" i="20" s="1"/>
  <c r="FJ256" i="20"/>
  <c r="FL256" i="20" s="1"/>
  <c r="Y255" i="20"/>
  <c r="AA255" i="20" s="1"/>
  <c r="Y181" i="20"/>
  <c r="AA181" i="20" s="1"/>
  <c r="FJ182" i="20"/>
  <c r="FL182" i="20" s="1"/>
  <c r="FJ225" i="20"/>
  <c r="FL225" i="20" s="1"/>
  <c r="FC214" i="20"/>
  <c r="FE214" i="20" s="1"/>
  <c r="BV151" i="20"/>
  <c r="BX151" i="20" s="1"/>
  <c r="R41" i="20"/>
  <c r="T41" i="20" s="1"/>
  <c r="BV206" i="20"/>
  <c r="BX206" i="20" s="1"/>
  <c r="FC185" i="20"/>
  <c r="FE185" i="20" s="1"/>
  <c r="R251" i="20"/>
  <c r="T251" i="20" s="1"/>
  <c r="R237" i="20"/>
  <c r="T237" i="20" s="1"/>
  <c r="EV96" i="20"/>
  <c r="EX96" i="20" s="1"/>
  <c r="FC199" i="20"/>
  <c r="FE199" i="20" s="1"/>
  <c r="BV255" i="20"/>
  <c r="BX255" i="20" s="1"/>
  <c r="BV207" i="20"/>
  <c r="BX207" i="20" s="1"/>
  <c r="FC182" i="20"/>
  <c r="FE182" i="20" s="1"/>
  <c r="BH201" i="20"/>
  <c r="BJ201" i="20" s="1"/>
  <c r="BV237" i="20"/>
  <c r="BX237" i="20" s="1"/>
  <c r="R217" i="20"/>
  <c r="T217" i="20" s="1"/>
  <c r="BV258" i="20"/>
  <c r="BX258" i="20" s="1"/>
  <c r="R247" i="20"/>
  <c r="T247" i="20" s="1"/>
  <c r="EV134" i="20"/>
  <c r="EX134" i="20" s="1"/>
  <c r="R195" i="20"/>
  <c r="T195" i="20" s="1"/>
  <c r="EV247" i="20"/>
  <c r="EX247" i="20" s="1"/>
  <c r="FC262" i="20"/>
  <c r="FE262" i="20" s="1"/>
  <c r="R254" i="20"/>
  <c r="T254" i="20" s="1"/>
  <c r="R240" i="20"/>
  <c r="T240" i="20" s="1"/>
  <c r="R208" i="20"/>
  <c r="T208" i="20" s="1"/>
  <c r="R256" i="20"/>
  <c r="T256" i="20" s="1"/>
  <c r="BV208" i="20"/>
  <c r="BX208" i="20" s="1"/>
  <c r="FC233" i="20"/>
  <c r="FE233" i="20" s="1"/>
  <c r="R201" i="20"/>
  <c r="T201" i="20" s="1"/>
  <c r="BV221" i="20"/>
  <c r="BX221" i="20" s="1"/>
  <c r="BV231" i="20"/>
  <c r="BX231" i="20" s="1"/>
  <c r="R221" i="20"/>
  <c r="T221" i="20" s="1"/>
  <c r="FC187" i="20"/>
  <c r="FE187" i="20" s="1"/>
  <c r="FC181" i="20"/>
  <c r="FE181" i="20" s="1"/>
  <c r="EV202" i="20"/>
  <c r="EX202" i="20" s="1"/>
  <c r="BV235" i="20"/>
  <c r="BX235" i="20" s="1"/>
  <c r="EV255" i="20"/>
  <c r="EX255" i="20" s="1"/>
  <c r="BV199" i="20"/>
  <c r="BX199" i="20" s="1"/>
  <c r="CX234" i="20"/>
  <c r="CZ234" i="20" s="1"/>
  <c r="FC247" i="20"/>
  <c r="FE247" i="20" s="1"/>
  <c r="FC227" i="20"/>
  <c r="FE227" i="20" s="1"/>
  <c r="EV201" i="20"/>
  <c r="EX201" i="20" s="1"/>
  <c r="FC252" i="20"/>
  <c r="FE252" i="20" s="1"/>
  <c r="BV252" i="20"/>
  <c r="BX252" i="20" s="1"/>
  <c r="EV200" i="20"/>
  <c r="EX200" i="20" s="1"/>
  <c r="O63" i="21"/>
  <c r="EV251" i="20"/>
  <c r="EX251" i="20" s="1"/>
  <c r="FC221" i="20"/>
  <c r="FE221" i="20" s="1"/>
  <c r="BV226" i="20"/>
  <c r="BX226" i="20" s="1"/>
  <c r="FC242" i="20"/>
  <c r="FE242" i="20" s="1"/>
  <c r="EV162" i="20"/>
  <c r="EX162" i="20" s="1"/>
  <c r="AM183" i="20"/>
  <c r="AO183" i="20" s="1"/>
  <c r="BV195" i="20"/>
  <c r="BX195" i="20" s="1"/>
  <c r="EY125" i="20"/>
  <c r="EY18" i="20"/>
  <c r="EV258" i="20"/>
  <c r="EX258" i="20" s="1"/>
  <c r="EY34" i="20"/>
  <c r="EV243" i="20"/>
  <c r="EX243" i="20" s="1"/>
  <c r="FC237" i="20"/>
  <c r="FE237" i="20" s="1"/>
  <c r="EY102" i="20"/>
  <c r="BV224" i="20"/>
  <c r="BX224" i="20" s="1"/>
  <c r="EV189" i="20"/>
  <c r="EX189" i="20" s="1"/>
  <c r="BV201" i="20"/>
  <c r="BX201" i="20" s="1"/>
  <c r="R213" i="20"/>
  <c r="T213" i="20" s="1"/>
  <c r="R219" i="20"/>
  <c r="T219" i="20" s="1"/>
  <c r="FC218" i="20"/>
  <c r="FE218" i="20" s="1"/>
  <c r="BV219" i="20"/>
  <c r="BX219" i="20" s="1"/>
  <c r="FC249" i="20"/>
  <c r="FE249" i="20" s="1"/>
  <c r="R28" i="20"/>
  <c r="T28" i="20" s="1"/>
  <c r="EV237" i="20"/>
  <c r="EX237" i="20" s="1"/>
  <c r="EV195" i="20"/>
  <c r="EX195" i="20" s="1"/>
  <c r="R206" i="20"/>
  <c r="T206" i="20" s="1"/>
  <c r="EV142" i="20"/>
  <c r="EX142" i="20" s="1"/>
  <c r="BV247" i="20"/>
  <c r="BX247" i="20" s="1"/>
  <c r="BV209" i="20"/>
  <c r="BX209" i="20" s="1"/>
  <c r="FC231" i="20"/>
  <c r="FE231" i="20" s="1"/>
  <c r="EV223" i="20"/>
  <c r="EX223" i="20" s="1"/>
  <c r="FC246" i="20"/>
  <c r="FE246" i="20" s="1"/>
  <c r="EV184" i="20"/>
  <c r="EX184" i="20" s="1"/>
  <c r="FC208" i="20"/>
  <c r="FE208" i="20" s="1"/>
  <c r="EV233" i="20"/>
  <c r="EX233" i="20" s="1"/>
  <c r="BV187" i="20"/>
  <c r="BX187" i="20" s="1"/>
  <c r="EV207" i="20"/>
  <c r="EX207" i="20" s="1"/>
  <c r="R218" i="20"/>
  <c r="T218" i="20" s="1"/>
  <c r="EV253" i="20"/>
  <c r="EX253" i="20" s="1"/>
  <c r="FC202" i="20"/>
  <c r="FE202" i="20" s="1"/>
  <c r="FC253" i="20"/>
  <c r="FE253" i="20" s="1"/>
  <c r="EV262" i="20"/>
  <c r="EX262" i="20" s="1"/>
  <c r="EV187" i="20"/>
  <c r="EX187" i="20" s="1"/>
  <c r="FC255" i="20"/>
  <c r="FE255" i="20" s="1"/>
  <c r="BV257" i="20"/>
  <c r="BX257" i="20" s="1"/>
  <c r="R194" i="20"/>
  <c r="T194" i="20" s="1"/>
  <c r="R198" i="20"/>
  <c r="T198" i="20" s="1"/>
  <c r="FC217" i="20"/>
  <c r="FE217" i="20" s="1"/>
  <c r="FC96" i="20"/>
  <c r="FE96" i="20" s="1"/>
  <c r="EY98" i="20"/>
  <c r="FC98" i="20"/>
  <c r="FE98" i="20" s="1"/>
  <c r="EY128" i="20"/>
  <c r="R216" i="20"/>
  <c r="T216" i="20" s="1"/>
  <c r="BV184" i="20"/>
  <c r="BX184" i="20" s="1"/>
  <c r="R232" i="20"/>
  <c r="T232" i="20" s="1"/>
  <c r="R241" i="20"/>
  <c r="T241" i="20" s="1"/>
  <c r="R211" i="20"/>
  <c r="T211" i="20" s="1"/>
  <c r="R262" i="20"/>
  <c r="T262" i="20" s="1"/>
  <c r="R257" i="20"/>
  <c r="T257" i="20" s="1"/>
  <c r="EV197" i="20"/>
  <c r="EX197" i="20" s="1"/>
  <c r="R227" i="20"/>
  <c r="T227" i="20" s="1"/>
  <c r="EV92" i="20"/>
  <c r="EX92" i="20" s="1"/>
  <c r="FC258" i="20"/>
  <c r="FE258" i="20" s="1"/>
  <c r="R222" i="20"/>
  <c r="T222" i="20" s="1"/>
  <c r="BV134" i="20"/>
  <c r="BX134" i="20" s="1"/>
  <c r="FC28" i="20"/>
  <c r="FE28" i="20" s="1"/>
  <c r="R207" i="20"/>
  <c r="T207" i="20" s="1"/>
  <c r="EY96" i="20"/>
  <c r="FC216" i="20"/>
  <c r="FE216" i="20" s="1"/>
  <c r="FC240" i="20"/>
  <c r="FE240" i="20" s="1"/>
  <c r="R184" i="20"/>
  <c r="T184" i="20" s="1"/>
  <c r="FC220" i="20"/>
  <c r="FE220" i="20" s="1"/>
  <c r="FC241" i="20"/>
  <c r="FE241" i="20" s="1"/>
  <c r="EY108" i="20"/>
  <c r="FC189" i="20"/>
  <c r="FE189" i="20" s="1"/>
  <c r="EV211" i="20"/>
  <c r="EX211" i="20" s="1"/>
  <c r="BV225" i="20"/>
  <c r="BX225" i="20" s="1"/>
  <c r="EV230" i="20"/>
  <c r="EX230" i="20" s="1"/>
  <c r="FC191" i="20"/>
  <c r="FE191" i="20" s="1"/>
  <c r="FC238" i="20"/>
  <c r="FE238" i="20" s="1"/>
  <c r="R181" i="20"/>
  <c r="T181" i="20" s="1"/>
  <c r="BV197" i="20"/>
  <c r="BX197" i="20" s="1"/>
  <c r="EV227" i="20"/>
  <c r="EX227" i="20" s="1"/>
  <c r="BV185" i="20"/>
  <c r="BX185" i="20" s="1"/>
  <c r="EV149" i="20"/>
  <c r="EX149" i="20" s="1"/>
  <c r="EY92" i="20"/>
  <c r="R185" i="20"/>
  <c r="T185" i="20" s="1"/>
  <c r="FC142" i="20"/>
  <c r="FE142" i="20" s="1"/>
  <c r="R258" i="20"/>
  <c r="T258" i="20" s="1"/>
  <c r="R59" i="20"/>
  <c r="T59" i="20" s="1"/>
  <c r="EV206" i="20"/>
  <c r="EX206" i="20" s="1"/>
  <c r="EY113" i="20"/>
  <c r="R252" i="20"/>
  <c r="T252" i="20" s="1"/>
  <c r="EV252" i="20"/>
  <c r="EX252" i="20" s="1"/>
  <c r="EV240" i="20"/>
  <c r="EX240" i="20" s="1"/>
  <c r="BV230" i="20"/>
  <c r="BX230" i="20" s="1"/>
  <c r="R255" i="20"/>
  <c r="T255" i="20" s="1"/>
  <c r="R187" i="20"/>
  <c r="T187" i="20" s="1"/>
  <c r="R223" i="20"/>
  <c r="T223" i="20" s="1"/>
  <c r="EV249" i="20"/>
  <c r="EX249" i="20" s="1"/>
  <c r="FC257" i="20"/>
  <c r="FE257" i="20" s="1"/>
  <c r="FC222" i="20"/>
  <c r="FE222" i="20" s="1"/>
  <c r="BV262" i="20"/>
  <c r="BX262" i="20" s="1"/>
  <c r="BV218" i="20"/>
  <c r="BX218" i="20" s="1"/>
  <c r="AM257" i="20"/>
  <c r="AO257" i="20" s="1"/>
  <c r="R253" i="20"/>
  <c r="T253" i="20" s="1"/>
  <c r="R243" i="20"/>
  <c r="T243" i="20" s="1"/>
  <c r="FC210" i="20"/>
  <c r="FE210" i="20" s="1"/>
  <c r="R234" i="20"/>
  <c r="T234" i="20" s="1"/>
  <c r="EV203" i="20"/>
  <c r="EX203" i="20" s="1"/>
  <c r="EV191" i="20"/>
  <c r="EX191" i="20" s="1"/>
  <c r="BV239" i="20"/>
  <c r="BX239" i="20" s="1"/>
  <c r="BV242" i="20"/>
  <c r="BX242" i="20" s="1"/>
  <c r="R238" i="20"/>
  <c r="T238" i="20" s="1"/>
  <c r="BV254" i="20"/>
  <c r="BX254" i="20" s="1"/>
  <c r="BV198" i="20"/>
  <c r="BX198" i="20" s="1"/>
  <c r="EV198" i="20"/>
  <c r="EX198" i="20" s="1"/>
  <c r="BV203" i="20"/>
  <c r="BX203" i="20" s="1"/>
  <c r="EV199" i="20"/>
  <c r="EX199" i="20" s="1"/>
  <c r="EH253" i="20"/>
  <c r="EJ253" i="20" s="1"/>
  <c r="EK253" i="20"/>
  <c r="EG253" i="20"/>
  <c r="P76" i="20"/>
  <c r="BM76" i="20"/>
  <c r="BR76" i="20" s="1"/>
  <c r="CA76" i="20"/>
  <c r="DC76" i="20"/>
  <c r="DH76" i="20" s="1"/>
  <c r="CV76" i="20"/>
  <c r="CW76" i="20" s="1"/>
  <c r="CX76" i="20" s="1"/>
  <c r="CZ76" i="20" s="1"/>
  <c r="BM100" i="20"/>
  <c r="FA100" i="20"/>
  <c r="CV100" i="20"/>
  <c r="DA100" i="20" s="1"/>
  <c r="FV100" i="20"/>
  <c r="FX100" i="20" s="1"/>
  <c r="FZ100" i="20" s="1"/>
  <c r="DX100" i="20"/>
  <c r="GR100" i="20"/>
  <c r="GS100" i="20" s="1"/>
  <c r="GT100" i="20" s="1"/>
  <c r="GV100" i="20" s="1"/>
  <c r="T94" i="21" s="1"/>
  <c r="ET100" i="20"/>
  <c r="CO100" i="20"/>
  <c r="EF100" i="20"/>
  <c r="DC100" i="20"/>
  <c r="AD100" i="20"/>
  <c r="AI100" i="20" s="1"/>
  <c r="BT100" i="20"/>
  <c r="BY100" i="20" s="1"/>
  <c r="P100" i="20"/>
  <c r="BF100" i="20"/>
  <c r="AY100" i="20"/>
  <c r="CA100" i="20"/>
  <c r="AK100" i="20"/>
  <c r="AP100" i="20" s="1"/>
  <c r="GD100" i="20"/>
  <c r="GE100" i="20" s="1"/>
  <c r="GF100" i="20" s="1"/>
  <c r="GH100" i="20" s="1"/>
  <c r="CH100" i="20"/>
  <c r="CM100" i="20" s="1"/>
  <c r="FO100" i="20"/>
  <c r="FT100" i="20" s="1"/>
  <c r="AR100" i="20"/>
  <c r="DQ100" i="20"/>
  <c r="EM100" i="20"/>
  <c r="ER100" i="20" s="1"/>
  <c r="DJ100" i="20"/>
  <c r="W100" i="20"/>
  <c r="GR24" i="20"/>
  <c r="GS24" i="20" s="1"/>
  <c r="GT24" i="20" s="1"/>
  <c r="GV24" i="20" s="1"/>
  <c r="T18" i="21" s="1"/>
  <c r="FV24" i="20"/>
  <c r="CH24" i="20"/>
  <c r="GD24" i="20"/>
  <c r="GE24" i="20" s="1"/>
  <c r="GF24" i="20" s="1"/>
  <c r="GH24" i="20" s="1"/>
  <c r="FO24" i="20"/>
  <c r="FT24" i="20" s="1"/>
  <c r="AD24" i="20"/>
  <c r="AI24" i="20" s="1"/>
  <c r="AY24" i="20"/>
  <c r="DJ24" i="20"/>
  <c r="DO24" i="20" s="1"/>
  <c r="DC24" i="20"/>
  <c r="DH24" i="20" s="1"/>
  <c r="P24" i="20"/>
  <c r="BF24" i="20"/>
  <c r="BK24" i="20" s="1"/>
  <c r="FH24" i="20"/>
  <c r="FM24" i="20" s="1"/>
  <c r="GK24" i="20"/>
  <c r="GL24" i="20" s="1"/>
  <c r="GM24" i="20" s="1"/>
  <c r="GO24" i="20" s="1"/>
  <c r="BM24" i="20"/>
  <c r="BR24" i="20" s="1"/>
  <c r="AR24" i="20"/>
  <c r="CO24" i="20"/>
  <c r="W24" i="20"/>
  <c r="X24" i="20" s="1"/>
  <c r="DQ24" i="20"/>
  <c r="FA24" i="20"/>
  <c r="FB24" i="20" s="1"/>
  <c r="FC24" i="20" s="1"/>
  <c r="FE24" i="20" s="1"/>
  <c r="AK24" i="20"/>
  <c r="AM24" i="20" s="1"/>
  <c r="AO24" i="20" s="1"/>
  <c r="CA24" i="20"/>
  <c r="CF24" i="20" s="1"/>
  <c r="BT24" i="20"/>
  <c r="EM24" i="20"/>
  <c r="EN24" i="20" s="1"/>
  <c r="EO24" i="20" s="1"/>
  <c r="EQ24" i="20" s="1"/>
  <c r="EF24" i="20"/>
  <c r="EG24" i="20" s="1"/>
  <c r="DX24" i="20"/>
  <c r="AK32" i="20"/>
  <c r="AL32" i="20" s="1"/>
  <c r="CO32" i="20"/>
  <c r="ET32" i="20"/>
  <c r="W32" i="20"/>
  <c r="DQ32" i="20"/>
  <c r="DV32" i="20" s="1"/>
  <c r="P32" i="20"/>
  <c r="FH32" i="20"/>
  <c r="FI32" i="20" s="1"/>
  <c r="FJ32" i="20" s="1"/>
  <c r="FL32" i="20" s="1"/>
  <c r="BM32" i="20"/>
  <c r="BT40" i="20"/>
  <c r="FV40" i="20"/>
  <c r="GA40" i="20" s="1"/>
  <c r="AR40" i="20"/>
  <c r="AK40" i="20"/>
  <c r="AL40" i="20" s="1"/>
  <c r="CA40" i="20"/>
  <c r="GK40" i="20"/>
  <c r="GL40" i="20" s="1"/>
  <c r="GM40" i="20" s="1"/>
  <c r="GO40" i="20" s="1"/>
  <c r="FO40" i="20"/>
  <c r="FT40" i="20" s="1"/>
  <c r="CO40" i="20"/>
  <c r="CH40" i="20"/>
  <c r="CM40" i="20" s="1"/>
  <c r="BF40" i="20"/>
  <c r="BK40" i="20" s="1"/>
  <c r="EM40" i="20"/>
  <c r="EN40" i="20" s="1"/>
  <c r="EO40" i="20" s="1"/>
  <c r="EQ40" i="20" s="1"/>
  <c r="ET40" i="20"/>
  <c r="FH40" i="20"/>
  <c r="FI40" i="20" s="1"/>
  <c r="FJ40" i="20" s="1"/>
  <c r="FL40" i="20" s="1"/>
  <c r="CV40" i="20"/>
  <c r="CW40" i="20" s="1"/>
  <c r="CX40" i="20" s="1"/>
  <c r="CZ40" i="20" s="1"/>
  <c r="DJ40" i="20"/>
  <c r="DO40" i="20" s="1"/>
  <c r="AY40" i="20"/>
  <c r="GD40" i="20"/>
  <c r="GE40" i="20" s="1"/>
  <c r="GF40" i="20" s="1"/>
  <c r="GH40" i="20" s="1"/>
  <c r="BM40" i="20"/>
  <c r="BR40" i="20" s="1"/>
  <c r="EF40" i="20"/>
  <c r="GR40" i="20"/>
  <c r="GS40" i="20" s="1"/>
  <c r="GT40" i="20" s="1"/>
  <c r="GV40" i="20" s="1"/>
  <c r="T34" i="21" s="1"/>
  <c r="DQ40" i="20"/>
  <c r="W40" i="20"/>
  <c r="DX40" i="20"/>
  <c r="DC40" i="20"/>
  <c r="DH40" i="20" s="1"/>
  <c r="FA40" i="20"/>
  <c r="FB40" i="20" s="1"/>
  <c r="FC40" i="20" s="1"/>
  <c r="FE40" i="20" s="1"/>
  <c r="AD40" i="20"/>
  <c r="AF40" i="20" s="1"/>
  <c r="AH40" i="20" s="1"/>
  <c r="P40" i="20"/>
  <c r="GD48" i="20"/>
  <c r="GE48" i="20" s="1"/>
  <c r="GF48" i="20" s="1"/>
  <c r="GH48" i="20" s="1"/>
  <c r="FH48" i="20"/>
  <c r="FI48" i="20" s="1"/>
  <c r="FJ48" i="20" s="1"/>
  <c r="FL48" i="20" s="1"/>
  <c r="W48" i="20"/>
  <c r="CA48" i="20"/>
  <c r="P48" i="20"/>
  <c r="CH48" i="20"/>
  <c r="CM48" i="20" s="1"/>
  <c r="EM48" i="20"/>
  <c r="ER48" i="20" s="1"/>
  <c r="AD48" i="20"/>
  <c r="AF48" i="20" s="1"/>
  <c r="AH48" i="20" s="1"/>
  <c r="FO48" i="20"/>
  <c r="BF48" i="20"/>
  <c r="BK48" i="20" s="1"/>
  <c r="DX48" i="20"/>
  <c r="CO48" i="20"/>
  <c r="CT48" i="20" s="1"/>
  <c r="CV48" i="20"/>
  <c r="DA48" i="20" s="1"/>
  <c r="AY48" i="20"/>
  <c r="BA48" i="20" s="1"/>
  <c r="BC48" i="20" s="1"/>
  <c r="AR48" i="20"/>
  <c r="ET48" i="20"/>
  <c r="EY48" i="20" s="1"/>
  <c r="DC48" i="20"/>
  <c r="FA48" i="20"/>
  <c r="FB48" i="20" s="1"/>
  <c r="FC48" i="20" s="1"/>
  <c r="FE48" i="20" s="1"/>
  <c r="GK48" i="20"/>
  <c r="GL48" i="20" s="1"/>
  <c r="GM48" i="20" s="1"/>
  <c r="GO48" i="20" s="1"/>
  <c r="DQ48" i="20"/>
  <c r="DV48" i="20" s="1"/>
  <c r="GR48" i="20"/>
  <c r="GS48" i="20" s="1"/>
  <c r="BT48" i="20"/>
  <c r="AK48" i="20"/>
  <c r="BM48" i="20"/>
  <c r="BR48" i="20" s="1"/>
  <c r="FV48" i="20"/>
  <c r="FW48" i="20" s="1"/>
  <c r="FX48" i="20" s="1"/>
  <c r="DJ48" i="20"/>
  <c r="DO48" i="20" s="1"/>
  <c r="EF48" i="20"/>
  <c r="CO56" i="20"/>
  <c r="W56" i="20"/>
  <c r="AD56" i="20"/>
  <c r="AI56" i="20" s="1"/>
  <c r="FA56" i="20"/>
  <c r="FF56" i="20" s="1"/>
  <c r="DQ56" i="20"/>
  <c r="DV56" i="20" s="1"/>
  <c r="FO56" i="20"/>
  <c r="AY56" i="20"/>
  <c r="P56" i="20"/>
  <c r="DJ56" i="20"/>
  <c r="DO56" i="20" s="1"/>
  <c r="AK56" i="20"/>
  <c r="FH56" i="20"/>
  <c r="FI56" i="20" s="1"/>
  <c r="FJ56" i="20" s="1"/>
  <c r="FL56" i="20" s="1"/>
  <c r="BF56" i="20"/>
  <c r="BK56" i="20" s="1"/>
  <c r="GD56" i="20"/>
  <c r="GE56" i="20" s="1"/>
  <c r="GF56" i="20" s="1"/>
  <c r="GH56" i="20" s="1"/>
  <c r="FV56" i="20"/>
  <c r="CA56" i="20"/>
  <c r="ET56" i="20"/>
  <c r="EY56" i="20" s="1"/>
  <c r="DC56" i="20"/>
  <c r="DD56" i="20" s="1"/>
  <c r="DE56" i="20" s="1"/>
  <c r="DG56" i="20" s="1"/>
  <c r="BT56" i="20"/>
  <c r="BM56" i="20"/>
  <c r="BR56" i="20" s="1"/>
  <c r="AR56" i="20"/>
  <c r="AW56" i="20" s="1"/>
  <c r="EM56" i="20"/>
  <c r="ER56" i="20" s="1"/>
  <c r="GK56" i="20"/>
  <c r="GL56" i="20" s="1"/>
  <c r="GM56" i="20" s="1"/>
  <c r="GO56" i="20" s="1"/>
  <c r="GR56" i="20"/>
  <c r="GS56" i="20" s="1"/>
  <c r="GT56" i="20" s="1"/>
  <c r="GV56" i="20" s="1"/>
  <c r="T50" i="21" s="1"/>
  <c r="DX56" i="20"/>
  <c r="CH56" i="20"/>
  <c r="CV56" i="20"/>
  <c r="DA56" i="20" s="1"/>
  <c r="EF56" i="20"/>
  <c r="EG56" i="20" s="1"/>
  <c r="AR64" i="20"/>
  <c r="FV64" i="20"/>
  <c r="DJ64" i="20"/>
  <c r="P64" i="20"/>
  <c r="ET64" i="20"/>
  <c r="CO64" i="20"/>
  <c r="AK64" i="20"/>
  <c r="BT64" i="20"/>
  <c r="DX64" i="20"/>
  <c r="BM64" i="20"/>
  <c r="EM64" i="20"/>
  <c r="AD64" i="20"/>
  <c r="AF64" i="20" s="1"/>
  <c r="AH64" i="20" s="1"/>
  <c r="DC64" i="20"/>
  <c r="AY64" i="20"/>
  <c r="GR64" i="20"/>
  <c r="GS64" i="20" s="1"/>
  <c r="GT64" i="20" s="1"/>
  <c r="GV64" i="20" s="1"/>
  <c r="T58" i="21" s="1"/>
  <c r="DQ64" i="20"/>
  <c r="CV64" i="20"/>
  <c r="CW64" i="20" s="1"/>
  <c r="CX64" i="20" s="1"/>
  <c r="CZ64" i="20" s="1"/>
  <c r="W64" i="20"/>
  <c r="GD64" i="20"/>
  <c r="GE64" i="20" s="1"/>
  <c r="GF64" i="20" s="1"/>
  <c r="GH64" i="20" s="1"/>
  <c r="BF64" i="20"/>
  <c r="FA64" i="20"/>
  <c r="FB64" i="20" s="1"/>
  <c r="FC64" i="20" s="1"/>
  <c r="FE64" i="20" s="1"/>
  <c r="EF64" i="20"/>
  <c r="CA64" i="20"/>
  <c r="FO64" i="20"/>
  <c r="FT64" i="20" s="1"/>
  <c r="FH64" i="20"/>
  <c r="FI64" i="20" s="1"/>
  <c r="FJ64" i="20" s="1"/>
  <c r="FL64" i="20" s="1"/>
  <c r="CH64" i="20"/>
  <c r="GK64" i="20"/>
  <c r="GL64" i="20" s="1"/>
  <c r="GM64" i="20" s="1"/>
  <c r="GO64" i="20" s="1"/>
  <c r="GD72" i="20"/>
  <c r="GE72" i="20" s="1"/>
  <c r="GF72" i="20" s="1"/>
  <c r="GH72" i="20" s="1"/>
  <c r="EF72" i="20"/>
  <c r="EK72" i="20" s="1"/>
  <c r="CV72" i="20"/>
  <c r="DA72" i="20" s="1"/>
  <c r="GR72" i="20"/>
  <c r="GS72" i="20" s="1"/>
  <c r="GT72" i="20" s="1"/>
  <c r="GV72" i="20" s="1"/>
  <c r="T66" i="21" s="1"/>
  <c r="CA72" i="20"/>
  <c r="CF72" i="20" s="1"/>
  <c r="CH72" i="20"/>
  <c r="P72" i="20"/>
  <c r="DQ72" i="20"/>
  <c r="W72" i="20"/>
  <c r="AB72" i="20" s="1"/>
  <c r="BF72" i="20"/>
  <c r="BK72" i="20" s="1"/>
  <c r="FA72" i="20"/>
  <c r="FF72" i="20" s="1"/>
  <c r="DX72" i="20"/>
  <c r="EM72" i="20"/>
  <c r="ER72" i="20" s="1"/>
  <c r="FV72" i="20"/>
  <c r="ET72" i="20"/>
  <c r="EY72" i="20" s="1"/>
  <c r="FH72" i="20"/>
  <c r="AK72" i="20"/>
  <c r="AP72" i="20" s="1"/>
  <c r="AD72" i="20"/>
  <c r="DC72" i="20"/>
  <c r="DH72" i="20" s="1"/>
  <c r="CO72" i="20"/>
  <c r="DJ72" i="20"/>
  <c r="DO72" i="20" s="1"/>
  <c r="BM72" i="20"/>
  <c r="BR72" i="20" s="1"/>
  <c r="AY72" i="20"/>
  <c r="GK72" i="20"/>
  <c r="GL72" i="20" s="1"/>
  <c r="GM72" i="20" s="1"/>
  <c r="GO72" i="20" s="1"/>
  <c r="GK80" i="20"/>
  <c r="GL80" i="20" s="1"/>
  <c r="GM80" i="20" s="1"/>
  <c r="GO80" i="20" s="1"/>
  <c r="AY80" i="20"/>
  <c r="BT80" i="20"/>
  <c r="BY80" i="20" s="1"/>
  <c r="DX80" i="20"/>
  <c r="EC80" i="20" s="1"/>
  <c r="AR80" i="20"/>
  <c r="BM80" i="20"/>
  <c r="ET80" i="20"/>
  <c r="AK80" i="20"/>
  <c r="GR80" i="20"/>
  <c r="GS80" i="20" s="1"/>
  <c r="GT80" i="20" s="1"/>
  <c r="GV80" i="20" s="1"/>
  <c r="T74" i="21" s="1"/>
  <c r="AD80" i="20"/>
  <c r="BF80" i="20"/>
  <c r="BK80" i="20" s="1"/>
  <c r="FO80" i="20"/>
  <c r="W80" i="20"/>
  <c r="EF80" i="20"/>
  <c r="EM80" i="20"/>
  <c r="EN80" i="20" s="1"/>
  <c r="EO80" i="20" s="1"/>
  <c r="EQ80" i="20" s="1"/>
  <c r="FA80" i="20"/>
  <c r="DC80" i="20"/>
  <c r="DH80" i="20" s="1"/>
  <c r="CH80" i="20"/>
  <c r="CO80" i="20"/>
  <c r="P80" i="20"/>
  <c r="CA80" i="20"/>
  <c r="FV80" i="20"/>
  <c r="FH80" i="20"/>
  <c r="FI80" i="20" s="1"/>
  <c r="FJ80" i="20" s="1"/>
  <c r="FL80" i="20" s="1"/>
  <c r="GD80" i="20"/>
  <c r="GE80" i="20" s="1"/>
  <c r="GF80" i="20" s="1"/>
  <c r="GH80" i="20" s="1"/>
  <c r="BM88" i="20"/>
  <c r="BR88" i="20" s="1"/>
  <c r="GR88" i="20"/>
  <c r="GS88" i="20" s="1"/>
  <c r="GT88" i="20" s="1"/>
  <c r="GV88" i="20" s="1"/>
  <c r="EF88" i="20"/>
  <c r="EK88" i="20" s="1"/>
  <c r="AD88" i="20"/>
  <c r="DJ88" i="20"/>
  <c r="DO88" i="20" s="1"/>
  <c r="DQ88" i="20"/>
  <c r="GK88" i="20"/>
  <c r="GL88" i="20" s="1"/>
  <c r="GM88" i="20" s="1"/>
  <c r="GO88" i="20" s="1"/>
  <c r="GD88" i="20"/>
  <c r="GE88" i="20" s="1"/>
  <c r="GF88" i="20" s="1"/>
  <c r="GH88" i="20" s="1"/>
  <c r="CA88" i="20"/>
  <c r="CF88" i="20" s="1"/>
  <c r="BF88" i="20"/>
  <c r="BK88" i="20" s="1"/>
  <c r="FA88" i="20"/>
  <c r="FB88" i="20" s="1"/>
  <c r="FC88" i="20" s="1"/>
  <c r="FE88" i="20" s="1"/>
  <c r="DX88" i="20"/>
  <c r="DY88" i="20" s="1"/>
  <c r="W88" i="20"/>
  <c r="FV88" i="20"/>
  <c r="CV88" i="20"/>
  <c r="CW88" i="20" s="1"/>
  <c r="CX88" i="20" s="1"/>
  <c r="CZ88" i="20" s="1"/>
  <c r="BT88" i="20"/>
  <c r="AR88" i="20"/>
  <c r="AW88" i="20" s="1"/>
  <c r="P88" i="20"/>
  <c r="U88" i="20" s="1"/>
  <c r="FH88" i="20"/>
  <c r="FM88" i="20" s="1"/>
  <c r="ET88" i="20"/>
  <c r="DC88" i="20"/>
  <c r="DH88" i="20" s="1"/>
  <c r="CO88" i="20"/>
  <c r="CT88" i="20" s="1"/>
  <c r="EM88" i="20"/>
  <c r="EN88" i="20" s="1"/>
  <c r="EO88" i="20" s="1"/>
  <c r="EQ88" i="20" s="1"/>
  <c r="CH88" i="20"/>
  <c r="AY88" i="20"/>
  <c r="AK88" i="20"/>
  <c r="FO88" i="20"/>
  <c r="FT88" i="20" s="1"/>
  <c r="GK104" i="20"/>
  <c r="GL104" i="20" s="1"/>
  <c r="GM104" i="20" s="1"/>
  <c r="GO104" i="20" s="1"/>
  <c r="W104" i="20"/>
  <c r="AB104" i="20" s="1"/>
  <c r="AD104" i="20"/>
  <c r="AI104" i="20" s="1"/>
  <c r="DJ104" i="20"/>
  <c r="DO104" i="20" s="1"/>
  <c r="DX104" i="20"/>
  <c r="AK104" i="20"/>
  <c r="FH104" i="20"/>
  <c r="FM104" i="20" s="1"/>
  <c r="P104" i="20"/>
  <c r="U104" i="20" s="1"/>
  <c r="DC104" i="20"/>
  <c r="DQ104" i="20"/>
  <c r="DV104" i="20" s="1"/>
  <c r="AY104" i="20"/>
  <c r="BD104" i="20" s="1"/>
  <c r="BF104" i="20"/>
  <c r="BK104" i="20" s="1"/>
  <c r="CH104" i="20"/>
  <c r="GR104" i="20"/>
  <c r="GS104" i="20" s="1"/>
  <c r="GT104" i="20" s="1"/>
  <c r="GV104" i="20" s="1"/>
  <c r="T98" i="21" s="1"/>
  <c r="EF104" i="20"/>
  <c r="EK104" i="20" s="1"/>
  <c r="CV104" i="20"/>
  <c r="CW104" i="20" s="1"/>
  <c r="CX104" i="20" s="1"/>
  <c r="CZ104" i="20" s="1"/>
  <c r="CA104" i="20"/>
  <c r="EM112" i="20"/>
  <c r="EN112" i="20" s="1"/>
  <c r="EO112" i="20" s="1"/>
  <c r="EQ112" i="20" s="1"/>
  <c r="AD112" i="20"/>
  <c r="BT112" i="20"/>
  <c r="BY112" i="20" s="1"/>
  <c r="GK112" i="20"/>
  <c r="GL112" i="20" s="1"/>
  <c r="GM112" i="20" s="1"/>
  <c r="GO112" i="20" s="1"/>
  <c r="W112" i="20"/>
  <c r="GR112" i="20"/>
  <c r="GS112" i="20" s="1"/>
  <c r="GT112" i="20" s="1"/>
  <c r="GV112" i="20" s="1"/>
  <c r="CA112" i="20"/>
  <c r="DJ112" i="20"/>
  <c r="DO112" i="20" s="1"/>
  <c r="FO112" i="20"/>
  <c r="FT112" i="20" s="1"/>
  <c r="BM112" i="20"/>
  <c r="BR112" i="20" s="1"/>
  <c r="AR112" i="20"/>
  <c r="DX112" i="20"/>
  <c r="P112" i="20"/>
  <c r="FA112" i="20"/>
  <c r="FB112" i="20" s="1"/>
  <c r="FC112" i="20" s="1"/>
  <c r="FE112" i="20" s="1"/>
  <c r="AK112" i="20"/>
  <c r="DC112" i="20"/>
  <c r="CV112" i="20"/>
  <c r="CW112" i="20" s="1"/>
  <c r="CX112" i="20" s="1"/>
  <c r="CZ112" i="20" s="1"/>
  <c r="DQ112" i="20"/>
  <c r="FV112" i="20"/>
  <c r="EF112" i="20"/>
  <c r="CH112" i="20"/>
  <c r="CO112" i="20"/>
  <c r="ET112" i="20"/>
  <c r="EY112" i="20" s="1"/>
  <c r="FH112" i="20"/>
  <c r="FI112" i="20" s="1"/>
  <c r="FJ112" i="20" s="1"/>
  <c r="FL112" i="20" s="1"/>
  <c r="AY112" i="20"/>
  <c r="FA120" i="20"/>
  <c r="FB120" i="20" s="1"/>
  <c r="FC120" i="20" s="1"/>
  <c r="FE120" i="20" s="1"/>
  <c r="W120" i="20"/>
  <c r="AB120" i="20" s="1"/>
  <c r="ET120" i="20"/>
  <c r="EY120" i="20" s="1"/>
  <c r="GR120" i="20"/>
  <c r="GS120" i="20" s="1"/>
  <c r="GT120" i="20" s="1"/>
  <c r="GV120" i="20" s="1"/>
  <c r="T114" i="21" s="1"/>
  <c r="FH120" i="20"/>
  <c r="FM120" i="20" s="1"/>
  <c r="CH120" i="20"/>
  <c r="CM120" i="20" s="1"/>
  <c r="DC120" i="20"/>
  <c r="CV120" i="20"/>
  <c r="DA120" i="20" s="1"/>
  <c r="BM120" i="20"/>
  <c r="BR120" i="20" s="1"/>
  <c r="AY120" i="20"/>
  <c r="BD120" i="20" s="1"/>
  <c r="GK120" i="20"/>
  <c r="GL120" i="20" s="1"/>
  <c r="GM120" i="20" s="1"/>
  <c r="GO120" i="20" s="1"/>
  <c r="FO120" i="20"/>
  <c r="FT120" i="20" s="1"/>
  <c r="DQ120" i="20"/>
  <c r="DJ120" i="20"/>
  <c r="DO120" i="20" s="1"/>
  <c r="CO120" i="20"/>
  <c r="GD120" i="20"/>
  <c r="GE120" i="20" s="1"/>
  <c r="GF120" i="20" s="1"/>
  <c r="GH120" i="20" s="1"/>
  <c r="DX120" i="20"/>
  <c r="BF120" i="20"/>
  <c r="P120" i="20"/>
  <c r="AK120" i="20"/>
  <c r="EF120" i="20"/>
  <c r="EK120" i="20" s="1"/>
  <c r="BT120" i="20"/>
  <c r="BY120" i="20" s="1"/>
  <c r="AD120" i="20"/>
  <c r="EM120" i="20"/>
  <c r="ER120" i="20" s="1"/>
  <c r="CA120" i="20"/>
  <c r="CF120" i="20" s="1"/>
  <c r="FV120" i="20"/>
  <c r="FX120" i="20" s="1"/>
  <c r="FZ120" i="20" s="1"/>
  <c r="AR120" i="20"/>
  <c r="AK130" i="20"/>
  <c r="GR130" i="20"/>
  <c r="GS130" i="20" s="1"/>
  <c r="GT130" i="20" s="1"/>
  <c r="GV130" i="20" s="1"/>
  <c r="T124" i="21" s="1"/>
  <c r="FA130" i="20"/>
  <c r="FB130" i="20" s="1"/>
  <c r="FC130" i="20" s="1"/>
  <c r="FE130" i="20" s="1"/>
  <c r="BF130" i="20"/>
  <c r="EF130" i="20"/>
  <c r="FV123" i="20"/>
  <c r="FX123" i="20" s="1"/>
  <c r="FZ123" i="20" s="1"/>
  <c r="GK123" i="20"/>
  <c r="GL123" i="20" s="1"/>
  <c r="GM123" i="20" s="1"/>
  <c r="GO123" i="20" s="1"/>
  <c r="BF123" i="20"/>
  <c r="AY123" i="20"/>
  <c r="BD123" i="20" s="1"/>
  <c r="AK116" i="20"/>
  <c r="AP116" i="20" s="1"/>
  <c r="EF116" i="20"/>
  <c r="EK116" i="20" s="1"/>
  <c r="CH116" i="20"/>
  <c r="CM116" i="20" s="1"/>
  <c r="DJ116" i="20"/>
  <c r="DO116" i="20" s="1"/>
  <c r="EF60" i="20"/>
  <c r="CH126" i="20"/>
  <c r="CM126" i="20" s="1"/>
  <c r="DQ123" i="20"/>
  <c r="DV123" i="20" s="1"/>
  <c r="W123" i="20"/>
  <c r="CH123" i="20"/>
  <c r="CM123" i="20" s="1"/>
  <c r="DX116" i="20"/>
  <c r="DZ116" i="20" s="1"/>
  <c r="EB116" i="20" s="1"/>
  <c r="EM116" i="20"/>
  <c r="ER116" i="20" s="1"/>
  <c r="AY116" i="20"/>
  <c r="BD116" i="20" s="1"/>
  <c r="GK60" i="20"/>
  <c r="GL60" i="20" s="1"/>
  <c r="GM60" i="20" s="1"/>
  <c r="GO60" i="20" s="1"/>
  <c r="AR126" i="20"/>
  <c r="GR126" i="20"/>
  <c r="GS126" i="20" s="1"/>
  <c r="GT126" i="20" s="1"/>
  <c r="GV126" i="20" s="1"/>
  <c r="T120" i="21" s="1"/>
  <c r="FB124" i="20"/>
  <c r="FC124" i="20" s="1"/>
  <c r="FE124" i="20" s="1"/>
  <c r="FB123" i="20"/>
  <c r="FC123" i="20" s="1"/>
  <c r="FE123" i="20" s="1"/>
  <c r="DC78" i="20"/>
  <c r="DX123" i="20"/>
  <c r="AD123" i="20"/>
  <c r="AI123" i="20" s="1"/>
  <c r="BM123" i="20"/>
  <c r="FO123" i="20"/>
  <c r="CA123" i="20"/>
  <c r="CF123" i="20" s="1"/>
  <c r="CO123" i="20"/>
  <c r="CT123" i="20" s="1"/>
  <c r="CV116" i="20"/>
  <c r="CW116" i="20" s="1"/>
  <c r="CX116" i="20" s="1"/>
  <c r="CZ116" i="20" s="1"/>
  <c r="AR116" i="20"/>
  <c r="BF116" i="20"/>
  <c r="BK116" i="20" s="1"/>
  <c r="FH116" i="20"/>
  <c r="FM116" i="20" s="1"/>
  <c r="W126" i="20"/>
  <c r="GT134" i="20"/>
  <c r="GV134" i="20" s="1"/>
  <c r="T128" i="21" s="1"/>
  <c r="FH54" i="20"/>
  <c r="FM54" i="20" s="1"/>
  <c r="ET54" i="20"/>
  <c r="EY54" i="20" s="1"/>
  <c r="BF54" i="20"/>
  <c r="BK54" i="20" s="1"/>
  <c r="ET78" i="20"/>
  <c r="FA78" i="20"/>
  <c r="FF78" i="20" s="1"/>
  <c r="FV78" i="20"/>
  <c r="FX78" i="20" s="1"/>
  <c r="FZ78" i="20" s="1"/>
  <c r="EM78" i="20"/>
  <c r="ER78" i="20" s="1"/>
  <c r="GD123" i="20"/>
  <c r="GE123" i="20" s="1"/>
  <c r="GF123" i="20" s="1"/>
  <c r="GH123" i="20" s="1"/>
  <c r="DC123" i="20"/>
  <c r="DH123" i="20" s="1"/>
  <c r="EF123" i="20"/>
  <c r="EK123" i="20" s="1"/>
  <c r="ET116" i="20"/>
  <c r="EY116" i="20" s="1"/>
  <c r="BT116" i="20"/>
  <c r="BY116" i="20" s="1"/>
  <c r="DQ116" i="20"/>
  <c r="DV116" i="20" s="1"/>
  <c r="GR116" i="20"/>
  <c r="GS116" i="20" s="1"/>
  <c r="GT116" i="20" s="1"/>
  <c r="GV116" i="20" s="1"/>
  <c r="DJ126" i="20"/>
  <c r="DO126" i="20" s="1"/>
  <c r="EM54" i="20"/>
  <c r="CO78" i="20"/>
  <c r="CT78" i="20" s="1"/>
  <c r="CH78" i="20"/>
  <c r="P123" i="20"/>
  <c r="U123" i="20" s="1"/>
  <c r="GR123" i="20"/>
  <c r="GS123" i="20" s="1"/>
  <c r="GT123" i="20" s="1"/>
  <c r="GV123" i="20" s="1"/>
  <c r="T117" i="21" s="1"/>
  <c r="AR123" i="20"/>
  <c r="AW123" i="20" s="1"/>
  <c r="BM116" i="20"/>
  <c r="FV116" i="20"/>
  <c r="P116" i="20"/>
  <c r="BT28" i="20"/>
  <c r="BY28" i="20" s="1"/>
  <c r="P126" i="20"/>
  <c r="U126" i="20" s="1"/>
  <c r="P60" i="20"/>
  <c r="EM123" i="20"/>
  <c r="ER123" i="20" s="1"/>
  <c r="BT123" i="20"/>
  <c r="BY123" i="20" s="1"/>
  <c r="CV123" i="20"/>
  <c r="DA123" i="20" s="1"/>
  <c r="GD116" i="20"/>
  <c r="GE116" i="20" s="1"/>
  <c r="GF116" i="20" s="1"/>
  <c r="GH116" i="20" s="1"/>
  <c r="CA116" i="20"/>
  <c r="DX126" i="20"/>
  <c r="DY126" i="20" s="1"/>
  <c r="GS66" i="20"/>
  <c r="GT66" i="20" s="1"/>
  <c r="GV66" i="20" s="1"/>
  <c r="T60" i="21" s="1"/>
  <c r="GL98" i="20"/>
  <c r="GM98" i="20" s="1"/>
  <c r="GO98" i="20" s="1"/>
  <c r="GS98" i="20"/>
  <c r="GT98" i="20" s="1"/>
  <c r="GV98" i="20" s="1"/>
  <c r="T92" i="21" s="1"/>
  <c r="GE43" i="20"/>
  <c r="GF43" i="20" s="1"/>
  <c r="GH43" i="20" s="1"/>
  <c r="GS67" i="20"/>
  <c r="GT67" i="20" s="1"/>
  <c r="GV67" i="20" s="1"/>
  <c r="T61" i="21" s="1"/>
  <c r="GL67" i="20"/>
  <c r="GM67" i="20" s="1"/>
  <c r="GO67" i="20" s="1"/>
  <c r="GE107" i="20"/>
  <c r="GF107" i="20" s="1"/>
  <c r="GH107" i="20" s="1"/>
  <c r="GS28" i="20"/>
  <c r="GT28" i="20" s="1"/>
  <c r="GV28" i="20" s="1"/>
  <c r="T22" i="21" s="1"/>
  <c r="GL28" i="20"/>
  <c r="GM28" i="20" s="1"/>
  <c r="GO28" i="20" s="1"/>
  <c r="GE60" i="20"/>
  <c r="GF60" i="20" s="1"/>
  <c r="GH60" i="20" s="1"/>
  <c r="GL68" i="20"/>
  <c r="GM68" i="20" s="1"/>
  <c r="GO68" i="20" s="1"/>
  <c r="GE68" i="20"/>
  <c r="GF68" i="20" s="1"/>
  <c r="GH68" i="20" s="1"/>
  <c r="GE92" i="20"/>
  <c r="GF92" i="20" s="1"/>
  <c r="GH92" i="20" s="1"/>
  <c r="GS92" i="20"/>
  <c r="GT92" i="20" s="1"/>
  <c r="GV92" i="20" s="1"/>
  <c r="T86" i="21" s="1"/>
  <c r="GL116" i="20"/>
  <c r="GM116" i="20" s="1"/>
  <c r="GO116" i="20" s="1"/>
  <c r="GE14" i="20"/>
  <c r="GF14" i="20" s="1"/>
  <c r="GH14" i="20" s="1"/>
  <c r="GE13" i="20"/>
  <c r="GF13" i="20" s="1"/>
  <c r="GH13" i="20" s="1"/>
  <c r="GE30" i="20"/>
  <c r="GF30" i="20" s="1"/>
  <c r="GH30" i="20" s="1"/>
  <c r="GS30" i="20"/>
  <c r="GT30" i="20" s="1"/>
  <c r="GV30" i="20" s="1"/>
  <c r="T24" i="21" s="1"/>
  <c r="GL30" i="20"/>
  <c r="GM30" i="20" s="1"/>
  <c r="GO30" i="20" s="1"/>
  <c r="GL38" i="20"/>
  <c r="GM38" i="20" s="1"/>
  <c r="GO38" i="20" s="1"/>
  <c r="GS78" i="20"/>
  <c r="GT78" i="20" s="1"/>
  <c r="GV78" i="20" s="1"/>
  <c r="T72" i="21" s="1"/>
  <c r="GS86" i="20"/>
  <c r="GT86" i="20" s="1"/>
  <c r="GV86" i="20" s="1"/>
  <c r="T80" i="21" s="1"/>
  <c r="GE102" i="20"/>
  <c r="GF102" i="20" s="1"/>
  <c r="GH102" i="20" s="1"/>
  <c r="GE118" i="20"/>
  <c r="GF118" i="20" s="1"/>
  <c r="GH118" i="20" s="1"/>
  <c r="GE124" i="20"/>
  <c r="GF124" i="20" s="1"/>
  <c r="GH124" i="20" s="1"/>
  <c r="GL96" i="20"/>
  <c r="GM96" i="20" s="1"/>
  <c r="GO96" i="20" s="1"/>
  <c r="GE96" i="20"/>
  <c r="GF96" i="20" s="1"/>
  <c r="GH96" i="20" s="1"/>
  <c r="GS96" i="20"/>
  <c r="GT96" i="20" s="1"/>
  <c r="GV96" i="20" s="1"/>
  <c r="T90" i="21" s="1"/>
  <c r="GL33" i="20"/>
  <c r="GM33" i="20" s="1"/>
  <c r="GO33" i="20" s="1"/>
  <c r="GE81" i="20"/>
  <c r="GF81" i="20" s="1"/>
  <c r="GH81" i="20" s="1"/>
  <c r="GS89" i="20"/>
  <c r="GT89" i="20" s="1"/>
  <c r="GV89" i="20" s="1"/>
  <c r="T83" i="21" s="1"/>
  <c r="GL32" i="20"/>
  <c r="GM32" i="20" s="1"/>
  <c r="GO32" i="20" s="1"/>
  <c r="GL106" i="20"/>
  <c r="GM106" i="20" s="1"/>
  <c r="GO106" i="20" s="1"/>
  <c r="GS27" i="20"/>
  <c r="GT27" i="20" s="1"/>
  <c r="GV27" i="20" s="1"/>
  <c r="T21" i="21" s="1"/>
  <c r="GL42" i="20"/>
  <c r="GM42" i="20" s="1"/>
  <c r="GO42" i="20" s="1"/>
  <c r="GS106" i="20"/>
  <c r="GT106" i="20" s="1"/>
  <c r="GV106" i="20" s="1"/>
  <c r="T100" i="21" s="1"/>
  <c r="GL27" i="20"/>
  <c r="GM27" i="20" s="1"/>
  <c r="GO27" i="20" s="1"/>
  <c r="GS34" i="20"/>
  <c r="GT34" i="20" s="1"/>
  <c r="GV34" i="20" s="1"/>
  <c r="T28" i="21" s="1"/>
  <c r="GS50" i="20"/>
  <c r="GT50" i="20" s="1"/>
  <c r="GV50" i="20" s="1"/>
  <c r="T44" i="21" s="1"/>
  <c r="GE19" i="20"/>
  <c r="GF19" i="20" s="1"/>
  <c r="GH19" i="20" s="1"/>
  <c r="GE67" i="20"/>
  <c r="GF67" i="20" s="1"/>
  <c r="GH67" i="20" s="1"/>
  <c r="GL51" i="20"/>
  <c r="GM51" i="20" s="1"/>
  <c r="GO51" i="20" s="1"/>
  <c r="GE122" i="20"/>
  <c r="GF122" i="20" s="1"/>
  <c r="GH122" i="20" s="1"/>
  <c r="GE73" i="20"/>
  <c r="GF73" i="20" s="1"/>
  <c r="GH73" i="20" s="1"/>
  <c r="GE106" i="20"/>
  <c r="GF106" i="20" s="1"/>
  <c r="GH106" i="20" s="1"/>
  <c r="GS91" i="20"/>
  <c r="GT91" i="20" s="1"/>
  <c r="GV91" i="20" s="1"/>
  <c r="T85" i="21" s="1"/>
  <c r="GE27" i="20"/>
  <c r="GF27" i="20" s="1"/>
  <c r="GH27" i="20" s="1"/>
  <c r="GE35" i="20"/>
  <c r="GF35" i="20" s="1"/>
  <c r="GH35" i="20" s="1"/>
  <c r="GE104" i="20"/>
  <c r="GF104" i="20" s="1"/>
  <c r="GH104" i="20" s="1"/>
  <c r="EK68" i="20"/>
  <c r="EH68" i="20"/>
  <c r="EJ68" i="20" s="1"/>
  <c r="GE65" i="20"/>
  <c r="GF65" i="20" s="1"/>
  <c r="GH65" i="20" s="1"/>
  <c r="GS59" i="20"/>
  <c r="GT59" i="20" s="1"/>
  <c r="GV59" i="20" s="1"/>
  <c r="GE98" i="20"/>
  <c r="GF98" i="20" s="1"/>
  <c r="GH98" i="20" s="1"/>
  <c r="GE42" i="20"/>
  <c r="GF42" i="20" s="1"/>
  <c r="GH42" i="20" s="1"/>
  <c r="GL115" i="20"/>
  <c r="GM115" i="20" s="1"/>
  <c r="GO115" i="20" s="1"/>
  <c r="GS125" i="20"/>
  <c r="GT125" i="20" s="1"/>
  <c r="GV125" i="20" s="1"/>
  <c r="GE51" i="20"/>
  <c r="GF51" i="20" s="1"/>
  <c r="GH51" i="20" s="1"/>
  <c r="GE66" i="20"/>
  <c r="GF66" i="20" s="1"/>
  <c r="GH66" i="20" s="1"/>
  <c r="CQ199" i="20"/>
  <c r="CS199" i="20" s="1"/>
  <c r="BM99" i="20"/>
  <c r="CA19" i="20"/>
  <c r="FF140" i="20"/>
  <c r="CJ241" i="20"/>
  <c r="CL241" i="20" s="1"/>
  <c r="DC38" i="20"/>
  <c r="DH38" i="20" s="1"/>
  <c r="CA38" i="20"/>
  <c r="BM38" i="20"/>
  <c r="DX62" i="20"/>
  <c r="EC62" i="20" s="1"/>
  <c r="DC62" i="20"/>
  <c r="DH62" i="20" s="1"/>
  <c r="AD152" i="20"/>
  <c r="AI152" i="20" s="1"/>
  <c r="CH168" i="20"/>
  <c r="CI168" i="20" s="1"/>
  <c r="DC192" i="20"/>
  <c r="DH192" i="20" s="1"/>
  <c r="CX230" i="20"/>
  <c r="CZ230" i="20" s="1"/>
  <c r="BK201" i="20"/>
  <c r="AY137" i="20"/>
  <c r="AD137" i="20"/>
  <c r="AI137" i="20" s="1"/>
  <c r="CV137" i="20"/>
  <c r="CW137" i="20" s="1"/>
  <c r="CH76" i="20"/>
  <c r="CM76" i="20" s="1"/>
  <c r="EF76" i="20"/>
  <c r="AD68" i="20"/>
  <c r="AI68" i="20" s="1"/>
  <c r="CA149" i="20"/>
  <c r="EM201" i="20"/>
  <c r="FH201" i="20"/>
  <c r="CV211" i="20"/>
  <c r="CW211" i="20" s="1"/>
  <c r="FA19" i="20"/>
  <c r="FB19" i="20" s="1"/>
  <c r="FC19" i="20" s="1"/>
  <c r="FE19" i="20" s="1"/>
  <c r="AK38" i="20"/>
  <c r="EM38" i="20"/>
  <c r="FV38" i="20"/>
  <c r="GA38" i="20" s="1"/>
  <c r="CH62" i="20"/>
  <c r="FV62" i="20"/>
  <c r="GA62" i="20" s="1"/>
  <c r="BT168" i="20"/>
  <c r="BU168" i="20" s="1"/>
  <c r="ET76" i="20"/>
  <c r="EY76" i="20" s="1"/>
  <c r="DX76" i="20"/>
  <c r="EC76" i="20" s="1"/>
  <c r="DJ13" i="20"/>
  <c r="DO13" i="20" s="1"/>
  <c r="GD149" i="20"/>
  <c r="FO201" i="20"/>
  <c r="FQ201" i="20" s="1"/>
  <c r="FS201" i="20" s="1"/>
  <c r="FV201" i="20"/>
  <c r="FH211" i="20"/>
  <c r="FI211" i="20" s="1"/>
  <c r="FA211" i="20"/>
  <c r="CO155" i="20"/>
  <c r="CH155" i="20"/>
  <c r="CI155" i="20" s="1"/>
  <c r="AD222" i="20"/>
  <c r="AF222" i="20" s="1"/>
  <c r="AH222" i="20" s="1"/>
  <c r="EF210" i="20"/>
  <c r="AK210" i="20"/>
  <c r="BT222" i="20"/>
  <c r="CH108" i="20"/>
  <c r="AR198" i="20"/>
  <c r="AT198" i="20" s="1"/>
  <c r="AV198" i="20" s="1"/>
  <c r="B15" i="20"/>
  <c r="I15" i="20" s="1"/>
  <c r="B20" i="20"/>
  <c r="CH20" i="20" s="1"/>
  <c r="CM20" i="20" s="1"/>
  <c r="B36" i="20"/>
  <c r="I36" i="20" s="1"/>
  <c r="B44" i="20"/>
  <c r="B52" i="20"/>
  <c r="I52" i="20" s="1"/>
  <c r="GD99" i="20"/>
  <c r="GE99" i="20" s="1"/>
  <c r="GF99" i="20" s="1"/>
  <c r="GH99" i="20" s="1"/>
  <c r="EF19" i="20"/>
  <c r="FH38" i="20"/>
  <c r="FM38" i="20" s="1"/>
  <c r="DQ38" i="20"/>
  <c r="DV38" i="20" s="1"/>
  <c r="CV38" i="20"/>
  <c r="DA38" i="20" s="1"/>
  <c r="DQ62" i="20"/>
  <c r="DV62" i="20" s="1"/>
  <c r="CO168" i="20"/>
  <c r="AR192" i="20"/>
  <c r="AW192" i="20" s="1"/>
  <c r="BT137" i="20"/>
  <c r="EM137" i="20"/>
  <c r="EN137" i="20" s="1"/>
  <c r="AR76" i="20"/>
  <c r="AW76" i="20" s="1"/>
  <c r="DJ76" i="20"/>
  <c r="DO76" i="20" s="1"/>
  <c r="DC149" i="20"/>
  <c r="CV201" i="20"/>
  <c r="CW201" i="20" s="1"/>
  <c r="GK201" i="20"/>
  <c r="BF76" i="20"/>
  <c r="BK76" i="20" s="1"/>
  <c r="GD211" i="20"/>
  <c r="FV191" i="20"/>
  <c r="FW191" i="20" s="1"/>
  <c r="DC191" i="20"/>
  <c r="DE191" i="20" s="1"/>
  <c r="DG191" i="20" s="1"/>
  <c r="AD191" i="20"/>
  <c r="AI191" i="20" s="1"/>
  <c r="B21" i="20"/>
  <c r="I21" i="20" s="1"/>
  <c r="B29" i="20"/>
  <c r="I29" i="20" s="1"/>
  <c r="B37" i="20"/>
  <c r="I37" i="20" s="1"/>
  <c r="B45" i="20"/>
  <c r="I45" i="20" s="1"/>
  <c r="B53" i="20"/>
  <c r="I53" i="20" s="1"/>
  <c r="B61" i="20"/>
  <c r="I61" i="20" s="1"/>
  <c r="B69" i="20"/>
  <c r="I69" i="20" s="1"/>
  <c r="B77" i="20"/>
  <c r="I77" i="20" s="1"/>
  <c r="B85" i="20"/>
  <c r="I85" i="20" s="1"/>
  <c r="B93" i="20"/>
  <c r="I93" i="20" s="1"/>
  <c r="B101" i="20"/>
  <c r="I101" i="20" s="1"/>
  <c r="B109" i="20"/>
  <c r="I109" i="20" s="1"/>
  <c r="B117" i="20"/>
  <c r="I117" i="20" s="1"/>
  <c r="B127" i="20"/>
  <c r="I127" i="20" s="1"/>
  <c r="ET38" i="20"/>
  <c r="EY38" i="20" s="1"/>
  <c r="P38" i="20"/>
  <c r="Q38" i="20" s="1"/>
  <c r="FO38" i="20"/>
  <c r="FT38" i="20" s="1"/>
  <c r="FH62" i="20"/>
  <c r="FM62" i="20" s="1"/>
  <c r="P168" i="20"/>
  <c r="FO192" i="20"/>
  <c r="FT192" i="20" s="1"/>
  <c r="AD76" i="20"/>
  <c r="AY76" i="20"/>
  <c r="BD76" i="20" s="1"/>
  <c r="FO76" i="20"/>
  <c r="FT76" i="20" s="1"/>
  <c r="AK201" i="20"/>
  <c r="BM178" i="20"/>
  <c r="CA192" i="20"/>
  <c r="CF192" i="20" s="1"/>
  <c r="B111" i="20"/>
  <c r="I111" i="20" s="1"/>
  <c r="FH99" i="20"/>
  <c r="FM99" i="20" s="1"/>
  <c r="DS232" i="20"/>
  <c r="DU232" i="20" s="1"/>
  <c r="AD38" i="20"/>
  <c r="AI38" i="20" s="1"/>
  <c r="W38" i="20"/>
  <c r="CH38" i="20"/>
  <c r="BT38" i="20"/>
  <c r="BY38" i="20" s="1"/>
  <c r="GR62" i="20"/>
  <c r="GS62" i="20" s="1"/>
  <c r="GT62" i="20" s="1"/>
  <c r="GV62" i="20" s="1"/>
  <c r="T56" i="21" s="1"/>
  <c r="CO62" i="20"/>
  <c r="CT62" i="20" s="1"/>
  <c r="EF168" i="20"/>
  <c r="EG168" i="20" s="1"/>
  <c r="GK176" i="20"/>
  <c r="GD192" i="20"/>
  <c r="FH76" i="20"/>
  <c r="FM76" i="20" s="1"/>
  <c r="CO76" i="20"/>
  <c r="CH191" i="20"/>
  <c r="CJ191" i="20" s="1"/>
  <c r="CL191" i="20" s="1"/>
  <c r="DX191" i="20"/>
  <c r="EF178" i="20"/>
  <c r="AY201" i="20"/>
  <c r="CO191" i="20"/>
  <c r="CT191" i="20" s="1"/>
  <c r="GD191" i="20"/>
  <c r="AK191" i="20"/>
  <c r="DX38" i="20"/>
  <c r="EC38" i="20" s="1"/>
  <c r="AR38" i="20"/>
  <c r="AW38" i="20" s="1"/>
  <c r="GD38" i="20"/>
  <c r="GE38" i="20" s="1"/>
  <c r="GF38" i="20" s="1"/>
  <c r="GH38" i="20" s="1"/>
  <c r="AR62" i="20"/>
  <c r="AT62" i="20" s="1"/>
  <c r="AV62" i="20" s="1"/>
  <c r="BF62" i="20"/>
  <c r="BK62" i="20" s="1"/>
  <c r="AD168" i="20"/>
  <c r="AI168" i="20" s="1"/>
  <c r="BM192" i="20"/>
  <c r="GD137" i="20"/>
  <c r="GE137" i="20" s="1"/>
  <c r="EF137" i="20"/>
  <c r="GK76" i="20"/>
  <c r="GL76" i="20" s="1"/>
  <c r="GM76" i="20" s="1"/>
  <c r="GO76" i="20" s="1"/>
  <c r="W76" i="20"/>
  <c r="BT191" i="20"/>
  <c r="BF178" i="20"/>
  <c r="FA201" i="20"/>
  <c r="DJ158" i="20"/>
  <c r="GD178" i="20"/>
  <c r="P191" i="20"/>
  <c r="FH191" i="20"/>
  <c r="AY155" i="20"/>
  <c r="AK222" i="20"/>
  <c r="AL222" i="20" s="1"/>
  <c r="B16" i="20"/>
  <c r="I16" i="20" s="1"/>
  <c r="B131" i="20"/>
  <c r="I131" i="20" s="1"/>
  <c r="CC226" i="20"/>
  <c r="CE226" i="20" s="1"/>
  <c r="CC106" i="20"/>
  <c r="CE106" i="20" s="1"/>
  <c r="CC223" i="20"/>
  <c r="CE223" i="20" s="1"/>
  <c r="AF247" i="20"/>
  <c r="AH247" i="20" s="1"/>
  <c r="CC41" i="20"/>
  <c r="CE41" i="20" s="1"/>
  <c r="AF237" i="20"/>
  <c r="AH237" i="20" s="1"/>
  <c r="AF250" i="20"/>
  <c r="AH250" i="20" s="1"/>
  <c r="CQ227" i="20"/>
  <c r="CS227" i="20" s="1"/>
  <c r="CC212" i="20"/>
  <c r="CE212" i="20" s="1"/>
  <c r="H25" i="16"/>
  <c r="F31" i="13"/>
  <c r="F33" i="13"/>
  <c r="FQ258" i="20"/>
  <c r="FS258" i="20" s="1"/>
  <c r="FQ219" i="20"/>
  <c r="FS219" i="20" s="1"/>
  <c r="FQ234" i="20"/>
  <c r="FS234" i="20" s="1"/>
  <c r="FQ239" i="20"/>
  <c r="FS239" i="20" s="1"/>
  <c r="FF60" i="20"/>
  <c r="F30" i="13"/>
  <c r="H19" i="16"/>
  <c r="ER28" i="20"/>
  <c r="FQ220" i="20"/>
  <c r="FS220" i="20" s="1"/>
  <c r="FQ231" i="20"/>
  <c r="FS231" i="20" s="1"/>
  <c r="FQ261" i="20"/>
  <c r="FS261" i="20" s="1"/>
  <c r="ER106" i="20"/>
  <c r="ER125" i="20"/>
  <c r="FM106" i="20"/>
  <c r="FM74" i="20"/>
  <c r="FF66" i="20"/>
  <c r="FF34" i="20"/>
  <c r="ER73" i="20"/>
  <c r="FQ195" i="20"/>
  <c r="FS195" i="20" s="1"/>
  <c r="FQ161" i="20"/>
  <c r="FS161" i="20" s="1"/>
  <c r="ER128" i="20"/>
  <c r="FQ191" i="20"/>
  <c r="FS191" i="20" s="1"/>
  <c r="FQ190" i="20"/>
  <c r="FS190" i="20" s="1"/>
  <c r="ER126" i="20"/>
  <c r="FF124" i="20"/>
  <c r="FM58" i="20"/>
  <c r="FM26" i="20"/>
  <c r="FF76" i="20"/>
  <c r="FQ170" i="20"/>
  <c r="FS170" i="20" s="1"/>
  <c r="FQ215" i="20"/>
  <c r="FS215" i="20" s="1"/>
  <c r="FQ237" i="20"/>
  <c r="FS237" i="20" s="1"/>
  <c r="ER92" i="20"/>
  <c r="FQ247" i="20"/>
  <c r="FS247" i="20" s="1"/>
  <c r="ER96" i="20"/>
  <c r="FF54" i="20"/>
  <c r="FF73" i="20"/>
  <c r="FQ240" i="20"/>
  <c r="FS240" i="20" s="1"/>
  <c r="FM60" i="20"/>
  <c r="FQ194" i="20"/>
  <c r="FS194" i="20" s="1"/>
  <c r="FQ182" i="20"/>
  <c r="FS182" i="20" s="1"/>
  <c r="G47" i="1"/>
  <c r="GA155" i="20" s="1"/>
  <c r="FQ211" i="20"/>
  <c r="FS211" i="20" s="1"/>
  <c r="FM35" i="20"/>
  <c r="ER74" i="20"/>
  <c r="FF51" i="20"/>
  <c r="FM18" i="20"/>
  <c r="FQ10" i="20"/>
  <c r="FQ98" i="20"/>
  <c r="FS98" i="20" s="1"/>
  <c r="FQ223" i="20"/>
  <c r="FS223" i="20" s="1"/>
  <c r="FQ193" i="20"/>
  <c r="FS193" i="20" s="1"/>
  <c r="FQ227" i="20"/>
  <c r="FS227" i="20" s="1"/>
  <c r="FQ185" i="20"/>
  <c r="FS185" i="20" s="1"/>
  <c r="FF32" i="20"/>
  <c r="FQ28" i="20"/>
  <c r="FS28" i="20" s="1"/>
  <c r="FF67" i="20"/>
  <c r="FM102" i="20"/>
  <c r="F29" i="13"/>
  <c r="FQ205" i="20"/>
  <c r="FS205" i="20" s="1"/>
  <c r="FQ210" i="20"/>
  <c r="FS210" i="20" s="1"/>
  <c r="FQ221" i="20"/>
  <c r="FS221" i="20" s="1"/>
  <c r="FQ235" i="20"/>
  <c r="FS235" i="20" s="1"/>
  <c r="FQ262" i="20"/>
  <c r="FS262" i="20" s="1"/>
  <c r="FQ257" i="20"/>
  <c r="FS257" i="20" s="1"/>
  <c r="FF106" i="20"/>
  <c r="ER42" i="20"/>
  <c r="FF58" i="20"/>
  <c r="FF104" i="20"/>
  <c r="ER34" i="20"/>
  <c r="FM67" i="20"/>
  <c r="FQ177" i="20"/>
  <c r="FS177" i="20" s="1"/>
  <c r="FF59" i="20"/>
  <c r="ER57" i="20"/>
  <c r="FF96" i="20"/>
  <c r="FF28" i="20"/>
  <c r="FQ256" i="20"/>
  <c r="FS256" i="20" s="1"/>
  <c r="FQ252" i="20"/>
  <c r="FS252" i="20" s="1"/>
  <c r="FM92" i="20"/>
  <c r="FF116" i="20"/>
  <c r="FQ149" i="20"/>
  <c r="FS149" i="20" s="1"/>
  <c r="FQ238" i="20"/>
  <c r="FS238" i="20" s="1"/>
  <c r="FQ214" i="20"/>
  <c r="FS214" i="20" s="1"/>
  <c r="FQ187" i="20"/>
  <c r="FS187" i="20" s="1"/>
  <c r="FQ242" i="20"/>
  <c r="FS242" i="20" s="1"/>
  <c r="ER19" i="20"/>
  <c r="FF125" i="20"/>
  <c r="FF91" i="20"/>
  <c r="FQ250" i="20"/>
  <c r="FS250" i="20" s="1"/>
  <c r="FF98" i="20"/>
  <c r="FQ259" i="20"/>
  <c r="FS259" i="20" s="1"/>
  <c r="FQ209" i="20"/>
  <c r="FS209" i="20" s="1"/>
  <c r="ER68" i="20"/>
  <c r="FF123" i="20"/>
  <c r="FQ203" i="20"/>
  <c r="FS203" i="20" s="1"/>
  <c r="FF126" i="20"/>
  <c r="FQ222" i="20"/>
  <c r="FS222" i="20" s="1"/>
  <c r="FF115" i="20"/>
  <c r="ER104" i="20"/>
  <c r="FQ162" i="20"/>
  <c r="FS162" i="20" s="1"/>
  <c r="FM42" i="20"/>
  <c r="FQ142" i="20"/>
  <c r="FS142" i="20" s="1"/>
  <c r="FM27" i="20"/>
  <c r="FF27" i="20"/>
  <c r="ER43" i="20"/>
  <c r="FM86" i="20"/>
  <c r="FM108" i="20"/>
  <c r="ER18" i="20"/>
  <c r="ER59" i="20"/>
  <c r="ER32" i="20"/>
  <c r="FQ180" i="20"/>
  <c r="FS180" i="20" s="1"/>
  <c r="FM73" i="20"/>
  <c r="FQ217" i="20"/>
  <c r="FS217" i="20" s="1"/>
  <c r="FQ206" i="20"/>
  <c r="FS206" i="20" s="1"/>
  <c r="ER115" i="20"/>
  <c r="FM59" i="20"/>
  <c r="ER110" i="20"/>
  <c r="FQ241" i="20"/>
  <c r="FS241" i="20" s="1"/>
  <c r="FQ253" i="20"/>
  <c r="FS253" i="20" s="1"/>
  <c r="FQ243" i="20"/>
  <c r="FS243" i="20" s="1"/>
  <c r="DA51" i="20"/>
  <c r="DA106" i="20"/>
  <c r="AF51" i="20"/>
  <c r="AH51" i="20" s="1"/>
  <c r="CQ10" i="20"/>
  <c r="CQ245" i="20"/>
  <c r="CS245" i="20" s="1"/>
  <c r="CQ212" i="20"/>
  <c r="CS212" i="20" s="1"/>
  <c r="AF67" i="20"/>
  <c r="AH67" i="20" s="1"/>
  <c r="AF50" i="20"/>
  <c r="AH50" i="20" s="1"/>
  <c r="CQ209" i="20"/>
  <c r="CS209" i="20" s="1"/>
  <c r="CQ193" i="20"/>
  <c r="CS193" i="20" s="1"/>
  <c r="CQ185" i="20"/>
  <c r="CS185" i="20" s="1"/>
  <c r="CC206" i="20"/>
  <c r="CE206" i="20" s="1"/>
  <c r="CQ237" i="20"/>
  <c r="CS237" i="20" s="1"/>
  <c r="CC161" i="20"/>
  <c r="CE161" i="20" s="1"/>
  <c r="CQ186" i="20"/>
  <c r="CS186" i="20" s="1"/>
  <c r="AF249" i="20"/>
  <c r="AH249" i="20" s="1"/>
  <c r="AF189" i="20"/>
  <c r="AH189" i="20" s="1"/>
  <c r="AF246" i="20"/>
  <c r="AH246" i="20" s="1"/>
  <c r="AF252" i="20"/>
  <c r="AH252" i="20" s="1"/>
  <c r="AF210" i="20"/>
  <c r="AH210" i="20" s="1"/>
  <c r="AF262" i="20"/>
  <c r="AH262" i="20" s="1"/>
  <c r="AF194" i="20"/>
  <c r="AH194" i="20" s="1"/>
  <c r="AF251" i="20"/>
  <c r="AH251" i="20" s="1"/>
  <c r="AF220" i="20"/>
  <c r="AH220" i="20" s="1"/>
  <c r="AF187" i="20"/>
  <c r="AH187" i="20" s="1"/>
  <c r="AF146" i="20"/>
  <c r="AH146" i="20" s="1"/>
  <c r="AF199" i="20"/>
  <c r="AH199" i="20" s="1"/>
  <c r="AF223" i="20"/>
  <c r="AH223" i="20" s="1"/>
  <c r="AF261" i="20"/>
  <c r="AH261" i="20" s="1"/>
  <c r="AF183" i="20"/>
  <c r="AH183" i="20" s="1"/>
  <c r="AF198" i="20"/>
  <c r="AH198" i="20" s="1"/>
  <c r="AF253" i="20"/>
  <c r="AH253" i="20" s="1"/>
  <c r="AF235" i="20"/>
  <c r="AH235" i="20" s="1"/>
  <c r="AF201" i="20"/>
  <c r="AH201" i="20" s="1"/>
  <c r="AF186" i="20"/>
  <c r="AH186" i="20" s="1"/>
  <c r="AF54" i="20"/>
  <c r="AH54" i="20" s="1"/>
  <c r="AF243" i="20"/>
  <c r="AH243" i="20" s="1"/>
  <c r="AF225" i="20"/>
  <c r="AH225" i="20" s="1"/>
  <c r="AF230" i="20"/>
  <c r="AH230" i="20" s="1"/>
  <c r="AF184" i="20"/>
  <c r="AH184" i="20" s="1"/>
  <c r="AF216" i="20"/>
  <c r="AH216" i="20" s="1"/>
  <c r="CC98" i="20"/>
  <c r="CE98" i="20" s="1"/>
  <c r="AF260" i="20"/>
  <c r="AH260" i="20" s="1"/>
  <c r="AF213" i="20"/>
  <c r="AH213" i="20" s="1"/>
  <c r="AF217" i="20"/>
  <c r="AH217" i="20" s="1"/>
  <c r="AF25" i="20"/>
  <c r="AH25" i="20" s="1"/>
  <c r="AF175" i="20"/>
  <c r="AH175" i="20" s="1"/>
  <c r="CC185" i="20"/>
  <c r="CE185" i="20" s="1"/>
  <c r="CC251" i="20"/>
  <c r="CE251" i="20" s="1"/>
  <c r="AF240" i="20"/>
  <c r="AH240" i="20" s="1"/>
  <c r="CC252" i="20"/>
  <c r="CE252" i="20" s="1"/>
  <c r="DA30" i="20"/>
  <c r="AF221" i="20"/>
  <c r="AH221" i="20" s="1"/>
  <c r="CQ259" i="20"/>
  <c r="CS259" i="20" s="1"/>
  <c r="CC238" i="20"/>
  <c r="CE238" i="20" s="1"/>
  <c r="AT254" i="20"/>
  <c r="AV254" i="20" s="1"/>
  <c r="AT214" i="20"/>
  <c r="AV214" i="20" s="1"/>
  <c r="AT187" i="20"/>
  <c r="AV187" i="20" s="1"/>
  <c r="AT209" i="20"/>
  <c r="AV209" i="20" s="1"/>
  <c r="AT210" i="20"/>
  <c r="AV210" i="20" s="1"/>
  <c r="AT243" i="20"/>
  <c r="AV243" i="20" s="1"/>
  <c r="AT201" i="20"/>
  <c r="AV201" i="20" s="1"/>
  <c r="AT199" i="20"/>
  <c r="AV199" i="20" s="1"/>
  <c r="AT170" i="20"/>
  <c r="AV170" i="20" s="1"/>
  <c r="AT207" i="20"/>
  <c r="AV207" i="20" s="1"/>
  <c r="AT222" i="20"/>
  <c r="AV222" i="20" s="1"/>
  <c r="AT248" i="20"/>
  <c r="AV248" i="20" s="1"/>
  <c r="AT249" i="20"/>
  <c r="AV249" i="20" s="1"/>
  <c r="AT203" i="20"/>
  <c r="AV203" i="20" s="1"/>
  <c r="AT261" i="20"/>
  <c r="AV261" i="20" s="1"/>
  <c r="AT221" i="20"/>
  <c r="AV221" i="20" s="1"/>
  <c r="AT182" i="20"/>
  <c r="AV182" i="20" s="1"/>
  <c r="AT225" i="20"/>
  <c r="AV225" i="20" s="1"/>
  <c r="AT194" i="20"/>
  <c r="AV194" i="20" s="1"/>
  <c r="AT30" i="20"/>
  <c r="AV30" i="20" s="1"/>
  <c r="AT191" i="20"/>
  <c r="AV191" i="20" s="1"/>
  <c r="AT257" i="20"/>
  <c r="AV257" i="20" s="1"/>
  <c r="AT60" i="20"/>
  <c r="AV60" i="20" s="1"/>
  <c r="AT183" i="20"/>
  <c r="AV183" i="20" s="1"/>
  <c r="AT241" i="20"/>
  <c r="AV241" i="20" s="1"/>
  <c r="AT24" i="20"/>
  <c r="AV24" i="20" s="1"/>
  <c r="DE257" i="20"/>
  <c r="DG257" i="20" s="1"/>
  <c r="DE203" i="20"/>
  <c r="DG203" i="20" s="1"/>
  <c r="DE246" i="20"/>
  <c r="DG246" i="20" s="1"/>
  <c r="DE220" i="20"/>
  <c r="DG220" i="20" s="1"/>
  <c r="DE178" i="20"/>
  <c r="DG178" i="20" s="1"/>
  <c r="DE222" i="20"/>
  <c r="DG222" i="20" s="1"/>
  <c r="DE204" i="20"/>
  <c r="DG204" i="20" s="1"/>
  <c r="DE259" i="20"/>
  <c r="DG259" i="20" s="1"/>
  <c r="DE251" i="20"/>
  <c r="DG251" i="20" s="1"/>
  <c r="DE182" i="20"/>
  <c r="DG182" i="20" s="1"/>
  <c r="DE241" i="20"/>
  <c r="DG241" i="20" s="1"/>
  <c r="DE184" i="20"/>
  <c r="DG184" i="20" s="1"/>
  <c r="DE181" i="20"/>
  <c r="DG181" i="20" s="1"/>
  <c r="DE214" i="20"/>
  <c r="DG214" i="20" s="1"/>
  <c r="DE198" i="20"/>
  <c r="DG198" i="20" s="1"/>
  <c r="DE158" i="20"/>
  <c r="DG158" i="20" s="1"/>
  <c r="DE201" i="20"/>
  <c r="DG201" i="20" s="1"/>
  <c r="DE233" i="20"/>
  <c r="DG233" i="20" s="1"/>
  <c r="DE232" i="20"/>
  <c r="DG232" i="20" s="1"/>
  <c r="DE252" i="20"/>
  <c r="DG252" i="20" s="1"/>
  <c r="DE231" i="20"/>
  <c r="DG231" i="20" s="1"/>
  <c r="DE190" i="20"/>
  <c r="DG190" i="20" s="1"/>
  <c r="DE187" i="20"/>
  <c r="DG187" i="20" s="1"/>
  <c r="DE216" i="20"/>
  <c r="DG216" i="20" s="1"/>
  <c r="DE240" i="20"/>
  <c r="DG240" i="20" s="1"/>
  <c r="AF42" i="20"/>
  <c r="AH42" i="20" s="1"/>
  <c r="CC217" i="20"/>
  <c r="CE217" i="20" s="1"/>
  <c r="CQ223" i="20"/>
  <c r="CS223" i="20" s="1"/>
  <c r="CC134" i="20"/>
  <c r="CE134" i="20" s="1"/>
  <c r="CQ215" i="20"/>
  <c r="CS215" i="20" s="1"/>
  <c r="DA25" i="20"/>
  <c r="CC59" i="20"/>
  <c r="CE59" i="20" s="1"/>
  <c r="CQ195" i="20"/>
  <c r="CS195" i="20" s="1"/>
  <c r="CQ161" i="20"/>
  <c r="CS161" i="20" s="1"/>
  <c r="CQ151" i="20"/>
  <c r="CS151" i="20" s="1"/>
  <c r="CQ247" i="20"/>
  <c r="CS247" i="20" s="1"/>
  <c r="CC230" i="20"/>
  <c r="CE230" i="20" s="1"/>
  <c r="DA28" i="20"/>
  <c r="DA110" i="20"/>
  <c r="CC209" i="20"/>
  <c r="CE209" i="20" s="1"/>
  <c r="CC221" i="20"/>
  <c r="CE221" i="20" s="1"/>
  <c r="AF239" i="20"/>
  <c r="AH239" i="20" s="1"/>
  <c r="CC242" i="20"/>
  <c r="CE242" i="20" s="1"/>
  <c r="CQ239" i="20"/>
  <c r="CS239" i="20" s="1"/>
  <c r="CQ219" i="20"/>
  <c r="CS219" i="20" s="1"/>
  <c r="CQ220" i="20"/>
  <c r="CS220" i="20" s="1"/>
  <c r="CQ183" i="20"/>
  <c r="CS183" i="20" s="1"/>
  <c r="CQ255" i="20"/>
  <c r="CS255" i="20" s="1"/>
  <c r="CQ249" i="20"/>
  <c r="CS249" i="20" s="1"/>
  <c r="CQ230" i="20"/>
  <c r="CS230" i="20" s="1"/>
  <c r="CQ218" i="20"/>
  <c r="CS218" i="20" s="1"/>
  <c r="CQ252" i="20"/>
  <c r="CS252" i="20" s="1"/>
  <c r="CQ226" i="20"/>
  <c r="CS226" i="20" s="1"/>
  <c r="CQ210" i="20"/>
  <c r="CS210" i="20" s="1"/>
  <c r="CQ190" i="20"/>
  <c r="CS190" i="20" s="1"/>
  <c r="CQ194" i="20"/>
  <c r="CS194" i="20" s="1"/>
  <c r="CQ243" i="20"/>
  <c r="CS243" i="20" s="1"/>
  <c r="CQ254" i="20"/>
  <c r="CS254" i="20" s="1"/>
  <c r="CQ202" i="20"/>
  <c r="CS202" i="20" s="1"/>
  <c r="CQ198" i="20"/>
  <c r="CS198" i="20" s="1"/>
  <c r="CQ211" i="20"/>
  <c r="CS211" i="20" s="1"/>
  <c r="CQ146" i="20"/>
  <c r="CS146" i="20" s="1"/>
  <c r="CQ189" i="20"/>
  <c r="CS189" i="20" s="1"/>
  <c r="CQ216" i="20"/>
  <c r="CS216" i="20" s="1"/>
  <c r="CQ248" i="20"/>
  <c r="CS248" i="20" s="1"/>
  <c r="CQ242" i="20"/>
  <c r="CS242" i="20" s="1"/>
  <c r="CQ201" i="20"/>
  <c r="CS201" i="20" s="1"/>
  <c r="DA114" i="20"/>
  <c r="CC27" i="20"/>
  <c r="CE27" i="20" s="1"/>
  <c r="DA11" i="20"/>
  <c r="AF26" i="20"/>
  <c r="AH26" i="20" s="1"/>
  <c r="CC180" i="20"/>
  <c r="CE180" i="20" s="1"/>
  <c r="CQ180" i="20"/>
  <c r="CS180" i="20" s="1"/>
  <c r="DA32" i="20"/>
  <c r="CQ260" i="20"/>
  <c r="CS260" i="20" s="1"/>
  <c r="AF180" i="20"/>
  <c r="AH180" i="20" s="1"/>
  <c r="AF34" i="20"/>
  <c r="AH34" i="20" s="1"/>
  <c r="AF10" i="20"/>
  <c r="AF209" i="20"/>
  <c r="AH209" i="20" s="1"/>
  <c r="DA107" i="20"/>
  <c r="AF185" i="20"/>
  <c r="AH185" i="20" s="1"/>
  <c r="CC237" i="20"/>
  <c r="CE237" i="20" s="1"/>
  <c r="CC247" i="20"/>
  <c r="CE247" i="20" s="1"/>
  <c r="CQ258" i="20"/>
  <c r="CS258" i="20" s="1"/>
  <c r="AF208" i="20"/>
  <c r="AH208" i="20" s="1"/>
  <c r="AF255" i="20"/>
  <c r="AH255" i="20" s="1"/>
  <c r="CQ235" i="20"/>
  <c r="CS235" i="20" s="1"/>
  <c r="AF190" i="20"/>
  <c r="AH190" i="20" s="1"/>
  <c r="AF58" i="20"/>
  <c r="AH58" i="20" s="1"/>
  <c r="DA42" i="20"/>
  <c r="AF27" i="20"/>
  <c r="AH27" i="20" s="1"/>
  <c r="CC239" i="20"/>
  <c r="CE239" i="20" s="1"/>
  <c r="CC148" i="20"/>
  <c r="CE148" i="20" s="1"/>
  <c r="AF98" i="20"/>
  <c r="AH98" i="20" s="1"/>
  <c r="CC260" i="20"/>
  <c r="CE260" i="20" s="1"/>
  <c r="AF177" i="20"/>
  <c r="AH177" i="20" s="1"/>
  <c r="CQ92" i="20"/>
  <c r="CS92" i="20" s="1"/>
  <c r="CQ206" i="20"/>
  <c r="CS206" i="20" s="1"/>
  <c r="AF28" i="20"/>
  <c r="AH28" i="20" s="1"/>
  <c r="CQ208" i="20"/>
  <c r="CS208" i="20" s="1"/>
  <c r="CC182" i="20"/>
  <c r="CE182" i="20" s="1"/>
  <c r="CQ246" i="20"/>
  <c r="CS246" i="20" s="1"/>
  <c r="AF60" i="20"/>
  <c r="AH60" i="20" s="1"/>
  <c r="CC203" i="20"/>
  <c r="CE203" i="20" s="1"/>
  <c r="CC189" i="20"/>
  <c r="CE189" i="20" s="1"/>
  <c r="CC201" i="20"/>
  <c r="CE201" i="20" s="1"/>
  <c r="CC229" i="20"/>
  <c r="CE229" i="20" s="1"/>
  <c r="CC233" i="20"/>
  <c r="CE233" i="20" s="1"/>
  <c r="CC235" i="20"/>
  <c r="CE235" i="20" s="1"/>
  <c r="CC137" i="20"/>
  <c r="CE137" i="20" s="1"/>
  <c r="CC214" i="20"/>
  <c r="CE214" i="20" s="1"/>
  <c r="CC183" i="20"/>
  <c r="CE183" i="20" s="1"/>
  <c r="CC199" i="20"/>
  <c r="CE199" i="20" s="1"/>
  <c r="CC254" i="20"/>
  <c r="CE254" i="20" s="1"/>
  <c r="CC190" i="20"/>
  <c r="CE190" i="20" s="1"/>
  <c r="CC218" i="20"/>
  <c r="CE218" i="20" s="1"/>
  <c r="CC231" i="20"/>
  <c r="CE231" i="20" s="1"/>
  <c r="CC220" i="20"/>
  <c r="CE220" i="20" s="1"/>
  <c r="CC253" i="20"/>
  <c r="CE253" i="20" s="1"/>
  <c r="CC187" i="20"/>
  <c r="CE187" i="20" s="1"/>
  <c r="CC208" i="20"/>
  <c r="CE208" i="20" s="1"/>
  <c r="CC194" i="20"/>
  <c r="CE194" i="20" s="1"/>
  <c r="CC255" i="20"/>
  <c r="CE255" i="20" s="1"/>
  <c r="CC211" i="20"/>
  <c r="CE211" i="20" s="1"/>
  <c r="CC257" i="20"/>
  <c r="CE257" i="20" s="1"/>
  <c r="CC200" i="20"/>
  <c r="CE200" i="20" s="1"/>
  <c r="CC240" i="20"/>
  <c r="CE240" i="20" s="1"/>
  <c r="CC262" i="20"/>
  <c r="CE262" i="20" s="1"/>
  <c r="CC234" i="20"/>
  <c r="CE234" i="20" s="1"/>
  <c r="DA125" i="20"/>
  <c r="CQ196" i="20"/>
  <c r="CS196" i="20" s="1"/>
  <c r="CQ250" i="20"/>
  <c r="CS250" i="20" s="1"/>
  <c r="AF195" i="20"/>
  <c r="AH195" i="20" s="1"/>
  <c r="AF206" i="20"/>
  <c r="AH206" i="20" s="1"/>
  <c r="CC258" i="20"/>
  <c r="CE258" i="20" s="1"/>
  <c r="CC249" i="20"/>
  <c r="CE249" i="20" s="1"/>
  <c r="CQ238" i="20"/>
  <c r="CS238" i="20" s="1"/>
  <c r="CC246" i="20"/>
  <c r="CE246" i="20" s="1"/>
  <c r="DA60" i="20"/>
  <c r="DA102" i="20"/>
  <c r="DA118" i="20"/>
  <c r="DA92" i="20"/>
  <c r="AF99" i="20"/>
  <c r="AH99" i="20" s="1"/>
  <c r="DA115" i="20"/>
  <c r="CC196" i="20"/>
  <c r="CE196" i="20" s="1"/>
  <c r="CC10" i="20"/>
  <c r="CQ98" i="20"/>
  <c r="CS98" i="20" s="1"/>
  <c r="CC213" i="20"/>
  <c r="CE213" i="20" s="1"/>
  <c r="AF59" i="20"/>
  <c r="AH59" i="20" s="1"/>
  <c r="AF258" i="20"/>
  <c r="AH258" i="20" s="1"/>
  <c r="CQ240" i="20"/>
  <c r="CS240" i="20" s="1"/>
  <c r="CQ184" i="20"/>
  <c r="CS184" i="20" s="1"/>
  <c r="CC241" i="20"/>
  <c r="CE241" i="20" s="1"/>
  <c r="Y199" i="20"/>
  <c r="AA199" i="20" s="1"/>
  <c r="CJ211" i="20"/>
  <c r="CL211" i="20" s="1"/>
  <c r="Y182" i="20"/>
  <c r="AA182" i="20" s="1"/>
  <c r="DE225" i="20"/>
  <c r="DG225" i="20" s="1"/>
  <c r="DE199" i="20"/>
  <c r="DG199" i="20" s="1"/>
  <c r="CC222" i="20"/>
  <c r="CE222" i="20" s="1"/>
  <c r="CJ239" i="20"/>
  <c r="CL239" i="20" s="1"/>
  <c r="DA67" i="20"/>
  <c r="CJ238" i="20"/>
  <c r="CL238" i="20" s="1"/>
  <c r="CJ231" i="20"/>
  <c r="CL231" i="20" s="1"/>
  <c r="DE183" i="20"/>
  <c r="DG183" i="20" s="1"/>
  <c r="CJ253" i="20"/>
  <c r="CL253" i="20" s="1"/>
  <c r="CJ198" i="20"/>
  <c r="CL198" i="20" s="1"/>
  <c r="CJ203" i="20"/>
  <c r="CL203" i="20" s="1"/>
  <c r="Y219" i="20"/>
  <c r="AA219" i="20" s="1"/>
  <c r="CJ190" i="20"/>
  <c r="CL190" i="20" s="1"/>
  <c r="AF234" i="20"/>
  <c r="AH234" i="20" s="1"/>
  <c r="Y222" i="20"/>
  <c r="AA222" i="20" s="1"/>
  <c r="DA96" i="20"/>
  <c r="AT105" i="20"/>
  <c r="AV105" i="20" s="1"/>
  <c r="DA68" i="20"/>
  <c r="Y186" i="20"/>
  <c r="AA186" i="20" s="1"/>
  <c r="Y191" i="20"/>
  <c r="AA191" i="20" s="1"/>
  <c r="Y203" i="20"/>
  <c r="AA203" i="20" s="1"/>
  <c r="CC202" i="20"/>
  <c r="CE202" i="20" s="1"/>
  <c r="Y194" i="20"/>
  <c r="AA194" i="20" s="1"/>
  <c r="Y60" i="20"/>
  <c r="AA60" i="20" s="1"/>
  <c r="CJ218" i="20"/>
  <c r="CL218" i="20" s="1"/>
  <c r="DE210" i="20"/>
  <c r="DG210" i="20" s="1"/>
  <c r="DE189" i="20"/>
  <c r="DG189" i="20" s="1"/>
  <c r="CJ262" i="20"/>
  <c r="CL262" i="20" s="1"/>
  <c r="Y189" i="20"/>
  <c r="AA189" i="20" s="1"/>
  <c r="Y257" i="20"/>
  <c r="AA257" i="20" s="1"/>
  <c r="CJ201" i="20"/>
  <c r="CL201" i="20" s="1"/>
  <c r="CJ234" i="20"/>
  <c r="CL234" i="20" s="1"/>
  <c r="AT234" i="20"/>
  <c r="AV234" i="20" s="1"/>
  <c r="BN42" i="20"/>
  <c r="BO42" i="20" s="1"/>
  <c r="BQ42" i="20" s="1"/>
  <c r="BN66" i="20"/>
  <c r="BO66" i="20" s="1"/>
  <c r="BQ66" i="20" s="1"/>
  <c r="BN74" i="20"/>
  <c r="BO74" i="20" s="1"/>
  <c r="BQ74" i="20" s="1"/>
  <c r="BN114" i="20"/>
  <c r="BO114" i="20" s="1"/>
  <c r="BQ114" i="20" s="1"/>
  <c r="BN98" i="20"/>
  <c r="BO98" i="20" s="1"/>
  <c r="BQ98" i="20" s="1"/>
  <c r="FA188" i="20"/>
  <c r="FB188" i="20" s="1"/>
  <c r="FH188" i="20"/>
  <c r="BM188" i="20"/>
  <c r="BN188" i="20" s="1"/>
  <c r="CO188" i="20"/>
  <c r="CP188" i="20" s="1"/>
  <c r="AD188" i="20"/>
  <c r="AE188" i="20" s="1"/>
  <c r="GK188" i="20"/>
  <c r="BF188" i="20"/>
  <c r="GR188" i="20"/>
  <c r="AR188" i="20"/>
  <c r="AS188" i="20" s="1"/>
  <c r="DC188" i="20"/>
  <c r="GD188" i="20"/>
  <c r="FO188" i="20"/>
  <c r="CA188" i="20"/>
  <c r="CB188" i="20" s="1"/>
  <c r="W188" i="20"/>
  <c r="X188" i="20" s="1"/>
  <c r="DQ188" i="20"/>
  <c r="AY188" i="20"/>
  <c r="CV188" i="20"/>
  <c r="CW188" i="20" s="1"/>
  <c r="DJ188" i="20"/>
  <c r="DK188" i="20" s="1"/>
  <c r="EM188" i="20"/>
  <c r="EN188" i="20" s="1"/>
  <c r="CH188" i="20"/>
  <c r="CI188" i="20" s="1"/>
  <c r="AK188" i="20"/>
  <c r="AL188" i="20" s="1"/>
  <c r="ET188" i="20"/>
  <c r="EU188" i="20" s="1"/>
  <c r="DX188" i="20"/>
  <c r="FV188" i="20"/>
  <c r="FW188" i="20" s="1"/>
  <c r="EF188" i="20"/>
  <c r="EG188" i="20" s="1"/>
  <c r="P188" i="20"/>
  <c r="Q188" i="20" s="1"/>
  <c r="BT188" i="20"/>
  <c r="BU188" i="20" s="1"/>
  <c r="EY242" i="20"/>
  <c r="EV242" i="20"/>
  <c r="EX242" i="20" s="1"/>
  <c r="EU242" i="20"/>
  <c r="CH173" i="20"/>
  <c r="GR173" i="20"/>
  <c r="EF173" i="20"/>
  <c r="EG173" i="20" s="1"/>
  <c r="AK173" i="20"/>
  <c r="CO173" i="20"/>
  <c r="CP173" i="20" s="1"/>
  <c r="FV173" i="20"/>
  <c r="ET173" i="20"/>
  <c r="EU173" i="20" s="1"/>
  <c r="DX173" i="20"/>
  <c r="DY173" i="20" s="1"/>
  <c r="AY173" i="20"/>
  <c r="DJ173" i="20"/>
  <c r="AR173" i="20"/>
  <c r="AS173" i="20" s="1"/>
  <c r="DC173" i="20"/>
  <c r="AD173" i="20"/>
  <c r="P173" i="20"/>
  <c r="CV173" i="20"/>
  <c r="CW173" i="20" s="1"/>
  <c r="FH173" i="20"/>
  <c r="FO173" i="20"/>
  <c r="GD173" i="20"/>
  <c r="FA173" i="20"/>
  <c r="FB173" i="20" s="1"/>
  <c r="W173" i="20"/>
  <c r="X173" i="20" s="1"/>
  <c r="BM173" i="20"/>
  <c r="BN173" i="20" s="1"/>
  <c r="BT173" i="20"/>
  <c r="BF173" i="20"/>
  <c r="GK173" i="20"/>
  <c r="CA173" i="20"/>
  <c r="DQ173" i="20"/>
  <c r="EM173" i="20"/>
  <c r="AW171" i="20"/>
  <c r="AS171" i="20"/>
  <c r="AT171" i="20" s="1"/>
  <c r="AV171" i="20" s="1"/>
  <c r="FQ199" i="20"/>
  <c r="FS199" i="20" s="1"/>
  <c r="FP199" i="20"/>
  <c r="FT199" i="20"/>
  <c r="GT237" i="20"/>
  <c r="GV237" i="20" s="1"/>
  <c r="T231" i="21" s="1"/>
  <c r="GS237" i="20"/>
  <c r="GM195" i="20"/>
  <c r="GO195" i="20" s="1"/>
  <c r="GL195" i="20"/>
  <c r="AF232" i="20"/>
  <c r="AH232" i="20" s="1"/>
  <c r="AI232" i="20"/>
  <c r="AM14" i="20"/>
  <c r="AO14" i="20" s="1"/>
  <c r="AP14" i="20"/>
  <c r="GR52" i="20"/>
  <c r="GS52" i="20" s="1"/>
  <c r="GT52" i="20" s="1"/>
  <c r="GV52" i="20" s="1"/>
  <c r="T46" i="21" s="1"/>
  <c r="B236" i="20"/>
  <c r="I236" i="20" s="1"/>
  <c r="B230" i="21"/>
  <c r="B244" i="20"/>
  <c r="I244" i="20" s="1"/>
  <c r="B238" i="21"/>
  <c r="AZ170" i="20"/>
  <c r="BA170" i="20" s="1"/>
  <c r="BC170" i="20" s="1"/>
  <c r="BD170" i="20"/>
  <c r="AW113" i="20"/>
  <c r="AS113" i="20"/>
  <c r="AT113" i="20" s="1"/>
  <c r="AV113" i="20" s="1"/>
  <c r="CF73" i="20"/>
  <c r="CB73" i="20"/>
  <c r="CC73" i="20" s="1"/>
  <c r="CE73" i="20" s="1"/>
  <c r="GL157" i="20"/>
  <c r="GM157" i="20" s="1"/>
  <c r="GO157" i="20" s="1"/>
  <c r="EC28" i="20"/>
  <c r="DY28" i="20"/>
  <c r="DZ28" i="20" s="1"/>
  <c r="EB28" i="20" s="1"/>
  <c r="AB107" i="20"/>
  <c r="X107" i="20"/>
  <c r="Y107" i="20" s="1"/>
  <c r="AA107" i="20" s="1"/>
  <c r="FX139" i="20"/>
  <c r="FZ139" i="20" s="1"/>
  <c r="FW139" i="20"/>
  <c r="CT232" i="20"/>
  <c r="CQ232" i="20"/>
  <c r="CS232" i="20" s="1"/>
  <c r="DX11" i="20"/>
  <c r="FO11" i="20"/>
  <c r="DQ11" i="20"/>
  <c r="CA11" i="20"/>
  <c r="BF11" i="20"/>
  <c r="BK11" i="20" s="1"/>
  <c r="DC11" i="20"/>
  <c r="P11" i="20"/>
  <c r="AK11" i="20"/>
  <c r="GD11" i="20"/>
  <c r="GE11" i="20" s="1"/>
  <c r="AY11" i="20"/>
  <c r="EF11" i="20"/>
  <c r="AD11" i="20"/>
  <c r="AR11" i="20"/>
  <c r="BM11" i="20"/>
  <c r="GR11" i="20"/>
  <c r="GS11" i="20" s="1"/>
  <c r="GT11" i="20" s="1"/>
  <c r="GV11" i="20" s="1"/>
  <c r="T5" i="21" s="1"/>
  <c r="CO11" i="20"/>
  <c r="FA11" i="20"/>
  <c r="FH11" i="20"/>
  <c r="DJ11" i="20"/>
  <c r="ET11" i="20"/>
  <c r="EM65" i="20"/>
  <c r="AD65" i="20"/>
  <c r="FA65" i="20"/>
  <c r="CO65" i="20"/>
  <c r="CT65" i="20" s="1"/>
  <c r="BF65" i="20"/>
  <c r="DX65" i="20"/>
  <c r="CC151" i="20"/>
  <c r="CE151" i="20" s="1"/>
  <c r="CF151" i="20"/>
  <c r="GS142" i="20"/>
  <c r="GT142" i="20" s="1"/>
  <c r="GV142" i="20" s="1"/>
  <c r="T136" i="21" s="1"/>
  <c r="CH27" i="20"/>
  <c r="BT176" i="20"/>
  <c r="BU176" i="20" s="1"/>
  <c r="DC176" i="20"/>
  <c r="DD176" i="20" s="1"/>
  <c r="BF176" i="20"/>
  <c r="BG176" i="20" s="1"/>
  <c r="GR176" i="20"/>
  <c r="BM176" i="20"/>
  <c r="ET176" i="20"/>
  <c r="EU176" i="20" s="1"/>
  <c r="FA176" i="20"/>
  <c r="FB176" i="20" s="1"/>
  <c r="AD176" i="20"/>
  <c r="AE176" i="20" s="1"/>
  <c r="AR176" i="20"/>
  <c r="W176" i="20"/>
  <c r="X176" i="20" s="1"/>
  <c r="EM176" i="20"/>
  <c r="EN176" i="20" s="1"/>
  <c r="DQ176" i="20"/>
  <c r="DR176" i="20" s="1"/>
  <c r="FH176" i="20"/>
  <c r="DX176" i="20"/>
  <c r="DY176" i="20" s="1"/>
  <c r="CO176" i="20"/>
  <c r="CP176" i="20" s="1"/>
  <c r="CV176" i="20"/>
  <c r="CW176" i="20" s="1"/>
  <c r="AK176" i="20"/>
  <c r="AL176" i="20" s="1"/>
  <c r="P176" i="20"/>
  <c r="Q176" i="20" s="1"/>
  <c r="CA176" i="20"/>
  <c r="CB176" i="20" s="1"/>
  <c r="CH176" i="20"/>
  <c r="CI176" i="20" s="1"/>
  <c r="EF176" i="20"/>
  <c r="AY176" i="20"/>
  <c r="DJ176" i="20"/>
  <c r="FV176" i="20"/>
  <c r="CA152" i="20"/>
  <c r="DX152" i="20"/>
  <c r="DY152" i="20" s="1"/>
  <c r="BF152" i="20"/>
  <c r="BG152" i="20" s="1"/>
  <c r="GR152" i="20"/>
  <c r="AK152" i="20"/>
  <c r="BM152" i="20"/>
  <c r="BN152" i="20" s="1"/>
  <c r="EM152" i="20"/>
  <c r="EN152" i="20" s="1"/>
  <c r="CO152" i="20"/>
  <c r="CP152" i="20" s="1"/>
  <c r="CQ152" i="20" s="1"/>
  <c r="P152" i="20"/>
  <c r="DJ152" i="20"/>
  <c r="DK152" i="20" s="1"/>
  <c r="DC152" i="20"/>
  <c r="AY152" i="20"/>
  <c r="W152" i="20"/>
  <c r="DQ152" i="20"/>
  <c r="DR152" i="20" s="1"/>
  <c r="CV152" i="20"/>
  <c r="CW152" i="20" s="1"/>
  <c r="FH152" i="20"/>
  <c r="FI152" i="20" s="1"/>
  <c r="BT152" i="20"/>
  <c r="EF152" i="20"/>
  <c r="EG152" i="20" s="1"/>
  <c r="GD152" i="20"/>
  <c r="AR152" i="20"/>
  <c r="AS152" i="20" s="1"/>
  <c r="FO152" i="20"/>
  <c r="GK152" i="20"/>
  <c r="ET152" i="20"/>
  <c r="CH152" i="20"/>
  <c r="FV46" i="20"/>
  <c r="GA46" i="20" s="1"/>
  <c r="AK46" i="20"/>
  <c r="AL46" i="20" s="1"/>
  <c r="CA46" i="20"/>
  <c r="CF46" i="20" s="1"/>
  <c r="DQ46" i="20"/>
  <c r="DV46" i="20" s="1"/>
  <c r="CV46" i="20"/>
  <c r="DA46" i="20" s="1"/>
  <c r="BM46" i="20"/>
  <c r="AY46" i="20"/>
  <c r="P46" i="20"/>
  <c r="Q46" i="20" s="1"/>
  <c r="DJ46" i="20"/>
  <c r="CO46" i="20"/>
  <c r="CT46" i="20" s="1"/>
  <c r="GR46" i="20"/>
  <c r="GS46" i="20" s="1"/>
  <c r="GT46" i="20" s="1"/>
  <c r="GV46" i="20" s="1"/>
  <c r="T40" i="21" s="1"/>
  <c r="FA46" i="20"/>
  <c r="BF46" i="20"/>
  <c r="BK46" i="20" s="1"/>
  <c r="GD46" i="20"/>
  <c r="GE46" i="20" s="1"/>
  <c r="GF46" i="20" s="1"/>
  <c r="GH46" i="20" s="1"/>
  <c r="FH46" i="20"/>
  <c r="FM46" i="20" s="1"/>
  <c r="W46" i="20"/>
  <c r="X46" i="20" s="1"/>
  <c r="EM46" i="20"/>
  <c r="ER46" i="20" s="1"/>
  <c r="EF46" i="20"/>
  <c r="EG46" i="20" s="1"/>
  <c r="CH46" i="20"/>
  <c r="CM46" i="20" s="1"/>
  <c r="ET46" i="20"/>
  <c r="DC46" i="20"/>
  <c r="DH46" i="20" s="1"/>
  <c r="BT46" i="20"/>
  <c r="AD46" i="20"/>
  <c r="AE46" i="20" s="1"/>
  <c r="FO46" i="20"/>
  <c r="EM22" i="20"/>
  <c r="ER22" i="20" s="1"/>
  <c r="BT22" i="20"/>
  <c r="BY22" i="20" s="1"/>
  <c r="BF22" i="20"/>
  <c r="BK22" i="20" s="1"/>
  <c r="CH22" i="20"/>
  <c r="DX22" i="20"/>
  <c r="AK22" i="20"/>
  <c r="AL22" i="20" s="1"/>
  <c r="P22" i="20"/>
  <c r="R22" i="20" s="1"/>
  <c r="T22" i="20" s="1"/>
  <c r="FH22" i="20"/>
  <c r="CO22" i="20"/>
  <c r="FV22" i="20"/>
  <c r="GR22" i="20"/>
  <c r="GS22" i="20" s="1"/>
  <c r="GT22" i="20" s="1"/>
  <c r="GV22" i="20" s="1"/>
  <c r="T16" i="21" s="1"/>
  <c r="GD22" i="20"/>
  <c r="GE22" i="20" s="1"/>
  <c r="GF22" i="20" s="1"/>
  <c r="GH22" i="20" s="1"/>
  <c r="ET22" i="20"/>
  <c r="EY22" i="20" s="1"/>
  <c r="CV22" i="20"/>
  <c r="DA22" i="20" s="1"/>
  <c r="GK22" i="20"/>
  <c r="GL22" i="20" s="1"/>
  <c r="GM22" i="20" s="1"/>
  <c r="GO22" i="20" s="1"/>
  <c r="AD22" i="20"/>
  <c r="AE22" i="20" s="1"/>
  <c r="DQ22" i="20"/>
  <c r="DV22" i="20" s="1"/>
  <c r="DC22" i="20"/>
  <c r="W22" i="20"/>
  <c r="X22" i="20" s="1"/>
  <c r="FA22" i="20"/>
  <c r="BM22" i="20"/>
  <c r="BR22" i="20" s="1"/>
  <c r="AR22" i="20"/>
  <c r="AS22" i="20" s="1"/>
  <c r="DJ22" i="20"/>
  <c r="DO22" i="20" s="1"/>
  <c r="FO22" i="20"/>
  <c r="DA241" i="20"/>
  <c r="CX241" i="20"/>
  <c r="CZ241" i="20" s="1"/>
  <c r="FX241" i="20"/>
  <c r="FZ241" i="20" s="1"/>
  <c r="GA241" i="20"/>
  <c r="CQ241" i="20"/>
  <c r="CS241" i="20" s="1"/>
  <c r="AF233" i="20"/>
  <c r="AH233" i="20" s="1"/>
  <c r="AI233" i="20"/>
  <c r="DO233" i="20"/>
  <c r="DL233" i="20"/>
  <c r="DN233" i="20" s="1"/>
  <c r="AB218" i="20"/>
  <c r="Y218" i="20"/>
  <c r="AA218" i="20" s="1"/>
  <c r="AF214" i="20"/>
  <c r="AH214" i="20" s="1"/>
  <c r="AI214" i="20"/>
  <c r="CT214" i="20"/>
  <c r="CQ214" i="20"/>
  <c r="CS214" i="20" s="1"/>
  <c r="EC240" i="20"/>
  <c r="FX156" i="20"/>
  <c r="FZ156" i="20" s="1"/>
  <c r="AP156" i="20"/>
  <c r="BK156" i="20"/>
  <c r="DZ156" i="20"/>
  <c r="EB156" i="20" s="1"/>
  <c r="EC156" i="20"/>
  <c r="AM220" i="20"/>
  <c r="AO220" i="20" s="1"/>
  <c r="AP220" i="20"/>
  <c r="BD220" i="20"/>
  <c r="BA220" i="20"/>
  <c r="BC220" i="20" s="1"/>
  <c r="EV235" i="20"/>
  <c r="EX235" i="20" s="1"/>
  <c r="EY235" i="20"/>
  <c r="DL238" i="20"/>
  <c r="DN238" i="20" s="1"/>
  <c r="FM232" i="20"/>
  <c r="FJ232" i="20"/>
  <c r="FL232" i="20" s="1"/>
  <c r="BR200" i="20"/>
  <c r="CC216" i="20"/>
  <c r="CE216" i="20" s="1"/>
  <c r="AM216" i="20"/>
  <c r="AO216" i="20" s="1"/>
  <c r="AP216" i="20"/>
  <c r="CC181" i="20"/>
  <c r="CE181" i="20" s="1"/>
  <c r="CF181" i="20"/>
  <c r="AR168" i="20"/>
  <c r="CV168" i="20"/>
  <c r="FA168" i="20"/>
  <c r="FB168" i="20" s="1"/>
  <c r="GD168" i="20"/>
  <c r="GK192" i="20"/>
  <c r="DX192" i="20"/>
  <c r="DY192" i="20" s="1"/>
  <c r="W192" i="20"/>
  <c r="X192" i="20" s="1"/>
  <c r="FO232" i="20"/>
  <c r="EM232" i="20"/>
  <c r="EN232" i="20" s="1"/>
  <c r="CA232" i="20"/>
  <c r="CB232" i="20" s="1"/>
  <c r="W14" i="20"/>
  <c r="X14" i="20" s="1"/>
  <c r="CV14" i="20"/>
  <c r="DA14" i="20" s="1"/>
  <c r="AY14" i="20"/>
  <c r="AZ14" i="20" s="1"/>
  <c r="ER234" i="20"/>
  <c r="EO234" i="20"/>
  <c r="EQ234" i="20" s="1"/>
  <c r="AM231" i="20"/>
  <c r="AO231" i="20" s="1"/>
  <c r="AP231" i="20"/>
  <c r="BR231" i="20"/>
  <c r="BO231" i="20"/>
  <c r="BQ231" i="20" s="1"/>
  <c r="CQ187" i="20"/>
  <c r="CS187" i="20" s="1"/>
  <c r="CT187" i="20"/>
  <c r="DV175" i="20"/>
  <c r="FH100" i="20"/>
  <c r="FM100" i="20" s="1"/>
  <c r="GK100" i="20"/>
  <c r="GL100" i="20" s="1"/>
  <c r="GM100" i="20" s="1"/>
  <c r="GO100" i="20" s="1"/>
  <c r="AD29" i="20"/>
  <c r="FH143" i="20"/>
  <c r="AK143" i="20"/>
  <c r="DX143" i="20"/>
  <c r="DY143" i="20" s="1"/>
  <c r="CO143" i="20"/>
  <c r="CP143" i="20" s="1"/>
  <c r="W143" i="20"/>
  <c r="EF143" i="20"/>
  <c r="BT143" i="20"/>
  <c r="BM143" i="20"/>
  <c r="BN143" i="20" s="1"/>
  <c r="P143" i="20"/>
  <c r="AD143" i="20"/>
  <c r="GK143" i="20"/>
  <c r="ET143" i="20"/>
  <c r="EU143" i="20" s="1"/>
  <c r="CH143" i="20"/>
  <c r="FV143" i="20"/>
  <c r="FO143" i="20"/>
  <c r="BF143" i="20"/>
  <c r="BG143" i="20" s="1"/>
  <c r="CV143" i="20"/>
  <c r="CW143" i="20" s="1"/>
  <c r="DQ143" i="20"/>
  <c r="EM143" i="20"/>
  <c r="GR143" i="20"/>
  <c r="AR143" i="20"/>
  <c r="AS143" i="20" s="1"/>
  <c r="AY143" i="20"/>
  <c r="AZ143" i="20" s="1"/>
  <c r="DJ143" i="20"/>
  <c r="DK143" i="20" s="1"/>
  <c r="CA143" i="20"/>
  <c r="CB143" i="20" s="1"/>
  <c r="DC143" i="20"/>
  <c r="GD143" i="20"/>
  <c r="GE143" i="20" s="1"/>
  <c r="CV62" i="20"/>
  <c r="DA62" i="20" s="1"/>
  <c r="AY62" i="20"/>
  <c r="ET62" i="20"/>
  <c r="BF168" i="20"/>
  <c r="BG168" i="20" s="1"/>
  <c r="DJ168" i="20"/>
  <c r="DK168" i="20" s="1"/>
  <c r="FO168" i="20"/>
  <c r="FP168" i="20" s="1"/>
  <c r="CA168" i="20"/>
  <c r="CO192" i="20"/>
  <c r="CP192" i="20" s="1"/>
  <c r="GR192" i="20"/>
  <c r="EM192" i="20"/>
  <c r="DL203" i="20"/>
  <c r="DN203" i="20" s="1"/>
  <c r="DO203" i="20"/>
  <c r="CF191" i="20"/>
  <c r="CC191" i="20"/>
  <c r="CE191" i="20" s="1"/>
  <c r="BD159" i="20"/>
  <c r="BA159" i="20"/>
  <c r="BC159" i="20" s="1"/>
  <c r="FX150" i="20"/>
  <c r="FZ150" i="20" s="1"/>
  <c r="EC210" i="20"/>
  <c r="DZ210" i="20"/>
  <c r="EB210" i="20" s="1"/>
  <c r="DL201" i="20"/>
  <c r="DN201" i="20" s="1"/>
  <c r="DO201" i="20"/>
  <c r="DA183" i="20"/>
  <c r="FC190" i="20"/>
  <c r="FE190" i="20" s="1"/>
  <c r="FF190" i="20"/>
  <c r="FQ207" i="20"/>
  <c r="FS207" i="20" s="1"/>
  <c r="FT207" i="20"/>
  <c r="CC207" i="20"/>
  <c r="CE207" i="20" s="1"/>
  <c r="CF207" i="20"/>
  <c r="FF207" i="20"/>
  <c r="FC207" i="20"/>
  <c r="FE207" i="20" s="1"/>
  <c r="BH186" i="20"/>
  <c r="BJ186" i="20" s="1"/>
  <c r="BK186" i="20"/>
  <c r="BK213" i="20"/>
  <c r="BH213" i="20"/>
  <c r="BJ213" i="20" s="1"/>
  <c r="DL239" i="20"/>
  <c r="DN239" i="20" s="1"/>
  <c r="DO239" i="20"/>
  <c r="GK62" i="20"/>
  <c r="GL62" i="20" s="1"/>
  <c r="GM62" i="20" s="1"/>
  <c r="GO62" i="20" s="1"/>
  <c r="DJ62" i="20"/>
  <c r="DO62" i="20" s="1"/>
  <c r="EM62" i="20"/>
  <c r="ER62" i="20" s="1"/>
  <c r="AK62" i="20"/>
  <c r="AL62" i="20" s="1"/>
  <c r="ET168" i="20"/>
  <c r="EU168" i="20" s="1"/>
  <c r="BM168" i="20"/>
  <c r="BN168" i="20" s="1"/>
  <c r="DX168" i="20"/>
  <c r="DY168" i="20" s="1"/>
  <c r="BF192" i="20"/>
  <c r="BG192" i="20" s="1"/>
  <c r="AD192" i="20"/>
  <c r="AE192" i="20" s="1"/>
  <c r="DQ192" i="20"/>
  <c r="DR192" i="20" s="1"/>
  <c r="ET192" i="20"/>
  <c r="BK221" i="20"/>
  <c r="BH221" i="20"/>
  <c r="BJ221" i="20" s="1"/>
  <c r="BD221" i="20"/>
  <c r="BA221" i="20"/>
  <c r="BC221" i="20" s="1"/>
  <c r="AP167" i="20"/>
  <c r="FM178" i="20"/>
  <c r="FJ178" i="20"/>
  <c r="FL178" i="20" s="1"/>
  <c r="U202" i="20"/>
  <c r="R202" i="20"/>
  <c r="T202" i="20" s="1"/>
  <c r="CF205" i="20"/>
  <c r="CC205" i="20"/>
  <c r="CE205" i="20" s="1"/>
  <c r="P62" i="20"/>
  <c r="Q62" i="20" s="1"/>
  <c r="GD62" i="20"/>
  <c r="GE62" i="20" s="1"/>
  <c r="GF62" i="20" s="1"/>
  <c r="GH62" i="20" s="1"/>
  <c r="BM62" i="20"/>
  <c r="FO62" i="20"/>
  <c r="FT62" i="20" s="1"/>
  <c r="FH168" i="20"/>
  <c r="FI168" i="20" s="1"/>
  <c r="GR168" i="20"/>
  <c r="DC168" i="20"/>
  <c r="DD168" i="20" s="1"/>
  <c r="CV192" i="20"/>
  <c r="CH192" i="20"/>
  <c r="CI192" i="20" s="1"/>
  <c r="AY192" i="20"/>
  <c r="AZ192" i="20" s="1"/>
  <c r="BT192" i="20"/>
  <c r="BU192" i="20" s="1"/>
  <c r="DX232" i="20"/>
  <c r="DY232" i="20" s="1"/>
  <c r="BT232" i="20"/>
  <c r="BU232" i="20" s="1"/>
  <c r="BM232" i="20"/>
  <c r="BN232" i="20" s="1"/>
  <c r="BT14" i="20"/>
  <c r="BY14" i="20" s="1"/>
  <c r="FH14" i="20"/>
  <c r="FM14" i="20" s="1"/>
  <c r="EM14" i="20"/>
  <c r="BY223" i="20"/>
  <c r="BV223" i="20"/>
  <c r="BX223" i="20" s="1"/>
  <c r="GA222" i="20"/>
  <c r="FX222" i="20"/>
  <c r="FZ222" i="20" s="1"/>
  <c r="BT62" i="20"/>
  <c r="FA62" i="20"/>
  <c r="FV168" i="20"/>
  <c r="FW168" i="20" s="1"/>
  <c r="AK168" i="20"/>
  <c r="AL168" i="20" s="1"/>
  <c r="EM168" i="20"/>
  <c r="EN168" i="20" s="1"/>
  <c r="DJ192" i="20"/>
  <c r="DK192" i="20" s="1"/>
  <c r="AK192" i="20"/>
  <c r="FH192" i="20"/>
  <c r="FI192" i="20" s="1"/>
  <c r="EK229" i="20"/>
  <c r="EH229" i="20"/>
  <c r="EJ229" i="20" s="1"/>
  <c r="FM199" i="20"/>
  <c r="FJ199" i="20"/>
  <c r="FL199" i="20" s="1"/>
  <c r="BA197" i="20"/>
  <c r="BC197" i="20" s="1"/>
  <c r="BD197" i="20"/>
  <c r="CF150" i="20"/>
  <c r="DS187" i="20"/>
  <c r="DU187" i="20" s="1"/>
  <c r="DQ168" i="20"/>
  <c r="DR168" i="20" s="1"/>
  <c r="AY168" i="20"/>
  <c r="AZ168" i="20" s="1"/>
  <c r="FA192" i="20"/>
  <c r="FB192" i="20" s="1"/>
  <c r="EF192" i="20"/>
  <c r="DA238" i="20"/>
  <c r="CX238" i="20"/>
  <c r="CZ238" i="20" s="1"/>
  <c r="DH229" i="20"/>
  <c r="DE229" i="20"/>
  <c r="DG229" i="20" s="1"/>
  <c r="AI211" i="20"/>
  <c r="AF211" i="20"/>
  <c r="AH211" i="20" s="1"/>
  <c r="DZ205" i="20"/>
  <c r="EB205" i="20" s="1"/>
  <c r="EC205" i="20"/>
  <c r="FJ205" i="20"/>
  <c r="FL205" i="20" s="1"/>
  <c r="FM205" i="20"/>
  <c r="AM202" i="20"/>
  <c r="AO202" i="20" s="1"/>
  <c r="AP202" i="20"/>
  <c r="DA166" i="20"/>
  <c r="AK166" i="20"/>
  <c r="CA166" i="20"/>
  <c r="ET166" i="20"/>
  <c r="W166" i="20"/>
  <c r="GR166" i="20"/>
  <c r="FH166" i="20"/>
  <c r="EF166" i="20"/>
  <c r="CO166" i="20"/>
  <c r="EM166" i="20"/>
  <c r="P235" i="20"/>
  <c r="Q235" i="20" s="1"/>
  <c r="FV235" i="20"/>
  <c r="BF235" i="20"/>
  <c r="FA235" i="20"/>
  <c r="DX235" i="20"/>
  <c r="AK245" i="20"/>
  <c r="GD245" i="20"/>
  <c r="ET245" i="20"/>
  <c r="FV245" i="20"/>
  <c r="FW245" i="20" s="1"/>
  <c r="AR245" i="20"/>
  <c r="DJ245" i="20"/>
  <c r="FO245" i="20"/>
  <c r="FH245" i="20"/>
  <c r="CH245" i="20"/>
  <c r="CA245" i="20"/>
  <c r="EF245" i="20"/>
  <c r="EG245" i="20" s="1"/>
  <c r="GK245" i="20"/>
  <c r="DX245" i="20"/>
  <c r="CV245" i="20"/>
  <c r="FA245" i="20"/>
  <c r="BT245" i="20"/>
  <c r="AY245" i="20"/>
  <c r="DC245" i="20"/>
  <c r="DD245" i="20" s="1"/>
  <c r="AD245" i="20"/>
  <c r="CP17" i="20"/>
  <c r="CQ17" i="20" s="1"/>
  <c r="CS17" i="20" s="1"/>
  <c r="CI18" i="20"/>
  <c r="CJ18" i="20" s="1"/>
  <c r="CL18" i="20" s="1"/>
  <c r="FV37" i="20"/>
  <c r="GA37" i="20" s="1"/>
  <c r="CI42" i="20"/>
  <c r="CJ42" i="20" s="1"/>
  <c r="CL42" i="20" s="1"/>
  <c r="CI66" i="20"/>
  <c r="CJ66" i="20" s="1"/>
  <c r="CL66" i="20" s="1"/>
  <c r="BU68" i="20"/>
  <c r="BV68" i="20" s="1"/>
  <c r="BX68" i="20" s="1"/>
  <c r="CI74" i="20"/>
  <c r="CJ74" i="20" s="1"/>
  <c r="CL74" i="20" s="1"/>
  <c r="GR93" i="20"/>
  <c r="GS93" i="20" s="1"/>
  <c r="GT93" i="20" s="1"/>
  <c r="GV93" i="20" s="1"/>
  <c r="T87" i="21" s="1"/>
  <c r="AD93" i="20"/>
  <c r="BU100" i="20"/>
  <c r="BV100" i="20" s="1"/>
  <c r="BX100" i="20" s="1"/>
  <c r="CP105" i="20"/>
  <c r="CQ105" i="20" s="1"/>
  <c r="CS105" i="20" s="1"/>
  <c r="CI106" i="20"/>
  <c r="CJ106" i="20" s="1"/>
  <c r="CL106" i="20" s="1"/>
  <c r="DC109" i="20"/>
  <c r="DH109" i="20" s="1"/>
  <c r="DQ109" i="20"/>
  <c r="CI114" i="20"/>
  <c r="CJ114" i="20" s="1"/>
  <c r="CL114" i="20" s="1"/>
  <c r="BU126" i="20"/>
  <c r="BV126" i="20" s="1"/>
  <c r="BX126" i="20" s="1"/>
  <c r="FH135" i="20"/>
  <c r="CA135" i="20"/>
  <c r="FO135" i="20"/>
  <c r="FP135" i="20" s="1"/>
  <c r="ET135" i="20"/>
  <c r="FA135" i="20"/>
  <c r="FB135" i="20" s="1"/>
  <c r="AY135" i="20"/>
  <c r="P135" i="20"/>
  <c r="DC135" i="20"/>
  <c r="BT135" i="20"/>
  <c r="AK135" i="20"/>
  <c r="CO135" i="20"/>
  <c r="CP135" i="20" s="1"/>
  <c r="CH135" i="20"/>
  <c r="CI135" i="20" s="1"/>
  <c r="BM135" i="20"/>
  <c r="BN135" i="20" s="1"/>
  <c r="GD135" i="20"/>
  <c r="CV135" i="20"/>
  <c r="GK135" i="20"/>
  <c r="EM135" i="20"/>
  <c r="EN135" i="20" s="1"/>
  <c r="DQ135" i="20"/>
  <c r="BF135" i="20"/>
  <c r="BG135" i="20" s="1"/>
  <c r="CV151" i="20"/>
  <c r="CW151" i="20" s="1"/>
  <c r="AK151" i="20"/>
  <c r="AL151" i="20" s="1"/>
  <c r="AD159" i="20"/>
  <c r="DJ159" i="20"/>
  <c r="DK159" i="20" s="1"/>
  <c r="GR159" i="20"/>
  <c r="BM159" i="20"/>
  <c r="GK159" i="20"/>
  <c r="GD159" i="20"/>
  <c r="W159" i="20"/>
  <c r="X159" i="20" s="1"/>
  <c r="CA159" i="20"/>
  <c r="CB159" i="20" s="1"/>
  <c r="FA159" i="20"/>
  <c r="FB159" i="20" s="1"/>
  <c r="DX159" i="20"/>
  <c r="DQ159" i="20"/>
  <c r="DR159" i="20" s="1"/>
  <c r="FV159" i="20"/>
  <c r="EM159" i="20"/>
  <c r="EF159" i="20"/>
  <c r="AR159" i="20"/>
  <c r="P159" i="20"/>
  <c r="FH159" i="20"/>
  <c r="FI159" i="20" s="1"/>
  <c r="ET159" i="20"/>
  <c r="EU159" i="20" s="1"/>
  <c r="CH159" i="20"/>
  <c r="CI159" i="20" s="1"/>
  <c r="DC167" i="20"/>
  <c r="GD167" i="20"/>
  <c r="ET167" i="20"/>
  <c r="CA167" i="20"/>
  <c r="AY167" i="20"/>
  <c r="EM167" i="20"/>
  <c r="EN167" i="20" s="1"/>
  <c r="P167" i="20"/>
  <c r="FO167" i="20"/>
  <c r="FP167" i="20" s="1"/>
  <c r="EF167" i="20"/>
  <c r="CV167" i="20"/>
  <c r="BT167" i="20"/>
  <c r="CH167" i="20"/>
  <c r="ET182" i="20"/>
  <c r="EF182" i="20"/>
  <c r="EG182" i="20" s="1"/>
  <c r="CO182" i="20"/>
  <c r="CP182" i="20" s="1"/>
  <c r="P182" i="20"/>
  <c r="CH182" i="20"/>
  <c r="EM182" i="20"/>
  <c r="AD182" i="20"/>
  <c r="GD182" i="20"/>
  <c r="BT182" i="20"/>
  <c r="FO189" i="20"/>
  <c r="FP189" i="20" s="1"/>
  <c r="P189" i="20"/>
  <c r="AY189" i="20"/>
  <c r="BT189" i="20"/>
  <c r="BU189" i="20" s="1"/>
  <c r="GR189" i="20"/>
  <c r="FH189" i="20"/>
  <c r="DX189" i="20"/>
  <c r="GD189" i="20"/>
  <c r="DC213" i="20"/>
  <c r="FO213" i="20"/>
  <c r="FP213" i="20" s="1"/>
  <c r="AR213" i="20"/>
  <c r="AY213" i="20"/>
  <c r="FA213" i="20"/>
  <c r="CO213" i="20"/>
  <c r="CV213" i="20"/>
  <c r="EM213" i="20"/>
  <c r="AK221" i="20"/>
  <c r="ET221" i="20"/>
  <c r="EU221" i="20" s="1"/>
  <c r="DQ221" i="20"/>
  <c r="CO221" i="20"/>
  <c r="BM221" i="20"/>
  <c r="DX166" i="20"/>
  <c r="FV166" i="20"/>
  <c r="FW166" i="20" s="1"/>
  <c r="CH166" i="20"/>
  <c r="DJ80" i="20"/>
  <c r="DO80" i="20" s="1"/>
  <c r="CV80" i="20"/>
  <c r="DA80" i="20" s="1"/>
  <c r="DQ80" i="20"/>
  <c r="ET154" i="20"/>
  <c r="EM154" i="20"/>
  <c r="EN154" i="20" s="1"/>
  <c r="FV154" i="20"/>
  <c r="FW154" i="20" s="1"/>
  <c r="CH154" i="20"/>
  <c r="P154" i="20"/>
  <c r="Q154" i="20" s="1"/>
  <c r="DC154" i="20"/>
  <c r="GK154" i="20"/>
  <c r="AK154" i="20"/>
  <c r="AD154" i="20"/>
  <c r="DX154" i="20"/>
  <c r="AY154" i="20"/>
  <c r="AZ154" i="20" s="1"/>
  <c r="FA154" i="20"/>
  <c r="CO154" i="20"/>
  <c r="FO154" i="20"/>
  <c r="FP154" i="20" s="1"/>
  <c r="CV154" i="20"/>
  <c r="CW154" i="20" s="1"/>
  <c r="BM154" i="20"/>
  <c r="EF154" i="20"/>
  <c r="EG154" i="20" s="1"/>
  <c r="DX225" i="20"/>
  <c r="AK225" i="20"/>
  <c r="BF225" i="20"/>
  <c r="BG225" i="20" s="1"/>
  <c r="DQ225" i="20"/>
  <c r="ET225" i="20"/>
  <c r="DJ225" i="20"/>
  <c r="CO225" i="20"/>
  <c r="P225" i="20"/>
  <c r="GD225" i="20"/>
  <c r="GR225" i="20"/>
  <c r="CV225" i="20"/>
  <c r="GK225" i="20"/>
  <c r="EF225" i="20"/>
  <c r="CA225" i="20"/>
  <c r="AY225" i="20"/>
  <c r="AZ225" i="20" s="1"/>
  <c r="BM225" i="20"/>
  <c r="BT166" i="20"/>
  <c r="DQ166" i="20"/>
  <c r="FA225" i="20"/>
  <c r="FB225" i="20" s="1"/>
  <c r="GK215" i="20"/>
  <c r="GM215" i="20" s="1"/>
  <c r="GO215" i="20" s="1"/>
  <c r="CH215" i="20"/>
  <c r="P166" i="20"/>
  <c r="FO166" i="20"/>
  <c r="FP166" i="20" s="1"/>
  <c r="BM166" i="20"/>
  <c r="BN166" i="20" s="1"/>
  <c r="AD166" i="20"/>
  <c r="ET130" i="20"/>
  <c r="W130" i="20"/>
  <c r="AY130" i="20"/>
  <c r="AZ130" i="20" s="1"/>
  <c r="BA130" i="20" s="1"/>
  <c r="BC130" i="20" s="1"/>
  <c r="DQ130" i="20"/>
  <c r="DV130" i="20" s="1"/>
  <c r="FH130" i="20"/>
  <c r="FI130" i="20" s="1"/>
  <c r="FJ130" i="20" s="1"/>
  <c r="FL130" i="20" s="1"/>
  <c r="FA205" i="20"/>
  <c r="P205" i="20"/>
  <c r="GK205" i="20"/>
  <c r="CV205" i="20"/>
  <c r="AR205" i="20"/>
  <c r="AS205" i="20" s="1"/>
  <c r="BM205" i="20"/>
  <c r="BN205" i="20" s="1"/>
  <c r="EF205" i="20"/>
  <c r="EG205" i="20" s="1"/>
  <c r="GR205" i="20"/>
  <c r="GT205" i="20" s="1"/>
  <c r="GV205" i="20" s="1"/>
  <c r="T199" i="21" s="1"/>
  <c r="ET205" i="20"/>
  <c r="EU205" i="20" s="1"/>
  <c r="AK205" i="20"/>
  <c r="BT205" i="20"/>
  <c r="GD205" i="20"/>
  <c r="AD205" i="20"/>
  <c r="DJ166" i="20"/>
  <c r="DK166" i="20" s="1"/>
  <c r="FO225" i="20"/>
  <c r="GD154" i="20"/>
  <c r="DJ197" i="20"/>
  <c r="W197" i="20"/>
  <c r="X197" i="20" s="1"/>
  <c r="CH197" i="20"/>
  <c r="CA197" i="20"/>
  <c r="AD197" i="20"/>
  <c r="FV197" i="20"/>
  <c r="BF166" i="20"/>
  <c r="BG166" i="20" s="1"/>
  <c r="GK166" i="20"/>
  <c r="EM245" i="20"/>
  <c r="GD112" i="20"/>
  <c r="GE112" i="20" s="1"/>
  <c r="GF112" i="20" s="1"/>
  <c r="GH112" i="20" s="1"/>
  <c r="BF112" i="20"/>
  <c r="BK112" i="20" s="1"/>
  <c r="EM187" i="20"/>
  <c r="BM187" i="20"/>
  <c r="FA166" i="20"/>
  <c r="FB166" i="20" s="1"/>
  <c r="P245" i="20"/>
  <c r="CA177" i="20"/>
  <c r="EF177" i="20"/>
  <c r="P153" i="20"/>
  <c r="W234" i="20"/>
  <c r="AY175" i="20"/>
  <c r="CV175" i="20"/>
  <c r="DC243" i="20"/>
  <c r="FO175" i="20"/>
  <c r="AD163" i="20"/>
  <c r="DJ163" i="20"/>
  <c r="CI26" i="20"/>
  <c r="CJ26" i="20" s="1"/>
  <c r="CL26" i="20" s="1"/>
  <c r="ET172" i="20"/>
  <c r="EU172" i="20" s="1"/>
  <c r="AD172" i="20"/>
  <c r="DQ172" i="20"/>
  <c r="AR172" i="20"/>
  <c r="AS172" i="20" s="1"/>
  <c r="BT172" i="20"/>
  <c r="BU172" i="20" s="1"/>
  <c r="GD172" i="20"/>
  <c r="FV172" i="20"/>
  <c r="FW172" i="20" s="1"/>
  <c r="CH172" i="20"/>
  <c r="CI172" i="20" s="1"/>
  <c r="BF172" i="20"/>
  <c r="BG172" i="20" s="1"/>
  <c r="FO172" i="20"/>
  <c r="FP172" i="20" s="1"/>
  <c r="CO172" i="20"/>
  <c r="DX172" i="20"/>
  <c r="DY172" i="20" s="1"/>
  <c r="FH172" i="20"/>
  <c r="FI172" i="20" s="1"/>
  <c r="CA172" i="20"/>
  <c r="CB172" i="20" s="1"/>
  <c r="AY172" i="20"/>
  <c r="AZ172" i="20" s="1"/>
  <c r="DJ172" i="20"/>
  <c r="DK172" i="20" s="1"/>
  <c r="FA172" i="20"/>
  <c r="FB172" i="20" s="1"/>
  <c r="EM172" i="20"/>
  <c r="EN172" i="20" s="1"/>
  <c r="BM172" i="20"/>
  <c r="W172" i="20"/>
  <c r="X172" i="20" s="1"/>
  <c r="GR172" i="20"/>
  <c r="AK172" i="20"/>
  <c r="DC172" i="20"/>
  <c r="DD172" i="20" s="1"/>
  <c r="P172" i="20"/>
  <c r="Q172" i="20" s="1"/>
  <c r="CV172" i="20"/>
  <c r="GK172" i="20"/>
  <c r="EF172" i="20"/>
  <c r="AY165" i="20"/>
  <c r="BT165" i="20"/>
  <c r="BU165" i="20" s="1"/>
  <c r="FO165" i="20"/>
  <c r="FP165" i="20" s="1"/>
  <c r="EF165" i="20"/>
  <c r="EG165" i="20" s="1"/>
  <c r="BF165" i="20"/>
  <c r="BG165" i="20" s="1"/>
  <c r="BM165" i="20"/>
  <c r="BN165" i="20" s="1"/>
  <c r="CA165" i="20"/>
  <c r="GK165" i="20"/>
  <c r="CO165" i="20"/>
  <c r="CP165" i="20" s="1"/>
  <c r="W165" i="20"/>
  <c r="X165" i="20" s="1"/>
  <c r="CV165" i="20"/>
  <c r="GR165" i="20"/>
  <c r="ET165" i="20"/>
  <c r="EU165" i="20" s="1"/>
  <c r="CH165" i="20"/>
  <c r="CI165" i="20" s="1"/>
  <c r="DQ165" i="20"/>
  <c r="AR165" i="20"/>
  <c r="AS165" i="20" s="1"/>
  <c r="FA165" i="20"/>
  <c r="FB165" i="20" s="1"/>
  <c r="P165" i="20"/>
  <c r="DX165" i="20"/>
  <c r="FH165" i="20"/>
  <c r="AD165" i="20"/>
  <c r="EM165" i="20"/>
  <c r="AK165" i="20"/>
  <c r="DC165" i="20"/>
  <c r="DD165" i="20" s="1"/>
  <c r="FV165" i="20"/>
  <c r="GD165" i="20"/>
  <c r="DJ165" i="20"/>
  <c r="AR70" i="20"/>
  <c r="AW70" i="20" s="1"/>
  <c r="CV94" i="20"/>
  <c r="EF200" i="20"/>
  <c r="EG200" i="20" s="1"/>
  <c r="DJ200" i="20"/>
  <c r="CO200" i="20"/>
  <c r="DC224" i="20"/>
  <c r="DD224" i="20" s="1"/>
  <c r="EM224" i="20"/>
  <c r="EN224" i="20" s="1"/>
  <c r="P224" i="20"/>
  <c r="Q224" i="20" s="1"/>
  <c r="CV224" i="20"/>
  <c r="CW224" i="20" s="1"/>
  <c r="R233" i="20"/>
  <c r="T233" i="20" s="1"/>
  <c r="CP19" i="20"/>
  <c r="CQ19" i="20" s="1"/>
  <c r="CS19" i="20" s="1"/>
  <c r="CP27" i="20"/>
  <c r="CQ27" i="20" s="1"/>
  <c r="CS27" i="20" s="1"/>
  <c r="AE28" i="20"/>
  <c r="CP59" i="20"/>
  <c r="CQ59" i="20" s="1"/>
  <c r="CS59" i="20" s="1"/>
  <c r="AE92" i="20"/>
  <c r="AF92" i="20" s="1"/>
  <c r="AH92" i="20" s="1"/>
  <c r="CI92" i="20"/>
  <c r="CJ92" i="20" s="1"/>
  <c r="CL92" i="20" s="1"/>
  <c r="AE108" i="20"/>
  <c r="AF108" i="20" s="1"/>
  <c r="AH108" i="20" s="1"/>
  <c r="DY118" i="20"/>
  <c r="CP125" i="20"/>
  <c r="CQ125" i="20" s="1"/>
  <c r="CS125" i="20" s="1"/>
  <c r="EU125" i="20"/>
  <c r="EV125" i="20" s="1"/>
  <c r="EX125" i="20" s="1"/>
  <c r="DX94" i="20"/>
  <c r="DY94" i="20" s="1"/>
  <c r="EM200" i="20"/>
  <c r="EN200" i="20" s="1"/>
  <c r="DX200" i="20"/>
  <c r="DY200" i="20" s="1"/>
  <c r="AK200" i="20"/>
  <c r="AL200" i="20" s="1"/>
  <c r="ET224" i="20"/>
  <c r="EU224" i="20" s="1"/>
  <c r="AY224" i="20"/>
  <c r="FV224" i="20"/>
  <c r="FW224" i="20" s="1"/>
  <c r="DO241" i="20"/>
  <c r="FV94" i="20"/>
  <c r="GR94" i="20"/>
  <c r="GS94" i="20" s="1"/>
  <c r="GT94" i="20" s="1"/>
  <c r="GV94" i="20" s="1"/>
  <c r="T88" i="21" s="1"/>
  <c r="GD200" i="20"/>
  <c r="CH200" i="20"/>
  <c r="CI200" i="20" s="1"/>
  <c r="CV200" i="20"/>
  <c r="CW200" i="20" s="1"/>
  <c r="AD224" i="20"/>
  <c r="AE224" i="20" s="1"/>
  <c r="GD224" i="20"/>
  <c r="GF224" i="20" s="1"/>
  <c r="GH224" i="20" s="1"/>
  <c r="EF224" i="20"/>
  <c r="EG224" i="20" s="1"/>
  <c r="BF108" i="20"/>
  <c r="AK108" i="20"/>
  <c r="BF35" i="20"/>
  <c r="DQ70" i="20"/>
  <c r="DV70" i="20" s="1"/>
  <c r="AD70" i="20"/>
  <c r="FH94" i="20"/>
  <c r="FM94" i="20" s="1"/>
  <c r="GD94" i="20"/>
  <c r="GE94" i="20" s="1"/>
  <c r="GF94" i="20" s="1"/>
  <c r="GH94" i="20" s="1"/>
  <c r="W200" i="20"/>
  <c r="X200" i="20" s="1"/>
  <c r="FA200" i="20"/>
  <c r="FB200" i="20" s="1"/>
  <c r="FV200" i="20"/>
  <c r="FW200" i="20" s="1"/>
  <c r="AD200" i="20"/>
  <c r="CO224" i="20"/>
  <c r="CP224" i="20" s="1"/>
  <c r="GR224" i="20"/>
  <c r="W224" i="20"/>
  <c r="X224" i="20" s="1"/>
  <c r="BM35" i="20"/>
  <c r="EO216" i="20"/>
  <c r="EQ216" i="20" s="1"/>
  <c r="ET70" i="20"/>
  <c r="BF94" i="20"/>
  <c r="AD94" i="20"/>
  <c r="GK200" i="20"/>
  <c r="BT200" i="20"/>
  <c r="BU200" i="20" s="1"/>
  <c r="P200" i="20"/>
  <c r="Q200" i="20" s="1"/>
  <c r="DQ200" i="20"/>
  <c r="DR200" i="20" s="1"/>
  <c r="DJ224" i="20"/>
  <c r="DK224" i="20" s="1"/>
  <c r="BF224" i="20"/>
  <c r="BG224" i="20" s="1"/>
  <c r="AR224" i="20"/>
  <c r="AS224" i="20" s="1"/>
  <c r="FA70" i="20"/>
  <c r="FF70" i="20" s="1"/>
  <c r="DQ94" i="20"/>
  <c r="DV94" i="20" s="1"/>
  <c r="BF200" i="20"/>
  <c r="BG200" i="20" s="1"/>
  <c r="GR200" i="20"/>
  <c r="GT200" i="20" s="1"/>
  <c r="GV200" i="20" s="1"/>
  <c r="T194" i="21" s="1"/>
  <c r="DC200" i="20"/>
  <c r="FH200" i="20"/>
  <c r="FI200" i="20" s="1"/>
  <c r="FO224" i="20"/>
  <c r="FP224" i="20" s="1"/>
  <c r="AK224" i="20"/>
  <c r="AL224" i="20" s="1"/>
  <c r="CH224" i="20"/>
  <c r="CA224" i="20"/>
  <c r="CB224" i="20" s="1"/>
  <c r="FO108" i="20"/>
  <c r="DQ35" i="20"/>
  <c r="DA84" i="20"/>
  <c r="AY200" i="20"/>
  <c r="AZ200" i="20" s="1"/>
  <c r="FA224" i="20"/>
  <c r="FB224" i="20" s="1"/>
  <c r="DQ224" i="20"/>
  <c r="DR224" i="20" s="1"/>
  <c r="FH224" i="20"/>
  <c r="FI224" i="20" s="1"/>
  <c r="CP115" i="20"/>
  <c r="CQ115" i="20" s="1"/>
  <c r="CS115" i="20" s="1"/>
  <c r="DV42" i="20"/>
  <c r="DR42" i="20"/>
  <c r="DS42" i="20" s="1"/>
  <c r="DU42" i="20" s="1"/>
  <c r="AZ74" i="20"/>
  <c r="BA74" i="20" s="1"/>
  <c r="BC74" i="20" s="1"/>
  <c r="BD74" i="20"/>
  <c r="DD74" i="20"/>
  <c r="DE74" i="20" s="1"/>
  <c r="DG74" i="20" s="1"/>
  <c r="DH74" i="20"/>
  <c r="AS66" i="20"/>
  <c r="AW66" i="20"/>
  <c r="AP122" i="20"/>
  <c r="AL122" i="20"/>
  <c r="AM122" i="20" s="1"/>
  <c r="AO122" i="20" s="1"/>
  <c r="FI27" i="20"/>
  <c r="FJ27" i="20" s="1"/>
  <c r="FL27" i="20" s="1"/>
  <c r="CB42" i="20"/>
  <c r="CC42" i="20" s="1"/>
  <c r="CE42" i="20" s="1"/>
  <c r="EY104" i="20"/>
  <c r="CM32" i="20"/>
  <c r="CI32" i="20"/>
  <c r="CJ32" i="20" s="1"/>
  <c r="CL32" i="20" s="1"/>
  <c r="BY82" i="20"/>
  <c r="BU82" i="20"/>
  <c r="BV82" i="20" s="1"/>
  <c r="BX82" i="20" s="1"/>
  <c r="AB106" i="20"/>
  <c r="FW106" i="20"/>
  <c r="BD82" i="20"/>
  <c r="AZ82" i="20"/>
  <c r="BA82" i="20" s="1"/>
  <c r="BC82" i="20" s="1"/>
  <c r="DY106" i="20"/>
  <c r="DZ106" i="20"/>
  <c r="EB106" i="20" s="1"/>
  <c r="CM83" i="20"/>
  <c r="AS83" i="20"/>
  <c r="AT83" i="20" s="1"/>
  <c r="AV83" i="20" s="1"/>
  <c r="DY91" i="20"/>
  <c r="DZ91" i="20"/>
  <c r="EB91" i="20" s="1"/>
  <c r="CT122" i="20"/>
  <c r="AM35" i="20"/>
  <c r="AO35" i="20" s="1"/>
  <c r="AP35" i="20"/>
  <c r="AL35" i="20"/>
  <c r="DH125" i="20"/>
  <c r="DD125" i="20"/>
  <c r="DE125" i="20" s="1"/>
  <c r="DG125" i="20" s="1"/>
  <c r="BN65" i="20"/>
  <c r="BO65" i="20" s="1"/>
  <c r="BQ65" i="20" s="1"/>
  <c r="EC90" i="20"/>
  <c r="AL65" i="20"/>
  <c r="AP65" i="20"/>
  <c r="CO121" i="20"/>
  <c r="EF121" i="20"/>
  <c r="CA121" i="20"/>
  <c r="BM121" i="20"/>
  <c r="DQ121" i="20"/>
  <c r="AR121" i="20"/>
  <c r="GD121" i="20"/>
  <c r="GE121" i="20" s="1"/>
  <c r="GF121" i="20" s="1"/>
  <c r="GH121" i="20" s="1"/>
  <c r="FV121" i="20"/>
  <c r="GK121" i="20"/>
  <c r="GL121" i="20" s="1"/>
  <c r="GM121" i="20" s="1"/>
  <c r="GO121" i="20" s="1"/>
  <c r="EM121" i="20"/>
  <c r="GR121" i="20"/>
  <c r="GS121" i="20" s="1"/>
  <c r="GT121" i="20" s="1"/>
  <c r="GV121" i="20" s="1"/>
  <c r="T115" i="21" s="1"/>
  <c r="ET121" i="20"/>
  <c r="CH121" i="20"/>
  <c r="DC121" i="20"/>
  <c r="FO121" i="20"/>
  <c r="DX121" i="20"/>
  <c r="W121" i="20"/>
  <c r="BF121" i="20"/>
  <c r="CV121" i="20"/>
  <c r="DJ121" i="20"/>
  <c r="AY121" i="20"/>
  <c r="FA121" i="20"/>
  <c r="AZ27" i="20"/>
  <c r="AE42" i="20"/>
  <c r="BD19" i="20"/>
  <c r="BA19" i="20"/>
  <c r="BC19" i="20" s="1"/>
  <c r="GR75" i="20"/>
  <c r="GS75" i="20" s="1"/>
  <c r="GT75" i="20" s="1"/>
  <c r="GV75" i="20" s="1"/>
  <c r="T69" i="21" s="1"/>
  <c r="EF75" i="20"/>
  <c r="CO75" i="20"/>
  <c r="EM75" i="20"/>
  <c r="AD75" i="20"/>
  <c r="DQ75" i="20"/>
  <c r="CV75" i="20"/>
  <c r="FA75" i="20"/>
  <c r="DX75" i="20"/>
  <c r="ET75" i="20"/>
  <c r="AR75" i="20"/>
  <c r="CA75" i="20"/>
  <c r="GD75" i="20"/>
  <c r="GE75" i="20" s="1"/>
  <c r="GF75" i="20" s="1"/>
  <c r="GH75" i="20" s="1"/>
  <c r="BF75" i="20"/>
  <c r="AY75" i="20"/>
  <c r="BD75" i="20" s="1"/>
  <c r="FO75" i="20"/>
  <c r="P75" i="20"/>
  <c r="BM75" i="20"/>
  <c r="AK75" i="20"/>
  <c r="DC75" i="20"/>
  <c r="FV75" i="20"/>
  <c r="DX82" i="20"/>
  <c r="ET82" i="20"/>
  <c r="CV82" i="20"/>
  <c r="DA82" i="20" s="1"/>
  <c r="FH82" i="20"/>
  <c r="W82" i="20"/>
  <c r="AD82" i="20"/>
  <c r="DC82" i="20"/>
  <c r="CA82" i="20"/>
  <c r="EM82" i="20"/>
  <c r="CH82" i="20"/>
  <c r="FA82" i="20"/>
  <c r="GK82" i="20"/>
  <c r="GL82" i="20" s="1"/>
  <c r="GM82" i="20" s="1"/>
  <c r="GO82" i="20" s="1"/>
  <c r="BM82" i="20"/>
  <c r="DJ82" i="20"/>
  <c r="GD82" i="20"/>
  <c r="GE82" i="20" s="1"/>
  <c r="GF82" i="20" s="1"/>
  <c r="GH82" i="20" s="1"/>
  <c r="EF82" i="20"/>
  <c r="P82" i="20"/>
  <c r="FP26" i="20"/>
  <c r="FQ26" i="20" s="1"/>
  <c r="BU106" i="20"/>
  <c r="BV106" i="20" s="1"/>
  <c r="BX106" i="20" s="1"/>
  <c r="AM58" i="20"/>
  <c r="AO58" i="20" s="1"/>
  <c r="Q83" i="20"/>
  <c r="R83" i="20" s="1"/>
  <c r="T83" i="20" s="1"/>
  <c r="BR98" i="20"/>
  <c r="AM50" i="20"/>
  <c r="AO50" i="20" s="1"/>
  <c r="CO82" i="20"/>
  <c r="BT75" i="20"/>
  <c r="BT121" i="20"/>
  <c r="DY59" i="20"/>
  <c r="DZ59" i="20" s="1"/>
  <c r="EB59" i="20" s="1"/>
  <c r="DY27" i="20"/>
  <c r="DZ27" i="20" s="1"/>
  <c r="EB27" i="20" s="1"/>
  <c r="DR74" i="20"/>
  <c r="DS74" i="20" s="1"/>
  <c r="DU74" i="20" s="1"/>
  <c r="BA42" i="20"/>
  <c r="BC42" i="20" s="1"/>
  <c r="CP66" i="20"/>
  <c r="CQ66" i="20" s="1"/>
  <c r="CS66" i="20" s="1"/>
  <c r="CB34" i="20"/>
  <c r="CC34" i="20" s="1"/>
  <c r="CE34" i="20" s="1"/>
  <c r="DA65" i="20"/>
  <c r="AK82" i="20"/>
  <c r="DJ75" i="20"/>
  <c r="AP105" i="20"/>
  <c r="AL105" i="20"/>
  <c r="AM105" i="20" s="1"/>
  <c r="AO105" i="20" s="1"/>
  <c r="AP84" i="20"/>
  <c r="AL84" i="20"/>
  <c r="AM84" i="20" s="1"/>
  <c r="AO84" i="20" s="1"/>
  <c r="BN115" i="20"/>
  <c r="BO115" i="20" s="1"/>
  <c r="BQ115" i="20" s="1"/>
  <c r="BR106" i="20"/>
  <c r="EN115" i="20"/>
  <c r="EO115" i="20" s="1"/>
  <c r="EQ115" i="20" s="1"/>
  <c r="BD42" i="20"/>
  <c r="BR50" i="20"/>
  <c r="BU41" i="20"/>
  <c r="BV41" i="20" s="1"/>
  <c r="BX41" i="20" s="1"/>
  <c r="AR82" i="20"/>
  <c r="FH75" i="20"/>
  <c r="DO122" i="20"/>
  <c r="DO106" i="20"/>
  <c r="FX74" i="20"/>
  <c r="FZ74" i="20" s="1"/>
  <c r="FM98" i="20"/>
  <c r="FB32" i="20"/>
  <c r="FC32" i="20" s="1"/>
  <c r="FE32" i="20" s="1"/>
  <c r="DQ82" i="20"/>
  <c r="FV82" i="20"/>
  <c r="W75" i="20"/>
  <c r="BF82" i="20"/>
  <c r="BK82" i="20" s="1"/>
  <c r="GR82" i="20"/>
  <c r="GS82" i="20" s="1"/>
  <c r="GT82" i="20" s="1"/>
  <c r="GV82" i="20" s="1"/>
  <c r="T76" i="21" s="1"/>
  <c r="AD121" i="20"/>
  <c r="P121" i="20"/>
  <c r="FH121" i="20"/>
  <c r="FM121" i="20" s="1"/>
  <c r="CO57" i="20"/>
  <c r="P57" i="20"/>
  <c r="DQ57" i="20"/>
  <c r="FI84" i="20"/>
  <c r="FJ84" i="20" s="1"/>
  <c r="FL84" i="20" s="1"/>
  <c r="FM84" i="20"/>
  <c r="B12" i="20"/>
  <c r="I12" i="20" s="1"/>
  <c r="B6" i="21"/>
  <c r="DD207" i="20"/>
  <c r="Q150" i="20"/>
  <c r="R150" i="20" s="1"/>
  <c r="T150" i="20" s="1"/>
  <c r="CB199" i="20"/>
  <c r="FI229" i="20"/>
  <c r="X255" i="20"/>
  <c r="DR202" i="20"/>
  <c r="BU149" i="20"/>
  <c r="BV149" i="20" s="1"/>
  <c r="BX149" i="20" s="1"/>
  <c r="X199" i="20"/>
  <c r="CP145" i="20"/>
  <c r="CQ145" i="20" s="1"/>
  <c r="CS145" i="20" s="1"/>
  <c r="CP186" i="20"/>
  <c r="BN223" i="20"/>
  <c r="CI178" i="20"/>
  <c r="CJ178" i="20" s="1"/>
  <c r="CL178" i="20" s="1"/>
  <c r="AZ207" i="20"/>
  <c r="BU225" i="20"/>
  <c r="DY246" i="20"/>
  <c r="AS154" i="20"/>
  <c r="Q223" i="20"/>
  <c r="AE194" i="20"/>
  <c r="FI120" i="20"/>
  <c r="FJ120" i="20" s="1"/>
  <c r="FL120" i="20" s="1"/>
  <c r="DK182" i="20"/>
  <c r="Q218" i="20"/>
  <c r="DK179" i="20"/>
  <c r="DL179" i="20" s="1"/>
  <c r="DN179" i="20" s="1"/>
  <c r="Q201" i="20"/>
  <c r="AZ262" i="20"/>
  <c r="AE201" i="20"/>
  <c r="EN205" i="20"/>
  <c r="FB199" i="20"/>
  <c r="DD187" i="20"/>
  <c r="CB229" i="20"/>
  <c r="BG72" i="20"/>
  <c r="BH72" i="20" s="1"/>
  <c r="BJ72" i="20" s="1"/>
  <c r="FW187" i="20"/>
  <c r="EU219" i="20"/>
  <c r="FB253" i="20"/>
  <c r="FI251" i="20"/>
  <c r="DD60" i="20"/>
  <c r="DE60" i="20" s="1"/>
  <c r="DG60" i="20" s="1"/>
  <c r="X162" i="20"/>
  <c r="Y162" i="20" s="1"/>
  <c r="AA162" i="20" s="1"/>
  <c r="FI235" i="20"/>
  <c r="CP202" i="20"/>
  <c r="DK215" i="20"/>
  <c r="DD203" i="20"/>
  <c r="DK126" i="20"/>
  <c r="DL126" i="20" s="1"/>
  <c r="DN126" i="20" s="1"/>
  <c r="FW241" i="20"/>
  <c r="FB241" i="20"/>
  <c r="AE233" i="20"/>
  <c r="AL96" i="20"/>
  <c r="AM96" i="20" s="1"/>
  <c r="FB255" i="20"/>
  <c r="EN179" i="20"/>
  <c r="Q255" i="20"/>
  <c r="FW189" i="20"/>
  <c r="FI238" i="20"/>
  <c r="AL60" i="20"/>
  <c r="FI146" i="20"/>
  <c r="FJ146" i="20" s="1"/>
  <c r="FL146" i="20" s="1"/>
  <c r="AE214" i="20"/>
  <c r="EU253" i="20"/>
  <c r="Q178" i="20"/>
  <c r="R178" i="20" s="1"/>
  <c r="T178" i="20" s="1"/>
  <c r="DY214" i="20"/>
  <c r="CW190" i="20"/>
  <c r="CW242" i="20"/>
  <c r="FW251" i="20"/>
  <c r="Q229" i="20"/>
  <c r="AL234" i="20"/>
  <c r="DD147" i="20"/>
  <c r="DE147" i="20" s="1"/>
  <c r="DG147" i="20" s="1"/>
  <c r="X233" i="20"/>
  <c r="FW150" i="20"/>
  <c r="FB202" i="20"/>
  <c r="EU251" i="20"/>
  <c r="FW238" i="20"/>
  <c r="DK178" i="20"/>
  <c r="DL178" i="20" s="1"/>
  <c r="DN178" i="20" s="1"/>
  <c r="AL187" i="20"/>
  <c r="FB222" i="20"/>
  <c r="CI207" i="20"/>
  <c r="X146" i="20"/>
  <c r="Y146" i="20" s="1"/>
  <c r="AA146" i="20" s="1"/>
  <c r="BG182" i="20"/>
  <c r="CB257" i="20"/>
  <c r="DK154" i="20"/>
  <c r="DY162" i="20"/>
  <c r="BN153" i="20"/>
  <c r="BO153" i="20" s="1"/>
  <c r="BQ153" i="20" s="1"/>
  <c r="AL92" i="20"/>
  <c r="AM92" i="20" s="1"/>
  <c r="AO92" i="20" s="1"/>
  <c r="FB146" i="20"/>
  <c r="FC146" i="20" s="1"/>
  <c r="FE146" i="20" s="1"/>
  <c r="AE24" i="20"/>
  <c r="DR178" i="20"/>
  <c r="CI223" i="20"/>
  <c r="CI153" i="20"/>
  <c r="CJ153" i="20" s="1"/>
  <c r="CL153" i="20" s="1"/>
  <c r="FB209" i="20"/>
  <c r="AE186" i="20"/>
  <c r="AL246" i="20"/>
  <c r="X205" i="20"/>
  <c r="FW182" i="20"/>
  <c r="DK137" i="20"/>
  <c r="DL137" i="20" s="1"/>
  <c r="DN137" i="20" s="1"/>
  <c r="CB209" i="20"/>
  <c r="DD190" i="20"/>
  <c r="AE262" i="20"/>
  <c r="Q170" i="20"/>
  <c r="R170" i="20" s="1"/>
  <c r="T170" i="20" s="1"/>
  <c r="CB191" i="20"/>
  <c r="FP238" i="20"/>
  <c r="X187" i="20"/>
  <c r="Q221" i="20"/>
  <c r="EU198" i="20"/>
  <c r="FP234" i="20"/>
  <c r="DD219" i="20"/>
  <c r="DK134" i="20"/>
  <c r="DL134" i="20" s="1"/>
  <c r="DN134" i="20" s="1"/>
  <c r="CB175" i="20"/>
  <c r="CC175" i="20" s="1"/>
  <c r="CE175" i="20" s="1"/>
  <c r="AL241" i="20"/>
  <c r="FI233" i="20"/>
  <c r="FW233" i="20"/>
  <c r="Q233" i="20"/>
  <c r="FB233" i="20"/>
  <c r="CI241" i="20"/>
  <c r="BU248" i="20"/>
  <c r="AL220" i="20"/>
  <c r="FW252" i="20"/>
  <c r="BU38" i="20"/>
  <c r="BV38" i="20" s="1"/>
  <c r="BX38" i="20" s="1"/>
  <c r="FI136" i="20"/>
  <c r="FJ136" i="20" s="1"/>
  <c r="FL136" i="20" s="1"/>
  <c r="FW225" i="20"/>
  <c r="DY210" i="20"/>
  <c r="DR210" i="20"/>
  <c r="BG60" i="20"/>
  <c r="BH60" i="20" s="1"/>
  <c r="BJ60" i="20" s="1"/>
  <c r="AL207" i="20"/>
  <c r="FP60" i="20"/>
  <c r="FQ60" i="20" s="1"/>
  <c r="FS60" i="20" s="1"/>
  <c r="CP246" i="20"/>
  <c r="AZ190" i="20"/>
  <c r="Q242" i="20"/>
  <c r="X108" i="20"/>
  <c r="Y108" i="20" s="1"/>
  <c r="AA108" i="20" s="1"/>
  <c r="DR223" i="20"/>
  <c r="CI205" i="20"/>
  <c r="DY254" i="20"/>
  <c r="EU233" i="20"/>
  <c r="AZ241" i="20"/>
  <c r="Q241" i="20"/>
  <c r="DY233" i="20"/>
  <c r="EN248" i="20"/>
  <c r="FP248" i="20"/>
  <c r="Q251" i="20"/>
  <c r="EU179" i="20"/>
  <c r="EV179" i="20" s="1"/>
  <c r="EX179" i="20" s="1"/>
  <c r="CB153" i="20"/>
  <c r="CC153" i="20" s="1"/>
  <c r="CE153" i="20" s="1"/>
  <c r="BG219" i="20"/>
  <c r="CP214" i="20"/>
  <c r="X226" i="20"/>
  <c r="FW124" i="20"/>
  <c r="EN178" i="20"/>
  <c r="EO178" i="20" s="1"/>
  <c r="EQ178" i="20" s="1"/>
  <c r="AS183" i="20"/>
  <c r="EN194" i="20"/>
  <c r="BN255" i="20"/>
  <c r="AE187" i="20"/>
  <c r="EN231" i="20"/>
  <c r="DD235" i="20"/>
  <c r="AL219" i="20"/>
  <c r="CP190" i="20"/>
  <c r="CI254" i="20"/>
  <c r="FB171" i="20"/>
  <c r="FC171" i="20" s="1"/>
  <c r="FE171" i="20" s="1"/>
  <c r="BU246" i="20"/>
  <c r="FW254" i="20"/>
  <c r="X241" i="20"/>
  <c r="AS233" i="20"/>
  <c r="BG233" i="20"/>
  <c r="DR14" i="20"/>
  <c r="DS14" i="20" s="1"/>
  <c r="DU14" i="20" s="1"/>
  <c r="CI156" i="20"/>
  <c r="CJ156" i="20" s="1"/>
  <c r="CL156" i="20" s="1"/>
  <c r="AZ220" i="20"/>
  <c r="FW62" i="20"/>
  <c r="FX62" i="20" s="1"/>
  <c r="FZ62" i="20" s="1"/>
  <c r="FI102" i="20"/>
  <c r="FJ102" i="20" s="1"/>
  <c r="FL102" i="20" s="1"/>
  <c r="EU207" i="20"/>
  <c r="AS235" i="20"/>
  <c r="FW137" i="20"/>
  <c r="CB226" i="20"/>
  <c r="BN215" i="20"/>
  <c r="DR137" i="20"/>
  <c r="DS137" i="20" s="1"/>
  <c r="DU137" i="20" s="1"/>
  <c r="AS166" i="20"/>
  <c r="AT166" i="20" s="1"/>
  <c r="AV166" i="20" s="1"/>
  <c r="FI262" i="20"/>
  <c r="BN197" i="20"/>
  <c r="CW255" i="20"/>
  <c r="BG137" i="20"/>
  <c r="BH137" i="20" s="1"/>
  <c r="BJ137" i="20" s="1"/>
  <c r="FI182" i="20"/>
  <c r="FP182" i="20"/>
  <c r="CW231" i="20"/>
  <c r="DR186" i="20"/>
  <c r="DK191" i="20"/>
  <c r="AL182" i="20"/>
  <c r="DD241" i="20"/>
  <c r="BN241" i="20"/>
  <c r="EN241" i="20"/>
  <c r="DR241" i="20"/>
  <c r="AZ256" i="20"/>
  <c r="FP156" i="20"/>
  <c r="FQ156" i="20" s="1"/>
  <c r="FS156" i="20" s="1"/>
  <c r="BN220" i="20"/>
  <c r="EU252" i="20"/>
  <c r="DY30" i="20"/>
  <c r="DZ30" i="20" s="1"/>
  <c r="EB30" i="20" s="1"/>
  <c r="BU226" i="20"/>
  <c r="CB231" i="20"/>
  <c r="DD173" i="20"/>
  <c r="FW242" i="20"/>
  <c r="CB255" i="20"/>
  <c r="FW134" i="20"/>
  <c r="CB60" i="20"/>
  <c r="CC60" i="20" s="1"/>
  <c r="CE60" i="20" s="1"/>
  <c r="X158" i="20"/>
  <c r="Y158" i="20" s="1"/>
  <c r="AA158" i="20" s="1"/>
  <c r="BG203" i="20"/>
  <c r="DR147" i="20"/>
  <c r="DS147" i="20" s="1"/>
  <c r="DU147" i="20" s="1"/>
  <c r="AE207" i="20"/>
  <c r="Q56" i="20"/>
  <c r="DD214" i="20"/>
  <c r="BU241" i="20"/>
  <c r="CI184" i="20"/>
  <c r="BG14" i="20"/>
  <c r="BH14" i="20" s="1"/>
  <c r="BJ14" i="20" s="1"/>
  <c r="DD204" i="20"/>
  <c r="X38" i="20"/>
  <c r="FB221" i="20"/>
  <c r="AE221" i="20"/>
  <c r="CI255" i="20"/>
  <c r="CW210" i="20"/>
  <c r="CW241" i="20"/>
  <c r="FP241" i="20"/>
  <c r="Q118" i="20"/>
  <c r="R118" i="20" s="1"/>
  <c r="T118" i="20" s="1"/>
  <c r="BG128" i="20"/>
  <c r="BH128" i="20" s="1"/>
  <c r="BJ128" i="20" s="1"/>
  <c r="EN160" i="20"/>
  <c r="BN176" i="20"/>
  <c r="FP184" i="20"/>
  <c r="FI232" i="20"/>
  <c r="DY240" i="20"/>
  <c r="DR240" i="20"/>
  <c r="AS256" i="20"/>
  <c r="Q256" i="20"/>
  <c r="CP156" i="20"/>
  <c r="CQ156" i="20" s="1"/>
  <c r="CS156" i="20" s="1"/>
  <c r="BN204" i="20"/>
  <c r="DD220" i="20"/>
  <c r="EN252" i="20"/>
  <c r="Q168" i="20"/>
  <c r="CP184" i="20"/>
  <c r="Q216" i="20"/>
  <c r="FB240" i="20"/>
  <c r="DD248" i="20"/>
  <c r="AL204" i="20"/>
  <c r="AE220" i="20"/>
  <c r="BU252" i="20"/>
  <c r="FP78" i="20"/>
  <c r="FQ78" i="20" s="1"/>
  <c r="FS78" i="20" s="1"/>
  <c r="BN202" i="20"/>
  <c r="EU147" i="20"/>
  <c r="EV147" i="20" s="1"/>
  <c r="EX147" i="20" s="1"/>
  <c r="CW257" i="20"/>
  <c r="BG261" i="20"/>
  <c r="DR156" i="20"/>
  <c r="DS156" i="20" s="1"/>
  <c r="DU156" i="20" s="1"/>
  <c r="FW140" i="20"/>
  <c r="AL252" i="20"/>
  <c r="AS86" i="20"/>
  <c r="AT86" i="20" s="1"/>
  <c r="AV86" i="20" s="1"/>
  <c r="DK136" i="20"/>
  <c r="DL136" i="20" s="1"/>
  <c r="DN136" i="20" s="1"/>
  <c r="EU144" i="20"/>
  <c r="EV144" i="20" s="1"/>
  <c r="EX144" i="20" s="1"/>
  <c r="BU184" i="20"/>
  <c r="DY184" i="20"/>
  <c r="AS192" i="20"/>
  <c r="EU200" i="20"/>
  <c r="CB216" i="20"/>
  <c r="FW232" i="20"/>
  <c r="FI204" i="20"/>
  <c r="AE252" i="20"/>
  <c r="FP252" i="20"/>
  <c r="CW54" i="20"/>
  <c r="CX54" i="20" s="1"/>
  <c r="CZ54" i="20" s="1"/>
  <c r="CB102" i="20"/>
  <c r="CC102" i="20" s="1"/>
  <c r="CE102" i="20" s="1"/>
  <c r="DY208" i="20"/>
  <c r="BU216" i="20"/>
  <c r="DY224" i="20"/>
  <c r="FI248" i="20"/>
  <c r="FW14" i="20"/>
  <c r="FX14" i="20" s="1"/>
  <c r="FZ14" i="20" s="1"/>
  <c r="CW156" i="20"/>
  <c r="CX156" i="20" s="1"/>
  <c r="CZ156" i="20" s="1"/>
  <c r="X204" i="20"/>
  <c r="CI252" i="20"/>
  <c r="DK201" i="20"/>
  <c r="AZ253" i="20"/>
  <c r="FI104" i="20"/>
  <c r="FJ104" i="20" s="1"/>
  <c r="FL104" i="20" s="1"/>
  <c r="FW149" i="20"/>
  <c r="CP242" i="20"/>
  <c r="AL233" i="20"/>
  <c r="EU241" i="20"/>
  <c r="AS252" i="20"/>
  <c r="DK30" i="20"/>
  <c r="DL30" i="20" s="1"/>
  <c r="AE128" i="20"/>
  <c r="AF128" i="20" s="1"/>
  <c r="AH128" i="20" s="1"/>
  <c r="DR136" i="20"/>
  <c r="DS136" i="20" s="1"/>
  <c r="DU136" i="20" s="1"/>
  <c r="FI160" i="20"/>
  <c r="FJ160" i="20" s="1"/>
  <c r="FL160" i="20" s="1"/>
  <c r="CB168" i="20"/>
  <c r="BN192" i="20"/>
  <c r="CP208" i="20"/>
  <c r="DD140" i="20"/>
  <c r="DE140" i="20" s="1"/>
  <c r="DG140" i="20" s="1"/>
  <c r="AL156" i="20"/>
  <c r="AM156" i="20" s="1"/>
  <c r="AO156" i="20" s="1"/>
  <c r="X136" i="20"/>
  <c r="Y136" i="20" s="1"/>
  <c r="AA136" i="20" s="1"/>
  <c r="DR144" i="20"/>
  <c r="DS144" i="20" s="1"/>
  <c r="DU144" i="20" s="1"/>
  <c r="AS144" i="20"/>
  <c r="AT144" i="20" s="1"/>
  <c r="AV144" i="20" s="1"/>
  <c r="CB152" i="20"/>
  <c r="BN160" i="20"/>
  <c r="BO160" i="20" s="1"/>
  <c r="BQ160" i="20" s="1"/>
  <c r="AL184" i="20"/>
  <c r="BG216" i="20"/>
  <c r="FP240" i="20"/>
  <c r="AL240" i="20"/>
  <c r="FW123" i="20"/>
  <c r="EG123" i="20"/>
  <c r="EH123" i="20" s="1"/>
  <c r="EJ123" i="20" s="1"/>
  <c r="CW14" i="20"/>
  <c r="CX14" i="20" s="1"/>
  <c r="CZ14" i="20" s="1"/>
  <c r="DY140" i="20"/>
  <c r="Q156" i="20"/>
  <c r="R156" i="20" s="1"/>
  <c r="T156" i="20" s="1"/>
  <c r="DR78" i="20"/>
  <c r="DS78" i="20" s="1"/>
  <c r="DU78" i="20" s="1"/>
  <c r="CW102" i="20"/>
  <c r="CX102" i="20" s="1"/>
  <c r="CZ102" i="20" s="1"/>
  <c r="EN110" i="20"/>
  <c r="EO110" i="20" s="1"/>
  <c r="EQ110" i="20" s="1"/>
  <c r="AL239" i="20"/>
  <c r="BG186" i="20"/>
  <c r="Q187" i="20"/>
  <c r="DK149" i="20"/>
  <c r="DL149" i="20" s="1"/>
  <c r="DN149" i="20" s="1"/>
  <c r="FB210" i="20"/>
  <c r="DK233" i="20"/>
  <c r="DK241" i="20"/>
  <c r="AS241" i="20"/>
  <c r="CW220" i="20"/>
  <c r="DK252" i="20"/>
  <c r="FW78" i="20"/>
  <c r="Q102" i="20"/>
  <c r="R102" i="20" s="1"/>
  <c r="T102" i="20" s="1"/>
  <c r="FW118" i="20"/>
  <c r="DK118" i="20"/>
  <c r="DL118" i="20" s="1"/>
  <c r="DN118" i="20" s="1"/>
  <c r="AE136" i="20"/>
  <c r="AF136" i="20" s="1"/>
  <c r="AH136" i="20" s="1"/>
  <c r="FP152" i="20"/>
  <c r="CB200" i="20"/>
  <c r="BU208" i="20"/>
  <c r="BG240" i="20"/>
  <c r="X140" i="20"/>
  <c r="Y140" i="20" s="1"/>
  <c r="AA140" i="20" s="1"/>
  <c r="DD156" i="20"/>
  <c r="DE156" i="20" s="1"/>
  <c r="DG156" i="20" s="1"/>
  <c r="DK220" i="20"/>
  <c r="AS220" i="20"/>
  <c r="CP220" i="20"/>
  <c r="DD252" i="20"/>
  <c r="AZ252" i="20"/>
  <c r="FP30" i="20"/>
  <c r="FQ30" i="20" s="1"/>
  <c r="FS30" i="20" s="1"/>
  <c r="AS38" i="20"/>
  <c r="BG46" i="20"/>
  <c r="BH46" i="20" s="1"/>
  <c r="BJ46" i="20" s="1"/>
  <c r="FB118" i="20"/>
  <c r="FC118" i="20" s="1"/>
  <c r="FE118" i="20" s="1"/>
  <c r="CW184" i="20"/>
  <c r="BG262" i="20"/>
  <c r="AZ261" i="20"/>
  <c r="X201" i="20"/>
  <c r="DR194" i="20"/>
  <c r="AE181" i="20"/>
  <c r="X153" i="20"/>
  <c r="Y153" i="20" s="1"/>
  <c r="AA153" i="20" s="1"/>
  <c r="FP255" i="20"/>
  <c r="AZ183" i="20"/>
  <c r="AZ199" i="20"/>
  <c r="BN233" i="20"/>
  <c r="DY241" i="20"/>
  <c r="BG30" i="20"/>
  <c r="BH30" i="20" s="1"/>
  <c r="BJ30" i="20" s="1"/>
  <c r="AZ136" i="20"/>
  <c r="BA136" i="20" s="1"/>
  <c r="BC136" i="20" s="1"/>
  <c r="AL160" i="20"/>
  <c r="AM160" i="20" s="1"/>
  <c r="AO160" i="20" s="1"/>
  <c r="FI184" i="20"/>
  <c r="X184" i="20"/>
  <c r="EG208" i="20"/>
  <c r="DD232" i="20"/>
  <c r="AE232" i="20"/>
  <c r="FB248" i="20"/>
  <c r="AS204" i="20"/>
  <c r="BN22" i="20"/>
  <c r="BO22" i="20" s="1"/>
  <c r="BQ22" i="20" s="1"/>
  <c r="BG144" i="20"/>
  <c r="BH144" i="20" s="1"/>
  <c r="BJ144" i="20" s="1"/>
  <c r="Q144" i="20"/>
  <c r="R144" i="20" s="1"/>
  <c r="T144" i="20" s="1"/>
  <c r="X168" i="20"/>
  <c r="Y168" i="20" s="1"/>
  <c r="AA168" i="20" s="1"/>
  <c r="FP192" i="20"/>
  <c r="FW192" i="20"/>
  <c r="DR208" i="20"/>
  <c r="EU208" i="20"/>
  <c r="FW240" i="20"/>
  <c r="AL256" i="20"/>
  <c r="DK140" i="20"/>
  <c r="DL140" i="20" s="1"/>
  <c r="DN140" i="20" s="1"/>
  <c r="DR220" i="20"/>
  <c r="DR252" i="20"/>
  <c r="CP38" i="20"/>
  <c r="CQ38" i="20" s="1"/>
  <c r="CS38" i="20" s="1"/>
  <c r="CB181" i="20"/>
  <c r="AZ202" i="20"/>
  <c r="AL261" i="20"/>
  <c r="CW233" i="20"/>
  <c r="CB220" i="20"/>
  <c r="AL216" i="20"/>
  <c r="CW256" i="20"/>
  <c r="X252" i="20"/>
  <c r="FI54" i="20"/>
  <c r="FJ54" i="20" s="1"/>
  <c r="FL54" i="20" s="1"/>
  <c r="EU192" i="20"/>
  <c r="FP232" i="20"/>
  <c r="CW248" i="20"/>
  <c r="X256" i="20"/>
  <c r="FI188" i="20"/>
  <c r="AZ204" i="20"/>
  <c r="CP54" i="20"/>
  <c r="CQ54" i="20" s="1"/>
  <c r="CS54" i="20" s="1"/>
  <c r="AS78" i="20"/>
  <c r="AT78" i="20" s="1"/>
  <c r="AV78" i="20" s="1"/>
  <c r="CW118" i="20"/>
  <c r="CX118" i="20" s="1"/>
  <c r="CZ118" i="20" s="1"/>
  <c r="FB152" i="20"/>
  <c r="FC152" i="20" s="1"/>
  <c r="FE152" i="20" s="1"/>
  <c r="AZ152" i="20"/>
  <c r="DY160" i="20"/>
  <c r="BN184" i="20"/>
  <c r="EU184" i="20"/>
  <c r="FW208" i="20"/>
  <c r="FI208" i="20"/>
  <c r="X208" i="20"/>
  <c r="X216" i="20"/>
  <c r="X232" i="20"/>
  <c r="CB256" i="20"/>
  <c r="BN140" i="20"/>
  <c r="BO140" i="20" s="1"/>
  <c r="BQ140" i="20" s="1"/>
  <c r="CP172" i="20"/>
  <c r="FP220" i="20"/>
  <c r="BN252" i="20"/>
  <c r="BU198" i="20"/>
  <c r="CI189" i="20"/>
  <c r="EU120" i="20"/>
  <c r="EV120" i="20" s="1"/>
  <c r="EX120" i="20" s="1"/>
  <c r="AE234" i="20"/>
  <c r="Q163" i="20"/>
  <c r="EN223" i="20"/>
  <c r="FI186" i="20"/>
  <c r="BN157" i="20"/>
  <c r="BO157" i="20" s="1"/>
  <c r="BQ157" i="20" s="1"/>
  <c r="DR155" i="20"/>
  <c r="DS155" i="20" s="1"/>
  <c r="DU155" i="20" s="1"/>
  <c r="BU255" i="20"/>
  <c r="EU124" i="20"/>
  <c r="EV124" i="20" s="1"/>
  <c r="EX124" i="20" s="1"/>
  <c r="CI225" i="20"/>
  <c r="AE107" i="20"/>
  <c r="AF107" i="20" s="1"/>
  <c r="AH107" i="20" s="1"/>
  <c r="BU257" i="20"/>
  <c r="AS214" i="20"/>
  <c r="FW198" i="20"/>
  <c r="BG215" i="20"/>
  <c r="DY147" i="20"/>
  <c r="BG142" i="20"/>
  <c r="BH142" i="20" s="1"/>
  <c r="BJ142" i="20" s="1"/>
  <c r="CB241" i="20"/>
  <c r="CB156" i="20"/>
  <c r="CC156" i="20" s="1"/>
  <c r="CE156" i="20" s="1"/>
  <c r="DK204" i="20"/>
  <c r="CI220" i="20"/>
  <c r="FI256" i="20"/>
  <c r="FP14" i="20"/>
  <c r="FQ14" i="20" s="1"/>
  <c r="FS14" i="20" s="1"/>
  <c r="DY156" i="20"/>
  <c r="CW252" i="20"/>
  <c r="CB240" i="20"/>
  <c r="DD123" i="20"/>
  <c r="DE123" i="20" s="1"/>
  <c r="DG123" i="20" s="1"/>
  <c r="FB156" i="20"/>
  <c r="FC156" i="20" s="1"/>
  <c r="FE156" i="20" s="1"/>
  <c r="DK156" i="20"/>
  <c r="DL156" i="20" s="1"/>
  <c r="DN156" i="20" s="1"/>
  <c r="AS46" i="20"/>
  <c r="FP62" i="20"/>
  <c r="FQ62" i="20" s="1"/>
  <c r="FS62" i="20" s="1"/>
  <c r="DK128" i="20"/>
  <c r="DL128" i="20" s="1"/>
  <c r="DN128" i="20" s="1"/>
  <c r="FI176" i="20"/>
  <c r="AE184" i="20"/>
  <c r="FP256" i="20"/>
  <c r="BN156" i="20"/>
  <c r="BO156" i="20" s="1"/>
  <c r="BQ156" i="20" s="1"/>
  <c r="CB252" i="20"/>
  <c r="FI218" i="20"/>
  <c r="CP239" i="20"/>
  <c r="DY188" i="20"/>
  <c r="EN78" i="20"/>
  <c r="EO78" i="20" s="1"/>
  <c r="EQ78" i="20" s="1"/>
  <c r="AZ102" i="20"/>
  <c r="BA102" i="20" s="1"/>
  <c r="BC102" i="20" s="1"/>
  <c r="BN200" i="20"/>
  <c r="X86" i="20"/>
  <c r="Y86" i="20" s="1"/>
  <c r="AA86" i="20" s="1"/>
  <c r="Q136" i="20"/>
  <c r="R136" i="20" s="1"/>
  <c r="T136" i="20" s="1"/>
  <c r="AZ160" i="20"/>
  <c r="BA160" i="20" s="1"/>
  <c r="BC160" i="20" s="1"/>
  <c r="DD200" i="20"/>
  <c r="AL208" i="20"/>
  <c r="CI240" i="20"/>
  <c r="EN256" i="20"/>
  <c r="AE172" i="20"/>
  <c r="AZ188" i="20"/>
  <c r="BU30" i="20"/>
  <c r="BV30" i="20" s="1"/>
  <c r="BX30" i="20" s="1"/>
  <c r="FP102" i="20"/>
  <c r="FQ102" i="20" s="1"/>
  <c r="FS102" i="20" s="1"/>
  <c r="CB118" i="20"/>
  <c r="CC118" i="20" s="1"/>
  <c r="CE118" i="20" s="1"/>
  <c r="AS128" i="20"/>
  <c r="AT128" i="20" s="1"/>
  <c r="AV128" i="20" s="1"/>
  <c r="BN144" i="20"/>
  <c r="BO144" i="20" s="1"/>
  <c r="BQ144" i="20" s="1"/>
  <c r="CW160" i="20"/>
  <c r="CB208" i="20"/>
  <c r="CI232" i="20"/>
  <c r="AS248" i="20"/>
  <c r="BN14" i="20"/>
  <c r="BO14" i="20" s="1"/>
  <c r="BQ14" i="20" s="1"/>
  <c r="FI140" i="20"/>
  <c r="FJ140" i="20" s="1"/>
  <c r="FL140" i="20" s="1"/>
  <c r="FI220" i="20"/>
  <c r="BG190" i="20"/>
  <c r="Q146" i="20"/>
  <c r="R146" i="20" s="1"/>
  <c r="T146" i="20" s="1"/>
  <c r="FB140" i="20"/>
  <c r="FC140" i="20" s="1"/>
  <c r="FE140" i="20" s="1"/>
  <c r="EN156" i="20"/>
  <c r="EO156" i="20" s="1"/>
  <c r="EQ156" i="20" s="1"/>
  <c r="AS118" i="20"/>
  <c r="AT118" i="20" s="1"/>
  <c r="AV118" i="20" s="1"/>
  <c r="AE248" i="20"/>
  <c r="FW156" i="20"/>
  <c r="BG156" i="20"/>
  <c r="BH156" i="20" s="1"/>
  <c r="BJ156" i="20" s="1"/>
  <c r="FI62" i="20"/>
  <c r="FJ62" i="20" s="1"/>
  <c r="FL62" i="20" s="1"/>
  <c r="BG136" i="20"/>
  <c r="BH136" i="20" s="1"/>
  <c r="BJ136" i="20" s="1"/>
  <c r="Q184" i="20"/>
  <c r="CP232" i="20"/>
  <c r="EU140" i="20"/>
  <c r="EV140" i="20" s="1"/>
  <c r="EX140" i="20" s="1"/>
  <c r="BG252" i="20"/>
  <c r="DR118" i="20"/>
  <c r="DS118" i="20" s="1"/>
  <c r="DU118" i="20" s="1"/>
  <c r="BN136" i="20"/>
  <c r="BO136" i="20" s="1"/>
  <c r="BQ136" i="20" s="1"/>
  <c r="CW144" i="20"/>
  <c r="CX144" i="20" s="1"/>
  <c r="CZ144" i="20" s="1"/>
  <c r="X152" i="20"/>
  <c r="FP200" i="20"/>
  <c r="DD216" i="20"/>
  <c r="EN240" i="20"/>
  <c r="AS140" i="20"/>
  <c r="AT140" i="20" s="1"/>
  <c r="AV140" i="20" s="1"/>
  <c r="DY204" i="20"/>
  <c r="BN219" i="20"/>
  <c r="BU229" i="20"/>
  <c r="AS221" i="20"/>
  <c r="FI179" i="20"/>
  <c r="FJ179" i="20" s="1"/>
  <c r="FL179" i="20" s="1"/>
  <c r="AE189" i="20"/>
  <c r="FW92" i="20"/>
  <c r="BN254" i="20"/>
  <c r="AE170" i="20"/>
  <c r="AF170" i="20" s="1"/>
  <c r="AH170" i="20" s="1"/>
  <c r="FB147" i="20"/>
  <c r="FC147" i="20" s="1"/>
  <c r="FE147" i="20" s="1"/>
  <c r="DY242" i="20"/>
  <c r="FP159" i="20"/>
  <c r="FQ159" i="20" s="1"/>
  <c r="FS159" i="20" s="1"/>
  <c r="AZ56" i="20"/>
  <c r="CB24" i="20"/>
  <c r="CC24" i="20" s="1"/>
  <c r="CE24" i="20" s="1"/>
  <c r="FB194" i="20"/>
  <c r="CB154" i="20"/>
  <c r="CC154" i="20" s="1"/>
  <c r="CE154" i="20" s="1"/>
  <c r="CB88" i="20"/>
  <c r="CC88" i="20" s="1"/>
  <c r="CE88" i="20" s="1"/>
  <c r="EU230" i="20"/>
  <c r="EU256" i="20"/>
  <c r="FP140" i="20"/>
  <c r="FQ140" i="20" s="1"/>
  <c r="FS140" i="20" s="1"/>
  <c r="CB140" i="20"/>
  <c r="CC140" i="20" s="1"/>
  <c r="CE140" i="20" s="1"/>
  <c r="BU160" i="20"/>
  <c r="CB192" i="20"/>
  <c r="Q192" i="20"/>
  <c r="BG140" i="20"/>
  <c r="BH140" i="20" s="1"/>
  <c r="BJ140" i="20" s="1"/>
  <c r="CW110" i="20"/>
  <c r="CX110" i="20" s="1"/>
  <c r="CZ110" i="20" s="1"/>
  <c r="BG160" i="20"/>
  <c r="BH160" i="20" s="1"/>
  <c r="BJ160" i="20" s="1"/>
  <c r="FW216" i="20"/>
  <c r="DY256" i="20"/>
  <c r="BU256" i="20"/>
  <c r="AE140" i="20"/>
  <c r="AF140" i="20" s="1"/>
  <c r="AH140" i="20" s="1"/>
  <c r="Q220" i="20"/>
  <c r="FB30" i="20"/>
  <c r="FC30" i="20" s="1"/>
  <c r="FE30" i="20" s="1"/>
  <c r="FI94" i="20"/>
  <c r="FJ94" i="20" s="1"/>
  <c r="FL94" i="20" s="1"/>
  <c r="FB102" i="20"/>
  <c r="FC102" i="20" s="1"/>
  <c r="FE102" i="20" s="1"/>
  <c r="CW192" i="20"/>
  <c r="Q208" i="20"/>
  <c r="EN208" i="20"/>
  <c r="CW208" i="20"/>
  <c r="AS216" i="20"/>
  <c r="CP216" i="20"/>
  <c r="DD240" i="20"/>
  <c r="EU156" i="20"/>
  <c r="EV156" i="20" s="1"/>
  <c r="EX156" i="20" s="1"/>
  <c r="BU220" i="20"/>
  <c r="DR203" i="20"/>
  <c r="BU128" i="20"/>
  <c r="BV128" i="20" s="1"/>
  <c r="BX128" i="20" s="1"/>
  <c r="BN172" i="20"/>
  <c r="FB220" i="20"/>
  <c r="AS136" i="20"/>
  <c r="AT136" i="20" s="1"/>
  <c r="AV136" i="20" s="1"/>
  <c r="AS156" i="20"/>
  <c r="AT156" i="20" s="1"/>
  <c r="AV156" i="20" s="1"/>
  <c r="BG110" i="20"/>
  <c r="BH110" i="20" s="1"/>
  <c r="BJ110" i="20" s="1"/>
  <c r="AE200" i="20"/>
  <c r="CP248" i="20"/>
  <c r="CW147" i="20"/>
  <c r="CX147" i="20" s="1"/>
  <c r="CZ147" i="20" s="1"/>
  <c r="FB181" i="20"/>
  <c r="EG68" i="20"/>
  <c r="DY169" i="20"/>
  <c r="BU178" i="20"/>
  <c r="BV178" i="20" s="1"/>
  <c r="BX178" i="20" s="1"/>
  <c r="X56" i="20"/>
  <c r="CB230" i="20"/>
  <c r="FB242" i="20"/>
  <c r="DK242" i="20"/>
  <c r="FB137" i="20"/>
  <c r="FC137" i="20" s="1"/>
  <c r="FE137" i="20" s="1"/>
  <c r="CW230" i="20"/>
  <c r="FP214" i="20"/>
  <c r="EG124" i="20"/>
  <c r="EH124" i="20" s="1"/>
  <c r="EJ124" i="20" s="1"/>
  <c r="X254" i="20"/>
  <c r="FW222" i="20"/>
  <c r="BN169" i="20"/>
  <c r="FB187" i="20"/>
  <c r="EN255" i="20"/>
  <c r="CP249" i="20"/>
  <c r="CP187" i="20"/>
  <c r="EG104" i="20"/>
  <c r="EH104" i="20" s="1"/>
  <c r="EJ104" i="20" s="1"/>
  <c r="CI246" i="20"/>
  <c r="FP124" i="20"/>
  <c r="FQ124" i="20" s="1"/>
  <c r="FS124" i="20" s="1"/>
  <c r="FI158" i="20"/>
  <c r="FJ158" i="20" s="1"/>
  <c r="FL158" i="20" s="1"/>
  <c r="FW158" i="20"/>
  <c r="DY108" i="20"/>
  <c r="AS60" i="20"/>
  <c r="AL178" i="20"/>
  <c r="AM178" i="20" s="1"/>
  <c r="AO178" i="20" s="1"/>
  <c r="DR175" i="20"/>
  <c r="DS175" i="20" s="1"/>
  <c r="DU175" i="20" s="1"/>
  <c r="AE158" i="20"/>
  <c r="AF158" i="20" s="1"/>
  <c r="AH158" i="20" s="1"/>
  <c r="BG149" i="20"/>
  <c r="BH149" i="20" s="1"/>
  <c r="BJ149" i="20" s="1"/>
  <c r="DR182" i="20"/>
  <c r="BU221" i="20"/>
  <c r="DR126" i="20"/>
  <c r="DS126" i="20" s="1"/>
  <c r="DU126" i="20" s="1"/>
  <c r="CB158" i="20"/>
  <c r="CC158" i="20" s="1"/>
  <c r="CE158" i="20" s="1"/>
  <c r="BU235" i="20"/>
  <c r="EG108" i="20"/>
  <c r="EH108" i="20" s="1"/>
  <c r="EJ108" i="20" s="1"/>
  <c r="Q137" i="20"/>
  <c r="R137" i="20" s="1"/>
  <c r="T137" i="20" s="1"/>
  <c r="CW139" i="20"/>
  <c r="CX139" i="20" s="1"/>
  <c r="CZ139" i="20" s="1"/>
  <c r="DD221" i="20"/>
  <c r="AZ150" i="20"/>
  <c r="DY92" i="20"/>
  <c r="AL167" i="20"/>
  <c r="AM167" i="20" s="1"/>
  <c r="AO167" i="20" s="1"/>
  <c r="AS190" i="20"/>
  <c r="FI221" i="20"/>
  <c r="Q257" i="20"/>
  <c r="FP147" i="20"/>
  <c r="FQ147" i="20" s="1"/>
  <c r="FS147" i="20" s="1"/>
  <c r="FP191" i="20"/>
  <c r="FP221" i="20"/>
  <c r="FP137" i="20"/>
  <c r="FQ137" i="20" s="1"/>
  <c r="FS137" i="20" s="1"/>
  <c r="DY124" i="20"/>
  <c r="AZ153" i="20"/>
  <c r="BG205" i="20"/>
  <c r="DD163" i="20"/>
  <c r="DR140" i="20"/>
  <c r="DS140" i="20" s="1"/>
  <c r="DU140" i="20" s="1"/>
  <c r="EU160" i="20"/>
  <c r="AZ231" i="20"/>
  <c r="CP218" i="20"/>
  <c r="DD257" i="20"/>
  <c r="CI224" i="20"/>
  <c r="DR232" i="20"/>
  <c r="FI240" i="20"/>
  <c r="AL248" i="20"/>
  <c r="AS30" i="20"/>
  <c r="BU86" i="20"/>
  <c r="BV86" i="20" s="1"/>
  <c r="BX86" i="20" s="1"/>
  <c r="EU128" i="20"/>
  <c r="EV128" i="20" s="1"/>
  <c r="EX128" i="20" s="1"/>
  <c r="AL136" i="20"/>
  <c r="AM136" i="20" s="1"/>
  <c r="AO136" i="20" s="1"/>
  <c r="DD152" i="20"/>
  <c r="BG184" i="20"/>
  <c r="CI248" i="20"/>
  <c r="CW140" i="20"/>
  <c r="CX140" i="20" s="1"/>
  <c r="CZ140" i="20" s="1"/>
  <c r="AZ156" i="20"/>
  <c r="BA156" i="20" s="1"/>
  <c r="BC156" i="20" s="1"/>
  <c r="CW204" i="20"/>
  <c r="BG188" i="20"/>
  <c r="AL262" i="20"/>
  <c r="AL155" i="20"/>
  <c r="AM155" i="20" s="1"/>
  <c r="AO155" i="20" s="1"/>
  <c r="CI261" i="20"/>
  <c r="CP159" i="20"/>
  <c r="CQ159" i="20" s="1"/>
  <c r="CS159" i="20" s="1"/>
  <c r="X193" i="20"/>
  <c r="AE253" i="20"/>
  <c r="AL235" i="20"/>
  <c r="EG207" i="20"/>
  <c r="CB202" i="20"/>
  <c r="EN199" i="20"/>
  <c r="EG120" i="20"/>
  <c r="EH120" i="20" s="1"/>
  <c r="EJ120" i="20" s="1"/>
  <c r="CB120" i="20"/>
  <c r="CC120" i="20" s="1"/>
  <c r="CE120" i="20" s="1"/>
  <c r="BN193" i="20"/>
  <c r="CB162" i="20"/>
  <c r="CC162" i="20" s="1"/>
  <c r="CE162" i="20" s="1"/>
  <c r="FW72" i="20"/>
  <c r="DR229" i="20"/>
  <c r="EU175" i="20"/>
  <c r="EV175" i="20" s="1"/>
  <c r="EX175" i="20" s="1"/>
  <c r="AS182" i="20"/>
  <c r="BG151" i="20"/>
  <c r="BH151" i="20" s="1"/>
  <c r="BJ151" i="20" s="1"/>
  <c r="BU238" i="20"/>
  <c r="EN149" i="20"/>
  <c r="EO149" i="20" s="1"/>
  <c r="EQ149" i="20" s="1"/>
  <c r="FP163" i="20"/>
  <c r="BU158" i="20"/>
  <c r="BV158" i="20" s="1"/>
  <c r="BX158" i="20" s="1"/>
  <c r="EG72" i="20"/>
  <c r="EH72" i="20" s="1"/>
  <c r="EJ72" i="20" s="1"/>
  <c r="EU249" i="20"/>
  <c r="AS253" i="20"/>
  <c r="AL199" i="20"/>
  <c r="DY166" i="20"/>
  <c r="FB190" i="20"/>
  <c r="DD76" i="20"/>
  <c r="DE76" i="20" s="1"/>
  <c r="DG76" i="20" s="1"/>
  <c r="DR30" i="20"/>
  <c r="DS30" i="20" s="1"/>
  <c r="DU30" i="20" s="1"/>
  <c r="DY137" i="20"/>
  <c r="DY54" i="20"/>
  <c r="DZ54" i="20" s="1"/>
  <c r="EB54" i="20" s="1"/>
  <c r="AZ54" i="20"/>
  <c r="FI216" i="20"/>
  <c r="FI252" i="20"/>
  <c r="CP30" i="20"/>
  <c r="CQ30" i="20" s="1"/>
  <c r="CS30" i="20" s="1"/>
  <c r="BU102" i="20"/>
  <c r="BV102" i="20" s="1"/>
  <c r="BX102" i="20" s="1"/>
  <c r="Q240" i="20"/>
  <c r="CI140" i="20"/>
  <c r="CJ140" i="20" s="1"/>
  <c r="CL140" i="20" s="1"/>
  <c r="FB252" i="20"/>
  <c r="CB173" i="20"/>
  <c r="DD226" i="20"/>
  <c r="FI249" i="20"/>
  <c r="X190" i="20"/>
  <c r="AL159" i="20"/>
  <c r="AM159" i="20" s="1"/>
  <c r="AO159" i="20" s="1"/>
  <c r="CW243" i="20"/>
  <c r="DK146" i="20"/>
  <c r="DL146" i="20" s="1"/>
  <c r="DN146" i="20" s="1"/>
  <c r="CI179" i="20"/>
  <c r="CJ179" i="20" s="1"/>
  <c r="CL179" i="20" s="1"/>
  <c r="X92" i="20"/>
  <c r="Y92" i="20" s="1"/>
  <c r="AA92" i="20" s="1"/>
  <c r="CI226" i="20"/>
  <c r="BG251" i="20"/>
  <c r="AS88" i="20"/>
  <c r="AT88" i="20" s="1"/>
  <c r="AV88" i="20" s="1"/>
  <c r="X207" i="20"/>
  <c r="CW222" i="20"/>
  <c r="Q181" i="20"/>
  <c r="CI202" i="20"/>
  <c r="EU56" i="20"/>
  <c r="EV56" i="20" s="1"/>
  <c r="EX56" i="20" s="1"/>
  <c r="CP238" i="20"/>
  <c r="AS147" i="20"/>
  <c r="AT147" i="20" s="1"/>
  <c r="AV147" i="20" s="1"/>
  <c r="DY201" i="20"/>
  <c r="CP194" i="20"/>
  <c r="CI137" i="20"/>
  <c r="CJ137" i="20" s="1"/>
  <c r="CL137" i="20" s="1"/>
  <c r="DR32" i="20"/>
  <c r="DS32" i="20" s="1"/>
  <c r="DU32" i="20" s="1"/>
  <c r="DR239" i="20"/>
  <c r="AS145" i="20"/>
  <c r="AT145" i="20" s="1"/>
  <c r="AV145" i="20" s="1"/>
  <c r="DK229" i="20"/>
  <c r="AL251" i="20"/>
  <c r="CP88" i="20"/>
  <c r="CQ88" i="20" s="1"/>
  <c r="CS88" i="20" s="1"/>
  <c r="AS149" i="20"/>
  <c r="AT149" i="20" s="1"/>
  <c r="AV149" i="20" s="1"/>
  <c r="DK238" i="20"/>
  <c r="X178" i="20"/>
  <c r="Y178" i="20" s="1"/>
  <c r="AA178" i="20" s="1"/>
  <c r="EN198" i="20"/>
  <c r="DD183" i="20"/>
  <c r="DY257" i="20"/>
  <c r="AE142" i="20"/>
  <c r="AF142" i="20" s="1"/>
  <c r="AH142" i="20" s="1"/>
  <c r="DK205" i="20"/>
  <c r="AS202" i="20"/>
  <c r="DK147" i="20"/>
  <c r="DL147" i="20" s="1"/>
  <c r="DN147" i="20" s="1"/>
  <c r="AZ171" i="20"/>
  <c r="BG210" i="20"/>
  <c r="AS201" i="20"/>
  <c r="AL134" i="20"/>
  <c r="AM134" i="20" s="1"/>
  <c r="AO134" i="20" s="1"/>
  <c r="DD146" i="20"/>
  <c r="DE146" i="20" s="1"/>
  <c r="DG146" i="20" s="1"/>
  <c r="CI249" i="20"/>
  <c r="BG171" i="20"/>
  <c r="X138" i="20"/>
  <c r="Y138" i="20" s="1"/>
  <c r="AA138" i="20" s="1"/>
  <c r="AS146" i="20"/>
  <c r="AT146" i="20" s="1"/>
  <c r="AV146" i="20" s="1"/>
  <c r="CP231" i="20"/>
  <c r="FP219" i="20"/>
  <c r="AL259" i="20"/>
  <c r="AZ173" i="20"/>
  <c r="BN251" i="20"/>
  <c r="EN234" i="20"/>
  <c r="BU137" i="20"/>
  <c r="FP231" i="20"/>
  <c r="DK246" i="20"/>
  <c r="Q214" i="20"/>
  <c r="DD225" i="20"/>
  <c r="AS222" i="20"/>
  <c r="CB201" i="20"/>
  <c r="DK181" i="20"/>
  <c r="FP100" i="20"/>
  <c r="FQ100" i="20" s="1"/>
  <c r="FS100" i="20" s="1"/>
  <c r="DY252" i="20"/>
  <c r="BN234" i="20"/>
  <c r="BU230" i="20"/>
  <c r="DY198" i="20"/>
  <c r="DY213" i="20"/>
  <c r="CW162" i="20"/>
  <c r="CX162" i="20" s="1"/>
  <c r="CZ162" i="20" s="1"/>
  <c r="DY226" i="20"/>
  <c r="X245" i="20"/>
  <c r="EG222" i="20"/>
  <c r="FP207" i="20"/>
  <c r="CW207" i="20"/>
  <c r="Q186" i="20"/>
  <c r="BG154" i="20"/>
  <c r="BH154" i="20" s="1"/>
  <c r="BJ154" i="20" s="1"/>
  <c r="BG124" i="20"/>
  <c r="BH124" i="20" s="1"/>
  <c r="BJ124" i="20" s="1"/>
  <c r="Q158" i="20"/>
  <c r="R158" i="20" s="1"/>
  <c r="T158" i="20" s="1"/>
  <c r="BN198" i="20"/>
  <c r="DK162" i="20"/>
  <c r="DL162" i="20" s="1"/>
  <c r="DN162" i="20" s="1"/>
  <c r="CI211" i="20"/>
  <c r="FW231" i="20"/>
  <c r="FI242" i="20"/>
  <c r="DK235" i="20"/>
  <c r="FI169" i="20"/>
  <c r="AZ211" i="20"/>
  <c r="FP179" i="20"/>
  <c r="DD222" i="20"/>
  <c r="BU60" i="20"/>
  <c r="BV60" i="20" s="1"/>
  <c r="BX60" i="20" s="1"/>
  <c r="CP171" i="20"/>
  <c r="FP226" i="20"/>
  <c r="EU187" i="20"/>
  <c r="BN213" i="20"/>
  <c r="X72" i="20"/>
  <c r="Y72" i="20" s="1"/>
  <c r="AA72" i="20" s="1"/>
  <c r="EN235" i="20"/>
  <c r="CI214" i="20"/>
  <c r="DD197" i="20"/>
  <c r="BN60" i="20"/>
  <c r="BO60" i="20" s="1"/>
  <c r="BQ60" i="20" s="1"/>
  <c r="AE178" i="20"/>
  <c r="AF178" i="20" s="1"/>
  <c r="AH178" i="20" s="1"/>
  <c r="DY223" i="20"/>
  <c r="BN190" i="20"/>
  <c r="BN235" i="20"/>
  <c r="BG189" i="20"/>
  <c r="BU187" i="20"/>
  <c r="X249" i="20"/>
  <c r="DK248" i="20"/>
  <c r="FB60" i="20"/>
  <c r="FC60" i="20" s="1"/>
  <c r="FE60" i="20" s="1"/>
  <c r="AZ233" i="20"/>
  <c r="CP14" i="20"/>
  <c r="CQ14" i="20" s="1"/>
  <c r="CS14" i="20" s="1"/>
  <c r="CP62" i="20"/>
  <c r="CQ62" i="20" s="1"/>
  <c r="CS62" i="20" s="1"/>
  <c r="FB136" i="20"/>
  <c r="FC136" i="20" s="1"/>
  <c r="FE136" i="20" s="1"/>
  <c r="FP160" i="20"/>
  <c r="EN62" i="20"/>
  <c r="EO62" i="20" s="1"/>
  <c r="EQ62" i="20" s="1"/>
  <c r="CB128" i="20"/>
  <c r="CC128" i="20" s="1"/>
  <c r="CE128" i="20" s="1"/>
  <c r="AS184" i="20"/>
  <c r="DR207" i="20"/>
  <c r="EN226" i="20"/>
  <c r="AE138" i="20"/>
  <c r="AF138" i="20" s="1"/>
  <c r="AH138" i="20" s="1"/>
  <c r="FW145" i="20"/>
  <c r="AL249" i="20"/>
  <c r="DY178" i="20"/>
  <c r="BU124" i="20"/>
  <c r="BV124" i="20" s="1"/>
  <c r="BX124" i="20" s="1"/>
  <c r="EU239" i="20"/>
  <c r="DR219" i="20"/>
  <c r="BG162" i="20"/>
  <c r="BH162" i="20" s="1"/>
  <c r="BJ162" i="20" s="1"/>
  <c r="DR167" i="20"/>
  <c r="FB149" i="20"/>
  <c r="FC149" i="20" s="1"/>
  <c r="FE149" i="20" s="1"/>
  <c r="DR92" i="20"/>
  <c r="DS92" i="20" s="1"/>
  <c r="DU92" i="20" s="1"/>
  <c r="AS56" i="20"/>
  <c r="X183" i="20"/>
  <c r="CB253" i="20"/>
  <c r="CP211" i="20"/>
  <c r="X124" i="20"/>
  <c r="Y124" i="20" s="1"/>
  <c r="AA124" i="20" s="1"/>
  <c r="BG194" i="20"/>
  <c r="CW262" i="20"/>
  <c r="X145" i="20"/>
  <c r="Y145" i="20" s="1"/>
  <c r="AA145" i="20" s="1"/>
  <c r="AE257" i="20"/>
  <c r="Q211" i="20"/>
  <c r="AE149" i="20"/>
  <c r="AF149" i="20" s="1"/>
  <c r="AH149" i="20" s="1"/>
  <c r="CI242" i="20"/>
  <c r="EU116" i="20"/>
  <c r="EV116" i="20" s="1"/>
  <c r="EX116" i="20" s="1"/>
  <c r="DR139" i="20"/>
  <c r="DS139" i="20" s="1"/>
  <c r="DU139" i="20" s="1"/>
  <c r="BU159" i="20"/>
  <c r="BV159" i="20" s="1"/>
  <c r="BX159" i="20" s="1"/>
  <c r="EU181" i="20"/>
  <c r="DD159" i="20"/>
  <c r="DE159" i="20" s="1"/>
  <c r="DG159" i="20" s="1"/>
  <c r="DR189" i="20"/>
  <c r="AE255" i="20"/>
  <c r="AZ248" i="20"/>
  <c r="CB233" i="20"/>
  <c r="X160" i="20"/>
  <c r="Y160" i="20" s="1"/>
  <c r="AA160" i="20" s="1"/>
  <c r="BN216" i="20"/>
  <c r="CB227" i="20"/>
  <c r="DK108" i="20"/>
  <c r="DL108" i="20" s="1"/>
  <c r="DN108" i="20" s="1"/>
  <c r="AS189" i="20"/>
  <c r="DK198" i="20"/>
  <c r="AS197" i="20"/>
  <c r="AS257" i="20"/>
  <c r="DR171" i="20"/>
  <c r="BG88" i="20"/>
  <c r="BH88" i="20" s="1"/>
  <c r="BJ88" i="20" s="1"/>
  <c r="FB226" i="20"/>
  <c r="Q203" i="20"/>
  <c r="FI76" i="20"/>
  <c r="FJ76" i="20" s="1"/>
  <c r="FL76" i="20" s="1"/>
  <c r="AL102" i="20"/>
  <c r="AM102" i="20" s="1"/>
  <c r="AO102" i="20" s="1"/>
  <c r="AE102" i="20"/>
  <c r="AF102" i="20" s="1"/>
  <c r="AH102" i="20" s="1"/>
  <c r="DY136" i="20"/>
  <c r="FB144" i="20"/>
  <c r="FC144" i="20" s="1"/>
  <c r="FE144" i="20" s="1"/>
  <c r="AL152" i="20"/>
  <c r="AL140" i="20"/>
  <c r="AM140" i="20" s="1"/>
  <c r="AO140" i="20" s="1"/>
  <c r="BN102" i="20"/>
  <c r="BO102" i="20" s="1"/>
  <c r="BQ102" i="20" s="1"/>
  <c r="BU152" i="20"/>
  <c r="AZ184" i="20"/>
  <c r="FB216" i="20"/>
  <c r="CP252" i="20"/>
  <c r="DY234" i="20"/>
  <c r="BG150" i="20"/>
  <c r="BH150" i="20" s="1"/>
  <c r="BJ150" i="20" s="1"/>
  <c r="AS92" i="20"/>
  <c r="AT92" i="20" s="1"/>
  <c r="AV92" i="20" s="1"/>
  <c r="FB238" i="20"/>
  <c r="BN245" i="20"/>
  <c r="CW149" i="20"/>
  <c r="CX149" i="20" s="1"/>
  <c r="CZ149" i="20" s="1"/>
  <c r="AZ197" i="20"/>
  <c r="FP153" i="20"/>
  <c r="FQ153" i="20" s="1"/>
  <c r="FS153" i="20" s="1"/>
  <c r="EU194" i="20"/>
  <c r="BU139" i="20"/>
  <c r="BV139" i="20" s="1"/>
  <c r="BX139" i="20" s="1"/>
  <c r="AS124" i="20"/>
  <c r="AT124" i="20" s="1"/>
  <c r="AV124" i="20" s="1"/>
  <c r="FB218" i="20"/>
  <c r="X154" i="20"/>
  <c r="Y154" i="20" s="1"/>
  <c r="AA154" i="20" s="1"/>
  <c r="DR124" i="20"/>
  <c r="DS124" i="20" s="1"/>
  <c r="DU124" i="20" s="1"/>
  <c r="CW72" i="20"/>
  <c r="CX72" i="20" s="1"/>
  <c r="CZ72" i="20" s="1"/>
  <c r="EN207" i="20"/>
  <c r="BG255" i="20"/>
  <c r="AL72" i="20"/>
  <c r="AM72" i="20" s="1"/>
  <c r="AO72" i="20" s="1"/>
  <c r="CI221" i="20"/>
  <c r="BN181" i="20"/>
  <c r="FP253" i="20"/>
  <c r="BN146" i="20"/>
  <c r="BO146" i="20" s="1"/>
  <c r="BQ146" i="20" s="1"/>
  <c r="CI251" i="20"/>
  <c r="FB162" i="20"/>
  <c r="FC162" i="20" s="1"/>
  <c r="FE162" i="20" s="1"/>
  <c r="AS139" i="20"/>
  <c r="AT139" i="20" s="1"/>
  <c r="AV139" i="20" s="1"/>
  <c r="CW221" i="20"/>
  <c r="AZ230" i="20"/>
  <c r="FW193" i="20"/>
  <c r="AZ182" i="20"/>
  <c r="EG230" i="20"/>
  <c r="DK199" i="20"/>
  <c r="BU231" i="20"/>
  <c r="AZ116" i="20"/>
  <c r="BA116" i="20" s="1"/>
  <c r="BC116" i="20" s="1"/>
  <c r="AL198" i="20"/>
  <c r="AS262" i="20"/>
  <c r="EU240" i="20"/>
  <c r="FB116" i="20"/>
  <c r="FC116" i="20" s="1"/>
  <c r="FE116" i="20" s="1"/>
  <c r="CB194" i="20"/>
  <c r="Q152" i="20"/>
  <c r="BN208" i="20"/>
  <c r="BU224" i="20"/>
  <c r="EU14" i="20"/>
  <c r="EV14" i="20" s="1"/>
  <c r="EX14" i="20" s="1"/>
  <c r="CW214" i="20"/>
  <c r="AE155" i="20"/>
  <c r="AF155" i="20" s="1"/>
  <c r="AH155" i="20" s="1"/>
  <c r="DR238" i="20"/>
  <c r="BU199" i="20"/>
  <c r="Q143" i="20"/>
  <c r="EN193" i="20"/>
  <c r="BG229" i="20"/>
  <c r="FW155" i="20"/>
  <c r="CI222" i="20"/>
  <c r="CW181" i="20"/>
  <c r="Q253" i="20"/>
  <c r="CW92" i="20"/>
  <c r="CX92" i="20" s="1"/>
  <c r="CZ92" i="20" s="1"/>
  <c r="EU22" i="20"/>
  <c r="EV22" i="20" s="1"/>
  <c r="EX22" i="20" s="1"/>
  <c r="CI110" i="20"/>
  <c r="CJ110" i="20" s="1"/>
  <c r="CL110" i="20" s="1"/>
  <c r="X220" i="20"/>
  <c r="X62" i="20"/>
  <c r="EG248" i="20"/>
  <c r="CP126" i="20"/>
  <c r="CQ126" i="20" s="1"/>
  <c r="CS126" i="20" s="1"/>
  <c r="FP251" i="20"/>
  <c r="Q147" i="20"/>
  <c r="R147" i="20" s="1"/>
  <c r="T147" i="20" s="1"/>
  <c r="DR255" i="20"/>
  <c r="FW126" i="20"/>
  <c r="DD205" i="20"/>
  <c r="BN108" i="20"/>
  <c r="BO108" i="20" s="1"/>
  <c r="BQ108" i="20" s="1"/>
  <c r="FP239" i="20"/>
  <c r="X186" i="20"/>
  <c r="DD139" i="20"/>
  <c r="DE139" i="20" s="1"/>
  <c r="DG139" i="20" s="1"/>
  <c r="EU202" i="20"/>
  <c r="DD246" i="20"/>
  <c r="BU147" i="20"/>
  <c r="BV147" i="20" s="1"/>
  <c r="BX147" i="20" s="1"/>
  <c r="CW226" i="20"/>
  <c r="FB154" i="20"/>
  <c r="CP181" i="20"/>
  <c r="DY249" i="20"/>
  <c r="DD202" i="20"/>
  <c r="CW229" i="20"/>
  <c r="CB146" i="20"/>
  <c r="CC146" i="20" s="1"/>
  <c r="CE146" i="20" s="1"/>
  <c r="CI158" i="20"/>
  <c r="CJ158" i="20" s="1"/>
  <c r="CL158" i="20" s="1"/>
  <c r="CI187" i="20"/>
  <c r="FB191" i="20"/>
  <c r="DR215" i="20"/>
  <c r="Q88" i="20"/>
  <c r="R88" i="20" s="1"/>
  <c r="T88" i="20" s="1"/>
  <c r="AZ92" i="20"/>
  <c r="BA92" i="20" s="1"/>
  <c r="BC92" i="20" s="1"/>
  <c r="DY139" i="20"/>
  <c r="DK190" i="20"/>
  <c r="BG218" i="20"/>
  <c r="AE218" i="20"/>
  <c r="DK153" i="20"/>
  <c r="BN137" i="20"/>
  <c r="BO137" i="20" s="1"/>
  <c r="BQ137" i="20" s="1"/>
  <c r="EN216" i="20"/>
  <c r="AZ128" i="20"/>
  <c r="BA128" i="20" s="1"/>
  <c r="BC128" i="20" s="1"/>
  <c r="AE216" i="20"/>
  <c r="DR261" i="20"/>
  <c r="BN214" i="20"/>
  <c r="DR213" i="20"/>
  <c r="DR254" i="20"/>
  <c r="BU239" i="20"/>
  <c r="AL210" i="20"/>
  <c r="AZ24" i="20"/>
  <c r="CB190" i="20"/>
  <c r="FP243" i="20"/>
  <c r="BU254" i="20"/>
  <c r="FP262" i="20"/>
  <c r="FI60" i="20"/>
  <c r="FJ60" i="20" s="1"/>
  <c r="FL60" i="20" s="1"/>
  <c r="CW68" i="20"/>
  <c r="CX68" i="20" s="1"/>
  <c r="CZ68" i="20" s="1"/>
  <c r="CW108" i="20"/>
  <c r="CX108" i="20" s="1"/>
  <c r="CZ108" i="20" s="1"/>
  <c r="CI70" i="20"/>
  <c r="CJ70" i="20" s="1"/>
  <c r="CL70" i="20" s="1"/>
  <c r="GS252" i="20"/>
  <c r="GS169" i="20"/>
  <c r="GS208" i="20"/>
  <c r="GS138" i="20"/>
  <c r="GT138" i="20" s="1"/>
  <c r="GV138" i="20" s="1"/>
  <c r="T132" i="21" s="1"/>
  <c r="GS198" i="20"/>
  <c r="GS248" i="20"/>
  <c r="B23" i="20"/>
  <c r="I23" i="20" s="1"/>
  <c r="B17" i="21"/>
  <c r="BG24" i="20"/>
  <c r="BH24" i="20" s="1"/>
  <c r="BJ24" i="20" s="1"/>
  <c r="FP24" i="20"/>
  <c r="FQ24" i="20" s="1"/>
  <c r="FS24" i="20" s="1"/>
  <c r="FI25" i="20"/>
  <c r="FJ25" i="20" s="1"/>
  <c r="FL25" i="20" s="1"/>
  <c r="EN28" i="20"/>
  <c r="EO28" i="20" s="1"/>
  <c r="EQ28" i="20" s="1"/>
  <c r="B31" i="20"/>
  <c r="I31" i="20" s="1"/>
  <c r="B25" i="21"/>
  <c r="BG32" i="20"/>
  <c r="BH32" i="20" s="1"/>
  <c r="BJ32" i="20" s="1"/>
  <c r="DK32" i="20"/>
  <c r="DL32" i="20" s="1"/>
  <c r="DN32" i="20" s="1"/>
  <c r="FP32" i="20"/>
  <c r="FQ32" i="20" s="1"/>
  <c r="FS32" i="20" s="1"/>
  <c r="CW34" i="20"/>
  <c r="CX34" i="20" s="1"/>
  <c r="CZ34" i="20" s="1"/>
  <c r="B39" i="20"/>
  <c r="I39" i="20" s="1"/>
  <c r="B33" i="21"/>
  <c r="BG40" i="20"/>
  <c r="BH40" i="20" s="1"/>
  <c r="BJ40" i="20" s="1"/>
  <c r="CW42" i="20"/>
  <c r="CX42" i="20" s="1"/>
  <c r="CZ42" i="20" s="1"/>
  <c r="B47" i="20"/>
  <c r="I47" i="20" s="1"/>
  <c r="B41" i="21"/>
  <c r="BG48" i="20"/>
  <c r="BH48" i="20" s="1"/>
  <c r="BJ48" i="20" s="1"/>
  <c r="DK48" i="20"/>
  <c r="DL48" i="20" s="1"/>
  <c r="DN48" i="20" s="1"/>
  <c r="B55" i="20"/>
  <c r="I55" i="20" s="1"/>
  <c r="B49" i="21"/>
  <c r="BG56" i="20"/>
  <c r="BH56" i="20" s="1"/>
  <c r="BJ56" i="20" s="1"/>
  <c r="AZ57" i="20"/>
  <c r="CW58" i="20"/>
  <c r="CX58" i="20" s="1"/>
  <c r="CZ58" i="20" s="1"/>
  <c r="EM105" i="20"/>
  <c r="GR105" i="20"/>
  <c r="GS105" i="20" s="1"/>
  <c r="GT105" i="20" s="1"/>
  <c r="GV105" i="20" s="1"/>
  <c r="T99" i="21" s="1"/>
  <c r="CA105" i="20"/>
  <c r="AD105" i="20"/>
  <c r="BM105" i="20"/>
  <c r="FH105" i="20"/>
  <c r="FM105" i="20" s="1"/>
  <c r="W105" i="20"/>
  <c r="CH49" i="20"/>
  <c r="GK49" i="20"/>
  <c r="GL49" i="20" s="1"/>
  <c r="GM49" i="20" s="1"/>
  <c r="GO49" i="20" s="1"/>
  <c r="BM49" i="20"/>
  <c r="P49" i="20"/>
  <c r="DC49" i="20"/>
  <c r="CV49" i="20"/>
  <c r="FV49" i="20"/>
  <c r="GA49" i="20" s="1"/>
  <c r="DX49" i="20"/>
  <c r="FA49" i="20"/>
  <c r="DY146" i="20"/>
  <c r="AS138" i="20"/>
  <c r="AT138" i="20" s="1"/>
  <c r="AV138" i="20" s="1"/>
  <c r="AL116" i="20"/>
  <c r="AM116" i="20" s="1"/>
  <c r="AO116" i="20" s="1"/>
  <c r="AE104" i="20"/>
  <c r="AF104" i="20" s="1"/>
  <c r="AH104" i="20" s="1"/>
  <c r="BG220" i="20"/>
  <c r="DR123" i="20"/>
  <c r="DS123" i="20" s="1"/>
  <c r="DU123" i="20" s="1"/>
  <c r="BG208" i="20"/>
  <c r="CA97" i="20"/>
  <c r="DQ97" i="20"/>
  <c r="DX97" i="20"/>
  <c r="CV41" i="20"/>
  <c r="CO41" i="20"/>
  <c r="AY41" i="20"/>
  <c r="BF41" i="20"/>
  <c r="DQ41" i="20"/>
  <c r="AD41" i="20"/>
  <c r="AK41" i="20"/>
  <c r="EM41" i="20"/>
  <c r="FA41" i="20"/>
  <c r="GD84" i="20"/>
  <c r="GE84" i="20" s="1"/>
  <c r="GF84" i="20" s="1"/>
  <c r="GH84" i="20" s="1"/>
  <c r="FA84" i="20"/>
  <c r="DJ84" i="20"/>
  <c r="P84" i="20"/>
  <c r="ET84" i="20"/>
  <c r="CH84" i="20"/>
  <c r="AD84" i="20"/>
  <c r="DC84" i="20"/>
  <c r="GR84" i="20"/>
  <c r="GS84" i="20" s="1"/>
  <c r="GT84" i="20" s="1"/>
  <c r="GV84" i="20" s="1"/>
  <c r="T78" i="21" s="1"/>
  <c r="BF84" i="20"/>
  <c r="BM84" i="20"/>
  <c r="GK84" i="20"/>
  <c r="GL84" i="20" s="1"/>
  <c r="GM84" i="20" s="1"/>
  <c r="GO84" i="20" s="1"/>
  <c r="CO84" i="20"/>
  <c r="BT84" i="20"/>
  <c r="EM84" i="20"/>
  <c r="ER84" i="20" s="1"/>
  <c r="DX84" i="20"/>
  <c r="FV84" i="20"/>
  <c r="FV34" i="20"/>
  <c r="GD34" i="20"/>
  <c r="GE34" i="20" s="1"/>
  <c r="GF34" i="20" s="1"/>
  <c r="GH34" i="20" s="1"/>
  <c r="AR34" i="20"/>
  <c r="GR57" i="20"/>
  <c r="GS57" i="20" s="1"/>
  <c r="GT57" i="20" s="1"/>
  <c r="GV57" i="20" s="1"/>
  <c r="T51" i="21" s="1"/>
  <c r="CH57" i="20"/>
  <c r="AR97" i="20"/>
  <c r="AY97" i="20"/>
  <c r="FP209" i="20"/>
  <c r="DD227" i="20"/>
  <c r="DD258" i="20"/>
  <c r="GE256" i="20"/>
  <c r="GE242" i="20"/>
  <c r="GE233" i="20"/>
  <c r="GE257" i="20"/>
  <c r="GE259" i="20"/>
  <c r="GE234" i="20"/>
  <c r="GL197" i="20"/>
  <c r="GL248" i="20"/>
  <c r="GL189" i="20"/>
  <c r="GL179" i="20"/>
  <c r="GL255" i="20"/>
  <c r="GL229" i="20"/>
  <c r="GS233" i="20"/>
  <c r="GS158" i="20"/>
  <c r="GT158" i="20" s="1"/>
  <c r="GV158" i="20" s="1"/>
  <c r="T152" i="21" s="1"/>
  <c r="GS128" i="20"/>
  <c r="GT128" i="20" s="1"/>
  <c r="GV128" i="20" s="1"/>
  <c r="T122" i="21" s="1"/>
  <c r="GS255" i="20"/>
  <c r="GS195" i="20"/>
  <c r="GS219" i="20"/>
  <c r="GS258" i="20"/>
  <c r="AZ178" i="20"/>
  <c r="BA178" i="20" s="1"/>
  <c r="BC178" i="20" s="1"/>
  <c r="AK49" i="20"/>
  <c r="AY105" i="20"/>
  <c r="BD105" i="20" s="1"/>
  <c r="EF105" i="20"/>
  <c r="DC105" i="20"/>
  <c r="AY49" i="20"/>
  <c r="AZ49" i="20" s="1"/>
  <c r="AD49" i="20"/>
  <c r="DJ41" i="20"/>
  <c r="FV41" i="20"/>
  <c r="CI30" i="20"/>
  <c r="CJ30" i="20" s="1"/>
  <c r="CL30" i="20" s="1"/>
  <c r="FI116" i="20"/>
  <c r="FJ116" i="20" s="1"/>
  <c r="FL116" i="20" s="1"/>
  <c r="AL30" i="20"/>
  <c r="Q207" i="20"/>
  <c r="FB163" i="20"/>
  <c r="FC163" i="20" s="1"/>
  <c r="FE163" i="20" s="1"/>
  <c r="EN146" i="20"/>
  <c r="EO146" i="20" s="1"/>
  <c r="EQ146" i="20" s="1"/>
  <c r="BU155" i="20"/>
  <c r="BV155" i="20" s="1"/>
  <c r="BX155" i="20" s="1"/>
  <c r="BU197" i="20"/>
  <c r="DD80" i="20"/>
  <c r="DE80" i="20" s="1"/>
  <c r="DG80" i="20" s="1"/>
  <c r="FB227" i="20"/>
  <c r="DD206" i="20"/>
  <c r="EU110" i="20"/>
  <c r="EV110" i="20" s="1"/>
  <c r="EX110" i="20" s="1"/>
  <c r="FV99" i="20"/>
  <c r="AK99" i="20"/>
  <c r="AP99" i="20" s="1"/>
  <c r="CV99" i="20"/>
  <c r="ET99" i="20"/>
  <c r="CA99" i="20"/>
  <c r="GK99" i="20"/>
  <c r="GL99" i="20" s="1"/>
  <c r="GM99" i="20" s="1"/>
  <c r="GO99" i="20" s="1"/>
  <c r="FO27" i="20"/>
  <c r="AK27" i="20"/>
  <c r="AL27" i="20" s="1"/>
  <c r="FH33" i="20"/>
  <c r="FM33" i="20" s="1"/>
  <c r="AD33" i="20"/>
  <c r="FV33" i="20"/>
  <c r="CA33" i="20"/>
  <c r="FA33" i="20"/>
  <c r="AK33" i="20"/>
  <c r="CV33" i="20"/>
  <c r="AR33" i="20"/>
  <c r="FO33" i="20"/>
  <c r="W84" i="20"/>
  <c r="FB262" i="20"/>
  <c r="FB207" i="20"/>
  <c r="AZ60" i="20"/>
  <c r="EU189" i="20"/>
  <c r="FW60" i="20"/>
  <c r="FX60" i="20" s="1"/>
  <c r="FZ60" i="20" s="1"/>
  <c r="CI235" i="20"/>
  <c r="AZ251" i="20"/>
  <c r="Q213" i="20"/>
  <c r="AL181" i="20"/>
  <c r="BU183" i="20"/>
  <c r="BG207" i="20"/>
  <c r="CB169" i="20"/>
  <c r="CC169" i="20" s="1"/>
  <c r="CE169" i="20" s="1"/>
  <c r="AS243" i="20"/>
  <c r="AS242" i="20"/>
  <c r="AS219" i="20"/>
  <c r="DK186" i="20"/>
  <c r="CB183" i="20"/>
  <c r="AE60" i="20"/>
  <c r="AS225" i="20"/>
  <c r="BG163" i="20"/>
  <c r="CP158" i="20"/>
  <c r="CQ158" i="20" s="1"/>
  <c r="CS158" i="20" s="1"/>
  <c r="DD128" i="20"/>
  <c r="DE128" i="20" s="1"/>
  <c r="DG128" i="20" s="1"/>
  <c r="BT105" i="20"/>
  <c r="DJ105" i="20"/>
  <c r="FV105" i="20"/>
  <c r="GD49" i="20"/>
  <c r="GE49" i="20" s="1"/>
  <c r="GF49" i="20" s="1"/>
  <c r="GH49" i="20" s="1"/>
  <c r="CA49" i="20"/>
  <c r="AR41" i="20"/>
  <c r="FH41" i="20"/>
  <c r="FM41" i="20" s="1"/>
  <c r="DY120" i="20"/>
  <c r="AL110" i="20"/>
  <c r="AM110" i="20" s="1"/>
  <c r="AO110" i="20" s="1"/>
  <c r="EN203" i="20"/>
  <c r="EN243" i="20"/>
  <c r="FP190" i="20"/>
  <c r="DY205" i="20"/>
  <c r="AL179" i="20"/>
  <c r="AM179" i="20" s="1"/>
  <c r="AO179" i="20" s="1"/>
  <c r="BN262" i="20"/>
  <c r="DR162" i="20"/>
  <c r="DS162" i="20" s="1"/>
  <c r="DU162" i="20" s="1"/>
  <c r="EU123" i="20"/>
  <c r="EV123" i="20" s="1"/>
  <c r="EX123" i="20" s="1"/>
  <c r="FP136" i="20"/>
  <c r="FQ136" i="20" s="1"/>
  <c r="FS136" i="20" s="1"/>
  <c r="EN128" i="20"/>
  <c r="EO128" i="20" s="1"/>
  <c r="EQ128" i="20" s="1"/>
  <c r="AE241" i="20"/>
  <c r="GR19" i="20"/>
  <c r="GS19" i="20" s="1"/>
  <c r="GT19" i="20" s="1"/>
  <c r="GV19" i="20" s="1"/>
  <c r="T13" i="21" s="1"/>
  <c r="FH19" i="20"/>
  <c r="DC19" i="20"/>
  <c r="CV19" i="20"/>
  <c r="DA19" i="20" s="1"/>
  <c r="GK19" i="20"/>
  <c r="GL19" i="20" s="1"/>
  <c r="GM19" i="20" s="1"/>
  <c r="GO19" i="20" s="1"/>
  <c r="AY84" i="20"/>
  <c r="BU136" i="20"/>
  <c r="BV136" i="20" s="1"/>
  <c r="FI255" i="20"/>
  <c r="DR253" i="20"/>
  <c r="AE235" i="20"/>
  <c r="DK210" i="20"/>
  <c r="AZ120" i="20"/>
  <c r="BA120" i="20" s="1"/>
  <c r="BC120" i="20" s="1"/>
  <c r="BN229" i="20"/>
  <c r="BU213" i="20"/>
  <c r="CW178" i="20"/>
  <c r="CX178" i="20" s="1"/>
  <c r="CZ178" i="20" s="1"/>
  <c r="BN120" i="20"/>
  <c r="BO120" i="20" s="1"/>
  <c r="BQ120" i="20" s="1"/>
  <c r="CW219" i="20"/>
  <c r="CP191" i="20"/>
  <c r="Q262" i="20"/>
  <c r="FW169" i="20"/>
  <c r="FW230" i="20"/>
  <c r="FP116" i="20"/>
  <c r="FQ116" i="20" s="1"/>
  <c r="FS116" i="20" s="1"/>
  <c r="AL243" i="20"/>
  <c r="AZ104" i="20"/>
  <c r="BA104" i="20" s="1"/>
  <c r="BC104" i="20" s="1"/>
  <c r="CP140" i="20"/>
  <c r="CQ140" i="20" s="1"/>
  <c r="CS140" i="20" s="1"/>
  <c r="DY14" i="20"/>
  <c r="DZ14" i="20" s="1"/>
  <c r="EB14" i="20" s="1"/>
  <c r="AS14" i="20"/>
  <c r="FP144" i="20"/>
  <c r="FQ144" i="20" s="1"/>
  <c r="FS144" i="20" s="1"/>
  <c r="CP256" i="20"/>
  <c r="X123" i="20"/>
  <c r="Y123" i="20" s="1"/>
  <c r="AA123" i="20" s="1"/>
  <c r="AB123" i="20"/>
  <c r="FI99" i="20"/>
  <c r="FJ99" i="20" s="1"/>
  <c r="FL99" i="20" s="1"/>
  <c r="DJ34" i="20"/>
  <c r="DQ34" i="20"/>
  <c r="BT34" i="20"/>
  <c r="AD57" i="20"/>
  <c r="CV57" i="20"/>
  <c r="W97" i="20"/>
  <c r="GR97" i="20"/>
  <c r="GS97" i="20" s="1"/>
  <c r="GT97" i="20" s="1"/>
  <c r="GV97" i="20" s="1"/>
  <c r="AD97" i="20"/>
  <c r="DD38" i="20"/>
  <c r="DE38" i="20" s="1"/>
  <c r="DG38" i="20" s="1"/>
  <c r="FI219" i="20"/>
  <c r="GE183" i="20"/>
  <c r="GE235" i="20"/>
  <c r="GE251" i="20"/>
  <c r="GE126" i="20"/>
  <c r="GF126" i="20" s="1"/>
  <c r="GH126" i="20" s="1"/>
  <c r="GE172" i="20"/>
  <c r="GE157" i="20"/>
  <c r="GL253" i="20"/>
  <c r="GL142" i="20"/>
  <c r="GM142" i="20" s="1"/>
  <c r="GO142" i="20" s="1"/>
  <c r="GL140" i="20"/>
  <c r="GM140" i="20" s="1"/>
  <c r="GO140" i="20" s="1"/>
  <c r="GL258" i="20"/>
  <c r="GL208" i="20"/>
  <c r="GS245" i="20"/>
  <c r="GS162" i="20"/>
  <c r="GT162" i="20" s="1"/>
  <c r="GV162" i="20" s="1"/>
  <c r="GS238" i="20"/>
  <c r="GS201" i="20"/>
  <c r="GS187" i="20"/>
  <c r="GS256" i="20"/>
  <c r="GS220" i="20"/>
  <c r="GS217" i="20"/>
  <c r="GR49" i="20"/>
  <c r="GS49" i="20" s="1"/>
  <c r="GT49" i="20" s="1"/>
  <c r="GV49" i="20" s="1"/>
  <c r="T43" i="21" s="1"/>
  <c r="FO105" i="20"/>
  <c r="GK41" i="20"/>
  <c r="GL41" i="20" s="1"/>
  <c r="GM41" i="20" s="1"/>
  <c r="GO41" i="20" s="1"/>
  <c r="GD105" i="20"/>
  <c r="GE105" i="20" s="1"/>
  <c r="GF105" i="20" s="1"/>
  <c r="GH105" i="20" s="1"/>
  <c r="EM97" i="20"/>
  <c r="GK57" i="20"/>
  <c r="GL57" i="20" s="1"/>
  <c r="GM57" i="20" s="1"/>
  <c r="GO57" i="20" s="1"/>
  <c r="FO49" i="20"/>
  <c r="EF49" i="20"/>
  <c r="FO41" i="20"/>
  <c r="DC41" i="20"/>
  <c r="CI14" i="20"/>
  <c r="CJ14" i="20" s="1"/>
  <c r="CL14" i="20" s="1"/>
  <c r="CW100" i="20"/>
  <c r="CX100" i="20" s="1"/>
  <c r="CZ100" i="20" s="1"/>
  <c r="FI108" i="20"/>
  <c r="FJ108" i="20" s="1"/>
  <c r="FL108" i="20" s="1"/>
  <c r="X243" i="20"/>
  <c r="AE261" i="20"/>
  <c r="AE249" i="20"/>
  <c r="AS238" i="20"/>
  <c r="DK145" i="20"/>
  <c r="AL231" i="20"/>
  <c r="CB238" i="20"/>
  <c r="BN224" i="20"/>
  <c r="DD184" i="20"/>
  <c r="X110" i="20"/>
  <c r="Y110" i="20" s="1"/>
  <c r="AA110" i="20" s="1"/>
  <c r="AK81" i="20"/>
  <c r="BT81" i="20"/>
  <c r="EM81" i="20"/>
  <c r="DQ81" i="20"/>
  <c r="AD81" i="20"/>
  <c r="CV81" i="20"/>
  <c r="FV81" i="20"/>
  <c r="FW81" i="20" s="1"/>
  <c r="P81" i="20"/>
  <c r="CO81" i="20"/>
  <c r="DJ81" i="20"/>
  <c r="CA84" i="20"/>
  <c r="CI60" i="20"/>
  <c r="CJ60" i="20" s="1"/>
  <c r="CL60" i="20" s="1"/>
  <c r="DY104" i="20"/>
  <c r="FB183" i="20"/>
  <c r="AS162" i="20"/>
  <c r="AT162" i="20" s="1"/>
  <c r="AV162" i="20" s="1"/>
  <c r="DR177" i="20"/>
  <c r="DS177" i="20" s="1"/>
  <c r="DU177" i="20" s="1"/>
  <c r="BN189" i="20"/>
  <c r="FB56" i="20"/>
  <c r="FC56" i="20" s="1"/>
  <c r="FE56" i="20" s="1"/>
  <c r="CB218" i="20"/>
  <c r="DR190" i="20"/>
  <c r="X231" i="20"/>
  <c r="BN222" i="20"/>
  <c r="DR108" i="20"/>
  <c r="DS108" i="20" s="1"/>
  <c r="DU108" i="20" s="1"/>
  <c r="AS163" i="20"/>
  <c r="DR259" i="20"/>
  <c r="BN167" i="20"/>
  <c r="BO167" i="20" s="1"/>
  <c r="BQ167" i="20" s="1"/>
  <c r="EU197" i="20"/>
  <c r="CI199" i="20"/>
  <c r="AL253" i="20"/>
  <c r="X253" i="20"/>
  <c r="Q252" i="20"/>
  <c r="FB160" i="20"/>
  <c r="FC160" i="20" s="1"/>
  <c r="FE160" i="20" s="1"/>
  <c r="DR54" i="20"/>
  <c r="DS54" i="20" s="1"/>
  <c r="DU54" i="20" s="1"/>
  <c r="DR172" i="20"/>
  <c r="FI156" i="20"/>
  <c r="FJ156" i="20" s="1"/>
  <c r="FL156" i="20" s="1"/>
  <c r="DK14" i="20"/>
  <c r="DL14" i="20" s="1"/>
  <c r="DN14" i="20" s="1"/>
  <c r="FI86" i="20"/>
  <c r="FJ86" i="20" s="1"/>
  <c r="FL86" i="20" s="1"/>
  <c r="DR191" i="20"/>
  <c r="CP43" i="20"/>
  <c r="CQ43" i="20" s="1"/>
  <c r="CS43" i="20" s="1"/>
  <c r="AE96" i="20"/>
  <c r="AF96" i="20" s="1"/>
  <c r="AH96" i="20" s="1"/>
  <c r="DR27" i="20"/>
  <c r="DS27" i="20" s="1"/>
  <c r="DU27" i="20" s="1"/>
  <c r="FB73" i="20"/>
  <c r="FC73" i="20" s="1"/>
  <c r="FE73" i="20" s="1"/>
  <c r="CH34" i="20"/>
  <c r="EF34" i="20"/>
  <c r="FH57" i="20"/>
  <c r="FA57" i="20"/>
  <c r="AR57" i="20"/>
  <c r="ET97" i="20"/>
  <c r="FH97" i="20"/>
  <c r="BM97" i="20"/>
  <c r="GS147" i="20"/>
  <c r="GT147" i="20" s="1"/>
  <c r="GV147" i="20" s="1"/>
  <c r="T141" i="21" s="1"/>
  <c r="GS218" i="20"/>
  <c r="GS241" i="20"/>
  <c r="GS160" i="20"/>
  <c r="GS253" i="20"/>
  <c r="GS226" i="20"/>
  <c r="EF57" i="20"/>
  <c r="AR49" i="20"/>
  <c r="GD41" i="20"/>
  <c r="GE41" i="20" s="1"/>
  <c r="GF41" i="20" s="1"/>
  <c r="GH41" i="20" s="1"/>
  <c r="P105" i="20"/>
  <c r="GK105" i="20"/>
  <c r="GL105" i="20" s="1"/>
  <c r="GM105" i="20" s="1"/>
  <c r="GO105" i="20" s="1"/>
  <c r="CH105" i="20"/>
  <c r="CV97" i="20"/>
  <c r="DJ57" i="20"/>
  <c r="ET49" i="20"/>
  <c r="EF41" i="20"/>
  <c r="AE38" i="20"/>
  <c r="DY80" i="20"/>
  <c r="DZ80" i="20" s="1"/>
  <c r="EB80" i="20" s="1"/>
  <c r="FI100" i="20"/>
  <c r="FJ100" i="20" s="1"/>
  <c r="FL100" i="20" s="1"/>
  <c r="EU54" i="20"/>
  <c r="EV54" i="20" s="1"/>
  <c r="EX54" i="20" s="1"/>
  <c r="AL202" i="20"/>
  <c r="DR165" i="20"/>
  <c r="AS207" i="20"/>
  <c r="CI229" i="20"/>
  <c r="FP257" i="20"/>
  <c r="EN233" i="20"/>
  <c r="EF84" i="20"/>
  <c r="CP199" i="20"/>
  <c r="AL171" i="20"/>
  <c r="AM171" i="20" s="1"/>
  <c r="AO171" i="20" s="1"/>
  <c r="FP76" i="20"/>
  <c r="FQ76" i="20" s="1"/>
  <c r="FS76" i="20" s="1"/>
  <c r="CW166" i="20"/>
  <c r="CX166" i="20" s="1"/>
  <c r="CZ166" i="20" s="1"/>
  <c r="AZ187" i="20"/>
  <c r="DR235" i="20"/>
  <c r="AS226" i="20"/>
  <c r="DD145" i="20"/>
  <c r="AS231" i="20"/>
  <c r="FB257" i="20"/>
  <c r="FP249" i="20"/>
  <c r="DD189" i="20"/>
  <c r="X150" i="20"/>
  <c r="Y150" i="20" s="1"/>
  <c r="AA150" i="20" s="1"/>
  <c r="X218" i="20"/>
  <c r="Q171" i="20"/>
  <c r="CW182" i="20"/>
  <c r="FP171" i="20"/>
  <c r="FQ171" i="20" s="1"/>
  <c r="FS171" i="20" s="1"/>
  <c r="Q157" i="20"/>
  <c r="R157" i="20" s="1"/>
  <c r="T157" i="20" s="1"/>
  <c r="DR231" i="20"/>
  <c r="CW197" i="20"/>
  <c r="AL172" i="20"/>
  <c r="DY248" i="20"/>
  <c r="DQ17" i="20"/>
  <c r="EF17" i="20"/>
  <c r="AY35" i="20"/>
  <c r="AZ35" i="20" s="1"/>
  <c r="EM35" i="20"/>
  <c r="CT22" i="20"/>
  <c r="CP22" i="20"/>
  <c r="CQ22" i="20" s="1"/>
  <c r="CS22" i="20" s="1"/>
  <c r="Q30" i="20"/>
  <c r="W115" i="20"/>
  <c r="AD35" i="20"/>
  <c r="BF17" i="20"/>
  <c r="DC17" i="20"/>
  <c r="AR17" i="20"/>
  <c r="DO46" i="20"/>
  <c r="DK46" i="20"/>
  <c r="DL46" i="20" s="1"/>
  <c r="DN46" i="20" s="1"/>
  <c r="EC94" i="20"/>
  <c r="DZ94" i="20"/>
  <c r="EB94" i="20" s="1"/>
  <c r="AS54" i="20"/>
  <c r="DY22" i="20"/>
  <c r="DZ22" i="20" s="1"/>
  <c r="EB22" i="20" s="1"/>
  <c r="EC22" i="20"/>
  <c r="EH30" i="20"/>
  <c r="EJ30" i="20" s="1"/>
  <c r="EK30" i="20"/>
  <c r="AE123" i="20"/>
  <c r="AF123" i="20" s="1"/>
  <c r="AH123" i="20" s="1"/>
  <c r="BR86" i="20"/>
  <c r="U86" i="20"/>
  <c r="Q86" i="20"/>
  <c r="R86" i="20" s="1"/>
  <c r="T86" i="20" s="1"/>
  <c r="BN118" i="20"/>
  <c r="BO118" i="20" s="1"/>
  <c r="BQ118" i="20" s="1"/>
  <c r="BU118" i="20"/>
  <c r="BV118" i="20" s="1"/>
  <c r="BX118" i="20" s="1"/>
  <c r="BY118" i="20"/>
  <c r="CB123" i="20"/>
  <c r="CC123" i="20" s="1"/>
  <c r="CE123" i="20" s="1"/>
  <c r="CP123" i="20"/>
  <c r="CQ123" i="20" s="1"/>
  <c r="CS123" i="20" s="1"/>
  <c r="CW146" i="20"/>
  <c r="CX146" i="20" s="1"/>
  <c r="CZ146" i="20" s="1"/>
  <c r="EU100" i="20"/>
  <c r="EV100" i="20" s="1"/>
  <c r="EX100" i="20" s="1"/>
  <c r="DK78" i="20"/>
  <c r="DL78" i="20" s="1"/>
  <c r="DN78" i="20" s="1"/>
  <c r="BG86" i="20"/>
  <c r="BH86" i="20" s="1"/>
  <c r="BJ86" i="20" s="1"/>
  <c r="P94" i="20"/>
  <c r="GK94" i="20"/>
  <c r="GL94" i="20" s="1"/>
  <c r="GM94" i="20" s="1"/>
  <c r="GO94" i="20" s="1"/>
  <c r="AY94" i="20"/>
  <c r="CO94" i="20"/>
  <c r="DC94" i="20"/>
  <c r="FO94" i="20"/>
  <c r="BM94" i="20"/>
  <c r="EF94" i="20"/>
  <c r="EK94" i="20" s="1"/>
  <c r="W94" i="20"/>
  <c r="AR94" i="20"/>
  <c r="BT94" i="20"/>
  <c r="DJ94" i="20"/>
  <c r="FA94" i="20"/>
  <c r="EM94" i="20"/>
  <c r="CH94" i="20"/>
  <c r="ET94" i="20"/>
  <c r="FH70" i="20"/>
  <c r="GK70" i="20"/>
  <c r="GL70" i="20" s="1"/>
  <c r="GM70" i="20" s="1"/>
  <c r="GO70" i="20" s="1"/>
  <c r="EF70" i="20"/>
  <c r="EK70" i="20" s="1"/>
  <c r="CO70" i="20"/>
  <c r="P70" i="20"/>
  <c r="CV70" i="20"/>
  <c r="BF70" i="20"/>
  <c r="BM70" i="20"/>
  <c r="CA70" i="20"/>
  <c r="AY70" i="20"/>
  <c r="EM70" i="20"/>
  <c r="FV70" i="20"/>
  <c r="GD70" i="20"/>
  <c r="GE70" i="20" s="1"/>
  <c r="GF70" i="20" s="1"/>
  <c r="GH70" i="20" s="1"/>
  <c r="W70" i="20"/>
  <c r="DC70" i="20"/>
  <c r="GR70" i="20"/>
  <c r="GS70" i="20" s="1"/>
  <c r="GT70" i="20" s="1"/>
  <c r="GV70" i="20" s="1"/>
  <c r="T64" i="21" s="1"/>
  <c r="DJ70" i="20"/>
  <c r="CW46" i="20"/>
  <c r="CX46" i="20" s="1"/>
  <c r="CZ46" i="20" s="1"/>
  <c r="AE156" i="20"/>
  <c r="AF156" i="20" s="1"/>
  <c r="AH156" i="20" s="1"/>
  <c r="X156" i="20"/>
  <c r="Y156" i="20" s="1"/>
  <c r="AA156" i="20" s="1"/>
  <c r="BY13" i="20"/>
  <c r="BU13" i="20"/>
  <c r="BV13" i="20" s="1"/>
  <c r="BX13" i="20" s="1"/>
  <c r="BU156" i="20"/>
  <c r="BV156" i="20" s="1"/>
  <c r="BX156" i="20" s="1"/>
  <c r="FP146" i="20"/>
  <c r="FQ146" i="20" s="1"/>
  <c r="FS146" i="20" s="1"/>
  <c r="CW136" i="20"/>
  <c r="CX136" i="20" s="1"/>
  <c r="CZ136" i="20" s="1"/>
  <c r="CP200" i="20"/>
  <c r="DK38" i="20"/>
  <c r="DL38" i="20" s="1"/>
  <c r="DN38" i="20" s="1"/>
  <c r="DY86" i="20"/>
  <c r="EN140" i="20"/>
  <c r="EO140" i="20" s="1"/>
  <c r="EQ140" i="20" s="1"/>
  <c r="DD46" i="20"/>
  <c r="DE46" i="20" s="1"/>
  <c r="DG46" i="20" s="1"/>
  <c r="FB54" i="20"/>
  <c r="FC54" i="20" s="1"/>
  <c r="DR62" i="20"/>
  <c r="DS62" i="20" s="1"/>
  <c r="DU62" i="20" s="1"/>
  <c r="Q78" i="20"/>
  <c r="R78" i="20" s="1"/>
  <c r="B63" i="20"/>
  <c r="I63" i="20" s="1"/>
  <c r="B57" i="21"/>
  <c r="FP64" i="20"/>
  <c r="FQ64" i="20" s="1"/>
  <c r="FS64" i="20" s="1"/>
  <c r="AZ65" i="20"/>
  <c r="EN68" i="20"/>
  <c r="EO68" i="20" s="1"/>
  <c r="EQ68" i="20" s="1"/>
  <c r="B71" i="20"/>
  <c r="I71" i="20" s="1"/>
  <c r="B65" i="21"/>
  <c r="FI73" i="20"/>
  <c r="FJ73" i="20" s="1"/>
  <c r="FL73" i="20" s="1"/>
  <c r="EN76" i="20"/>
  <c r="EO76" i="20" s="1"/>
  <c r="EQ76" i="20" s="1"/>
  <c r="B79" i="20"/>
  <c r="I79" i="20" s="1"/>
  <c r="B73" i="21"/>
  <c r="AZ81" i="20"/>
  <c r="BA81" i="20" s="1"/>
  <c r="BC81" i="20" s="1"/>
  <c r="FI81" i="20"/>
  <c r="FJ81" i="20" s="1"/>
  <c r="FL81" i="20" s="1"/>
  <c r="CW82" i="20"/>
  <c r="CX82" i="20" s="1"/>
  <c r="CZ82" i="20" s="1"/>
  <c r="B87" i="20"/>
  <c r="I87" i="20" s="1"/>
  <c r="B81" i="21"/>
  <c r="EN92" i="20"/>
  <c r="EO92" i="20" s="1"/>
  <c r="EQ92" i="20" s="1"/>
  <c r="B95" i="20"/>
  <c r="I95" i="20" s="1"/>
  <c r="B89" i="21"/>
  <c r="BG96" i="20"/>
  <c r="BH96" i="20" s="1"/>
  <c r="BJ96" i="20" s="1"/>
  <c r="DK96" i="20"/>
  <c r="DL96" i="20" s="1"/>
  <c r="DN96" i="20" s="1"/>
  <c r="FP96" i="20"/>
  <c r="FQ96" i="20" s="1"/>
  <c r="FS96" i="20" s="1"/>
  <c r="EN100" i="20"/>
  <c r="EO100" i="20" s="1"/>
  <c r="EQ100" i="20" s="1"/>
  <c r="B103" i="20"/>
  <c r="I103" i="20" s="1"/>
  <c r="B97" i="21"/>
  <c r="FP104" i="20"/>
  <c r="FQ104" i="20" s="1"/>
  <c r="FS104" i="20" s="1"/>
  <c r="CW106" i="20"/>
  <c r="CX106" i="20" s="1"/>
  <c r="CZ106" i="20" s="1"/>
  <c r="DX111" i="20"/>
  <c r="CA111" i="20"/>
  <c r="FO111" i="20"/>
  <c r="DK112" i="20"/>
  <c r="DL112" i="20" s="1"/>
  <c r="DN112" i="20" s="1"/>
  <c r="AZ113" i="20"/>
  <c r="BA113" i="20" s="1"/>
  <c r="BC113" i="20" s="1"/>
  <c r="B119" i="20"/>
  <c r="I119" i="20" s="1"/>
  <c r="B113" i="21"/>
  <c r="FP120" i="20"/>
  <c r="FQ120" i="20" s="1"/>
  <c r="FS120" i="20" s="1"/>
  <c r="CW122" i="20"/>
  <c r="CX122" i="20" s="1"/>
  <c r="CZ122" i="20" s="1"/>
  <c r="EN126" i="20"/>
  <c r="EO126" i="20" s="1"/>
  <c r="EQ126" i="20" s="1"/>
  <c r="BU145" i="20"/>
  <c r="BV145" i="20" s="1"/>
  <c r="BX145" i="20" s="1"/>
  <c r="B129" i="20"/>
  <c r="I129" i="20" s="1"/>
  <c r="B123" i="21"/>
  <c r="AZ124" i="20"/>
  <c r="BA124" i="20" s="1"/>
  <c r="BC124" i="20" s="1"/>
  <c r="AZ123" i="20"/>
  <c r="BA123" i="20" s="1"/>
  <c r="BC123" i="20" s="1"/>
  <c r="B105" i="21"/>
  <c r="FX72" i="20"/>
  <c r="FZ72" i="20" s="1"/>
  <c r="FP188" i="20"/>
  <c r="DC43" i="20"/>
  <c r="DH43" i="20" s="1"/>
  <c r="BT43" i="20"/>
  <c r="AL14" i="20"/>
  <c r="AZ19" i="20"/>
  <c r="BG26" i="20"/>
  <c r="BH26" i="20" s="1"/>
  <c r="BJ26" i="20" s="1"/>
  <c r="DK26" i="20"/>
  <c r="DL26" i="20" s="1"/>
  <c r="DN26" i="20" s="1"/>
  <c r="BG42" i="20"/>
  <c r="BH42" i="20" s="1"/>
  <c r="BJ42" i="20" s="1"/>
  <c r="FW57" i="20"/>
  <c r="FX57" i="20" s="1"/>
  <c r="FZ57" i="20" s="1"/>
  <c r="AZ59" i="20"/>
  <c r="DD59" i="20"/>
  <c r="DE59" i="20" s="1"/>
  <c r="DG59" i="20" s="1"/>
  <c r="FW65" i="20"/>
  <c r="FX65" i="20" s="1"/>
  <c r="FZ65" i="20" s="1"/>
  <c r="FW73" i="20"/>
  <c r="BG74" i="20"/>
  <c r="BH74" i="20" s="1"/>
  <c r="BJ74" i="20" s="1"/>
  <c r="AZ75" i="20"/>
  <c r="BA75" i="20" s="1"/>
  <c r="BC75" i="20" s="1"/>
  <c r="BG98" i="20"/>
  <c r="BH98" i="20" s="1"/>
  <c r="BJ98" i="20" s="1"/>
  <c r="AZ99" i="20"/>
  <c r="BA99" i="20" s="1"/>
  <c r="BC99" i="20" s="1"/>
  <c r="BG106" i="20"/>
  <c r="BH106" i="20" s="1"/>
  <c r="BJ106" i="20" s="1"/>
  <c r="FW113" i="20"/>
  <c r="AZ125" i="20"/>
  <c r="BA125" i="20" s="1"/>
  <c r="BC125" i="20" s="1"/>
  <c r="AD131" i="20"/>
  <c r="DC131" i="20"/>
  <c r="CV131" i="20"/>
  <c r="BF131" i="20"/>
  <c r="AY28" i="20"/>
  <c r="FV28" i="20"/>
  <c r="AK28" i="20"/>
  <c r="CO28" i="20"/>
  <c r="ET28" i="20"/>
  <c r="GD28" i="20"/>
  <c r="GE28" i="20" s="1"/>
  <c r="GF28" i="20" s="1"/>
  <c r="GH28" i="20" s="1"/>
  <c r="BM28" i="20"/>
  <c r="DX130" i="20"/>
  <c r="FV130" i="20"/>
  <c r="CA130" i="20"/>
  <c r="EM130" i="20"/>
  <c r="AD130" i="20"/>
  <c r="DC130" i="20"/>
  <c r="FO130" i="20"/>
  <c r="CH130" i="20"/>
  <c r="GK130" i="20"/>
  <c r="DJ130" i="20"/>
  <c r="GD130" i="20"/>
  <c r="BM130" i="20"/>
  <c r="P130" i="20"/>
  <c r="CV130" i="20"/>
  <c r="CO130" i="20"/>
  <c r="P45" i="20"/>
  <c r="DC45" i="20"/>
  <c r="AR45" i="20"/>
  <c r="AY45" i="20"/>
  <c r="CA45" i="20"/>
  <c r="CF45" i="20" s="1"/>
  <c r="DQ45" i="20"/>
  <c r="FO45" i="20"/>
  <c r="FA45" i="20"/>
  <c r="DJ45" i="20"/>
  <c r="CO45" i="20"/>
  <c r="BF45" i="20"/>
  <c r="CH45" i="20"/>
  <c r="ET117" i="20"/>
  <c r="GD117" i="20"/>
  <c r="GE117" i="20" s="1"/>
  <c r="GF117" i="20" s="1"/>
  <c r="GH117" i="20" s="1"/>
  <c r="DJ117" i="20"/>
  <c r="DX117" i="20"/>
  <c r="BT117" i="20"/>
  <c r="P117" i="20"/>
  <c r="GK117" i="20"/>
  <c r="GL117" i="20" s="1"/>
  <c r="GM117" i="20" s="1"/>
  <c r="GO117" i="20" s="1"/>
  <c r="CV117" i="20"/>
  <c r="AR117" i="20"/>
  <c r="AD45" i="20"/>
  <c r="ET13" i="20"/>
  <c r="GR13" i="20"/>
  <c r="GS13" i="20" s="1"/>
  <c r="GT13" i="20" s="1"/>
  <c r="AY13" i="20"/>
  <c r="AR13" i="20"/>
  <c r="FO13" i="20"/>
  <c r="FT13" i="20" s="1"/>
  <c r="DC13" i="20"/>
  <c r="BM13" i="20"/>
  <c r="CV13" i="20"/>
  <c r="EM13" i="20"/>
  <c r="CA13" i="20"/>
  <c r="FH13" i="20"/>
  <c r="DQ13" i="20"/>
  <c r="FA13" i="20"/>
  <c r="AK13" i="20"/>
  <c r="FV13" i="20"/>
  <c r="GK13" i="20"/>
  <c r="GL13" i="20" s="1"/>
  <c r="GM13" i="20" s="1"/>
  <c r="GO13" i="20" s="1"/>
  <c r="P13" i="20"/>
  <c r="DX13" i="20"/>
  <c r="BF13" i="20"/>
  <c r="BK13" i="20" s="1"/>
  <c r="FA117" i="20"/>
  <c r="EM45" i="20"/>
  <c r="FM130" i="20"/>
  <c r="AY107" i="20"/>
  <c r="BD107" i="20" s="1"/>
  <c r="FO107" i="20"/>
  <c r="BF107" i="20"/>
  <c r="CH107" i="20"/>
  <c r="EG22" i="20"/>
  <c r="BN24" i="20"/>
  <c r="BO24" i="20" s="1"/>
  <c r="BQ24" i="20" s="1"/>
  <c r="EG30" i="20"/>
  <c r="CW35" i="20"/>
  <c r="CX35" i="20" s="1"/>
  <c r="CZ35" i="20" s="1"/>
  <c r="BN40" i="20"/>
  <c r="BO40" i="20" s="1"/>
  <c r="BQ40" i="20" s="1"/>
  <c r="EG54" i="20"/>
  <c r="BN56" i="20"/>
  <c r="BO56" i="20" s="1"/>
  <c r="BQ56" i="20" s="1"/>
  <c r="CW59" i="20"/>
  <c r="CX59" i="20" s="1"/>
  <c r="CZ59" i="20" s="1"/>
  <c r="CW67" i="20"/>
  <c r="CX67" i="20" s="1"/>
  <c r="CZ67" i="20" s="1"/>
  <c r="BN72" i="20"/>
  <c r="BO72" i="20" s="1"/>
  <c r="BQ72" i="20" s="1"/>
  <c r="EG86" i="20"/>
  <c r="EH86" i="20" s="1"/>
  <c r="EJ86" i="20" s="1"/>
  <c r="BN88" i="20"/>
  <c r="BO88" i="20" s="1"/>
  <c r="BQ88" i="20" s="1"/>
  <c r="CW91" i="20"/>
  <c r="CX91" i="20" s="1"/>
  <c r="CZ91" i="20" s="1"/>
  <c r="BN96" i="20"/>
  <c r="BO96" i="20" s="1"/>
  <c r="BQ96" i="20" s="1"/>
  <c r="CW107" i="20"/>
  <c r="CX107" i="20" s="1"/>
  <c r="CZ107" i="20" s="1"/>
  <c r="EG110" i="20"/>
  <c r="EH110" i="20" s="1"/>
  <c r="EJ110" i="20" s="1"/>
  <c r="BN112" i="20"/>
  <c r="BO112" i="20" s="1"/>
  <c r="BQ112" i="20" s="1"/>
  <c r="CW115" i="20"/>
  <c r="CX115" i="20" s="1"/>
  <c r="CZ115" i="20" s="1"/>
  <c r="EG118" i="20"/>
  <c r="EH118" i="20" s="1"/>
  <c r="EJ118" i="20" s="1"/>
  <c r="CW125" i="20"/>
  <c r="CX125" i="20" s="1"/>
  <c r="CZ125" i="20" s="1"/>
  <c r="CW123" i="20"/>
  <c r="CX123" i="20" s="1"/>
  <c r="CZ123" i="20" s="1"/>
  <c r="BU70" i="20"/>
  <c r="BV70" i="20" s="1"/>
  <c r="BX70" i="20" s="1"/>
  <c r="AZ33" i="20"/>
  <c r="S229" i="21"/>
  <c r="W192" i="21"/>
  <c r="S192" i="21"/>
  <c r="S128" i="21"/>
  <c r="T229" i="21"/>
  <c r="W229" i="21"/>
  <c r="EQ142" i="20"/>
  <c r="T195" i="21"/>
  <c r="EG203" i="20"/>
  <c r="EG160" i="20"/>
  <c r="EG191" i="20"/>
  <c r="EG150" i="20"/>
  <c r="EH150" i="20" s="1"/>
  <c r="EJ150" i="20" s="1"/>
  <c r="EG247" i="20"/>
  <c r="EG252" i="20"/>
  <c r="EG240" i="20"/>
  <c r="EG257" i="20"/>
  <c r="EG185" i="20"/>
  <c r="EG242" i="20"/>
  <c r="EG254" i="20"/>
  <c r="EG193" i="20"/>
  <c r="EG162" i="20"/>
  <c r="EH162" i="20" s="1"/>
  <c r="EJ162" i="20" s="1"/>
  <c r="EG166" i="20"/>
  <c r="EG231" i="20"/>
  <c r="EG246" i="20"/>
  <c r="EG176" i="20"/>
  <c r="EG192" i="20"/>
  <c r="EG146" i="20"/>
  <c r="EH146" i="20" s="1"/>
  <c r="EJ146" i="20" s="1"/>
  <c r="EG181" i="20"/>
  <c r="EG161" i="20"/>
  <c r="EH161" i="20" s="1"/>
  <c r="EJ161" i="20" s="1"/>
  <c r="EG214" i="20"/>
  <c r="EG169" i="20"/>
  <c r="EH169" i="20" s="1"/>
  <c r="EJ169" i="20" s="1"/>
  <c r="EG128" i="20"/>
  <c r="EH128" i="20" s="1"/>
  <c r="EG204" i="20"/>
  <c r="EG183" i="20"/>
  <c r="EG262" i="20"/>
  <c r="EG149" i="20"/>
  <c r="EH149" i="20" s="1"/>
  <c r="EJ149" i="20" s="1"/>
  <c r="EG187" i="20"/>
  <c r="EG235" i="20"/>
  <c r="EG241" i="20"/>
  <c r="EG143" i="20"/>
  <c r="EG171" i="20"/>
  <c r="EG249" i="20"/>
  <c r="EG138" i="20"/>
  <c r="EH138" i="20" s="1"/>
  <c r="EJ138" i="20" s="1"/>
  <c r="EG201" i="20"/>
  <c r="EG238" i="20"/>
  <c r="EG251" i="20"/>
  <c r="EG259" i="20"/>
  <c r="EG209" i="20"/>
  <c r="EG229" i="20"/>
  <c r="EG172" i="20"/>
  <c r="EG136" i="20"/>
  <c r="EH136" i="20" s="1"/>
  <c r="EJ136" i="20" s="1"/>
  <c r="EG153" i="20"/>
  <c r="EG220" i="20"/>
  <c r="EG218" i="20"/>
  <c r="EG189" i="20"/>
  <c r="EG202" i="20"/>
  <c r="EG233" i="20"/>
  <c r="EG156" i="20"/>
  <c r="EH156" i="20" s="1"/>
  <c r="EJ156" i="20" s="1"/>
  <c r="EG140" i="20"/>
  <c r="EH140" i="20" s="1"/>
  <c r="EJ140" i="20" s="1"/>
  <c r="EG255" i="20"/>
  <c r="W179" i="21"/>
  <c r="DX41" i="20"/>
  <c r="EN170" i="20"/>
  <c r="EO170" i="20" s="1"/>
  <c r="ER170" i="20"/>
  <c r="DA191" i="20"/>
  <c r="CX191" i="20"/>
  <c r="CZ191" i="20" s="1"/>
  <c r="FT230" i="20"/>
  <c r="FQ230" i="20"/>
  <c r="EF16" i="20"/>
  <c r="FA16" i="20"/>
  <c r="BM16" i="20"/>
  <c r="FH16" i="20"/>
  <c r="BT16" i="20"/>
  <c r="CA16" i="20"/>
  <c r="GD133" i="20"/>
  <c r="FA133" i="20"/>
  <c r="ET133" i="20"/>
  <c r="DX133" i="20"/>
  <c r="CV133" i="20"/>
  <c r="BT133" i="20"/>
  <c r="AR133" i="20"/>
  <c r="P133" i="20"/>
  <c r="BF133" i="20"/>
  <c r="BM133" i="20"/>
  <c r="EM133" i="20"/>
  <c r="EF133" i="20"/>
  <c r="DQ133" i="20"/>
  <c r="CO133" i="20"/>
  <c r="FO133" i="20"/>
  <c r="FV133" i="20"/>
  <c r="CH133" i="20"/>
  <c r="CA133" i="20"/>
  <c r="DC133" i="20"/>
  <c r="FH133" i="20"/>
  <c r="AD133" i="20"/>
  <c r="W133" i="20"/>
  <c r="AY133" i="20"/>
  <c r="GR133" i="20"/>
  <c r="GK133" i="20"/>
  <c r="EY234" i="20"/>
  <c r="EV234" i="20"/>
  <c r="S179" i="21"/>
  <c r="FF198" i="20"/>
  <c r="FC198" i="20"/>
  <c r="CO149" i="20"/>
  <c r="AR178" i="20"/>
  <c r="FW100" i="20"/>
  <c r="GL125" i="20"/>
  <c r="GM125" i="20" s="1"/>
  <c r="GO125" i="20" s="1"/>
  <c r="CW89" i="20"/>
  <c r="CX89" i="20" s="1"/>
  <c r="DK194" i="20"/>
  <c r="DL194" i="20"/>
  <c r="GA229" i="20"/>
  <c r="FX229" i="20"/>
  <c r="DJ15" i="20"/>
  <c r="DQ15" i="20"/>
  <c r="DX15" i="20"/>
  <c r="AY15" i="20"/>
  <c r="CO15" i="20"/>
  <c r="CA15" i="20"/>
  <c r="DA146" i="20"/>
  <c r="CV141" i="20"/>
  <c r="FH141" i="20"/>
  <c r="CH141" i="20"/>
  <c r="BM141" i="20"/>
  <c r="AD141" i="20"/>
  <c r="CA141" i="20"/>
  <c r="FO141" i="20"/>
  <c r="AK141" i="20"/>
  <c r="DJ141" i="20"/>
  <c r="BF141" i="20"/>
  <c r="W141" i="20"/>
  <c r="BT141" i="20"/>
  <c r="AR141" i="20"/>
  <c r="DX141" i="20"/>
  <c r="FV141" i="20"/>
  <c r="ET141" i="20"/>
  <c r="EM141" i="20"/>
  <c r="EQ59" i="20"/>
  <c r="FS106" i="20"/>
  <c r="T207" i="21"/>
  <c r="AA98" i="20"/>
  <c r="EQ32" i="20"/>
  <c r="EQ19" i="20"/>
  <c r="GS42" i="20"/>
  <c r="GT42" i="20" s="1"/>
  <c r="GV42" i="20" s="1"/>
  <c r="T36" i="21" s="1"/>
  <c r="GS26" i="20"/>
  <c r="GT26" i="20" s="1"/>
  <c r="GV26" i="20" s="1"/>
  <c r="DR141" i="20"/>
  <c r="DS141" i="20" s="1"/>
  <c r="DU141" i="20" s="1"/>
  <c r="GA48" i="20"/>
  <c r="BM41" i="20"/>
  <c r="Q110" i="20"/>
  <c r="R110" i="20" s="1"/>
  <c r="EY100" i="20"/>
  <c r="AE100" i="20"/>
  <c r="AF100" i="20" s="1"/>
  <c r="BF126" i="20"/>
  <c r="GK126" i="20"/>
  <c r="FA155" i="20"/>
  <c r="GK155" i="20"/>
  <c r="DC155" i="20"/>
  <c r="GR182" i="20"/>
  <c r="DX182" i="20"/>
  <c r="CV24" i="20"/>
  <c r="ET24" i="20"/>
  <c r="ET183" i="20"/>
  <c r="DJ183" i="20"/>
  <c r="AR72" i="20"/>
  <c r="BT72" i="20"/>
  <c r="FO72" i="20"/>
  <c r="ET150" i="20"/>
  <c r="AK150" i="20"/>
  <c r="FA150" i="20"/>
  <c r="AR150" i="20"/>
  <c r="CH150" i="20"/>
  <c r="BF191" i="20"/>
  <c r="AY191" i="20"/>
  <c r="EF219" i="20"/>
  <c r="AD219" i="20"/>
  <c r="CA219" i="20"/>
  <c r="BT130" i="20"/>
  <c r="AR130" i="20"/>
  <c r="DQ211" i="20"/>
  <c r="BF211" i="20"/>
  <c r="DX211" i="20"/>
  <c r="DC211" i="20"/>
  <c r="BT211" i="20"/>
  <c r="EM101" i="20"/>
  <c r="DJ214" i="20"/>
  <c r="AD126" i="20"/>
  <c r="EF126" i="20"/>
  <c r="FH126" i="20"/>
  <c r="ET139" i="20"/>
  <c r="AK139" i="20"/>
  <c r="CH13" i="20"/>
  <c r="EF13" i="20"/>
  <c r="W13" i="20"/>
  <c r="AD13" i="20"/>
  <c r="EF135" i="20"/>
  <c r="GR135" i="20"/>
  <c r="AR135" i="20"/>
  <c r="GA139" i="20" l="1"/>
  <c r="GA156" i="20"/>
  <c r="GA178" i="20"/>
  <c r="GA175" i="20"/>
  <c r="GA170" i="20"/>
  <c r="GA164" i="20"/>
  <c r="GA161" i="20"/>
  <c r="E161" i="20" s="1"/>
  <c r="E155" i="21" s="1"/>
  <c r="GA177" i="20"/>
  <c r="GA162" i="20"/>
  <c r="F162" i="20" s="1"/>
  <c r="L156" i="21" s="1"/>
  <c r="EC122" i="20"/>
  <c r="W249" i="21"/>
  <c r="S141" i="21"/>
  <c r="AL83" i="20"/>
  <c r="AM83" i="20" s="1"/>
  <c r="AO83" i="20" s="1"/>
  <c r="EU163" i="20"/>
  <c r="EV163" i="20" s="1"/>
  <c r="EX163" i="20" s="1"/>
  <c r="CP150" i="20"/>
  <c r="CQ150" i="20" s="1"/>
  <c r="CS150" i="20" s="1"/>
  <c r="DR184" i="20"/>
  <c r="AL121" i="20"/>
  <c r="AM121" i="20" s="1"/>
  <c r="AO121" i="20" s="1"/>
  <c r="BN91" i="20"/>
  <c r="BO91" i="20" s="1"/>
  <c r="BQ91" i="20" s="1"/>
  <c r="FT176" i="20"/>
  <c r="CQ233" i="20"/>
  <c r="CS233" i="20" s="1"/>
  <c r="DE248" i="20"/>
  <c r="DG248" i="20" s="1"/>
  <c r="CX208" i="20"/>
  <c r="CZ208" i="20" s="1"/>
  <c r="FW260" i="20"/>
  <c r="FJ155" i="20"/>
  <c r="FL155" i="20" s="1"/>
  <c r="AZ243" i="20"/>
  <c r="K98" i="20"/>
  <c r="M98" i="20" s="1"/>
  <c r="CW78" i="20"/>
  <c r="CX78" i="20" s="1"/>
  <c r="CZ78" i="20" s="1"/>
  <c r="FW135" i="20"/>
  <c r="AL153" i="20"/>
  <c r="AM153" i="20" s="1"/>
  <c r="AO153" i="20" s="1"/>
  <c r="DR169" i="20"/>
  <c r="DD218" i="20"/>
  <c r="DY229" i="20"/>
  <c r="AS208" i="20"/>
  <c r="FB214" i="20"/>
  <c r="CB14" i="20"/>
  <c r="CC14" i="20" s="1"/>
  <c r="CE14" i="20" s="1"/>
  <c r="CP110" i="20"/>
  <c r="CQ110" i="20" s="1"/>
  <c r="CS110" i="20" s="1"/>
  <c r="DR65" i="20"/>
  <c r="DS65" i="20" s="1"/>
  <c r="DU65" i="20" s="1"/>
  <c r="CI122" i="20"/>
  <c r="CJ122" i="20" s="1"/>
  <c r="CL122" i="20" s="1"/>
  <c r="AT208" i="20"/>
  <c r="AV208" i="20" s="1"/>
  <c r="EV215" i="20"/>
  <c r="EX215" i="20" s="1"/>
  <c r="EG184" i="20"/>
  <c r="EC110" i="20"/>
  <c r="FW37" i="20"/>
  <c r="FX37" i="20" s="1"/>
  <c r="FZ37" i="20" s="1"/>
  <c r="FB139" i="20"/>
  <c r="FC139" i="20" s="1"/>
  <c r="FE139" i="20" s="1"/>
  <c r="X230" i="20"/>
  <c r="DV181" i="20"/>
  <c r="DE218" i="20"/>
  <c r="DG218" i="20" s="1"/>
  <c r="AT242" i="20"/>
  <c r="AV242" i="20" s="1"/>
  <c r="AT46" i="20"/>
  <c r="AV46" i="20" s="1"/>
  <c r="EV256" i="20"/>
  <c r="EX256" i="20" s="1"/>
  <c r="GL233" i="20"/>
  <c r="CB196" i="20"/>
  <c r="CF196" i="20"/>
  <c r="DY110" i="20"/>
  <c r="BU181" i="20"/>
  <c r="BU240" i="20"/>
  <c r="CB62" i="20"/>
  <c r="CC62" i="20" s="1"/>
  <c r="CE62" i="20" s="1"/>
  <c r="CP35" i="20"/>
  <c r="CQ35" i="20" s="1"/>
  <c r="CS35" i="20" s="1"/>
  <c r="BK159" i="20"/>
  <c r="DS181" i="20"/>
  <c r="DU181" i="20" s="1"/>
  <c r="CQ251" i="20"/>
  <c r="CS251" i="20" s="1"/>
  <c r="FQ178" i="20"/>
  <c r="FS178" i="20" s="1"/>
  <c r="BV181" i="20"/>
  <c r="BX181" i="20" s="1"/>
  <c r="EY74" i="20"/>
  <c r="DR49" i="20"/>
  <c r="DS49" i="20" s="1"/>
  <c r="DU49" i="20" s="1"/>
  <c r="DS184" i="20"/>
  <c r="DU184" i="20" s="1"/>
  <c r="BY215" i="20"/>
  <c r="DL198" i="20"/>
  <c r="DN198" i="20" s="1"/>
  <c r="FI123" i="20"/>
  <c r="FJ123" i="20" s="1"/>
  <c r="FL123" i="20" s="1"/>
  <c r="GS232" i="20"/>
  <c r="FW218" i="20"/>
  <c r="CW232" i="20"/>
  <c r="CI160" i="20"/>
  <c r="CJ160" i="20" s="1"/>
  <c r="CL160" i="20" s="1"/>
  <c r="CI256" i="20"/>
  <c r="DY220" i="20"/>
  <c r="CP86" i="20"/>
  <c r="CQ86" i="20" s="1"/>
  <c r="CS86" i="20" s="1"/>
  <c r="AB42" i="20"/>
  <c r="Y42" i="20"/>
  <c r="AA42" i="20" s="1"/>
  <c r="BH159" i="20"/>
  <c r="BJ159" i="20" s="1"/>
  <c r="BG59" i="20"/>
  <c r="BH59" i="20" s="1"/>
  <c r="BJ59" i="20" s="1"/>
  <c r="AT262" i="20"/>
  <c r="AV262" i="20" s="1"/>
  <c r="FM83" i="20"/>
  <c r="BV240" i="20"/>
  <c r="BX240" i="20" s="1"/>
  <c r="EY27" i="20"/>
  <c r="EH184" i="20"/>
  <c r="EJ184" i="20" s="1"/>
  <c r="BU215" i="20"/>
  <c r="FW195" i="20"/>
  <c r="CW148" i="20"/>
  <c r="CX148" i="20" s="1"/>
  <c r="CZ148" i="20" s="1"/>
  <c r="GS196" i="20"/>
  <c r="GT196" i="20"/>
  <c r="GV196" i="20" s="1"/>
  <c r="T190" i="21" s="1"/>
  <c r="U42" i="20"/>
  <c r="Q42" i="20"/>
  <c r="CT152" i="20"/>
  <c r="EG144" i="20"/>
  <c r="EH144" i="20" s="1"/>
  <c r="EJ144" i="20" s="1"/>
  <c r="EG38" i="20"/>
  <c r="FI89" i="20"/>
  <c r="FJ89" i="20" s="1"/>
  <c r="FL89" i="20" s="1"/>
  <c r="AE14" i="20"/>
  <c r="CI136" i="20"/>
  <c r="CJ136" i="20" s="1"/>
  <c r="CL136" i="20" s="1"/>
  <c r="FW152" i="20"/>
  <c r="AZ232" i="20"/>
  <c r="CI58" i="20"/>
  <c r="CJ58" i="20" s="1"/>
  <c r="CL58" i="20" s="1"/>
  <c r="CQ234" i="20"/>
  <c r="CS234" i="20" s="1"/>
  <c r="ER98" i="20"/>
  <c r="EY86" i="20"/>
  <c r="Y245" i="20"/>
  <c r="AA245" i="20" s="1"/>
  <c r="EV18" i="20"/>
  <c r="EX18" i="20" s="1"/>
  <c r="DZ137" i="20"/>
  <c r="EB137" i="20" s="1"/>
  <c r="FX249" i="20"/>
  <c r="FZ249" i="20" s="1"/>
  <c r="DZ220" i="20"/>
  <c r="EB220" i="20" s="1"/>
  <c r="CP234" i="20"/>
  <c r="BY74" i="20"/>
  <c r="FW30" i="20"/>
  <c r="FX30" i="20" s="1"/>
  <c r="FZ30" i="20" s="1"/>
  <c r="FW249" i="20"/>
  <c r="DK110" i="20"/>
  <c r="DL110" i="20" s="1"/>
  <c r="DN110" i="20" s="1"/>
  <c r="FP208" i="20"/>
  <c r="EN220" i="20"/>
  <c r="CP233" i="20"/>
  <c r="FI241" i="20"/>
  <c r="BU253" i="20"/>
  <c r="CP251" i="20"/>
  <c r="AZ114" i="20"/>
  <c r="BA114" i="20" s="1"/>
  <c r="BC114" i="20" s="1"/>
  <c r="FF113" i="20"/>
  <c r="FQ208" i="20"/>
  <c r="FS208" i="20" s="1"/>
  <c r="EY19" i="20"/>
  <c r="DS259" i="20"/>
  <c r="DU259" i="20" s="1"/>
  <c r="CP217" i="20"/>
  <c r="GL241" i="20"/>
  <c r="DL191" i="20"/>
  <c r="DN191" i="20" s="1"/>
  <c r="GL203" i="20"/>
  <c r="AS249" i="20"/>
  <c r="GE226" i="20"/>
  <c r="GE214" i="20"/>
  <c r="DS238" i="20"/>
  <c r="DU238" i="20" s="1"/>
  <c r="W211" i="21"/>
  <c r="FV29" i="20"/>
  <c r="GA29" i="20" s="1"/>
  <c r="BT29" i="20"/>
  <c r="BU116" i="20"/>
  <c r="BV116" i="20" s="1"/>
  <c r="BX116" i="20" s="1"/>
  <c r="CB78" i="20"/>
  <c r="CC78" i="20" s="1"/>
  <c r="CE78" i="20" s="1"/>
  <c r="AE191" i="20"/>
  <c r="DY38" i="20"/>
  <c r="DZ38" i="20" s="1"/>
  <c r="EB38" i="20" s="1"/>
  <c r="DR38" i="20"/>
  <c r="DS38" i="20" s="1"/>
  <c r="DU38" i="20" s="1"/>
  <c r="CC192" i="20"/>
  <c r="CE192" i="20" s="1"/>
  <c r="EY215" i="20"/>
  <c r="FF246" i="20"/>
  <c r="FB246" i="20"/>
  <c r="AR93" i="20"/>
  <c r="AW246" i="20"/>
  <c r="AT246" i="20"/>
  <c r="AV246" i="20" s="1"/>
  <c r="AS246" i="20"/>
  <c r="P93" i="20"/>
  <c r="Q93" i="20" s="1"/>
  <c r="R93" i="20" s="1"/>
  <c r="T93" i="20" s="1"/>
  <c r="P29" i="20"/>
  <c r="Q29" i="20" s="1"/>
  <c r="CJ229" i="20"/>
  <c r="CL229" i="20" s="1"/>
  <c r="CM257" i="20"/>
  <c r="CI257" i="20"/>
  <c r="AB60" i="20"/>
  <c r="X60" i="20"/>
  <c r="CT134" i="20"/>
  <c r="CP134" i="20"/>
  <c r="CQ134" i="20" s="1"/>
  <c r="CS134" i="20" s="1"/>
  <c r="CT60" i="20"/>
  <c r="CP60" i="20"/>
  <c r="CQ60" i="20" s="1"/>
  <c r="CS60" i="20" s="1"/>
  <c r="DV199" i="20"/>
  <c r="D199" i="20" s="1"/>
  <c r="J193" i="21" s="1"/>
  <c r="DR199" i="20"/>
  <c r="GL191" i="20"/>
  <c r="GM191" i="20"/>
  <c r="GO191" i="20" s="1"/>
  <c r="CV29" i="20"/>
  <c r="BR246" i="20"/>
  <c r="BN246" i="20"/>
  <c r="AP137" i="20"/>
  <c r="AL137" i="20"/>
  <c r="AM137" i="20" s="1"/>
  <c r="AO137" i="20" s="1"/>
  <c r="DV246" i="20"/>
  <c r="DR246" i="20"/>
  <c r="U246" i="20"/>
  <c r="Q246" i="20"/>
  <c r="GA210" i="20"/>
  <c r="FW210" i="20"/>
  <c r="DO211" i="20"/>
  <c r="DL211" i="20"/>
  <c r="DN211" i="20" s="1"/>
  <c r="DK211" i="20"/>
  <c r="CM201" i="20"/>
  <c r="CI201" i="20"/>
  <c r="S156" i="21"/>
  <c r="AB137" i="20"/>
  <c r="X137" i="20"/>
  <c r="Y137" i="20" s="1"/>
  <c r="AA137" i="20" s="1"/>
  <c r="BV253" i="20"/>
  <c r="BX253" i="20" s="1"/>
  <c r="EY33" i="20"/>
  <c r="GT262" i="20"/>
  <c r="GV262" i="20" s="1"/>
  <c r="T256" i="21" s="1"/>
  <c r="J104" i="20"/>
  <c r="K104" i="20" s="1"/>
  <c r="M104" i="20" s="1"/>
  <c r="Q195" i="20"/>
  <c r="Q175" i="20"/>
  <c r="R175" i="20" s="1"/>
  <c r="T175" i="20" s="1"/>
  <c r="U175" i="20"/>
  <c r="AP175" i="20"/>
  <c r="AL175" i="20"/>
  <c r="AM175" i="20" s="1"/>
  <c r="AO175" i="20" s="1"/>
  <c r="GA234" i="20"/>
  <c r="FW234" i="20"/>
  <c r="N197" i="20"/>
  <c r="EK234" i="20"/>
  <c r="EG234" i="20"/>
  <c r="AW234" i="20"/>
  <c r="AS234" i="20"/>
  <c r="AB222" i="20"/>
  <c r="X222" i="20"/>
  <c r="GF222" i="20"/>
  <c r="GH222" i="20" s="1"/>
  <c r="S216" i="21" s="1"/>
  <c r="GE222" i="20"/>
  <c r="BD234" i="20"/>
  <c r="AZ234" i="20"/>
  <c r="CF222" i="20"/>
  <c r="CB222" i="20"/>
  <c r="FM234" i="20"/>
  <c r="FI234" i="20"/>
  <c r="GM234" i="20"/>
  <c r="GO234" i="20" s="1"/>
  <c r="GL234" i="20"/>
  <c r="GS205" i="20"/>
  <c r="CP78" i="20"/>
  <c r="CQ78" i="20" s="1"/>
  <c r="CS78" i="20" s="1"/>
  <c r="FB70" i="20"/>
  <c r="FC70" i="20" s="1"/>
  <c r="FE70" i="20" s="1"/>
  <c r="BV216" i="20"/>
  <c r="BX216" i="20" s="1"/>
  <c r="FX192" i="20"/>
  <c r="FZ192" i="20" s="1"/>
  <c r="N34" i="20"/>
  <c r="U139" i="20"/>
  <c r="BY234" i="20"/>
  <c r="BU234" i="20"/>
  <c r="FF234" i="20"/>
  <c r="FB234" i="20"/>
  <c r="DZ229" i="20"/>
  <c r="EB229" i="20" s="1"/>
  <c r="CI19" i="20"/>
  <c r="CJ19" i="20" s="1"/>
  <c r="CL19" i="20" s="1"/>
  <c r="AL73" i="20"/>
  <c r="AM73" i="20" s="1"/>
  <c r="AO73" i="20" s="1"/>
  <c r="J34" i="20"/>
  <c r="Q74" i="20"/>
  <c r="R74" i="20" s="1"/>
  <c r="T74" i="20" s="1"/>
  <c r="CM97" i="20"/>
  <c r="CM198" i="20"/>
  <c r="CI198" i="20"/>
  <c r="CC256" i="20"/>
  <c r="CE256" i="20" s="1"/>
  <c r="FC248" i="20"/>
  <c r="FE248" i="20" s="1"/>
  <c r="DZ124" i="20"/>
  <c r="EB124" i="20" s="1"/>
  <c r="EU257" i="20"/>
  <c r="BN73" i="20"/>
  <c r="BO73" i="20" s="1"/>
  <c r="BQ73" i="20" s="1"/>
  <c r="N51" i="20"/>
  <c r="GS222" i="20"/>
  <c r="BD255" i="20"/>
  <c r="D255" i="20" s="1"/>
  <c r="J249" i="21" s="1"/>
  <c r="AZ255" i="20"/>
  <c r="CB234" i="20"/>
  <c r="CF234" i="20"/>
  <c r="W69" i="20"/>
  <c r="DZ204" i="20"/>
  <c r="EB204" i="20" s="1"/>
  <c r="FT99" i="20"/>
  <c r="EY257" i="20"/>
  <c r="DV19" i="20"/>
  <c r="DO259" i="20"/>
  <c r="BU207" i="20"/>
  <c r="CP219" i="20"/>
  <c r="U254" i="20"/>
  <c r="X144" i="20"/>
  <c r="Y144" i="20" s="1"/>
  <c r="AA144" i="20" s="1"/>
  <c r="N216" i="20"/>
  <c r="BK222" i="20"/>
  <c r="BG222" i="20"/>
  <c r="X198" i="20"/>
  <c r="AB198" i="20"/>
  <c r="DD175" i="20"/>
  <c r="DE175" i="20" s="1"/>
  <c r="DG175" i="20" s="1"/>
  <c r="DH175" i="20"/>
  <c r="DH198" i="20"/>
  <c r="DD198" i="20"/>
  <c r="EC222" i="20"/>
  <c r="DY222" i="20"/>
  <c r="BF69" i="20"/>
  <c r="EK113" i="20"/>
  <c r="FX218" i="20"/>
  <c r="FZ218" i="20" s="1"/>
  <c r="Q222" i="20"/>
  <c r="U222" i="20"/>
  <c r="DV146" i="20"/>
  <c r="DR146" i="20"/>
  <c r="DS146" i="20" s="1"/>
  <c r="DU146" i="20" s="1"/>
  <c r="GT191" i="20"/>
  <c r="GV191" i="20" s="1"/>
  <c r="T185" i="21" s="1"/>
  <c r="GS191" i="20"/>
  <c r="CF178" i="20"/>
  <c r="CB178" i="20"/>
  <c r="CC178" i="20" s="1"/>
  <c r="CE178" i="20" s="1"/>
  <c r="FF178" i="20"/>
  <c r="FB178" i="20"/>
  <c r="FC178" i="20" s="1"/>
  <c r="FE178" i="20" s="1"/>
  <c r="GM211" i="20"/>
  <c r="GO211" i="20" s="1"/>
  <c r="GL211" i="20"/>
  <c r="GL239" i="20"/>
  <c r="F161" i="20"/>
  <c r="L155" i="21" s="1"/>
  <c r="S169" i="21"/>
  <c r="GF11" i="20"/>
  <c r="GH11" i="20" s="1"/>
  <c r="FA15" i="20"/>
  <c r="DC15" i="20"/>
  <c r="CH15" i="20"/>
  <c r="EG102" i="20"/>
  <c r="EH102" i="20" s="1"/>
  <c r="EJ102" i="20" s="1"/>
  <c r="EM131" i="20"/>
  <c r="ER131" i="20" s="1"/>
  <c r="DX131" i="20"/>
  <c r="FB99" i="20"/>
  <c r="FC99" i="20" s="1"/>
  <c r="FE99" i="20" s="1"/>
  <c r="EG99" i="20"/>
  <c r="EH99" i="20" s="1"/>
  <c r="EJ99" i="20" s="1"/>
  <c r="AZ51" i="20"/>
  <c r="AR69" i="20"/>
  <c r="CV69" i="20"/>
  <c r="EM69" i="20"/>
  <c r="ER69" i="20" s="1"/>
  <c r="DA98" i="20"/>
  <c r="DA88" i="20"/>
  <c r="FM80" i="20"/>
  <c r="R14" i="20"/>
  <c r="T14" i="20" s="1"/>
  <c r="DZ122" i="20"/>
  <c r="EB122" i="20" s="1"/>
  <c r="K35" i="20"/>
  <c r="M35" i="20" s="1"/>
  <c r="CI89" i="20"/>
  <c r="CJ89" i="20" s="1"/>
  <c r="CL89" i="20" s="1"/>
  <c r="BT131" i="20"/>
  <c r="AK131" i="20"/>
  <c r="AL131" i="20" s="1"/>
  <c r="AM131" i="20" s="1"/>
  <c r="AO131" i="20" s="1"/>
  <c r="FI113" i="20"/>
  <c r="FJ113" i="20" s="1"/>
  <c r="FL113" i="20" s="1"/>
  <c r="DK104" i="20"/>
  <c r="DL104" i="20" s="1"/>
  <c r="DN104" i="20" s="1"/>
  <c r="DD62" i="20"/>
  <c r="DE62" i="20" s="1"/>
  <c r="DG62" i="20" s="1"/>
  <c r="Q14" i="20"/>
  <c r="EU48" i="20"/>
  <c r="EV48" i="20" s="1"/>
  <c r="EX48" i="20" s="1"/>
  <c r="EN102" i="20"/>
  <c r="EO102" i="20" s="1"/>
  <c r="EQ102" i="20" s="1"/>
  <c r="AL128" i="20"/>
  <c r="AM128" i="20" s="1"/>
  <c r="AO128" i="20" s="1"/>
  <c r="EN118" i="20"/>
  <c r="EO118" i="20" s="1"/>
  <c r="EQ118" i="20" s="1"/>
  <c r="EU72" i="20"/>
  <c r="EV72" i="20" s="1"/>
  <c r="EX72" i="20" s="1"/>
  <c r="BA51" i="20"/>
  <c r="BC51" i="20" s="1"/>
  <c r="CO69" i="20"/>
  <c r="DQ69" i="20"/>
  <c r="EF69" i="20"/>
  <c r="AF14" i="20"/>
  <c r="AH14" i="20" s="1"/>
  <c r="FQ82" i="20"/>
  <c r="FS82" i="20" s="1"/>
  <c r="ER113" i="20"/>
  <c r="EH54" i="20"/>
  <c r="EJ54" i="20" s="1"/>
  <c r="X73" i="20"/>
  <c r="Y73" i="20" s="1"/>
  <c r="AA73" i="20" s="1"/>
  <c r="J33" i="20"/>
  <c r="ET15" i="20"/>
  <c r="W15" i="20"/>
  <c r="P15" i="20"/>
  <c r="FP118" i="20"/>
  <c r="FQ118" i="20" s="1"/>
  <c r="FP150" i="20"/>
  <c r="FQ150" i="20" s="1"/>
  <c r="FS150" i="20" s="1"/>
  <c r="AK15" i="20"/>
  <c r="GK15" i="20"/>
  <c r="GR15" i="20"/>
  <c r="GS15" i="20" s="1"/>
  <c r="GT15" i="20" s="1"/>
  <c r="GV15" i="20" s="1"/>
  <c r="T9" i="21" s="1"/>
  <c r="FO15" i="20"/>
  <c r="BN48" i="20"/>
  <c r="BO48" i="20" s="1"/>
  <c r="BQ48" i="20" s="1"/>
  <c r="GR131" i="20"/>
  <c r="FA131" i="20"/>
  <c r="BG104" i="20"/>
  <c r="BH104" i="20" s="1"/>
  <c r="BJ104" i="20" s="1"/>
  <c r="FI78" i="20"/>
  <c r="FJ78" i="20" s="1"/>
  <c r="FL78" i="20" s="1"/>
  <c r="DD124" i="20"/>
  <c r="DE124" i="20" s="1"/>
  <c r="DG124" i="20" s="1"/>
  <c r="DY76" i="20"/>
  <c r="DZ76" i="20" s="1"/>
  <c r="EB76" i="20" s="1"/>
  <c r="AZ86" i="20"/>
  <c r="BA86" i="20" s="1"/>
  <c r="BC86" i="20" s="1"/>
  <c r="FI24" i="20"/>
  <c r="FJ24" i="20" s="1"/>
  <c r="FL24" i="20" s="1"/>
  <c r="AY69" i="20"/>
  <c r="GR69" i="20"/>
  <c r="GS69" i="20" s="1"/>
  <c r="GT69" i="20" s="1"/>
  <c r="GV69" i="20" s="1"/>
  <c r="T63" i="21" s="1"/>
  <c r="EY41" i="20"/>
  <c r="BV98" i="20"/>
  <c r="BX98" i="20" s="1"/>
  <c r="CX98" i="20"/>
  <c r="CZ98" i="20" s="1"/>
  <c r="ER155" i="20"/>
  <c r="DD83" i="20"/>
  <c r="DE83" i="20" s="1"/>
  <c r="DG83" i="20" s="1"/>
  <c r="AW157" i="20"/>
  <c r="K33" i="20"/>
  <c r="M33" i="20" s="1"/>
  <c r="EG145" i="20"/>
  <c r="EH145" i="20" s="1"/>
  <c r="EJ145" i="20" s="1"/>
  <c r="CA131" i="20"/>
  <c r="CF131" i="20" s="1"/>
  <c r="AY131" i="20"/>
  <c r="DR56" i="20"/>
  <c r="DS56" i="20" s="1"/>
  <c r="DU56" i="20" s="1"/>
  <c r="DK144" i="20"/>
  <c r="DL144" i="20" s="1"/>
  <c r="DN144" i="20" s="1"/>
  <c r="FP158" i="20"/>
  <c r="FQ158" i="20" s="1"/>
  <c r="FS158" i="20" s="1"/>
  <c r="AZ76" i="20"/>
  <c r="BA76" i="20" s="1"/>
  <c r="BC76" i="20" s="1"/>
  <c r="DY32" i="20"/>
  <c r="DZ32" i="20" s="1"/>
  <c r="EB32" i="20" s="1"/>
  <c r="FF122" i="20"/>
  <c r="CI90" i="20"/>
  <c r="CJ90" i="20" s="1"/>
  <c r="CL90" i="20" s="1"/>
  <c r="GK69" i="20"/>
  <c r="GL69" i="20" s="1"/>
  <c r="GM69" i="20" s="1"/>
  <c r="GO69" i="20" s="1"/>
  <c r="CA69" i="20"/>
  <c r="ER80" i="20"/>
  <c r="X11" i="20"/>
  <c r="GM179" i="20"/>
  <c r="GO179" i="20" s="1"/>
  <c r="N122" i="20"/>
  <c r="EO155" i="20"/>
  <c r="EQ155" i="20" s="1"/>
  <c r="AZ148" i="20"/>
  <c r="BA148" i="20" s="1"/>
  <c r="BC148" i="20" s="1"/>
  <c r="CV15" i="20"/>
  <c r="FV15" i="20"/>
  <c r="BF15" i="20"/>
  <c r="AR15" i="20"/>
  <c r="AD15" i="20"/>
  <c r="EM15" i="20"/>
  <c r="ER15" i="20" s="1"/>
  <c r="FH15" i="20"/>
  <c r="GD15" i="20"/>
  <c r="GE15" i="20" s="1"/>
  <c r="GF15" i="20" s="1"/>
  <c r="GH15" i="20" s="1"/>
  <c r="FO131" i="20"/>
  <c r="ET131" i="20"/>
  <c r="FW97" i="20"/>
  <c r="FW120" i="20"/>
  <c r="BU112" i="20"/>
  <c r="BV112" i="20" s="1"/>
  <c r="BX112" i="20" s="1"/>
  <c r="X120" i="20"/>
  <c r="Y120" i="20" s="1"/>
  <c r="AA120" i="20" s="1"/>
  <c r="EN86" i="20"/>
  <c r="EO86" i="20" s="1"/>
  <c r="EQ86" i="20" s="1"/>
  <c r="EU67" i="20"/>
  <c r="EV67" i="20" s="1"/>
  <c r="EX67" i="20" s="1"/>
  <c r="BU76" i="20"/>
  <c r="BV76" i="20" s="1"/>
  <c r="BX76" i="20" s="1"/>
  <c r="DJ69" i="20"/>
  <c r="DA128" i="20"/>
  <c r="EY59" i="20"/>
  <c r="EY26" i="20"/>
  <c r="CI126" i="20"/>
  <c r="CJ126" i="20" s="1"/>
  <c r="CL126" i="20" s="1"/>
  <c r="BT69" i="20"/>
  <c r="BY69" i="20" s="1"/>
  <c r="ER88" i="20"/>
  <c r="FM17" i="20"/>
  <c r="FM114" i="20"/>
  <c r="EC35" i="20"/>
  <c r="AS76" i="20"/>
  <c r="AT76" i="20" s="1"/>
  <c r="AV76" i="20" s="1"/>
  <c r="BT15" i="20"/>
  <c r="BM15" i="20"/>
  <c r="EF15" i="20"/>
  <c r="W131" i="20"/>
  <c r="AB131" i="20" s="1"/>
  <c r="FV131" i="20"/>
  <c r="AS108" i="20"/>
  <c r="AT108" i="20" s="1"/>
  <c r="AV108" i="20" s="1"/>
  <c r="BN76" i="20"/>
  <c r="BO76" i="20" s="1"/>
  <c r="BQ76" i="20" s="1"/>
  <c r="EN56" i="20"/>
  <c r="EO56" i="20" s="1"/>
  <c r="EQ56" i="20" s="1"/>
  <c r="AE168" i="20"/>
  <c r="AF168" i="20" s="1"/>
  <c r="AH168" i="20" s="1"/>
  <c r="FT82" i="20"/>
  <c r="W101" i="20"/>
  <c r="CP73" i="20"/>
  <c r="CQ73" i="20" s="1"/>
  <c r="CS73" i="20" s="1"/>
  <c r="FO69" i="20"/>
  <c r="DA74" i="20"/>
  <c r="EV41" i="20"/>
  <c r="EX41" i="20" s="1"/>
  <c r="BY98" i="20"/>
  <c r="S134" i="21"/>
  <c r="FA101" i="20"/>
  <c r="DQ101" i="20"/>
  <c r="ER40" i="20"/>
  <c r="CB65" i="20"/>
  <c r="CC65" i="20" s="1"/>
  <c r="CE65" i="20" s="1"/>
  <c r="DQ52" i="20"/>
  <c r="FX76" i="20"/>
  <c r="FZ76" i="20" s="1"/>
  <c r="FM155" i="20"/>
  <c r="DV217" i="20"/>
  <c r="FT227" i="20"/>
  <c r="DC69" i="20"/>
  <c r="BM69" i="20"/>
  <c r="BR69" i="20" s="1"/>
  <c r="FH69" i="20"/>
  <c r="BG227" i="20"/>
  <c r="AP94" i="20"/>
  <c r="FA69" i="20"/>
  <c r="DX69" i="20"/>
  <c r="ET69" i="20"/>
  <c r="P69" i="20"/>
  <c r="U69" i="20" s="1"/>
  <c r="GD69" i="20"/>
  <c r="GE69" i="20" s="1"/>
  <c r="GF69" i="20" s="1"/>
  <c r="GH69" i="20" s="1"/>
  <c r="FF130" i="20"/>
  <c r="GT169" i="20"/>
  <c r="GV169" i="20" s="1"/>
  <c r="T163" i="21" s="1"/>
  <c r="W164" i="21"/>
  <c r="BH171" i="20"/>
  <c r="BJ171" i="20" s="1"/>
  <c r="GF172" i="20"/>
  <c r="GH172" i="20" s="1"/>
  <c r="GF169" i="20"/>
  <c r="GH169" i="20" s="1"/>
  <c r="FW49" i="20"/>
  <c r="FX49" i="20" s="1"/>
  <c r="FZ49" i="20" s="1"/>
  <c r="DV218" i="20"/>
  <c r="DR218" i="20"/>
  <c r="FI105" i="20"/>
  <c r="FJ105" i="20" s="1"/>
  <c r="FL105" i="20" s="1"/>
  <c r="T156" i="21"/>
  <c r="W156" i="21"/>
  <c r="GT160" i="20"/>
  <c r="GV160" i="20" s="1"/>
  <c r="T154" i="21" s="1"/>
  <c r="GM164" i="20"/>
  <c r="GO164" i="20" s="1"/>
  <c r="S256" i="21"/>
  <c r="W171" i="21"/>
  <c r="S206" i="21"/>
  <c r="W217" i="21"/>
  <c r="S155" i="21"/>
  <c r="W142" i="21"/>
  <c r="DA180" i="20"/>
  <c r="CX180" i="20"/>
  <c r="CZ180" i="20" s="1"/>
  <c r="CW180" i="20"/>
  <c r="GA180" i="20"/>
  <c r="FX180" i="20"/>
  <c r="FZ180" i="20" s="1"/>
  <c r="BR180" i="20"/>
  <c r="BN180" i="20"/>
  <c r="BO180" i="20"/>
  <c r="BQ180" i="20" s="1"/>
  <c r="EN212" i="20"/>
  <c r="ER212" i="20"/>
  <c r="EO212" i="20"/>
  <c r="EQ212" i="20" s="1"/>
  <c r="FJ212" i="20"/>
  <c r="FL212" i="20" s="1"/>
  <c r="FM212" i="20"/>
  <c r="FI212" i="20"/>
  <c r="AE212" i="20"/>
  <c r="AI212" i="20"/>
  <c r="AF212" i="20"/>
  <c r="AH212" i="20" s="1"/>
  <c r="AL212" i="20"/>
  <c r="AP212" i="20"/>
  <c r="AM212" i="20"/>
  <c r="AO212" i="20" s="1"/>
  <c r="EG260" i="20"/>
  <c r="EK260" i="20"/>
  <c r="EH260" i="20"/>
  <c r="EJ260" i="20" s="1"/>
  <c r="ER260" i="20"/>
  <c r="EO260" i="20"/>
  <c r="EQ260" i="20" s="1"/>
  <c r="EN260" i="20"/>
  <c r="AW260" i="20"/>
  <c r="AS260" i="20"/>
  <c r="DA18" i="20"/>
  <c r="CW18" i="20"/>
  <c r="CX18" i="20" s="1"/>
  <c r="CZ18" i="20" s="1"/>
  <c r="DE173" i="20"/>
  <c r="DG173" i="20" s="1"/>
  <c r="DH173" i="20"/>
  <c r="AP232" i="20"/>
  <c r="AL232" i="20"/>
  <c r="DV248" i="20"/>
  <c r="DR248" i="20"/>
  <c r="EK216" i="20"/>
  <c r="EG216" i="20"/>
  <c r="FT57" i="20"/>
  <c r="FP57" i="20"/>
  <c r="FQ57" i="20" s="1"/>
  <c r="FS57" i="20" s="1"/>
  <c r="FB89" i="20"/>
  <c r="FC89" i="20" s="1"/>
  <c r="FE89" i="20" s="1"/>
  <c r="FF89" i="20"/>
  <c r="DH33" i="20"/>
  <c r="DD33" i="20"/>
  <c r="DE33" i="20" s="1"/>
  <c r="DG33" i="20" s="1"/>
  <c r="AB251" i="20"/>
  <c r="Y251" i="20"/>
  <c r="AA251" i="20" s="1"/>
  <c r="X251" i="20"/>
  <c r="BR241" i="20"/>
  <c r="BO241" i="20"/>
  <c r="BQ241" i="20" s="1"/>
  <c r="AW220" i="20"/>
  <c r="D220" i="20" s="1"/>
  <c r="J214" i="21" s="1"/>
  <c r="AT220" i="20"/>
  <c r="AV220" i="20" s="1"/>
  <c r="CB195" i="20"/>
  <c r="CF195" i="20"/>
  <c r="EG217" i="20"/>
  <c r="EH217" i="20"/>
  <c r="EJ217" i="20" s="1"/>
  <c r="EK217" i="20"/>
  <c r="CB32" i="20"/>
  <c r="CC32" i="20" s="1"/>
  <c r="CE32" i="20" s="1"/>
  <c r="CF32" i="20"/>
  <c r="EN27" i="20"/>
  <c r="EO27" i="20" s="1"/>
  <c r="EQ27" i="20" s="1"/>
  <c r="ER27" i="20"/>
  <c r="CT241" i="20"/>
  <c r="CP241" i="20"/>
  <c r="GA220" i="20"/>
  <c r="FX220" i="20"/>
  <c r="FZ220" i="20" s="1"/>
  <c r="FW220" i="20"/>
  <c r="BY140" i="20"/>
  <c r="D140" i="20" s="1"/>
  <c r="J134" i="21" s="1"/>
  <c r="BU140" i="20"/>
  <c r="BV140" i="20" s="1"/>
  <c r="BX140" i="20" s="1"/>
  <c r="AP195" i="20"/>
  <c r="AL195" i="20"/>
  <c r="AM195" i="20"/>
  <c r="AO195" i="20" s="1"/>
  <c r="FP139" i="20"/>
  <c r="FQ139" i="20" s="1"/>
  <c r="FS139" i="20" s="1"/>
  <c r="FT139" i="20"/>
  <c r="DA251" i="20"/>
  <c r="CX251" i="20"/>
  <c r="CZ251" i="20" s="1"/>
  <c r="CW251" i="20"/>
  <c r="AI241" i="20"/>
  <c r="AF241" i="20"/>
  <c r="AH241" i="20" s="1"/>
  <c r="EY220" i="20"/>
  <c r="EV220" i="20"/>
  <c r="EX220" i="20" s="1"/>
  <c r="EU220" i="20"/>
  <c r="EK195" i="20"/>
  <c r="EH195" i="20"/>
  <c r="EJ195" i="20" s="1"/>
  <c r="EG195" i="20"/>
  <c r="FP122" i="20"/>
  <c r="FQ122" i="20" s="1"/>
  <c r="FS122" i="20" s="1"/>
  <c r="FT122" i="20"/>
  <c r="BG27" i="20"/>
  <c r="BH27" i="20" s="1"/>
  <c r="BJ27" i="20" s="1"/>
  <c r="BK27" i="20"/>
  <c r="GA204" i="20"/>
  <c r="FX204" i="20"/>
  <c r="FZ204" i="20" s="1"/>
  <c r="FB114" i="20"/>
  <c r="FC114" i="20" s="1"/>
  <c r="FE114" i="20" s="1"/>
  <c r="FF114" i="20"/>
  <c r="AP34" i="20"/>
  <c r="AL34" i="20"/>
  <c r="AM34" i="20"/>
  <c r="AO34" i="20" s="1"/>
  <c r="J74" i="20"/>
  <c r="K74" i="20" s="1"/>
  <c r="M74" i="20" s="1"/>
  <c r="N74" i="20"/>
  <c r="BD98" i="20"/>
  <c r="AZ98" i="20"/>
  <c r="BA98" i="20" s="1"/>
  <c r="BC98" i="20" s="1"/>
  <c r="DD98" i="20"/>
  <c r="DE98" i="20" s="1"/>
  <c r="DG98" i="20" s="1"/>
  <c r="DH98" i="20"/>
  <c r="EU148" i="20"/>
  <c r="EV148" i="20" s="1"/>
  <c r="EX148" i="20" s="1"/>
  <c r="EY148" i="20"/>
  <c r="FF148" i="20"/>
  <c r="FB148" i="20"/>
  <c r="FC148" i="20" s="1"/>
  <c r="FE148" i="20" s="1"/>
  <c r="CP148" i="20"/>
  <c r="CQ148" i="20" s="1"/>
  <c r="CS148" i="20" s="1"/>
  <c r="CT148" i="20"/>
  <c r="U51" i="20"/>
  <c r="R51" i="20"/>
  <c r="T51" i="20" s="1"/>
  <c r="Q51" i="20"/>
  <c r="DD35" i="20"/>
  <c r="DE35" i="20" s="1"/>
  <c r="DG35" i="20" s="1"/>
  <c r="DH35" i="20"/>
  <c r="AW35" i="20"/>
  <c r="AS35" i="20"/>
  <c r="AT35" i="20"/>
  <c r="AV35" i="20" s="1"/>
  <c r="CI98" i="20"/>
  <c r="CJ98" i="20" s="1"/>
  <c r="CL98" i="20" s="1"/>
  <c r="DR70" i="20"/>
  <c r="DS70" i="20" s="1"/>
  <c r="DU70" i="20" s="1"/>
  <c r="BK69" i="20"/>
  <c r="BG69" i="20"/>
  <c r="BH69" i="20" s="1"/>
  <c r="BJ69" i="20" s="1"/>
  <c r="FM69" i="20"/>
  <c r="FI69" i="20"/>
  <c r="FJ69" i="20" s="1"/>
  <c r="FL69" i="20" s="1"/>
  <c r="BR62" i="20"/>
  <c r="BN62" i="20"/>
  <c r="BO62" i="20" s="1"/>
  <c r="BQ62" i="20" s="1"/>
  <c r="CC195" i="20"/>
  <c r="CE195" i="20" s="1"/>
  <c r="CT67" i="20"/>
  <c r="CP67" i="20"/>
  <c r="CQ67" i="20" s="1"/>
  <c r="CS67" i="20" s="1"/>
  <c r="FF92" i="20"/>
  <c r="FB92" i="20"/>
  <c r="FC92" i="20" s="1"/>
  <c r="FE92" i="20" s="1"/>
  <c r="BK218" i="20"/>
  <c r="BH218" i="20"/>
  <c r="BJ218" i="20" s="1"/>
  <c r="BD108" i="20"/>
  <c r="AZ108" i="20"/>
  <c r="BA108" i="20" s="1"/>
  <c r="BC108" i="20" s="1"/>
  <c r="U108" i="20"/>
  <c r="Q108" i="20"/>
  <c r="R108" i="20" s="1"/>
  <c r="T108" i="20" s="1"/>
  <c r="ER108" i="20"/>
  <c r="EN108" i="20"/>
  <c r="EO108" i="20" s="1"/>
  <c r="EQ108" i="20" s="1"/>
  <c r="FF108" i="20"/>
  <c r="FB108" i="20"/>
  <c r="FC108" i="20" s="1"/>
  <c r="FE108" i="20" s="1"/>
  <c r="FW180" i="20"/>
  <c r="DH194" i="20"/>
  <c r="DE194" i="20"/>
  <c r="DG194" i="20" s="1"/>
  <c r="FP83" i="20"/>
  <c r="FQ83" i="20" s="1"/>
  <c r="FS83" i="20" s="1"/>
  <c r="FT83" i="20"/>
  <c r="BR30" i="20"/>
  <c r="BN30" i="20"/>
  <c r="BO30" i="20" s="1"/>
  <c r="BQ30" i="20" s="1"/>
  <c r="EU30" i="20"/>
  <c r="EV30" i="20" s="1"/>
  <c r="EX30" i="20" s="1"/>
  <c r="EY30" i="20"/>
  <c r="AB30" i="20"/>
  <c r="X30" i="20"/>
  <c r="CF30" i="20"/>
  <c r="CB30" i="20"/>
  <c r="CC30" i="20" s="1"/>
  <c r="CE30" i="20" s="1"/>
  <c r="EN30" i="20"/>
  <c r="EO30" i="20" s="1"/>
  <c r="EQ30" i="20" s="1"/>
  <c r="ER30" i="20"/>
  <c r="EC136" i="20"/>
  <c r="DZ136" i="20"/>
  <c r="EB136" i="20" s="1"/>
  <c r="ER136" i="20"/>
  <c r="EN136" i="20"/>
  <c r="EO136" i="20" s="1"/>
  <c r="EQ136" i="20" s="1"/>
  <c r="AW160" i="20"/>
  <c r="AS160" i="20"/>
  <c r="AT160" i="20" s="1"/>
  <c r="AV160" i="20" s="1"/>
  <c r="DH160" i="20"/>
  <c r="DD160" i="20"/>
  <c r="DE160" i="20" s="1"/>
  <c r="DG160" i="20" s="1"/>
  <c r="U160" i="20"/>
  <c r="Q160" i="20"/>
  <c r="R160" i="20" s="1"/>
  <c r="T160" i="20" s="1"/>
  <c r="CT160" i="20"/>
  <c r="CP160" i="20"/>
  <c r="CQ160" i="20" s="1"/>
  <c r="CS160" i="20" s="1"/>
  <c r="EO160" i="20"/>
  <c r="EQ160" i="20" s="1"/>
  <c r="ER160" i="20"/>
  <c r="EK240" i="20"/>
  <c r="EH240" i="20"/>
  <c r="EJ240" i="20" s="1"/>
  <c r="CM240" i="20"/>
  <c r="CJ240" i="20"/>
  <c r="CL240" i="20" s="1"/>
  <c r="DA240" i="20"/>
  <c r="CX240" i="20"/>
  <c r="CZ240" i="20" s="1"/>
  <c r="CW240" i="20"/>
  <c r="BO240" i="20"/>
  <c r="BQ240" i="20" s="1"/>
  <c r="BN240" i="20"/>
  <c r="EC249" i="20"/>
  <c r="DZ249" i="20"/>
  <c r="EB249" i="20" s="1"/>
  <c r="CW249" i="20"/>
  <c r="CX249" i="20"/>
  <c r="CZ249" i="20" s="1"/>
  <c r="DA249" i="20"/>
  <c r="EK249" i="20"/>
  <c r="EH249" i="20"/>
  <c r="EJ249" i="20" s="1"/>
  <c r="AP238" i="20"/>
  <c r="AM238" i="20"/>
  <c r="AO238" i="20" s="1"/>
  <c r="AL238" i="20"/>
  <c r="AB238" i="20"/>
  <c r="Y238" i="20"/>
  <c r="AA238" i="20" s="1"/>
  <c r="BY238" i="20"/>
  <c r="BV238" i="20"/>
  <c r="BX238" i="20" s="1"/>
  <c r="U226" i="20"/>
  <c r="R226" i="20"/>
  <c r="T226" i="20" s="1"/>
  <c r="Q226" i="20"/>
  <c r="EK226" i="20"/>
  <c r="EG226" i="20"/>
  <c r="EH226" i="20"/>
  <c r="EJ226" i="20" s="1"/>
  <c r="GA226" i="20"/>
  <c r="FX226" i="20"/>
  <c r="FZ226" i="20" s="1"/>
  <c r="FW226" i="20"/>
  <c r="U214" i="20"/>
  <c r="R214" i="20"/>
  <c r="T214" i="20" s="1"/>
  <c r="AB214" i="20"/>
  <c r="Y214" i="20"/>
  <c r="AA214" i="20" s="1"/>
  <c r="X214" i="20"/>
  <c r="EN202" i="20"/>
  <c r="ER202" i="20"/>
  <c r="EO202" i="20"/>
  <c r="EQ202" i="20" s="1"/>
  <c r="DH202" i="20"/>
  <c r="DE202" i="20"/>
  <c r="DG202" i="20" s="1"/>
  <c r="CM202" i="20"/>
  <c r="CJ202" i="20"/>
  <c r="CL202" i="20" s="1"/>
  <c r="BY202" i="20"/>
  <c r="BV202" i="20"/>
  <c r="BX202" i="20" s="1"/>
  <c r="BU202" i="20"/>
  <c r="CF193" i="20"/>
  <c r="CC193" i="20"/>
  <c r="CE193" i="20" s="1"/>
  <c r="CB193" i="20"/>
  <c r="GE179" i="20"/>
  <c r="GF179" i="20" s="1"/>
  <c r="GH179" i="20" s="1"/>
  <c r="U163" i="20"/>
  <c r="R163" i="20"/>
  <c r="T163" i="20" s="1"/>
  <c r="EC163" i="20"/>
  <c r="DZ163" i="20"/>
  <c r="EB163" i="20" s="1"/>
  <c r="DY163" i="20"/>
  <c r="FW138" i="20"/>
  <c r="FX138" i="20"/>
  <c r="FZ138" i="20" s="1"/>
  <c r="Q107" i="20"/>
  <c r="R107" i="20" s="1"/>
  <c r="T107" i="20" s="1"/>
  <c r="U107" i="20"/>
  <c r="FI68" i="20"/>
  <c r="FJ68" i="20" s="1"/>
  <c r="FL68" i="20" s="1"/>
  <c r="FM68" i="20"/>
  <c r="BR68" i="20"/>
  <c r="BN68" i="20"/>
  <c r="BO68" i="20" s="1"/>
  <c r="BQ68" i="20" s="1"/>
  <c r="AB226" i="20"/>
  <c r="Y226" i="20"/>
  <c r="AA226" i="20" s="1"/>
  <c r="FI193" i="20"/>
  <c r="FM193" i="20"/>
  <c r="FJ193" i="20"/>
  <c r="FL193" i="20" s="1"/>
  <c r="GT228" i="20"/>
  <c r="GV228" i="20" s="1"/>
  <c r="T222" i="21" s="1"/>
  <c r="GS228" i="20"/>
  <c r="FF14" i="20"/>
  <c r="FB14" i="20"/>
  <c r="FC14" i="20" s="1"/>
  <c r="FE14" i="20" s="1"/>
  <c r="EC66" i="20"/>
  <c r="DY66" i="20"/>
  <c r="DZ66" i="20" s="1"/>
  <c r="EB66" i="20" s="1"/>
  <c r="DO125" i="20"/>
  <c r="AZ73" i="20"/>
  <c r="BA73" i="20" s="1"/>
  <c r="BC73" i="20" s="1"/>
  <c r="GS159" i="20"/>
  <c r="GT159" i="20" s="1"/>
  <c r="GV159" i="20" s="1"/>
  <c r="T153" i="21" s="1"/>
  <c r="S142" i="21"/>
  <c r="GL173" i="20"/>
  <c r="GM173" i="20" s="1"/>
  <c r="GO173" i="20" s="1"/>
  <c r="FW204" i="20"/>
  <c r="DH115" i="20"/>
  <c r="AI70" i="20"/>
  <c r="AE70" i="20"/>
  <c r="AF70" i="20" s="1"/>
  <c r="AH70" i="20" s="1"/>
  <c r="FM242" i="20"/>
  <c r="BR240" i="20"/>
  <c r="DH22" i="20"/>
  <c r="DD22" i="20"/>
  <c r="DE22" i="20" s="1"/>
  <c r="DG22" i="20" s="1"/>
  <c r="BG68" i="20"/>
  <c r="BH68" i="20" s="1"/>
  <c r="BJ68" i="20" s="1"/>
  <c r="ER107" i="20"/>
  <c r="GM160" i="20"/>
  <c r="GO160" i="20" s="1"/>
  <c r="BR204" i="20"/>
  <c r="BO204" i="20"/>
  <c r="BQ204" i="20" s="1"/>
  <c r="AP204" i="20"/>
  <c r="AM204" i="20"/>
  <c r="AO204" i="20" s="1"/>
  <c r="BK33" i="20"/>
  <c r="EK194" i="20"/>
  <c r="EH194" i="20"/>
  <c r="EJ194" i="20" s="1"/>
  <c r="EG194" i="20"/>
  <c r="CF94" i="20"/>
  <c r="CB94" i="20"/>
  <c r="CC94" i="20" s="1"/>
  <c r="CE94" i="20" s="1"/>
  <c r="DZ90" i="20"/>
  <c r="EB90" i="20" s="1"/>
  <c r="DY90" i="20"/>
  <c r="CT167" i="20"/>
  <c r="CP167" i="20"/>
  <c r="CQ167" i="20" s="1"/>
  <c r="CS167" i="20" s="1"/>
  <c r="EK222" i="20"/>
  <c r="EH222" i="20"/>
  <c r="EJ222" i="20" s="1"/>
  <c r="AP262" i="20"/>
  <c r="AM262" i="20"/>
  <c r="AO262" i="20" s="1"/>
  <c r="EO241" i="20"/>
  <c r="EQ241" i="20" s="1"/>
  <c r="ER241" i="20"/>
  <c r="F241" i="20" s="1"/>
  <c r="L235" i="21" s="1"/>
  <c r="FW27" i="20"/>
  <c r="FX27" i="20" s="1"/>
  <c r="FZ27" i="20" s="1"/>
  <c r="GA27" i="20"/>
  <c r="CT262" i="20"/>
  <c r="CQ262" i="20"/>
  <c r="CS262" i="20" s="1"/>
  <c r="FI139" i="20"/>
  <c r="FJ139" i="20" s="1"/>
  <c r="FL139" i="20" s="1"/>
  <c r="FM139" i="20"/>
  <c r="AW32" i="20"/>
  <c r="AT32" i="20"/>
  <c r="AV32" i="20" s="1"/>
  <c r="FP65" i="20"/>
  <c r="FQ65" i="20" s="1"/>
  <c r="FS65" i="20" s="1"/>
  <c r="FT65" i="20"/>
  <c r="CW27" i="20"/>
  <c r="CX27" i="20" s="1"/>
  <c r="CZ27" i="20" s="1"/>
  <c r="EN183" i="20"/>
  <c r="ER183" i="20"/>
  <c r="BY241" i="20"/>
  <c r="BV241" i="20"/>
  <c r="BX241" i="20" s="1"/>
  <c r="FM220" i="20"/>
  <c r="FJ220" i="20"/>
  <c r="FL220" i="20" s="1"/>
  <c r="DH195" i="20"/>
  <c r="DE195" i="20"/>
  <c r="DG195" i="20" s="1"/>
  <c r="FW217" i="20"/>
  <c r="FX217" i="20"/>
  <c r="FZ217" i="20" s="1"/>
  <c r="GA217" i="20"/>
  <c r="CM65" i="20"/>
  <c r="CI65" i="20"/>
  <c r="CJ65" i="20" s="1"/>
  <c r="CL65" i="20" s="1"/>
  <c r="BY251" i="20"/>
  <c r="BU251" i="20"/>
  <c r="BV251" i="20"/>
  <c r="BX251" i="20" s="1"/>
  <c r="DH217" i="20"/>
  <c r="DD217" i="20"/>
  <c r="Q8" i="18"/>
  <c r="L8" i="18" s="1"/>
  <c r="R8" i="18"/>
  <c r="K8" i="18" s="1"/>
  <c r="CP262" i="20"/>
  <c r="DE217" i="20"/>
  <c r="DG217" i="20" s="1"/>
  <c r="FB90" i="20"/>
  <c r="FC90" i="20" s="1"/>
  <c r="FE90" i="20" s="1"/>
  <c r="FF90" i="20"/>
  <c r="DK115" i="20"/>
  <c r="DL115" i="20" s="1"/>
  <c r="DN115" i="20" s="1"/>
  <c r="AP76" i="20"/>
  <c r="AL76" i="20"/>
  <c r="AM76" i="20" s="1"/>
  <c r="AO76" i="20" s="1"/>
  <c r="BK261" i="20"/>
  <c r="BH261" i="20"/>
  <c r="BJ261" i="20" s="1"/>
  <c r="FW114" i="20"/>
  <c r="FX114" i="20"/>
  <c r="FZ114" i="20" s="1"/>
  <c r="Q65" i="20"/>
  <c r="R65" i="20"/>
  <c r="T65" i="20" s="1"/>
  <c r="U65" i="20"/>
  <c r="BK205" i="20"/>
  <c r="BH205" i="20"/>
  <c r="BJ205" i="20" s="1"/>
  <c r="FF183" i="20"/>
  <c r="FC183" i="20"/>
  <c r="FE183" i="20" s="1"/>
  <c r="AS32" i="20"/>
  <c r="EC184" i="20"/>
  <c r="DZ184" i="20"/>
  <c r="EB184" i="20" s="1"/>
  <c r="FM208" i="20"/>
  <c r="FJ208" i="20"/>
  <c r="FL208" i="20" s="1"/>
  <c r="FP126" i="20"/>
  <c r="FQ126" i="20" s="1"/>
  <c r="FS126" i="20" s="1"/>
  <c r="FT126" i="20"/>
  <c r="GA158" i="20"/>
  <c r="FX158" i="20"/>
  <c r="FZ158" i="20" s="1"/>
  <c r="DY167" i="20"/>
  <c r="EC167" i="20"/>
  <c r="FW146" i="20"/>
  <c r="FX146" i="20"/>
  <c r="FZ146" i="20" s="1"/>
  <c r="N86" i="20"/>
  <c r="J86" i="20"/>
  <c r="K86" i="20" s="1"/>
  <c r="M86" i="20" s="1"/>
  <c r="CW216" i="20"/>
  <c r="DA216" i="20"/>
  <c r="CX216" i="20"/>
  <c r="CZ216" i="20" s="1"/>
  <c r="DA256" i="20"/>
  <c r="CX256" i="20"/>
  <c r="CZ256" i="20" s="1"/>
  <c r="FF164" i="20"/>
  <c r="FC164" i="20"/>
  <c r="FE164" i="20" s="1"/>
  <c r="EY164" i="20"/>
  <c r="EU164" i="20"/>
  <c r="EV164" i="20" s="1"/>
  <c r="EX164" i="20" s="1"/>
  <c r="AB233" i="20"/>
  <c r="Y233" i="20"/>
  <c r="AA233" i="20" s="1"/>
  <c r="BK233" i="20"/>
  <c r="BH233" i="20"/>
  <c r="BJ233" i="20" s="1"/>
  <c r="N233" i="20"/>
  <c r="K233" i="20"/>
  <c r="M233" i="20" s="1"/>
  <c r="J233" i="20"/>
  <c r="EY219" i="20"/>
  <c r="EV219" i="20"/>
  <c r="EX219" i="20" s="1"/>
  <c r="J113" i="20"/>
  <c r="N113" i="20"/>
  <c r="AZ34" i="20"/>
  <c r="BD34" i="20"/>
  <c r="BA34" i="20"/>
  <c r="BC34" i="20" s="1"/>
  <c r="AW74" i="20"/>
  <c r="AS74" i="20"/>
  <c r="AT74" i="20" s="1"/>
  <c r="AV74" i="20" s="1"/>
  <c r="DK74" i="20"/>
  <c r="DL74" i="20" s="1"/>
  <c r="DN74" i="20" s="1"/>
  <c r="DO74" i="20"/>
  <c r="FB74" i="20"/>
  <c r="FC74" i="20" s="1"/>
  <c r="FE74" i="20" s="1"/>
  <c r="FF74" i="20"/>
  <c r="CM248" i="20"/>
  <c r="CJ248" i="20"/>
  <c r="CL248" i="20" s="1"/>
  <c r="FT246" i="20"/>
  <c r="FQ246" i="20"/>
  <c r="FS246" i="20" s="1"/>
  <c r="FP246" i="20"/>
  <c r="GF248" i="20"/>
  <c r="GH248" i="20" s="1"/>
  <c r="S242" i="21" s="1"/>
  <c r="GE248" i="20"/>
  <c r="GL220" i="20"/>
  <c r="AZ140" i="20"/>
  <c r="BA140" i="20" s="1"/>
  <c r="BC140" i="20" s="1"/>
  <c r="Q140" i="20"/>
  <c r="R140" i="20" s="1"/>
  <c r="T140" i="20" s="1"/>
  <c r="AB216" i="20"/>
  <c r="Y216" i="20"/>
  <c r="AA216" i="20" s="1"/>
  <c r="Q9" i="18"/>
  <c r="L9" i="18" s="1"/>
  <c r="EO183" i="20"/>
  <c r="EQ183" i="20" s="1"/>
  <c r="DO250" i="20"/>
  <c r="DK250" i="20"/>
  <c r="EN90" i="20"/>
  <c r="EO90" i="20" s="1"/>
  <c r="EQ90" i="20" s="1"/>
  <c r="ER90" i="20"/>
  <c r="AZ83" i="20"/>
  <c r="BA83" i="20" s="1"/>
  <c r="BC83" i="20" s="1"/>
  <c r="BD83" i="20"/>
  <c r="FB83" i="20"/>
  <c r="FC83" i="20" s="1"/>
  <c r="FE83" i="20" s="1"/>
  <c r="FF83" i="20"/>
  <c r="EU42" i="20"/>
  <c r="EV42" i="20" s="1"/>
  <c r="EX42" i="20" s="1"/>
  <c r="EY42" i="20"/>
  <c r="AW196" i="20"/>
  <c r="AT196" i="20"/>
  <c r="AV196" i="20" s="1"/>
  <c r="AS196" i="20"/>
  <c r="CB144" i="20"/>
  <c r="CC144" i="20" s="1"/>
  <c r="CE144" i="20" s="1"/>
  <c r="CF144" i="20"/>
  <c r="FX147" i="20"/>
  <c r="FZ147" i="20" s="1"/>
  <c r="FW147" i="20"/>
  <c r="GL144" i="20"/>
  <c r="GM144" i="20" s="1"/>
  <c r="GO144" i="20" s="1"/>
  <c r="S138" i="21" s="1"/>
  <c r="CQ222" i="20"/>
  <c r="CS222" i="20" s="1"/>
  <c r="CP222" i="20"/>
  <c r="AP147" i="20"/>
  <c r="D147" i="20" s="1"/>
  <c r="J141" i="21" s="1"/>
  <c r="AL147" i="20"/>
  <c r="AM147" i="20" s="1"/>
  <c r="AO147" i="20" s="1"/>
  <c r="FI66" i="20"/>
  <c r="FJ66" i="20" s="1"/>
  <c r="FL66" i="20" s="1"/>
  <c r="FM66" i="20"/>
  <c r="EN66" i="20"/>
  <c r="EO66" i="20" s="1"/>
  <c r="EQ66" i="20" s="1"/>
  <c r="ER66" i="20"/>
  <c r="EU60" i="20"/>
  <c r="EV60" i="20" s="1"/>
  <c r="EX60" i="20" s="1"/>
  <c r="EY60" i="20"/>
  <c r="GA157" i="20"/>
  <c r="DK98" i="20"/>
  <c r="DL98" i="20" s="1"/>
  <c r="DN98" i="20" s="1"/>
  <c r="DO98" i="20"/>
  <c r="DK148" i="20"/>
  <c r="DL148" i="20" s="1"/>
  <c r="DN148" i="20" s="1"/>
  <c r="DO148" i="20"/>
  <c r="BU148" i="20"/>
  <c r="BV148" i="20" s="1"/>
  <c r="BX148" i="20" s="1"/>
  <c r="BY148" i="20"/>
  <c r="BD180" i="20"/>
  <c r="BA180" i="20"/>
  <c r="BC180" i="20" s="1"/>
  <c r="AZ180" i="20"/>
  <c r="U212" i="20"/>
  <c r="Q212" i="20"/>
  <c r="X260" i="20"/>
  <c r="AB260" i="20"/>
  <c r="Y260" i="20"/>
  <c r="AA260" i="20" s="1"/>
  <c r="AE260" i="20"/>
  <c r="AI260" i="20"/>
  <c r="GL214" i="20"/>
  <c r="DS217" i="20"/>
  <c r="DU217" i="20" s="1"/>
  <c r="CI262" i="20"/>
  <c r="AE148" i="20"/>
  <c r="AF148" i="20" s="1"/>
  <c r="AH148" i="20" s="1"/>
  <c r="AI148" i="20"/>
  <c r="DY180" i="20"/>
  <c r="EC180" i="20"/>
  <c r="ER180" i="20"/>
  <c r="EN180" i="20"/>
  <c r="EO180" i="20"/>
  <c r="EQ180" i="20" s="1"/>
  <c r="FP212" i="20"/>
  <c r="FT212" i="20"/>
  <c r="GS212" i="20"/>
  <c r="GT212" i="20"/>
  <c r="GV212" i="20" s="1"/>
  <c r="T206" i="21" s="1"/>
  <c r="DO212" i="20"/>
  <c r="DK212" i="20"/>
  <c r="DL212" i="20"/>
  <c r="DN212" i="20" s="1"/>
  <c r="FP260" i="20"/>
  <c r="FT260" i="20"/>
  <c r="GA152" i="20"/>
  <c r="W203" i="21"/>
  <c r="S217" i="21"/>
  <c r="FI148" i="20"/>
  <c r="FJ148" i="20" s="1"/>
  <c r="FL148" i="20" s="1"/>
  <c r="FM148" i="20"/>
  <c r="EG180" i="20"/>
  <c r="EK180" i="20"/>
  <c r="DD180" i="20"/>
  <c r="DE180" i="20"/>
  <c r="DG180" i="20" s="1"/>
  <c r="DH180" i="20"/>
  <c r="FJ260" i="20"/>
  <c r="FL260" i="20" s="1"/>
  <c r="FM260" i="20"/>
  <c r="FI260" i="20"/>
  <c r="GM260" i="20"/>
  <c r="GO260" i="20" s="1"/>
  <c r="W254" i="21" s="1"/>
  <c r="GL260" i="20"/>
  <c r="EU260" i="20"/>
  <c r="EY260" i="20"/>
  <c r="F255" i="20"/>
  <c r="L249" i="21" s="1"/>
  <c r="S220" i="21"/>
  <c r="F206" i="20"/>
  <c r="L200" i="21" s="1"/>
  <c r="S211" i="21"/>
  <c r="S171" i="21"/>
  <c r="W220" i="21"/>
  <c r="S208" i="21"/>
  <c r="W251" i="21"/>
  <c r="S56" i="21"/>
  <c r="AW230" i="20"/>
  <c r="AT230" i="20"/>
  <c r="AV230" i="20" s="1"/>
  <c r="BU217" i="20"/>
  <c r="BY217" i="20"/>
  <c r="AI32" i="20"/>
  <c r="AE32" i="20"/>
  <c r="ER139" i="20"/>
  <c r="EN139" i="20"/>
  <c r="EO139" i="20" s="1"/>
  <c r="EQ139" i="20" s="1"/>
  <c r="Q230" i="20"/>
  <c r="U230" i="20"/>
  <c r="X195" i="20"/>
  <c r="AB195" i="20"/>
  <c r="DK72" i="20"/>
  <c r="DL72" i="20" s="1"/>
  <c r="DN72" i="20" s="1"/>
  <c r="CP46" i="20"/>
  <c r="CQ46" i="20" s="1"/>
  <c r="CS46" i="20" s="1"/>
  <c r="FW157" i="20"/>
  <c r="DY207" i="20"/>
  <c r="BU170" i="20"/>
  <c r="BV170" i="20" s="1"/>
  <c r="BX170" i="20" s="1"/>
  <c r="DD144" i="20"/>
  <c r="DE144" i="20" s="1"/>
  <c r="DG144" i="20" s="1"/>
  <c r="CI208" i="20"/>
  <c r="FB153" i="20"/>
  <c r="FC153" i="20" s="1"/>
  <c r="FE153" i="20" s="1"/>
  <c r="AT200" i="20"/>
  <c r="AV200" i="20" s="1"/>
  <c r="FF35" i="20"/>
  <c r="FQ204" i="20"/>
  <c r="FS204" i="20" s="1"/>
  <c r="FQ249" i="20"/>
  <c r="FS249" i="20" s="1"/>
  <c r="FM34" i="20"/>
  <c r="BV217" i="20"/>
  <c r="BX217" i="20" s="1"/>
  <c r="CJ230" i="20"/>
  <c r="CL230" i="20" s="1"/>
  <c r="BO251" i="20"/>
  <c r="BQ251" i="20" s="1"/>
  <c r="CT217" i="20"/>
  <c r="GA195" i="20"/>
  <c r="FM217" i="20"/>
  <c r="FI217" i="20"/>
  <c r="BA195" i="20"/>
  <c r="BC195" i="20" s="1"/>
  <c r="AZ195" i="20"/>
  <c r="BD195" i="20"/>
  <c r="ER251" i="20"/>
  <c r="EO251" i="20"/>
  <c r="EQ251" i="20" s="1"/>
  <c r="BR195" i="20"/>
  <c r="BN195" i="20"/>
  <c r="BF16" i="20"/>
  <c r="BK16" i="20" s="1"/>
  <c r="DC16" i="20"/>
  <c r="BG18" i="20"/>
  <c r="BH18" i="20" s="1"/>
  <c r="BJ18" i="20" s="1"/>
  <c r="CW62" i="20"/>
  <c r="CX62" i="20" s="1"/>
  <c r="CZ62" i="20" s="1"/>
  <c r="GL193" i="20"/>
  <c r="DA105" i="20"/>
  <c r="ER26" i="20"/>
  <c r="FQ160" i="20"/>
  <c r="FS160" i="20" s="1"/>
  <c r="R230" i="20"/>
  <c r="T230" i="20" s="1"/>
  <c r="CJ208" i="20"/>
  <c r="CL208" i="20" s="1"/>
  <c r="DD30" i="20"/>
  <c r="DE30" i="20" s="1"/>
  <c r="DG30" i="20" s="1"/>
  <c r="EO220" i="20"/>
  <c r="EQ220" i="20" s="1"/>
  <c r="FM203" i="20"/>
  <c r="DV262" i="20"/>
  <c r="DA195" i="20"/>
  <c r="CW195" i="20"/>
  <c r="DS195" i="20"/>
  <c r="DU195" i="20" s="1"/>
  <c r="DR195" i="20"/>
  <c r="DV195" i="20"/>
  <c r="BY115" i="20"/>
  <c r="BU115" i="20"/>
  <c r="BV115" i="20" s="1"/>
  <c r="BX115" i="20" s="1"/>
  <c r="AE195" i="20"/>
  <c r="AI195" i="20"/>
  <c r="DQ16" i="20"/>
  <c r="DD102" i="20"/>
  <c r="DE102" i="20" s="1"/>
  <c r="DG102" i="20" s="1"/>
  <c r="AS200" i="20"/>
  <c r="BG62" i="20"/>
  <c r="BH62" i="20" s="1"/>
  <c r="BJ62" i="20" s="1"/>
  <c r="DR91" i="20"/>
  <c r="DS91" i="20" s="1"/>
  <c r="DU91" i="20" s="1"/>
  <c r="AE116" i="20"/>
  <c r="AF116" i="20" s="1"/>
  <c r="AH116" i="20" s="1"/>
  <c r="BV169" i="20"/>
  <c r="BX169" i="20" s="1"/>
  <c r="FJ241" i="20"/>
  <c r="FL241" i="20" s="1"/>
  <c r="EH67" i="20"/>
  <c r="EJ67" i="20" s="1"/>
  <c r="BY144" i="20"/>
  <c r="DK50" i="20"/>
  <c r="DL50" i="20" s="1"/>
  <c r="DN50" i="20" s="1"/>
  <c r="FI157" i="20"/>
  <c r="FJ157" i="20" s="1"/>
  <c r="FL157" i="20" s="1"/>
  <c r="ER195" i="20"/>
  <c r="EC262" i="20"/>
  <c r="DY262" i="20"/>
  <c r="DL217" i="20"/>
  <c r="DN217" i="20" s="1"/>
  <c r="DO217" i="20"/>
  <c r="DK217" i="20"/>
  <c r="CB115" i="20"/>
  <c r="CC115" i="20" s="1"/>
  <c r="CE115" i="20" s="1"/>
  <c r="CF115" i="20"/>
  <c r="BK195" i="20"/>
  <c r="BG195" i="20"/>
  <c r="EC217" i="20"/>
  <c r="DY217" i="20"/>
  <c r="AY16" i="20"/>
  <c r="EG78" i="20"/>
  <c r="EH78" i="20" s="1"/>
  <c r="EJ78" i="20" s="1"/>
  <c r="EN116" i="20"/>
  <c r="EO116" i="20" s="1"/>
  <c r="EQ116" i="20" s="1"/>
  <c r="AZ89" i="20"/>
  <c r="BA89" i="20" s="1"/>
  <c r="BC89" i="20" s="1"/>
  <c r="BU78" i="20"/>
  <c r="BV78" i="20" s="1"/>
  <c r="BX78" i="20" s="1"/>
  <c r="X128" i="20"/>
  <c r="Y128" i="20" s="1"/>
  <c r="AA128" i="20" s="1"/>
  <c r="CI169" i="20"/>
  <c r="CJ169" i="20" s="1"/>
  <c r="CL169" i="20" s="1"/>
  <c r="DR179" i="20"/>
  <c r="DS179" i="20" s="1"/>
  <c r="DU179" i="20" s="1"/>
  <c r="FQ200" i="20"/>
  <c r="FS200" i="20" s="1"/>
  <c r="BY169" i="20"/>
  <c r="CC184" i="20"/>
  <c r="CE184" i="20" s="1"/>
  <c r="DE197" i="20"/>
  <c r="DG197" i="20" s="1"/>
  <c r="FM65" i="20"/>
  <c r="FM91" i="20"/>
  <c r="BV183" i="20"/>
  <c r="BX183" i="20" s="1"/>
  <c r="R220" i="20"/>
  <c r="T220" i="20" s="1"/>
  <c r="AL26" i="20"/>
  <c r="DS262" i="20"/>
  <c r="DU262" i="20" s="1"/>
  <c r="J125" i="20"/>
  <c r="K125" i="20" s="1"/>
  <c r="M125" i="20" s="1"/>
  <c r="GF220" i="20"/>
  <c r="GH220" i="20" s="1"/>
  <c r="GE220" i="20"/>
  <c r="DA217" i="20"/>
  <c r="CW217" i="20"/>
  <c r="X262" i="20"/>
  <c r="AB262" i="20"/>
  <c r="CT195" i="20"/>
  <c r="CP195" i="20"/>
  <c r="FM115" i="20"/>
  <c r="FI115" i="20"/>
  <c r="FJ115" i="20" s="1"/>
  <c r="FL115" i="20" s="1"/>
  <c r="X217" i="20"/>
  <c r="AB217" i="20"/>
  <c r="W16" i="20"/>
  <c r="Y16" i="20" s="1"/>
  <c r="AA16" i="20" s="1"/>
  <c r="EG186" i="20"/>
  <c r="DK88" i="20"/>
  <c r="DL88" i="20" s="1"/>
  <c r="DN88" i="20" s="1"/>
  <c r="DY251" i="20"/>
  <c r="CP205" i="20"/>
  <c r="CI230" i="20"/>
  <c r="DD14" i="20"/>
  <c r="DE14" i="20" s="1"/>
  <c r="DG14" i="20" s="1"/>
  <c r="CB184" i="20"/>
  <c r="BG238" i="20"/>
  <c r="DR154" i="20"/>
  <c r="DS154" i="20" s="1"/>
  <c r="DU154" i="20" s="1"/>
  <c r="FI150" i="20"/>
  <c r="FJ150" i="20" s="1"/>
  <c r="FL150" i="20" s="1"/>
  <c r="FB97" i="20"/>
  <c r="FC97" i="20" s="1"/>
  <c r="FE97" i="20" s="1"/>
  <c r="AF32" i="20"/>
  <c r="AH32" i="20" s="1"/>
  <c r="ER114" i="20"/>
  <c r="R203" i="20"/>
  <c r="T203" i="20" s="1"/>
  <c r="FJ203" i="20"/>
  <c r="FL203" i="20" s="1"/>
  <c r="EH203" i="20"/>
  <c r="EJ203" i="20" s="1"/>
  <c r="EH198" i="20"/>
  <c r="EJ198" i="20" s="1"/>
  <c r="FI171" i="20"/>
  <c r="FJ171" i="20" s="1"/>
  <c r="FL171" i="20" s="1"/>
  <c r="AZ122" i="20"/>
  <c r="BA122" i="20" s="1"/>
  <c r="BC122" i="20" s="1"/>
  <c r="EG198" i="20"/>
  <c r="DL262" i="20"/>
  <c r="DN262" i="20" s="1"/>
  <c r="DK262" i="20"/>
  <c r="GF195" i="20"/>
  <c r="GH195" i="20" s="1"/>
  <c r="S189" i="21" s="1"/>
  <c r="GE195" i="20"/>
  <c r="DH32" i="20"/>
  <c r="DD32" i="20"/>
  <c r="DE32" i="20" s="1"/>
  <c r="DG32" i="20" s="1"/>
  <c r="CB138" i="20"/>
  <c r="CC138" i="20" s="1"/>
  <c r="CE138" i="20" s="1"/>
  <c r="EN69" i="20"/>
  <c r="EO69" i="20" s="1"/>
  <c r="EQ69" i="20" s="1"/>
  <c r="FB110" i="20"/>
  <c r="FC110" i="20" s="1"/>
  <c r="FE110" i="20" s="1"/>
  <c r="BU123" i="20"/>
  <c r="BV123" i="20" s="1"/>
  <c r="BX123" i="20" s="1"/>
  <c r="FP216" i="20"/>
  <c r="FP204" i="20"/>
  <c r="BG158" i="20"/>
  <c r="BH158" i="20" s="1"/>
  <c r="BJ158" i="20" s="1"/>
  <c r="AE145" i="20"/>
  <c r="AF145" i="20" s="1"/>
  <c r="AH145" i="20" s="1"/>
  <c r="FW51" i="20"/>
  <c r="FX51" i="20" s="1"/>
  <c r="FZ51" i="20" s="1"/>
  <c r="EH163" i="20"/>
  <c r="EJ163" i="20" s="1"/>
  <c r="BN26" i="20"/>
  <c r="BO26" i="20" s="1"/>
  <c r="BQ26" i="20" s="1"/>
  <c r="CQ205" i="20"/>
  <c r="CS205" i="20" s="1"/>
  <c r="AT197" i="20"/>
  <c r="AV197" i="20" s="1"/>
  <c r="FQ216" i="20"/>
  <c r="FS216" i="20" s="1"/>
  <c r="ER122" i="20"/>
  <c r="FQ196" i="20"/>
  <c r="FS196" i="20" s="1"/>
  <c r="BV256" i="20"/>
  <c r="BX256" i="20" s="1"/>
  <c r="J174" i="20"/>
  <c r="K174" i="20" s="1"/>
  <c r="M174" i="20" s="1"/>
  <c r="AE115" i="20"/>
  <c r="AF115" i="20" s="1"/>
  <c r="AH115" i="20" s="1"/>
  <c r="EN195" i="20"/>
  <c r="AI27" i="20"/>
  <c r="AE27" i="20"/>
  <c r="CM195" i="20"/>
  <c r="CI195" i="20"/>
  <c r="GM183" i="20"/>
  <c r="GO183" i="20" s="1"/>
  <c r="S177" i="21" s="1"/>
  <c r="GL183" i="20"/>
  <c r="AE139" i="20"/>
  <c r="AF139" i="20" s="1"/>
  <c r="AH139" i="20" s="1"/>
  <c r="AI139" i="20"/>
  <c r="AW27" i="20"/>
  <c r="AT27" i="20"/>
  <c r="AV27" i="20" s="1"/>
  <c r="AS27" i="20"/>
  <c r="U217" i="20"/>
  <c r="Q217" i="20"/>
  <c r="DH27" i="20"/>
  <c r="DD27" i="20"/>
  <c r="DE27" i="20" s="1"/>
  <c r="DG27" i="20" s="1"/>
  <c r="CP139" i="20"/>
  <c r="CQ139" i="20" s="1"/>
  <c r="CS139" i="20" s="1"/>
  <c r="CT139" i="20"/>
  <c r="AP217" i="20"/>
  <c r="AL217" i="20"/>
  <c r="FP112" i="20"/>
  <c r="FQ112" i="20" s="1"/>
  <c r="FS112" i="20" s="1"/>
  <c r="X118" i="20"/>
  <c r="Y118" i="20" s="1"/>
  <c r="AA118" i="20" s="1"/>
  <c r="FB143" i="20"/>
  <c r="FC143" i="20" s="1"/>
  <c r="FE143" i="20" s="1"/>
  <c r="EK163" i="20"/>
  <c r="FM122" i="20"/>
  <c r="FQ248" i="20"/>
  <c r="FS248" i="20" s="1"/>
  <c r="BV248" i="20"/>
  <c r="BX248" i="20" s="1"/>
  <c r="Y195" i="20"/>
  <c r="AA195" i="20" s="1"/>
  <c r="FJ91" i="20"/>
  <c r="FL91" i="20" s="1"/>
  <c r="EH207" i="20"/>
  <c r="EJ207" i="20" s="1"/>
  <c r="FX243" i="20"/>
  <c r="FZ243" i="20" s="1"/>
  <c r="GM224" i="20"/>
  <c r="GO224" i="20" s="1"/>
  <c r="S218" i="21" s="1"/>
  <c r="BN249" i="20"/>
  <c r="CP13" i="20"/>
  <c r="CQ13" i="20" s="1"/>
  <c r="CS13" i="20" s="1"/>
  <c r="CT13" i="20"/>
  <c r="EN217" i="20"/>
  <c r="EO217" i="20"/>
  <c r="EQ217" i="20" s="1"/>
  <c r="ER217" i="20"/>
  <c r="FM195" i="20"/>
  <c r="FJ195" i="20"/>
  <c r="FL195" i="20" s="1"/>
  <c r="FI195" i="20"/>
  <c r="X139" i="20"/>
  <c r="Y139" i="20" s="1"/>
  <c r="AA139" i="20" s="1"/>
  <c r="AB139" i="20"/>
  <c r="BU27" i="20"/>
  <c r="BV27" i="20" s="1"/>
  <c r="BX27" i="20" s="1"/>
  <c r="BY27" i="20"/>
  <c r="FF217" i="20"/>
  <c r="FB217" i="20"/>
  <c r="CF217" i="20"/>
  <c r="CB217" i="20"/>
  <c r="S252" i="21"/>
  <c r="W130" i="21"/>
  <c r="W181" i="21"/>
  <c r="S174" i="21"/>
  <c r="W215" i="21"/>
  <c r="S246" i="21"/>
  <c r="W174" i="21"/>
  <c r="F10" i="20"/>
  <c r="L4" i="21" s="1"/>
  <c r="W133" i="21"/>
  <c r="S235" i="21"/>
  <c r="W247" i="21"/>
  <c r="W241" i="21"/>
  <c r="S241" i="21"/>
  <c r="W235" i="21"/>
  <c r="S133" i="21"/>
  <c r="S247" i="21"/>
  <c r="D237" i="20"/>
  <c r="J231" i="21" s="1"/>
  <c r="DA76" i="20"/>
  <c r="EY246" i="20"/>
  <c r="EU246" i="20"/>
  <c r="BV190" i="20"/>
  <c r="BX190" i="20" s="1"/>
  <c r="BU190" i="20"/>
  <c r="U190" i="20"/>
  <c r="Q190" i="20"/>
  <c r="F185" i="20"/>
  <c r="L179" i="21" s="1"/>
  <c r="D185" i="20"/>
  <c r="J179" i="21" s="1"/>
  <c r="F258" i="20"/>
  <c r="L252" i="21" s="1"/>
  <c r="S164" i="21"/>
  <c r="D223" i="20"/>
  <c r="J217" i="21" s="1"/>
  <c r="W155" i="21"/>
  <c r="W227" i="21"/>
  <c r="S227" i="21"/>
  <c r="W150" i="21"/>
  <c r="S150" i="21"/>
  <c r="DK18" i="20"/>
  <c r="DL18" i="20" s="1"/>
  <c r="DN18" i="20" s="1"/>
  <c r="AE110" i="20"/>
  <c r="AF110" i="20" s="1"/>
  <c r="AH110" i="20" s="1"/>
  <c r="DK150" i="20"/>
  <c r="DL150" i="20" s="1"/>
  <c r="DN150" i="20" s="1"/>
  <c r="FI49" i="20"/>
  <c r="FJ49" i="20" s="1"/>
  <c r="FL49" i="20" s="1"/>
  <c r="CW26" i="20"/>
  <c r="CX26" i="20" s="1"/>
  <c r="CZ26" i="20" s="1"/>
  <c r="DR102" i="20"/>
  <c r="DS102" i="20" s="1"/>
  <c r="DU102" i="20" s="1"/>
  <c r="CW22" i="20"/>
  <c r="CX22" i="20" s="1"/>
  <c r="CZ22" i="20" s="1"/>
  <c r="DY78" i="20"/>
  <c r="DZ78" i="20" s="1"/>
  <c r="EB78" i="20" s="1"/>
  <c r="DY144" i="20"/>
  <c r="BU108" i="20"/>
  <c r="BV108" i="20" s="1"/>
  <c r="BX108" i="20" s="1"/>
  <c r="CF157" i="20"/>
  <c r="ER67" i="20"/>
  <c r="FX136" i="20"/>
  <c r="FZ136" i="20" s="1"/>
  <c r="FX110" i="20"/>
  <c r="FZ110" i="20" s="1"/>
  <c r="J82" i="20"/>
  <c r="K82" i="20" s="1"/>
  <c r="M82" i="20" s="1"/>
  <c r="CP74" i="20"/>
  <c r="CQ74" i="20" s="1"/>
  <c r="CS74" i="20" s="1"/>
  <c r="CT74" i="20"/>
  <c r="K152" i="20"/>
  <c r="M152" i="20" s="1"/>
  <c r="GT48" i="20"/>
  <c r="GV48" i="20" s="1"/>
  <c r="T42" i="21" s="1"/>
  <c r="CW73" i="20"/>
  <c r="CX73" i="20" s="1"/>
  <c r="CZ73" i="20" s="1"/>
  <c r="AL70" i="20"/>
  <c r="AM70" i="20" s="1"/>
  <c r="AO70" i="20" s="1"/>
  <c r="DY135" i="20"/>
  <c r="CB92" i="20"/>
  <c r="CC92" i="20" s="1"/>
  <c r="CE92" i="20" s="1"/>
  <c r="BU110" i="20"/>
  <c r="BV110" i="20" s="1"/>
  <c r="BX110" i="20" s="1"/>
  <c r="CB54" i="20"/>
  <c r="CC54" i="20" s="1"/>
  <c r="CE54" i="20" s="1"/>
  <c r="CW48" i="20"/>
  <c r="CX48" i="20" s="1"/>
  <c r="CZ48" i="20" s="1"/>
  <c r="S94" i="21"/>
  <c r="CB157" i="20"/>
  <c r="CC157" i="20" s="1"/>
  <c r="CE157" i="20" s="1"/>
  <c r="FM30" i="20"/>
  <c r="DZ135" i="20"/>
  <c r="EB135" i="20" s="1"/>
  <c r="DV50" i="20"/>
  <c r="CP157" i="20"/>
  <c r="CQ157" i="20" s="1"/>
  <c r="CS157" i="20" s="1"/>
  <c r="N152" i="20"/>
  <c r="CX74" i="20"/>
  <c r="CZ74" i="20" s="1"/>
  <c r="DY34" i="20"/>
  <c r="DZ34" i="20" s="1"/>
  <c r="EB34" i="20" s="1"/>
  <c r="EC34" i="20"/>
  <c r="FF145" i="20"/>
  <c r="S203" i="21"/>
  <c r="EU136" i="20"/>
  <c r="EV136" i="20" s="1"/>
  <c r="EX136" i="20" s="1"/>
  <c r="DD24" i="20"/>
  <c r="DE24" i="20" s="1"/>
  <c r="DG24" i="20" s="1"/>
  <c r="Q69" i="20"/>
  <c r="R69" i="20" s="1"/>
  <c r="T69" i="20" s="1"/>
  <c r="DD136" i="20"/>
  <c r="DE136" i="20" s="1"/>
  <c r="DG136" i="20" s="1"/>
  <c r="AS70" i="20"/>
  <c r="AT70" i="20" s="1"/>
  <c r="AV70" i="20" s="1"/>
  <c r="DD58" i="20"/>
  <c r="DE58" i="20" s="1"/>
  <c r="DG58" i="20" s="1"/>
  <c r="EG89" i="20"/>
  <c r="EH89" i="20" s="1"/>
  <c r="EJ89" i="20" s="1"/>
  <c r="BN34" i="20"/>
  <c r="BO34" i="20" s="1"/>
  <c r="BQ34" i="20" s="1"/>
  <c r="FF107" i="20"/>
  <c r="FF105" i="20"/>
  <c r="FC113" i="20"/>
  <c r="FE113" i="20" s="1"/>
  <c r="FJ43" i="20"/>
  <c r="FL43" i="20" s="1"/>
  <c r="EH97" i="20"/>
  <c r="EJ97" i="20" s="1"/>
  <c r="EK97" i="20"/>
  <c r="AE34" i="20"/>
  <c r="AI34" i="20"/>
  <c r="AB74" i="20"/>
  <c r="X74" i="20"/>
  <c r="Y74" i="20" s="1"/>
  <c r="AA74" i="20" s="1"/>
  <c r="AL74" i="20"/>
  <c r="AM74" i="20" s="1"/>
  <c r="AO74" i="20" s="1"/>
  <c r="AP74" i="20"/>
  <c r="FC145" i="20"/>
  <c r="FE145" i="20" s="1"/>
  <c r="FP110" i="20"/>
  <c r="FQ110" i="20" s="1"/>
  <c r="FS110" i="20" s="1"/>
  <c r="FT70" i="20"/>
  <c r="FI96" i="20"/>
  <c r="FJ96" i="20" s="1"/>
  <c r="FL96" i="20" s="1"/>
  <c r="FP92" i="20"/>
  <c r="FQ92" i="20" s="1"/>
  <c r="FS92" i="20" s="1"/>
  <c r="FB38" i="20"/>
  <c r="FC38" i="20" s="1"/>
  <c r="FE38" i="20" s="1"/>
  <c r="F156" i="20"/>
  <c r="L150" i="21" s="1"/>
  <c r="GR36" i="20"/>
  <c r="GS36" i="20" s="1"/>
  <c r="GT36" i="20" s="1"/>
  <c r="GV36" i="20" s="1"/>
  <c r="T30" i="21" s="1"/>
  <c r="FM118" i="20"/>
  <c r="FC105" i="20"/>
  <c r="FE105" i="20" s="1"/>
  <c r="FX91" i="20"/>
  <c r="FZ91" i="20" s="1"/>
  <c r="BG34" i="20"/>
  <c r="BH34" i="20" s="1"/>
  <c r="BJ34" i="20" s="1"/>
  <c r="BK34" i="20"/>
  <c r="AE74" i="20"/>
  <c r="AF74" i="20" s="1"/>
  <c r="AI74" i="20"/>
  <c r="DK114" i="20"/>
  <c r="DL114" i="20" s="1"/>
  <c r="DN114" i="20" s="1"/>
  <c r="AL107" i="20"/>
  <c r="AM107" i="20" s="1"/>
  <c r="AO107" i="20" s="1"/>
  <c r="CB110" i="20"/>
  <c r="CC110" i="20" s="1"/>
  <c r="CE110" i="20" s="1"/>
  <c r="EN123" i="20"/>
  <c r="EO123" i="20" s="1"/>
  <c r="EQ123" i="20" s="1"/>
  <c r="DD40" i="20"/>
  <c r="DE40" i="20" s="1"/>
  <c r="DG40" i="20" s="1"/>
  <c r="DD108" i="20"/>
  <c r="DE108" i="20" s="1"/>
  <c r="DG108" i="20" s="1"/>
  <c r="BN124" i="20"/>
  <c r="BO124" i="20" s="1"/>
  <c r="BQ124" i="20" s="1"/>
  <c r="AZ38" i="20"/>
  <c r="DD86" i="20"/>
  <c r="DE86" i="20" s="1"/>
  <c r="DG86" i="20" s="1"/>
  <c r="CW56" i="20"/>
  <c r="CX56" i="20" s="1"/>
  <c r="CZ56" i="20" s="1"/>
  <c r="AE153" i="20"/>
  <c r="AF153" i="20" s="1"/>
  <c r="AH153" i="20" s="1"/>
  <c r="DR66" i="20"/>
  <c r="DS66" i="20" s="1"/>
  <c r="DU66" i="20" s="1"/>
  <c r="AB65" i="20"/>
  <c r="FH85" i="20"/>
  <c r="AY36" i="20"/>
  <c r="AZ36" i="20" s="1"/>
  <c r="BN122" i="20"/>
  <c r="BO122" i="20" s="1"/>
  <c r="BQ122" i="20" s="1"/>
  <c r="AF118" i="20"/>
  <c r="AH118" i="20" s="1"/>
  <c r="FX108" i="20"/>
  <c r="FZ108" i="20" s="1"/>
  <c r="FT125" i="20"/>
  <c r="GF157" i="20"/>
  <c r="GH157" i="20" s="1"/>
  <c r="S151" i="21" s="1"/>
  <c r="AL125" i="20"/>
  <c r="AM125" i="20" s="1"/>
  <c r="AO125" i="20" s="1"/>
  <c r="BU58" i="20"/>
  <c r="BV58" i="20" s="1"/>
  <c r="BX58" i="20" s="1"/>
  <c r="BA59" i="20"/>
  <c r="BC59" i="20" s="1"/>
  <c r="BD59" i="20"/>
  <c r="BG114" i="20"/>
  <c r="BH114" i="20" s="1"/>
  <c r="BJ114" i="20" s="1"/>
  <c r="AS153" i="20"/>
  <c r="AT153" i="20" s="1"/>
  <c r="AV153" i="20" s="1"/>
  <c r="AZ118" i="20"/>
  <c r="BA118" i="20" s="1"/>
  <c r="BC118" i="20" s="1"/>
  <c r="CP144" i="20"/>
  <c r="CQ144" i="20" s="1"/>
  <c r="CS144" i="20" s="1"/>
  <c r="Y57" i="20"/>
  <c r="AA57" i="20" s="1"/>
  <c r="CI116" i="20"/>
  <c r="CJ116" i="20" s="1"/>
  <c r="CL116" i="20" s="1"/>
  <c r="X65" i="20"/>
  <c r="DQ85" i="20"/>
  <c r="DV85" i="20" s="1"/>
  <c r="DA83" i="20"/>
  <c r="ER25" i="20"/>
  <c r="ER58" i="20"/>
  <c r="FC107" i="20"/>
  <c r="FE107" i="20" s="1"/>
  <c r="EY91" i="20"/>
  <c r="CW150" i="20"/>
  <c r="CX150" i="20" s="1"/>
  <c r="CZ150" i="20" s="1"/>
  <c r="Q41" i="20"/>
  <c r="U41" i="20"/>
  <c r="GT154" i="20"/>
  <c r="GV154" i="20" s="1"/>
  <c r="T148" i="21" s="1"/>
  <c r="FP38" i="20"/>
  <c r="FQ38" i="20" s="1"/>
  <c r="FS38" i="20" s="1"/>
  <c r="CI144" i="20"/>
  <c r="CJ144" i="20" s="1"/>
  <c r="CL144" i="20" s="1"/>
  <c r="CW38" i="20"/>
  <c r="CX38" i="20" s="1"/>
  <c r="CZ38" i="20" s="1"/>
  <c r="EN138" i="20"/>
  <c r="EO138" i="20" s="1"/>
  <c r="EQ138" i="20" s="1"/>
  <c r="X57" i="20"/>
  <c r="EU43" i="20"/>
  <c r="EV43" i="20" s="1"/>
  <c r="EX43" i="20" s="1"/>
  <c r="BN90" i="20"/>
  <c r="BO90" i="20" s="1"/>
  <c r="BQ90" i="20" s="1"/>
  <c r="FQ125" i="20"/>
  <c r="FS125" i="20" s="1"/>
  <c r="FM43" i="20"/>
  <c r="DZ144" i="20"/>
  <c r="EB144" i="20" s="1"/>
  <c r="GT149" i="20"/>
  <c r="GV149" i="20" s="1"/>
  <c r="T143" i="21" s="1"/>
  <c r="CF74" i="20"/>
  <c r="CB74" i="20"/>
  <c r="CC74" i="20" s="1"/>
  <c r="CE74" i="20" s="1"/>
  <c r="EC74" i="20"/>
  <c r="DY74" i="20"/>
  <c r="DZ74" i="20" s="1"/>
  <c r="EB74" i="20" s="1"/>
  <c r="D206" i="20"/>
  <c r="J200" i="21" s="1"/>
  <c r="F170" i="20"/>
  <c r="L164" i="21" s="1"/>
  <c r="D247" i="20"/>
  <c r="J241" i="21" s="1"/>
  <c r="F209" i="20"/>
  <c r="L203" i="21" s="1"/>
  <c r="F223" i="20"/>
  <c r="L217" i="21" s="1"/>
  <c r="D96" i="20"/>
  <c r="J90" i="21" s="1"/>
  <c r="I44" i="20"/>
  <c r="J44" i="20" s="1"/>
  <c r="DQ44" i="20"/>
  <c r="CV44" i="20"/>
  <c r="DH57" i="20"/>
  <c r="DD57" i="20"/>
  <c r="DE57" i="20" s="1"/>
  <c r="DG57" i="20" s="1"/>
  <c r="DV73" i="20"/>
  <c r="DR73" i="20"/>
  <c r="DS73" i="20" s="1"/>
  <c r="DU73" i="20" s="1"/>
  <c r="CW126" i="20"/>
  <c r="CX126" i="20" s="1"/>
  <c r="CZ126" i="20" s="1"/>
  <c r="DA126" i="20"/>
  <c r="FT198" i="20"/>
  <c r="FQ198" i="20"/>
  <c r="FS198" i="20" s="1"/>
  <c r="GT193" i="20"/>
  <c r="GV193" i="20" s="1"/>
  <c r="T187" i="21" s="1"/>
  <c r="GS193" i="20"/>
  <c r="AL196" i="20"/>
  <c r="AP196" i="20"/>
  <c r="EG196" i="20"/>
  <c r="EK196" i="20"/>
  <c r="EH196" i="20"/>
  <c r="EJ196" i="20" s="1"/>
  <c r="FF259" i="20"/>
  <c r="FB259" i="20"/>
  <c r="FC259" i="20"/>
  <c r="FE259" i="20" s="1"/>
  <c r="BD214" i="20"/>
  <c r="BA214" i="20"/>
  <c r="BC214" i="20" s="1"/>
  <c r="EY193" i="20"/>
  <c r="EV193" i="20"/>
  <c r="EX193" i="20" s="1"/>
  <c r="CM163" i="20"/>
  <c r="CJ163" i="20"/>
  <c r="CL163" i="20" s="1"/>
  <c r="GL138" i="20"/>
  <c r="GM138" i="20" s="1"/>
  <c r="GO138" i="20" s="1"/>
  <c r="EK190" i="20"/>
  <c r="EH190" i="20"/>
  <c r="EJ190" i="20" s="1"/>
  <c r="EU66" i="20"/>
  <c r="EV66" i="20" s="1"/>
  <c r="EX66" i="20" s="1"/>
  <c r="EY66" i="20"/>
  <c r="DK66" i="20"/>
  <c r="DL66" i="20" s="1"/>
  <c r="DN66" i="20" s="1"/>
  <c r="DO66" i="20"/>
  <c r="CF210" i="20"/>
  <c r="CC210" i="20"/>
  <c r="CE210" i="20" s="1"/>
  <c r="CI164" i="20"/>
  <c r="CJ164" i="20" s="1"/>
  <c r="CL164" i="20" s="1"/>
  <c r="CM164" i="20"/>
  <c r="BY249" i="20"/>
  <c r="BV249" i="20"/>
  <c r="BX249" i="20" s="1"/>
  <c r="BU249" i="20"/>
  <c r="EC190" i="20"/>
  <c r="DY190" i="20"/>
  <c r="EU118" i="20"/>
  <c r="EV118" i="20" s="1"/>
  <c r="EX118" i="20" s="1"/>
  <c r="EY118" i="20"/>
  <c r="CT228" i="20"/>
  <c r="CP228" i="20"/>
  <c r="CW164" i="20"/>
  <c r="CX164" i="20" s="1"/>
  <c r="CZ164" i="20" s="1"/>
  <c r="EY210" i="20"/>
  <c r="EV210" i="20"/>
  <c r="EX210" i="20" s="1"/>
  <c r="DH256" i="20"/>
  <c r="DE256" i="20"/>
  <c r="DG256" i="20" s="1"/>
  <c r="DA196" i="20"/>
  <c r="CW196" i="20"/>
  <c r="CX196" i="20"/>
  <c r="CZ196" i="20" s="1"/>
  <c r="CI196" i="20"/>
  <c r="CJ196" i="20"/>
  <c r="CL196" i="20" s="1"/>
  <c r="CM196" i="20"/>
  <c r="FB193" i="20"/>
  <c r="FF193" i="20"/>
  <c r="FC193" i="20"/>
  <c r="FE193" i="20" s="1"/>
  <c r="GF197" i="20"/>
  <c r="GH197" i="20" s="1"/>
  <c r="GE197" i="20"/>
  <c r="DV243" i="20"/>
  <c r="DR243" i="20"/>
  <c r="DS243" i="20"/>
  <c r="DU243" i="20" s="1"/>
  <c r="FF243" i="20"/>
  <c r="FB243" i="20"/>
  <c r="FC243" i="20"/>
  <c r="FE243" i="20" s="1"/>
  <c r="FT233" i="20"/>
  <c r="F233" i="20" s="1"/>
  <c r="L227" i="21" s="1"/>
  <c r="FQ233" i="20"/>
  <c r="FS233" i="20" s="1"/>
  <c r="DS233" i="20"/>
  <c r="DU233" i="20" s="1"/>
  <c r="DV233" i="20"/>
  <c r="FF219" i="20"/>
  <c r="FB219" i="20"/>
  <c r="FC219" i="20"/>
  <c r="FE219" i="20" s="1"/>
  <c r="BR219" i="20"/>
  <c r="BO219" i="20"/>
  <c r="BQ219" i="20" s="1"/>
  <c r="CM219" i="20"/>
  <c r="CI219" i="20"/>
  <c r="CJ219" i="20"/>
  <c r="CL219" i="20" s="1"/>
  <c r="EO219" i="20"/>
  <c r="EQ219" i="20" s="1"/>
  <c r="EN219" i="20"/>
  <c r="ER219" i="20"/>
  <c r="GS207" i="20"/>
  <c r="GT207" i="20"/>
  <c r="GV207" i="20" s="1"/>
  <c r="T201" i="21" s="1"/>
  <c r="DD193" i="20"/>
  <c r="DH193" i="20"/>
  <c r="DE193" i="20"/>
  <c r="DG193" i="20" s="1"/>
  <c r="AT259" i="20"/>
  <c r="AV259" i="20" s="1"/>
  <c r="AW259" i="20"/>
  <c r="AS259" i="20"/>
  <c r="FM254" i="20"/>
  <c r="FI254" i="20"/>
  <c r="FJ254" i="20"/>
  <c r="FL254" i="20" s="1"/>
  <c r="AP254" i="20"/>
  <c r="AL254" i="20"/>
  <c r="AI254" i="20"/>
  <c r="AE254" i="20"/>
  <c r="AF254" i="20"/>
  <c r="AH254" i="20" s="1"/>
  <c r="FF254" i="20"/>
  <c r="FC254" i="20"/>
  <c r="FE254" i="20" s="1"/>
  <c r="BD254" i="20"/>
  <c r="AZ254" i="20"/>
  <c r="DO254" i="20"/>
  <c r="DL254" i="20"/>
  <c r="DN254" i="20" s="1"/>
  <c r="DK254" i="20"/>
  <c r="FM207" i="20"/>
  <c r="FI207" i="20"/>
  <c r="DL207" i="20"/>
  <c r="DN207" i="20" s="1"/>
  <c r="DK207" i="20"/>
  <c r="DO207" i="20"/>
  <c r="GA207" i="20"/>
  <c r="FW207" i="20"/>
  <c r="FX207" i="20"/>
  <c r="FZ207" i="20" s="1"/>
  <c r="GF207" i="20"/>
  <c r="GH207" i="20" s="1"/>
  <c r="GE207" i="20"/>
  <c r="DV197" i="20"/>
  <c r="DS197" i="20"/>
  <c r="DU197" i="20" s="1"/>
  <c r="FB197" i="20"/>
  <c r="FF197" i="20"/>
  <c r="FC197" i="20"/>
  <c r="FE197" i="20" s="1"/>
  <c r="U197" i="20"/>
  <c r="R197" i="20"/>
  <c r="T197" i="20" s="1"/>
  <c r="AW193" i="20"/>
  <c r="AT193" i="20"/>
  <c r="AV193" i="20" s="1"/>
  <c r="AS193" i="20"/>
  <c r="DK58" i="20"/>
  <c r="DL58" i="20" s="1"/>
  <c r="DN58" i="20" s="1"/>
  <c r="DO58" i="20"/>
  <c r="U58" i="20"/>
  <c r="R58" i="20"/>
  <c r="T58" i="20" s="1"/>
  <c r="Q58" i="20"/>
  <c r="CB58" i="20"/>
  <c r="CC58" i="20" s="1"/>
  <c r="CE58" i="20" s="1"/>
  <c r="EU58" i="20"/>
  <c r="EV58" i="20" s="1"/>
  <c r="EX58" i="20" s="1"/>
  <c r="K58" i="20"/>
  <c r="M58" i="20" s="1"/>
  <c r="J58" i="20"/>
  <c r="N58" i="20"/>
  <c r="X122" i="20"/>
  <c r="Y122" i="20" s="1"/>
  <c r="AA122" i="20" s="1"/>
  <c r="AB122" i="20"/>
  <c r="EG122" i="20"/>
  <c r="EH122" i="20" s="1"/>
  <c r="EJ122" i="20" s="1"/>
  <c r="EK122" i="20"/>
  <c r="AW122" i="20"/>
  <c r="AS122" i="20"/>
  <c r="AT122" i="20" s="1"/>
  <c r="AV122" i="20" s="1"/>
  <c r="FP25" i="20"/>
  <c r="FQ25" i="20" s="1"/>
  <c r="FS25" i="20" s="1"/>
  <c r="FT25" i="20"/>
  <c r="BK89" i="20"/>
  <c r="BG89" i="20"/>
  <c r="BH89" i="20" s="1"/>
  <c r="BJ89" i="20" s="1"/>
  <c r="N89" i="20"/>
  <c r="J89" i="20"/>
  <c r="K89" i="20" s="1"/>
  <c r="M89" i="20" s="1"/>
  <c r="EH35" i="20"/>
  <c r="EJ35" i="20" s="1"/>
  <c r="EK35" i="20"/>
  <c r="DO35" i="20"/>
  <c r="DK35" i="20"/>
  <c r="DL35" i="20" s="1"/>
  <c r="DN35" i="20" s="1"/>
  <c r="CM35" i="20"/>
  <c r="CI35" i="20"/>
  <c r="CJ35" i="20" s="1"/>
  <c r="CL35" i="20" s="1"/>
  <c r="EN83" i="20"/>
  <c r="EO83" i="20" s="1"/>
  <c r="EQ83" i="20" s="1"/>
  <c r="ER83" i="20"/>
  <c r="AW125" i="20"/>
  <c r="AS125" i="20"/>
  <c r="AT125" i="20" s="1"/>
  <c r="AV125" i="20" s="1"/>
  <c r="DY125" i="20"/>
  <c r="DZ125" i="20"/>
  <c r="EB125" i="20" s="1"/>
  <c r="CM125" i="20"/>
  <c r="CI125" i="20"/>
  <c r="CJ125" i="20" s="1"/>
  <c r="CL125" i="20" s="1"/>
  <c r="AS186" i="20"/>
  <c r="AW186" i="20"/>
  <c r="ER186" i="20"/>
  <c r="EO186" i="20"/>
  <c r="EQ186" i="20" s="1"/>
  <c r="CF171" i="20"/>
  <c r="CB171" i="20"/>
  <c r="CC171" i="20" s="1"/>
  <c r="CE171" i="20" s="1"/>
  <c r="GA171" i="20"/>
  <c r="FW171" i="20"/>
  <c r="FX171" i="20"/>
  <c r="FZ171" i="20" s="1"/>
  <c r="EG157" i="20"/>
  <c r="EH157" i="20" s="1"/>
  <c r="EJ157" i="20" s="1"/>
  <c r="EK157" i="20"/>
  <c r="DV157" i="20"/>
  <c r="DR157" i="20"/>
  <c r="DS157" i="20" s="1"/>
  <c r="DU157" i="20" s="1"/>
  <c r="FF157" i="20"/>
  <c r="FB157" i="20"/>
  <c r="FC157" i="20" s="1"/>
  <c r="FE157" i="20" s="1"/>
  <c r="FP157" i="20"/>
  <c r="FQ157" i="20" s="1"/>
  <c r="FS157" i="20" s="1"/>
  <c r="FT157" i="20"/>
  <c r="EC43" i="20"/>
  <c r="DY43" i="20"/>
  <c r="DZ43" i="20" s="1"/>
  <c r="EB43" i="20" s="1"/>
  <c r="X43" i="20"/>
  <c r="Y43" i="20"/>
  <c r="AA43" i="20" s="1"/>
  <c r="AR44" i="20"/>
  <c r="AW44" i="20" s="1"/>
  <c r="U235" i="20"/>
  <c r="BG122" i="20"/>
  <c r="BH122" i="20" s="1"/>
  <c r="BJ122" i="20" s="1"/>
  <c r="FW38" i="20"/>
  <c r="FX38" i="20" s="1"/>
  <c r="FZ38" i="20" s="1"/>
  <c r="EN60" i="20"/>
  <c r="EO60" i="20" s="1"/>
  <c r="EQ60" i="20" s="1"/>
  <c r="FW243" i="20"/>
  <c r="BG118" i="20"/>
  <c r="BH118" i="20" s="1"/>
  <c r="BJ118" i="20" s="1"/>
  <c r="DY62" i="20"/>
  <c r="DZ62" i="20" s="1"/>
  <c r="EB62" i="20" s="1"/>
  <c r="BU233" i="20"/>
  <c r="DR233" i="20"/>
  <c r="DR197" i="20"/>
  <c r="CP51" i="20"/>
  <c r="CQ51" i="20" s="1"/>
  <c r="CS51" i="20" s="1"/>
  <c r="DZ186" i="20"/>
  <c r="EB186" i="20" s="1"/>
  <c r="BV233" i="20"/>
  <c r="BX233" i="20" s="1"/>
  <c r="AF207" i="20"/>
  <c r="AH207" i="20" s="1"/>
  <c r="CJ233" i="20"/>
  <c r="CL233" i="20" s="1"/>
  <c r="DZ190" i="20"/>
  <c r="EB190" i="20" s="1"/>
  <c r="R199" i="20"/>
  <c r="T199" i="20" s="1"/>
  <c r="BU26" i="20"/>
  <c r="BV26" i="20" s="1"/>
  <c r="BX26" i="20" s="1"/>
  <c r="BY26" i="20"/>
  <c r="FP91" i="20"/>
  <c r="FQ91" i="20" s="1"/>
  <c r="FS91" i="20" s="1"/>
  <c r="EK14" i="20"/>
  <c r="EH14" i="20"/>
  <c r="EJ14" i="20" s="1"/>
  <c r="DV239" i="20"/>
  <c r="DS239" i="20"/>
  <c r="DU239" i="20" s="1"/>
  <c r="BR239" i="20"/>
  <c r="BO239" i="20"/>
  <c r="BQ239" i="20" s="1"/>
  <c r="BN239" i="20"/>
  <c r="EY239" i="20"/>
  <c r="EV239" i="20"/>
  <c r="EX239" i="20" s="1"/>
  <c r="FT184" i="20"/>
  <c r="FQ184" i="20"/>
  <c r="FS184" i="20" s="1"/>
  <c r="AW184" i="20"/>
  <c r="AT184" i="20"/>
  <c r="AV184" i="20" s="1"/>
  <c r="EK208" i="20"/>
  <c r="EH208" i="20"/>
  <c r="EJ208" i="20" s="1"/>
  <c r="AB208" i="20"/>
  <c r="Y208" i="20"/>
  <c r="AA208" i="20" s="1"/>
  <c r="BU227" i="20"/>
  <c r="BV227" i="20"/>
  <c r="BX227" i="20" s="1"/>
  <c r="CF227" i="20"/>
  <c r="CC227" i="20"/>
  <c r="CE227" i="20" s="1"/>
  <c r="CB215" i="20"/>
  <c r="CF215" i="20"/>
  <c r="CC215" i="20"/>
  <c r="CE215" i="20" s="1"/>
  <c r="CT181" i="20"/>
  <c r="CQ181" i="20"/>
  <c r="CS181" i="20" s="1"/>
  <c r="EY181" i="20"/>
  <c r="EV181" i="20"/>
  <c r="EX181" i="20" s="1"/>
  <c r="AI181" i="20"/>
  <c r="AF181" i="20"/>
  <c r="AH181" i="20" s="1"/>
  <c r="CM181" i="20"/>
  <c r="CJ181" i="20"/>
  <c r="CL181" i="20" s="1"/>
  <c r="AZ166" i="20"/>
  <c r="BA166" i="20" s="1"/>
  <c r="BC166" i="20" s="1"/>
  <c r="BD166" i="20"/>
  <c r="BD153" i="20"/>
  <c r="BA153" i="20"/>
  <c r="BC153" i="20" s="1"/>
  <c r="FM153" i="20"/>
  <c r="FJ153" i="20"/>
  <c r="FL153" i="20" s="1"/>
  <c r="EY250" i="20"/>
  <c r="EU250" i="20"/>
  <c r="EV250" i="20"/>
  <c r="EX250" i="20" s="1"/>
  <c r="GF213" i="20"/>
  <c r="GH213" i="20" s="1"/>
  <c r="W207" i="21" s="1"/>
  <c r="GE213" i="20"/>
  <c r="AF167" i="20"/>
  <c r="AH167" i="20" s="1"/>
  <c r="AI167" i="20"/>
  <c r="EK193" i="20"/>
  <c r="EH193" i="20"/>
  <c r="EJ193" i="20" s="1"/>
  <c r="DO135" i="20"/>
  <c r="EY208" i="20"/>
  <c r="EV208" i="20"/>
  <c r="EX208" i="20" s="1"/>
  <c r="EF44" i="20"/>
  <c r="EK44" i="20" s="1"/>
  <c r="R235" i="20"/>
  <c r="T235" i="20" s="1"/>
  <c r="EG190" i="20"/>
  <c r="BG82" i="20"/>
  <c r="BH82" i="20" s="1"/>
  <c r="BJ82" i="20" s="1"/>
  <c r="AZ214" i="20"/>
  <c r="GL238" i="20"/>
  <c r="EU76" i="20"/>
  <c r="EV76" i="20" s="1"/>
  <c r="EX76" i="20" s="1"/>
  <c r="BG147" i="20"/>
  <c r="BH147" i="20" s="1"/>
  <c r="BJ147" i="20" s="1"/>
  <c r="Q197" i="20"/>
  <c r="BN54" i="20"/>
  <c r="BO54" i="20" s="1"/>
  <c r="BQ54" i="20" s="1"/>
  <c r="AE144" i="20"/>
  <c r="AF144" i="20" s="1"/>
  <c r="AH144" i="20" s="1"/>
  <c r="DD256" i="20"/>
  <c r="CI233" i="20"/>
  <c r="DK60" i="20"/>
  <c r="DL60" i="20" s="1"/>
  <c r="DN60" i="20" s="1"/>
  <c r="AE90" i="20"/>
  <c r="AF90" i="20" s="1"/>
  <c r="AH90" i="20" s="1"/>
  <c r="CP99" i="20"/>
  <c r="CQ99" i="20" s="1"/>
  <c r="CS99" i="20" s="1"/>
  <c r="BO213" i="20"/>
  <c r="BQ213" i="20" s="1"/>
  <c r="FJ233" i="20"/>
  <c r="FL233" i="20" s="1"/>
  <c r="AL173" i="20"/>
  <c r="AM173" i="20" s="1"/>
  <c r="AO173" i="20" s="1"/>
  <c r="AP173" i="20"/>
  <c r="BN58" i="20"/>
  <c r="BO58" i="20" s="1"/>
  <c r="BQ58" i="20" s="1"/>
  <c r="DA66" i="20"/>
  <c r="CQ171" i="20"/>
  <c r="CS171" i="20" s="1"/>
  <c r="GA100" i="20"/>
  <c r="GA150" i="20"/>
  <c r="EH233" i="20"/>
  <c r="EJ233" i="20" s="1"/>
  <c r="AM196" i="20"/>
  <c r="AO196" i="20" s="1"/>
  <c r="FI125" i="20"/>
  <c r="FJ125" i="20" s="1"/>
  <c r="FL125" i="20" s="1"/>
  <c r="FM125" i="20"/>
  <c r="EY89" i="20"/>
  <c r="EU89" i="20"/>
  <c r="EV89" i="20" s="1"/>
  <c r="EX89" i="20" s="1"/>
  <c r="DO123" i="20"/>
  <c r="DK123" i="20"/>
  <c r="DL123" i="20" s="1"/>
  <c r="DN123" i="20" s="1"/>
  <c r="AP86" i="20"/>
  <c r="AL86" i="20"/>
  <c r="AM86" i="20" s="1"/>
  <c r="AO86" i="20" s="1"/>
  <c r="EY35" i="20"/>
  <c r="EU35" i="20"/>
  <c r="EV35" i="20" s="1"/>
  <c r="EX35" i="20" s="1"/>
  <c r="FW50" i="20"/>
  <c r="FX50" i="20" s="1"/>
  <c r="FZ50" i="20" s="1"/>
  <c r="GA50" i="20"/>
  <c r="EU90" i="20"/>
  <c r="EV90" i="20" s="1"/>
  <c r="EX90" i="20" s="1"/>
  <c r="EY90" i="20"/>
  <c r="AB243" i="20"/>
  <c r="Y243" i="20"/>
  <c r="AA243" i="20" s="1"/>
  <c r="DH219" i="20"/>
  <c r="DE219" i="20"/>
  <c r="DG219" i="20" s="1"/>
  <c r="U186" i="20"/>
  <c r="R186" i="20"/>
  <c r="T186" i="20" s="1"/>
  <c r="U179" i="20"/>
  <c r="R179" i="20"/>
  <c r="T179" i="20" s="1"/>
  <c r="FT179" i="20"/>
  <c r="FQ179" i="20"/>
  <c r="FS179" i="20" s="1"/>
  <c r="CF179" i="20"/>
  <c r="CC179" i="20"/>
  <c r="CE179" i="20" s="1"/>
  <c r="FT163" i="20"/>
  <c r="FQ163" i="20"/>
  <c r="FS163" i="20" s="1"/>
  <c r="AL157" i="20"/>
  <c r="AM157" i="20" s="1"/>
  <c r="AO157" i="20" s="1"/>
  <c r="AP157" i="20"/>
  <c r="FI110" i="20"/>
  <c r="FJ110" i="20" s="1"/>
  <c r="FL110" i="20" s="1"/>
  <c r="FM110" i="20"/>
  <c r="FM216" i="20"/>
  <c r="FJ216" i="20"/>
  <c r="FL216" i="20" s="1"/>
  <c r="EN49" i="20"/>
  <c r="EO49" i="20" s="1"/>
  <c r="EQ49" i="20" s="1"/>
  <c r="ER49" i="20"/>
  <c r="CW113" i="20"/>
  <c r="CX113" i="20" s="1"/>
  <c r="CZ113" i="20" s="1"/>
  <c r="DA113" i="20"/>
  <c r="CT113" i="20"/>
  <c r="CP113" i="20"/>
  <c r="CQ113" i="20" s="1"/>
  <c r="CS113" i="20" s="1"/>
  <c r="CM174" i="20"/>
  <c r="CJ174" i="20"/>
  <c r="CL174" i="20" s="1"/>
  <c r="DO216" i="20"/>
  <c r="FT251" i="20"/>
  <c r="FQ251" i="20"/>
  <c r="FS251" i="20" s="1"/>
  <c r="CM251" i="20"/>
  <c r="CJ251" i="20"/>
  <c r="CL251" i="20" s="1"/>
  <c r="DH205" i="20"/>
  <c r="DE205" i="20"/>
  <c r="DG205" i="20" s="1"/>
  <c r="CX183" i="20"/>
  <c r="CZ183" i="20" s="1"/>
  <c r="CW183" i="20"/>
  <c r="GA169" i="20"/>
  <c r="FX169" i="20"/>
  <c r="FZ169" i="20" s="1"/>
  <c r="BR169" i="20"/>
  <c r="BO169" i="20"/>
  <c r="BQ169" i="20" s="1"/>
  <c r="DH169" i="20"/>
  <c r="DE169" i="20"/>
  <c r="DG169" i="20" s="1"/>
  <c r="AB169" i="20"/>
  <c r="Y169" i="20"/>
  <c r="AA169" i="20" s="1"/>
  <c r="DD116" i="20"/>
  <c r="DE116" i="20" s="1"/>
  <c r="DG116" i="20" s="1"/>
  <c r="DH116" i="20"/>
  <c r="AB232" i="20"/>
  <c r="Y232" i="20"/>
  <c r="AA232" i="20" s="1"/>
  <c r="DA164" i="20"/>
  <c r="EK26" i="20"/>
  <c r="EH26" i="20"/>
  <c r="EJ26" i="20" s="1"/>
  <c r="AB114" i="20"/>
  <c r="X114" i="20"/>
  <c r="Y114" i="20" s="1"/>
  <c r="AA114" i="20" s="1"/>
  <c r="AT186" i="20"/>
  <c r="AV186" i="20" s="1"/>
  <c r="AP182" i="20"/>
  <c r="AM182" i="20"/>
  <c r="AO182" i="20" s="1"/>
  <c r="FB126" i="20"/>
  <c r="FC126" i="20" s="1"/>
  <c r="FE126" i="20" s="1"/>
  <c r="CT33" i="20"/>
  <c r="CP33" i="20"/>
  <c r="CQ33" i="20" s="1"/>
  <c r="CS33" i="20" s="1"/>
  <c r="BK51" i="20"/>
  <c r="BG51" i="20"/>
  <c r="BH51" i="20" s="1"/>
  <c r="BJ51" i="20" s="1"/>
  <c r="FI51" i="20"/>
  <c r="FJ51" i="20" s="1"/>
  <c r="FL51" i="20" s="1"/>
  <c r="FM51" i="20"/>
  <c r="DZ216" i="20"/>
  <c r="EB216" i="20" s="1"/>
  <c r="EC216" i="20"/>
  <c r="EU83" i="20"/>
  <c r="EV83" i="20" s="1"/>
  <c r="EX83" i="20" s="1"/>
  <c r="EY83" i="20"/>
  <c r="DV76" i="20"/>
  <c r="DR76" i="20"/>
  <c r="DS76" i="20" s="1"/>
  <c r="DU76" i="20" s="1"/>
  <c r="FF261" i="20"/>
  <c r="FC261" i="20"/>
  <c r="FE261" i="20" s="1"/>
  <c r="EC19" i="20"/>
  <c r="DY19" i="20"/>
  <c r="DZ19" i="20" s="1"/>
  <c r="EB19" i="20" s="1"/>
  <c r="ET44" i="20"/>
  <c r="EY44" i="20" s="1"/>
  <c r="FI121" i="20"/>
  <c r="FJ121" i="20" s="1"/>
  <c r="FL121" i="20" s="1"/>
  <c r="AE137" i="20"/>
  <c r="AF137" i="20" s="1"/>
  <c r="AH137" i="20" s="1"/>
  <c r="GL184" i="20"/>
  <c r="CB210" i="20"/>
  <c r="DR110" i="20"/>
  <c r="DS110" i="20" s="1"/>
  <c r="DU110" i="20" s="1"/>
  <c r="AE68" i="20"/>
  <c r="EN186" i="20"/>
  <c r="DY186" i="20"/>
  <c r="FW219" i="20"/>
  <c r="FB254" i="20"/>
  <c r="FW144" i="20"/>
  <c r="EN144" i="20"/>
  <c r="EO144" i="20" s="1"/>
  <c r="EQ144" i="20" s="1"/>
  <c r="DD192" i="20"/>
  <c r="DK216" i="20"/>
  <c r="FP233" i="20"/>
  <c r="AE147" i="20"/>
  <c r="AF147" i="20" s="1"/>
  <c r="AH147" i="20" s="1"/>
  <c r="CP197" i="20"/>
  <c r="CF58" i="20"/>
  <c r="EG35" i="20"/>
  <c r="AT233" i="20"/>
  <c r="AV233" i="20" s="1"/>
  <c r="EY130" i="20"/>
  <c r="EU130" i="20"/>
  <c r="EV130" i="20" s="1"/>
  <c r="EX130" i="20" s="1"/>
  <c r="W44" i="20"/>
  <c r="X44" i="20" s="1"/>
  <c r="CQ197" i="20"/>
  <c r="CS197" i="20" s="1"/>
  <c r="FJ207" i="20"/>
  <c r="FL207" i="20" s="1"/>
  <c r="EY58" i="20"/>
  <c r="FB17" i="20"/>
  <c r="FC17" i="20" s="1"/>
  <c r="FE17" i="20" s="1"/>
  <c r="FF17" i="20"/>
  <c r="AB43" i="20"/>
  <c r="AI204" i="20"/>
  <c r="AF204" i="20"/>
  <c r="AH204" i="20" s="1"/>
  <c r="CT204" i="20"/>
  <c r="CQ204" i="20"/>
  <c r="CS204" i="20" s="1"/>
  <c r="BH204" i="20"/>
  <c r="BJ204" i="20" s="1"/>
  <c r="BK204" i="20"/>
  <c r="CF204" i="20"/>
  <c r="CC204" i="20"/>
  <c r="CE204" i="20" s="1"/>
  <c r="FP67" i="20"/>
  <c r="FQ67" i="20" s="1"/>
  <c r="FS67" i="20" s="1"/>
  <c r="EU114" i="20"/>
  <c r="EV114" i="20" s="1"/>
  <c r="EX114" i="20" s="1"/>
  <c r="EY114" i="20"/>
  <c r="DR113" i="20"/>
  <c r="DS113" i="20" s="1"/>
  <c r="DU113" i="20" s="1"/>
  <c r="EN11" i="20"/>
  <c r="EO11" i="20" s="1"/>
  <c r="EQ11" i="20" s="1"/>
  <c r="ER11" i="20"/>
  <c r="BA254" i="20"/>
  <c r="BC254" i="20" s="1"/>
  <c r="GA253" i="20"/>
  <c r="FX253" i="20"/>
  <c r="FZ253" i="20" s="1"/>
  <c r="GA213" i="20"/>
  <c r="FX213" i="20"/>
  <c r="FZ213" i="20" s="1"/>
  <c r="U231" i="20"/>
  <c r="R231" i="20"/>
  <c r="T231" i="20" s="1"/>
  <c r="BK253" i="20"/>
  <c r="BH253" i="20"/>
  <c r="BJ253" i="20" s="1"/>
  <c r="AI231" i="20"/>
  <c r="AF231" i="20"/>
  <c r="AH231" i="20" s="1"/>
  <c r="BY246" i="20"/>
  <c r="BV246" i="20"/>
  <c r="BX246" i="20" s="1"/>
  <c r="BY92" i="20"/>
  <c r="BU92" i="20"/>
  <c r="BV92" i="20" s="1"/>
  <c r="BX92" i="20" s="1"/>
  <c r="EY218" i="20"/>
  <c r="EV218" i="20"/>
  <c r="EX218" i="20" s="1"/>
  <c r="BY213" i="20"/>
  <c r="BV213" i="20"/>
  <c r="BX213" i="20" s="1"/>
  <c r="AW253" i="20"/>
  <c r="AT253" i="20"/>
  <c r="AV253" i="20" s="1"/>
  <c r="AB231" i="20"/>
  <c r="Y231" i="20"/>
  <c r="AA231" i="20" s="1"/>
  <c r="DA194" i="20"/>
  <c r="CX194" i="20"/>
  <c r="CZ194" i="20" s="1"/>
  <c r="FF194" i="20"/>
  <c r="FC194" i="20"/>
  <c r="FE194" i="20" s="1"/>
  <c r="BK194" i="20"/>
  <c r="BH194" i="20"/>
  <c r="BJ194" i="20" s="1"/>
  <c r="AZ239" i="20"/>
  <c r="BD239" i="20"/>
  <c r="DH153" i="20"/>
  <c r="DE153" i="20"/>
  <c r="DG153" i="20" s="1"/>
  <c r="EC83" i="20"/>
  <c r="DY83" i="20"/>
  <c r="FP198" i="20"/>
  <c r="EG83" i="20"/>
  <c r="EH83" i="20" s="1"/>
  <c r="EJ83" i="20" s="1"/>
  <c r="EK83" i="20"/>
  <c r="GA153" i="20"/>
  <c r="FX153" i="20"/>
  <c r="FZ153" i="20" s="1"/>
  <c r="DV187" i="20"/>
  <c r="DR187" i="20"/>
  <c r="EU126" i="20"/>
  <c r="EV126" i="20" s="1"/>
  <c r="EX126" i="20" s="1"/>
  <c r="EY126" i="20"/>
  <c r="EN33" i="20"/>
  <c r="EO33" i="20" s="1"/>
  <c r="EQ33" i="20" s="1"/>
  <c r="ER33" i="20"/>
  <c r="AB227" i="20"/>
  <c r="X227" i="20"/>
  <c r="FM138" i="20"/>
  <c r="FI138" i="20"/>
  <c r="FJ138" i="20" s="1"/>
  <c r="FL138" i="20" s="1"/>
  <c r="AI160" i="20"/>
  <c r="AF160" i="20"/>
  <c r="AH160" i="20" s="1"/>
  <c r="GA11" i="20"/>
  <c r="FX11" i="20"/>
  <c r="FZ11" i="20" s="1"/>
  <c r="BD30" i="20"/>
  <c r="BA30" i="20"/>
  <c r="BC30" i="20" s="1"/>
  <c r="U30" i="20"/>
  <c r="R30" i="20"/>
  <c r="T30" i="20" s="1"/>
  <c r="EY160" i="20"/>
  <c r="EV160" i="20"/>
  <c r="EX160" i="20" s="1"/>
  <c r="EK160" i="20"/>
  <c r="EH160" i="20"/>
  <c r="EJ160" i="20" s="1"/>
  <c r="CF160" i="20"/>
  <c r="CB160" i="20"/>
  <c r="CC160" i="20" s="1"/>
  <c r="CE160" i="20" s="1"/>
  <c r="AB240" i="20"/>
  <c r="Y240" i="20"/>
  <c r="AA240" i="20" s="1"/>
  <c r="AW240" i="20"/>
  <c r="AS240" i="20"/>
  <c r="AT240" i="20"/>
  <c r="AV240" i="20" s="1"/>
  <c r="DO240" i="20"/>
  <c r="DL240" i="20"/>
  <c r="DN240" i="20" s="1"/>
  <c r="BK249" i="20"/>
  <c r="BH249" i="20"/>
  <c r="BJ249" i="20" s="1"/>
  <c r="AZ249" i="20"/>
  <c r="BA249" i="20"/>
  <c r="BC249" i="20" s="1"/>
  <c r="DH249" i="20"/>
  <c r="DE249" i="20"/>
  <c r="DG249" i="20" s="1"/>
  <c r="FM249" i="20"/>
  <c r="FJ249" i="20"/>
  <c r="FL249" i="20" s="1"/>
  <c r="EU238" i="20"/>
  <c r="EV238" i="20"/>
  <c r="EX238" i="20" s="1"/>
  <c r="AI238" i="20"/>
  <c r="AF238" i="20"/>
  <c r="AH238" i="20" s="1"/>
  <c r="AE238" i="20"/>
  <c r="BD226" i="20"/>
  <c r="BA226" i="20"/>
  <c r="BC226" i="20" s="1"/>
  <c r="CM226" i="20"/>
  <c r="CJ226" i="20"/>
  <c r="CL226" i="20" s="1"/>
  <c r="BR226" i="20"/>
  <c r="BO226" i="20"/>
  <c r="BQ226" i="20" s="1"/>
  <c r="DA226" i="20"/>
  <c r="CX226" i="20"/>
  <c r="CZ226" i="20" s="1"/>
  <c r="AP214" i="20"/>
  <c r="AM214" i="20"/>
  <c r="AO214" i="20" s="1"/>
  <c r="CM214" i="20"/>
  <c r="CJ214" i="20"/>
  <c r="CL214" i="20" s="1"/>
  <c r="FM214" i="20"/>
  <c r="FJ214" i="20"/>
  <c r="FL214" i="20" s="1"/>
  <c r="DA214" i="20"/>
  <c r="CX214" i="20"/>
  <c r="CZ214" i="20" s="1"/>
  <c r="BR202" i="20"/>
  <c r="BO202" i="20"/>
  <c r="BQ202" i="20" s="1"/>
  <c r="FF179" i="20"/>
  <c r="FB179" i="20"/>
  <c r="FC179" i="20" s="1"/>
  <c r="FE179" i="20" s="1"/>
  <c r="EC179" i="20"/>
  <c r="DZ179" i="20"/>
  <c r="EB179" i="20" s="1"/>
  <c r="BK163" i="20"/>
  <c r="BH163" i="20"/>
  <c r="BJ163" i="20" s="1"/>
  <c r="CB150" i="20"/>
  <c r="CC150" i="20" s="1"/>
  <c r="CE150" i="20" s="1"/>
  <c r="AP138" i="20"/>
  <c r="AL138" i="20"/>
  <c r="AM138" i="20" s="1"/>
  <c r="AO138" i="20" s="1"/>
  <c r="FI107" i="20"/>
  <c r="FJ107" i="20" s="1"/>
  <c r="FL107" i="20" s="1"/>
  <c r="EY107" i="20"/>
  <c r="EU107" i="20"/>
  <c r="EV107" i="20" s="1"/>
  <c r="EX107" i="20" s="1"/>
  <c r="BD68" i="20"/>
  <c r="BA68" i="20"/>
  <c r="BC68" i="20" s="1"/>
  <c r="EU68" i="20"/>
  <c r="EV68" i="20" s="1"/>
  <c r="EX68" i="20" s="1"/>
  <c r="EY68" i="20"/>
  <c r="DO68" i="20"/>
  <c r="DK68" i="20"/>
  <c r="DL68" i="20" s="1"/>
  <c r="DN68" i="20" s="1"/>
  <c r="EU193" i="20"/>
  <c r="FO52" i="20"/>
  <c r="FT52" i="20" s="1"/>
  <c r="DA40" i="20"/>
  <c r="FF64" i="20"/>
  <c r="ER24" i="20"/>
  <c r="FF112" i="20"/>
  <c r="EV132" i="20"/>
  <c r="EX132" i="20" s="1"/>
  <c r="CX25" i="20"/>
  <c r="CZ25" i="20" s="1"/>
  <c r="FT59" i="20"/>
  <c r="FT114" i="20"/>
  <c r="CB125" i="20"/>
  <c r="CC125" i="20" s="1"/>
  <c r="CE125" i="20" s="1"/>
  <c r="BN83" i="20"/>
  <c r="BO83" i="20" s="1"/>
  <c r="BQ83" i="20" s="1"/>
  <c r="Y11" i="20"/>
  <c r="AA11" i="20" s="1"/>
  <c r="GF208" i="20"/>
  <c r="GH208" i="20" s="1"/>
  <c r="GL249" i="20"/>
  <c r="GS167" i="20"/>
  <c r="GT167" i="20" s="1"/>
  <c r="GV167" i="20" s="1"/>
  <c r="T161" i="21" s="1"/>
  <c r="AS228" i="20"/>
  <c r="BU146" i="20"/>
  <c r="BV146" i="20" s="1"/>
  <c r="BX146" i="20" s="1"/>
  <c r="CI132" i="20"/>
  <c r="CJ132" i="20" s="1"/>
  <c r="CL132" i="20" s="1"/>
  <c r="N243" i="20"/>
  <c r="FT254" i="20"/>
  <c r="FP254" i="20"/>
  <c r="FM259" i="20"/>
  <c r="FI259" i="20"/>
  <c r="U243" i="20"/>
  <c r="Q243" i="20"/>
  <c r="GT243" i="20"/>
  <c r="GV243" i="20" s="1"/>
  <c r="T237" i="21" s="1"/>
  <c r="GS243" i="20"/>
  <c r="AI243" i="20"/>
  <c r="AE243" i="20"/>
  <c r="BY219" i="20"/>
  <c r="BU219" i="20"/>
  <c r="GF219" i="20"/>
  <c r="GH219" i="20" s="1"/>
  <c r="GE219" i="20"/>
  <c r="BK197" i="20"/>
  <c r="BG197" i="20"/>
  <c r="EY254" i="20"/>
  <c r="EU254" i="20"/>
  <c r="DA254" i="20"/>
  <c r="CW254" i="20"/>
  <c r="CT254" i="20"/>
  <c r="CP254" i="20"/>
  <c r="FM197" i="20"/>
  <c r="FI197" i="20"/>
  <c r="BU193" i="20"/>
  <c r="BY193" i="20"/>
  <c r="DV58" i="20"/>
  <c r="DR58" i="20"/>
  <c r="DS58" i="20" s="1"/>
  <c r="DU58" i="20" s="1"/>
  <c r="CF122" i="20"/>
  <c r="CB122" i="20"/>
  <c r="CC122" i="20" s="1"/>
  <c r="CE122" i="20" s="1"/>
  <c r="U122" i="20"/>
  <c r="Q122" i="20"/>
  <c r="R122" i="20" s="1"/>
  <c r="T122" i="20" s="1"/>
  <c r="AI122" i="20"/>
  <c r="AE122" i="20"/>
  <c r="AF122" i="20" s="1"/>
  <c r="AH122" i="20" s="1"/>
  <c r="DD122" i="20"/>
  <c r="DE122" i="20" s="1"/>
  <c r="DG122" i="20" s="1"/>
  <c r="DH122" i="20"/>
  <c r="AP89" i="20"/>
  <c r="AL89" i="20"/>
  <c r="AM89" i="20" s="1"/>
  <c r="AO89" i="20" s="1"/>
  <c r="AB171" i="20"/>
  <c r="X171" i="20"/>
  <c r="Y171" i="20" s="1"/>
  <c r="AA171" i="20" s="1"/>
  <c r="CW171" i="20"/>
  <c r="CX171" i="20" s="1"/>
  <c r="CZ171" i="20" s="1"/>
  <c r="DA171" i="20"/>
  <c r="BY157" i="20"/>
  <c r="BU157" i="20"/>
  <c r="BV157" i="20" s="1"/>
  <c r="BX157" i="20" s="1"/>
  <c r="ER157" i="20"/>
  <c r="EN157" i="20"/>
  <c r="EO157" i="20" s="1"/>
  <c r="EQ157" i="20" s="1"/>
  <c r="AL43" i="20"/>
  <c r="AP43" i="20"/>
  <c r="BG43" i="20"/>
  <c r="BH43" i="20" s="1"/>
  <c r="BJ43" i="20" s="1"/>
  <c r="BK43" i="20"/>
  <c r="BT52" i="20"/>
  <c r="FM64" i="20"/>
  <c r="AB91" i="20"/>
  <c r="DY138" i="20"/>
  <c r="Q138" i="20"/>
  <c r="R138" i="20" s="1"/>
  <c r="T138" i="20" s="1"/>
  <c r="CP193" i="20"/>
  <c r="EK66" i="20"/>
  <c r="EG66" i="20"/>
  <c r="GE228" i="20"/>
  <c r="GF228" i="20"/>
  <c r="GH228" i="20" s="1"/>
  <c r="BR243" i="20"/>
  <c r="BN243" i="20"/>
  <c r="DL219" i="20"/>
  <c r="DN219" i="20" s="1"/>
  <c r="DK219" i="20"/>
  <c r="DO219" i="20"/>
  <c r="AP219" i="20"/>
  <c r="AM219" i="20"/>
  <c r="AO219" i="20" s="1"/>
  <c r="AW104" i="20"/>
  <c r="AS104" i="20"/>
  <c r="AT104" i="20" s="1"/>
  <c r="AV104" i="20" s="1"/>
  <c r="GT254" i="20"/>
  <c r="GV254" i="20" s="1"/>
  <c r="T248" i="21" s="1"/>
  <c r="GS254" i="20"/>
  <c r="GF254" i="20"/>
  <c r="GH254" i="20" s="1"/>
  <c r="GE254" i="20"/>
  <c r="AW254" i="20"/>
  <c r="AS254" i="20"/>
  <c r="BK254" i="20"/>
  <c r="BG254" i="20"/>
  <c r="GM254" i="20"/>
  <c r="GO254" i="20" s="1"/>
  <c r="GL254" i="20"/>
  <c r="GM207" i="20"/>
  <c r="GO207" i="20" s="1"/>
  <c r="GL207" i="20"/>
  <c r="DV207" i="20"/>
  <c r="DS207" i="20"/>
  <c r="DU207" i="20" s="1"/>
  <c r="FT197" i="20"/>
  <c r="FP197" i="20"/>
  <c r="DY197" i="20"/>
  <c r="EC197" i="20"/>
  <c r="FT58" i="20"/>
  <c r="FP58" i="20"/>
  <c r="FQ58" i="20" s="1"/>
  <c r="FS58" i="20" s="1"/>
  <c r="EK58" i="20"/>
  <c r="EG58" i="20"/>
  <c r="DY58" i="20"/>
  <c r="DZ58" i="20" s="1"/>
  <c r="EB58" i="20" s="1"/>
  <c r="EC58" i="20"/>
  <c r="U125" i="20"/>
  <c r="Q125" i="20"/>
  <c r="R125" i="20" s="1"/>
  <c r="T125" i="20" s="1"/>
  <c r="BK125" i="20"/>
  <c r="BG125" i="20"/>
  <c r="BH125" i="20" s="1"/>
  <c r="BJ125" i="20" s="1"/>
  <c r="BN186" i="20"/>
  <c r="BR186" i="20"/>
  <c r="EY186" i="20"/>
  <c r="EU186" i="20"/>
  <c r="DH186" i="20"/>
  <c r="DD186" i="20"/>
  <c r="CW157" i="20"/>
  <c r="CX157" i="20" s="1"/>
  <c r="CZ157" i="20" s="1"/>
  <c r="DA157" i="20"/>
  <c r="CM157" i="20"/>
  <c r="CI157" i="20"/>
  <c r="CJ157" i="20" s="1"/>
  <c r="CL157" i="20" s="1"/>
  <c r="EY243" i="20"/>
  <c r="EU243" i="20"/>
  <c r="GM243" i="20"/>
  <c r="GO243" i="20" s="1"/>
  <c r="GL243" i="20"/>
  <c r="CT243" i="20"/>
  <c r="CP243" i="20"/>
  <c r="AP233" i="20"/>
  <c r="AM233" i="20"/>
  <c r="AO233" i="20" s="1"/>
  <c r="U219" i="20"/>
  <c r="Q219" i="20"/>
  <c r="GL259" i="20"/>
  <c r="GM259" i="20"/>
  <c r="GO259" i="20" s="1"/>
  <c r="S253" i="21" s="1"/>
  <c r="CF254" i="20"/>
  <c r="CB254" i="20"/>
  <c r="ER254" i="20"/>
  <c r="EN254" i="20"/>
  <c r="EO254" i="20"/>
  <c r="EQ254" i="20" s="1"/>
  <c r="EO207" i="20"/>
  <c r="EQ207" i="20" s="1"/>
  <c r="ER207" i="20"/>
  <c r="GT197" i="20"/>
  <c r="GV197" i="20" s="1"/>
  <c r="T191" i="21" s="1"/>
  <c r="GS197" i="20"/>
  <c r="X157" i="20"/>
  <c r="Y157" i="20" s="1"/>
  <c r="AA157" i="20" s="1"/>
  <c r="AB157" i="20"/>
  <c r="AI58" i="20"/>
  <c r="AE58" i="20"/>
  <c r="BK58" i="20"/>
  <c r="BG58" i="20"/>
  <c r="BH58" i="20" s="1"/>
  <c r="BJ58" i="20" s="1"/>
  <c r="BU122" i="20"/>
  <c r="BV122" i="20" s="1"/>
  <c r="BX122" i="20" s="1"/>
  <c r="BY122" i="20"/>
  <c r="GE186" i="20"/>
  <c r="GF186" i="20"/>
  <c r="GH186" i="20" s="1"/>
  <c r="BD171" i="20"/>
  <c r="BA171" i="20"/>
  <c r="BC171" i="20" s="1"/>
  <c r="BN171" i="20"/>
  <c r="BO171" i="20" s="1"/>
  <c r="BQ171" i="20" s="1"/>
  <c r="BR171" i="20"/>
  <c r="C185" i="20"/>
  <c r="C179" i="21" s="1"/>
  <c r="C258" i="20"/>
  <c r="C252" i="21" s="1"/>
  <c r="C96" i="20"/>
  <c r="C90" i="21" s="1"/>
  <c r="C223" i="20"/>
  <c r="C217" i="21" s="1"/>
  <c r="C247" i="20"/>
  <c r="C241" i="21" s="1"/>
  <c r="C237" i="20"/>
  <c r="C231" i="21" s="1"/>
  <c r="C156" i="20"/>
  <c r="C150" i="21" s="1"/>
  <c r="C252" i="20"/>
  <c r="C246" i="21" s="1"/>
  <c r="C106" i="20"/>
  <c r="C100" i="21" s="1"/>
  <c r="C161" i="20"/>
  <c r="C155" i="21" s="1"/>
  <c r="C206" i="20"/>
  <c r="C200" i="21" s="1"/>
  <c r="F262" i="20"/>
  <c r="L256" i="21" s="1"/>
  <c r="GE164" i="20"/>
  <c r="GF164" i="20" s="1"/>
  <c r="GH164" i="20" s="1"/>
  <c r="AZ228" i="20"/>
  <c r="BA228" i="20"/>
  <c r="BC228" i="20" s="1"/>
  <c r="BD228" i="20"/>
  <c r="BK66" i="20"/>
  <c r="BG66" i="20"/>
  <c r="BH66" i="20" s="1"/>
  <c r="BJ66" i="20" s="1"/>
  <c r="BD126" i="20"/>
  <c r="AZ126" i="20"/>
  <c r="BA126" i="20" s="1"/>
  <c r="BC126" i="20" s="1"/>
  <c r="X164" i="20"/>
  <c r="Y164" i="20" s="1"/>
  <c r="AA164" i="20" s="1"/>
  <c r="AB164" i="20"/>
  <c r="EG228" i="20"/>
  <c r="EK228" i="20"/>
  <c r="CF164" i="20"/>
  <c r="CB164" i="20"/>
  <c r="CC164" i="20" s="1"/>
  <c r="CE164" i="20" s="1"/>
  <c r="AI228" i="20"/>
  <c r="AE228" i="20"/>
  <c r="EU190" i="20"/>
  <c r="EY190" i="20"/>
  <c r="AE66" i="20"/>
  <c r="AI66" i="20"/>
  <c r="X210" i="20"/>
  <c r="AB210" i="20"/>
  <c r="FM228" i="20"/>
  <c r="FJ228" i="20"/>
  <c r="FL228" i="20" s="1"/>
  <c r="FI228" i="20"/>
  <c r="BG164" i="20"/>
  <c r="BH164" i="20" s="1"/>
  <c r="BJ164" i="20" s="1"/>
  <c r="BK164" i="20"/>
  <c r="BR164" i="20"/>
  <c r="BN164" i="20"/>
  <c r="BO164" i="20" s="1"/>
  <c r="BQ164" i="20" s="1"/>
  <c r="U164" i="20"/>
  <c r="Q164" i="20"/>
  <c r="R164" i="20" s="1"/>
  <c r="T164" i="20" s="1"/>
  <c r="GA257" i="20"/>
  <c r="FW257" i="20"/>
  <c r="CF228" i="20"/>
  <c r="CB228" i="20"/>
  <c r="FP228" i="20"/>
  <c r="FT228" i="20"/>
  <c r="FF158" i="20"/>
  <c r="FB158" i="20"/>
  <c r="FC158" i="20" s="1"/>
  <c r="FE158" i="20" s="1"/>
  <c r="ER246" i="20"/>
  <c r="EO246" i="20"/>
  <c r="EQ246" i="20" s="1"/>
  <c r="EN246" i="20"/>
  <c r="AS164" i="20"/>
  <c r="AT164" i="20" s="1"/>
  <c r="AV164" i="20" s="1"/>
  <c r="AW164" i="20"/>
  <c r="EK164" i="20"/>
  <c r="EG164" i="20"/>
  <c r="EH164" i="20" s="1"/>
  <c r="EJ164" i="20" s="1"/>
  <c r="AP190" i="20"/>
  <c r="AL190" i="20"/>
  <c r="AL164" i="20"/>
  <c r="AM164" i="20" s="1"/>
  <c r="AO164" i="20" s="1"/>
  <c r="AI198" i="20"/>
  <c r="AE198" i="20"/>
  <c r="GF199" i="20"/>
  <c r="GH199" i="20" s="1"/>
  <c r="GE199" i="20"/>
  <c r="FB228" i="20"/>
  <c r="FF228" i="20"/>
  <c r="GS199" i="20"/>
  <c r="GT199" i="20"/>
  <c r="GV199" i="20" s="1"/>
  <c r="T193" i="21" s="1"/>
  <c r="AP66" i="20"/>
  <c r="AL66" i="20"/>
  <c r="BY164" i="20"/>
  <c r="BU164" i="20"/>
  <c r="BV164" i="20" s="1"/>
  <c r="BX164" i="20" s="1"/>
  <c r="S96" i="21"/>
  <c r="DK83" i="20"/>
  <c r="DL83" i="20" s="1"/>
  <c r="DN83" i="20" s="1"/>
  <c r="AW134" i="20"/>
  <c r="AS134" i="20"/>
  <c r="AT134" i="20" s="1"/>
  <c r="AV134" i="20" s="1"/>
  <c r="AI164" i="20"/>
  <c r="AE164" i="20"/>
  <c r="AF164" i="20" s="1"/>
  <c r="AH164" i="20" s="1"/>
  <c r="BD210" i="20"/>
  <c r="AZ210" i="20"/>
  <c r="FW66" i="20"/>
  <c r="FX66" i="20" s="1"/>
  <c r="FZ66" i="20" s="1"/>
  <c r="GA66" i="20"/>
  <c r="CM210" i="20"/>
  <c r="CI210" i="20"/>
  <c r="GS175" i="20"/>
  <c r="GT175" i="20" s="1"/>
  <c r="GV175" i="20" s="1"/>
  <c r="DV134" i="20"/>
  <c r="DR134" i="20"/>
  <c r="DS134" i="20" s="1"/>
  <c r="DU134" i="20" s="1"/>
  <c r="GS164" i="20"/>
  <c r="GT164" i="20" s="1"/>
  <c r="GV164" i="20" s="1"/>
  <c r="T158" i="21" s="1"/>
  <c r="Y183" i="20"/>
  <c r="AA183" i="20" s="1"/>
  <c r="X228" i="20"/>
  <c r="AB228" i="20"/>
  <c r="Y228" i="20"/>
  <c r="AA228" i="20" s="1"/>
  <c r="GM246" i="20"/>
  <c r="GO246" i="20" s="1"/>
  <c r="GL246" i="20"/>
  <c r="DO164" i="20"/>
  <c r="DK164" i="20"/>
  <c r="DL164" i="20" s="1"/>
  <c r="DN164" i="20" s="1"/>
  <c r="CT178" i="20"/>
  <c r="CP178" i="20"/>
  <c r="CQ178" i="20" s="1"/>
  <c r="CS178" i="20" s="1"/>
  <c r="BU210" i="20"/>
  <c r="BY210" i="20"/>
  <c r="GT190" i="20"/>
  <c r="GV190" i="20" s="1"/>
  <c r="T184" i="21" s="1"/>
  <c r="GS190" i="20"/>
  <c r="AZ66" i="20"/>
  <c r="BD66" i="20"/>
  <c r="BA66" i="20"/>
  <c r="BC66" i="20" s="1"/>
  <c r="CM190" i="20"/>
  <c r="CI190" i="20"/>
  <c r="CJ228" i="20"/>
  <c r="CL228" i="20" s="1"/>
  <c r="CM228" i="20"/>
  <c r="CI228" i="20"/>
  <c r="GM210" i="20"/>
  <c r="GO210" i="20" s="1"/>
  <c r="GL210" i="20"/>
  <c r="FI164" i="20"/>
  <c r="FJ164" i="20" s="1"/>
  <c r="FL164" i="20" s="1"/>
  <c r="FM164" i="20"/>
  <c r="AZ246" i="20"/>
  <c r="BD246" i="20"/>
  <c r="CP164" i="20"/>
  <c r="CQ164" i="20" s="1"/>
  <c r="CS164" i="20" s="1"/>
  <c r="CT164" i="20"/>
  <c r="AI190" i="20"/>
  <c r="AE190" i="20"/>
  <c r="U209" i="20"/>
  <c r="C209" i="20" s="1"/>
  <c r="Q209" i="20"/>
  <c r="Q66" i="20"/>
  <c r="U66" i="20"/>
  <c r="Q228" i="20"/>
  <c r="U228" i="20"/>
  <c r="Y66" i="20"/>
  <c r="AA66" i="20" s="1"/>
  <c r="X66" i="20"/>
  <c r="EC228" i="20"/>
  <c r="DY228" i="20"/>
  <c r="DO234" i="20"/>
  <c r="DK234" i="20"/>
  <c r="CF66" i="20"/>
  <c r="CB66" i="20"/>
  <c r="CC66" i="20" s="1"/>
  <c r="CE66" i="20" s="1"/>
  <c r="AZ164" i="20"/>
  <c r="BA164" i="20" s="1"/>
  <c r="BC164" i="20" s="1"/>
  <c r="BD164" i="20"/>
  <c r="EK199" i="20"/>
  <c r="E199" i="20" s="1"/>
  <c r="E193" i="21" s="1"/>
  <c r="EG199" i="20"/>
  <c r="DD228" i="20"/>
  <c r="DH228" i="20"/>
  <c r="DE228" i="20"/>
  <c r="DG228" i="20" s="1"/>
  <c r="N95" i="20"/>
  <c r="J95" i="20"/>
  <c r="K95" i="20" s="1"/>
  <c r="M95" i="20" s="1"/>
  <c r="DK76" i="20"/>
  <c r="DL76" i="20" s="1"/>
  <c r="DN76" i="20" s="1"/>
  <c r="CI40" i="20"/>
  <c r="CJ40" i="20" s="1"/>
  <c r="CL40" i="20" s="1"/>
  <c r="AY109" i="20"/>
  <c r="BD109" i="20" s="1"/>
  <c r="N244" i="20"/>
  <c r="J244" i="20"/>
  <c r="K244" i="20" s="1"/>
  <c r="M244" i="20" s="1"/>
  <c r="CO44" i="20"/>
  <c r="CT44" i="20" s="1"/>
  <c r="FF43" i="20"/>
  <c r="N101" i="20"/>
  <c r="J101" i="20"/>
  <c r="K101" i="20" s="1"/>
  <c r="M101" i="20" s="1"/>
  <c r="J37" i="20"/>
  <c r="K37" i="20" s="1"/>
  <c r="M37" i="20" s="1"/>
  <c r="N37" i="20"/>
  <c r="R229" i="20"/>
  <c r="T229" i="20" s="1"/>
  <c r="EV25" i="20"/>
  <c r="EX25" i="20" s="1"/>
  <c r="FT43" i="20"/>
  <c r="GS240" i="20"/>
  <c r="DE250" i="20"/>
  <c r="DG250" i="20" s="1"/>
  <c r="DD73" i="20"/>
  <c r="DE73" i="20" s="1"/>
  <c r="DG73" i="20" s="1"/>
  <c r="FX262" i="20"/>
  <c r="FZ262" i="20" s="1"/>
  <c r="X238" i="20"/>
  <c r="DD194" i="20"/>
  <c r="N184" i="20"/>
  <c r="K184" i="20"/>
  <c r="M184" i="20" s="1"/>
  <c r="J184" i="20"/>
  <c r="N119" i="20"/>
  <c r="J119" i="20"/>
  <c r="K119" i="20" s="1"/>
  <c r="M119" i="20" s="1"/>
  <c r="BU22" i="20"/>
  <c r="BV22" i="20" s="1"/>
  <c r="BX22" i="20" s="1"/>
  <c r="CI100" i="20"/>
  <c r="CJ100" i="20" s="1"/>
  <c r="CL100" i="20" s="1"/>
  <c r="CV109" i="20"/>
  <c r="DA109" i="20" s="1"/>
  <c r="DX44" i="20"/>
  <c r="EC44" i="20" s="1"/>
  <c r="N93" i="20"/>
  <c r="J93" i="20"/>
  <c r="K93" i="20" s="1"/>
  <c r="M93" i="20" s="1"/>
  <c r="J29" i="20"/>
  <c r="K29" i="20" s="1"/>
  <c r="M29" i="20" s="1"/>
  <c r="N29" i="20"/>
  <c r="CJ256" i="20"/>
  <c r="CL256" i="20" s="1"/>
  <c r="FX216" i="20"/>
  <c r="FZ216" i="20" s="1"/>
  <c r="AM261" i="20"/>
  <c r="AO261" i="20" s="1"/>
  <c r="GL216" i="20"/>
  <c r="J135" i="20"/>
  <c r="K135" i="20" s="1"/>
  <c r="M135" i="20" s="1"/>
  <c r="N135" i="20"/>
  <c r="N49" i="20"/>
  <c r="K49" i="20"/>
  <c r="M49" i="20" s="1"/>
  <c r="J49" i="20"/>
  <c r="N238" i="20"/>
  <c r="J238" i="20"/>
  <c r="K238" i="20" s="1"/>
  <c r="M238" i="20" s="1"/>
  <c r="N193" i="20"/>
  <c r="K193" i="20"/>
  <c r="M193" i="20" s="1"/>
  <c r="J193" i="20"/>
  <c r="N129" i="20"/>
  <c r="J129" i="20"/>
  <c r="K129" i="20" s="1"/>
  <c r="M129" i="20" s="1"/>
  <c r="N103" i="20"/>
  <c r="J103" i="20"/>
  <c r="K103" i="20" s="1"/>
  <c r="M103" i="20" s="1"/>
  <c r="J71" i="20"/>
  <c r="K71" i="20" s="1"/>
  <c r="M71" i="20" s="1"/>
  <c r="N71" i="20"/>
  <c r="J63" i="20"/>
  <c r="K63" i="20" s="1"/>
  <c r="M63" i="20" s="1"/>
  <c r="N63" i="20"/>
  <c r="N47" i="20"/>
  <c r="J47" i="20"/>
  <c r="K47" i="20" s="1"/>
  <c r="M47" i="20" s="1"/>
  <c r="N12" i="20"/>
  <c r="J12" i="20"/>
  <c r="K12" i="20" s="1"/>
  <c r="M12" i="20" s="1"/>
  <c r="AR109" i="20"/>
  <c r="N236" i="20"/>
  <c r="J236" i="20"/>
  <c r="K236" i="20" s="1"/>
  <c r="M236" i="20" s="1"/>
  <c r="FH44" i="20"/>
  <c r="FM44" i="20" s="1"/>
  <c r="N85" i="20"/>
  <c r="J85" i="20"/>
  <c r="K85" i="20" s="1"/>
  <c r="M85" i="20" s="1"/>
  <c r="K21" i="20"/>
  <c r="M21" i="20" s="1"/>
  <c r="J21" i="20"/>
  <c r="N21" i="20"/>
  <c r="N52" i="20"/>
  <c r="J52" i="20"/>
  <c r="K52" i="20" s="1"/>
  <c r="M52" i="20" s="1"/>
  <c r="R242" i="20"/>
  <c r="T242" i="20" s="1"/>
  <c r="BH203" i="20"/>
  <c r="BJ203" i="20" s="1"/>
  <c r="AM232" i="20"/>
  <c r="AO232" i="20" s="1"/>
  <c r="BA38" i="20"/>
  <c r="BC38" i="20" s="1"/>
  <c r="FT196" i="20"/>
  <c r="J138" i="20"/>
  <c r="K138" i="20" s="1"/>
  <c r="M138" i="20" s="1"/>
  <c r="N138" i="20"/>
  <c r="N131" i="20"/>
  <c r="J131" i="20"/>
  <c r="K131" i="20" s="1"/>
  <c r="M131" i="20" s="1"/>
  <c r="N77" i="20"/>
  <c r="J77" i="20"/>
  <c r="K77" i="20" s="1"/>
  <c r="M77" i="20" s="1"/>
  <c r="N226" i="20"/>
  <c r="J226" i="20"/>
  <c r="K226" i="20" s="1"/>
  <c r="M226" i="20" s="1"/>
  <c r="J179" i="20"/>
  <c r="K179" i="20" s="1"/>
  <c r="M179" i="20" s="1"/>
  <c r="N179" i="20"/>
  <c r="N50" i="20"/>
  <c r="J50" i="20"/>
  <c r="K50" i="20" s="1"/>
  <c r="M50" i="20" s="1"/>
  <c r="K79" i="20"/>
  <c r="M79" i="20" s="1"/>
  <c r="J79" i="20"/>
  <c r="N79" i="20"/>
  <c r="J31" i="20"/>
  <c r="K31" i="20" s="1"/>
  <c r="M31" i="20" s="1"/>
  <c r="N31" i="20"/>
  <c r="J23" i="20"/>
  <c r="K23" i="20" s="1"/>
  <c r="M23" i="20" s="1"/>
  <c r="N23" i="20"/>
  <c r="BU14" i="20"/>
  <c r="BV14" i="20" s="1"/>
  <c r="BX14" i="20" s="1"/>
  <c r="CH109" i="20"/>
  <c r="CM109" i="20" s="1"/>
  <c r="BU28" i="20"/>
  <c r="BV28" i="20" s="1"/>
  <c r="BX28" i="20" s="1"/>
  <c r="GD44" i="20"/>
  <c r="GE44" i="20" s="1"/>
  <c r="GF44" i="20" s="1"/>
  <c r="GH44" i="20" s="1"/>
  <c r="N16" i="20"/>
  <c r="J16" i="20"/>
  <c r="K16" i="20" s="1"/>
  <c r="M16" i="20" s="1"/>
  <c r="N69" i="20"/>
  <c r="J69" i="20"/>
  <c r="K69" i="20" s="1"/>
  <c r="M69" i="20" s="1"/>
  <c r="N36" i="20"/>
  <c r="K36" i="20"/>
  <c r="M36" i="20" s="1"/>
  <c r="J36" i="20"/>
  <c r="R171" i="20"/>
  <c r="T171" i="20" s="1"/>
  <c r="FJ169" i="20"/>
  <c r="FL169" i="20" s="1"/>
  <c r="BH229" i="20"/>
  <c r="BJ229" i="20" s="1"/>
  <c r="FX157" i="20"/>
  <c r="FZ157" i="20" s="1"/>
  <c r="FT19" i="20"/>
  <c r="AM253" i="20"/>
  <c r="AO253" i="20" s="1"/>
  <c r="DS248" i="20"/>
  <c r="DU248" i="20" s="1"/>
  <c r="BU67" i="20"/>
  <c r="BV67" i="20" s="1"/>
  <c r="BX67" i="20" s="1"/>
  <c r="DH137" i="20"/>
  <c r="DH250" i="20"/>
  <c r="AP114" i="20"/>
  <c r="DK73" i="20"/>
  <c r="DL73" i="20" s="1"/>
  <c r="DN73" i="20" s="1"/>
  <c r="DS226" i="20"/>
  <c r="DU226" i="20" s="1"/>
  <c r="GE193" i="20"/>
  <c r="K107" i="20"/>
  <c r="M107" i="20" s="1"/>
  <c r="J107" i="20"/>
  <c r="N107" i="20"/>
  <c r="N55" i="20"/>
  <c r="J55" i="20"/>
  <c r="K55" i="20" s="1"/>
  <c r="M55" i="20" s="1"/>
  <c r="BF109" i="20"/>
  <c r="BK109" i="20" s="1"/>
  <c r="CV77" i="20"/>
  <c r="AD44" i="20"/>
  <c r="AE44" i="20" s="1"/>
  <c r="J127" i="20"/>
  <c r="K127" i="20" s="1"/>
  <c r="M127" i="20" s="1"/>
  <c r="N127" i="20"/>
  <c r="N61" i="20"/>
  <c r="J61" i="20"/>
  <c r="K61" i="20"/>
  <c r="M61" i="20" s="1"/>
  <c r="ET20" i="20"/>
  <c r="EY20" i="20" s="1"/>
  <c r="I20" i="20"/>
  <c r="BD208" i="20"/>
  <c r="J213" i="20"/>
  <c r="K213" i="20" s="1"/>
  <c r="M213" i="20" s="1"/>
  <c r="N213" i="20"/>
  <c r="K259" i="20"/>
  <c r="M259" i="20" s="1"/>
  <c r="J259" i="20"/>
  <c r="N259" i="20"/>
  <c r="N214" i="20"/>
  <c r="J214" i="20"/>
  <c r="K214" i="20" s="1"/>
  <c r="M214" i="20" s="1"/>
  <c r="N163" i="20"/>
  <c r="J163" i="20"/>
  <c r="K163" i="20" s="1"/>
  <c r="M163" i="20" s="1"/>
  <c r="N90" i="20"/>
  <c r="K90" i="20"/>
  <c r="M90" i="20" s="1"/>
  <c r="J90" i="20"/>
  <c r="N87" i="20"/>
  <c r="J87" i="20"/>
  <c r="K87" i="20" s="1"/>
  <c r="M87" i="20" s="1"/>
  <c r="J39" i="20"/>
  <c r="K39" i="20" s="1"/>
  <c r="M39" i="20" s="1"/>
  <c r="N39" i="20"/>
  <c r="AK109" i="20"/>
  <c r="AP109" i="20" s="1"/>
  <c r="EM44" i="20"/>
  <c r="ER44" i="20" s="1"/>
  <c r="ER17" i="20"/>
  <c r="FM50" i="20"/>
  <c r="N117" i="20"/>
  <c r="J117" i="20"/>
  <c r="K117" i="20" s="1"/>
  <c r="M117" i="20" s="1"/>
  <c r="N53" i="20"/>
  <c r="J53" i="20"/>
  <c r="K53" i="20" s="1"/>
  <c r="M53" i="20" s="1"/>
  <c r="J15" i="20"/>
  <c r="K15" i="20" s="1"/>
  <c r="M15" i="20" s="1"/>
  <c r="N15" i="20"/>
  <c r="EY25" i="20"/>
  <c r="BO229" i="20"/>
  <c r="BQ229" i="20" s="1"/>
  <c r="CX229" i="20"/>
  <c r="CZ229" i="20" s="1"/>
  <c r="AM114" i="20"/>
  <c r="AO114" i="20" s="1"/>
  <c r="DV183" i="20"/>
  <c r="DO19" i="20"/>
  <c r="BU138" i="20"/>
  <c r="BV138" i="20" s="1"/>
  <c r="BX138" i="20" s="1"/>
  <c r="CI73" i="20"/>
  <c r="CJ73" i="20" s="1"/>
  <c r="CL73" i="20" s="1"/>
  <c r="DR226" i="20"/>
  <c r="DO169" i="20"/>
  <c r="DK169" i="20"/>
  <c r="DL169" i="20" s="1"/>
  <c r="DN169" i="20" s="1"/>
  <c r="N68" i="20"/>
  <c r="J68" i="20"/>
  <c r="K68" i="20" s="1"/>
  <c r="M68" i="20" s="1"/>
  <c r="N111" i="20"/>
  <c r="J111" i="20"/>
  <c r="K111" i="20" s="1"/>
  <c r="M111" i="20" s="1"/>
  <c r="N109" i="20"/>
  <c r="J109" i="20"/>
  <c r="K109" i="20" s="1"/>
  <c r="M109" i="20" s="1"/>
  <c r="N45" i="20"/>
  <c r="J45" i="20"/>
  <c r="K45" i="20" s="1"/>
  <c r="M45" i="20" s="1"/>
  <c r="CM146" i="20"/>
  <c r="CI146" i="20"/>
  <c r="CJ146" i="20" s="1"/>
  <c r="CL146" i="20" s="1"/>
  <c r="J167" i="20"/>
  <c r="K167" i="20" s="1"/>
  <c r="M167" i="20" s="1"/>
  <c r="N167" i="20"/>
  <c r="N249" i="20"/>
  <c r="J249" i="20"/>
  <c r="K249" i="20" s="1"/>
  <c r="M249" i="20" s="1"/>
  <c r="N202" i="20"/>
  <c r="J202" i="20"/>
  <c r="K202" i="20" s="1"/>
  <c r="M202" i="20" s="1"/>
  <c r="AP68" i="20"/>
  <c r="AL68" i="20"/>
  <c r="Q68" i="20"/>
  <c r="U68" i="20"/>
  <c r="FT42" i="20"/>
  <c r="FP42" i="20"/>
  <c r="FQ42" i="20" s="1"/>
  <c r="FS42" i="20" s="1"/>
  <c r="DD196" i="20"/>
  <c r="DH196" i="20"/>
  <c r="DE196" i="20"/>
  <c r="DG196" i="20" s="1"/>
  <c r="GL172" i="20"/>
  <c r="GM172" i="20" s="1"/>
  <c r="GO172" i="20" s="1"/>
  <c r="DD88" i="20"/>
  <c r="DE88" i="20" s="1"/>
  <c r="DG88" i="20" s="1"/>
  <c r="CB248" i="20"/>
  <c r="AE56" i="20"/>
  <c r="AS102" i="20"/>
  <c r="AT102" i="20" s="1"/>
  <c r="AV102" i="20" s="1"/>
  <c r="CP153" i="20"/>
  <c r="CQ153" i="20" s="1"/>
  <c r="CS153" i="20" s="1"/>
  <c r="BN155" i="20"/>
  <c r="BO155" i="20" s="1"/>
  <c r="BQ155" i="20" s="1"/>
  <c r="R19" i="20"/>
  <c r="T19" i="20" s="1"/>
  <c r="AW19" i="20"/>
  <c r="P20" i="20"/>
  <c r="Q20" i="20" s="1"/>
  <c r="FF81" i="20"/>
  <c r="EV17" i="20"/>
  <c r="EX17" i="20" s="1"/>
  <c r="BV229" i="20"/>
  <c r="BX229" i="20" s="1"/>
  <c r="EH251" i="20"/>
  <c r="EJ251" i="20" s="1"/>
  <c r="FX83" i="20"/>
  <c r="FZ83" i="20" s="1"/>
  <c r="CX181" i="20"/>
  <c r="CZ181" i="20" s="1"/>
  <c r="DS194" i="20"/>
  <c r="DU194" i="20" s="1"/>
  <c r="DK259" i="20"/>
  <c r="BY227" i="20"/>
  <c r="BN179" i="20"/>
  <c r="BO179" i="20" s="1"/>
  <c r="BQ179" i="20" s="1"/>
  <c r="Q199" i="20"/>
  <c r="FP259" i="20"/>
  <c r="FT259" i="20"/>
  <c r="BK259" i="20"/>
  <c r="BG259" i="20"/>
  <c r="FF42" i="20"/>
  <c r="FB42" i="20"/>
  <c r="FC42" i="20" s="1"/>
  <c r="FE42" i="20" s="1"/>
  <c r="EY196" i="20"/>
  <c r="EU196" i="20"/>
  <c r="DO113" i="20"/>
  <c r="DK113" i="20"/>
  <c r="DL113" i="20" s="1"/>
  <c r="DN113" i="20" s="1"/>
  <c r="BG116" i="20"/>
  <c r="BH116" i="20" s="1"/>
  <c r="BJ116" i="20" s="1"/>
  <c r="AE135" i="20"/>
  <c r="AF135" i="20" s="1"/>
  <c r="AH135" i="20" s="1"/>
  <c r="CI48" i="20"/>
  <c r="CJ48" i="20" s="1"/>
  <c r="CL48" i="20" s="1"/>
  <c r="Q19" i="20"/>
  <c r="AS19" i="20"/>
  <c r="DX20" i="20"/>
  <c r="DY20" i="20" s="1"/>
  <c r="DZ20" i="20" s="1"/>
  <c r="EB20" i="20" s="1"/>
  <c r="EV194" i="20"/>
  <c r="EX194" i="20" s="1"/>
  <c r="Y62" i="20"/>
  <c r="AA62" i="20" s="1"/>
  <c r="FJ238" i="20"/>
  <c r="FL238" i="20" s="1"/>
  <c r="Y230" i="20"/>
  <c r="AA230" i="20" s="1"/>
  <c r="EY73" i="20"/>
  <c r="EV73" i="20"/>
  <c r="EX73" i="20" s="1"/>
  <c r="EH259" i="20"/>
  <c r="EJ259" i="20" s="1"/>
  <c r="FT81" i="20"/>
  <c r="AM30" i="20"/>
  <c r="AO30" i="20" s="1"/>
  <c r="CX60" i="20"/>
  <c r="CZ60" i="20" s="1"/>
  <c r="BN113" i="20"/>
  <c r="BO113" i="20" s="1"/>
  <c r="BQ113" i="20" s="1"/>
  <c r="D258" i="20"/>
  <c r="J252" i="21" s="1"/>
  <c r="DV213" i="20"/>
  <c r="BD259" i="20"/>
  <c r="AZ259" i="20"/>
  <c r="U259" i="20"/>
  <c r="Q259" i="20"/>
  <c r="DY193" i="20"/>
  <c r="EC193" i="20"/>
  <c r="BY42" i="20"/>
  <c r="BU42" i="20"/>
  <c r="BV42" i="20" s="1"/>
  <c r="BX42" i="20" s="1"/>
  <c r="GL196" i="20"/>
  <c r="GM196" i="20"/>
  <c r="GO196" i="20" s="1"/>
  <c r="EN120" i="20"/>
  <c r="EO120" i="20" s="1"/>
  <c r="EQ120" i="20" s="1"/>
  <c r="EU248" i="20"/>
  <c r="CC248" i="20"/>
  <c r="CE248" i="20" s="1"/>
  <c r="FQ113" i="20"/>
  <c r="FS113" i="20" s="1"/>
  <c r="FC226" i="20"/>
  <c r="FE226" i="20" s="1"/>
  <c r="CJ216" i="20"/>
  <c r="CL216" i="20" s="1"/>
  <c r="EH153" i="20"/>
  <c r="EJ153" i="20" s="1"/>
  <c r="AM184" i="20"/>
  <c r="AO184" i="20" s="1"/>
  <c r="CX232" i="20"/>
  <c r="CZ232" i="20" s="1"/>
  <c r="CI216" i="20"/>
  <c r="AT202" i="20"/>
  <c r="AV202" i="20" s="1"/>
  <c r="CB57" i="20"/>
  <c r="CC57" i="20" s="1"/>
  <c r="CE57" i="20" s="1"/>
  <c r="AE193" i="20"/>
  <c r="AI193" i="20"/>
  <c r="FI167" i="20"/>
  <c r="FJ167" i="20" s="1"/>
  <c r="FL167" i="20" s="1"/>
  <c r="FM167" i="20"/>
  <c r="CI193" i="20"/>
  <c r="CJ193" i="20"/>
  <c r="CL193" i="20" s="1"/>
  <c r="CM193" i="20"/>
  <c r="DA193" i="20"/>
  <c r="CW193" i="20"/>
  <c r="BK196" i="20"/>
  <c r="BG196" i="20"/>
  <c r="FB196" i="20"/>
  <c r="FF196" i="20"/>
  <c r="FI46" i="20"/>
  <c r="FJ46" i="20" s="1"/>
  <c r="FL46" i="20" s="1"/>
  <c r="AS123" i="20"/>
  <c r="AT123" i="20" s="1"/>
  <c r="AV123" i="20" s="1"/>
  <c r="DK22" i="20"/>
  <c r="DL22" i="20" s="1"/>
  <c r="DN22" i="20" s="1"/>
  <c r="CB72" i="20"/>
  <c r="CC72" i="20" s="1"/>
  <c r="CE72" i="20" s="1"/>
  <c r="AT155" i="20"/>
  <c r="AV155" i="20" s="1"/>
  <c r="FJ154" i="20"/>
  <c r="FL154" i="20" s="1"/>
  <c r="BH238" i="20"/>
  <c r="BJ238" i="20" s="1"/>
  <c r="AT14" i="20"/>
  <c r="AV14" i="20" s="1"/>
  <c r="FQ226" i="20"/>
  <c r="FS226" i="20" s="1"/>
  <c r="EY57" i="20"/>
  <c r="EY17" i="20"/>
  <c r="EH202" i="20"/>
  <c r="EJ202" i="20" s="1"/>
  <c r="FX254" i="20"/>
  <c r="FZ254" i="20" s="1"/>
  <c r="FT113" i="20"/>
  <c r="Y246" i="20"/>
  <c r="AA246" i="20" s="1"/>
  <c r="BD232" i="20"/>
  <c r="DS253" i="20"/>
  <c r="DU253" i="20" s="1"/>
  <c r="BG167" i="20"/>
  <c r="BH167" i="20" s="1"/>
  <c r="BJ167" i="20" s="1"/>
  <c r="BK167" i="20"/>
  <c r="BR238" i="20"/>
  <c r="BN238" i="20"/>
  <c r="DK193" i="20"/>
  <c r="DL193" i="20"/>
  <c r="DN193" i="20" s="1"/>
  <c r="DO193" i="20"/>
  <c r="X167" i="20"/>
  <c r="Y167" i="20" s="1"/>
  <c r="AA167" i="20" s="1"/>
  <c r="AB167" i="20"/>
  <c r="DD42" i="20"/>
  <c r="DE42" i="20" s="1"/>
  <c r="DG42" i="20" s="1"/>
  <c r="DH42" i="20"/>
  <c r="Y196" i="20"/>
  <c r="AA196" i="20" s="1"/>
  <c r="X196" i="20"/>
  <c r="AB196" i="20"/>
  <c r="DK196" i="20"/>
  <c r="DO196" i="20"/>
  <c r="DL196" i="20"/>
  <c r="DN196" i="20" s="1"/>
  <c r="U22" i="20"/>
  <c r="Q22" i="20"/>
  <c r="DR104" i="20"/>
  <c r="DS104" i="20" s="1"/>
  <c r="DU104" i="20" s="1"/>
  <c r="DD54" i="20"/>
  <c r="DE54" i="20" s="1"/>
  <c r="DG54" i="20" s="1"/>
  <c r="EN91" i="20"/>
  <c r="EO91" i="20" s="1"/>
  <c r="EQ91" i="20" s="1"/>
  <c r="DY70" i="20"/>
  <c r="DZ70" i="20" s="1"/>
  <c r="EB70" i="20" s="1"/>
  <c r="EC224" i="20"/>
  <c r="AW155" i="20"/>
  <c r="FM154" i="20"/>
  <c r="DE92" i="20"/>
  <c r="DG92" i="20" s="1"/>
  <c r="CQ231" i="20"/>
  <c r="CS231" i="20" s="1"/>
  <c r="FF18" i="20"/>
  <c r="R68" i="20"/>
  <c r="T68" i="20" s="1"/>
  <c r="EV248" i="20"/>
  <c r="EX248" i="20" s="1"/>
  <c r="BO249" i="20"/>
  <c r="BQ249" i="20" s="1"/>
  <c r="CX160" i="20"/>
  <c r="CZ160" i="20" s="1"/>
  <c r="X246" i="20"/>
  <c r="BU259" i="20"/>
  <c r="BY259" i="20"/>
  <c r="CT196" i="20"/>
  <c r="CP196" i="20"/>
  <c r="BU196" i="20"/>
  <c r="BY196" i="20"/>
  <c r="DK80" i="20"/>
  <c r="DL80" i="20" s="1"/>
  <c r="DN80" i="20" s="1"/>
  <c r="GS166" i="20"/>
  <c r="GT166" i="20" s="1"/>
  <c r="GV166" i="20" s="1"/>
  <c r="T160" i="21" s="1"/>
  <c r="BU69" i="20"/>
  <c r="BV69" i="20" s="1"/>
  <c r="BX69" i="20" s="1"/>
  <c r="DR116" i="20"/>
  <c r="DS116" i="20" s="1"/>
  <c r="DU116" i="20" s="1"/>
  <c r="X78" i="20"/>
  <c r="Y78" i="20" s="1"/>
  <c r="AA78" i="20" s="1"/>
  <c r="FB78" i="20"/>
  <c r="FC78" i="20" s="1"/>
  <c r="FE78" i="20" s="1"/>
  <c r="AS110" i="20"/>
  <c r="AT110" i="20" s="1"/>
  <c r="AV110" i="20" s="1"/>
  <c r="CI68" i="20"/>
  <c r="CJ68" i="20" s="1"/>
  <c r="CL68" i="20" s="1"/>
  <c r="DA43" i="20"/>
  <c r="AF196" i="20"/>
  <c r="AH196" i="20" s="1"/>
  <c r="FF68" i="20"/>
  <c r="ER99" i="20"/>
  <c r="FC68" i="20"/>
  <c r="FE68" i="20" s="1"/>
  <c r="EH171" i="20"/>
  <c r="EJ171" i="20" s="1"/>
  <c r="BH240" i="20"/>
  <c r="BJ240" i="20" s="1"/>
  <c r="EH91" i="20"/>
  <c r="EJ91" i="20" s="1"/>
  <c r="CX184" i="20"/>
  <c r="CZ184" i="20" s="1"/>
  <c r="AM239" i="20"/>
  <c r="AO239" i="20" s="1"/>
  <c r="AM17" i="20"/>
  <c r="AO17" i="20" s="1"/>
  <c r="EK91" i="20"/>
  <c r="GE163" i="20"/>
  <c r="GF163" i="20" s="1"/>
  <c r="GH163" i="20" s="1"/>
  <c r="AL17" i="20"/>
  <c r="DS203" i="20"/>
  <c r="DU203" i="20" s="1"/>
  <c r="AI196" i="20"/>
  <c r="BG193" i="20"/>
  <c r="BK193" i="20"/>
  <c r="FF167" i="20"/>
  <c r="FB167" i="20"/>
  <c r="FC167" i="20" s="1"/>
  <c r="FE167" i="20" s="1"/>
  <c r="AW132" i="20"/>
  <c r="AS132" i="20"/>
  <c r="AT132" i="20" s="1"/>
  <c r="AV132" i="20" s="1"/>
  <c r="GE196" i="20"/>
  <c r="GF196" i="20"/>
  <c r="GH196" i="20" s="1"/>
  <c r="GA196" i="20"/>
  <c r="FW196" i="20"/>
  <c r="DK116" i="20"/>
  <c r="DL116" i="20" s="1"/>
  <c r="DN116" i="20" s="1"/>
  <c r="CW120" i="20"/>
  <c r="CX120" i="20" s="1"/>
  <c r="CZ120" i="20" s="1"/>
  <c r="EN72" i="20"/>
  <c r="EO72" i="20" s="1"/>
  <c r="EQ72" i="20" s="1"/>
  <c r="BG145" i="20"/>
  <c r="BH145" i="20" s="1"/>
  <c r="BJ145" i="20" s="1"/>
  <c r="X104" i="20"/>
  <c r="Y104" i="20" s="1"/>
  <c r="AA104" i="20" s="1"/>
  <c r="BG11" i="20"/>
  <c r="BH11" i="20" s="1"/>
  <c r="BJ11" i="20" s="1"/>
  <c r="AT238" i="20"/>
  <c r="AV238" i="20" s="1"/>
  <c r="FF40" i="20"/>
  <c r="BV160" i="20"/>
  <c r="BX160" i="20" s="1"/>
  <c r="DZ213" i="20"/>
  <c r="EB213" i="20" s="1"/>
  <c r="GT144" i="20"/>
  <c r="GV144" i="20" s="1"/>
  <c r="T138" i="21" s="1"/>
  <c r="DH142" i="20"/>
  <c r="D142" i="20" s="1"/>
  <c r="J136" i="21" s="1"/>
  <c r="FT193" i="20"/>
  <c r="FP193" i="20"/>
  <c r="GA259" i="20"/>
  <c r="FW259" i="20"/>
  <c r="EC42" i="20"/>
  <c r="DY42" i="20"/>
  <c r="DZ42" i="20" s="1"/>
  <c r="EB42" i="20" s="1"/>
  <c r="EN132" i="20"/>
  <c r="EO132" i="20" s="1"/>
  <c r="EQ132" i="20" s="1"/>
  <c r="ER132" i="20"/>
  <c r="DY196" i="20"/>
  <c r="EC196" i="20"/>
  <c r="FI196" i="20"/>
  <c r="FM196" i="20"/>
  <c r="DH92" i="20"/>
  <c r="BR201" i="20"/>
  <c r="BN201" i="20"/>
  <c r="U115" i="20"/>
  <c r="Q115" i="20"/>
  <c r="R115" i="20" s="1"/>
  <c r="T115" i="20" s="1"/>
  <c r="EC253" i="20"/>
  <c r="DY253" i="20"/>
  <c r="AI30" i="20"/>
  <c r="AE30" i="20"/>
  <c r="AI240" i="20"/>
  <c r="AE240" i="20"/>
  <c r="DY259" i="20"/>
  <c r="EC259" i="20"/>
  <c r="GF249" i="20"/>
  <c r="GH249" i="20" s="1"/>
  <c r="GE249" i="20"/>
  <c r="EC202" i="20"/>
  <c r="DY202" i="20"/>
  <c r="AP163" i="20"/>
  <c r="AL163" i="20"/>
  <c r="AM163" i="20" s="1"/>
  <c r="AO163" i="20" s="1"/>
  <c r="BD163" i="20"/>
  <c r="AZ163" i="20"/>
  <c r="BA163" i="20" s="1"/>
  <c r="BC163" i="20" s="1"/>
  <c r="FB138" i="20"/>
  <c r="FC138" i="20" s="1"/>
  <c r="FE138" i="20" s="1"/>
  <c r="FF138" i="20"/>
  <c r="DH138" i="20"/>
  <c r="DD138" i="20"/>
  <c r="DE138" i="20" s="1"/>
  <c r="DG138" i="20" s="1"/>
  <c r="BG22" i="20"/>
  <c r="BH22" i="20" s="1"/>
  <c r="BJ22" i="20" s="1"/>
  <c r="CI54" i="20"/>
  <c r="CJ54" i="20" s="1"/>
  <c r="CL54" i="20" s="1"/>
  <c r="AE152" i="20"/>
  <c r="AF152" i="20" s="1"/>
  <c r="AH152" i="20" s="1"/>
  <c r="Q145" i="20"/>
  <c r="R145" i="20" s="1"/>
  <c r="T145" i="20" s="1"/>
  <c r="CI120" i="20"/>
  <c r="CJ120" i="20" s="1"/>
  <c r="CL120" i="20" s="1"/>
  <c r="AZ110" i="20"/>
  <c r="BA110" i="20" s="1"/>
  <c r="BC110" i="20" s="1"/>
  <c r="EN22" i="20"/>
  <c r="EO22" i="20" s="1"/>
  <c r="EQ22" i="20" s="1"/>
  <c r="Q126" i="20"/>
  <c r="R126" i="20" s="1"/>
  <c r="T126" i="20" s="1"/>
  <c r="BG76" i="20"/>
  <c r="BH76" i="20" s="1"/>
  <c r="BJ76" i="20" s="1"/>
  <c r="CA109" i="20"/>
  <c r="EM109" i="20"/>
  <c r="ER109" i="20" s="1"/>
  <c r="DC44" i="20"/>
  <c r="DJ44" i="20"/>
  <c r="DO44" i="20" s="1"/>
  <c r="BF44" i="20"/>
  <c r="BG44" i="20" s="1"/>
  <c r="BH44" i="20" s="1"/>
  <c r="BJ44" i="20" s="1"/>
  <c r="FH20" i="20"/>
  <c r="FM20" i="20" s="1"/>
  <c r="W20" i="20"/>
  <c r="GR20" i="20"/>
  <c r="GS20" i="20" s="1"/>
  <c r="GT20" i="20" s="1"/>
  <c r="GV20" i="20" s="1"/>
  <c r="T14" i="21" s="1"/>
  <c r="DA116" i="20"/>
  <c r="DA112" i="20"/>
  <c r="AF68" i="20"/>
  <c r="AH68" i="20" s="1"/>
  <c r="FM32" i="20"/>
  <c r="Y207" i="20"/>
  <c r="AA207" i="20" s="1"/>
  <c r="EH218" i="20"/>
  <c r="EJ218" i="20" s="1"/>
  <c r="X25" i="20"/>
  <c r="DS183" i="20"/>
  <c r="DU183" i="20" s="1"/>
  <c r="FF237" i="20"/>
  <c r="F237" i="20" s="1"/>
  <c r="L231" i="21" s="1"/>
  <c r="FB237" i="20"/>
  <c r="GF190" i="20"/>
  <c r="GH190" i="20" s="1"/>
  <c r="GE190" i="20"/>
  <c r="EO240" i="20"/>
  <c r="EQ240" i="20" s="1"/>
  <c r="ER240" i="20"/>
  <c r="EY259" i="20"/>
  <c r="EU259" i="20"/>
  <c r="AI259" i="20"/>
  <c r="AE259" i="20"/>
  <c r="DE238" i="20"/>
  <c r="DG238" i="20" s="1"/>
  <c r="DD238" i="20"/>
  <c r="DH238" i="20"/>
  <c r="FM226" i="20"/>
  <c r="FI226" i="20"/>
  <c r="EY214" i="20"/>
  <c r="EU214" i="20"/>
  <c r="BK214" i="20"/>
  <c r="BG214" i="20"/>
  <c r="GL202" i="20"/>
  <c r="GM202" i="20"/>
  <c r="GO202" i="20" s="1"/>
  <c r="CW138" i="20"/>
  <c r="CX138" i="20" s="1"/>
  <c r="CZ138" i="20" s="1"/>
  <c r="DA138" i="20"/>
  <c r="EC107" i="20"/>
  <c r="DY107" i="20"/>
  <c r="DH68" i="20"/>
  <c r="DD68" i="20"/>
  <c r="DE68" i="20" s="1"/>
  <c r="DG68" i="20" s="1"/>
  <c r="GD127" i="20"/>
  <c r="GE127" i="20" s="1"/>
  <c r="GF127" i="20" s="1"/>
  <c r="GH127" i="20" s="1"/>
  <c r="CA103" i="20"/>
  <c r="CF103" i="20" s="1"/>
  <c r="BU80" i="20"/>
  <c r="BV80" i="20" s="1"/>
  <c r="BX80" i="20" s="1"/>
  <c r="FA20" i="20"/>
  <c r="GD20" i="20"/>
  <c r="GE20" i="20" s="1"/>
  <c r="GF20" i="20" s="1"/>
  <c r="GH20" i="20" s="1"/>
  <c r="FV20" i="20"/>
  <c r="DA104" i="20"/>
  <c r="DA90" i="20"/>
  <c r="FF88" i="20"/>
  <c r="FF25" i="20"/>
  <c r="AB25" i="20"/>
  <c r="AZ43" i="20"/>
  <c r="BA43" i="20"/>
  <c r="BC43" i="20" s="1"/>
  <c r="CF259" i="20"/>
  <c r="CB259" i="20"/>
  <c r="BD240" i="20"/>
  <c r="AZ240" i="20"/>
  <c r="BA240" i="20"/>
  <c r="BC240" i="20" s="1"/>
  <c r="FF249" i="20"/>
  <c r="FB249" i="20"/>
  <c r="DL249" i="20"/>
  <c r="DN249" i="20" s="1"/>
  <c r="DK249" i="20"/>
  <c r="U249" i="20"/>
  <c r="Q249" i="20"/>
  <c r="BK226" i="20"/>
  <c r="BG226" i="20"/>
  <c r="EO214" i="20"/>
  <c r="EQ214" i="20" s="1"/>
  <c r="ER214" i="20"/>
  <c r="EN214" i="20"/>
  <c r="GT214" i="20"/>
  <c r="GV214" i="20" s="1"/>
  <c r="GS214" i="20"/>
  <c r="EO179" i="20"/>
  <c r="EQ179" i="20" s="1"/>
  <c r="ER179" i="20"/>
  <c r="BN138" i="20"/>
  <c r="BO138" i="20" s="1"/>
  <c r="BQ138" i="20" s="1"/>
  <c r="BR138" i="20"/>
  <c r="CF107" i="20"/>
  <c r="CB107" i="20"/>
  <c r="CC107" i="20" s="1"/>
  <c r="CE107" i="20" s="1"/>
  <c r="BU120" i="20"/>
  <c r="BV120" i="20" s="1"/>
  <c r="BX120" i="20" s="1"/>
  <c r="FT189" i="20"/>
  <c r="GS200" i="20"/>
  <c r="GL215" i="20"/>
  <c r="EN44" i="20"/>
  <c r="EO44" i="20" s="1"/>
  <c r="EQ44" i="20" s="1"/>
  <c r="DD109" i="20"/>
  <c r="DE109" i="20" s="1"/>
  <c r="DG109" i="20" s="1"/>
  <c r="DD72" i="20"/>
  <c r="DE72" i="20" s="1"/>
  <c r="DG72" i="20" s="1"/>
  <c r="BG112" i="20"/>
  <c r="BH112" i="20" s="1"/>
  <c r="BJ112" i="20" s="1"/>
  <c r="CP48" i="20"/>
  <c r="CQ48" i="20" s="1"/>
  <c r="CS48" i="20" s="1"/>
  <c r="DK86" i="20"/>
  <c r="DL86" i="20" s="1"/>
  <c r="DN86" i="20" s="1"/>
  <c r="CP138" i="20"/>
  <c r="CQ138" i="20" s="1"/>
  <c r="CS138" i="20" s="1"/>
  <c r="FB86" i="20"/>
  <c r="FC86" i="20" s="1"/>
  <c r="FE86" i="20" s="1"/>
  <c r="FW46" i="20"/>
  <c r="FX46" i="20" s="1"/>
  <c r="FZ46" i="20" s="1"/>
  <c r="Q104" i="20"/>
  <c r="R104" i="20" s="1"/>
  <c r="T104" i="20" s="1"/>
  <c r="CI20" i="20"/>
  <c r="CJ20" i="20" s="1"/>
  <c r="CL20" i="20" s="1"/>
  <c r="FV109" i="20"/>
  <c r="FW109" i="20" s="1"/>
  <c r="P109" i="20"/>
  <c r="FO109" i="20"/>
  <c r="FP109" i="20" s="1"/>
  <c r="FQ109" i="20" s="1"/>
  <c r="FS109" i="20" s="1"/>
  <c r="DX61" i="20"/>
  <c r="AK44" i="20"/>
  <c r="AL44" i="20" s="1"/>
  <c r="AY44" i="20"/>
  <c r="AZ44" i="20" s="1"/>
  <c r="CH44" i="20"/>
  <c r="FO20" i="20"/>
  <c r="BF20" i="20"/>
  <c r="AK20" i="20"/>
  <c r="AL20" i="20" s="1"/>
  <c r="BN18" i="20"/>
  <c r="BO18" i="20" s="1"/>
  <c r="BQ18" i="20" s="1"/>
  <c r="AF257" i="20"/>
  <c r="AH257" i="20" s="1"/>
  <c r="CQ191" i="20"/>
  <c r="CS191" i="20" s="1"/>
  <c r="DE192" i="20"/>
  <c r="DG192" i="20" s="1"/>
  <c r="AT192" i="20"/>
  <c r="AV192" i="20" s="1"/>
  <c r="AF38" i="20"/>
  <c r="AH38" i="20" s="1"/>
  <c r="GR101" i="20"/>
  <c r="GS101" i="20" s="1"/>
  <c r="GT101" i="20" s="1"/>
  <c r="GV101" i="20" s="1"/>
  <c r="T95" i="21" s="1"/>
  <c r="EM37" i="20"/>
  <c r="ER37" i="20" s="1"/>
  <c r="FJ204" i="20"/>
  <c r="FL204" i="20" s="1"/>
  <c r="FC104" i="20"/>
  <c r="FE104" i="20" s="1"/>
  <c r="FX242" i="20"/>
  <c r="FZ242" i="20" s="1"/>
  <c r="EH186" i="20"/>
  <c r="EJ186" i="20" s="1"/>
  <c r="DZ251" i="20"/>
  <c r="EB251" i="20" s="1"/>
  <c r="AI118" i="20"/>
  <c r="AL90" i="20"/>
  <c r="AM90" i="20" s="1"/>
  <c r="AO90" i="20" s="1"/>
  <c r="AZ208" i="20"/>
  <c r="D10" i="20"/>
  <c r="J4" i="21" s="1"/>
  <c r="DY239" i="20"/>
  <c r="EK197" i="20"/>
  <c r="EG197" i="20"/>
  <c r="Q34" i="20"/>
  <c r="U34" i="20"/>
  <c r="BK202" i="20"/>
  <c r="BG202" i="20"/>
  <c r="CT136" i="20"/>
  <c r="CP136" i="20"/>
  <c r="CQ136" i="20" s="1"/>
  <c r="CS136" i="20" s="1"/>
  <c r="GE240" i="20"/>
  <c r="GF240" i="20"/>
  <c r="GH240" i="20" s="1"/>
  <c r="GM240" i="20"/>
  <c r="GO240" i="20" s="1"/>
  <c r="GL240" i="20"/>
  <c r="CT259" i="20"/>
  <c r="CP259" i="20"/>
  <c r="GT259" i="20"/>
  <c r="GV259" i="20" s="1"/>
  <c r="GS259" i="20"/>
  <c r="GT249" i="20"/>
  <c r="GV249" i="20" s="1"/>
  <c r="T243" i="21" s="1"/>
  <c r="GS249" i="20"/>
  <c r="CF214" i="20"/>
  <c r="CB214" i="20"/>
  <c r="AB202" i="20"/>
  <c r="X202" i="20"/>
  <c r="AW179" i="20"/>
  <c r="AS179" i="20"/>
  <c r="AT179" i="20" s="1"/>
  <c r="AV179" i="20" s="1"/>
  <c r="GL163" i="20"/>
  <c r="GM163" i="20" s="1"/>
  <c r="GO163" i="20" s="1"/>
  <c r="EC150" i="20"/>
  <c r="DY150" i="20"/>
  <c r="DD107" i="20"/>
  <c r="DE107" i="20" s="1"/>
  <c r="DG107" i="20" s="1"/>
  <c r="DH107" i="20"/>
  <c r="FW68" i="20"/>
  <c r="FX68" i="20" s="1"/>
  <c r="FZ68" i="20" s="1"/>
  <c r="GA68" i="20"/>
  <c r="DR48" i="20"/>
  <c r="DS48" i="20" s="1"/>
  <c r="DU48" i="20" s="1"/>
  <c r="DK56" i="20"/>
  <c r="DL56" i="20" s="1"/>
  <c r="DN56" i="20" s="1"/>
  <c r="FQ189" i="20"/>
  <c r="FS189" i="20" s="1"/>
  <c r="FI124" i="20"/>
  <c r="FJ124" i="20" s="1"/>
  <c r="FL124" i="20" s="1"/>
  <c r="FP88" i="20"/>
  <c r="FQ88" i="20" s="1"/>
  <c r="FS88" i="20" s="1"/>
  <c r="CI123" i="20"/>
  <c r="CJ123" i="20" s="1"/>
  <c r="CL123" i="20" s="1"/>
  <c r="CI76" i="20"/>
  <c r="CJ76" i="20" s="1"/>
  <c r="CL76" i="20" s="1"/>
  <c r="BG78" i="20"/>
  <c r="BH78" i="20" s="1"/>
  <c r="BJ78" i="20" s="1"/>
  <c r="DR94" i="20"/>
  <c r="DS94" i="20" s="1"/>
  <c r="DU94" i="20" s="1"/>
  <c r="DR22" i="20"/>
  <c r="DS22" i="20" s="1"/>
  <c r="DU22" i="20" s="1"/>
  <c r="DK62" i="20"/>
  <c r="DL62" i="20" s="1"/>
  <c r="DN62" i="20" s="1"/>
  <c r="AL145" i="20"/>
  <c r="AM145" i="20" s="1"/>
  <c r="AO145" i="20" s="1"/>
  <c r="CI145" i="20"/>
  <c r="CJ145" i="20" s="1"/>
  <c r="CL145" i="20" s="1"/>
  <c r="GD109" i="20"/>
  <c r="GE109" i="20" s="1"/>
  <c r="GF109" i="20" s="1"/>
  <c r="GH109" i="20" s="1"/>
  <c r="DJ109" i="20"/>
  <c r="DO109" i="20" s="1"/>
  <c r="AD109" i="20"/>
  <c r="AI109" i="20" s="1"/>
  <c r="AY61" i="20"/>
  <c r="AZ61" i="20" s="1"/>
  <c r="CP25" i="20"/>
  <c r="CQ25" i="20" s="1"/>
  <c r="CS25" i="20" s="1"/>
  <c r="EU112" i="20"/>
  <c r="EV112" i="20" s="1"/>
  <c r="EX112" i="20" s="1"/>
  <c r="BM44" i="20"/>
  <c r="CA44" i="20"/>
  <c r="CF44" i="20" s="1"/>
  <c r="GR44" i="20"/>
  <c r="GS44" i="20" s="1"/>
  <c r="GT44" i="20" s="1"/>
  <c r="GV44" i="20" s="1"/>
  <c r="T38" i="21" s="1"/>
  <c r="AD20" i="20"/>
  <c r="AE20" i="20" s="1"/>
  <c r="EM20" i="20"/>
  <c r="AY20" i="20"/>
  <c r="BD20" i="20" s="1"/>
  <c r="DH56" i="20"/>
  <c r="CC186" i="20"/>
  <c r="CE186" i="20" s="1"/>
  <c r="FQ43" i="20"/>
  <c r="FS43" i="20" s="1"/>
  <c r="ER112" i="20"/>
  <c r="FX125" i="20"/>
  <c r="FZ125" i="20" s="1"/>
  <c r="EK67" i="20"/>
  <c r="BU49" i="20"/>
  <c r="BV49" i="20" s="1"/>
  <c r="BX49" i="20" s="1"/>
  <c r="BG99" i="20"/>
  <c r="BH99" i="20" s="1"/>
  <c r="BJ99" i="20" s="1"/>
  <c r="AL158" i="20"/>
  <c r="AM158" i="20" s="1"/>
  <c r="AO158" i="20" s="1"/>
  <c r="BA184" i="20"/>
  <c r="BC184" i="20" s="1"/>
  <c r="FI227" i="20"/>
  <c r="DV178" i="20"/>
  <c r="DS178" i="20"/>
  <c r="DU178" i="20" s="1"/>
  <c r="ER222" i="20"/>
  <c r="EO222" i="20"/>
  <c r="EQ222" i="20" s="1"/>
  <c r="EN222" i="20"/>
  <c r="EY231" i="20"/>
  <c r="EU231" i="20"/>
  <c r="DO160" i="20"/>
  <c r="DL160" i="20"/>
  <c r="DN160" i="20" s="1"/>
  <c r="DA259" i="20"/>
  <c r="CW259" i="20"/>
  <c r="ER249" i="20"/>
  <c r="EO249" i="20"/>
  <c r="EQ249" i="20" s="1"/>
  <c r="EN249" i="20"/>
  <c r="DK226" i="20"/>
  <c r="DL226" i="20"/>
  <c r="DN226" i="20" s="1"/>
  <c r="DO226" i="20"/>
  <c r="DO202" i="20"/>
  <c r="DL202" i="20"/>
  <c r="DN202" i="20" s="1"/>
  <c r="DK202" i="20"/>
  <c r="AB179" i="20"/>
  <c r="X179" i="20"/>
  <c r="Y179" i="20" s="1"/>
  <c r="AA179" i="20" s="1"/>
  <c r="FP138" i="20"/>
  <c r="FQ138" i="20" s="1"/>
  <c r="FS138" i="20" s="1"/>
  <c r="FT138" i="20"/>
  <c r="EC68" i="20"/>
  <c r="DY68" i="20"/>
  <c r="DZ68" i="20" s="1"/>
  <c r="EB68" i="20" s="1"/>
  <c r="CB46" i="20"/>
  <c r="CC46" i="20" s="1"/>
  <c r="CE46" i="20" s="1"/>
  <c r="EG88" i="20"/>
  <c r="EH88" i="20" s="1"/>
  <c r="EJ88" i="20" s="1"/>
  <c r="FV103" i="20"/>
  <c r="GA103" i="20" s="1"/>
  <c r="BG80" i="20"/>
  <c r="BH80" i="20" s="1"/>
  <c r="BJ80" i="20" s="1"/>
  <c r="GE224" i="20"/>
  <c r="FP40" i="20"/>
  <c r="FQ40" i="20" s="1"/>
  <c r="FS40" i="20" s="1"/>
  <c r="DK24" i="20"/>
  <c r="DL24" i="20" s="1"/>
  <c r="DN24" i="20" s="1"/>
  <c r="DK120" i="20"/>
  <c r="DL120" i="20" s="1"/>
  <c r="DN120" i="20" s="1"/>
  <c r="FP145" i="20"/>
  <c r="FQ145" i="20" s="1"/>
  <c r="FS145" i="20" s="1"/>
  <c r="BN256" i="20"/>
  <c r="CB186" i="20"/>
  <c r="FI88" i="20"/>
  <c r="FJ88" i="20" s="1"/>
  <c r="FL88" i="20" s="1"/>
  <c r="GK109" i="20"/>
  <c r="GL109" i="20" s="1"/>
  <c r="GM109" i="20" s="1"/>
  <c r="GO109" i="20" s="1"/>
  <c r="EF109" i="20"/>
  <c r="FH109" i="20"/>
  <c r="FM109" i="20" s="1"/>
  <c r="CP89" i="20"/>
  <c r="CQ89" i="20" s="1"/>
  <c r="CS89" i="20" s="1"/>
  <c r="AR61" i="20"/>
  <c r="AS61" i="20" s="1"/>
  <c r="FA44" i="20"/>
  <c r="FF44" i="20" s="1"/>
  <c r="FO44" i="20"/>
  <c r="FT44" i="20" s="1"/>
  <c r="P44" i="20"/>
  <c r="Q44" i="20" s="1"/>
  <c r="GK20" i="20"/>
  <c r="GL20" i="20" s="1"/>
  <c r="GM20" i="20" s="1"/>
  <c r="GO20" i="20" s="1"/>
  <c r="CA20" i="20"/>
  <c r="AR20" i="20"/>
  <c r="AW20" i="20" s="1"/>
  <c r="AF56" i="20"/>
  <c r="AH56" i="20" s="1"/>
  <c r="AF191" i="20"/>
  <c r="AH191" i="20" s="1"/>
  <c r="FM56" i="20"/>
  <c r="AK52" i="20"/>
  <c r="AP52" i="20" s="1"/>
  <c r="R192" i="20"/>
  <c r="T192" i="20" s="1"/>
  <c r="FC91" i="20"/>
  <c r="FE91" i="20" s="1"/>
  <c r="EY132" i="20"/>
  <c r="EH256" i="20"/>
  <c r="EJ256" i="20" s="1"/>
  <c r="EK132" i="20"/>
  <c r="FX132" i="20"/>
  <c r="FZ132" i="20" s="1"/>
  <c r="CX204" i="20"/>
  <c r="CZ204" i="20" s="1"/>
  <c r="AS89" i="20"/>
  <c r="AT89" i="20" s="1"/>
  <c r="AV89" i="20" s="1"/>
  <c r="BN104" i="20"/>
  <c r="BO104" i="20" s="1"/>
  <c r="BQ104" i="20" s="1"/>
  <c r="DS215" i="20"/>
  <c r="DU215" i="20" s="1"/>
  <c r="CT210" i="20"/>
  <c r="CP210" i="20"/>
  <c r="CT175" i="20"/>
  <c r="CP175" i="20"/>
  <c r="CQ175" i="20" s="1"/>
  <c r="CS175" i="20" s="1"/>
  <c r="DK167" i="20"/>
  <c r="DL167" i="20" s="1"/>
  <c r="DN167" i="20" s="1"/>
  <c r="DO167" i="20"/>
  <c r="AM259" i="20"/>
  <c r="AO259" i="20" s="1"/>
  <c r="AP259" i="20"/>
  <c r="CM238" i="20"/>
  <c r="CI238" i="20"/>
  <c r="ER226" i="20"/>
  <c r="EO226" i="20"/>
  <c r="EQ226" i="20" s="1"/>
  <c r="DA202" i="20"/>
  <c r="CX202" i="20"/>
  <c r="CZ202" i="20" s="1"/>
  <c r="GF202" i="20"/>
  <c r="GH202" i="20" s="1"/>
  <c r="GE202" i="20"/>
  <c r="DO107" i="20"/>
  <c r="DK107" i="20"/>
  <c r="DL107" i="20" s="1"/>
  <c r="DN107" i="20" s="1"/>
  <c r="CT68" i="20"/>
  <c r="CP68" i="20"/>
  <c r="CQ68" i="20" s="1"/>
  <c r="CS68" i="20" s="1"/>
  <c r="DV68" i="20"/>
  <c r="DR68" i="20"/>
  <c r="DS68" i="20" s="1"/>
  <c r="DU68" i="20" s="1"/>
  <c r="EG256" i="20"/>
  <c r="FB72" i="20"/>
  <c r="FC72" i="20" s="1"/>
  <c r="FE72" i="20" s="1"/>
  <c r="CP128" i="20"/>
  <c r="CQ128" i="20" s="1"/>
  <c r="CS128" i="20" s="1"/>
  <c r="DC20" i="20"/>
  <c r="BT20" i="20"/>
  <c r="BY20" i="20" s="1"/>
  <c r="DQ20" i="20"/>
  <c r="DV20" i="20" s="1"/>
  <c r="CO20" i="20"/>
  <c r="AT38" i="20"/>
  <c r="AV38" i="20" s="1"/>
  <c r="ER50" i="20"/>
  <c r="CA77" i="20"/>
  <c r="CF77" i="20" s="1"/>
  <c r="FC25" i="20"/>
  <c r="FE25" i="20" s="1"/>
  <c r="DZ86" i="20"/>
  <c r="EB86" i="20" s="1"/>
  <c r="DL153" i="20"/>
  <c r="DN153" i="20" s="1"/>
  <c r="BR211" i="20"/>
  <c r="BN211" i="20"/>
  <c r="BY162" i="20"/>
  <c r="D162" i="20" s="1"/>
  <c r="J156" i="21" s="1"/>
  <c r="BU162" i="20"/>
  <c r="BV162" i="20" s="1"/>
  <c r="BX162" i="20" s="1"/>
  <c r="GL168" i="20"/>
  <c r="GM168" i="20" s="1"/>
  <c r="GO168" i="20" s="1"/>
  <c r="FT218" i="20"/>
  <c r="FP218" i="20"/>
  <c r="DV160" i="20"/>
  <c r="DR160" i="20"/>
  <c r="DS160" i="20" s="1"/>
  <c r="DU160" i="20" s="1"/>
  <c r="AB259" i="20"/>
  <c r="X259" i="20"/>
  <c r="ER238" i="20"/>
  <c r="F238" i="20" s="1"/>
  <c r="L232" i="21" s="1"/>
  <c r="EO238" i="20"/>
  <c r="EQ238" i="20" s="1"/>
  <c r="EN238" i="20"/>
  <c r="DH226" i="20"/>
  <c r="DE226" i="20"/>
  <c r="DG226" i="20" s="1"/>
  <c r="CT226" i="20"/>
  <c r="CP226" i="20"/>
  <c r="GA214" i="20"/>
  <c r="FW214" i="20"/>
  <c r="DV193" i="20"/>
  <c r="DR193" i="20"/>
  <c r="DS193" i="20"/>
  <c r="DU193" i="20" s="1"/>
  <c r="BR107" i="20"/>
  <c r="BN107" i="20"/>
  <c r="BO107" i="20" s="1"/>
  <c r="BQ107" i="20" s="1"/>
  <c r="AT68" i="20"/>
  <c r="AV68" i="20" s="1"/>
  <c r="AS68" i="20"/>
  <c r="AW68" i="20"/>
  <c r="AB68" i="20"/>
  <c r="X68" i="20"/>
  <c r="BD130" i="20"/>
  <c r="BG54" i="20"/>
  <c r="BH54" i="20" s="1"/>
  <c r="BJ54" i="20" s="1"/>
  <c r="AL100" i="20"/>
  <c r="AM100" i="20" s="1"/>
  <c r="AO100" i="20" s="1"/>
  <c r="DK40" i="20"/>
  <c r="DL40" i="20" s="1"/>
  <c r="DN40" i="20" s="1"/>
  <c r="AL123" i="20"/>
  <c r="AM123" i="20" s="1"/>
  <c r="AO123" i="20" s="1"/>
  <c r="AL115" i="20"/>
  <c r="AM115" i="20" s="1"/>
  <c r="AO115" i="20" s="1"/>
  <c r="EG116" i="20"/>
  <c r="EH116" i="20" s="1"/>
  <c r="EJ116" i="20" s="1"/>
  <c r="BN163" i="20"/>
  <c r="BO163" i="20" s="1"/>
  <c r="BQ163" i="20" s="1"/>
  <c r="CI46" i="20"/>
  <c r="CJ46" i="20" s="1"/>
  <c r="CL46" i="20" s="1"/>
  <c r="Q123" i="20"/>
  <c r="R123" i="20" s="1"/>
  <c r="T123" i="20" s="1"/>
  <c r="EN46" i="20"/>
  <c r="EO46" i="20" s="1"/>
  <c r="EQ46" i="20" s="1"/>
  <c r="DK13" i="20"/>
  <c r="DL13" i="20" s="1"/>
  <c r="DN13" i="20" s="1"/>
  <c r="GR109" i="20"/>
  <c r="GS109" i="20" s="1"/>
  <c r="GT109" i="20" s="1"/>
  <c r="GV109" i="20" s="1"/>
  <c r="T103" i="21" s="1"/>
  <c r="DX109" i="20"/>
  <c r="DY109" i="20" s="1"/>
  <c r="W109" i="20"/>
  <c r="CP97" i="20"/>
  <c r="CQ97" i="20" s="1"/>
  <c r="CS97" i="20" s="1"/>
  <c r="GK44" i="20"/>
  <c r="GL44" i="20" s="1"/>
  <c r="GM44" i="20" s="1"/>
  <c r="GO44" i="20" s="1"/>
  <c r="BT44" i="20"/>
  <c r="FV44" i="20"/>
  <c r="CV20" i="20"/>
  <c r="BM20" i="20"/>
  <c r="EF20" i="20"/>
  <c r="EG20" i="20" s="1"/>
  <c r="DJ20" i="20"/>
  <c r="FF50" i="20"/>
  <c r="CV36" i="20"/>
  <c r="DA36" i="20" s="1"/>
  <c r="FJ67" i="20"/>
  <c r="FL67" i="20" s="1"/>
  <c r="FC50" i="20"/>
  <c r="FE50" i="20" s="1"/>
  <c r="BO256" i="20"/>
  <c r="BQ256" i="20" s="1"/>
  <c r="DZ207" i="20"/>
  <c r="EB207" i="20" s="1"/>
  <c r="CP104" i="20"/>
  <c r="CQ104" i="20" s="1"/>
  <c r="CS104" i="20" s="1"/>
  <c r="BK57" i="20"/>
  <c r="BA251" i="20"/>
  <c r="BC251" i="20" s="1"/>
  <c r="DA158" i="20"/>
  <c r="CW158" i="20"/>
  <c r="CX158" i="20" s="1"/>
  <c r="CZ158" i="20" s="1"/>
  <c r="AB135" i="20"/>
  <c r="X135" i="20"/>
  <c r="Y135" i="20" s="1"/>
  <c r="AA135" i="20" s="1"/>
  <c r="GE160" i="20"/>
  <c r="GF160" i="20" s="1"/>
  <c r="GH160" i="20" s="1"/>
  <c r="GA160" i="20"/>
  <c r="FW160" i="20"/>
  <c r="CM259" i="20"/>
  <c r="CI259" i="20"/>
  <c r="DV249" i="20"/>
  <c r="DR249" i="20"/>
  <c r="GF238" i="20"/>
  <c r="GH238" i="20" s="1"/>
  <c r="GE238" i="20"/>
  <c r="AI226" i="20"/>
  <c r="AE226" i="20"/>
  <c r="CB163" i="20"/>
  <c r="CC163" i="20" s="1"/>
  <c r="CE163" i="20" s="1"/>
  <c r="CF163" i="20"/>
  <c r="BK138" i="20"/>
  <c r="BG138" i="20"/>
  <c r="BH138" i="20" s="1"/>
  <c r="BJ138" i="20" s="1"/>
  <c r="CT107" i="20"/>
  <c r="CP107" i="20"/>
  <c r="CQ107" i="20" s="1"/>
  <c r="CS107" i="20" s="1"/>
  <c r="BY107" i="20"/>
  <c r="BU107" i="20"/>
  <c r="BV107" i="20" s="1"/>
  <c r="BX107" i="20" s="1"/>
  <c r="DR90" i="20"/>
  <c r="DS90" i="20" s="1"/>
  <c r="DU90" i="20" s="1"/>
  <c r="DD234" i="20"/>
  <c r="DH234" i="20"/>
  <c r="EY222" i="20"/>
  <c r="EU222" i="20"/>
  <c r="GL158" i="20"/>
  <c r="GM158" i="20" s="1"/>
  <c r="GO158" i="20" s="1"/>
  <c r="ER190" i="20"/>
  <c r="EO190" i="20"/>
  <c r="EQ190" i="20" s="1"/>
  <c r="EN190" i="20"/>
  <c r="EY191" i="20"/>
  <c r="EU191" i="20"/>
  <c r="AS158" i="20"/>
  <c r="AT158" i="20" s="1"/>
  <c r="AV158" i="20" s="1"/>
  <c r="AW158" i="20"/>
  <c r="EY158" i="20"/>
  <c r="EU158" i="20"/>
  <c r="EV158" i="20" s="1"/>
  <c r="EX158" i="20" s="1"/>
  <c r="BR57" i="20"/>
  <c r="BN57" i="20"/>
  <c r="BO57" i="20" s="1"/>
  <c r="BQ57" i="20" s="1"/>
  <c r="BG83" i="20"/>
  <c r="BH83" i="20" s="1"/>
  <c r="BJ83" i="20" s="1"/>
  <c r="BK83" i="20"/>
  <c r="CB50" i="20"/>
  <c r="CC50" i="20" s="1"/>
  <c r="CE50" i="20" s="1"/>
  <c r="CF50" i="20"/>
  <c r="BD57" i="20"/>
  <c r="BA57" i="20"/>
  <c r="BC57" i="20" s="1"/>
  <c r="AB83" i="20"/>
  <c r="X83" i="20"/>
  <c r="Y83" i="20" s="1"/>
  <c r="AA83" i="20" s="1"/>
  <c r="CP90" i="20"/>
  <c r="CQ90" i="20" s="1"/>
  <c r="CS90" i="20" s="1"/>
  <c r="CT90" i="20"/>
  <c r="AE83" i="20"/>
  <c r="AF83" i="20" s="1"/>
  <c r="AH83" i="20" s="1"/>
  <c r="AI83" i="20"/>
  <c r="DD113" i="20"/>
  <c r="DE113" i="20" s="1"/>
  <c r="DG113" i="20" s="1"/>
  <c r="EC57" i="20"/>
  <c r="DY57" i="20"/>
  <c r="DZ57" i="20" s="1"/>
  <c r="EB57" i="20" s="1"/>
  <c r="FX86" i="20"/>
  <c r="FZ86" i="20" s="1"/>
  <c r="BD91" i="20"/>
  <c r="AE73" i="20"/>
  <c r="AF73" i="20" s="1"/>
  <c r="AH73" i="20" s="1"/>
  <c r="GM250" i="20"/>
  <c r="GO250" i="20" s="1"/>
  <c r="BA253" i="20"/>
  <c r="BC253" i="20" s="1"/>
  <c r="DS231" i="20"/>
  <c r="DU231" i="20" s="1"/>
  <c r="BA230" i="20"/>
  <c r="BC230" i="20" s="1"/>
  <c r="BA231" i="20"/>
  <c r="BC231" i="20" s="1"/>
  <c r="DH227" i="20"/>
  <c r="DE227" i="20"/>
  <c r="DG227" i="20" s="1"/>
  <c r="AP203" i="20"/>
  <c r="AL203" i="20"/>
  <c r="EO203" i="20"/>
  <c r="EQ203" i="20" s="1"/>
  <c r="ER203" i="20"/>
  <c r="DO184" i="20"/>
  <c r="DL184" i="20"/>
  <c r="DN184" i="20" s="1"/>
  <c r="DK184" i="20"/>
  <c r="EC250" i="20"/>
  <c r="DY250" i="20"/>
  <c r="AE250" i="20"/>
  <c r="AI250" i="20"/>
  <c r="EK250" i="20"/>
  <c r="EG250" i="20"/>
  <c r="U227" i="20"/>
  <c r="Q227" i="20"/>
  <c r="U215" i="20"/>
  <c r="Q215" i="20"/>
  <c r="DO181" i="20"/>
  <c r="DL181" i="20"/>
  <c r="DN181" i="20" s="1"/>
  <c r="GM181" i="20"/>
  <c r="GO181" i="20" s="1"/>
  <c r="GL181" i="20"/>
  <c r="BK239" i="20"/>
  <c r="BG239" i="20"/>
  <c r="DY153" i="20"/>
  <c r="EC153" i="20"/>
  <c r="DY194" i="20"/>
  <c r="EC194" i="20"/>
  <c r="BR194" i="20"/>
  <c r="BN194" i="20"/>
  <c r="GA239" i="20"/>
  <c r="FW239" i="20"/>
  <c r="GT203" i="20"/>
  <c r="GV203" i="20" s="1"/>
  <c r="T197" i="21" s="1"/>
  <c r="GS203" i="20"/>
  <c r="AI203" i="20"/>
  <c r="AE203" i="20"/>
  <c r="CT108" i="20"/>
  <c r="CP108" i="20"/>
  <c r="CQ108" i="20" s="1"/>
  <c r="CS108" i="20" s="1"/>
  <c r="EO181" i="20"/>
  <c r="EQ181" i="20" s="1"/>
  <c r="ER181" i="20"/>
  <c r="EN181" i="20"/>
  <c r="GA184" i="20"/>
  <c r="FW184" i="20"/>
  <c r="DO208" i="20"/>
  <c r="DL208" i="20"/>
  <c r="DN208" i="20" s="1"/>
  <c r="BR250" i="20"/>
  <c r="BN250" i="20"/>
  <c r="GT250" i="20"/>
  <c r="GV250" i="20" s="1"/>
  <c r="T244" i="21" s="1"/>
  <c r="GS250" i="20"/>
  <c r="BA250" i="20"/>
  <c r="BC250" i="20" s="1"/>
  <c r="AZ250" i="20"/>
  <c r="BD250" i="20"/>
  <c r="DA227" i="20"/>
  <c r="CW227" i="20"/>
  <c r="AT227" i="20"/>
  <c r="AV227" i="20" s="1"/>
  <c r="AW227" i="20"/>
  <c r="AS227" i="20"/>
  <c r="EC227" i="20"/>
  <c r="DY227" i="20"/>
  <c r="BD215" i="20"/>
  <c r="AZ215" i="20"/>
  <c r="CT215" i="20"/>
  <c r="CP215" i="20"/>
  <c r="FM181" i="20"/>
  <c r="FI181" i="20"/>
  <c r="GL153" i="20"/>
  <c r="GM153" i="20" s="1"/>
  <c r="GO153" i="20" s="1"/>
  <c r="GF194" i="20"/>
  <c r="GH194" i="20" s="1"/>
  <c r="GE194" i="20"/>
  <c r="BD194" i="20"/>
  <c r="AZ194" i="20"/>
  <c r="DA239" i="20"/>
  <c r="CW239" i="20"/>
  <c r="FP203" i="20"/>
  <c r="FT203" i="20"/>
  <c r="BY203" i="20"/>
  <c r="BU203" i="20"/>
  <c r="FF184" i="20"/>
  <c r="FB184" i="20"/>
  <c r="DE208" i="20"/>
  <c r="DG208" i="20" s="1"/>
  <c r="DH208" i="20"/>
  <c r="EK239" i="20"/>
  <c r="EG239" i="20"/>
  <c r="DA250" i="20"/>
  <c r="CW250" i="20"/>
  <c r="AW250" i="20"/>
  <c r="AT250" i="20"/>
  <c r="AV250" i="20" s="1"/>
  <c r="AS250" i="20"/>
  <c r="DR227" i="20"/>
  <c r="DV227" i="20"/>
  <c r="DS227" i="20"/>
  <c r="DU227" i="20" s="1"/>
  <c r="GM227" i="20"/>
  <c r="GO227" i="20" s="1"/>
  <c r="GL227" i="20"/>
  <c r="BR227" i="20"/>
  <c r="BN227" i="20"/>
  <c r="GF215" i="20"/>
  <c r="GH215" i="20" s="1"/>
  <c r="S209" i="21" s="1"/>
  <c r="GE215" i="20"/>
  <c r="FC215" i="20"/>
  <c r="FE215" i="20" s="1"/>
  <c r="FF215" i="20"/>
  <c r="FB215" i="20"/>
  <c r="FW215" i="20"/>
  <c r="GA215" i="20"/>
  <c r="EC181" i="20"/>
  <c r="DY181" i="20"/>
  <c r="GF181" i="20"/>
  <c r="GH181" i="20" s="1"/>
  <c r="GE181" i="20"/>
  <c r="BG250" i="20"/>
  <c r="BK250" i="20"/>
  <c r="AP194" i="20"/>
  <c r="AL194" i="20"/>
  <c r="CI194" i="20"/>
  <c r="CM194" i="20"/>
  <c r="DS208" i="20"/>
  <c r="DU208" i="20" s="1"/>
  <c r="Q239" i="20"/>
  <c r="U239" i="20"/>
  <c r="GE203" i="20"/>
  <c r="GF203" i="20"/>
  <c r="GH203" i="20" s="1"/>
  <c r="CF203" i="20"/>
  <c r="CB203" i="20"/>
  <c r="EY203" i="20"/>
  <c r="EU203" i="20"/>
  <c r="AI208" i="20"/>
  <c r="AE208" i="20"/>
  <c r="U250" i="20"/>
  <c r="Q250" i="20"/>
  <c r="FI250" i="20"/>
  <c r="FM250" i="20"/>
  <c r="FJ250" i="20"/>
  <c r="FL250" i="20" s="1"/>
  <c r="AL227" i="20"/>
  <c r="AP227" i="20"/>
  <c r="AI227" i="20"/>
  <c r="AE227" i="20"/>
  <c r="GA227" i="20"/>
  <c r="FW227" i="20"/>
  <c r="AB215" i="20"/>
  <c r="X215" i="20"/>
  <c r="AI215" i="20"/>
  <c r="AE215" i="20"/>
  <c r="EG215" i="20"/>
  <c r="EK215" i="20"/>
  <c r="FT181" i="20"/>
  <c r="FP181" i="20"/>
  <c r="DV153" i="20"/>
  <c r="DR153" i="20"/>
  <c r="DS153" i="20" s="1"/>
  <c r="DU153" i="20" s="1"/>
  <c r="GA194" i="20"/>
  <c r="FW194" i="20"/>
  <c r="GL194" i="20"/>
  <c r="GM194" i="20"/>
  <c r="GO194" i="20" s="1"/>
  <c r="GE166" i="20"/>
  <c r="GF166" i="20" s="1"/>
  <c r="GH166" i="20" s="1"/>
  <c r="BH216" i="20"/>
  <c r="BJ216" i="20" s="1"/>
  <c r="CT203" i="20"/>
  <c r="CP203" i="20"/>
  <c r="DA203" i="20"/>
  <c r="CW203" i="20"/>
  <c r="FF203" i="20"/>
  <c r="FB203" i="20"/>
  <c r="GT184" i="20"/>
  <c r="GV184" i="20" s="1"/>
  <c r="T178" i="21" s="1"/>
  <c r="GS184" i="20"/>
  <c r="FB208" i="20"/>
  <c r="FF208" i="20"/>
  <c r="GE250" i="20"/>
  <c r="GF250" i="20"/>
  <c r="GH250" i="20" s="1"/>
  <c r="EO227" i="20"/>
  <c r="EQ227" i="20" s="1"/>
  <c r="ER227" i="20"/>
  <c r="EN227" i="20"/>
  <c r="EG227" i="20"/>
  <c r="EK227" i="20"/>
  <c r="GT227" i="20"/>
  <c r="GV227" i="20" s="1"/>
  <c r="T221" i="21" s="1"/>
  <c r="GS227" i="20"/>
  <c r="DO215" i="20"/>
  <c r="DL215" i="20"/>
  <c r="DN215" i="20" s="1"/>
  <c r="AL215" i="20"/>
  <c r="AM215" i="20"/>
  <c r="AO215" i="20" s="1"/>
  <c r="AP215" i="20"/>
  <c r="CW215" i="20"/>
  <c r="DA215" i="20"/>
  <c r="AB181" i="20"/>
  <c r="X181" i="20"/>
  <c r="AB194" i="20"/>
  <c r="X194" i="20"/>
  <c r="EY153" i="20"/>
  <c r="EU153" i="20"/>
  <c r="EV153" i="20" s="1"/>
  <c r="EX153" i="20" s="1"/>
  <c r="BY153" i="20"/>
  <c r="BU153" i="20"/>
  <c r="BV153" i="20" s="1"/>
  <c r="BX153" i="20" s="1"/>
  <c r="GS153" i="20"/>
  <c r="GT153" i="20" s="1"/>
  <c r="GV153" i="20" s="1"/>
  <c r="T147" i="21" s="1"/>
  <c r="FF239" i="20"/>
  <c r="FB239" i="20"/>
  <c r="GT194" i="20"/>
  <c r="GV194" i="20" s="1"/>
  <c r="T188" i="21" s="1"/>
  <c r="GS194" i="20"/>
  <c r="FT194" i="20"/>
  <c r="FP194" i="20"/>
  <c r="X239" i="20"/>
  <c r="AB239" i="20"/>
  <c r="BD203" i="20"/>
  <c r="AZ203" i="20"/>
  <c r="CM203" i="20"/>
  <c r="CI203" i="20"/>
  <c r="BR203" i="20"/>
  <c r="BN203" i="20"/>
  <c r="CF108" i="20"/>
  <c r="CB108" i="20"/>
  <c r="CC108" i="20" s="1"/>
  <c r="CE108" i="20" s="1"/>
  <c r="GE184" i="20"/>
  <c r="GF184" i="20"/>
  <c r="GH184" i="20" s="1"/>
  <c r="AB250" i="20"/>
  <c r="X250" i="20"/>
  <c r="CT227" i="20"/>
  <c r="CP227" i="20"/>
  <c r="EU227" i="20"/>
  <c r="EY227" i="20"/>
  <c r="DE215" i="20"/>
  <c r="DG215" i="20" s="1"/>
  <c r="DH215" i="20"/>
  <c r="DD215" i="20"/>
  <c r="EN215" i="20"/>
  <c r="ER215" i="20"/>
  <c r="EO215" i="20"/>
  <c r="EQ215" i="20" s="1"/>
  <c r="AS215" i="20"/>
  <c r="AW215" i="20"/>
  <c r="AT215" i="20"/>
  <c r="AV215" i="20" s="1"/>
  <c r="GT181" i="20"/>
  <c r="GV181" i="20" s="1"/>
  <c r="T175" i="21" s="1"/>
  <c r="GS181" i="20"/>
  <c r="DH181" i="20"/>
  <c r="DD181" i="20"/>
  <c r="CW153" i="20"/>
  <c r="CX153" i="20" s="1"/>
  <c r="CZ153" i="20" s="1"/>
  <c r="DA153" i="20"/>
  <c r="GE153" i="20"/>
  <c r="GF153" i="20" s="1"/>
  <c r="GH153" i="20" s="1"/>
  <c r="DH166" i="20"/>
  <c r="DD166" i="20"/>
  <c r="DE166" i="20" s="1"/>
  <c r="DG166" i="20" s="1"/>
  <c r="FI215" i="20"/>
  <c r="FM215" i="20"/>
  <c r="AW239" i="20"/>
  <c r="AT239" i="20"/>
  <c r="AV239" i="20" s="1"/>
  <c r="AS239" i="20"/>
  <c r="FM194" i="20"/>
  <c r="FI194" i="20"/>
  <c r="BY194" i="20"/>
  <c r="BU194" i="20"/>
  <c r="U194" i="20"/>
  <c r="Q194" i="20"/>
  <c r="EH125" i="20"/>
  <c r="EJ125" i="20" s="1"/>
  <c r="FT51" i="20"/>
  <c r="FT97" i="20"/>
  <c r="BA215" i="20"/>
  <c r="BC215" i="20" s="1"/>
  <c r="BK181" i="20"/>
  <c r="BG181" i="20"/>
  <c r="CI239" i="20"/>
  <c r="CM239" i="20"/>
  <c r="AI239" i="20"/>
  <c r="AE239" i="20"/>
  <c r="AW203" i="20"/>
  <c r="AS203" i="20"/>
  <c r="AP250" i="20"/>
  <c r="AL250" i="20"/>
  <c r="FT250" i="20"/>
  <c r="FP250" i="20"/>
  <c r="DK227" i="20"/>
  <c r="DO227" i="20"/>
  <c r="DL227" i="20"/>
  <c r="DN227" i="20" s="1"/>
  <c r="CJ227" i="20"/>
  <c r="CL227" i="20" s="1"/>
  <c r="CM227" i="20"/>
  <c r="CI227" i="20"/>
  <c r="FP215" i="20"/>
  <c r="FT215" i="20"/>
  <c r="GA181" i="20"/>
  <c r="FW181" i="20"/>
  <c r="CB239" i="20"/>
  <c r="CF239" i="20"/>
  <c r="DV250" i="20"/>
  <c r="DS250" i="20"/>
  <c r="DU250" i="20" s="1"/>
  <c r="DR250" i="20"/>
  <c r="BK153" i="20"/>
  <c r="BG153" i="20"/>
  <c r="BH153" i="20" s="1"/>
  <c r="BJ153" i="20" s="1"/>
  <c r="EO194" i="20"/>
  <c r="EQ194" i="20" s="1"/>
  <c r="ER194" i="20"/>
  <c r="EK125" i="20"/>
  <c r="DR60" i="20"/>
  <c r="DS60" i="20" s="1"/>
  <c r="DU60" i="20" s="1"/>
  <c r="GT239" i="20"/>
  <c r="GV239" i="20" s="1"/>
  <c r="T233" i="21" s="1"/>
  <c r="GS239" i="20"/>
  <c r="GA203" i="20"/>
  <c r="FW203" i="20"/>
  <c r="AB203" i="20"/>
  <c r="X203" i="20"/>
  <c r="EC203" i="20"/>
  <c r="DY203" i="20"/>
  <c r="ER208" i="20"/>
  <c r="EO208" i="20"/>
  <c r="EQ208" i="20" s="1"/>
  <c r="FB250" i="20"/>
  <c r="FF250" i="20"/>
  <c r="CM250" i="20"/>
  <c r="CI250" i="20"/>
  <c r="EO250" i="20"/>
  <c r="EQ250" i="20" s="1"/>
  <c r="ER250" i="20"/>
  <c r="EN250" i="20"/>
  <c r="AZ227" i="20"/>
  <c r="BA227" i="20"/>
  <c r="BC227" i="20" s="1"/>
  <c r="BD227" i="20"/>
  <c r="GT215" i="20"/>
  <c r="GV215" i="20" s="1"/>
  <c r="T209" i="21" s="1"/>
  <c r="GS215" i="20"/>
  <c r="AS181" i="20"/>
  <c r="AW181" i="20"/>
  <c r="BA181" i="20"/>
  <c r="BC181" i="20" s="1"/>
  <c r="BD181" i="20"/>
  <c r="AZ181" i="20"/>
  <c r="GF239" i="20"/>
  <c r="GH239" i="20" s="1"/>
  <c r="GE239" i="20"/>
  <c r="ER153" i="20"/>
  <c r="EO153" i="20"/>
  <c r="EQ153" i="20" s="1"/>
  <c r="FM239" i="20"/>
  <c r="FI239" i="20"/>
  <c r="AW194" i="20"/>
  <c r="AS194" i="20"/>
  <c r="CF250" i="20"/>
  <c r="CB250" i="20"/>
  <c r="FQ192" i="20"/>
  <c r="FS192" i="20" s="1"/>
  <c r="DK49" i="20"/>
  <c r="DL49" i="20" s="1"/>
  <c r="DN49" i="20" s="1"/>
  <c r="DS169" i="20"/>
  <c r="DU169" i="20" s="1"/>
  <c r="EY155" i="20"/>
  <c r="EU155" i="20"/>
  <c r="EV155" i="20" s="1"/>
  <c r="EX155" i="20" s="1"/>
  <c r="AM242" i="20"/>
  <c r="AO242" i="20" s="1"/>
  <c r="AP242" i="20"/>
  <c r="AL242" i="20"/>
  <c r="GM242" i="20"/>
  <c r="GO242" i="20" s="1"/>
  <c r="GL242" i="20"/>
  <c r="FP155" i="20"/>
  <c r="FQ155" i="20" s="1"/>
  <c r="FS155" i="20" s="1"/>
  <c r="FT155" i="20"/>
  <c r="BY218" i="20"/>
  <c r="BU218" i="20"/>
  <c r="CM218" i="20"/>
  <c r="CI218" i="20"/>
  <c r="AT231" i="20"/>
  <c r="AV231" i="20" s="1"/>
  <c r="AW231" i="20"/>
  <c r="DV242" i="20"/>
  <c r="DR242" i="20"/>
  <c r="EO231" i="20"/>
  <c r="EQ231" i="20" s="1"/>
  <c r="ER231" i="20"/>
  <c r="GT251" i="20"/>
  <c r="GV251" i="20" s="1"/>
  <c r="T245" i="21" s="1"/>
  <c r="GS251" i="20"/>
  <c r="EC230" i="20"/>
  <c r="DY230" i="20"/>
  <c r="AL230" i="20"/>
  <c r="AP230" i="20"/>
  <c r="BD205" i="20"/>
  <c r="BA205" i="20"/>
  <c r="BC205" i="20" s="1"/>
  <c r="AZ205" i="20"/>
  <c r="AP183" i="20"/>
  <c r="AL183" i="20"/>
  <c r="CT169" i="20"/>
  <c r="CP169" i="20"/>
  <c r="CQ169" i="20" s="1"/>
  <c r="CS169" i="20" s="1"/>
  <c r="BD169" i="20"/>
  <c r="AZ169" i="20"/>
  <c r="BA169" i="20" s="1"/>
  <c r="BC169" i="20" s="1"/>
  <c r="AW169" i="20"/>
  <c r="AS169" i="20"/>
  <c r="AT169" i="20" s="1"/>
  <c r="AV169" i="20" s="1"/>
  <c r="U73" i="20"/>
  <c r="Q73" i="20"/>
  <c r="R73" i="20" s="1"/>
  <c r="T73" i="20" s="1"/>
  <c r="AS73" i="20"/>
  <c r="AT73" i="20" s="1"/>
  <c r="AV73" i="20" s="1"/>
  <c r="AW73" i="20"/>
  <c r="AE19" i="20"/>
  <c r="AI19" i="20"/>
  <c r="X19" i="20"/>
  <c r="Y19" i="20"/>
  <c r="AA19" i="20" s="1"/>
  <c r="AB19" i="20"/>
  <c r="DV99" i="20"/>
  <c r="DR99" i="20"/>
  <c r="DS99" i="20" s="1"/>
  <c r="DU99" i="20" s="1"/>
  <c r="FI14" i="20"/>
  <c r="FJ14" i="20" s="1"/>
  <c r="FL14" i="20" s="1"/>
  <c r="AI210" i="20"/>
  <c r="AE210" i="20"/>
  <c r="DV167" i="20"/>
  <c r="DS167" i="20"/>
  <c r="DU167" i="20" s="1"/>
  <c r="DK218" i="20"/>
  <c r="DO218" i="20"/>
  <c r="DL218" i="20"/>
  <c r="DN218" i="20" s="1"/>
  <c r="AB242" i="20"/>
  <c r="X242" i="20"/>
  <c r="BR92" i="20"/>
  <c r="BN92" i="20"/>
  <c r="BO92" i="20" s="1"/>
  <c r="BQ92" i="20" s="1"/>
  <c r="ER230" i="20"/>
  <c r="EO230" i="20"/>
  <c r="EQ230" i="20" s="1"/>
  <c r="EN230" i="20"/>
  <c r="ER205" i="20"/>
  <c r="EO205" i="20"/>
  <c r="EQ205" i="20" s="1"/>
  <c r="BR183" i="20"/>
  <c r="BN183" i="20"/>
  <c r="FT183" i="20"/>
  <c r="FP183" i="20"/>
  <c r="Q169" i="20"/>
  <c r="R169" i="20" s="1"/>
  <c r="T169" i="20" s="1"/>
  <c r="U169" i="20"/>
  <c r="FT169" i="20"/>
  <c r="FP169" i="20"/>
  <c r="FQ169" i="20" s="1"/>
  <c r="FS169" i="20" s="1"/>
  <c r="CT116" i="20"/>
  <c r="CP116" i="20"/>
  <c r="CQ116" i="20" s="1"/>
  <c r="CS116" i="20" s="1"/>
  <c r="BG19" i="20"/>
  <c r="BH19" i="20" s="1"/>
  <c r="BJ19" i="20" s="1"/>
  <c r="BK19" i="20"/>
  <c r="DK99" i="20"/>
  <c r="DL99" i="20" s="1"/>
  <c r="DN99" i="20" s="1"/>
  <c r="DO99" i="20"/>
  <c r="GS155" i="20"/>
  <c r="GT155" i="20" s="1"/>
  <c r="GV155" i="20" s="1"/>
  <c r="T149" i="21" s="1"/>
  <c r="GL218" i="20"/>
  <c r="GM218" i="20"/>
  <c r="GO218" i="20" s="1"/>
  <c r="U210" i="20"/>
  <c r="Q210" i="20"/>
  <c r="CT253" i="20"/>
  <c r="CP253" i="20"/>
  <c r="EC218" i="20"/>
  <c r="DY218" i="20"/>
  <c r="GL231" i="20"/>
  <c r="GM231" i="20"/>
  <c r="GO231" i="20" s="1"/>
  <c r="DR28" i="20"/>
  <c r="DS28" i="20" s="1"/>
  <c r="DU28" i="20" s="1"/>
  <c r="DV28" i="20"/>
  <c r="GT231" i="20"/>
  <c r="GV231" i="20" s="1"/>
  <c r="T225" i="21" s="1"/>
  <c r="GS231" i="20"/>
  <c r="DV251" i="20"/>
  <c r="DS251" i="20"/>
  <c r="DU251" i="20" s="1"/>
  <c r="DR251" i="20"/>
  <c r="AS251" i="20"/>
  <c r="AW251" i="20"/>
  <c r="AT251" i="20"/>
  <c r="AV251" i="20" s="1"/>
  <c r="FF230" i="20"/>
  <c r="FB230" i="20"/>
  <c r="DA169" i="20"/>
  <c r="CW169" i="20"/>
  <c r="CX169" i="20" s="1"/>
  <c r="CZ169" i="20" s="1"/>
  <c r="DO154" i="20"/>
  <c r="DL154" i="20"/>
  <c r="DN154" i="20" s="1"/>
  <c r="CM99" i="20"/>
  <c r="CI99" i="20"/>
  <c r="CJ99" i="20" s="1"/>
  <c r="CL99" i="20" s="1"/>
  <c r="BD242" i="20"/>
  <c r="AZ242" i="20"/>
  <c r="GF218" i="20"/>
  <c r="GH218" i="20" s="1"/>
  <c r="GE218" i="20"/>
  <c r="ER210" i="20"/>
  <c r="EO210" i="20"/>
  <c r="EQ210" i="20" s="1"/>
  <c r="DD253" i="20"/>
  <c r="DH253" i="20"/>
  <c r="BK231" i="20"/>
  <c r="BG231" i="20"/>
  <c r="BN242" i="20"/>
  <c r="BR242" i="20"/>
  <c r="CB251" i="20"/>
  <c r="CF251" i="20"/>
  <c r="DV230" i="20"/>
  <c r="DR230" i="20"/>
  <c r="GF230" i="20"/>
  <c r="GH230" i="20" s="1"/>
  <c r="GE230" i="20"/>
  <c r="CT230" i="20"/>
  <c r="CP230" i="20"/>
  <c r="EC183" i="20"/>
  <c r="DY183" i="20"/>
  <c r="AI183" i="20"/>
  <c r="AE183" i="20"/>
  <c r="EY169" i="20"/>
  <c r="EU169" i="20"/>
  <c r="EV169" i="20" s="1"/>
  <c r="EX169" i="20" s="1"/>
  <c r="BY154" i="20"/>
  <c r="BU154" i="20"/>
  <c r="BV154" i="20" s="1"/>
  <c r="BX154" i="20" s="1"/>
  <c r="DO139" i="20"/>
  <c r="DK139" i="20"/>
  <c r="DL139" i="20" s="1"/>
  <c r="DN139" i="20" s="1"/>
  <c r="X99" i="20"/>
  <c r="Y99" i="20" s="1"/>
  <c r="AA99" i="20" s="1"/>
  <c r="AB99" i="20"/>
  <c r="AE242" i="20"/>
  <c r="AI242" i="20"/>
  <c r="AB155" i="20"/>
  <c r="X155" i="20"/>
  <c r="Y155" i="20" s="1"/>
  <c r="AA155" i="20" s="1"/>
  <c r="U92" i="20"/>
  <c r="Q92" i="20"/>
  <c r="R92" i="20" s="1"/>
  <c r="T92" i="20" s="1"/>
  <c r="GT242" i="20"/>
  <c r="GV242" i="20" s="1"/>
  <c r="T236" i="21" s="1"/>
  <c r="GS242" i="20"/>
  <c r="CF155" i="20"/>
  <c r="CB155" i="20"/>
  <c r="CC155" i="20" s="1"/>
  <c r="CE155" i="20" s="1"/>
  <c r="FF251" i="20"/>
  <c r="FB251" i="20"/>
  <c r="GM230" i="20"/>
  <c r="GO230" i="20" s="1"/>
  <c r="GL230" i="20"/>
  <c r="DH230" i="20"/>
  <c r="DD230" i="20"/>
  <c r="DV205" i="20"/>
  <c r="DR205" i="20"/>
  <c r="GA183" i="20"/>
  <c r="FW183" i="20"/>
  <c r="FM183" i="20"/>
  <c r="FI183" i="20"/>
  <c r="CM183" i="20"/>
  <c r="CI183" i="20"/>
  <c r="GL169" i="20"/>
  <c r="GM169" i="20" s="1"/>
  <c r="GO169" i="20" s="1"/>
  <c r="FF169" i="20"/>
  <c r="FB169" i="20"/>
  <c r="FC169" i="20" s="1"/>
  <c r="FE169" i="20" s="1"/>
  <c r="GE155" i="20"/>
  <c r="GF155" i="20" s="1"/>
  <c r="GH155" i="20" s="1"/>
  <c r="FM210" i="20"/>
  <c r="FI210" i="20"/>
  <c r="EK155" i="20"/>
  <c r="EG155" i="20"/>
  <c r="EH155" i="20" s="1"/>
  <c r="EJ155" i="20" s="1"/>
  <c r="FT242" i="20"/>
  <c r="FP242" i="20"/>
  <c r="DA170" i="20"/>
  <c r="CW170" i="20"/>
  <c r="CX170" i="20" s="1"/>
  <c r="CZ170" i="20" s="1"/>
  <c r="AL169" i="20"/>
  <c r="AM169" i="20" s="1"/>
  <c r="AO169" i="20" s="1"/>
  <c r="AP169" i="20"/>
  <c r="BR230" i="20"/>
  <c r="BN230" i="20"/>
  <c r="BK230" i="20"/>
  <c r="BG230" i="20"/>
  <c r="GA205" i="20"/>
  <c r="FW205" i="20"/>
  <c r="U183" i="20"/>
  <c r="Q183" i="20"/>
  <c r="EC73" i="20"/>
  <c r="DY73" i="20"/>
  <c r="DZ73" i="20" s="1"/>
  <c r="EB73" i="20" s="1"/>
  <c r="EC99" i="20"/>
  <c r="DY99" i="20"/>
  <c r="DV18" i="20"/>
  <c r="DD231" i="20"/>
  <c r="DH231" i="20"/>
  <c r="DA155" i="20"/>
  <c r="CW155" i="20"/>
  <c r="CX155" i="20" s="1"/>
  <c r="CZ155" i="20" s="1"/>
  <c r="AP170" i="20"/>
  <c r="AL170" i="20"/>
  <c r="AM170" i="20" s="1"/>
  <c r="AO170" i="20" s="1"/>
  <c r="AS218" i="20"/>
  <c r="AW218" i="20"/>
  <c r="BK155" i="20"/>
  <c r="BG155" i="20"/>
  <c r="BH155" i="20" s="1"/>
  <c r="BJ155" i="20" s="1"/>
  <c r="DH242" i="20"/>
  <c r="DE242" i="20"/>
  <c r="DG242" i="20" s="1"/>
  <c r="DL242" i="20"/>
  <c r="DN242" i="20" s="1"/>
  <c r="DO242" i="20"/>
  <c r="DO251" i="20"/>
  <c r="DL251" i="20"/>
  <c r="DN251" i="20" s="1"/>
  <c r="DK251" i="20"/>
  <c r="GT230" i="20"/>
  <c r="GV230" i="20" s="1"/>
  <c r="T224" i="21" s="1"/>
  <c r="GS230" i="20"/>
  <c r="GT183" i="20"/>
  <c r="GV183" i="20" s="1"/>
  <c r="GS183" i="20"/>
  <c r="BK169" i="20"/>
  <c r="BG169" i="20"/>
  <c r="BH169" i="20" s="1"/>
  <c r="BJ169" i="20" s="1"/>
  <c r="BK232" i="20"/>
  <c r="BG232" i="20"/>
  <c r="BY73" i="20"/>
  <c r="BU73" i="20"/>
  <c r="BV73" i="20" s="1"/>
  <c r="BX73" i="20" s="1"/>
  <c r="AL19" i="20"/>
  <c r="AP19" i="20"/>
  <c r="AM19" i="20"/>
  <c r="AO19" i="20" s="1"/>
  <c r="Q99" i="20"/>
  <c r="R99" i="20" s="1"/>
  <c r="T99" i="20" s="1"/>
  <c r="U99" i="20"/>
  <c r="EC155" i="20"/>
  <c r="DY155" i="20"/>
  <c r="EO218" i="20"/>
  <c r="EQ218" i="20" s="1"/>
  <c r="ER218" i="20"/>
  <c r="EN218" i="20"/>
  <c r="GA167" i="20"/>
  <c r="FW167" i="20"/>
  <c r="AF218" i="20"/>
  <c r="AH218" i="20" s="1"/>
  <c r="AI218" i="20"/>
  <c r="DA218" i="20"/>
  <c r="CW218" i="20"/>
  <c r="BG242" i="20"/>
  <c r="BK242" i="20"/>
  <c r="DO155" i="20"/>
  <c r="DK155" i="20"/>
  <c r="DL155" i="20" s="1"/>
  <c r="DN155" i="20" s="1"/>
  <c r="DA253" i="20"/>
  <c r="CW253" i="20"/>
  <c r="BR218" i="20"/>
  <c r="BN218" i="20"/>
  <c r="ER253" i="20"/>
  <c r="EO253" i="20"/>
  <c r="EQ253" i="20" s="1"/>
  <c r="GM251" i="20"/>
  <c r="GO251" i="20" s="1"/>
  <c r="GL251" i="20"/>
  <c r="AI251" i="20"/>
  <c r="AE251" i="20"/>
  <c r="FT205" i="20"/>
  <c r="FP205" i="20"/>
  <c r="BK183" i="20"/>
  <c r="BG183" i="20"/>
  <c r="CT183" i="20"/>
  <c r="CP183" i="20"/>
  <c r="ER169" i="20"/>
  <c r="EN169" i="20"/>
  <c r="EO169" i="20" s="1"/>
  <c r="EQ169" i="20" s="1"/>
  <c r="AE169" i="20"/>
  <c r="AF169" i="20" s="1"/>
  <c r="AH169" i="20" s="1"/>
  <c r="AI169" i="20"/>
  <c r="AT154" i="20"/>
  <c r="AV154" i="20" s="1"/>
  <c r="AW154" i="20"/>
  <c r="BK139" i="20"/>
  <c r="BG139" i="20"/>
  <c r="BH139" i="20" s="1"/>
  <c r="BJ139" i="20" s="1"/>
  <c r="BK73" i="20"/>
  <c r="BG73" i="20"/>
  <c r="BH73" i="20" s="1"/>
  <c r="BJ73" i="20" s="1"/>
  <c r="BR19" i="20"/>
  <c r="BN19" i="20"/>
  <c r="BO19" i="20" s="1"/>
  <c r="BQ19" i="20" s="1"/>
  <c r="GA19" i="20"/>
  <c r="FW19" i="20"/>
  <c r="FX19" i="20" s="1"/>
  <c r="FZ19" i="20" s="1"/>
  <c r="BY99" i="20"/>
  <c r="BU99" i="20"/>
  <c r="BV99" i="20" s="1"/>
  <c r="BX99" i="20" s="1"/>
  <c r="GA149" i="20"/>
  <c r="F149" i="20" s="1"/>
  <c r="L143" i="21" s="1"/>
  <c r="GA151" i="20"/>
  <c r="F151" i="20" s="1"/>
  <c r="L145" i="21" s="1"/>
  <c r="GA148" i="20"/>
  <c r="F247" i="20"/>
  <c r="L241" i="21" s="1"/>
  <c r="S144" i="21"/>
  <c r="S145" i="21"/>
  <c r="S40" i="21"/>
  <c r="S117" i="21"/>
  <c r="W128" i="21"/>
  <c r="D161" i="20"/>
  <c r="J155" i="21" s="1"/>
  <c r="S60" i="21"/>
  <c r="S92" i="21"/>
  <c r="W200" i="21"/>
  <c r="S68" i="21"/>
  <c r="S80" i="21"/>
  <c r="S8" i="21"/>
  <c r="W80" i="21"/>
  <c r="S91" i="21"/>
  <c r="T145" i="21"/>
  <c r="W145" i="21"/>
  <c r="DH65" i="20"/>
  <c r="EC67" i="20"/>
  <c r="DY67" i="20"/>
  <c r="DZ67" i="20" s="1"/>
  <c r="EB67" i="20" s="1"/>
  <c r="Q26" i="20"/>
  <c r="U26" i="20"/>
  <c r="BU65" i="20"/>
  <c r="BV65" i="20" s="1"/>
  <c r="BX65" i="20" s="1"/>
  <c r="BY65" i="20"/>
  <c r="DV67" i="20"/>
  <c r="DR67" i="20"/>
  <c r="DS67" i="20" s="1"/>
  <c r="DU67" i="20" s="1"/>
  <c r="BA26" i="20"/>
  <c r="BC26" i="20" s="1"/>
  <c r="BD26" i="20"/>
  <c r="AZ26" i="20"/>
  <c r="CT114" i="20"/>
  <c r="CP114" i="20"/>
  <c r="CQ114" i="20" s="1"/>
  <c r="CS114" i="20" s="1"/>
  <c r="U67" i="20"/>
  <c r="Q67" i="20"/>
  <c r="DV26" i="20"/>
  <c r="DR26" i="20"/>
  <c r="DS26" i="20" s="1"/>
  <c r="DU26" i="20" s="1"/>
  <c r="CP26" i="20"/>
  <c r="CQ26" i="20" s="1"/>
  <c r="CS26" i="20" s="1"/>
  <c r="CT26" i="20"/>
  <c r="DV114" i="20"/>
  <c r="DR114" i="20"/>
  <c r="DS114" i="20" s="1"/>
  <c r="DU114" i="20" s="1"/>
  <c r="FF26" i="20"/>
  <c r="FB26" i="20"/>
  <c r="FC26" i="20" s="1"/>
  <c r="FE26" i="20" s="1"/>
  <c r="CM118" i="20"/>
  <c r="CI118" i="20"/>
  <c r="CJ118" i="20" s="1"/>
  <c r="CL118" i="20" s="1"/>
  <c r="BR67" i="20"/>
  <c r="BN67" i="20"/>
  <c r="BO67" i="20" s="1"/>
  <c r="BQ67" i="20" s="1"/>
  <c r="AS26" i="20"/>
  <c r="AW26" i="20"/>
  <c r="AT26" i="20"/>
  <c r="AV26" i="20" s="1"/>
  <c r="AW59" i="20"/>
  <c r="AT59" i="20"/>
  <c r="AV59" i="20" s="1"/>
  <c r="AS59" i="20"/>
  <c r="GA26" i="20"/>
  <c r="FW26" i="20"/>
  <c r="FX26" i="20" s="1"/>
  <c r="FZ26" i="20" s="1"/>
  <c r="Y26" i="20"/>
  <c r="AA26" i="20" s="1"/>
  <c r="X26" i="20"/>
  <c r="DR130" i="20"/>
  <c r="DS130" i="20" s="1"/>
  <c r="DU130" i="20" s="1"/>
  <c r="AI26" i="20"/>
  <c r="AE26" i="20"/>
  <c r="BU114" i="20"/>
  <c r="BV114" i="20" s="1"/>
  <c r="BX114" i="20" s="1"/>
  <c r="BY114" i="20"/>
  <c r="AE59" i="20"/>
  <c r="AI59" i="20"/>
  <c r="AI114" i="20"/>
  <c r="AE114" i="20"/>
  <c r="AF114" i="20" s="1"/>
  <c r="AH114" i="20" s="1"/>
  <c r="BD67" i="20"/>
  <c r="BA67" i="20"/>
  <c r="BC67" i="20" s="1"/>
  <c r="CO103" i="20"/>
  <c r="FF19" i="20"/>
  <c r="BK113" i="20"/>
  <c r="BG113" i="20"/>
  <c r="BH113" i="20" s="1"/>
  <c r="BJ113" i="20" s="1"/>
  <c r="AZ144" i="20"/>
  <c r="BA144" i="20" s="1"/>
  <c r="BC144" i="20" s="1"/>
  <c r="BD144" i="20"/>
  <c r="CB114" i="20"/>
  <c r="CC114" i="20" s="1"/>
  <c r="CE114" i="20" s="1"/>
  <c r="CF114" i="20"/>
  <c r="DH67" i="20"/>
  <c r="DD67" i="20"/>
  <c r="DE67" i="20" s="1"/>
  <c r="DG67" i="20" s="1"/>
  <c r="GD103" i="20"/>
  <c r="GE103" i="20" s="1"/>
  <c r="GF103" i="20" s="1"/>
  <c r="GH103" i="20" s="1"/>
  <c r="CF67" i="20"/>
  <c r="CB67" i="20"/>
  <c r="CC67" i="20" s="1"/>
  <c r="CE67" i="20" s="1"/>
  <c r="DO91" i="20"/>
  <c r="DK91" i="20"/>
  <c r="DL91" i="20" s="1"/>
  <c r="DN91" i="20" s="1"/>
  <c r="BK91" i="20"/>
  <c r="BG91" i="20"/>
  <c r="BH91" i="20" s="1"/>
  <c r="BJ91" i="20" s="1"/>
  <c r="AS114" i="20"/>
  <c r="AT114" i="20" s="1"/>
  <c r="AV114" i="20" s="1"/>
  <c r="AW114" i="20"/>
  <c r="DH26" i="20"/>
  <c r="DD26" i="20"/>
  <c r="DE26" i="20" s="1"/>
  <c r="DG26" i="20" s="1"/>
  <c r="AI91" i="20"/>
  <c r="AE91" i="20"/>
  <c r="AF91" i="20" s="1"/>
  <c r="AH91" i="20" s="1"/>
  <c r="DH118" i="20"/>
  <c r="DD118" i="20"/>
  <c r="DE118" i="20" s="1"/>
  <c r="DG118" i="20" s="1"/>
  <c r="BG67" i="20"/>
  <c r="BH67" i="20" s="1"/>
  <c r="BJ67" i="20" s="1"/>
  <c r="BK67" i="20"/>
  <c r="AS91" i="20"/>
  <c r="AT91" i="20" s="1"/>
  <c r="AV91" i="20" s="1"/>
  <c r="AW91" i="20"/>
  <c r="FM144" i="20"/>
  <c r="FI144" i="20"/>
  <c r="FJ144" i="20" s="1"/>
  <c r="FL144" i="20" s="1"/>
  <c r="AL113" i="20"/>
  <c r="AM113" i="20" s="1"/>
  <c r="AO113" i="20" s="1"/>
  <c r="AP113" i="20"/>
  <c r="CM11" i="20"/>
  <c r="CI11" i="20"/>
  <c r="CJ11" i="20" s="1"/>
  <c r="CL11" i="20" s="1"/>
  <c r="DO67" i="20"/>
  <c r="DK67" i="20"/>
  <c r="DL67" i="20" s="1"/>
  <c r="DN67" i="20" s="1"/>
  <c r="DH114" i="20"/>
  <c r="DD114" i="20"/>
  <c r="DE114" i="20" s="1"/>
  <c r="DG114" i="20" s="1"/>
  <c r="CM91" i="20"/>
  <c r="CI91" i="20"/>
  <c r="CJ91" i="20" s="1"/>
  <c r="CL91" i="20" s="1"/>
  <c r="EG65" i="20"/>
  <c r="EK65" i="20"/>
  <c r="CT91" i="20"/>
  <c r="CP91" i="20"/>
  <c r="CQ91" i="20" s="1"/>
  <c r="CS91" i="20" s="1"/>
  <c r="AP144" i="20"/>
  <c r="AL144" i="20"/>
  <c r="AM144" i="20" s="1"/>
  <c r="AO144" i="20" s="1"/>
  <c r="AS65" i="20"/>
  <c r="AT65" i="20"/>
  <c r="AV65" i="20" s="1"/>
  <c r="AW65" i="20"/>
  <c r="CF26" i="20"/>
  <c r="CB26" i="20"/>
  <c r="CC26" i="20" s="1"/>
  <c r="CE26" i="20" s="1"/>
  <c r="AW67" i="20"/>
  <c r="AS67" i="20"/>
  <c r="AT67" i="20"/>
  <c r="AV67" i="20" s="1"/>
  <c r="AL91" i="20"/>
  <c r="AM91" i="20" s="1"/>
  <c r="AO91" i="20" s="1"/>
  <c r="AP91" i="20"/>
  <c r="Q114" i="20"/>
  <c r="R114" i="20" s="1"/>
  <c r="T114" i="20" s="1"/>
  <c r="U114" i="20"/>
  <c r="CP118" i="20"/>
  <c r="CQ118" i="20" s="1"/>
  <c r="CS118" i="20" s="1"/>
  <c r="CT118" i="20"/>
  <c r="EC114" i="20"/>
  <c r="DY114" i="20"/>
  <c r="BY91" i="20"/>
  <c r="BU91" i="20"/>
  <c r="BV91" i="20" s="1"/>
  <c r="BX91" i="20" s="1"/>
  <c r="X67" i="20"/>
  <c r="AB67" i="20"/>
  <c r="AE67" i="20"/>
  <c r="AI67" i="20"/>
  <c r="DY26" i="20"/>
  <c r="DZ26" i="20" s="1"/>
  <c r="EB26" i="20" s="1"/>
  <c r="EC26" i="20"/>
  <c r="GA67" i="20"/>
  <c r="FW67" i="20"/>
  <c r="FX67" i="20" s="1"/>
  <c r="FZ67" i="20" s="1"/>
  <c r="BY11" i="20"/>
  <c r="BU11" i="20"/>
  <c r="BV11" i="20" s="1"/>
  <c r="BX11" i="20" s="1"/>
  <c r="CB91" i="20"/>
  <c r="CC91" i="20" s="1"/>
  <c r="CE91" i="20" s="1"/>
  <c r="CF91" i="20"/>
  <c r="AW109" i="20"/>
  <c r="AS109" i="20"/>
  <c r="AT109" i="20" s="1"/>
  <c r="AV109" i="20" s="1"/>
  <c r="ER38" i="20"/>
  <c r="F38" i="20" s="1"/>
  <c r="L32" i="21" s="1"/>
  <c r="EN38" i="20"/>
  <c r="EO38" i="20" s="1"/>
  <c r="EQ38" i="20" s="1"/>
  <c r="EC89" i="20"/>
  <c r="DZ89" i="20"/>
  <c r="EB89" i="20" s="1"/>
  <c r="DY89" i="20"/>
  <c r="FP86" i="20"/>
  <c r="FQ86" i="20" s="1"/>
  <c r="FS86" i="20" s="1"/>
  <c r="FT86" i="20"/>
  <c r="AI62" i="20"/>
  <c r="AF62" i="20"/>
  <c r="AH62" i="20" s="1"/>
  <c r="AE62" i="20"/>
  <c r="FM128" i="20"/>
  <c r="FI128" i="20"/>
  <c r="FJ128" i="20" s="1"/>
  <c r="FL128" i="20" s="1"/>
  <c r="EN51" i="20"/>
  <c r="EO51" i="20" s="1"/>
  <c r="EQ51" i="20" s="1"/>
  <c r="ER51" i="20"/>
  <c r="EY51" i="20"/>
  <c r="EU51" i="20"/>
  <c r="EV51" i="20" s="1"/>
  <c r="EX51" i="20" s="1"/>
  <c r="DA228" i="20"/>
  <c r="CW228" i="20"/>
  <c r="CX228" i="20"/>
  <c r="CZ228" i="20" s="1"/>
  <c r="AL57" i="20"/>
  <c r="AP57" i="20"/>
  <c r="AI229" i="20"/>
  <c r="AE229" i="20"/>
  <c r="BD229" i="20"/>
  <c r="BA229" i="20"/>
  <c r="BC229" i="20" s="1"/>
  <c r="AZ229" i="20"/>
  <c r="GT229" i="20"/>
  <c r="GV229" i="20" s="1"/>
  <c r="T223" i="21" s="1"/>
  <c r="GS229" i="20"/>
  <c r="FF229" i="20"/>
  <c r="FC229" i="20"/>
  <c r="FE229" i="20" s="1"/>
  <c r="FB229" i="20"/>
  <c r="AB229" i="20"/>
  <c r="X229" i="20"/>
  <c r="Y229" i="20"/>
  <c r="AA229" i="20" s="1"/>
  <c r="BR174" i="20"/>
  <c r="BN174" i="20"/>
  <c r="BO174" i="20" s="1"/>
  <c r="BQ174" i="20" s="1"/>
  <c r="FF174" i="20"/>
  <c r="FB174" i="20"/>
  <c r="FC174" i="20" s="1"/>
  <c r="FE174" i="20" s="1"/>
  <c r="GE174" i="20"/>
  <c r="GF174" i="20" s="1"/>
  <c r="GH174" i="20" s="1"/>
  <c r="AE174" i="20"/>
  <c r="AF174" i="20" s="1"/>
  <c r="AH174" i="20" s="1"/>
  <c r="AI174" i="20"/>
  <c r="DY174" i="20"/>
  <c r="EC174" i="20"/>
  <c r="DZ174" i="20"/>
  <c r="EB174" i="20" s="1"/>
  <c r="AM133" i="20"/>
  <c r="AO133" i="20" s="1"/>
  <c r="AP133" i="20"/>
  <c r="DH261" i="20"/>
  <c r="DE261" i="20"/>
  <c r="DG261" i="20" s="1"/>
  <c r="DD261" i="20"/>
  <c r="AB261" i="20"/>
  <c r="Y261" i="20"/>
  <c r="AA261" i="20" s="1"/>
  <c r="CF261" i="20"/>
  <c r="CC261" i="20"/>
  <c r="CE261" i="20" s="1"/>
  <c r="DO261" i="20"/>
  <c r="DL261" i="20"/>
  <c r="DN261" i="20" s="1"/>
  <c r="DK261" i="20"/>
  <c r="GF261" i="20"/>
  <c r="GH261" i="20" s="1"/>
  <c r="GE261" i="20"/>
  <c r="EN84" i="20"/>
  <c r="EO84" i="20" s="1"/>
  <c r="EQ84" i="20" s="1"/>
  <c r="DA99" i="20"/>
  <c r="CW99" i="20"/>
  <c r="CX99" i="20" s="1"/>
  <c r="CZ99" i="20" s="1"/>
  <c r="FB261" i="20"/>
  <c r="AP108" i="20"/>
  <c r="AL108" i="20"/>
  <c r="AM108" i="20" s="1"/>
  <c r="AO108" i="20" s="1"/>
  <c r="BF36" i="20"/>
  <c r="BK36" i="20" s="1"/>
  <c r="AF229" i="20"/>
  <c r="AH229" i="20" s="1"/>
  <c r="FM90" i="20"/>
  <c r="AW62" i="20"/>
  <c r="AS62" i="20"/>
  <c r="CT76" i="20"/>
  <c r="CP76" i="20"/>
  <c r="CQ76" i="20" s="1"/>
  <c r="CS76" i="20" s="1"/>
  <c r="AI76" i="20"/>
  <c r="AE76" i="20"/>
  <c r="AF76" i="20" s="1"/>
  <c r="AH76" i="20" s="1"/>
  <c r="EF127" i="20"/>
  <c r="EK127" i="20" s="1"/>
  <c r="CA127" i="20"/>
  <c r="CF127" i="20" s="1"/>
  <c r="FO127" i="20"/>
  <c r="FT127" i="20" s="1"/>
  <c r="AY93" i="20"/>
  <c r="BD93" i="20" s="1"/>
  <c r="BT93" i="20"/>
  <c r="GD93" i="20"/>
  <c r="GE93" i="20" s="1"/>
  <c r="GF93" i="20" s="1"/>
  <c r="GH93" i="20" s="1"/>
  <c r="BM93" i="20"/>
  <c r="DQ93" i="20"/>
  <c r="AK93" i="20"/>
  <c r="W93" i="20"/>
  <c r="CH93" i="20"/>
  <c r="CM93" i="20" s="1"/>
  <c r="CV93" i="20"/>
  <c r="FA93" i="20"/>
  <c r="GK93" i="20"/>
  <c r="GL93" i="20" s="1"/>
  <c r="GM93" i="20" s="1"/>
  <c r="GO93" i="20" s="1"/>
  <c r="EF93" i="20"/>
  <c r="CA93" i="20"/>
  <c r="DX93" i="20"/>
  <c r="DZ93" i="20" s="1"/>
  <c r="EB93" i="20" s="1"/>
  <c r="DC93" i="20"/>
  <c r="CO93" i="20"/>
  <c r="FV93" i="20"/>
  <c r="FW93" i="20" s="1"/>
  <c r="FO93" i="20"/>
  <c r="W61" i="20"/>
  <c r="X61" i="20" s="1"/>
  <c r="P61" i="20"/>
  <c r="U61" i="20" s="1"/>
  <c r="GR61" i="20"/>
  <c r="GS61" i="20" s="1"/>
  <c r="GT61" i="20" s="1"/>
  <c r="GV61" i="20" s="1"/>
  <c r="T55" i="21" s="1"/>
  <c r="BF61" i="20"/>
  <c r="BK61" i="20" s="1"/>
  <c r="FH61" i="20"/>
  <c r="DJ61" i="20"/>
  <c r="DO61" i="20" s="1"/>
  <c r="EF61" i="20"/>
  <c r="EG61" i="20" s="1"/>
  <c r="CA61" i="20"/>
  <c r="DC61" i="20"/>
  <c r="DH61" i="20" s="1"/>
  <c r="DQ61" i="20"/>
  <c r="DV61" i="20" s="1"/>
  <c r="FO29" i="20"/>
  <c r="EF29" i="20"/>
  <c r="EG29" i="20" s="1"/>
  <c r="GR29" i="20"/>
  <c r="GS29" i="20" s="1"/>
  <c r="GT29" i="20" s="1"/>
  <c r="GV29" i="20" s="1"/>
  <c r="T23" i="21" s="1"/>
  <c r="GD29" i="20"/>
  <c r="GE29" i="20" s="1"/>
  <c r="GF29" i="20" s="1"/>
  <c r="GH29" i="20" s="1"/>
  <c r="AK29" i="20"/>
  <c r="AL29" i="20" s="1"/>
  <c r="DQ29" i="20"/>
  <c r="BM29" i="20"/>
  <c r="BN29" i="20" s="1"/>
  <c r="BO29" i="20" s="1"/>
  <c r="BQ29" i="20" s="1"/>
  <c r="CA29" i="20"/>
  <c r="CH29" i="20"/>
  <c r="W29" i="20"/>
  <c r="X29" i="20" s="1"/>
  <c r="DJ29" i="20"/>
  <c r="BF29" i="20"/>
  <c r="EM29" i="20"/>
  <c r="GK29" i="20"/>
  <c r="GL29" i="20" s="1"/>
  <c r="GM29" i="20" s="1"/>
  <c r="GO29" i="20" s="1"/>
  <c r="DX29" i="20"/>
  <c r="FX104" i="20"/>
  <c r="FZ104" i="20" s="1"/>
  <c r="AM57" i="20"/>
  <c r="AO57" i="20" s="1"/>
  <c r="AI124" i="20"/>
  <c r="AE124" i="20"/>
  <c r="AF124" i="20" s="1"/>
  <c r="AH124" i="20" s="1"/>
  <c r="BR145" i="20"/>
  <c r="BN145" i="20"/>
  <c r="BO145" i="20" s="1"/>
  <c r="BQ145" i="20" s="1"/>
  <c r="Y54" i="20"/>
  <c r="AA54" i="20" s="1"/>
  <c r="X54" i="20"/>
  <c r="CW17" i="20"/>
  <c r="CX17" i="20" s="1"/>
  <c r="CZ17" i="20" s="1"/>
  <c r="DA17" i="20"/>
  <c r="DA124" i="20"/>
  <c r="CW124" i="20"/>
  <c r="CX124" i="20" s="1"/>
  <c r="CZ124" i="20" s="1"/>
  <c r="FW54" i="20"/>
  <c r="FX54" i="20" s="1"/>
  <c r="FZ54" i="20" s="1"/>
  <c r="GA54" i="20"/>
  <c r="EU115" i="20"/>
  <c r="EV115" i="20" s="1"/>
  <c r="EX115" i="20" s="1"/>
  <c r="EY115" i="20"/>
  <c r="FP54" i="20"/>
  <c r="FQ54" i="20" s="1"/>
  <c r="CF124" i="20"/>
  <c r="CB124" i="20"/>
  <c r="CC124" i="20" s="1"/>
  <c r="CE124" i="20" s="1"/>
  <c r="AW54" i="20"/>
  <c r="AT54" i="20"/>
  <c r="AV54" i="20" s="1"/>
  <c r="FP17" i="20"/>
  <c r="FQ17" i="20" s="1"/>
  <c r="FS17" i="20" s="1"/>
  <c r="GA17" i="20"/>
  <c r="FW17" i="20"/>
  <c r="FX17" i="20" s="1"/>
  <c r="FZ17" i="20" s="1"/>
  <c r="U124" i="20"/>
  <c r="Q124" i="20"/>
  <c r="R124" i="20" s="1"/>
  <c r="T124" i="20" s="1"/>
  <c r="EG81" i="20"/>
  <c r="EH81" i="20" s="1"/>
  <c r="EJ81" i="20" s="1"/>
  <c r="EK81" i="20"/>
  <c r="AP124" i="20"/>
  <c r="AL124" i="20"/>
  <c r="AM124" i="20" s="1"/>
  <c r="AO124" i="20" s="1"/>
  <c r="EY145" i="20"/>
  <c r="EU145" i="20"/>
  <c r="EV145" i="20" s="1"/>
  <c r="EX145" i="20" s="1"/>
  <c r="CW86" i="20"/>
  <c r="CX86" i="20" s="1"/>
  <c r="CZ86" i="20" s="1"/>
  <c r="DA86" i="20"/>
  <c r="BD22" i="20"/>
  <c r="BA22" i="20"/>
  <c r="BC22" i="20" s="1"/>
  <c r="AZ22" i="20"/>
  <c r="ER124" i="20"/>
  <c r="EN124" i="20"/>
  <c r="EO124" i="20" s="1"/>
  <c r="EQ124" i="20" s="1"/>
  <c r="AI86" i="20"/>
  <c r="AE86" i="20"/>
  <c r="AF86" i="20" s="1"/>
  <c r="AH86" i="20" s="1"/>
  <c r="BR110" i="20"/>
  <c r="BN110" i="20"/>
  <c r="BO110" i="20" s="1"/>
  <c r="GE176" i="20"/>
  <c r="GF176" i="20" s="1"/>
  <c r="GH176" i="20" s="1"/>
  <c r="EY216" i="20"/>
  <c r="EV216" i="20"/>
  <c r="EX216" i="20" s="1"/>
  <c r="AW216" i="20"/>
  <c r="AT216" i="20"/>
  <c r="AV216" i="20" s="1"/>
  <c r="DV256" i="20"/>
  <c r="DS256" i="20"/>
  <c r="DU256" i="20" s="1"/>
  <c r="CT256" i="20"/>
  <c r="CQ256" i="20"/>
  <c r="CS256" i="20" s="1"/>
  <c r="FF256" i="20"/>
  <c r="FB256" i="20"/>
  <c r="FC256" i="20"/>
  <c r="FE256" i="20" s="1"/>
  <c r="AI256" i="20"/>
  <c r="AF256" i="20"/>
  <c r="AH256" i="20" s="1"/>
  <c r="AE256" i="20"/>
  <c r="GA256" i="20"/>
  <c r="FX256" i="20"/>
  <c r="FZ256" i="20" s="1"/>
  <c r="FW256" i="20"/>
  <c r="BY104" i="20"/>
  <c r="BU104" i="20"/>
  <c r="BV104" i="20" s="1"/>
  <c r="BX104" i="20" s="1"/>
  <c r="EK204" i="20"/>
  <c r="EH204" i="20"/>
  <c r="EJ204" i="20" s="1"/>
  <c r="CM204" i="20"/>
  <c r="CJ204" i="20"/>
  <c r="CL204" i="20" s="1"/>
  <c r="CI204" i="20"/>
  <c r="U204" i="20"/>
  <c r="R204" i="20"/>
  <c r="T204" i="20" s="1"/>
  <c r="Q204" i="20"/>
  <c r="EY204" i="20"/>
  <c r="EU204" i="20"/>
  <c r="EV204" i="20"/>
  <c r="EX204" i="20" s="1"/>
  <c r="FF204" i="20"/>
  <c r="FC204" i="20"/>
  <c r="FE204" i="20" s="1"/>
  <c r="FB204" i="20"/>
  <c r="BY204" i="20"/>
  <c r="BU204" i="20"/>
  <c r="BV204" i="20"/>
  <c r="BX204" i="20" s="1"/>
  <c r="DA94" i="20"/>
  <c r="CW94" i="20"/>
  <c r="CX94" i="20" s="1"/>
  <c r="CZ94" i="20" s="1"/>
  <c r="CT168" i="20"/>
  <c r="CP168" i="20"/>
  <c r="CQ168" i="20" s="1"/>
  <c r="CS168" i="20" s="1"/>
  <c r="FH36" i="20"/>
  <c r="DJ36" i="20"/>
  <c r="DK36" i="20" s="1"/>
  <c r="DL36" i="20" s="1"/>
  <c r="DN36" i="20" s="1"/>
  <c r="GK36" i="20"/>
  <c r="GL36" i="20" s="1"/>
  <c r="GM36" i="20" s="1"/>
  <c r="GO36" i="20" s="1"/>
  <c r="EM36" i="20"/>
  <c r="CO36" i="20"/>
  <c r="CT36" i="20" s="1"/>
  <c r="ET36" i="20"/>
  <c r="BT36" i="20"/>
  <c r="GD36" i="20"/>
  <c r="GE36" i="20" s="1"/>
  <c r="GF36" i="20" s="1"/>
  <c r="GH36" i="20" s="1"/>
  <c r="DC36" i="20"/>
  <c r="W36" i="20"/>
  <c r="Y36" i="20" s="1"/>
  <c r="AA36" i="20" s="1"/>
  <c r="CA36" i="20"/>
  <c r="CF36" i="20" s="1"/>
  <c r="AR36" i="20"/>
  <c r="AS36" i="20" s="1"/>
  <c r="FA36" i="20"/>
  <c r="FF36" i="20" s="1"/>
  <c r="CH36" i="20"/>
  <c r="P36" i="20"/>
  <c r="Q36" i="20" s="1"/>
  <c r="BM36" i="20"/>
  <c r="BR36" i="20" s="1"/>
  <c r="DX36" i="20"/>
  <c r="EC36" i="20" s="1"/>
  <c r="FV36" i="20"/>
  <c r="FO36" i="20"/>
  <c r="AD36" i="20"/>
  <c r="AE36" i="20" s="1"/>
  <c r="CM108" i="20"/>
  <c r="CI108" i="20"/>
  <c r="CJ108" i="20" s="1"/>
  <c r="CL108" i="20" s="1"/>
  <c r="EC46" i="20"/>
  <c r="DY46" i="20"/>
  <c r="DZ46" i="20" s="1"/>
  <c r="EB46" i="20" s="1"/>
  <c r="DO89" i="20"/>
  <c r="DK89" i="20"/>
  <c r="DL89" i="20" s="1"/>
  <c r="DN89" i="20" s="1"/>
  <c r="FP50" i="20"/>
  <c r="FQ50" i="20" s="1"/>
  <c r="FS50" i="20" s="1"/>
  <c r="FT50" i="20"/>
  <c r="BY17" i="20"/>
  <c r="BU17" i="20"/>
  <c r="BV17" i="20" s="1"/>
  <c r="BX17" i="20" s="1"/>
  <c r="CT49" i="20"/>
  <c r="CP49" i="20"/>
  <c r="CQ49" i="20" s="1"/>
  <c r="CS49" i="20" s="1"/>
  <c r="EU81" i="20"/>
  <c r="EV81" i="20" s="1"/>
  <c r="EX81" i="20" s="1"/>
  <c r="EY81" i="20"/>
  <c r="CF113" i="20"/>
  <c r="CB113" i="20"/>
  <c r="CC113" i="20" s="1"/>
  <c r="CE113" i="20" s="1"/>
  <c r="EC113" i="20"/>
  <c r="DY113" i="20"/>
  <c r="DZ113" i="20"/>
  <c r="EB113" i="20" s="1"/>
  <c r="AE113" i="20"/>
  <c r="AF113" i="20" s="1"/>
  <c r="AH113" i="20" s="1"/>
  <c r="AI113" i="20"/>
  <c r="CI75" i="20"/>
  <c r="CJ75" i="20" s="1"/>
  <c r="CL75" i="20" s="1"/>
  <c r="CM75" i="20"/>
  <c r="BK38" i="20"/>
  <c r="BG38" i="20"/>
  <c r="BH38" i="20" s="1"/>
  <c r="BJ38" i="20" s="1"/>
  <c r="EG62" i="20"/>
  <c r="EK62" i="20"/>
  <c r="EH62" i="20"/>
  <c r="EJ62" i="20" s="1"/>
  <c r="EY232" i="20"/>
  <c r="EV232" i="20"/>
  <c r="EX232" i="20" s="1"/>
  <c r="AT232" i="20"/>
  <c r="AV232" i="20" s="1"/>
  <c r="AW232" i="20"/>
  <c r="AS232" i="20"/>
  <c r="EK232" i="20"/>
  <c r="EH232" i="20"/>
  <c r="EJ232" i="20" s="1"/>
  <c r="AI248" i="20"/>
  <c r="AF248" i="20"/>
  <c r="AH248" i="20" s="1"/>
  <c r="U248" i="20"/>
  <c r="Q248" i="20"/>
  <c r="R248" i="20"/>
  <c r="T248" i="20" s="1"/>
  <c r="BK248" i="20"/>
  <c r="BH248" i="20"/>
  <c r="BJ248" i="20" s="1"/>
  <c r="BG256" i="20"/>
  <c r="BK256" i="20"/>
  <c r="DY25" i="20"/>
  <c r="DZ25" i="20" s="1"/>
  <c r="EB25" i="20" s="1"/>
  <c r="EC25" i="20"/>
  <c r="BN89" i="20"/>
  <c r="BO89" i="20" s="1"/>
  <c r="BQ89" i="20" s="1"/>
  <c r="BR89" i="20"/>
  <c r="EN89" i="20"/>
  <c r="EO89" i="20" s="1"/>
  <c r="EQ89" i="20" s="1"/>
  <c r="ER89" i="20"/>
  <c r="BR125" i="20"/>
  <c r="BN125" i="20"/>
  <c r="BO125" i="20" s="1"/>
  <c r="BQ125" i="20" s="1"/>
  <c r="EY229" i="20"/>
  <c r="EU229" i="20"/>
  <c r="EV229" i="20"/>
  <c r="EX229" i="20" s="1"/>
  <c r="FT229" i="20"/>
  <c r="FP229" i="20"/>
  <c r="BK174" i="20"/>
  <c r="BG174" i="20"/>
  <c r="BH174" i="20" s="1"/>
  <c r="BJ174" i="20" s="1"/>
  <c r="EG261" i="20"/>
  <c r="CW50" i="20"/>
  <c r="CX50" i="20" s="1"/>
  <c r="CZ50" i="20" s="1"/>
  <c r="CW109" i="20"/>
  <c r="CX109" i="20" s="1"/>
  <c r="CZ109" i="20" s="1"/>
  <c r="BG248" i="20"/>
  <c r="DD110" i="20"/>
  <c r="DE110" i="20" s="1"/>
  <c r="DG110" i="20" s="1"/>
  <c r="EU232" i="20"/>
  <c r="AB69" i="20"/>
  <c r="X69" i="20"/>
  <c r="Y69" i="20" s="1"/>
  <c r="AA69" i="20" s="1"/>
  <c r="DO69" i="20"/>
  <c r="DK69" i="20"/>
  <c r="DL69" i="20" s="1"/>
  <c r="DN69" i="20" s="1"/>
  <c r="EC69" i="20"/>
  <c r="DY69" i="20"/>
  <c r="DZ69" i="20" s="1"/>
  <c r="EB69" i="20" s="1"/>
  <c r="FT22" i="20"/>
  <c r="FP22" i="20"/>
  <c r="FQ22" i="20" s="1"/>
  <c r="FS22" i="20" s="1"/>
  <c r="FF22" i="20"/>
  <c r="FB22" i="20"/>
  <c r="FC22" i="20" s="1"/>
  <c r="FE22" i="20" s="1"/>
  <c r="FM22" i="20"/>
  <c r="FI22" i="20"/>
  <c r="FJ22" i="20" s="1"/>
  <c r="FL22" i="20" s="1"/>
  <c r="CM22" i="20"/>
  <c r="CI22" i="20"/>
  <c r="CJ22" i="20" s="1"/>
  <c r="CL22" i="20" s="1"/>
  <c r="FT46" i="20"/>
  <c r="FP46" i="20"/>
  <c r="FQ46" i="20" s="1"/>
  <c r="FS46" i="20" s="1"/>
  <c r="EY46" i="20"/>
  <c r="EU46" i="20"/>
  <c r="EV46" i="20" s="1"/>
  <c r="EX46" i="20" s="1"/>
  <c r="FT11" i="20"/>
  <c r="FP11" i="20"/>
  <c r="FQ11" i="20" s="1"/>
  <c r="FS11" i="20" s="1"/>
  <c r="DQ36" i="20"/>
  <c r="DR36" i="20" s="1"/>
  <c r="DS36" i="20" s="1"/>
  <c r="DU36" i="20" s="1"/>
  <c r="FM112" i="20"/>
  <c r="EH261" i="20"/>
  <c r="EJ261" i="20" s="1"/>
  <c r="Q13" i="18"/>
  <c r="L13" i="18" s="1"/>
  <c r="R13" i="18"/>
  <c r="K13" i="18" s="1"/>
  <c r="CB261" i="20"/>
  <c r="X261" i="20"/>
  <c r="FI38" i="20"/>
  <c r="FJ38" i="20" s="1"/>
  <c r="FL38" i="20" s="1"/>
  <c r="CW80" i="20"/>
  <c r="CX80" i="20" s="1"/>
  <c r="CZ80" i="20" s="1"/>
  <c r="ER14" i="20"/>
  <c r="EN14" i="20"/>
  <c r="EO14" i="20" s="1"/>
  <c r="EQ14" i="20" s="1"/>
  <c r="BY29" i="20"/>
  <c r="BU29" i="20"/>
  <c r="BV29" i="20" s="1"/>
  <c r="BX29" i="20" s="1"/>
  <c r="EF36" i="20"/>
  <c r="EG36" i="20" s="1"/>
  <c r="AK36" i="20"/>
  <c r="Q60" i="20"/>
  <c r="U60" i="20"/>
  <c r="R60" i="20"/>
  <c r="T60" i="20" s="1"/>
  <c r="U116" i="20"/>
  <c r="Q116" i="20"/>
  <c r="R116" i="20" s="1"/>
  <c r="T116" i="20" s="1"/>
  <c r="EN54" i="20"/>
  <c r="EO54" i="20" s="1"/>
  <c r="EQ54" i="20" s="1"/>
  <c r="ER54" i="20"/>
  <c r="EY78" i="20"/>
  <c r="EU78" i="20"/>
  <c r="EV78" i="20" s="1"/>
  <c r="EX78" i="20" s="1"/>
  <c r="FT123" i="20"/>
  <c r="FP123" i="20"/>
  <c r="FQ123" i="20" s="1"/>
  <c r="FS123" i="20" s="1"/>
  <c r="DH78" i="20"/>
  <c r="DD78" i="20"/>
  <c r="DE78" i="20" s="1"/>
  <c r="DG78" i="20" s="1"/>
  <c r="EC116" i="20"/>
  <c r="DY116" i="20"/>
  <c r="BK123" i="20"/>
  <c r="BG123" i="20"/>
  <c r="BH123" i="20" s="1"/>
  <c r="BJ123" i="20" s="1"/>
  <c r="AW120" i="20"/>
  <c r="AS120" i="20"/>
  <c r="AT120" i="20" s="1"/>
  <c r="AV120" i="20" s="1"/>
  <c r="U120" i="20"/>
  <c r="Q120" i="20"/>
  <c r="R120" i="20" s="1"/>
  <c r="T120" i="20" s="1"/>
  <c r="CT120" i="20"/>
  <c r="CP120" i="20"/>
  <c r="CQ120" i="20" s="1"/>
  <c r="CS120" i="20" s="1"/>
  <c r="DH120" i="20"/>
  <c r="DD120" i="20"/>
  <c r="DE120" i="20" s="1"/>
  <c r="DG120" i="20" s="1"/>
  <c r="EY88" i="20"/>
  <c r="EU88" i="20"/>
  <c r="EV88" i="20" s="1"/>
  <c r="EX88" i="20" s="1"/>
  <c r="FB80" i="20"/>
  <c r="FC80" i="20" s="1"/>
  <c r="FE80" i="20" s="1"/>
  <c r="FF80" i="20"/>
  <c r="FT80" i="20"/>
  <c r="FP80" i="20"/>
  <c r="FQ80" i="20" s="1"/>
  <c r="FS80" i="20" s="1"/>
  <c r="AP80" i="20"/>
  <c r="AL80" i="20"/>
  <c r="AM80" i="20" s="1"/>
  <c r="AO80" i="20" s="1"/>
  <c r="CT72" i="20"/>
  <c r="CP72" i="20"/>
  <c r="CQ72" i="20" s="1"/>
  <c r="CS72" i="20" s="1"/>
  <c r="FM72" i="20"/>
  <c r="FI72" i="20"/>
  <c r="FJ72" i="20" s="1"/>
  <c r="FL72" i="20" s="1"/>
  <c r="DV72" i="20"/>
  <c r="DR72" i="20"/>
  <c r="DS72" i="20" s="1"/>
  <c r="DU72" i="20" s="1"/>
  <c r="CF64" i="20"/>
  <c r="CB64" i="20"/>
  <c r="CC64" i="20" s="1"/>
  <c r="CE64" i="20" s="1"/>
  <c r="S58" i="21"/>
  <c r="EN64" i="20"/>
  <c r="EO64" i="20" s="1"/>
  <c r="EQ64" i="20" s="1"/>
  <c r="ER64" i="20"/>
  <c r="DO64" i="20"/>
  <c r="DK64" i="20"/>
  <c r="DL64" i="20" s="1"/>
  <c r="DN64" i="20" s="1"/>
  <c r="BY56" i="20"/>
  <c r="BU56" i="20"/>
  <c r="BV56" i="20" s="1"/>
  <c r="BX56" i="20" s="1"/>
  <c r="GA56" i="20"/>
  <c r="FW56" i="20"/>
  <c r="FX56" i="20" s="1"/>
  <c r="FZ56" i="20" s="1"/>
  <c r="FT56" i="20"/>
  <c r="FP56" i="20"/>
  <c r="FQ56" i="20" s="1"/>
  <c r="FS56" i="20" s="1"/>
  <c r="FT48" i="20"/>
  <c r="FP48" i="20"/>
  <c r="FQ48" i="20" s="1"/>
  <c r="FS48" i="20" s="1"/>
  <c r="EY40" i="20"/>
  <c r="EU40" i="20"/>
  <c r="EV40" i="20" s="1"/>
  <c r="EX40" i="20" s="1"/>
  <c r="CT40" i="20"/>
  <c r="CP40" i="20"/>
  <c r="CQ40" i="20" s="1"/>
  <c r="CS40" i="20" s="1"/>
  <c r="BR32" i="20"/>
  <c r="BN32" i="20"/>
  <c r="BO32" i="20" s="1"/>
  <c r="BQ32" i="20" s="1"/>
  <c r="EC24" i="20"/>
  <c r="DY24" i="20"/>
  <c r="DZ24" i="20" s="1"/>
  <c r="EB24" i="20" s="1"/>
  <c r="FB100" i="20"/>
  <c r="FC100" i="20" s="1"/>
  <c r="FE100" i="20" s="1"/>
  <c r="FF100" i="20"/>
  <c r="CF76" i="20"/>
  <c r="CB76" i="20"/>
  <c r="CC76" i="20" s="1"/>
  <c r="CE76" i="20" s="1"/>
  <c r="BD149" i="20"/>
  <c r="AZ149" i="20"/>
  <c r="BA149" i="20" s="1"/>
  <c r="BC149" i="20" s="1"/>
  <c r="AB248" i="20"/>
  <c r="X248" i="20"/>
  <c r="Y248" i="20"/>
  <c r="AA248" i="20" s="1"/>
  <c r="DO102" i="20"/>
  <c r="DK102" i="20"/>
  <c r="DL102" i="20" s="1"/>
  <c r="DN102" i="20" s="1"/>
  <c r="FX102" i="20"/>
  <c r="FZ102" i="20" s="1"/>
  <c r="FW102" i="20"/>
  <c r="CT102" i="20"/>
  <c r="CP102" i="20"/>
  <c r="CQ102" i="20" s="1"/>
  <c r="CS102" i="20" s="1"/>
  <c r="CM128" i="20"/>
  <c r="CI128" i="20"/>
  <c r="CJ128" i="20" s="1"/>
  <c r="CL128" i="20" s="1"/>
  <c r="EC128" i="20"/>
  <c r="DY128" i="20"/>
  <c r="FB128" i="20"/>
  <c r="FC128" i="20" s="1"/>
  <c r="FE128" i="20" s="1"/>
  <c r="FX128" i="20"/>
  <c r="FZ128" i="20" s="1"/>
  <c r="FW128" i="20"/>
  <c r="FT128" i="20"/>
  <c r="FP128" i="20"/>
  <c r="FQ128" i="20" s="1"/>
  <c r="FS128" i="20" s="1"/>
  <c r="EC243" i="20"/>
  <c r="DY243" i="20"/>
  <c r="DZ243" i="20"/>
  <c r="EB243" i="20" s="1"/>
  <c r="CM243" i="20"/>
  <c r="CI243" i="20"/>
  <c r="GF243" i="20"/>
  <c r="GH243" i="20" s="1"/>
  <c r="GE243" i="20"/>
  <c r="EY226" i="20"/>
  <c r="EU226" i="20"/>
  <c r="EV226" i="20"/>
  <c r="EX226" i="20" s="1"/>
  <c r="FM219" i="20"/>
  <c r="FJ219" i="20"/>
  <c r="FL219" i="20" s="1"/>
  <c r="BR207" i="20"/>
  <c r="BO207" i="20"/>
  <c r="BQ207" i="20" s="1"/>
  <c r="CT207" i="20"/>
  <c r="CP207" i="20"/>
  <c r="GA202" i="20"/>
  <c r="FW202" i="20"/>
  <c r="FX202" i="20"/>
  <c r="FZ202" i="20" s="1"/>
  <c r="BD193" i="20"/>
  <c r="BA193" i="20"/>
  <c r="BC193" i="20" s="1"/>
  <c r="AZ193" i="20"/>
  <c r="FT186" i="20"/>
  <c r="FP186" i="20"/>
  <c r="FQ186" i="20"/>
  <c r="FS186" i="20" s="1"/>
  <c r="CM186" i="20"/>
  <c r="CJ186" i="20"/>
  <c r="CL186" i="20" s="1"/>
  <c r="CI186" i="20"/>
  <c r="BD186" i="20"/>
  <c r="BA186" i="20"/>
  <c r="BC186" i="20" s="1"/>
  <c r="AZ186" i="20"/>
  <c r="DD179" i="20"/>
  <c r="DE179" i="20" s="1"/>
  <c r="DG179" i="20" s="1"/>
  <c r="DH179" i="20"/>
  <c r="DA179" i="20"/>
  <c r="CW179" i="20"/>
  <c r="CX179" i="20" s="1"/>
  <c r="CZ179" i="20" s="1"/>
  <c r="BY179" i="20"/>
  <c r="BU179" i="20"/>
  <c r="BV179" i="20" s="1"/>
  <c r="BX179" i="20" s="1"/>
  <c r="FW179" i="20"/>
  <c r="GA179" i="20"/>
  <c r="ER171" i="20"/>
  <c r="EN171" i="20"/>
  <c r="EO171" i="20" s="1"/>
  <c r="EQ171" i="20" s="1"/>
  <c r="GL171" i="20"/>
  <c r="GM171" i="20" s="1"/>
  <c r="GO171" i="20" s="1"/>
  <c r="ER163" i="20"/>
  <c r="EN163" i="20"/>
  <c r="EO163" i="20" s="1"/>
  <c r="EQ163" i="20" s="1"/>
  <c r="CT163" i="20"/>
  <c r="CP163" i="20"/>
  <c r="CQ163" i="20" s="1"/>
  <c r="CS163" i="20" s="1"/>
  <c r="BY163" i="20"/>
  <c r="BU163" i="20"/>
  <c r="BV163" i="20" s="1"/>
  <c r="BX163" i="20" s="1"/>
  <c r="DH157" i="20"/>
  <c r="DD157" i="20"/>
  <c r="DE157" i="20" s="1"/>
  <c r="DG157" i="20" s="1"/>
  <c r="BK157" i="20"/>
  <c r="BG157" i="20"/>
  <c r="BH157" i="20" s="1"/>
  <c r="BJ157" i="20" s="1"/>
  <c r="AE157" i="20"/>
  <c r="AF157" i="20" s="1"/>
  <c r="AH157" i="20" s="1"/>
  <c r="AI157" i="20"/>
  <c r="BR150" i="20"/>
  <c r="BN150" i="20"/>
  <c r="BO150" i="20" s="1"/>
  <c r="BQ150" i="20" s="1"/>
  <c r="BY150" i="20"/>
  <c r="BU150" i="20"/>
  <c r="BV150" i="20" s="1"/>
  <c r="BX150" i="20" s="1"/>
  <c r="DV150" i="20"/>
  <c r="DR150" i="20"/>
  <c r="DS150" i="20" s="1"/>
  <c r="DU150" i="20" s="1"/>
  <c r="DO138" i="20"/>
  <c r="DK138" i="20"/>
  <c r="DL138" i="20" s="1"/>
  <c r="DN138" i="20" s="1"/>
  <c r="BD138" i="20"/>
  <c r="AZ138" i="20"/>
  <c r="BA138" i="20" s="1"/>
  <c r="BC138" i="20" s="1"/>
  <c r="DV257" i="20"/>
  <c r="DS257" i="20"/>
  <c r="DU257" i="20" s="1"/>
  <c r="DR257" i="20"/>
  <c r="FM257" i="20"/>
  <c r="FI257" i="20"/>
  <c r="FJ257" i="20"/>
  <c r="FL257" i="20" s="1"/>
  <c r="FM253" i="20"/>
  <c r="FI253" i="20"/>
  <c r="FJ253" i="20"/>
  <c r="FL253" i="20" s="1"/>
  <c r="S67" i="21"/>
  <c r="S18" i="21"/>
  <c r="W24" i="21"/>
  <c r="CF243" i="20"/>
  <c r="CB243" i="20"/>
  <c r="EO243" i="20"/>
  <c r="EQ243" i="20" s="1"/>
  <c r="ER243" i="20"/>
  <c r="BA238" i="20"/>
  <c r="BC238" i="20" s="1"/>
  <c r="BD238" i="20"/>
  <c r="DV214" i="20"/>
  <c r="DR214" i="20"/>
  <c r="AI202" i="20"/>
  <c r="AE202" i="20"/>
  <c r="AP193" i="20"/>
  <c r="AL193" i="20"/>
  <c r="DA186" i="20"/>
  <c r="CX186" i="20"/>
  <c r="CZ186" i="20" s="1"/>
  <c r="CW186" i="20"/>
  <c r="DO171" i="20"/>
  <c r="DK171" i="20"/>
  <c r="DL171" i="20" s="1"/>
  <c r="DN171" i="20" s="1"/>
  <c r="BY171" i="20"/>
  <c r="BU171" i="20"/>
  <c r="BV171" i="20" s="1"/>
  <c r="BX171" i="20" s="1"/>
  <c r="CM171" i="20"/>
  <c r="CI171" i="20"/>
  <c r="CJ171" i="20" s="1"/>
  <c r="CL171" i="20" s="1"/>
  <c r="AW163" i="20"/>
  <c r="AT163" i="20"/>
  <c r="AV163" i="20" s="1"/>
  <c r="DA163" i="20"/>
  <c r="CW163" i="20"/>
  <c r="CX163" i="20" s="1"/>
  <c r="CZ163" i="20" s="1"/>
  <c r="EC157" i="20"/>
  <c r="DY157" i="20"/>
  <c r="BA257" i="20"/>
  <c r="BC257" i="20" s="1"/>
  <c r="BD257" i="20"/>
  <c r="AZ257" i="20"/>
  <c r="DO257" i="20"/>
  <c r="DL257" i="20"/>
  <c r="DN257" i="20" s="1"/>
  <c r="CT257" i="20"/>
  <c r="CP257" i="20"/>
  <c r="BR253" i="20"/>
  <c r="BN253" i="20"/>
  <c r="R10" i="18"/>
  <c r="K10" i="18" s="1"/>
  <c r="Q10" i="18"/>
  <c r="L10" i="18" s="1"/>
  <c r="GF216" i="20"/>
  <c r="GH216" i="20" s="1"/>
  <c r="GE216" i="20"/>
  <c r="DO256" i="20"/>
  <c r="DK256" i="20"/>
  <c r="DL256" i="20"/>
  <c r="DN256" i="20" s="1"/>
  <c r="BA256" i="20"/>
  <c r="BC256" i="20" s="1"/>
  <c r="BD256" i="20"/>
  <c r="GE232" i="20"/>
  <c r="GF232" i="20"/>
  <c r="GH232" i="20" s="1"/>
  <c r="BD248" i="20"/>
  <c r="BA248" i="20"/>
  <c r="BC248" i="20" s="1"/>
  <c r="BY228" i="20"/>
  <c r="BU228" i="20"/>
  <c r="BK25" i="20"/>
  <c r="BG25" i="20"/>
  <c r="BH25" i="20" s="1"/>
  <c r="BJ25" i="20" s="1"/>
  <c r="Q11" i="18"/>
  <c r="L11" i="18" s="1"/>
  <c r="L5" i="18"/>
  <c r="GT204" i="20"/>
  <c r="GV204" i="20" s="1"/>
  <c r="T198" i="21" s="1"/>
  <c r="GS204" i="20"/>
  <c r="DS204" i="20"/>
  <c r="DU204" i="20" s="1"/>
  <c r="DV204" i="20"/>
  <c r="GM204" i="20"/>
  <c r="GO204" i="20" s="1"/>
  <c r="GL204" i="20"/>
  <c r="ER204" i="20"/>
  <c r="EO204" i="20"/>
  <c r="EQ204" i="20" s="1"/>
  <c r="BA204" i="20"/>
  <c r="BC204" i="20" s="1"/>
  <c r="BD204" i="20"/>
  <c r="DS229" i="20"/>
  <c r="DU229" i="20" s="1"/>
  <c r="DV229" i="20"/>
  <c r="AW229" i="20"/>
  <c r="AS229" i="20"/>
  <c r="ER229" i="20"/>
  <c r="EO229" i="20"/>
  <c r="EQ229" i="20" s="1"/>
  <c r="CT229" i="20"/>
  <c r="CP229" i="20"/>
  <c r="BD174" i="20"/>
  <c r="AZ174" i="20"/>
  <c r="BA174" i="20" s="1"/>
  <c r="BC174" i="20" s="1"/>
  <c r="CP174" i="20"/>
  <c r="CQ174" i="20" s="1"/>
  <c r="CS174" i="20" s="1"/>
  <c r="CT174" i="20"/>
  <c r="EG174" i="20"/>
  <c r="EH174" i="20" s="1"/>
  <c r="EJ174" i="20" s="1"/>
  <c r="EK174" i="20"/>
  <c r="AB174" i="20"/>
  <c r="X174" i="20"/>
  <c r="Y174" i="20" s="1"/>
  <c r="AA174" i="20" s="1"/>
  <c r="DA174" i="20"/>
  <c r="CW174" i="20"/>
  <c r="CX174" i="20" s="1"/>
  <c r="CZ174" i="20" s="1"/>
  <c r="EN174" i="20"/>
  <c r="EO174" i="20" s="1"/>
  <c r="EQ174" i="20" s="1"/>
  <c r="ER174" i="20"/>
  <c r="GA261" i="20"/>
  <c r="FW261" i="20"/>
  <c r="GM261" i="20"/>
  <c r="GO261" i="20" s="1"/>
  <c r="GL261" i="20"/>
  <c r="EC261" i="20"/>
  <c r="DY261" i="20"/>
  <c r="CT261" i="20"/>
  <c r="CP261" i="20"/>
  <c r="EY261" i="20"/>
  <c r="EU261" i="20"/>
  <c r="BY261" i="20"/>
  <c r="BU261" i="20"/>
  <c r="ER261" i="20"/>
  <c r="EO261" i="20"/>
  <c r="EQ261" i="20" s="1"/>
  <c r="EN261" i="20"/>
  <c r="GA137" i="20"/>
  <c r="GA140" i="20"/>
  <c r="F140" i="20" s="1"/>
  <c r="L134" i="21" s="1"/>
  <c r="GA138" i="20"/>
  <c r="GA147" i="20"/>
  <c r="F147" i="20" s="1"/>
  <c r="L141" i="21" s="1"/>
  <c r="CX243" i="20"/>
  <c r="CZ243" i="20" s="1"/>
  <c r="DA243" i="20"/>
  <c r="BK243" i="20"/>
  <c r="BG243" i="20"/>
  <c r="DO243" i="20"/>
  <c r="DL243" i="20"/>
  <c r="DN243" i="20" s="1"/>
  <c r="DK243" i="20"/>
  <c r="U238" i="20"/>
  <c r="Q238" i="20"/>
  <c r="AB219" i="20"/>
  <c r="X219" i="20"/>
  <c r="BA207" i="20"/>
  <c r="BC207" i="20" s="1"/>
  <c r="BD207" i="20"/>
  <c r="GT202" i="20"/>
  <c r="GV202" i="20" s="1"/>
  <c r="GS202" i="20"/>
  <c r="FM202" i="20"/>
  <c r="FI202" i="20"/>
  <c r="GT186" i="20"/>
  <c r="GV186" i="20" s="1"/>
  <c r="T180" i="21" s="1"/>
  <c r="GS186" i="20"/>
  <c r="AP186" i="20"/>
  <c r="AL186" i="20"/>
  <c r="GM186" i="20"/>
  <c r="GO186" i="20" s="1"/>
  <c r="GL186" i="20"/>
  <c r="GS179" i="20"/>
  <c r="GT179" i="20" s="1"/>
  <c r="GV179" i="20" s="1"/>
  <c r="EC171" i="20"/>
  <c r="DY171" i="20"/>
  <c r="DV171" i="20"/>
  <c r="DS171" i="20"/>
  <c r="DU171" i="20" s="1"/>
  <c r="GE171" i="20"/>
  <c r="GF171" i="20" s="1"/>
  <c r="GH171" i="20" s="1"/>
  <c r="AB163" i="20"/>
  <c r="X163" i="20"/>
  <c r="Y163" i="20" s="1"/>
  <c r="AA163" i="20" s="1"/>
  <c r="FM163" i="20"/>
  <c r="FI163" i="20"/>
  <c r="FJ163" i="20" s="1"/>
  <c r="FL163" i="20" s="1"/>
  <c r="GS163" i="20"/>
  <c r="GT163" i="20" s="1"/>
  <c r="GV163" i="20" s="1"/>
  <c r="EY157" i="20"/>
  <c r="EU157" i="20"/>
  <c r="EV157" i="20" s="1"/>
  <c r="EX157" i="20" s="1"/>
  <c r="BA157" i="20"/>
  <c r="BC157" i="20" s="1"/>
  <c r="BD157" i="20"/>
  <c r="DH150" i="20"/>
  <c r="DD150" i="20"/>
  <c r="DE150" i="20" s="1"/>
  <c r="DG150" i="20" s="1"/>
  <c r="BD150" i="20"/>
  <c r="BA150" i="20"/>
  <c r="BC150" i="20" s="1"/>
  <c r="DV138" i="20"/>
  <c r="DR138" i="20"/>
  <c r="DS138" i="20" s="1"/>
  <c r="DU138" i="20" s="1"/>
  <c r="CM138" i="20"/>
  <c r="CI138" i="20"/>
  <c r="CJ138" i="20" s="1"/>
  <c r="CL138" i="20" s="1"/>
  <c r="BR257" i="20"/>
  <c r="BN257" i="20"/>
  <c r="AB257" i="20"/>
  <c r="X257" i="20"/>
  <c r="GA146" i="20"/>
  <c r="F146" i="20" s="1"/>
  <c r="L140" i="21" s="1"/>
  <c r="GA136" i="20"/>
  <c r="DV216" i="20"/>
  <c r="DS216" i="20"/>
  <c r="DU216" i="20" s="1"/>
  <c r="BD216" i="20"/>
  <c r="BA216" i="20"/>
  <c r="BC216" i="20" s="1"/>
  <c r="AT256" i="20"/>
  <c r="AV256" i="20" s="1"/>
  <c r="AW256" i="20"/>
  <c r="GM256" i="20"/>
  <c r="GO256" i="20" s="1"/>
  <c r="GL256" i="20"/>
  <c r="AS81" i="20"/>
  <c r="AT81" i="20" s="1"/>
  <c r="AV81" i="20" s="1"/>
  <c r="AW81" i="20"/>
  <c r="U113" i="20"/>
  <c r="Q113" i="20"/>
  <c r="R113" i="20" s="1"/>
  <c r="T113" i="20" s="1"/>
  <c r="GM232" i="20"/>
  <c r="GO232" i="20" s="1"/>
  <c r="GL232" i="20"/>
  <c r="GA248" i="20"/>
  <c r="FW248" i="20"/>
  <c r="AM248" i="20"/>
  <c r="AO248" i="20" s="1"/>
  <c r="AP248" i="20"/>
  <c r="DS228" i="20"/>
  <c r="DU228" i="20" s="1"/>
  <c r="DR228" i="20"/>
  <c r="DV228" i="20"/>
  <c r="BD25" i="20"/>
  <c r="BA25" i="20"/>
  <c r="BC25" i="20" s="1"/>
  <c r="AI125" i="20"/>
  <c r="AE125" i="20"/>
  <c r="AF125" i="20" s="1"/>
  <c r="AH125" i="20" s="1"/>
  <c r="BU113" i="20"/>
  <c r="BV113" i="20" s="1"/>
  <c r="BX113" i="20" s="1"/>
  <c r="BY113" i="20"/>
  <c r="DL204" i="20"/>
  <c r="DN204" i="20" s="1"/>
  <c r="DO204" i="20"/>
  <c r="AW204" i="20"/>
  <c r="AT204" i="20"/>
  <c r="AV204" i="20" s="1"/>
  <c r="AL229" i="20"/>
  <c r="AP229" i="20"/>
  <c r="DL229" i="20"/>
  <c r="DN229" i="20" s="1"/>
  <c r="DO229" i="20"/>
  <c r="GF229" i="20"/>
  <c r="GH229" i="20" s="1"/>
  <c r="GE229" i="20"/>
  <c r="FJ229" i="20"/>
  <c r="FL229" i="20" s="1"/>
  <c r="FM229" i="20"/>
  <c r="AS174" i="20"/>
  <c r="AT174" i="20" s="1"/>
  <c r="AV174" i="20" s="1"/>
  <c r="AW174" i="20"/>
  <c r="Q174" i="20"/>
  <c r="R174" i="20" s="1"/>
  <c r="T174" i="20" s="1"/>
  <c r="U174" i="20"/>
  <c r="BY174" i="20"/>
  <c r="BU174" i="20"/>
  <c r="BV174" i="20" s="1"/>
  <c r="BX174" i="20" s="1"/>
  <c r="DH174" i="20"/>
  <c r="DD174" i="20"/>
  <c r="DE174" i="20" s="1"/>
  <c r="DG174" i="20" s="1"/>
  <c r="FP174" i="20"/>
  <c r="FQ174" i="20" s="1"/>
  <c r="FS174" i="20" s="1"/>
  <c r="FT174" i="20"/>
  <c r="GS174" i="20"/>
  <c r="GT174" i="20" s="1"/>
  <c r="GV174" i="20" s="1"/>
  <c r="T168" i="21" s="1"/>
  <c r="GT261" i="20"/>
  <c r="GV261" i="20" s="1"/>
  <c r="T255" i="21" s="1"/>
  <c r="GS261" i="20"/>
  <c r="AW261" i="20"/>
  <c r="AS261" i="20"/>
  <c r="DV261" i="20"/>
  <c r="DS261" i="20"/>
  <c r="DU261" i="20" s="1"/>
  <c r="FM261" i="20"/>
  <c r="FI261" i="20"/>
  <c r="BR261" i="20"/>
  <c r="BN261" i="20"/>
  <c r="S106" i="21"/>
  <c r="GA145" i="20"/>
  <c r="BY243" i="20"/>
  <c r="BU243" i="20"/>
  <c r="FM243" i="20"/>
  <c r="FI243" i="20"/>
  <c r="EK243" i="20"/>
  <c r="EG243" i="20"/>
  <c r="AP226" i="20"/>
  <c r="AL226" i="20"/>
  <c r="GM219" i="20"/>
  <c r="GO219" i="20" s="1"/>
  <c r="GL219" i="20"/>
  <c r="BY214" i="20"/>
  <c r="BU214" i="20"/>
  <c r="CX207" i="20"/>
  <c r="CZ207" i="20" s="1"/>
  <c r="DA207" i="20"/>
  <c r="FT202" i="20"/>
  <c r="FP202" i="20"/>
  <c r="EO193" i="20"/>
  <c r="EQ193" i="20" s="1"/>
  <c r="ER193" i="20"/>
  <c r="FB186" i="20"/>
  <c r="FF186" i="20"/>
  <c r="BY186" i="20"/>
  <c r="BU186" i="20"/>
  <c r="EK179" i="20"/>
  <c r="EG179" i="20"/>
  <c r="EH179" i="20" s="1"/>
  <c r="EJ179" i="20" s="1"/>
  <c r="CT179" i="20"/>
  <c r="CP179" i="20"/>
  <c r="CQ179" i="20" s="1"/>
  <c r="CS179" i="20" s="1"/>
  <c r="AI179" i="20"/>
  <c r="AE179" i="20"/>
  <c r="AF179" i="20" s="1"/>
  <c r="AH179" i="20" s="1"/>
  <c r="EY171" i="20"/>
  <c r="EU171" i="20"/>
  <c r="EV171" i="20" s="1"/>
  <c r="EX171" i="20" s="1"/>
  <c r="DV163" i="20"/>
  <c r="DS163" i="20"/>
  <c r="DU163" i="20" s="1"/>
  <c r="DH163" i="20"/>
  <c r="DE163" i="20"/>
  <c r="DG163" i="20" s="1"/>
  <c r="GA163" i="20"/>
  <c r="FW163" i="20"/>
  <c r="DO157" i="20"/>
  <c r="DL157" i="20"/>
  <c r="DN157" i="20" s="1"/>
  <c r="GS157" i="20"/>
  <c r="GT157" i="20" s="1"/>
  <c r="GV157" i="20" s="1"/>
  <c r="T151" i="21" s="1"/>
  <c r="GS150" i="20"/>
  <c r="GT150" i="20" s="1"/>
  <c r="GV150" i="20" s="1"/>
  <c r="ER150" i="20"/>
  <c r="EN150" i="20"/>
  <c r="EO150" i="20" s="1"/>
  <c r="EQ150" i="20" s="1"/>
  <c r="EY138" i="20"/>
  <c r="EU138" i="20"/>
  <c r="EV138" i="20" s="1"/>
  <c r="EX138" i="20" s="1"/>
  <c r="BK257" i="20"/>
  <c r="BG257" i="20"/>
  <c r="Q14" i="18"/>
  <c r="L14" i="18" s="1"/>
  <c r="R14" i="18"/>
  <c r="K14" i="18" s="1"/>
  <c r="Q15" i="18"/>
  <c r="L15" i="18" s="1"/>
  <c r="R15" i="18"/>
  <c r="K15" i="18" s="1"/>
  <c r="GA144" i="20"/>
  <c r="AB49" i="20"/>
  <c r="X49" i="20"/>
  <c r="CI113" i="20"/>
  <c r="CJ113" i="20" s="1"/>
  <c r="CL113" i="20" s="1"/>
  <c r="CM113" i="20"/>
  <c r="AB113" i="20"/>
  <c r="X113" i="20"/>
  <c r="Y113" i="20" s="1"/>
  <c r="AA113" i="20" s="1"/>
  <c r="DL232" i="20"/>
  <c r="DN232" i="20" s="1"/>
  <c r="DO232" i="20"/>
  <c r="FB232" i="20"/>
  <c r="FF232" i="20"/>
  <c r="ER248" i="20"/>
  <c r="EO248" i="20"/>
  <c r="EQ248" i="20" s="1"/>
  <c r="AL228" i="20"/>
  <c r="AP228" i="20"/>
  <c r="AI89" i="20"/>
  <c r="AE89" i="20"/>
  <c r="AF89" i="20" s="1"/>
  <c r="AH89" i="20" s="1"/>
  <c r="BK49" i="20"/>
  <c r="BG49" i="20"/>
  <c r="BH49" i="20" s="1"/>
  <c r="BJ49" i="20" s="1"/>
  <c r="GA142" i="20"/>
  <c r="F142" i="20" s="1"/>
  <c r="L136" i="21" s="1"/>
  <c r="GF204" i="20"/>
  <c r="GH204" i="20" s="1"/>
  <c r="GE204" i="20"/>
  <c r="AL174" i="20"/>
  <c r="AM174" i="20" s="1"/>
  <c r="AO174" i="20" s="1"/>
  <c r="AP174" i="20"/>
  <c r="GL174" i="20"/>
  <c r="GM174" i="20" s="1"/>
  <c r="GO174" i="20" s="1"/>
  <c r="GA174" i="20"/>
  <c r="FW174" i="20"/>
  <c r="CB174" i="20"/>
  <c r="CC174" i="20" s="1"/>
  <c r="CE174" i="20" s="1"/>
  <c r="CF174" i="20"/>
  <c r="EU174" i="20"/>
  <c r="EV174" i="20" s="1"/>
  <c r="EX174" i="20" s="1"/>
  <c r="EY174" i="20"/>
  <c r="FM174" i="20"/>
  <c r="FI174" i="20"/>
  <c r="FJ174" i="20" s="1"/>
  <c r="FL174" i="20" s="1"/>
  <c r="DK174" i="20"/>
  <c r="DL174" i="20" s="1"/>
  <c r="DN174" i="20" s="1"/>
  <c r="DO174" i="20"/>
  <c r="DK133" i="20"/>
  <c r="DL133" i="20" s="1"/>
  <c r="DN133" i="20" s="1"/>
  <c r="DO133" i="20"/>
  <c r="DA261" i="20"/>
  <c r="CW261" i="20"/>
  <c r="BD261" i="20"/>
  <c r="BA261" i="20"/>
  <c r="BC261" i="20" s="1"/>
  <c r="FT261" i="20"/>
  <c r="FP261" i="20"/>
  <c r="R261" i="20"/>
  <c r="T261" i="20" s="1"/>
  <c r="U261" i="20"/>
  <c r="Q261" i="20"/>
  <c r="S69" i="21"/>
  <c r="W67" i="21"/>
  <c r="S83" i="21"/>
  <c r="S130" i="21"/>
  <c r="S140" i="21"/>
  <c r="S24" i="21"/>
  <c r="S70" i="21"/>
  <c r="W11" i="21"/>
  <c r="S11" i="21"/>
  <c r="S122" i="21"/>
  <c r="W18" i="21"/>
  <c r="W19" i="21"/>
  <c r="S110" i="21"/>
  <c r="S86" i="21"/>
  <c r="S107" i="21"/>
  <c r="S72" i="21"/>
  <c r="W108" i="21"/>
  <c r="S12" i="21"/>
  <c r="W12" i="21"/>
  <c r="S108" i="21"/>
  <c r="S19" i="21"/>
  <c r="W72" i="21"/>
  <c r="W86" i="21"/>
  <c r="W58" i="21"/>
  <c r="S119" i="21"/>
  <c r="S22" i="21"/>
  <c r="W118" i="21"/>
  <c r="S61" i="21"/>
  <c r="S126" i="21"/>
  <c r="W135" i="21"/>
  <c r="S82" i="21"/>
  <c r="W50" i="21"/>
  <c r="S102" i="21"/>
  <c r="S62" i="21"/>
  <c r="S101" i="21"/>
  <c r="W140" i="21"/>
  <c r="W61" i="21"/>
  <c r="W231" i="21"/>
  <c r="W126" i="21"/>
  <c r="S50" i="21"/>
  <c r="E223" i="20"/>
  <c r="E217" i="21" s="1"/>
  <c r="S118" i="21"/>
  <c r="T110" i="21"/>
  <c r="W110" i="21"/>
  <c r="CF35" i="20"/>
  <c r="CB35" i="20"/>
  <c r="CC35" i="20" s="1"/>
  <c r="CE35" i="20" s="1"/>
  <c r="DR89" i="20"/>
  <c r="DS89" i="20" s="1"/>
  <c r="DU89" i="20" s="1"/>
  <c r="DV89" i="20"/>
  <c r="U43" i="20"/>
  <c r="Q43" i="20"/>
  <c r="DH89" i="20"/>
  <c r="DD89" i="20"/>
  <c r="DE89" i="20" s="1"/>
  <c r="DG89" i="20" s="1"/>
  <c r="CP18" i="20"/>
  <c r="CQ18" i="20" s="1"/>
  <c r="CS18" i="20" s="1"/>
  <c r="CT18" i="20"/>
  <c r="BD50" i="20"/>
  <c r="BA50" i="20"/>
  <c r="BC50" i="20" s="1"/>
  <c r="AZ50" i="20"/>
  <c r="EG50" i="20"/>
  <c r="EK50" i="20"/>
  <c r="CB90" i="20"/>
  <c r="CC90" i="20" s="1"/>
  <c r="CE90" i="20" s="1"/>
  <c r="CF90" i="20"/>
  <c r="EC33" i="20"/>
  <c r="DY33" i="20"/>
  <c r="DZ33" i="20" s="1"/>
  <c r="EB33" i="20" s="1"/>
  <c r="AL51" i="20"/>
  <c r="AP51" i="20"/>
  <c r="AY101" i="20"/>
  <c r="BD101" i="20" s="1"/>
  <c r="FV101" i="20"/>
  <c r="FW101" i="20" s="1"/>
  <c r="FO101" i="20"/>
  <c r="FP101" i="20" s="1"/>
  <c r="FQ101" i="20" s="1"/>
  <c r="FS101" i="20" s="1"/>
  <c r="BF37" i="20"/>
  <c r="BK37" i="20" s="1"/>
  <c r="FF24" i="20"/>
  <c r="EH50" i="20"/>
  <c r="EJ50" i="20" s="1"/>
  <c r="AM51" i="20"/>
  <c r="AO51" i="20" s="1"/>
  <c r="DV125" i="20"/>
  <c r="DR125" i="20"/>
  <c r="DS125" i="20" s="1"/>
  <c r="DU125" i="20" s="1"/>
  <c r="CT83" i="20"/>
  <c r="CP83" i="20"/>
  <c r="CQ83" i="20" s="1"/>
  <c r="CS83" i="20" s="1"/>
  <c r="BR43" i="20"/>
  <c r="BN43" i="20"/>
  <c r="BO43" i="20" s="1"/>
  <c r="BQ43" i="20" s="1"/>
  <c r="AB89" i="20"/>
  <c r="X89" i="20"/>
  <c r="Y89" i="20" s="1"/>
  <c r="AA89" i="20" s="1"/>
  <c r="AT50" i="20"/>
  <c r="AV50" i="20" s="1"/>
  <c r="AS50" i="20"/>
  <c r="AW50" i="20"/>
  <c r="Q90" i="20"/>
  <c r="R90" i="20" s="1"/>
  <c r="T90" i="20" s="1"/>
  <c r="U90" i="20"/>
  <c r="DO33" i="20"/>
  <c r="DK33" i="20"/>
  <c r="DL33" i="20" s="1"/>
  <c r="DN33" i="20" s="1"/>
  <c r="CM51" i="20"/>
  <c r="CI51" i="20"/>
  <c r="CJ51" i="20" s="1"/>
  <c r="CL51" i="20" s="1"/>
  <c r="AB102" i="20"/>
  <c r="X102" i="20"/>
  <c r="Y102" i="20" s="1"/>
  <c r="AA102" i="20" s="1"/>
  <c r="W134" i="21"/>
  <c r="AK101" i="20"/>
  <c r="GD101" i="20"/>
  <c r="GE101" i="20" s="1"/>
  <c r="GF101" i="20" s="1"/>
  <c r="GH101" i="20" s="1"/>
  <c r="BF101" i="20"/>
  <c r="BG101" i="20" s="1"/>
  <c r="BH101" i="20" s="1"/>
  <c r="BJ101" i="20" s="1"/>
  <c r="FW40" i="20"/>
  <c r="FX40" i="20" s="1"/>
  <c r="FZ40" i="20" s="1"/>
  <c r="AT56" i="20"/>
  <c r="AV56" i="20" s="1"/>
  <c r="EG25" i="20"/>
  <c r="EK25" i="20"/>
  <c r="AB125" i="20"/>
  <c r="X125" i="20"/>
  <c r="Y125" i="20" s="1"/>
  <c r="AA125" i="20" s="1"/>
  <c r="CF89" i="20"/>
  <c r="CB89" i="20"/>
  <c r="CC89" i="20" s="1"/>
  <c r="CE89" i="20" s="1"/>
  <c r="CM43" i="20"/>
  <c r="CI43" i="20"/>
  <c r="CJ43" i="20" s="1"/>
  <c r="CL43" i="20" s="1"/>
  <c r="GA43" i="20"/>
  <c r="FW43" i="20"/>
  <c r="FX43" i="20" s="1"/>
  <c r="FZ43" i="20" s="1"/>
  <c r="AE43" i="20"/>
  <c r="AI43" i="20"/>
  <c r="EC50" i="20"/>
  <c r="DY50" i="20"/>
  <c r="DZ50" i="20" s="1"/>
  <c r="EB50" i="20" s="1"/>
  <c r="X50" i="20"/>
  <c r="AB50" i="20"/>
  <c r="DO97" i="20"/>
  <c r="DK97" i="20"/>
  <c r="DL97" i="20" s="1"/>
  <c r="DN97" i="20" s="1"/>
  <c r="BK97" i="20"/>
  <c r="BG97" i="20"/>
  <c r="BH97" i="20" s="1"/>
  <c r="BJ97" i="20" s="1"/>
  <c r="P101" i="20"/>
  <c r="U101" i="20" s="1"/>
  <c r="AD101" i="20"/>
  <c r="AI101" i="20" s="1"/>
  <c r="AR101" i="20"/>
  <c r="DA64" i="20"/>
  <c r="FF120" i="20"/>
  <c r="CI25" i="20"/>
  <c r="CJ25" i="20" s="1"/>
  <c r="CL25" i="20" s="1"/>
  <c r="CM25" i="20"/>
  <c r="GA25" i="20"/>
  <c r="FW25" i="20"/>
  <c r="FX25" i="20" s="1"/>
  <c r="FZ25" i="20" s="1"/>
  <c r="EG43" i="20"/>
  <c r="EK43" i="20"/>
  <c r="CF86" i="20"/>
  <c r="CB86" i="20"/>
  <c r="CC86" i="20" s="1"/>
  <c r="CE86" i="20" s="1"/>
  <c r="DO25" i="20"/>
  <c r="DK25" i="20"/>
  <c r="DL25" i="20" s="1"/>
  <c r="DN25" i="20" s="1"/>
  <c r="BY89" i="20"/>
  <c r="BU89" i="20"/>
  <c r="BV89" i="20" s="1"/>
  <c r="BX89" i="20" s="1"/>
  <c r="BY83" i="20"/>
  <c r="BU83" i="20"/>
  <c r="BV83" i="20" s="1"/>
  <c r="BX83" i="20" s="1"/>
  <c r="BY50" i="20"/>
  <c r="BU50" i="20"/>
  <c r="BV50" i="20" s="1"/>
  <c r="BX50" i="20" s="1"/>
  <c r="DD90" i="20"/>
  <c r="DE90" i="20" s="1"/>
  <c r="DG90" i="20" s="1"/>
  <c r="DH90" i="20"/>
  <c r="BY33" i="20"/>
  <c r="BU33" i="20"/>
  <c r="BV33" i="20" s="1"/>
  <c r="BX33" i="20" s="1"/>
  <c r="DD97" i="20"/>
  <c r="DE97" i="20" s="1"/>
  <c r="DG97" i="20" s="1"/>
  <c r="DH97" i="20"/>
  <c r="X51" i="20"/>
  <c r="AB51" i="20"/>
  <c r="EG51" i="20"/>
  <c r="EK51" i="20"/>
  <c r="CV101" i="20"/>
  <c r="GK101" i="20"/>
  <c r="GL101" i="20" s="1"/>
  <c r="GM101" i="20" s="1"/>
  <c r="GO101" i="20" s="1"/>
  <c r="EF101" i="20"/>
  <c r="ET101" i="20"/>
  <c r="EK90" i="20"/>
  <c r="DO43" i="20"/>
  <c r="DK43" i="20"/>
  <c r="DL43" i="20" s="1"/>
  <c r="DN43" i="20" s="1"/>
  <c r="CF25" i="20"/>
  <c r="CB25" i="20"/>
  <c r="CC25" i="20" s="1"/>
  <c r="CE25" i="20" s="1"/>
  <c r="FB132" i="20"/>
  <c r="FC132" i="20" s="1"/>
  <c r="FE132" i="20" s="1"/>
  <c r="FF132" i="20"/>
  <c r="EU50" i="20"/>
  <c r="EV50" i="20" s="1"/>
  <c r="EX50" i="20" s="1"/>
  <c r="EY50" i="20"/>
  <c r="U50" i="20"/>
  <c r="Q50" i="20"/>
  <c r="BU90" i="20"/>
  <c r="BV90" i="20" s="1"/>
  <c r="BX90" i="20" s="1"/>
  <c r="BY90" i="20"/>
  <c r="DK90" i="20"/>
  <c r="DL90" i="20" s="1"/>
  <c r="DN90" i="20" s="1"/>
  <c r="DO90" i="20"/>
  <c r="BD33" i="20"/>
  <c r="BA33" i="20"/>
  <c r="BC33" i="20" s="1"/>
  <c r="DV51" i="20"/>
  <c r="DR51" i="20"/>
  <c r="DS51" i="20" s="1"/>
  <c r="DU51" i="20" s="1"/>
  <c r="BK102" i="20"/>
  <c r="BG102" i="20"/>
  <c r="BH102" i="20" s="1"/>
  <c r="BJ102" i="20" s="1"/>
  <c r="BR128" i="20"/>
  <c r="BN128" i="20"/>
  <c r="BO128" i="20" s="1"/>
  <c r="BQ128" i="20" s="1"/>
  <c r="BT101" i="20"/>
  <c r="BY101" i="20" s="1"/>
  <c r="FH101" i="20"/>
  <c r="FI101" i="20" s="1"/>
  <c r="FJ101" i="20" s="1"/>
  <c r="FL101" i="20" s="1"/>
  <c r="EN48" i="20"/>
  <c r="EO48" i="20" s="1"/>
  <c r="EQ48" i="20" s="1"/>
  <c r="EH38" i="20"/>
  <c r="EJ38" i="20" s="1"/>
  <c r="EH90" i="20"/>
  <c r="EJ90" i="20" s="1"/>
  <c r="CM86" i="20"/>
  <c r="CI86" i="20"/>
  <c r="CJ86" i="20" s="1"/>
  <c r="CL86" i="20" s="1"/>
  <c r="DH25" i="20"/>
  <c r="DD25" i="20"/>
  <c r="DE25" i="20" s="1"/>
  <c r="DG25" i="20" s="1"/>
  <c r="AW25" i="20"/>
  <c r="AS25" i="20"/>
  <c r="AW90" i="20"/>
  <c r="AS90" i="20"/>
  <c r="AT90" i="20" s="1"/>
  <c r="AV90" i="20" s="1"/>
  <c r="BK90" i="20"/>
  <c r="BG90" i="20"/>
  <c r="BH90" i="20" s="1"/>
  <c r="BJ90" i="20" s="1"/>
  <c r="BR33" i="20"/>
  <c r="BN33" i="20"/>
  <c r="BO33" i="20" s="1"/>
  <c r="BQ33" i="20" s="1"/>
  <c r="Q33" i="20"/>
  <c r="U33" i="20"/>
  <c r="BY51" i="20"/>
  <c r="BU51" i="20"/>
  <c r="BV51" i="20" s="1"/>
  <c r="BX51" i="20" s="1"/>
  <c r="BR51" i="20"/>
  <c r="BN51" i="20"/>
  <c r="BO51" i="20" s="1"/>
  <c r="BQ51" i="20" s="1"/>
  <c r="DD51" i="20"/>
  <c r="DE51" i="20" s="1"/>
  <c r="DG51" i="20" s="1"/>
  <c r="DH51" i="20"/>
  <c r="EC102" i="20"/>
  <c r="DY102" i="20"/>
  <c r="U128" i="20"/>
  <c r="Q128" i="20"/>
  <c r="R128" i="20" s="1"/>
  <c r="T128" i="20" s="1"/>
  <c r="FW29" i="20"/>
  <c r="FX29" i="20" s="1"/>
  <c r="FZ29" i="20" s="1"/>
  <c r="CA101" i="20"/>
  <c r="DX101" i="20"/>
  <c r="DY101" i="20" s="1"/>
  <c r="CH101" i="20"/>
  <c r="W32" i="21"/>
  <c r="EV33" i="20"/>
  <c r="EX33" i="20" s="1"/>
  <c r="DV43" i="20"/>
  <c r="DR43" i="20"/>
  <c r="DS43" i="20" s="1"/>
  <c r="DU43" i="20" s="1"/>
  <c r="DV86" i="20"/>
  <c r="DR86" i="20"/>
  <c r="DS86" i="20" s="1"/>
  <c r="DU86" i="20" s="1"/>
  <c r="DV25" i="20"/>
  <c r="DR25" i="20"/>
  <c r="DS25" i="20" s="1"/>
  <c r="DU25" i="20" s="1"/>
  <c r="BD65" i="20"/>
  <c r="BA65" i="20"/>
  <c r="BC65" i="20" s="1"/>
  <c r="AT18" i="20"/>
  <c r="AV18" i="20" s="1"/>
  <c r="AS18" i="20"/>
  <c r="AW18" i="20"/>
  <c r="DH50" i="20"/>
  <c r="DD50" i="20"/>
  <c r="DE50" i="20" s="1"/>
  <c r="DG50" i="20" s="1"/>
  <c r="BK50" i="20"/>
  <c r="BG50" i="20"/>
  <c r="BH50" i="20" s="1"/>
  <c r="BJ50" i="20" s="1"/>
  <c r="AB90" i="20"/>
  <c r="X90" i="20"/>
  <c r="Y90" i="20" s="1"/>
  <c r="AA90" i="20" s="1"/>
  <c r="DV33" i="20"/>
  <c r="DR33" i="20"/>
  <c r="DS33" i="20" s="1"/>
  <c r="DU33" i="20" s="1"/>
  <c r="AB33" i="20"/>
  <c r="X33" i="20"/>
  <c r="AT51" i="20"/>
  <c r="AV51" i="20" s="1"/>
  <c r="AS51" i="20"/>
  <c r="BU97" i="20"/>
  <c r="BV97" i="20" s="1"/>
  <c r="BX97" i="20" s="1"/>
  <c r="BY97" i="20"/>
  <c r="Q97" i="20"/>
  <c r="R97" i="20" s="1"/>
  <c r="T97" i="20" s="1"/>
  <c r="U97" i="20"/>
  <c r="CI102" i="20"/>
  <c r="CJ102" i="20" s="1"/>
  <c r="CL102" i="20" s="1"/>
  <c r="CM102" i="20"/>
  <c r="W141" i="21"/>
  <c r="DJ101" i="20"/>
  <c r="DC101" i="20"/>
  <c r="R43" i="20"/>
  <c r="T43" i="20" s="1"/>
  <c r="FT132" i="20"/>
  <c r="X35" i="20"/>
  <c r="AB35" i="20"/>
  <c r="AS43" i="20"/>
  <c r="AW43" i="20"/>
  <c r="AT43" i="20"/>
  <c r="AV43" i="20" s="1"/>
  <c r="CF22" i="20"/>
  <c r="CB22" i="20"/>
  <c r="CC22" i="20" s="1"/>
  <c r="CE22" i="20" s="1"/>
  <c r="FT89" i="20"/>
  <c r="FP89" i="20"/>
  <c r="FQ89" i="20" s="1"/>
  <c r="FS89" i="20" s="1"/>
  <c r="Q25" i="20"/>
  <c r="U25" i="20"/>
  <c r="FM145" i="20"/>
  <c r="FI145" i="20"/>
  <c r="FJ145" i="20" s="1"/>
  <c r="FL145" i="20" s="1"/>
  <c r="BR25" i="20"/>
  <c r="BN25" i="20"/>
  <c r="BO25" i="20" s="1"/>
  <c r="BQ25" i="20" s="1"/>
  <c r="CM50" i="20"/>
  <c r="CI50" i="20"/>
  <c r="CJ50" i="20" s="1"/>
  <c r="CL50" i="20" s="1"/>
  <c r="AZ90" i="20"/>
  <c r="BA90" i="20" s="1"/>
  <c r="BC90" i="20" s="1"/>
  <c r="BD90" i="20"/>
  <c r="CI33" i="20"/>
  <c r="CJ33" i="20" s="1"/>
  <c r="CL33" i="20" s="1"/>
  <c r="CM33" i="20"/>
  <c r="AL97" i="20"/>
  <c r="AM97" i="20" s="1"/>
  <c r="AO97" i="20" s="1"/>
  <c r="AP97" i="20"/>
  <c r="DO51" i="20"/>
  <c r="DK51" i="20"/>
  <c r="DL51" i="20" s="1"/>
  <c r="DN51" i="20" s="1"/>
  <c r="DV128" i="20"/>
  <c r="DR128" i="20"/>
  <c r="DS128" i="20" s="1"/>
  <c r="DU128" i="20" s="1"/>
  <c r="S37" i="21"/>
  <c r="AE150" i="20"/>
  <c r="AF150" i="20" s="1"/>
  <c r="AH150" i="20" s="1"/>
  <c r="AI150" i="20"/>
  <c r="S74" i="21"/>
  <c r="W74" i="21"/>
  <c r="W136" i="21"/>
  <c r="S136" i="21"/>
  <c r="BT77" i="20"/>
  <c r="BF52" i="20"/>
  <c r="BK52" i="20" s="1"/>
  <c r="CA52" i="20"/>
  <c r="CF52" i="20" s="1"/>
  <c r="FH52" i="20"/>
  <c r="FM52" i="20" s="1"/>
  <c r="BD145" i="20"/>
  <c r="AZ145" i="20"/>
  <c r="BA145" i="20" s="1"/>
  <c r="BA18" i="20"/>
  <c r="BC18" i="20" s="1"/>
  <c r="BD18" i="20"/>
  <c r="AZ18" i="20"/>
  <c r="AL132" i="20"/>
  <c r="AM132" i="20" s="1"/>
  <c r="AO132" i="20" s="1"/>
  <c r="AP132" i="20"/>
  <c r="DA145" i="20"/>
  <c r="CW145" i="20"/>
  <c r="CX145" i="20" s="1"/>
  <c r="CZ145" i="20" s="1"/>
  <c r="AP18" i="20"/>
  <c r="AM18" i="20"/>
  <c r="AO18" i="20" s="1"/>
  <c r="AL18" i="20"/>
  <c r="DK54" i="20"/>
  <c r="DL54" i="20" s="1"/>
  <c r="DN54" i="20" s="1"/>
  <c r="DO54" i="20"/>
  <c r="U54" i="20"/>
  <c r="Q54" i="20"/>
  <c r="CT132" i="20"/>
  <c r="CP132" i="20"/>
  <c r="CQ132" i="20" s="1"/>
  <c r="CS132" i="20" s="1"/>
  <c r="DX77" i="20"/>
  <c r="EC77" i="20" s="1"/>
  <c r="GF143" i="20"/>
  <c r="GH143" i="20" s="1"/>
  <c r="FA52" i="20"/>
  <c r="GK52" i="20"/>
  <c r="GL52" i="20" s="1"/>
  <c r="GM52" i="20" s="1"/>
  <c r="GO52" i="20" s="1"/>
  <c r="BM52" i="20"/>
  <c r="FF48" i="20"/>
  <c r="GF137" i="20"/>
  <c r="GH137" i="20" s="1"/>
  <c r="AE78" i="20"/>
  <c r="AF78" i="20" s="1"/>
  <c r="AH78" i="20" s="1"/>
  <c r="AI78" i="20"/>
  <c r="BA17" i="20"/>
  <c r="BC17" i="20" s="1"/>
  <c r="AZ17" i="20"/>
  <c r="BD17" i="20"/>
  <c r="BG132" i="20"/>
  <c r="BH132" i="20" s="1"/>
  <c r="BJ132" i="20" s="1"/>
  <c r="BK132" i="20"/>
  <c r="DV145" i="20"/>
  <c r="DS145" i="20"/>
  <c r="DU145" i="20" s="1"/>
  <c r="CM81" i="20"/>
  <c r="CI81" i="20"/>
  <c r="CJ81" i="20" s="1"/>
  <c r="CL81" i="20" s="1"/>
  <c r="FP18" i="20"/>
  <c r="FQ18" i="20" s="1"/>
  <c r="FS18" i="20" s="1"/>
  <c r="FT18" i="20"/>
  <c r="AB18" i="20"/>
  <c r="Y18" i="20"/>
  <c r="AA18" i="20" s="1"/>
  <c r="X18" i="20"/>
  <c r="GS145" i="20"/>
  <c r="GT145" i="20" s="1"/>
  <c r="GV145" i="20" s="1"/>
  <c r="T139" i="21" s="1"/>
  <c r="BD132" i="20"/>
  <c r="AZ132" i="20"/>
  <c r="BA132" i="20" s="1"/>
  <c r="BC132" i="20" s="1"/>
  <c r="DR46" i="20"/>
  <c r="DS46" i="20" s="1"/>
  <c r="DU46" i="20" s="1"/>
  <c r="ET77" i="20"/>
  <c r="EU77" i="20" s="1"/>
  <c r="EV77" i="20" s="1"/>
  <c r="EX77" i="20" s="1"/>
  <c r="DC52" i="20"/>
  <c r="DD52" i="20" s="1"/>
  <c r="DE52" i="20" s="1"/>
  <c r="DG52" i="20" s="1"/>
  <c r="AD52" i="20"/>
  <c r="AE52" i="20" s="1"/>
  <c r="CO52" i="20"/>
  <c r="AF24" i="20"/>
  <c r="AH24" i="20" s="1"/>
  <c r="DH81" i="20"/>
  <c r="DD81" i="20"/>
  <c r="DE81" i="20" s="1"/>
  <c r="DG81" i="20" s="1"/>
  <c r="CF132" i="20"/>
  <c r="CB132" i="20"/>
  <c r="CC132" i="20" s="1"/>
  <c r="CE132" i="20" s="1"/>
  <c r="DE145" i="20"/>
  <c r="DG145" i="20" s="1"/>
  <c r="DH145" i="20"/>
  <c r="EC81" i="20"/>
  <c r="DY81" i="20"/>
  <c r="X27" i="20"/>
  <c r="AB27" i="20"/>
  <c r="DO132" i="20"/>
  <c r="DK132" i="20"/>
  <c r="DL132" i="20" s="1"/>
  <c r="DN132" i="20" s="1"/>
  <c r="CF17" i="20"/>
  <c r="CB17" i="20"/>
  <c r="CC17" i="20" s="1"/>
  <c r="CE17" i="20" s="1"/>
  <c r="GA18" i="20"/>
  <c r="FW18" i="20"/>
  <c r="FX18" i="20" s="1"/>
  <c r="FZ18" i="20" s="1"/>
  <c r="BR17" i="20"/>
  <c r="BN17" i="20"/>
  <c r="BO17" i="20" s="1"/>
  <c r="BQ17" i="20" s="1"/>
  <c r="BY18" i="20"/>
  <c r="BU18" i="20"/>
  <c r="BV18" i="20" s="1"/>
  <c r="BX18" i="20" s="1"/>
  <c r="EG27" i="20"/>
  <c r="EK27" i="20"/>
  <c r="Q18" i="20"/>
  <c r="U18" i="20"/>
  <c r="AI17" i="20"/>
  <c r="AE17" i="20"/>
  <c r="EG18" i="20"/>
  <c r="EK18" i="20"/>
  <c r="AZ105" i="20"/>
  <c r="BA105" i="20" s="1"/>
  <c r="BC105" i="20" s="1"/>
  <c r="AY77" i="20"/>
  <c r="BD77" i="20" s="1"/>
  <c r="AY52" i="20"/>
  <c r="AZ52" i="20" s="1"/>
  <c r="EF52" i="20"/>
  <c r="EG52" i="20" s="1"/>
  <c r="EM52" i="20"/>
  <c r="ET52" i="20"/>
  <c r="CT124" i="20"/>
  <c r="CP124" i="20"/>
  <c r="CQ124" i="20" s="1"/>
  <c r="CS124" i="20" s="1"/>
  <c r="AP78" i="20"/>
  <c r="AL78" i="20"/>
  <c r="AM78" i="20" s="1"/>
  <c r="AO78" i="20" s="1"/>
  <c r="DY132" i="20"/>
  <c r="EC132" i="20"/>
  <c r="CB145" i="20"/>
  <c r="CC145" i="20" s="1"/>
  <c r="CE145" i="20" s="1"/>
  <c r="CF145" i="20"/>
  <c r="AE132" i="20"/>
  <c r="AF132" i="20" s="1"/>
  <c r="AH132" i="20" s="1"/>
  <c r="AI132" i="20"/>
  <c r="Q17" i="20"/>
  <c r="U17" i="20"/>
  <c r="BY54" i="20"/>
  <c r="BU54" i="20"/>
  <c r="BV54" i="20" s="1"/>
  <c r="BX54" i="20" s="1"/>
  <c r="DD18" i="20"/>
  <c r="DE18" i="20" s="1"/>
  <c r="DG18" i="20" s="1"/>
  <c r="DH18" i="20"/>
  <c r="BD115" i="20"/>
  <c r="AZ115" i="20"/>
  <c r="BA115" i="20" s="1"/>
  <c r="BC115" i="20" s="1"/>
  <c r="BU132" i="20"/>
  <c r="BV132" i="20" s="1"/>
  <c r="BX132" i="20" s="1"/>
  <c r="BY132" i="20"/>
  <c r="X17" i="20"/>
  <c r="AB17" i="20"/>
  <c r="DK61" i="20"/>
  <c r="DL61" i="20" s="1"/>
  <c r="DN61" i="20" s="1"/>
  <c r="AK77" i="20"/>
  <c r="CH52" i="20"/>
  <c r="W52" i="20"/>
  <c r="Y52" i="20" s="1"/>
  <c r="AA52" i="20" s="1"/>
  <c r="FV52" i="20"/>
  <c r="GA52" i="20" s="1"/>
  <c r="FM48" i="20"/>
  <c r="AP54" i="20"/>
  <c r="AL54" i="20"/>
  <c r="EC145" i="20"/>
  <c r="DY145" i="20"/>
  <c r="DH132" i="20"/>
  <c r="DD132" i="20"/>
  <c r="DE132" i="20" s="1"/>
  <c r="DG132" i="20" s="1"/>
  <c r="GE145" i="20"/>
  <c r="GF145" i="20" s="1"/>
  <c r="GH145" i="20" s="1"/>
  <c r="AZ78" i="20"/>
  <c r="BA78" i="20" s="1"/>
  <c r="BC78" i="20" s="1"/>
  <c r="BD78" i="20"/>
  <c r="BK81" i="20"/>
  <c r="BG81" i="20"/>
  <c r="BH81" i="20" s="1"/>
  <c r="BJ81" i="20" s="1"/>
  <c r="BA54" i="20"/>
  <c r="BC54" i="20" s="1"/>
  <c r="BD54" i="20"/>
  <c r="CM17" i="20"/>
  <c r="CI17" i="20"/>
  <c r="CJ17" i="20" s="1"/>
  <c r="CL17" i="20" s="1"/>
  <c r="Q132" i="20"/>
  <c r="R132" i="20" s="1"/>
  <c r="U132" i="20"/>
  <c r="DO124" i="20"/>
  <c r="DK124" i="20"/>
  <c r="DL124" i="20" s="1"/>
  <c r="DN124" i="20" s="1"/>
  <c r="AB81" i="20"/>
  <c r="X81" i="20"/>
  <c r="Y81" i="20" s="1"/>
  <c r="AA81" i="20" s="1"/>
  <c r="FH77" i="20"/>
  <c r="DJ52" i="20"/>
  <c r="DO52" i="20" s="1"/>
  <c r="GD52" i="20"/>
  <c r="GE52" i="20" s="1"/>
  <c r="GF52" i="20" s="1"/>
  <c r="GH52" i="20" s="1"/>
  <c r="CV52" i="20"/>
  <c r="DA52" i="20" s="1"/>
  <c r="FM40" i="20"/>
  <c r="CM124" i="20"/>
  <c r="CI124" i="20"/>
  <c r="CJ124" i="20" s="1"/>
  <c r="CL124" i="20" s="1"/>
  <c r="CF18" i="20"/>
  <c r="CB18" i="20"/>
  <c r="CC18" i="20" s="1"/>
  <c r="CE18" i="20" s="1"/>
  <c r="FI132" i="20"/>
  <c r="FJ132" i="20" s="1"/>
  <c r="FL132" i="20" s="1"/>
  <c r="FM132" i="20"/>
  <c r="BN78" i="20"/>
  <c r="BO78" i="20" s="1"/>
  <c r="BQ78" i="20" s="1"/>
  <c r="BR78" i="20"/>
  <c r="DK17" i="20"/>
  <c r="DL17" i="20" s="1"/>
  <c r="DN17" i="20" s="1"/>
  <c r="DO17" i="20"/>
  <c r="ER145" i="20"/>
  <c r="EN145" i="20"/>
  <c r="EO145" i="20" s="1"/>
  <c r="EC17" i="20"/>
  <c r="DY17" i="20"/>
  <c r="DZ17" i="20" s="1"/>
  <c r="EB17" i="20" s="1"/>
  <c r="BR132" i="20"/>
  <c r="BN132" i="20"/>
  <c r="BO132" i="20" s="1"/>
  <c r="BQ132" i="20" s="1"/>
  <c r="AI54" i="20"/>
  <c r="AE54" i="20"/>
  <c r="CF81" i="20"/>
  <c r="CB81" i="20"/>
  <c r="CC81" i="20" s="1"/>
  <c r="CE81" i="20" s="1"/>
  <c r="P52" i="20"/>
  <c r="U52" i="20" s="1"/>
  <c r="AR52" i="20"/>
  <c r="AS52" i="20" s="1"/>
  <c r="DX52" i="20"/>
  <c r="EC18" i="20"/>
  <c r="DY18" i="20"/>
  <c r="DZ18" i="20" s="1"/>
  <c r="EB18" i="20" s="1"/>
  <c r="DO145" i="20"/>
  <c r="DL145" i="20"/>
  <c r="DN145" i="20" s="1"/>
  <c r="DA132" i="20"/>
  <c r="CW132" i="20"/>
  <c r="CX132" i="20" s="1"/>
  <c r="CZ132" i="20" s="1"/>
  <c r="GL145" i="20"/>
  <c r="GM145" i="20" s="1"/>
  <c r="GO145" i="20" s="1"/>
  <c r="BN81" i="20"/>
  <c r="BO81" i="20" s="1"/>
  <c r="BQ81" i="20" s="1"/>
  <c r="BR81" i="20"/>
  <c r="AE18" i="20"/>
  <c r="AI18" i="20"/>
  <c r="BN158" i="20"/>
  <c r="BO158" i="20" s="1"/>
  <c r="BQ158" i="20" s="1"/>
  <c r="BR158" i="20"/>
  <c r="AI171" i="20"/>
  <c r="AE171" i="20"/>
  <c r="AF171" i="20" s="1"/>
  <c r="AH171" i="20" s="1"/>
  <c r="S66" i="21"/>
  <c r="S104" i="21"/>
  <c r="W8" i="21"/>
  <c r="W54" i="21"/>
  <c r="W101" i="21"/>
  <c r="W60" i="21"/>
  <c r="CF198" i="20"/>
  <c r="CB198" i="20"/>
  <c r="FI198" i="20"/>
  <c r="FM198" i="20"/>
  <c r="GS171" i="20"/>
  <c r="GT171" i="20" s="1"/>
  <c r="GV171" i="20" s="1"/>
  <c r="S109" i="21"/>
  <c r="CF126" i="20"/>
  <c r="CB126" i="20"/>
  <c r="CC126" i="20" s="1"/>
  <c r="CE126" i="20" s="1"/>
  <c r="GV13" i="20"/>
  <c r="T7" i="21" s="1"/>
  <c r="AZ198" i="20"/>
  <c r="BD198" i="20"/>
  <c r="BA198" i="20"/>
  <c r="BC198" i="20" s="1"/>
  <c r="E258" i="20"/>
  <c r="E252" i="21" s="1"/>
  <c r="E252" i="20"/>
  <c r="E246" i="21" s="1"/>
  <c r="E185" i="20"/>
  <c r="E179" i="21" s="1"/>
  <c r="E255" i="20"/>
  <c r="E249" i="21" s="1"/>
  <c r="GA106" i="20"/>
  <c r="F106" i="20" s="1"/>
  <c r="L100" i="21" s="1"/>
  <c r="GA135" i="20"/>
  <c r="GA134" i="20"/>
  <c r="GA132" i="20"/>
  <c r="W117" i="21"/>
  <c r="W104" i="21"/>
  <c r="W83" i="21"/>
  <c r="S54" i="21"/>
  <c r="E206" i="20"/>
  <c r="E200" i="21" s="1"/>
  <c r="S32" i="21"/>
  <c r="W70" i="21"/>
  <c r="W37" i="21"/>
  <c r="S75" i="21"/>
  <c r="S34" i="21"/>
  <c r="W34" i="21"/>
  <c r="T106" i="21"/>
  <c r="W106" i="21"/>
  <c r="T82" i="21"/>
  <c r="W82" i="21"/>
  <c r="AP112" i="20"/>
  <c r="AL112" i="20"/>
  <c r="AM112" i="20" s="1"/>
  <c r="AO112" i="20" s="1"/>
  <c r="CF112" i="20"/>
  <c r="CB112" i="20"/>
  <c r="CC112" i="20" s="1"/>
  <c r="CE112" i="20" s="1"/>
  <c r="CT80" i="20"/>
  <c r="CP80" i="20"/>
  <c r="CQ80" i="20" s="1"/>
  <c r="CS80" i="20" s="1"/>
  <c r="EK64" i="20"/>
  <c r="EH64" i="20"/>
  <c r="EJ64" i="20" s="1"/>
  <c r="EG64" i="20"/>
  <c r="BA64" i="20"/>
  <c r="BC64" i="20" s="1"/>
  <c r="AZ64" i="20"/>
  <c r="BD64" i="20"/>
  <c r="CT64" i="20"/>
  <c r="CP64" i="20"/>
  <c r="CQ64" i="20" s="1"/>
  <c r="CS64" i="20" s="1"/>
  <c r="CI56" i="20"/>
  <c r="CJ56" i="20" s="1"/>
  <c r="CL56" i="20" s="1"/>
  <c r="CM56" i="20"/>
  <c r="CT56" i="20"/>
  <c r="CP56" i="20"/>
  <c r="CQ56" i="20" s="1"/>
  <c r="CS56" i="20" s="1"/>
  <c r="CF48" i="20"/>
  <c r="CB48" i="20"/>
  <c r="CC48" i="20" s="1"/>
  <c r="CE48" i="20" s="1"/>
  <c r="EC40" i="20"/>
  <c r="DY40" i="20"/>
  <c r="DZ40" i="20" s="1"/>
  <c r="EB40" i="20" s="1"/>
  <c r="EH24" i="20"/>
  <c r="EJ24" i="20" s="1"/>
  <c r="EK24" i="20"/>
  <c r="CT24" i="20"/>
  <c r="CP24" i="20"/>
  <c r="CQ24" i="20" s="1"/>
  <c r="CS24" i="20" s="1"/>
  <c r="AB100" i="20"/>
  <c r="X100" i="20"/>
  <c r="Y100" i="20" s="1"/>
  <c r="AA100" i="20" s="1"/>
  <c r="EK100" i="20"/>
  <c r="EG100" i="20"/>
  <c r="EH100" i="20" s="1"/>
  <c r="EJ100" i="20" s="1"/>
  <c r="BR100" i="20"/>
  <c r="BN100" i="20"/>
  <c r="BO100" i="20" s="1"/>
  <c r="BQ100" i="20" s="1"/>
  <c r="EC126" i="20"/>
  <c r="DZ126" i="20"/>
  <c r="EB126" i="20" s="1"/>
  <c r="CI78" i="20"/>
  <c r="CJ78" i="20" s="1"/>
  <c r="CL78" i="20" s="1"/>
  <c r="CM78" i="20"/>
  <c r="DV120" i="20"/>
  <c r="DR120" i="20"/>
  <c r="DS120" i="20" s="1"/>
  <c r="DU120" i="20" s="1"/>
  <c r="CP112" i="20"/>
  <c r="CQ112" i="20" s="1"/>
  <c r="CS112" i="20" s="1"/>
  <c r="CT112" i="20"/>
  <c r="AP88" i="20"/>
  <c r="AL88" i="20"/>
  <c r="AM88" i="20" s="1"/>
  <c r="AO88" i="20" s="1"/>
  <c r="CM80" i="20"/>
  <c r="CI80" i="20"/>
  <c r="CJ80" i="20" s="1"/>
  <c r="CL80" i="20" s="1"/>
  <c r="AI80" i="20"/>
  <c r="AE80" i="20"/>
  <c r="AF80" i="20" s="1"/>
  <c r="AH80" i="20" s="1"/>
  <c r="BD80" i="20"/>
  <c r="AZ80" i="20"/>
  <c r="BA80" i="20" s="1"/>
  <c r="BC80" i="20" s="1"/>
  <c r="AI72" i="20"/>
  <c r="AE72" i="20"/>
  <c r="AF72" i="20" s="1"/>
  <c r="AH72" i="20" s="1"/>
  <c r="DH64" i="20"/>
  <c r="DD64" i="20"/>
  <c r="DE64" i="20" s="1"/>
  <c r="DG64" i="20" s="1"/>
  <c r="EY64" i="20"/>
  <c r="EU64" i="20"/>
  <c r="EV64" i="20" s="1"/>
  <c r="EX64" i="20" s="1"/>
  <c r="EC56" i="20"/>
  <c r="DY56" i="20"/>
  <c r="DZ56" i="20" s="1"/>
  <c r="EB56" i="20" s="1"/>
  <c r="U56" i="20"/>
  <c r="R56" i="20"/>
  <c r="T56" i="20" s="1"/>
  <c r="EG48" i="20"/>
  <c r="EH48" i="20"/>
  <c r="EJ48" i="20" s="1"/>
  <c r="EK48" i="20"/>
  <c r="EC48" i="20"/>
  <c r="DY48" i="20"/>
  <c r="DZ48" i="20" s="1"/>
  <c r="EB48" i="20" s="1"/>
  <c r="Y48" i="20"/>
  <c r="AA48" i="20" s="1"/>
  <c r="AB48" i="20"/>
  <c r="X48" i="20"/>
  <c r="X40" i="20"/>
  <c r="Y40" i="20"/>
  <c r="AA40" i="20" s="1"/>
  <c r="AB40" i="20"/>
  <c r="R32" i="20"/>
  <c r="T32" i="20" s="1"/>
  <c r="U32" i="20"/>
  <c r="Q32" i="20"/>
  <c r="AS24" i="20"/>
  <c r="AW24" i="20"/>
  <c r="BA24" i="20"/>
  <c r="BC24" i="20" s="1"/>
  <c r="BD24" i="20"/>
  <c r="DK100" i="20"/>
  <c r="DL100" i="20" s="1"/>
  <c r="DN100" i="20" s="1"/>
  <c r="DO100" i="20"/>
  <c r="CF100" i="20"/>
  <c r="CB100" i="20"/>
  <c r="CC100" i="20" s="1"/>
  <c r="CE100" i="20" s="1"/>
  <c r="CT100" i="20"/>
  <c r="CP100" i="20"/>
  <c r="CQ100" i="20" s="1"/>
  <c r="CS100" i="20" s="1"/>
  <c r="CP65" i="20"/>
  <c r="CQ65" i="20" s="1"/>
  <c r="CS65" i="20" s="1"/>
  <c r="CF116" i="20"/>
  <c r="CB116" i="20"/>
  <c r="CC116" i="20" s="1"/>
  <c r="CE116" i="20" s="1"/>
  <c r="AP130" i="20"/>
  <c r="AL130" i="20"/>
  <c r="AM130" i="20" s="1"/>
  <c r="AO130" i="20" s="1"/>
  <c r="AL120" i="20"/>
  <c r="AM120" i="20" s="1"/>
  <c r="AO120" i="20" s="1"/>
  <c r="AP120" i="20"/>
  <c r="CM112" i="20"/>
  <c r="CI112" i="20"/>
  <c r="CJ112" i="20" s="1"/>
  <c r="CL112" i="20" s="1"/>
  <c r="U112" i="20"/>
  <c r="Q112" i="20"/>
  <c r="R112" i="20" s="1"/>
  <c r="T112" i="20" s="1"/>
  <c r="AB112" i="20"/>
  <c r="X112" i="20"/>
  <c r="Y112" i="20" s="1"/>
  <c r="AA112" i="20" s="1"/>
  <c r="AP104" i="20"/>
  <c r="AL104" i="20"/>
  <c r="AM104" i="20" s="1"/>
  <c r="AO104" i="20" s="1"/>
  <c r="BD88" i="20"/>
  <c r="AZ88" i="20"/>
  <c r="BA88" i="20" s="1"/>
  <c r="BC88" i="20" s="1"/>
  <c r="BK64" i="20"/>
  <c r="BG64" i="20"/>
  <c r="BH64" i="20" s="1"/>
  <c r="BJ64" i="20" s="1"/>
  <c r="AI64" i="20"/>
  <c r="AE64" i="20"/>
  <c r="U64" i="20"/>
  <c r="R64" i="20"/>
  <c r="T64" i="20" s="1"/>
  <c r="Q64" i="20"/>
  <c r="CF56" i="20"/>
  <c r="CB56" i="20"/>
  <c r="CC56" i="20" s="1"/>
  <c r="CE56" i="20" s="1"/>
  <c r="BD56" i="20"/>
  <c r="BA56" i="20"/>
  <c r="BC56" i="20" s="1"/>
  <c r="DV40" i="20"/>
  <c r="DR40" i="20"/>
  <c r="DS40" i="20" s="1"/>
  <c r="DU40" i="20" s="1"/>
  <c r="CF40" i="20"/>
  <c r="CB40" i="20"/>
  <c r="CC40" i="20" s="1"/>
  <c r="CE40" i="20" s="1"/>
  <c r="BY24" i="20"/>
  <c r="BU24" i="20"/>
  <c r="BV24" i="20" s="1"/>
  <c r="BX24" i="20" s="1"/>
  <c r="BD100" i="20"/>
  <c r="AZ100" i="20"/>
  <c r="BA100" i="20" s="1"/>
  <c r="BC100" i="20" s="1"/>
  <c r="AW126" i="20"/>
  <c r="AS126" i="20"/>
  <c r="AT126" i="20" s="1"/>
  <c r="AV126" i="20" s="1"/>
  <c r="EK112" i="20"/>
  <c r="EG112" i="20"/>
  <c r="EH112" i="20" s="1"/>
  <c r="EJ112" i="20" s="1"/>
  <c r="DZ112" i="20"/>
  <c r="EB112" i="20" s="1"/>
  <c r="DY112" i="20"/>
  <c r="EC112" i="20"/>
  <c r="CM104" i="20"/>
  <c r="CI104" i="20"/>
  <c r="CJ104" i="20" s="1"/>
  <c r="CL104" i="20" s="1"/>
  <c r="DZ104" i="20"/>
  <c r="EB104" i="20" s="1"/>
  <c r="EC104" i="20"/>
  <c r="CM88" i="20"/>
  <c r="CI88" i="20"/>
  <c r="CJ88" i="20" s="1"/>
  <c r="CL88" i="20" s="1"/>
  <c r="BY88" i="20"/>
  <c r="BU88" i="20"/>
  <c r="BV88" i="20" s="1"/>
  <c r="BX88" i="20" s="1"/>
  <c r="DD48" i="20"/>
  <c r="DE48" i="20" s="1"/>
  <c r="DG48" i="20" s="1"/>
  <c r="DH48" i="20"/>
  <c r="AP40" i="20"/>
  <c r="AM40" i="20"/>
  <c r="AO40" i="20" s="1"/>
  <c r="X32" i="20"/>
  <c r="AB32" i="20"/>
  <c r="Y32" i="20"/>
  <c r="AA32" i="20" s="1"/>
  <c r="DV100" i="20"/>
  <c r="DR100" i="20"/>
  <c r="DS100" i="20" s="1"/>
  <c r="DU100" i="20" s="1"/>
  <c r="BK100" i="20"/>
  <c r="BG100" i="20"/>
  <c r="BH100" i="20" s="1"/>
  <c r="BJ100" i="20" s="1"/>
  <c r="FX116" i="20"/>
  <c r="FZ116" i="20" s="1"/>
  <c r="FW116" i="20"/>
  <c r="AB126" i="20"/>
  <c r="X126" i="20"/>
  <c r="Y126" i="20" s="1"/>
  <c r="AA126" i="20" s="1"/>
  <c r="BN123" i="20"/>
  <c r="BO123" i="20" s="1"/>
  <c r="BQ123" i="20" s="1"/>
  <c r="BR123" i="20"/>
  <c r="BK120" i="20"/>
  <c r="BG120" i="20"/>
  <c r="BH120" i="20" s="1"/>
  <c r="BJ120" i="20" s="1"/>
  <c r="FX112" i="20"/>
  <c r="FZ112" i="20" s="1"/>
  <c r="FW112" i="20"/>
  <c r="AW112" i="20"/>
  <c r="AS112" i="20"/>
  <c r="AT112" i="20" s="1"/>
  <c r="AV112" i="20" s="1"/>
  <c r="EY80" i="20"/>
  <c r="EU80" i="20"/>
  <c r="EV80" i="20" s="1"/>
  <c r="EX80" i="20" s="1"/>
  <c r="BD72" i="20"/>
  <c r="AZ72" i="20"/>
  <c r="BA72" i="20" s="1"/>
  <c r="BC72" i="20" s="1"/>
  <c r="U72" i="20"/>
  <c r="Q72" i="20"/>
  <c r="R72" i="20" s="1"/>
  <c r="T72" i="20" s="1"/>
  <c r="CI64" i="20"/>
  <c r="CJ64" i="20" s="1"/>
  <c r="CL64" i="20" s="1"/>
  <c r="CM64" i="20"/>
  <c r="Y64" i="20"/>
  <c r="AA64" i="20" s="1"/>
  <c r="AB64" i="20"/>
  <c r="X64" i="20"/>
  <c r="BR64" i="20"/>
  <c r="BN64" i="20"/>
  <c r="BO64" i="20" s="1"/>
  <c r="BQ64" i="20" s="1"/>
  <c r="GA64" i="20"/>
  <c r="FW64" i="20"/>
  <c r="FX64" i="20" s="1"/>
  <c r="FZ64" i="20" s="1"/>
  <c r="AI48" i="20"/>
  <c r="AE48" i="20"/>
  <c r="Q40" i="20"/>
  <c r="U40" i="20"/>
  <c r="R40" i="20"/>
  <c r="T40" i="20" s="1"/>
  <c r="EK40" i="20"/>
  <c r="EH40" i="20"/>
  <c r="EJ40" i="20" s="1"/>
  <c r="EG40" i="20"/>
  <c r="AT40" i="20"/>
  <c r="AV40" i="20" s="1"/>
  <c r="AW40" i="20"/>
  <c r="AS40" i="20"/>
  <c r="EY32" i="20"/>
  <c r="EU32" i="20"/>
  <c r="EV32" i="20" s="1"/>
  <c r="EX32" i="20" s="1"/>
  <c r="AP24" i="20"/>
  <c r="AL24" i="20"/>
  <c r="AW100" i="20"/>
  <c r="AS100" i="20"/>
  <c r="AT100" i="20" s="1"/>
  <c r="AV100" i="20" s="1"/>
  <c r="U100" i="20"/>
  <c r="Q100" i="20"/>
  <c r="R100" i="20" s="1"/>
  <c r="T100" i="20" s="1"/>
  <c r="DZ100" i="20"/>
  <c r="EB100" i="20" s="1"/>
  <c r="DY100" i="20"/>
  <c r="EC100" i="20"/>
  <c r="BR116" i="20"/>
  <c r="BN116" i="20"/>
  <c r="BO116" i="20" s="1"/>
  <c r="BQ116" i="20" s="1"/>
  <c r="EH60" i="20"/>
  <c r="EJ60" i="20" s="1"/>
  <c r="EK60" i="20"/>
  <c r="EG60" i="20"/>
  <c r="DZ120" i="20"/>
  <c r="EB120" i="20" s="1"/>
  <c r="EC120" i="20"/>
  <c r="DV112" i="20"/>
  <c r="DR112" i="20"/>
  <c r="DS112" i="20" s="1"/>
  <c r="DU112" i="20" s="1"/>
  <c r="AI112" i="20"/>
  <c r="AE112" i="20"/>
  <c r="AF112" i="20" s="1"/>
  <c r="AH112" i="20" s="1"/>
  <c r="FW88" i="20"/>
  <c r="FX88" i="20"/>
  <c r="FZ88" i="20" s="1"/>
  <c r="DV88" i="20"/>
  <c r="DR88" i="20"/>
  <c r="DS88" i="20" s="1"/>
  <c r="DU88" i="20" s="1"/>
  <c r="FW80" i="20"/>
  <c r="FX80" i="20"/>
  <c r="FZ80" i="20" s="1"/>
  <c r="EK80" i="20"/>
  <c r="EG80" i="20"/>
  <c r="EH80" i="20" s="1"/>
  <c r="EJ80" i="20" s="1"/>
  <c r="BR80" i="20"/>
  <c r="BN80" i="20"/>
  <c r="BO80" i="20" s="1"/>
  <c r="BQ80" i="20" s="1"/>
  <c r="CM72" i="20"/>
  <c r="CI72" i="20"/>
  <c r="CJ72" i="20" s="1"/>
  <c r="CL72" i="20" s="1"/>
  <c r="EC64" i="20"/>
  <c r="DY64" i="20"/>
  <c r="DZ64" i="20" s="1"/>
  <c r="EB64" i="20" s="1"/>
  <c r="AT64" i="20"/>
  <c r="AV64" i="20" s="1"/>
  <c r="AW64" i="20"/>
  <c r="AS64" i="20"/>
  <c r="AM48" i="20"/>
  <c r="AO48" i="20" s="1"/>
  <c r="AL48" i="20"/>
  <c r="AP48" i="20"/>
  <c r="AT48" i="20"/>
  <c r="AV48" i="20" s="1"/>
  <c r="AS48" i="20"/>
  <c r="AW48" i="20"/>
  <c r="AE40" i="20"/>
  <c r="AI40" i="20"/>
  <c r="CT32" i="20"/>
  <c r="CP32" i="20"/>
  <c r="CQ32" i="20" s="1"/>
  <c r="CS32" i="20" s="1"/>
  <c r="CM24" i="20"/>
  <c r="CI24" i="20"/>
  <c r="CJ24" i="20" s="1"/>
  <c r="CL24" i="20" s="1"/>
  <c r="U76" i="20"/>
  <c r="Q76" i="20"/>
  <c r="R76" i="20" s="1"/>
  <c r="T76" i="20" s="1"/>
  <c r="EC123" i="20"/>
  <c r="DZ123" i="20"/>
  <c r="EB123" i="20" s="1"/>
  <c r="DY123" i="20"/>
  <c r="EG130" i="20"/>
  <c r="EH130" i="20" s="1"/>
  <c r="EJ130" i="20" s="1"/>
  <c r="EK130" i="20"/>
  <c r="BD112" i="20"/>
  <c r="AZ112" i="20"/>
  <c r="BA112" i="20" s="1"/>
  <c r="BC112" i="20" s="1"/>
  <c r="AB88" i="20"/>
  <c r="X88" i="20"/>
  <c r="Y88" i="20" s="1"/>
  <c r="AA88" i="20" s="1"/>
  <c r="CB80" i="20"/>
  <c r="CC80" i="20" s="1"/>
  <c r="CE80" i="20" s="1"/>
  <c r="CF80" i="20"/>
  <c r="X80" i="20"/>
  <c r="Y80" i="20" s="1"/>
  <c r="AA80" i="20" s="1"/>
  <c r="AB80" i="20"/>
  <c r="AW80" i="20"/>
  <c r="AS80" i="20"/>
  <c r="AT80" i="20" s="1"/>
  <c r="AV80" i="20" s="1"/>
  <c r="DV64" i="20"/>
  <c r="DR64" i="20"/>
  <c r="DS64" i="20" s="1"/>
  <c r="DU64" i="20" s="1"/>
  <c r="BY64" i="20"/>
  <c r="BU64" i="20"/>
  <c r="BV64" i="20" s="1"/>
  <c r="BX64" i="20" s="1"/>
  <c r="EK56" i="20"/>
  <c r="EH56" i="20"/>
  <c r="EJ56" i="20" s="1"/>
  <c r="BY48" i="20"/>
  <c r="BU48" i="20"/>
  <c r="BV48" i="20" s="1"/>
  <c r="BX48" i="20" s="1"/>
  <c r="AZ48" i="20"/>
  <c r="BD48" i="20"/>
  <c r="BY40" i="20"/>
  <c r="BU40" i="20"/>
  <c r="BV40" i="20" s="1"/>
  <c r="BX40" i="20" s="1"/>
  <c r="AM32" i="20"/>
  <c r="AO32" i="20" s="1"/>
  <c r="AP32" i="20"/>
  <c r="DV24" i="20"/>
  <c r="DR24" i="20"/>
  <c r="DS24" i="20" s="1"/>
  <c r="DU24" i="20" s="1"/>
  <c r="R24" i="20"/>
  <c r="T24" i="20" s="1"/>
  <c r="U24" i="20"/>
  <c r="Q24" i="20"/>
  <c r="FW24" i="20"/>
  <c r="FX24" i="20" s="1"/>
  <c r="FZ24" i="20" s="1"/>
  <c r="GA24" i="20"/>
  <c r="AS116" i="20"/>
  <c r="AT116" i="20" s="1"/>
  <c r="AV116" i="20" s="1"/>
  <c r="AW116" i="20"/>
  <c r="BG130" i="20"/>
  <c r="BH130" i="20" s="1"/>
  <c r="BJ130" i="20" s="1"/>
  <c r="BK130" i="20"/>
  <c r="AE120" i="20"/>
  <c r="AF120" i="20" s="1"/>
  <c r="AH120" i="20" s="1"/>
  <c r="AI120" i="20"/>
  <c r="DH112" i="20"/>
  <c r="DD112" i="20"/>
  <c r="DE112" i="20" s="1"/>
  <c r="DG112" i="20" s="1"/>
  <c r="CF104" i="20"/>
  <c r="CB104" i="20"/>
  <c r="CC104" i="20" s="1"/>
  <c r="CE104" i="20" s="1"/>
  <c r="DH104" i="20"/>
  <c r="DD104" i="20"/>
  <c r="DE104" i="20" s="1"/>
  <c r="DG104" i="20" s="1"/>
  <c r="EC88" i="20"/>
  <c r="DZ88" i="20"/>
  <c r="EB88" i="20" s="1"/>
  <c r="AI88" i="20"/>
  <c r="AE88" i="20"/>
  <c r="AF88" i="20" s="1"/>
  <c r="AH88" i="20" s="1"/>
  <c r="U80" i="20"/>
  <c r="Q80" i="20"/>
  <c r="R80" i="20" s="1"/>
  <c r="T80" i="20" s="1"/>
  <c r="EC72" i="20"/>
  <c r="DY72" i="20"/>
  <c r="DZ72" i="20" s="1"/>
  <c r="EB72" i="20" s="1"/>
  <c r="AL64" i="20"/>
  <c r="AP64" i="20"/>
  <c r="AM64" i="20"/>
  <c r="AO64" i="20" s="1"/>
  <c r="AP56" i="20"/>
  <c r="AL56" i="20"/>
  <c r="AM56" i="20"/>
  <c r="AO56" i="20" s="1"/>
  <c r="Y56" i="20"/>
  <c r="AA56" i="20" s="1"/>
  <c r="AB56" i="20"/>
  <c r="U48" i="20"/>
  <c r="Q48" i="20"/>
  <c r="R48" i="20"/>
  <c r="T48" i="20" s="1"/>
  <c r="BA40" i="20"/>
  <c r="BC40" i="20" s="1"/>
  <c r="BD40" i="20"/>
  <c r="AZ40" i="20"/>
  <c r="AB24" i="20"/>
  <c r="Y24" i="20"/>
  <c r="AA24" i="20" s="1"/>
  <c r="DH100" i="20"/>
  <c r="DD100" i="20"/>
  <c r="DE100" i="20" s="1"/>
  <c r="DG100" i="20" s="1"/>
  <c r="S20" i="21"/>
  <c r="W112" i="21"/>
  <c r="S53" i="21"/>
  <c r="W27" i="21"/>
  <c r="S42" i="21"/>
  <c r="W114" i="21"/>
  <c r="W90" i="21"/>
  <c r="S48" i="21"/>
  <c r="S112" i="21"/>
  <c r="W102" i="21"/>
  <c r="S27" i="21"/>
  <c r="W75" i="21"/>
  <c r="W62" i="21"/>
  <c r="W96" i="21"/>
  <c r="S90" i="21"/>
  <c r="S7" i="21"/>
  <c r="W92" i="21"/>
  <c r="S114" i="21"/>
  <c r="W66" i="21"/>
  <c r="W48" i="21"/>
  <c r="W107" i="21"/>
  <c r="S93" i="21"/>
  <c r="W109" i="21"/>
  <c r="GE178" i="20"/>
  <c r="GF178" i="20" s="1"/>
  <c r="GH178" i="20" s="1"/>
  <c r="AM191" i="20"/>
  <c r="AO191" i="20" s="1"/>
  <c r="AP191" i="20"/>
  <c r="AL191" i="20"/>
  <c r="CM38" i="20"/>
  <c r="CI38" i="20"/>
  <c r="CJ38" i="20" s="1"/>
  <c r="CL38" i="20" s="1"/>
  <c r="BT109" i="20"/>
  <c r="CO109" i="20"/>
  <c r="BM109" i="20"/>
  <c r="ET109" i="20"/>
  <c r="FA109" i="20"/>
  <c r="FH45" i="20"/>
  <c r="FV45" i="20"/>
  <c r="EF45" i="20"/>
  <c r="DX45" i="20"/>
  <c r="W45" i="20"/>
  <c r="GK45" i="20"/>
  <c r="GL45" i="20" s="1"/>
  <c r="GM45" i="20" s="1"/>
  <c r="GO45" i="20" s="1"/>
  <c r="ET45" i="20"/>
  <c r="GD45" i="20"/>
  <c r="GE45" i="20" s="1"/>
  <c r="GF45" i="20" s="1"/>
  <c r="GH45" i="20" s="1"/>
  <c r="BM45" i="20"/>
  <c r="BT45" i="20"/>
  <c r="CV45" i="20"/>
  <c r="GR45" i="20"/>
  <c r="GS45" i="20" s="1"/>
  <c r="GT45" i="20" s="1"/>
  <c r="GV45" i="20" s="1"/>
  <c r="T39" i="21" s="1"/>
  <c r="AK45" i="20"/>
  <c r="EK19" i="20"/>
  <c r="EH19" i="20"/>
  <c r="EJ19" i="20" s="1"/>
  <c r="EG19" i="20"/>
  <c r="AI222" i="20"/>
  <c r="AE222" i="20"/>
  <c r="EK76" i="20"/>
  <c r="EG76" i="20"/>
  <c r="EH76" i="20" s="1"/>
  <c r="EJ76" i="20" s="1"/>
  <c r="CM168" i="20"/>
  <c r="CJ168" i="20"/>
  <c r="CL168" i="20" s="1"/>
  <c r="CO131" i="20"/>
  <c r="P131" i="20"/>
  <c r="EF131" i="20"/>
  <c r="DJ131" i="20"/>
  <c r="GD131" i="20"/>
  <c r="GE131" i="20" s="1"/>
  <c r="GF131" i="20" s="1"/>
  <c r="GH131" i="20" s="1"/>
  <c r="DQ131" i="20"/>
  <c r="GK131" i="20"/>
  <c r="GL131" i="20" s="1"/>
  <c r="GM131" i="20" s="1"/>
  <c r="GO131" i="20" s="1"/>
  <c r="AR131" i="20"/>
  <c r="CH131" i="20"/>
  <c r="BM131" i="20"/>
  <c r="FH131" i="20"/>
  <c r="DO158" i="20"/>
  <c r="DK158" i="20"/>
  <c r="DL158" i="20" s="1"/>
  <c r="DN158" i="20" s="1"/>
  <c r="BR192" i="20"/>
  <c r="BO192" i="20"/>
  <c r="BQ192" i="20" s="1"/>
  <c r="GF191" i="20"/>
  <c r="GH191" i="20" s="1"/>
  <c r="GE191" i="20"/>
  <c r="AB38" i="20"/>
  <c r="Y38" i="20"/>
  <c r="AA38" i="20" s="1"/>
  <c r="U168" i="20"/>
  <c r="R168" i="20"/>
  <c r="T168" i="20" s="1"/>
  <c r="BM101" i="20"/>
  <c r="CO101" i="20"/>
  <c r="AK37" i="20"/>
  <c r="CH37" i="20"/>
  <c r="GK37" i="20"/>
  <c r="GL37" i="20" s="1"/>
  <c r="GM37" i="20" s="1"/>
  <c r="GO37" i="20" s="1"/>
  <c r="GR37" i="20"/>
  <c r="GS37" i="20" s="1"/>
  <c r="GT37" i="20" s="1"/>
  <c r="GV37" i="20" s="1"/>
  <c r="T31" i="21" s="1"/>
  <c r="BM37" i="20"/>
  <c r="P37" i="20"/>
  <c r="FO37" i="20"/>
  <c r="W37" i="20"/>
  <c r="AY37" i="20"/>
  <c r="CV37" i="20"/>
  <c r="CA37" i="20"/>
  <c r="BT37" i="20"/>
  <c r="DX37" i="20"/>
  <c r="DJ37" i="20"/>
  <c r="GD37" i="20"/>
  <c r="GE37" i="20" s="1"/>
  <c r="GF37" i="20" s="1"/>
  <c r="GH37" i="20" s="1"/>
  <c r="EF37" i="20"/>
  <c r="AD37" i="20"/>
  <c r="DQ37" i="20"/>
  <c r="FA37" i="20"/>
  <c r="FH37" i="20"/>
  <c r="AR37" i="20"/>
  <c r="ET37" i="20"/>
  <c r="DC37" i="20"/>
  <c r="CO37" i="20"/>
  <c r="GM201" i="20"/>
  <c r="GO201" i="20" s="1"/>
  <c r="GL201" i="20"/>
  <c r="CJ155" i="20"/>
  <c r="CL155" i="20" s="1"/>
  <c r="CM155" i="20"/>
  <c r="AM38" i="20"/>
  <c r="AO38" i="20" s="1"/>
  <c r="AP38" i="20"/>
  <c r="AL38" i="20"/>
  <c r="DJ16" i="20"/>
  <c r="CH16" i="20"/>
  <c r="GK16" i="20"/>
  <c r="GL16" i="20" s="1"/>
  <c r="GM16" i="20" s="1"/>
  <c r="GO16" i="20" s="1"/>
  <c r="GR16" i="20"/>
  <c r="GS16" i="20" s="1"/>
  <c r="GT16" i="20" s="1"/>
  <c r="GV16" i="20" s="1"/>
  <c r="T10" i="21" s="1"/>
  <c r="CO16" i="20"/>
  <c r="AK16" i="20"/>
  <c r="FO16" i="20"/>
  <c r="GD16" i="20"/>
  <c r="GE16" i="20" s="1"/>
  <c r="GF16" i="20" s="1"/>
  <c r="GH16" i="20" s="1"/>
  <c r="DX16" i="20"/>
  <c r="AD16" i="20"/>
  <c r="EM16" i="20"/>
  <c r="ET16" i="20"/>
  <c r="AR16" i="20"/>
  <c r="P16" i="20"/>
  <c r="FV16" i="20"/>
  <c r="CV16" i="20"/>
  <c r="FF201" i="20"/>
  <c r="FC201" i="20"/>
  <c r="FE201" i="20" s="1"/>
  <c r="FB201" i="20"/>
  <c r="GF192" i="20"/>
  <c r="GH192" i="20" s="1"/>
  <c r="GE192" i="20"/>
  <c r="BR178" i="20"/>
  <c r="BN178" i="20"/>
  <c r="BO178" i="20" s="1"/>
  <c r="BQ178" i="20" s="1"/>
  <c r="DJ93" i="20"/>
  <c r="FH93" i="20"/>
  <c r="EM93" i="20"/>
  <c r="BF93" i="20"/>
  <c r="ET93" i="20"/>
  <c r="AY29" i="20"/>
  <c r="AR29" i="20"/>
  <c r="ET29" i="20"/>
  <c r="FA29" i="20"/>
  <c r="DC29" i="20"/>
  <c r="CO29" i="20"/>
  <c r="FH29" i="20"/>
  <c r="CX201" i="20"/>
  <c r="CZ201" i="20" s="1"/>
  <c r="DA201" i="20"/>
  <c r="CT155" i="20"/>
  <c r="CP155" i="20"/>
  <c r="CQ155" i="20" s="1"/>
  <c r="CS155" i="20" s="1"/>
  <c r="CX137" i="20"/>
  <c r="CZ137" i="20" s="1"/>
  <c r="DA137" i="20"/>
  <c r="BK178" i="20"/>
  <c r="BG178" i="20"/>
  <c r="BH178" i="20" s="1"/>
  <c r="BJ178" i="20" s="1"/>
  <c r="BD201" i="20"/>
  <c r="BA201" i="20"/>
  <c r="BC201" i="20" s="1"/>
  <c r="AZ201" i="20"/>
  <c r="GL176" i="20"/>
  <c r="GM176" i="20" s="1"/>
  <c r="GO176" i="20" s="1"/>
  <c r="AM201" i="20"/>
  <c r="AO201" i="20" s="1"/>
  <c r="AP201" i="20"/>
  <c r="AL201" i="20"/>
  <c r="AR85" i="20"/>
  <c r="FA85" i="20"/>
  <c r="BF85" i="20"/>
  <c r="GR85" i="20"/>
  <c r="GS85" i="20" s="1"/>
  <c r="GT85" i="20" s="1"/>
  <c r="GV85" i="20" s="1"/>
  <c r="T79" i="21" s="1"/>
  <c r="EM85" i="20"/>
  <c r="DX85" i="20"/>
  <c r="AY85" i="20"/>
  <c r="W85" i="20"/>
  <c r="AK85" i="20"/>
  <c r="BM85" i="20"/>
  <c r="CV85" i="20"/>
  <c r="CO85" i="20"/>
  <c r="EF85" i="20"/>
  <c r="DC85" i="20"/>
  <c r="P85" i="20"/>
  <c r="DJ85" i="20"/>
  <c r="AD85" i="20"/>
  <c r="GD85" i="20"/>
  <c r="GE85" i="20" s="1"/>
  <c r="GF85" i="20" s="1"/>
  <c r="GH85" i="20" s="1"/>
  <c r="ET85" i="20"/>
  <c r="FO85" i="20"/>
  <c r="BT85" i="20"/>
  <c r="FV85" i="20"/>
  <c r="GA85" i="20" s="1"/>
  <c r="GK85" i="20"/>
  <c r="GL85" i="20" s="1"/>
  <c r="GM85" i="20" s="1"/>
  <c r="GO85" i="20" s="1"/>
  <c r="CH85" i="20"/>
  <c r="CA85" i="20"/>
  <c r="AY21" i="20"/>
  <c r="EM21" i="20"/>
  <c r="ET21" i="20"/>
  <c r="P21" i="20"/>
  <c r="EF21" i="20"/>
  <c r="GD21" i="20"/>
  <c r="GE21" i="20" s="1"/>
  <c r="GF21" i="20" s="1"/>
  <c r="GH21" i="20" s="1"/>
  <c r="GK21" i="20"/>
  <c r="GL21" i="20" s="1"/>
  <c r="GM21" i="20" s="1"/>
  <c r="GO21" i="20" s="1"/>
  <c r="FA21" i="20"/>
  <c r="FO21" i="20"/>
  <c r="DC21" i="20"/>
  <c r="BT21" i="20"/>
  <c r="DQ21" i="20"/>
  <c r="CH21" i="20"/>
  <c r="FV21" i="20"/>
  <c r="BM21" i="20"/>
  <c r="BF21" i="20"/>
  <c r="CO21" i="20"/>
  <c r="GR21" i="20"/>
  <c r="GS21" i="20" s="1"/>
  <c r="GT21" i="20" s="1"/>
  <c r="GV21" i="20" s="1"/>
  <c r="T15" i="21" s="1"/>
  <c r="CA21" i="20"/>
  <c r="FH21" i="20"/>
  <c r="DJ21" i="20"/>
  <c r="AD21" i="20"/>
  <c r="AR21" i="20"/>
  <c r="CV21" i="20"/>
  <c r="AK21" i="20"/>
  <c r="W21" i="20"/>
  <c r="DX21" i="20"/>
  <c r="DH149" i="20"/>
  <c r="DD149" i="20"/>
  <c r="DE149" i="20" s="1"/>
  <c r="DG149" i="20" s="1"/>
  <c r="AW198" i="20"/>
  <c r="AS198" i="20"/>
  <c r="FC211" i="20"/>
  <c r="FF211" i="20"/>
  <c r="FB211" i="20"/>
  <c r="DA211" i="20"/>
  <c r="CX211" i="20"/>
  <c r="CZ211" i="20" s="1"/>
  <c r="CF19" i="20"/>
  <c r="CB19" i="20"/>
  <c r="CC19" i="20" s="1"/>
  <c r="CE19" i="20" s="1"/>
  <c r="AP222" i="20"/>
  <c r="AM222" i="20"/>
  <c r="AO222" i="20" s="1"/>
  <c r="BV191" i="20"/>
  <c r="BX191" i="20" s="1"/>
  <c r="BY191" i="20"/>
  <c r="BU191" i="20"/>
  <c r="EK178" i="20"/>
  <c r="EG178" i="20"/>
  <c r="EH178" i="20" s="1"/>
  <c r="EJ178" i="20" s="1"/>
  <c r="EH168" i="20"/>
  <c r="EJ168" i="20" s="1"/>
  <c r="EK168" i="20"/>
  <c r="R38" i="20"/>
  <c r="T38" i="20" s="1"/>
  <c r="U38" i="20"/>
  <c r="BF77" i="20"/>
  <c r="EF77" i="20"/>
  <c r="GD77" i="20"/>
  <c r="GE77" i="20" s="1"/>
  <c r="GF77" i="20" s="1"/>
  <c r="GH77" i="20" s="1"/>
  <c r="EM77" i="20"/>
  <c r="DJ77" i="20"/>
  <c r="FV77" i="20"/>
  <c r="GA77" i="20" s="1"/>
  <c r="AD77" i="20"/>
  <c r="AR77" i="20"/>
  <c r="BM77" i="20"/>
  <c r="DQ77" i="20"/>
  <c r="GK77" i="20"/>
  <c r="GL77" i="20" s="1"/>
  <c r="GM77" i="20" s="1"/>
  <c r="GO77" i="20" s="1"/>
  <c r="W77" i="20"/>
  <c r="P77" i="20"/>
  <c r="GR77" i="20"/>
  <c r="GS77" i="20" s="1"/>
  <c r="GT77" i="20" s="1"/>
  <c r="GV77" i="20" s="1"/>
  <c r="T71" i="21" s="1"/>
  <c r="CH77" i="20"/>
  <c r="DC77" i="20"/>
  <c r="FA77" i="20"/>
  <c r="FO77" i="20"/>
  <c r="CO77" i="20"/>
  <c r="FM211" i="20"/>
  <c r="FJ211" i="20"/>
  <c r="FL211" i="20" s="1"/>
  <c r="BY168" i="20"/>
  <c r="BV168" i="20"/>
  <c r="BX168" i="20" s="1"/>
  <c r="FI201" i="20"/>
  <c r="FM201" i="20"/>
  <c r="FJ201" i="20"/>
  <c r="FL201" i="20" s="1"/>
  <c r="BD137" i="20"/>
  <c r="AZ137" i="20"/>
  <c r="BA137" i="20" s="1"/>
  <c r="BR38" i="20"/>
  <c r="BN38" i="20"/>
  <c r="BO38" i="20" s="1"/>
  <c r="BQ38" i="20" s="1"/>
  <c r="BR99" i="20"/>
  <c r="BN99" i="20"/>
  <c r="BO99" i="20" s="1"/>
  <c r="BQ99" i="20" s="1"/>
  <c r="BD155" i="20"/>
  <c r="AZ155" i="20"/>
  <c r="BA155" i="20" s="1"/>
  <c r="BC155" i="20" s="1"/>
  <c r="AB76" i="20"/>
  <c r="X76" i="20"/>
  <c r="Y76" i="20" s="1"/>
  <c r="AA76" i="20" s="1"/>
  <c r="DZ191" i="20"/>
  <c r="EB191" i="20" s="1"/>
  <c r="EC191" i="20"/>
  <c r="DY191" i="20"/>
  <c r="AD69" i="20"/>
  <c r="AK69" i="20"/>
  <c r="CH69" i="20"/>
  <c r="FV69" i="20"/>
  <c r="FW69" i="20" s="1"/>
  <c r="FX69" i="20" s="1"/>
  <c r="FZ69" i="20" s="1"/>
  <c r="DH191" i="20"/>
  <c r="DD191" i="20"/>
  <c r="BY222" i="20"/>
  <c r="BV222" i="20"/>
  <c r="BX222" i="20" s="1"/>
  <c r="BU222" i="20"/>
  <c r="FX201" i="20"/>
  <c r="FZ201" i="20" s="1"/>
  <c r="GA201" i="20"/>
  <c r="FW201" i="20"/>
  <c r="EO201" i="20"/>
  <c r="ER201" i="20"/>
  <c r="EN201" i="20"/>
  <c r="CF38" i="20"/>
  <c r="CB38" i="20"/>
  <c r="CC38" i="20" s="1"/>
  <c r="CE38" i="20" s="1"/>
  <c r="EU38" i="20"/>
  <c r="EV38" i="20" s="1"/>
  <c r="EX38" i="20" s="1"/>
  <c r="FM191" i="20"/>
  <c r="FJ191" i="20"/>
  <c r="FI191" i="20"/>
  <c r="CM191" i="20"/>
  <c r="CI191" i="20"/>
  <c r="AY111" i="20"/>
  <c r="EF111" i="20"/>
  <c r="AR111" i="20"/>
  <c r="DQ111" i="20"/>
  <c r="CH111" i="20"/>
  <c r="BF111" i="20"/>
  <c r="DC111" i="20"/>
  <c r="EM111" i="20"/>
  <c r="BM111" i="20"/>
  <c r="AD111" i="20"/>
  <c r="DJ111" i="20"/>
  <c r="FH111" i="20"/>
  <c r="W111" i="20"/>
  <c r="GD111" i="20"/>
  <c r="GE111" i="20" s="1"/>
  <c r="GF111" i="20" s="1"/>
  <c r="GH111" i="20" s="1"/>
  <c r="CV111" i="20"/>
  <c r="GR111" i="20"/>
  <c r="GS111" i="20" s="1"/>
  <c r="GT111" i="20" s="1"/>
  <c r="GV111" i="20" s="1"/>
  <c r="T105" i="21" s="1"/>
  <c r="P111" i="20"/>
  <c r="BT111" i="20"/>
  <c r="FV111" i="20"/>
  <c r="ET111" i="20"/>
  <c r="FA111" i="20"/>
  <c r="GK111" i="20"/>
  <c r="GL111" i="20" s="1"/>
  <c r="GM111" i="20" s="1"/>
  <c r="GO111" i="20" s="1"/>
  <c r="CO111" i="20"/>
  <c r="AK111" i="20"/>
  <c r="W127" i="20"/>
  <c r="CV127" i="20"/>
  <c r="AY127" i="20"/>
  <c r="BT127" i="20"/>
  <c r="ET127" i="20"/>
  <c r="BF127" i="20"/>
  <c r="DQ127" i="20"/>
  <c r="AR127" i="20"/>
  <c r="GR127" i="20"/>
  <c r="GS127" i="20" s="1"/>
  <c r="GT127" i="20" s="1"/>
  <c r="GV127" i="20" s="1"/>
  <c r="T121" i="21" s="1"/>
  <c r="P127" i="20"/>
  <c r="EM127" i="20"/>
  <c r="CO127" i="20"/>
  <c r="AD127" i="20"/>
  <c r="AK127" i="20"/>
  <c r="DX127" i="20"/>
  <c r="FH127" i="20"/>
  <c r="FV127" i="20"/>
  <c r="GA127" i="20" s="1"/>
  <c r="DC127" i="20"/>
  <c r="CH127" i="20"/>
  <c r="DJ127" i="20"/>
  <c r="FA127" i="20"/>
  <c r="GK127" i="20"/>
  <c r="GL127" i="20" s="1"/>
  <c r="GM127" i="20" s="1"/>
  <c r="GO127" i="20" s="1"/>
  <c r="BM127" i="20"/>
  <c r="CV61" i="20"/>
  <c r="ET61" i="20"/>
  <c r="AD61" i="20"/>
  <c r="CO61" i="20"/>
  <c r="FO61" i="20"/>
  <c r="GK61" i="20"/>
  <c r="FV61" i="20"/>
  <c r="FA61" i="20"/>
  <c r="AK61" i="20"/>
  <c r="GD61" i="20"/>
  <c r="GE61" i="20" s="1"/>
  <c r="GF61" i="20" s="1"/>
  <c r="GH61" i="20" s="1"/>
  <c r="CH61" i="20"/>
  <c r="BM61" i="20"/>
  <c r="BT61" i="20"/>
  <c r="EM61" i="20"/>
  <c r="GA191" i="20"/>
  <c r="FX191" i="20"/>
  <c r="FZ191" i="20" s="1"/>
  <c r="ER137" i="20"/>
  <c r="EO137" i="20"/>
  <c r="EQ137" i="20" s="1"/>
  <c r="AM210" i="20"/>
  <c r="AO210" i="20" s="1"/>
  <c r="AP210" i="20"/>
  <c r="FT201" i="20"/>
  <c r="FP201" i="20"/>
  <c r="CM62" i="20"/>
  <c r="CI62" i="20"/>
  <c r="CJ62" i="20" s="1"/>
  <c r="CL62" i="20" s="1"/>
  <c r="CF149" i="20"/>
  <c r="CB149" i="20"/>
  <c r="CC149" i="20" s="1"/>
  <c r="CE149" i="20" s="1"/>
  <c r="U191" i="20"/>
  <c r="R191" i="20"/>
  <c r="T191" i="20" s="1"/>
  <c r="Q191" i="20"/>
  <c r="EK137" i="20"/>
  <c r="EG137" i="20"/>
  <c r="EH137" i="20" s="1"/>
  <c r="EJ137" i="20" s="1"/>
  <c r="GR117" i="20"/>
  <c r="GS117" i="20" s="1"/>
  <c r="GT117" i="20" s="1"/>
  <c r="GV117" i="20" s="1"/>
  <c r="T111" i="21" s="1"/>
  <c r="BM117" i="20"/>
  <c r="AK117" i="20"/>
  <c r="FO117" i="20"/>
  <c r="EF117" i="20"/>
  <c r="DC117" i="20"/>
  <c r="CH117" i="20"/>
  <c r="EM117" i="20"/>
  <c r="FV117" i="20"/>
  <c r="GA117" i="20" s="1"/>
  <c r="DQ117" i="20"/>
  <c r="FH117" i="20"/>
  <c r="W117" i="20"/>
  <c r="CO117" i="20"/>
  <c r="AY117" i="20"/>
  <c r="CA117" i="20"/>
  <c r="AD117" i="20"/>
  <c r="BF117" i="20"/>
  <c r="BF53" i="20"/>
  <c r="BM53" i="20"/>
  <c r="CH53" i="20"/>
  <c r="CO53" i="20"/>
  <c r="FA53" i="20"/>
  <c r="BT53" i="20"/>
  <c r="CV53" i="20"/>
  <c r="AD53" i="20"/>
  <c r="AK53" i="20"/>
  <c r="GK53" i="20"/>
  <c r="GL53" i="20" s="1"/>
  <c r="GM53" i="20" s="1"/>
  <c r="GO53" i="20" s="1"/>
  <c r="P53" i="20"/>
  <c r="FO53" i="20"/>
  <c r="FV53" i="20"/>
  <c r="DX53" i="20"/>
  <c r="DQ53" i="20"/>
  <c r="CA53" i="20"/>
  <c r="FH53" i="20"/>
  <c r="W53" i="20"/>
  <c r="DJ53" i="20"/>
  <c r="ET53" i="20"/>
  <c r="AR53" i="20"/>
  <c r="EM53" i="20"/>
  <c r="DC53" i="20"/>
  <c r="GR53" i="20"/>
  <c r="GS53" i="20" s="1"/>
  <c r="GT53" i="20" s="1"/>
  <c r="GV53" i="20" s="1"/>
  <c r="T47" i="21" s="1"/>
  <c r="AY53" i="20"/>
  <c r="EF53" i="20"/>
  <c r="GD53" i="20"/>
  <c r="GE53" i="20" s="1"/>
  <c r="GF53" i="20" s="1"/>
  <c r="GH53" i="20" s="1"/>
  <c r="GF211" i="20"/>
  <c r="GH211" i="20" s="1"/>
  <c r="GE211" i="20"/>
  <c r="BV137" i="20"/>
  <c r="BX137" i="20" s="1"/>
  <c r="BY137" i="20"/>
  <c r="EH210" i="20"/>
  <c r="EK210" i="20"/>
  <c r="EG210" i="20"/>
  <c r="GE149" i="20"/>
  <c r="GF149" i="20" s="1"/>
  <c r="GH149" i="20" s="1"/>
  <c r="E247" i="20"/>
  <c r="E241" i="21" s="1"/>
  <c r="GA72" i="20"/>
  <c r="GA74" i="20"/>
  <c r="E209" i="20"/>
  <c r="E203" i="21" s="1"/>
  <c r="GA118" i="20"/>
  <c r="GA128" i="20"/>
  <c r="GA123" i="20"/>
  <c r="GA108" i="20"/>
  <c r="GA107" i="20"/>
  <c r="GA89" i="20"/>
  <c r="GA76" i="20"/>
  <c r="GA124" i="20"/>
  <c r="GA120" i="20"/>
  <c r="GA98" i="20"/>
  <c r="GA115" i="20"/>
  <c r="N47" i="1"/>
  <c r="GA91" i="20"/>
  <c r="GA96" i="20"/>
  <c r="F96" i="20" s="1"/>
  <c r="L90" i="21" s="1"/>
  <c r="GA104" i="20"/>
  <c r="F104" i="20" s="1"/>
  <c r="L98" i="21" s="1"/>
  <c r="GA125" i="20"/>
  <c r="GA116" i="20"/>
  <c r="F116" i="20" s="1"/>
  <c r="L110" i="21" s="1"/>
  <c r="GA92" i="20"/>
  <c r="F92" i="20" s="1"/>
  <c r="L86" i="21" s="1"/>
  <c r="GA88" i="20"/>
  <c r="GA86" i="20"/>
  <c r="GA80" i="20"/>
  <c r="GA73" i="20"/>
  <c r="GA97" i="20"/>
  <c r="GA122" i="20"/>
  <c r="GA110" i="20"/>
  <c r="GA78" i="20"/>
  <c r="GA102" i="20"/>
  <c r="F102" i="20" s="1"/>
  <c r="L96" i="21" s="1"/>
  <c r="GA83" i="20"/>
  <c r="GA113" i="20"/>
  <c r="GA114" i="20"/>
  <c r="GA90" i="20"/>
  <c r="GA112" i="20"/>
  <c r="GA126" i="20"/>
  <c r="FS26" i="20"/>
  <c r="S187" i="21"/>
  <c r="W94" i="21"/>
  <c r="E156" i="20"/>
  <c r="E150" i="21" s="1"/>
  <c r="S16" i="21"/>
  <c r="D156" i="20"/>
  <c r="J150" i="21" s="1"/>
  <c r="W93" i="21"/>
  <c r="W56" i="21"/>
  <c r="S35" i="21"/>
  <c r="W88" i="21"/>
  <c r="W40" i="21"/>
  <c r="W16" i="21"/>
  <c r="DR173" i="20"/>
  <c r="DS173" i="20" s="1"/>
  <c r="DU173" i="20" s="1"/>
  <c r="DV173" i="20"/>
  <c r="GE173" i="20"/>
  <c r="GF173" i="20" s="1"/>
  <c r="GH173" i="20" s="1"/>
  <c r="DO173" i="20"/>
  <c r="DK173" i="20"/>
  <c r="DL173" i="20" s="1"/>
  <c r="DN173" i="20" s="1"/>
  <c r="GS173" i="20"/>
  <c r="GT173" i="20" s="1"/>
  <c r="GV173" i="20" s="1"/>
  <c r="T167" i="21" s="1"/>
  <c r="GA188" i="20"/>
  <c r="FX188" i="20"/>
  <c r="FZ188" i="20" s="1"/>
  <c r="BD188" i="20"/>
  <c r="BA188" i="20"/>
  <c r="BC188" i="20" s="1"/>
  <c r="GT188" i="20"/>
  <c r="GV188" i="20" s="1"/>
  <c r="T182" i="21" s="1"/>
  <c r="GS188" i="20"/>
  <c r="CF173" i="20"/>
  <c r="CC173" i="20"/>
  <c r="CE173" i="20" s="1"/>
  <c r="FT173" i="20"/>
  <c r="FP173" i="20"/>
  <c r="FQ173" i="20" s="1"/>
  <c r="FS173" i="20" s="1"/>
  <c r="BA173" i="20"/>
  <c r="BC173" i="20" s="1"/>
  <c r="BD173" i="20"/>
  <c r="CM173" i="20"/>
  <c r="CI173" i="20"/>
  <c r="CJ173" i="20" s="1"/>
  <c r="CL173" i="20" s="1"/>
  <c r="EC188" i="20"/>
  <c r="DZ188" i="20"/>
  <c r="EB188" i="20" s="1"/>
  <c r="DV188" i="20"/>
  <c r="DS188" i="20"/>
  <c r="DU188" i="20" s="1"/>
  <c r="DR188" i="20"/>
  <c r="BH188" i="20"/>
  <c r="BJ188" i="20" s="1"/>
  <c r="BK188" i="20"/>
  <c r="FM173" i="20"/>
  <c r="FI173" i="20"/>
  <c r="FJ173" i="20" s="1"/>
  <c r="FL173" i="20" s="1"/>
  <c r="DZ173" i="20"/>
  <c r="EB173" i="20" s="1"/>
  <c r="EC173" i="20"/>
  <c r="EV188" i="20"/>
  <c r="EX188" i="20" s="1"/>
  <c r="EY188" i="20"/>
  <c r="AB188" i="20"/>
  <c r="Y188" i="20"/>
  <c r="AA188" i="20" s="1"/>
  <c r="GM188" i="20"/>
  <c r="GO188" i="20" s="1"/>
  <c r="GL188" i="20"/>
  <c r="BG173" i="20"/>
  <c r="BH173" i="20" s="1"/>
  <c r="BJ173" i="20" s="1"/>
  <c r="BK173" i="20"/>
  <c r="DA173" i="20"/>
  <c r="CX173" i="20"/>
  <c r="CZ173" i="20" s="1"/>
  <c r="EV173" i="20"/>
  <c r="EX173" i="20" s="1"/>
  <c r="EY173" i="20"/>
  <c r="AP188" i="20"/>
  <c r="AM188" i="20"/>
  <c r="AO188" i="20" s="1"/>
  <c r="CF188" i="20"/>
  <c r="CC188" i="20"/>
  <c r="CE188" i="20" s="1"/>
  <c r="AI188" i="20"/>
  <c r="AF188" i="20"/>
  <c r="AH188" i="20" s="1"/>
  <c r="BU173" i="20"/>
  <c r="BV173" i="20" s="1"/>
  <c r="BX173" i="20" s="1"/>
  <c r="BY173" i="20"/>
  <c r="U173" i="20"/>
  <c r="Q173" i="20"/>
  <c r="R173" i="20" s="1"/>
  <c r="FX173" i="20"/>
  <c r="FZ173" i="20" s="1"/>
  <c r="GA173" i="20"/>
  <c r="FW173" i="20"/>
  <c r="CM188" i="20"/>
  <c r="CJ188" i="20"/>
  <c r="CL188" i="20" s="1"/>
  <c r="FT188" i="20"/>
  <c r="FQ188" i="20"/>
  <c r="FS188" i="20" s="1"/>
  <c r="CT188" i="20"/>
  <c r="CQ188" i="20"/>
  <c r="CS188" i="20" s="1"/>
  <c r="BR173" i="20"/>
  <c r="BO173" i="20"/>
  <c r="BQ173" i="20" s="1"/>
  <c r="AE173" i="20"/>
  <c r="AF173" i="20" s="1"/>
  <c r="AH173" i="20" s="1"/>
  <c r="AI173" i="20"/>
  <c r="CT173" i="20"/>
  <c r="CQ173" i="20"/>
  <c r="CS173" i="20" s="1"/>
  <c r="BY188" i="20"/>
  <c r="BV188" i="20"/>
  <c r="BX188" i="20" s="1"/>
  <c r="ER188" i="20"/>
  <c r="EO188" i="20"/>
  <c r="EQ188" i="20" s="1"/>
  <c r="GE188" i="20"/>
  <c r="GF188" i="20"/>
  <c r="GH188" i="20" s="1"/>
  <c r="BR188" i="20"/>
  <c r="BO188" i="20"/>
  <c r="BQ188" i="20" s="1"/>
  <c r="Y173" i="20"/>
  <c r="AA173" i="20" s="1"/>
  <c r="AB173" i="20"/>
  <c r="R188" i="20"/>
  <c r="U188" i="20"/>
  <c r="DL188" i="20"/>
  <c r="DN188" i="20" s="1"/>
  <c r="DO188" i="20"/>
  <c r="DD188" i="20"/>
  <c r="DE188" i="20"/>
  <c r="DG188" i="20" s="1"/>
  <c r="DH188" i="20"/>
  <c r="FJ188" i="20"/>
  <c r="FL188" i="20" s="1"/>
  <c r="FM188" i="20"/>
  <c r="EN173" i="20"/>
  <c r="EO173" i="20" s="1"/>
  <c r="EQ173" i="20" s="1"/>
  <c r="ER173" i="20"/>
  <c r="FF173" i="20"/>
  <c r="FC173" i="20"/>
  <c r="FE173" i="20" s="1"/>
  <c r="AT173" i="20"/>
  <c r="AV173" i="20" s="1"/>
  <c r="AW173" i="20"/>
  <c r="EH173" i="20"/>
  <c r="EK173" i="20"/>
  <c r="EK188" i="20"/>
  <c r="EH188" i="20"/>
  <c r="DA188" i="20"/>
  <c r="CX188" i="20"/>
  <c r="CZ188" i="20" s="1"/>
  <c r="AT188" i="20"/>
  <c r="AV188" i="20" s="1"/>
  <c r="AW188" i="20"/>
  <c r="FF188" i="20"/>
  <c r="FC188" i="20"/>
  <c r="FE188" i="20" s="1"/>
  <c r="W51" i="21"/>
  <c r="W99" i="21"/>
  <c r="AZ107" i="20"/>
  <c r="BA107" i="20" s="1"/>
  <c r="BC107" i="20" s="1"/>
  <c r="U153" i="20"/>
  <c r="Q153" i="20"/>
  <c r="R153" i="20" s="1"/>
  <c r="AB197" i="20"/>
  <c r="Y197" i="20"/>
  <c r="DL166" i="20"/>
  <c r="DN166" i="20" s="1"/>
  <c r="DO166" i="20"/>
  <c r="BO205" i="20"/>
  <c r="BQ205" i="20" s="1"/>
  <c r="BR205" i="20"/>
  <c r="CM215" i="20"/>
  <c r="CJ215" i="20"/>
  <c r="CI215" i="20"/>
  <c r="BO225" i="20"/>
  <c r="BQ225" i="20" s="1"/>
  <c r="BR225" i="20"/>
  <c r="BN225" i="20"/>
  <c r="U225" i="20"/>
  <c r="R225" i="20"/>
  <c r="Q225" i="20"/>
  <c r="EK154" i="20"/>
  <c r="EH154" i="20"/>
  <c r="AI154" i="20"/>
  <c r="AE154" i="20"/>
  <c r="AF154" i="20" s="1"/>
  <c r="AH154" i="20" s="1"/>
  <c r="EY154" i="20"/>
  <c r="EU154" i="20"/>
  <c r="EV154" i="20" s="1"/>
  <c r="EX154" i="20" s="1"/>
  <c r="BO221" i="20"/>
  <c r="BQ221" i="20" s="1"/>
  <c r="BR221" i="20"/>
  <c r="BN221" i="20"/>
  <c r="FC213" i="20"/>
  <c r="FE213" i="20" s="1"/>
  <c r="FF213" i="20"/>
  <c r="FB213" i="20"/>
  <c r="GT189" i="20"/>
  <c r="GV189" i="20" s="1"/>
  <c r="T183" i="21" s="1"/>
  <c r="GS189" i="20"/>
  <c r="EO182" i="20"/>
  <c r="EQ182" i="20" s="1"/>
  <c r="ER182" i="20"/>
  <c r="EN182" i="20"/>
  <c r="DA167" i="20"/>
  <c r="CW167" i="20"/>
  <c r="CX167" i="20" s="1"/>
  <c r="CZ167" i="20" s="1"/>
  <c r="GE167" i="20"/>
  <c r="GF167" i="20" s="1"/>
  <c r="GH167" i="20" s="1"/>
  <c r="ER159" i="20"/>
  <c r="EN159" i="20"/>
  <c r="EO159" i="20" s="1"/>
  <c r="EQ159" i="20" s="1"/>
  <c r="GL159" i="20"/>
  <c r="GM159" i="20" s="1"/>
  <c r="GO159" i="20" s="1"/>
  <c r="DV135" i="20"/>
  <c r="DR135" i="20"/>
  <c r="DS135" i="20" s="1"/>
  <c r="DU135" i="20" s="1"/>
  <c r="AP135" i="20"/>
  <c r="AL135" i="20"/>
  <c r="AM135" i="20" s="1"/>
  <c r="AO135" i="20" s="1"/>
  <c r="CF135" i="20"/>
  <c r="CB135" i="20"/>
  <c r="CC135" i="20" s="1"/>
  <c r="CE135" i="20" s="1"/>
  <c r="FF101" i="20"/>
  <c r="FB101" i="20"/>
  <c r="FC101" i="20" s="1"/>
  <c r="FE101" i="20" s="1"/>
  <c r="DV101" i="20"/>
  <c r="DR101" i="20"/>
  <c r="DS101" i="20" s="1"/>
  <c r="DU101" i="20" s="1"/>
  <c r="AB101" i="20"/>
  <c r="X101" i="20"/>
  <c r="Y101" i="20" s="1"/>
  <c r="AA101" i="20" s="1"/>
  <c r="FM61" i="20"/>
  <c r="FI61" i="20"/>
  <c r="FJ61" i="20" s="1"/>
  <c r="FL61" i="20" s="1"/>
  <c r="EC245" i="20"/>
  <c r="DZ245" i="20"/>
  <c r="EB245" i="20" s="1"/>
  <c r="DY245" i="20"/>
  <c r="AT245" i="20"/>
  <c r="AV245" i="20" s="1"/>
  <c r="AW245" i="20"/>
  <c r="AS245" i="20"/>
  <c r="FX235" i="20"/>
  <c r="FZ235" i="20" s="1"/>
  <c r="GA235" i="20"/>
  <c r="FW235" i="20"/>
  <c r="EY166" i="20"/>
  <c r="EU166" i="20"/>
  <c r="EV166" i="20" s="1"/>
  <c r="EX166" i="20" s="1"/>
  <c r="DS168" i="20"/>
  <c r="DU168" i="20" s="1"/>
  <c r="DV168" i="20"/>
  <c r="DL192" i="20"/>
  <c r="DN192" i="20" s="1"/>
  <c r="DO192" i="20"/>
  <c r="BY192" i="20"/>
  <c r="BV192" i="20"/>
  <c r="BX192" i="20" s="1"/>
  <c r="DV192" i="20"/>
  <c r="DS192" i="20"/>
  <c r="DU192" i="20" s="1"/>
  <c r="BK168" i="20"/>
  <c r="BH168" i="20"/>
  <c r="BJ168" i="20" s="1"/>
  <c r="BA143" i="20"/>
  <c r="BC143" i="20" s="1"/>
  <c r="BD143" i="20"/>
  <c r="FX143" i="20"/>
  <c r="FZ143" i="20" s="1"/>
  <c r="GA143" i="20"/>
  <c r="FW143" i="20"/>
  <c r="EK143" i="20"/>
  <c r="EH143" i="20"/>
  <c r="Y14" i="20"/>
  <c r="AA14" i="20" s="1"/>
  <c r="AB14" i="20"/>
  <c r="GE168" i="20"/>
  <c r="GF168" i="20" s="1"/>
  <c r="GH168" i="20" s="1"/>
  <c r="AB22" i="20"/>
  <c r="Y22" i="20"/>
  <c r="AA22" i="20" s="1"/>
  <c r="GE152" i="20"/>
  <c r="GF152" i="20" s="1"/>
  <c r="GH152" i="20" s="1"/>
  <c r="DE152" i="20"/>
  <c r="DG152" i="20" s="1"/>
  <c r="DH152" i="20"/>
  <c r="BK152" i="20"/>
  <c r="BH152" i="20"/>
  <c r="BJ152" i="20" s="1"/>
  <c r="CF176" i="20"/>
  <c r="CC176" i="20"/>
  <c r="CE176" i="20" s="1"/>
  <c r="EO176" i="20"/>
  <c r="EQ176" i="20" s="1"/>
  <c r="ER176" i="20"/>
  <c r="BK176" i="20"/>
  <c r="BH176" i="20"/>
  <c r="BJ176" i="20" s="1"/>
  <c r="EU11" i="20"/>
  <c r="EV11" i="20" s="1"/>
  <c r="EX11" i="20" s="1"/>
  <c r="EY11" i="20"/>
  <c r="AI11" i="20"/>
  <c r="AF11" i="20"/>
  <c r="AH11" i="20" s="1"/>
  <c r="AE11" i="20"/>
  <c r="CF11" i="20"/>
  <c r="CB11" i="20"/>
  <c r="CC11" i="20" s="1"/>
  <c r="CE11" i="20" s="1"/>
  <c r="FH236" i="20"/>
  <c r="DX236" i="20"/>
  <c r="AK236" i="20"/>
  <c r="GD236" i="20"/>
  <c r="CO236" i="20"/>
  <c r="AY236" i="20"/>
  <c r="GR236" i="20"/>
  <c r="ET236" i="20"/>
  <c r="EF236" i="20"/>
  <c r="FA236" i="20"/>
  <c r="P236" i="20"/>
  <c r="FO236" i="20"/>
  <c r="DJ236" i="20"/>
  <c r="CV236" i="20"/>
  <c r="GK236" i="20"/>
  <c r="AD236" i="20"/>
  <c r="W236" i="20"/>
  <c r="CA236" i="20"/>
  <c r="BM236" i="20"/>
  <c r="BF236" i="20"/>
  <c r="DQ236" i="20"/>
  <c r="AR236" i="20"/>
  <c r="CH236" i="20"/>
  <c r="BT236" i="20"/>
  <c r="EM236" i="20"/>
  <c r="DC236" i="20"/>
  <c r="FV236" i="20"/>
  <c r="DH44" i="20"/>
  <c r="DD44" i="20"/>
  <c r="DE44" i="20" s="1"/>
  <c r="DG44" i="20" s="1"/>
  <c r="BK44" i="20"/>
  <c r="BD36" i="20"/>
  <c r="BA36" i="20"/>
  <c r="BC36" i="20" s="1"/>
  <c r="AB20" i="20"/>
  <c r="Y20" i="20"/>
  <c r="AA20" i="20" s="1"/>
  <c r="X20" i="20"/>
  <c r="DO163" i="20"/>
  <c r="DK163" i="20"/>
  <c r="DL163" i="20" s="1"/>
  <c r="DN163" i="20" s="1"/>
  <c r="EG177" i="20"/>
  <c r="EH177" i="20" s="1"/>
  <c r="EK177" i="20"/>
  <c r="F177" i="20" s="1"/>
  <c r="L171" i="21" s="1"/>
  <c r="ER245" i="20"/>
  <c r="EO245" i="20"/>
  <c r="EQ245" i="20" s="1"/>
  <c r="EN245" i="20"/>
  <c r="DL197" i="20"/>
  <c r="DN197" i="20" s="1"/>
  <c r="DO197" i="20"/>
  <c r="DK197" i="20"/>
  <c r="AF205" i="20"/>
  <c r="AH205" i="20" s="1"/>
  <c r="AI205" i="20"/>
  <c r="AE205" i="20"/>
  <c r="AT205" i="20"/>
  <c r="AV205" i="20" s="1"/>
  <c r="AW205" i="20"/>
  <c r="AB130" i="20"/>
  <c r="X130" i="20"/>
  <c r="Y130" i="20" s="1"/>
  <c r="AA130" i="20" s="1"/>
  <c r="BD225" i="20"/>
  <c r="BA225" i="20"/>
  <c r="BC225" i="20" s="1"/>
  <c r="CP225" i="20"/>
  <c r="CQ225" i="20"/>
  <c r="CS225" i="20" s="1"/>
  <c r="CT225" i="20"/>
  <c r="BR154" i="20"/>
  <c r="BN154" i="20"/>
  <c r="BO154" i="20" s="1"/>
  <c r="BQ154" i="20" s="1"/>
  <c r="AP154" i="20"/>
  <c r="AL154" i="20"/>
  <c r="AM154" i="20" s="1"/>
  <c r="AO154" i="20" s="1"/>
  <c r="DV80" i="20"/>
  <c r="DR80" i="20"/>
  <c r="DS80" i="20" s="1"/>
  <c r="DU80" i="20" s="1"/>
  <c r="CQ221" i="20"/>
  <c r="CS221" i="20" s="1"/>
  <c r="CT221" i="20"/>
  <c r="CP221" i="20"/>
  <c r="BA213" i="20"/>
  <c r="BC213" i="20" s="1"/>
  <c r="BD213" i="20"/>
  <c r="AZ213" i="20"/>
  <c r="BV189" i="20"/>
  <c r="BX189" i="20" s="1"/>
  <c r="BY189" i="20"/>
  <c r="CJ182" i="20"/>
  <c r="CL182" i="20" s="1"/>
  <c r="CM182" i="20"/>
  <c r="CI182" i="20"/>
  <c r="EK167" i="20"/>
  <c r="EG167" i="20"/>
  <c r="EH167" i="20" s="1"/>
  <c r="DD167" i="20"/>
  <c r="DE167" i="20" s="1"/>
  <c r="DG167" i="20" s="1"/>
  <c r="DH167" i="20"/>
  <c r="FX159" i="20"/>
  <c r="FZ159" i="20" s="1"/>
  <c r="GA159" i="20"/>
  <c r="FW159" i="20"/>
  <c r="BR159" i="20"/>
  <c r="BN159" i="20"/>
  <c r="BO159" i="20" s="1"/>
  <c r="BQ159" i="20" s="1"/>
  <c r="ER135" i="20"/>
  <c r="EO135" i="20"/>
  <c r="EQ135" i="20" s="1"/>
  <c r="BY135" i="20"/>
  <c r="BU135" i="20"/>
  <c r="BV135" i="20" s="1"/>
  <c r="BX135" i="20" s="1"/>
  <c r="FM135" i="20"/>
  <c r="FI135" i="20"/>
  <c r="FJ135" i="20" s="1"/>
  <c r="FL135" i="20" s="1"/>
  <c r="FI109" i="20"/>
  <c r="FJ109" i="20" s="1"/>
  <c r="FL109" i="20" s="1"/>
  <c r="GA101" i="20"/>
  <c r="GM245" i="20"/>
  <c r="GO245" i="20" s="1"/>
  <c r="GL245" i="20"/>
  <c r="FX245" i="20"/>
  <c r="FZ245" i="20" s="1"/>
  <c r="GA245" i="20"/>
  <c r="CF166" i="20"/>
  <c r="CB166" i="20"/>
  <c r="CC166" i="20" s="1"/>
  <c r="CE166" i="20" s="1"/>
  <c r="ER168" i="20"/>
  <c r="EO168" i="20"/>
  <c r="BA192" i="20"/>
  <c r="BC192" i="20" s="1"/>
  <c r="BD192" i="20"/>
  <c r="AI192" i="20"/>
  <c r="AF192" i="20"/>
  <c r="AH192" i="20" s="1"/>
  <c r="EY62" i="20"/>
  <c r="EU62" i="20"/>
  <c r="EV62" i="20" s="1"/>
  <c r="EX62" i="20" s="1"/>
  <c r="AT143" i="20"/>
  <c r="AV143" i="20" s="1"/>
  <c r="AW143" i="20"/>
  <c r="CM143" i="20"/>
  <c r="CI143" i="20"/>
  <c r="CJ143" i="20" s="1"/>
  <c r="CL143" i="20" s="1"/>
  <c r="AB143" i="20"/>
  <c r="X143" i="20"/>
  <c r="Y143" i="20" s="1"/>
  <c r="AA143" i="20" s="1"/>
  <c r="FF168" i="20"/>
  <c r="FC168" i="20"/>
  <c r="FE168" i="20" s="1"/>
  <c r="FW22" i="20"/>
  <c r="FX22" i="20" s="1"/>
  <c r="FZ22" i="20" s="1"/>
  <c r="GA22" i="20"/>
  <c r="EK46" i="20"/>
  <c r="EH46" i="20"/>
  <c r="EJ46" i="20" s="1"/>
  <c r="AM46" i="20"/>
  <c r="AO46" i="20" s="1"/>
  <c r="AP46" i="20"/>
  <c r="EK152" i="20"/>
  <c r="EH152" i="20"/>
  <c r="DO152" i="20"/>
  <c r="DL152" i="20"/>
  <c r="DN152" i="20" s="1"/>
  <c r="EC152" i="20"/>
  <c r="DZ152" i="20"/>
  <c r="EB152" i="20" s="1"/>
  <c r="U176" i="20"/>
  <c r="R176" i="20"/>
  <c r="AB176" i="20"/>
  <c r="Y176" i="20"/>
  <c r="AA176" i="20" s="1"/>
  <c r="DE176" i="20"/>
  <c r="DG176" i="20" s="1"/>
  <c r="DH176" i="20"/>
  <c r="DO11" i="20"/>
  <c r="DK11" i="20"/>
  <c r="DL11" i="20" s="1"/>
  <c r="DN11" i="20" s="1"/>
  <c r="EH11" i="20"/>
  <c r="EJ11" i="20" s="1"/>
  <c r="EK11" i="20"/>
  <c r="EG11" i="20"/>
  <c r="DR11" i="20"/>
  <c r="DS11" i="20" s="1"/>
  <c r="DU11" i="20" s="1"/>
  <c r="DV11" i="20"/>
  <c r="DR52" i="20"/>
  <c r="DS52" i="20" s="1"/>
  <c r="DU52" i="20" s="1"/>
  <c r="DV52" i="20"/>
  <c r="DY44" i="20"/>
  <c r="DZ44" i="20" s="1"/>
  <c r="EB44" i="20" s="1"/>
  <c r="R36" i="20"/>
  <c r="T36" i="20" s="1"/>
  <c r="AI163" i="20"/>
  <c r="AE163" i="20"/>
  <c r="AF163" i="20" s="1"/>
  <c r="CF177" i="20"/>
  <c r="D177" i="20" s="1"/>
  <c r="J171" i="21" s="1"/>
  <c r="CB177" i="20"/>
  <c r="CC177" i="20" s="1"/>
  <c r="GL166" i="20"/>
  <c r="GM166" i="20" s="1"/>
  <c r="GO166" i="20" s="1"/>
  <c r="GE154" i="20"/>
  <c r="GF154" i="20" s="1"/>
  <c r="GH154" i="20" s="1"/>
  <c r="GF205" i="20"/>
  <c r="GH205" i="20" s="1"/>
  <c r="GE205" i="20"/>
  <c r="DA205" i="20"/>
  <c r="CX205" i="20"/>
  <c r="CZ205" i="20" s="1"/>
  <c r="CW205" i="20"/>
  <c r="FC225" i="20"/>
  <c r="FE225" i="20" s="1"/>
  <c r="FF225" i="20"/>
  <c r="CF225" i="20"/>
  <c r="CC225" i="20"/>
  <c r="CE225" i="20" s="1"/>
  <c r="CB225" i="20"/>
  <c r="DL225" i="20"/>
  <c r="DN225" i="20" s="1"/>
  <c r="DO225" i="20"/>
  <c r="DK225" i="20"/>
  <c r="CX154" i="20"/>
  <c r="CZ154" i="20" s="1"/>
  <c r="DA154" i="20"/>
  <c r="GL154" i="20"/>
  <c r="GM154" i="20" s="1"/>
  <c r="GO154" i="20" s="1"/>
  <c r="DV221" i="20"/>
  <c r="DS221" i="20"/>
  <c r="DU221" i="20" s="1"/>
  <c r="DR221" i="20"/>
  <c r="AW213" i="20"/>
  <c r="AT213" i="20"/>
  <c r="AS213" i="20"/>
  <c r="BA189" i="20"/>
  <c r="BC189" i="20" s="1"/>
  <c r="BD189" i="20"/>
  <c r="AZ189" i="20"/>
  <c r="R182" i="20"/>
  <c r="T182" i="20" s="1"/>
  <c r="U182" i="20"/>
  <c r="Q182" i="20"/>
  <c r="FQ167" i="20"/>
  <c r="FS167" i="20" s="1"/>
  <c r="FT167" i="20"/>
  <c r="CM159" i="20"/>
  <c r="CJ159" i="20"/>
  <c r="CL159" i="20" s="1"/>
  <c r="DS159" i="20"/>
  <c r="DU159" i="20" s="1"/>
  <c r="DV159" i="20"/>
  <c r="GL135" i="20"/>
  <c r="GM135" i="20" s="1"/>
  <c r="GO135" i="20" s="1"/>
  <c r="DH135" i="20"/>
  <c r="DD135" i="20"/>
  <c r="DE135" i="20" s="1"/>
  <c r="DG135" i="20" s="1"/>
  <c r="DV109" i="20"/>
  <c r="DR109" i="20"/>
  <c r="DS109" i="20" s="1"/>
  <c r="DU109" i="20" s="1"/>
  <c r="BK101" i="20"/>
  <c r="AI93" i="20"/>
  <c r="AE93" i="20"/>
  <c r="AF93" i="20" s="1"/>
  <c r="AH93" i="20" s="1"/>
  <c r="AW93" i="20"/>
  <c r="AS93" i="20"/>
  <c r="AT93" i="20" s="1"/>
  <c r="AV93" i="20" s="1"/>
  <c r="DH69" i="20"/>
  <c r="DD69" i="20"/>
  <c r="DE69" i="20" s="1"/>
  <c r="DG69" i="20" s="1"/>
  <c r="EC61" i="20"/>
  <c r="DY61" i="20"/>
  <c r="DZ61" i="20" s="1"/>
  <c r="EB61" i="20" s="1"/>
  <c r="AT61" i="20"/>
  <c r="AV61" i="20" s="1"/>
  <c r="AW61" i="20"/>
  <c r="AF245" i="20"/>
  <c r="AH245" i="20" s="1"/>
  <c r="AI245" i="20"/>
  <c r="AE245" i="20"/>
  <c r="EH245" i="20"/>
  <c r="EK245" i="20"/>
  <c r="EV245" i="20"/>
  <c r="EX245" i="20" s="1"/>
  <c r="EY245" i="20"/>
  <c r="EU245" i="20"/>
  <c r="ER166" i="20"/>
  <c r="EN166" i="20"/>
  <c r="EO166" i="20" s="1"/>
  <c r="EQ166" i="20" s="1"/>
  <c r="AP166" i="20"/>
  <c r="AL166" i="20"/>
  <c r="AM166" i="20" s="1"/>
  <c r="AO166" i="20" s="1"/>
  <c r="AM168" i="20"/>
  <c r="AP168" i="20"/>
  <c r="CJ192" i="20"/>
  <c r="CL192" i="20" s="1"/>
  <c r="CM192" i="20"/>
  <c r="R62" i="20"/>
  <c r="T62" i="20" s="1"/>
  <c r="U62" i="20"/>
  <c r="BH192" i="20"/>
  <c r="BJ192" i="20" s="1"/>
  <c r="BK192" i="20"/>
  <c r="ER192" i="20"/>
  <c r="EO192" i="20"/>
  <c r="EQ192" i="20" s="1"/>
  <c r="EN192" i="20"/>
  <c r="BA62" i="20"/>
  <c r="BC62" i="20" s="1"/>
  <c r="AZ62" i="20"/>
  <c r="BD62" i="20"/>
  <c r="GS143" i="20"/>
  <c r="GT143" i="20" s="1"/>
  <c r="GV143" i="20" s="1"/>
  <c r="T137" i="21" s="1"/>
  <c r="EV143" i="20"/>
  <c r="EX143" i="20" s="1"/>
  <c r="EY143" i="20"/>
  <c r="CT143" i="20"/>
  <c r="CQ143" i="20"/>
  <c r="CS143" i="20" s="1"/>
  <c r="AI29" i="20"/>
  <c r="AF29" i="20"/>
  <c r="AH29" i="20" s="1"/>
  <c r="AE29" i="20"/>
  <c r="CF232" i="20"/>
  <c r="CC232" i="20"/>
  <c r="CE232" i="20" s="1"/>
  <c r="CW168" i="20"/>
  <c r="CX168" i="20" s="1"/>
  <c r="CZ168" i="20" s="1"/>
  <c r="DA168" i="20"/>
  <c r="BY152" i="20"/>
  <c r="BV152" i="20"/>
  <c r="BX152" i="20" s="1"/>
  <c r="R152" i="20"/>
  <c r="T152" i="20" s="1"/>
  <c r="U152" i="20"/>
  <c r="CF152" i="20"/>
  <c r="CC152" i="20"/>
  <c r="CE152" i="20" s="1"/>
  <c r="AP176" i="20"/>
  <c r="AM176" i="20"/>
  <c r="AO176" i="20" s="1"/>
  <c r="AS176" i="20"/>
  <c r="AT176" i="20" s="1"/>
  <c r="AV176" i="20" s="1"/>
  <c r="AW176" i="20"/>
  <c r="BV176" i="20"/>
  <c r="BX176" i="20" s="1"/>
  <c r="BY176" i="20"/>
  <c r="EC65" i="20"/>
  <c r="DY65" i="20"/>
  <c r="DZ65" i="20" s="1"/>
  <c r="EB65" i="20" s="1"/>
  <c r="FI11" i="20"/>
  <c r="FJ11" i="20" s="1"/>
  <c r="FL11" i="20" s="1"/>
  <c r="FM11" i="20"/>
  <c r="AZ11" i="20"/>
  <c r="BD11" i="20"/>
  <c r="BA11" i="20"/>
  <c r="BC11" i="20" s="1"/>
  <c r="AP44" i="20"/>
  <c r="BA44" i="20"/>
  <c r="BC44" i="20" s="1"/>
  <c r="FB36" i="20"/>
  <c r="FC36" i="20" s="1"/>
  <c r="FE36" i="20" s="1"/>
  <c r="FT20" i="20"/>
  <c r="FP20" i="20"/>
  <c r="FQ20" i="20" s="1"/>
  <c r="FS20" i="20" s="1"/>
  <c r="FT175" i="20"/>
  <c r="F175" i="20" s="1"/>
  <c r="L169" i="21" s="1"/>
  <c r="FP175" i="20"/>
  <c r="FQ175" i="20" s="1"/>
  <c r="R245" i="20"/>
  <c r="U245" i="20"/>
  <c r="Q245" i="20"/>
  <c r="BH166" i="20"/>
  <c r="BJ166" i="20" s="1"/>
  <c r="BK166" i="20"/>
  <c r="FT225" i="20"/>
  <c r="FQ225" i="20"/>
  <c r="FS225" i="20" s="1"/>
  <c r="FP225" i="20"/>
  <c r="BY205" i="20"/>
  <c r="BV205" i="20"/>
  <c r="BX205" i="20" s="1"/>
  <c r="BU205" i="20"/>
  <c r="GM205" i="20"/>
  <c r="GO205" i="20" s="1"/>
  <c r="GL205" i="20"/>
  <c r="EH225" i="20"/>
  <c r="EK225" i="20"/>
  <c r="EG225" i="20"/>
  <c r="EV225" i="20"/>
  <c r="EX225" i="20" s="1"/>
  <c r="EY225" i="20"/>
  <c r="EU225" i="20"/>
  <c r="FT154" i="20"/>
  <c r="FQ154" i="20"/>
  <c r="FS154" i="20" s="1"/>
  <c r="DH154" i="20"/>
  <c r="DD154" i="20"/>
  <c r="DE154" i="20" s="1"/>
  <c r="DG154" i="20" s="1"/>
  <c r="EY221" i="20"/>
  <c r="F221" i="20" s="1"/>
  <c r="L215" i="21" s="1"/>
  <c r="EV221" i="20"/>
  <c r="FQ213" i="20"/>
  <c r="FS213" i="20" s="1"/>
  <c r="FT213" i="20"/>
  <c r="R189" i="20"/>
  <c r="U189" i="20"/>
  <c r="Q189" i="20"/>
  <c r="CQ182" i="20"/>
  <c r="CS182" i="20" s="1"/>
  <c r="CT182" i="20"/>
  <c r="U167" i="20"/>
  <c r="Q167" i="20"/>
  <c r="R167" i="20" s="1"/>
  <c r="EV159" i="20"/>
  <c r="EX159" i="20" s="1"/>
  <c r="EY159" i="20"/>
  <c r="EC159" i="20"/>
  <c r="DZ159" i="20"/>
  <c r="EB159" i="20" s="1"/>
  <c r="DY159" i="20"/>
  <c r="DL159" i="20"/>
  <c r="DN159" i="20" s="1"/>
  <c r="DO159" i="20"/>
  <c r="DA135" i="20"/>
  <c r="CW135" i="20"/>
  <c r="CX135" i="20" s="1"/>
  <c r="CZ135" i="20" s="1"/>
  <c r="U135" i="20"/>
  <c r="Q135" i="20"/>
  <c r="R135" i="20" s="1"/>
  <c r="T135" i="20" s="1"/>
  <c r="DZ109" i="20"/>
  <c r="EB109" i="20" s="1"/>
  <c r="DY93" i="20"/>
  <c r="DA77" i="20"/>
  <c r="CW77" i="20"/>
  <c r="CX77" i="20" s="1"/>
  <c r="CZ77" i="20" s="1"/>
  <c r="DA69" i="20"/>
  <c r="CW69" i="20"/>
  <c r="CX69" i="20" s="1"/>
  <c r="CZ69" i="20" s="1"/>
  <c r="DE245" i="20"/>
  <c r="DG245" i="20" s="1"/>
  <c r="DH245" i="20"/>
  <c r="CC245" i="20"/>
  <c r="CE245" i="20" s="1"/>
  <c r="CF245" i="20"/>
  <c r="CB245" i="20"/>
  <c r="GF245" i="20"/>
  <c r="GH245" i="20" s="1"/>
  <c r="GE245" i="20"/>
  <c r="CT166" i="20"/>
  <c r="CP166" i="20"/>
  <c r="CQ166" i="20" s="1"/>
  <c r="CS166" i="20" s="1"/>
  <c r="GA168" i="20"/>
  <c r="FX168" i="20"/>
  <c r="FZ168" i="20" s="1"/>
  <c r="CX192" i="20"/>
  <c r="CZ192" i="20" s="1"/>
  <c r="DA192" i="20"/>
  <c r="EC168" i="20"/>
  <c r="DZ168" i="20"/>
  <c r="EB168" i="20" s="1"/>
  <c r="GS192" i="20"/>
  <c r="GT192" i="20"/>
  <c r="GV192" i="20" s="1"/>
  <c r="T186" i="21" s="1"/>
  <c r="ER143" i="20"/>
  <c r="EN143" i="20"/>
  <c r="EO143" i="20" s="1"/>
  <c r="EQ143" i="20" s="1"/>
  <c r="GL143" i="20"/>
  <c r="GM143" i="20" s="1"/>
  <c r="GO143" i="20" s="1"/>
  <c r="EC143" i="20"/>
  <c r="DZ143" i="20"/>
  <c r="EB143" i="20" s="1"/>
  <c r="ER232" i="20"/>
  <c r="EO232" i="20"/>
  <c r="AW168" i="20"/>
  <c r="AS168" i="20"/>
  <c r="AT168" i="20" s="1"/>
  <c r="AV168" i="20" s="1"/>
  <c r="AF22" i="20"/>
  <c r="AH22" i="20" s="1"/>
  <c r="AI22" i="20"/>
  <c r="AB46" i="20"/>
  <c r="Y46" i="20"/>
  <c r="AA46" i="20" s="1"/>
  <c r="R46" i="20"/>
  <c r="T46" i="20" s="1"/>
  <c r="U46" i="20"/>
  <c r="CI152" i="20"/>
  <c r="CJ152" i="20" s="1"/>
  <c r="CL152" i="20" s="1"/>
  <c r="CM152" i="20"/>
  <c r="FJ152" i="20"/>
  <c r="FL152" i="20" s="1"/>
  <c r="FM152" i="20"/>
  <c r="GA176" i="20"/>
  <c r="FX176" i="20"/>
  <c r="FZ176" i="20" s="1"/>
  <c r="FW176" i="20"/>
  <c r="CX176" i="20"/>
  <c r="CZ176" i="20" s="1"/>
  <c r="DA176" i="20"/>
  <c r="AF176" i="20"/>
  <c r="AH176" i="20" s="1"/>
  <c r="AI176" i="20"/>
  <c r="CM27" i="20"/>
  <c r="CI27" i="20"/>
  <c r="CJ27" i="20" s="1"/>
  <c r="CL27" i="20" s="1"/>
  <c r="BK65" i="20"/>
  <c r="BG65" i="20"/>
  <c r="BH65" i="20" s="1"/>
  <c r="BJ65" i="20" s="1"/>
  <c r="FB11" i="20"/>
  <c r="FC11" i="20" s="1"/>
  <c r="FE11" i="20" s="1"/>
  <c r="FF11" i="20"/>
  <c r="EC11" i="20"/>
  <c r="DY11" i="20"/>
  <c r="DZ11" i="20" s="1"/>
  <c r="EB11" i="20" s="1"/>
  <c r="AZ20" i="20"/>
  <c r="DH243" i="20"/>
  <c r="DE243" i="20"/>
  <c r="DD243" i="20"/>
  <c r="FF166" i="20"/>
  <c r="FC166" i="20"/>
  <c r="FE166" i="20" s="1"/>
  <c r="FX197" i="20"/>
  <c r="GA197" i="20"/>
  <c r="FW197" i="20"/>
  <c r="AW69" i="20"/>
  <c r="AS69" i="20"/>
  <c r="AT69" i="20" s="1"/>
  <c r="AV69" i="20" s="1"/>
  <c r="AP205" i="20"/>
  <c r="AM205" i="20"/>
  <c r="AO205" i="20" s="1"/>
  <c r="AL205" i="20"/>
  <c r="R205" i="20"/>
  <c r="U205" i="20"/>
  <c r="Q205" i="20"/>
  <c r="AI166" i="20"/>
  <c r="AE166" i="20"/>
  <c r="AF166" i="20" s="1"/>
  <c r="AH166" i="20" s="1"/>
  <c r="GM225" i="20"/>
  <c r="GO225" i="20" s="1"/>
  <c r="GL225" i="20"/>
  <c r="DS225" i="20"/>
  <c r="DU225" i="20" s="1"/>
  <c r="DR225" i="20"/>
  <c r="DV225" i="20"/>
  <c r="CT154" i="20"/>
  <c r="CP154" i="20"/>
  <c r="CQ154" i="20" s="1"/>
  <c r="CS154" i="20" s="1"/>
  <c r="U154" i="20"/>
  <c r="R154" i="20"/>
  <c r="CM166" i="20"/>
  <c r="CI166" i="20"/>
  <c r="CJ166" i="20" s="1"/>
  <c r="CL166" i="20" s="1"/>
  <c r="AP221" i="20"/>
  <c r="AM221" i="20"/>
  <c r="AL221" i="20"/>
  <c r="DH213" i="20"/>
  <c r="DE213" i="20"/>
  <c r="DG213" i="20" s="1"/>
  <c r="DD213" i="20"/>
  <c r="EH182" i="20"/>
  <c r="EK182" i="20"/>
  <c r="ER167" i="20"/>
  <c r="EO167" i="20"/>
  <c r="EQ167" i="20" s="1"/>
  <c r="FJ159" i="20"/>
  <c r="FL159" i="20" s="1"/>
  <c r="FM159" i="20"/>
  <c r="FC159" i="20"/>
  <c r="FE159" i="20" s="1"/>
  <c r="FF159" i="20"/>
  <c r="AI159" i="20"/>
  <c r="AE159" i="20"/>
  <c r="AF159" i="20" s="1"/>
  <c r="AH159" i="20" s="1"/>
  <c r="GE135" i="20"/>
  <c r="GF135" i="20" s="1"/>
  <c r="GH135" i="20" s="1"/>
  <c r="BD135" i="20"/>
  <c r="AZ135" i="20"/>
  <c r="BA135" i="20" s="1"/>
  <c r="BC135" i="20" s="1"/>
  <c r="FF93" i="20"/>
  <c r="FB93" i="20"/>
  <c r="FC93" i="20" s="1"/>
  <c r="FE93" i="20" s="1"/>
  <c r="BD245" i="20"/>
  <c r="BA245" i="20"/>
  <c r="BC245" i="20" s="1"/>
  <c r="AZ245" i="20"/>
  <c r="CJ245" i="20"/>
  <c r="CL245" i="20" s="1"/>
  <c r="CM245" i="20"/>
  <c r="CI245" i="20"/>
  <c r="AP245" i="20"/>
  <c r="AM245" i="20"/>
  <c r="AO245" i="20" s="1"/>
  <c r="AL245" i="20"/>
  <c r="EK166" i="20"/>
  <c r="EH166" i="20"/>
  <c r="FF62" i="20"/>
  <c r="FB62" i="20"/>
  <c r="FC62" i="20" s="1"/>
  <c r="FE62" i="20" s="1"/>
  <c r="DH168" i="20"/>
  <c r="DE168" i="20"/>
  <c r="DG168" i="20" s="1"/>
  <c r="BR168" i="20"/>
  <c r="BO168" i="20"/>
  <c r="BQ168" i="20" s="1"/>
  <c r="CQ192" i="20"/>
  <c r="CS192" i="20" s="1"/>
  <c r="CT192" i="20"/>
  <c r="DV143" i="20"/>
  <c r="DR143" i="20"/>
  <c r="DS143" i="20" s="1"/>
  <c r="DU143" i="20" s="1"/>
  <c r="AI143" i="20"/>
  <c r="AE143" i="20"/>
  <c r="AF143" i="20" s="1"/>
  <c r="AH143" i="20" s="1"/>
  <c r="AP143" i="20"/>
  <c r="AL143" i="20"/>
  <c r="AM143" i="20" s="1"/>
  <c r="AO143" i="20" s="1"/>
  <c r="FT232" i="20"/>
  <c r="FQ232" i="20"/>
  <c r="FS232" i="20" s="1"/>
  <c r="AF46" i="20"/>
  <c r="AH46" i="20" s="1"/>
  <c r="AI46" i="20"/>
  <c r="BD46" i="20"/>
  <c r="AZ46" i="20"/>
  <c r="BA46" i="20"/>
  <c r="BC46" i="20" s="1"/>
  <c r="EU152" i="20"/>
  <c r="EV152" i="20" s="1"/>
  <c r="EX152" i="20" s="1"/>
  <c r="EY152" i="20"/>
  <c r="CX152" i="20"/>
  <c r="CZ152" i="20" s="1"/>
  <c r="DA152" i="20"/>
  <c r="EO152" i="20"/>
  <c r="EQ152" i="20" s="1"/>
  <c r="ER152" i="20"/>
  <c r="DK176" i="20"/>
  <c r="DL176" i="20" s="1"/>
  <c r="DN176" i="20" s="1"/>
  <c r="DO176" i="20"/>
  <c r="CQ176" i="20"/>
  <c r="CS176" i="20" s="1"/>
  <c r="CT176" i="20"/>
  <c r="FF176" i="20"/>
  <c r="FC176" i="20"/>
  <c r="FE176" i="20" s="1"/>
  <c r="CT11" i="20"/>
  <c r="CP11" i="20"/>
  <c r="CQ11" i="20" s="1"/>
  <c r="CS11" i="20" s="1"/>
  <c r="AM11" i="20"/>
  <c r="AO11" i="20" s="1"/>
  <c r="AP11" i="20"/>
  <c r="AL11" i="20"/>
  <c r="FP44" i="20"/>
  <c r="FQ44" i="20" s="1"/>
  <c r="FS44" i="20" s="1"/>
  <c r="U44" i="20"/>
  <c r="R44" i="20"/>
  <c r="T44" i="20" s="1"/>
  <c r="EH36" i="20"/>
  <c r="EJ36" i="20" s="1"/>
  <c r="DA175" i="20"/>
  <c r="CW175" i="20"/>
  <c r="CX175" i="20" s="1"/>
  <c r="CZ175" i="20" s="1"/>
  <c r="BO187" i="20"/>
  <c r="BN187" i="20"/>
  <c r="BR187" i="20"/>
  <c r="AI197" i="20"/>
  <c r="AF197" i="20"/>
  <c r="AH197" i="20" s="1"/>
  <c r="AE197" i="20"/>
  <c r="CT69" i="20"/>
  <c r="CP69" i="20"/>
  <c r="CQ69" i="20" s="1"/>
  <c r="CS69" i="20" s="1"/>
  <c r="EV205" i="20"/>
  <c r="EX205" i="20" s="1"/>
  <c r="EY205" i="20"/>
  <c r="FC205" i="20"/>
  <c r="FE205" i="20" s="1"/>
  <c r="FF205" i="20"/>
  <c r="FB205" i="20"/>
  <c r="BR166" i="20"/>
  <c r="BO166" i="20"/>
  <c r="BQ166" i="20" s="1"/>
  <c r="DA225" i="20"/>
  <c r="CX225" i="20"/>
  <c r="CZ225" i="20" s="1"/>
  <c r="CW225" i="20"/>
  <c r="BK225" i="20"/>
  <c r="BH225" i="20"/>
  <c r="BJ225" i="20" s="1"/>
  <c r="FC154" i="20"/>
  <c r="FE154" i="20" s="1"/>
  <c r="FF154" i="20"/>
  <c r="CM154" i="20"/>
  <c r="CI154" i="20"/>
  <c r="CJ154" i="20" s="1"/>
  <c r="CL154" i="20" s="1"/>
  <c r="GA166" i="20"/>
  <c r="FX166" i="20"/>
  <c r="FZ166" i="20" s="1"/>
  <c r="EO213" i="20"/>
  <c r="ER213" i="20"/>
  <c r="EN213" i="20"/>
  <c r="GF189" i="20"/>
  <c r="GH189" i="20" s="1"/>
  <c r="GE189" i="20"/>
  <c r="BY182" i="20"/>
  <c r="BV182" i="20"/>
  <c r="BX182" i="20" s="1"/>
  <c r="BU182" i="20"/>
  <c r="EY182" i="20"/>
  <c r="EV182" i="20"/>
  <c r="EX182" i="20" s="1"/>
  <c r="EU182" i="20"/>
  <c r="AZ167" i="20"/>
  <c r="BA167" i="20" s="1"/>
  <c r="BC167" i="20" s="1"/>
  <c r="BD167" i="20"/>
  <c r="U159" i="20"/>
  <c r="Q159" i="20"/>
  <c r="R159" i="20" s="1"/>
  <c r="CF159" i="20"/>
  <c r="CC159" i="20"/>
  <c r="CE159" i="20" s="1"/>
  <c r="AP151" i="20"/>
  <c r="AM151" i="20"/>
  <c r="BO135" i="20"/>
  <c r="BQ135" i="20" s="1"/>
  <c r="BR135" i="20"/>
  <c r="FC135" i="20"/>
  <c r="FE135" i="20" s="1"/>
  <c r="FF135" i="20"/>
  <c r="FF69" i="20"/>
  <c r="FB69" i="20"/>
  <c r="FC69" i="20" s="1"/>
  <c r="FE69" i="20" s="1"/>
  <c r="EY69" i="20"/>
  <c r="EU69" i="20"/>
  <c r="EV69" i="20" s="1"/>
  <c r="EX69" i="20" s="1"/>
  <c r="BY245" i="20"/>
  <c r="BV245" i="20"/>
  <c r="BX245" i="20" s="1"/>
  <c r="BU245" i="20"/>
  <c r="FM245" i="20"/>
  <c r="FJ245" i="20"/>
  <c r="FL245" i="20" s="1"/>
  <c r="FI245" i="20"/>
  <c r="DZ235" i="20"/>
  <c r="EB235" i="20" s="1"/>
  <c r="EC235" i="20"/>
  <c r="DY235" i="20"/>
  <c r="FM166" i="20"/>
  <c r="FI166" i="20"/>
  <c r="FJ166" i="20" s="1"/>
  <c r="FL166" i="20" s="1"/>
  <c r="EK192" i="20"/>
  <c r="EH192" i="20"/>
  <c r="BU62" i="20"/>
  <c r="BV62" i="20" s="1"/>
  <c r="BX62" i="20" s="1"/>
  <c r="BY62" i="20"/>
  <c r="BR232" i="20"/>
  <c r="BO232" i="20"/>
  <c r="GS168" i="20"/>
  <c r="GT168" i="20" s="1"/>
  <c r="GV168" i="20" s="1"/>
  <c r="T162" i="21" s="1"/>
  <c r="EV168" i="20"/>
  <c r="EX168" i="20" s="1"/>
  <c r="EY168" i="20"/>
  <c r="CF168" i="20"/>
  <c r="CC168" i="20"/>
  <c r="CE168" i="20" s="1"/>
  <c r="DH143" i="20"/>
  <c r="DD143" i="20"/>
  <c r="DE143" i="20" s="1"/>
  <c r="DG143" i="20" s="1"/>
  <c r="DA143" i="20"/>
  <c r="CX143" i="20"/>
  <c r="CZ143" i="20" s="1"/>
  <c r="U143" i="20"/>
  <c r="R143" i="20"/>
  <c r="FM143" i="20"/>
  <c r="FI143" i="20"/>
  <c r="FJ143" i="20" s="1"/>
  <c r="FL143" i="20" s="1"/>
  <c r="EH29" i="20"/>
  <c r="EJ29" i="20" s="1"/>
  <c r="EK29" i="20"/>
  <c r="AB192" i="20"/>
  <c r="Y192" i="20"/>
  <c r="AT22" i="20"/>
  <c r="AV22" i="20" s="1"/>
  <c r="AW22" i="20"/>
  <c r="AM22" i="20"/>
  <c r="AO22" i="20" s="1"/>
  <c r="AP22" i="20"/>
  <c r="BY46" i="20"/>
  <c r="BU46" i="20"/>
  <c r="BV46" i="20" s="1"/>
  <c r="BX46" i="20" s="1"/>
  <c r="BR46" i="20"/>
  <c r="BN46" i="20"/>
  <c r="BO46" i="20" s="1"/>
  <c r="BQ46" i="20" s="1"/>
  <c r="GL152" i="20"/>
  <c r="GM152" i="20" s="1"/>
  <c r="GO152" i="20" s="1"/>
  <c r="DV152" i="20"/>
  <c r="DS152" i="20"/>
  <c r="DU152" i="20" s="1"/>
  <c r="BR152" i="20"/>
  <c r="BO152" i="20"/>
  <c r="BQ152" i="20" s="1"/>
  <c r="BD176" i="20"/>
  <c r="AZ176" i="20"/>
  <c r="BA176" i="20" s="1"/>
  <c r="BC176" i="20" s="1"/>
  <c r="EC176" i="20"/>
  <c r="DZ176" i="20"/>
  <c r="EB176" i="20" s="1"/>
  <c r="EY176" i="20"/>
  <c r="EV176" i="20"/>
  <c r="EX176" i="20" s="1"/>
  <c r="FF65" i="20"/>
  <c r="FB65" i="20"/>
  <c r="FC65" i="20" s="1"/>
  <c r="FE65" i="20" s="1"/>
  <c r="Q11" i="20"/>
  <c r="R11" i="20"/>
  <c r="U11" i="20"/>
  <c r="AF44" i="20"/>
  <c r="AH44" i="20" s="1"/>
  <c r="AI44" i="20"/>
  <c r="BN36" i="20"/>
  <c r="BO36" i="20" s="1"/>
  <c r="BQ36" i="20" s="1"/>
  <c r="DR20" i="20"/>
  <c r="DS20" i="20" s="1"/>
  <c r="DU20" i="20" s="1"/>
  <c r="BD175" i="20"/>
  <c r="AZ175" i="20"/>
  <c r="BA175" i="20" s="1"/>
  <c r="ER187" i="20"/>
  <c r="F187" i="20" s="1"/>
  <c r="L181" i="21" s="1"/>
  <c r="EO187" i="20"/>
  <c r="EN187" i="20"/>
  <c r="CC197" i="20"/>
  <c r="CE197" i="20" s="1"/>
  <c r="CF197" i="20"/>
  <c r="CB197" i="20"/>
  <c r="FX93" i="20"/>
  <c r="FZ93" i="20" s="1"/>
  <c r="FQ166" i="20"/>
  <c r="FS166" i="20" s="1"/>
  <c r="FT166" i="20"/>
  <c r="DV166" i="20"/>
  <c r="DR166" i="20"/>
  <c r="DS166" i="20" s="1"/>
  <c r="DU166" i="20" s="1"/>
  <c r="GT225" i="20"/>
  <c r="GV225" i="20" s="1"/>
  <c r="T219" i="21" s="1"/>
  <c r="GS225" i="20"/>
  <c r="AP225" i="20"/>
  <c r="AL225" i="20"/>
  <c r="AM225" i="20"/>
  <c r="AO225" i="20" s="1"/>
  <c r="BD154" i="20"/>
  <c r="BA154" i="20"/>
  <c r="BC154" i="20" s="1"/>
  <c r="GA154" i="20"/>
  <c r="FX154" i="20"/>
  <c r="FZ154" i="20" s="1"/>
  <c r="EC166" i="20"/>
  <c r="DZ166" i="20"/>
  <c r="EB166" i="20" s="1"/>
  <c r="DA213" i="20"/>
  <c r="CX213" i="20"/>
  <c r="CZ213" i="20" s="1"/>
  <c r="CW213" i="20"/>
  <c r="EC189" i="20"/>
  <c r="DZ189" i="20"/>
  <c r="EB189" i="20" s="1"/>
  <c r="DY189" i="20"/>
  <c r="GF182" i="20"/>
  <c r="GH182" i="20" s="1"/>
  <c r="S176" i="21" s="1"/>
  <c r="GE182" i="20"/>
  <c r="CM167" i="20"/>
  <c r="CI167" i="20"/>
  <c r="CJ167" i="20" s="1"/>
  <c r="CL167" i="20" s="1"/>
  <c r="CF167" i="20"/>
  <c r="CB167" i="20"/>
  <c r="CC167" i="20" s="1"/>
  <c r="CE167" i="20" s="1"/>
  <c r="AW159" i="20"/>
  <c r="AS159" i="20"/>
  <c r="AT159" i="20" s="1"/>
  <c r="AV159" i="20" s="1"/>
  <c r="AB159" i="20"/>
  <c r="Y159" i="20"/>
  <c r="AA159" i="20" s="1"/>
  <c r="DA151" i="20"/>
  <c r="CX151" i="20"/>
  <c r="CZ151" i="20" s="1"/>
  <c r="CM135" i="20"/>
  <c r="CJ135" i="20"/>
  <c r="CL135" i="20" s="1"/>
  <c r="EY135" i="20"/>
  <c r="EU135" i="20"/>
  <c r="EV135" i="20" s="1"/>
  <c r="EX135" i="20" s="1"/>
  <c r="EC101" i="20"/>
  <c r="BD69" i="20"/>
  <c r="AZ69" i="20"/>
  <c r="BA69" i="20" s="1"/>
  <c r="BC69" i="20" s="1"/>
  <c r="BD61" i="20"/>
  <c r="FF245" i="20"/>
  <c r="FC245" i="20"/>
  <c r="FE245" i="20" s="1"/>
  <c r="FB245" i="20"/>
  <c r="FQ245" i="20"/>
  <c r="FS245" i="20" s="1"/>
  <c r="FT245" i="20"/>
  <c r="FP245" i="20"/>
  <c r="FF235" i="20"/>
  <c r="FC235" i="20"/>
  <c r="FB235" i="20"/>
  <c r="FF192" i="20"/>
  <c r="FC192" i="20"/>
  <c r="FE192" i="20" s="1"/>
  <c r="FM192" i="20"/>
  <c r="FJ192" i="20"/>
  <c r="FL192" i="20" s="1"/>
  <c r="BY232" i="20"/>
  <c r="BV232" i="20"/>
  <c r="BX232" i="20" s="1"/>
  <c r="FM168" i="20"/>
  <c r="FJ168" i="20"/>
  <c r="FL168" i="20" s="1"/>
  <c r="AM62" i="20"/>
  <c r="AO62" i="20" s="1"/>
  <c r="AP62" i="20"/>
  <c r="FQ168" i="20"/>
  <c r="FS168" i="20" s="1"/>
  <c r="FT168" i="20"/>
  <c r="CF143" i="20"/>
  <c r="CC143" i="20"/>
  <c r="CE143" i="20" s="1"/>
  <c r="BH143" i="20"/>
  <c r="BJ143" i="20" s="1"/>
  <c r="BK143" i="20"/>
  <c r="BO143" i="20"/>
  <c r="BQ143" i="20" s="1"/>
  <c r="BR143" i="20"/>
  <c r="R29" i="20"/>
  <c r="T29" i="20" s="1"/>
  <c r="U29" i="20"/>
  <c r="DA29" i="20"/>
  <c r="CW29" i="20"/>
  <c r="CX29" i="20" s="1"/>
  <c r="CZ29" i="20" s="1"/>
  <c r="BD14" i="20"/>
  <c r="BA14" i="20"/>
  <c r="BC14" i="20" s="1"/>
  <c r="EC192" i="20"/>
  <c r="DZ192" i="20"/>
  <c r="EB192" i="20" s="1"/>
  <c r="FT152" i="20"/>
  <c r="FQ152" i="20"/>
  <c r="FS152" i="20" s="1"/>
  <c r="AB152" i="20"/>
  <c r="Y152" i="20"/>
  <c r="AA152" i="20" s="1"/>
  <c r="AP152" i="20"/>
  <c r="AM152" i="20"/>
  <c r="AO152" i="20" s="1"/>
  <c r="EH176" i="20"/>
  <c r="EK176" i="20"/>
  <c r="FJ176" i="20"/>
  <c r="FL176" i="20" s="1"/>
  <c r="FM176" i="20"/>
  <c r="BR176" i="20"/>
  <c r="BO176" i="20"/>
  <c r="BQ176" i="20" s="1"/>
  <c r="AE65" i="20"/>
  <c r="AI65" i="20"/>
  <c r="AF65" i="20"/>
  <c r="AH65" i="20" s="1"/>
  <c r="BR11" i="20"/>
  <c r="BN11" i="20"/>
  <c r="BO11" i="20" s="1"/>
  <c r="BQ11" i="20" s="1"/>
  <c r="DD11" i="20"/>
  <c r="DE11" i="20" s="1"/>
  <c r="DG11" i="20" s="1"/>
  <c r="DH11" i="20"/>
  <c r="ET244" i="20"/>
  <c r="FV244" i="20"/>
  <c r="AR244" i="20"/>
  <c r="AD244" i="20"/>
  <c r="AY244" i="20"/>
  <c r="GR244" i="20"/>
  <c r="CA244" i="20"/>
  <c r="CV244" i="20"/>
  <c r="W244" i="20"/>
  <c r="BT244" i="20"/>
  <c r="P244" i="20"/>
  <c r="AK244" i="20"/>
  <c r="GD244" i="20"/>
  <c r="FH244" i="20"/>
  <c r="DJ244" i="20"/>
  <c r="CH244" i="20"/>
  <c r="BF244" i="20"/>
  <c r="DQ244" i="20"/>
  <c r="FO244" i="20"/>
  <c r="BM244" i="20"/>
  <c r="GK244" i="20"/>
  <c r="CO244" i="20"/>
  <c r="FA244" i="20"/>
  <c r="EF244" i="20"/>
  <c r="DC244" i="20"/>
  <c r="DX244" i="20"/>
  <c r="EM244" i="20"/>
  <c r="FI52" i="20"/>
  <c r="FJ52" i="20" s="1"/>
  <c r="FL52" i="20" s="1"/>
  <c r="DO20" i="20"/>
  <c r="DK20" i="20"/>
  <c r="DL20" i="20" s="1"/>
  <c r="DN20" i="20" s="1"/>
  <c r="AB234" i="20"/>
  <c r="Y234" i="20"/>
  <c r="X234" i="20"/>
  <c r="CJ197" i="20"/>
  <c r="CL197" i="20" s="1"/>
  <c r="CI197" i="20"/>
  <c r="CM197" i="20"/>
  <c r="EH205" i="20"/>
  <c r="EK205" i="20"/>
  <c r="U166" i="20"/>
  <c r="Q166" i="20"/>
  <c r="R166" i="20" s="1"/>
  <c r="BY166" i="20"/>
  <c r="BU166" i="20"/>
  <c r="BV166" i="20" s="1"/>
  <c r="BX166" i="20" s="1"/>
  <c r="GF225" i="20"/>
  <c r="GH225" i="20" s="1"/>
  <c r="GE225" i="20"/>
  <c r="DZ225" i="20"/>
  <c r="EB225" i="20" s="1"/>
  <c r="EC225" i="20"/>
  <c r="DY225" i="20"/>
  <c r="EC154" i="20"/>
  <c r="DZ154" i="20"/>
  <c r="EB154" i="20" s="1"/>
  <c r="DY154" i="20"/>
  <c r="ER154" i="20"/>
  <c r="EO154" i="20"/>
  <c r="EQ154" i="20" s="1"/>
  <c r="CT213" i="20"/>
  <c r="CP213" i="20"/>
  <c r="CQ213" i="20"/>
  <c r="CS213" i="20" s="1"/>
  <c r="FM189" i="20"/>
  <c r="FJ189" i="20"/>
  <c r="FL189" i="20" s="1"/>
  <c r="FI189" i="20"/>
  <c r="AF182" i="20"/>
  <c r="AH182" i="20" s="1"/>
  <c r="AI182" i="20"/>
  <c r="AE182" i="20"/>
  <c r="BY167" i="20"/>
  <c r="BU167" i="20"/>
  <c r="BV167" i="20" s="1"/>
  <c r="BX167" i="20" s="1"/>
  <c r="EY167" i="20"/>
  <c r="EU167" i="20"/>
  <c r="EV167" i="20" s="1"/>
  <c r="EX167" i="20" s="1"/>
  <c r="EK159" i="20"/>
  <c r="EG159" i="20"/>
  <c r="EH159" i="20" s="1"/>
  <c r="GE159" i="20"/>
  <c r="GF159" i="20" s="1"/>
  <c r="GH159" i="20" s="1"/>
  <c r="BH135" i="20"/>
  <c r="BJ135" i="20" s="1"/>
  <c r="BK135" i="20"/>
  <c r="CQ135" i="20"/>
  <c r="CS135" i="20" s="1"/>
  <c r="CT135" i="20"/>
  <c r="FQ135" i="20"/>
  <c r="FS135" i="20" s="1"/>
  <c r="FT135" i="20"/>
  <c r="FT109" i="20"/>
  <c r="DH93" i="20"/>
  <c r="DD93" i="20"/>
  <c r="DE93" i="20" s="1"/>
  <c r="DG93" i="20" s="1"/>
  <c r="CX245" i="20"/>
  <c r="CZ245" i="20" s="1"/>
  <c r="DA245" i="20"/>
  <c r="CW245" i="20"/>
  <c r="DO245" i="20"/>
  <c r="DL245" i="20"/>
  <c r="DN245" i="20" s="1"/>
  <c r="DK245" i="20"/>
  <c r="BK235" i="20"/>
  <c r="BH235" i="20"/>
  <c r="BJ235" i="20" s="1"/>
  <c r="BG235" i="20"/>
  <c r="AB166" i="20"/>
  <c r="X166" i="20"/>
  <c r="Y166" i="20" s="1"/>
  <c r="AA166" i="20" s="1"/>
  <c r="BD168" i="20"/>
  <c r="BA168" i="20"/>
  <c r="BC168" i="20" s="1"/>
  <c r="AM192" i="20"/>
  <c r="AO192" i="20" s="1"/>
  <c r="AP192" i="20"/>
  <c r="AL192" i="20"/>
  <c r="DZ232" i="20"/>
  <c r="EB232" i="20" s="1"/>
  <c r="EC232" i="20"/>
  <c r="EV192" i="20"/>
  <c r="EX192" i="20" s="1"/>
  <c r="EY192" i="20"/>
  <c r="DO168" i="20"/>
  <c r="DL168" i="20"/>
  <c r="DN168" i="20" s="1"/>
  <c r="DO143" i="20"/>
  <c r="DL143" i="20"/>
  <c r="DN143" i="20" s="1"/>
  <c r="FT143" i="20"/>
  <c r="FP143" i="20"/>
  <c r="FQ143" i="20" s="1"/>
  <c r="FS143" i="20" s="1"/>
  <c r="BY143" i="20"/>
  <c r="BU143" i="20"/>
  <c r="BV143" i="20" s="1"/>
  <c r="BX143" i="20" s="1"/>
  <c r="GM192" i="20"/>
  <c r="GO192" i="20" s="1"/>
  <c r="GL192" i="20"/>
  <c r="FF46" i="20"/>
  <c r="FB46" i="20"/>
  <c r="FC46" i="20" s="1"/>
  <c r="FE46" i="20" s="1"/>
  <c r="AW152" i="20"/>
  <c r="AT152" i="20"/>
  <c r="AV152" i="20" s="1"/>
  <c r="BA152" i="20"/>
  <c r="BC152" i="20" s="1"/>
  <c r="BD152" i="20"/>
  <c r="GS152" i="20"/>
  <c r="GT152" i="20" s="1"/>
  <c r="GV152" i="20" s="1"/>
  <c r="T146" i="21" s="1"/>
  <c r="CM176" i="20"/>
  <c r="CJ176" i="20"/>
  <c r="CL176" i="20" s="1"/>
  <c r="DS176" i="20"/>
  <c r="DU176" i="20" s="1"/>
  <c r="DV176" i="20"/>
  <c r="GS176" i="20"/>
  <c r="GT176" i="20" s="1"/>
  <c r="GV176" i="20" s="1"/>
  <c r="EN65" i="20"/>
  <c r="EO65" i="20" s="1"/>
  <c r="EQ65" i="20" s="1"/>
  <c r="ER65" i="20"/>
  <c r="AW11" i="20"/>
  <c r="AS11" i="20"/>
  <c r="AT11" i="20"/>
  <c r="AV11" i="20" s="1"/>
  <c r="FF52" i="20"/>
  <c r="FB52" i="20"/>
  <c r="FC52" i="20" s="1"/>
  <c r="FE52" i="20" s="1"/>
  <c r="DA44" i="20"/>
  <c r="CW44" i="20"/>
  <c r="CX44" i="20" s="1"/>
  <c r="CZ44" i="20" s="1"/>
  <c r="R20" i="20"/>
  <c r="T20" i="20" s="1"/>
  <c r="EC20" i="20"/>
  <c r="W69" i="21"/>
  <c r="S64" i="21"/>
  <c r="D106" i="20"/>
  <c r="J100" i="21" s="1"/>
  <c r="S111" i="21"/>
  <c r="DV35" i="20"/>
  <c r="DR35" i="20"/>
  <c r="DS35" i="20" s="1"/>
  <c r="DU35" i="20" s="1"/>
  <c r="R200" i="20"/>
  <c r="U200" i="20"/>
  <c r="BR35" i="20"/>
  <c r="BN35" i="20"/>
  <c r="BO35" i="20" s="1"/>
  <c r="BQ35" i="20" s="1"/>
  <c r="Y200" i="20"/>
  <c r="AA200" i="20" s="1"/>
  <c r="AB200" i="20"/>
  <c r="EH224" i="20"/>
  <c r="EK224" i="20"/>
  <c r="EO200" i="20"/>
  <c r="EQ200" i="20" s="1"/>
  <c r="ER200" i="20"/>
  <c r="DH224" i="20"/>
  <c r="DE224" i="20"/>
  <c r="DG224" i="20" s="1"/>
  <c r="GE165" i="20"/>
  <c r="GF165" i="20" s="1"/>
  <c r="GH165" i="20" s="1"/>
  <c r="U165" i="20"/>
  <c r="Q165" i="20"/>
  <c r="R165" i="20" s="1"/>
  <c r="AB165" i="20"/>
  <c r="Y165" i="20"/>
  <c r="AA165" i="20" s="1"/>
  <c r="BV165" i="20"/>
  <c r="BX165" i="20" s="1"/>
  <c r="BY165" i="20"/>
  <c r="CW172" i="20"/>
  <c r="CX172" i="20" s="1"/>
  <c r="CZ172" i="20" s="1"/>
  <c r="DA172" i="20"/>
  <c r="FC172" i="20"/>
  <c r="FE172" i="20" s="1"/>
  <c r="FF172" i="20"/>
  <c r="BK172" i="20"/>
  <c r="BH172" i="20"/>
  <c r="BJ172" i="20" s="1"/>
  <c r="EV172" i="20"/>
  <c r="EX172" i="20" s="1"/>
  <c r="EY172" i="20"/>
  <c r="FI41" i="20"/>
  <c r="FJ41" i="20" s="1"/>
  <c r="FL41" i="20" s="1"/>
  <c r="FT108" i="20"/>
  <c r="FP108" i="20"/>
  <c r="FQ108" i="20" s="1"/>
  <c r="FS108" i="20" s="1"/>
  <c r="BH200" i="20"/>
  <c r="BJ200" i="20" s="1"/>
  <c r="BK200" i="20"/>
  <c r="BV200" i="20"/>
  <c r="BX200" i="20" s="1"/>
  <c r="BY200" i="20"/>
  <c r="CT200" i="20"/>
  <c r="CQ200" i="20"/>
  <c r="CS200" i="20" s="1"/>
  <c r="FX165" i="20"/>
  <c r="FZ165" i="20" s="1"/>
  <c r="GA165" i="20"/>
  <c r="FW165" i="20"/>
  <c r="FF165" i="20"/>
  <c r="FC165" i="20"/>
  <c r="FE165" i="20" s="1"/>
  <c r="CQ165" i="20"/>
  <c r="CS165" i="20" s="1"/>
  <c r="CT165" i="20"/>
  <c r="BD165" i="20"/>
  <c r="AZ165" i="20"/>
  <c r="BA165" i="20" s="1"/>
  <c r="BC165" i="20" s="1"/>
  <c r="U172" i="20"/>
  <c r="R172" i="20"/>
  <c r="DO172" i="20"/>
  <c r="DL172" i="20"/>
  <c r="DN172" i="20" s="1"/>
  <c r="CJ172" i="20"/>
  <c r="CL172" i="20" s="1"/>
  <c r="CM172" i="20"/>
  <c r="FT93" i="20"/>
  <c r="FP93" i="20"/>
  <c r="FQ93" i="20" s="1"/>
  <c r="FS93" i="20" s="1"/>
  <c r="CC224" i="20"/>
  <c r="CE224" i="20" s="1"/>
  <c r="CF224" i="20"/>
  <c r="GM200" i="20"/>
  <c r="GO200" i="20" s="1"/>
  <c r="GL200" i="20"/>
  <c r="Y224" i="20"/>
  <c r="AA224" i="20" s="1"/>
  <c r="AB224" i="20"/>
  <c r="AI224" i="20"/>
  <c r="AF224" i="20"/>
  <c r="AH224" i="20" s="1"/>
  <c r="DL200" i="20"/>
  <c r="DN200" i="20" s="1"/>
  <c r="DK200" i="20"/>
  <c r="DO200" i="20"/>
  <c r="DH165" i="20"/>
  <c r="DE165" i="20"/>
  <c r="DG165" i="20" s="1"/>
  <c r="AW165" i="20"/>
  <c r="AT165" i="20"/>
  <c r="AV165" i="20" s="1"/>
  <c r="GL165" i="20"/>
  <c r="GM165" i="20" s="1"/>
  <c r="GO165" i="20" s="1"/>
  <c r="DH172" i="20"/>
  <c r="DE172" i="20"/>
  <c r="DG172" i="20" s="1"/>
  <c r="BD172" i="20"/>
  <c r="BA172" i="20"/>
  <c r="BC172" i="20" s="1"/>
  <c r="GA172" i="20"/>
  <c r="FX172" i="20"/>
  <c r="FZ172" i="20" s="1"/>
  <c r="FM224" i="20"/>
  <c r="FJ224" i="20"/>
  <c r="FL224" i="20" s="1"/>
  <c r="CJ224" i="20"/>
  <c r="CL224" i="20" s="1"/>
  <c r="CM224" i="20"/>
  <c r="AE94" i="20"/>
  <c r="AF94" i="20" s="1"/>
  <c r="AH94" i="20" s="1"/>
  <c r="AI94" i="20"/>
  <c r="GT224" i="20"/>
  <c r="GV224" i="20" s="1"/>
  <c r="GS224" i="20"/>
  <c r="DA200" i="20"/>
  <c r="CX200" i="20"/>
  <c r="CZ200" i="20" s="1"/>
  <c r="FX224" i="20"/>
  <c r="FZ224" i="20" s="1"/>
  <c r="GA224" i="20"/>
  <c r="EK200" i="20"/>
  <c r="EH200" i="20"/>
  <c r="AP165" i="20"/>
  <c r="AL165" i="20"/>
  <c r="AM165" i="20" s="1"/>
  <c r="AO165" i="20" s="1"/>
  <c r="DS165" i="20"/>
  <c r="DU165" i="20" s="1"/>
  <c r="DV165" i="20"/>
  <c r="CB165" i="20"/>
  <c r="CC165" i="20" s="1"/>
  <c r="CE165" i="20" s="1"/>
  <c r="CF165" i="20"/>
  <c r="AM172" i="20"/>
  <c r="AO172" i="20" s="1"/>
  <c r="AP172" i="20"/>
  <c r="CF172" i="20"/>
  <c r="CC172" i="20"/>
  <c r="CE172" i="20" s="1"/>
  <c r="EN15" i="20"/>
  <c r="EO15" i="20" s="1"/>
  <c r="EQ15" i="20" s="1"/>
  <c r="DS224" i="20"/>
  <c r="DU224" i="20" s="1"/>
  <c r="DV224" i="20"/>
  <c r="AM224" i="20"/>
  <c r="AO224" i="20" s="1"/>
  <c r="AP224" i="20"/>
  <c r="AW224" i="20"/>
  <c r="AT224" i="20"/>
  <c r="AV224" i="20" s="1"/>
  <c r="BK94" i="20"/>
  <c r="BG94" i="20"/>
  <c r="BH94" i="20" s="1"/>
  <c r="BJ94" i="20" s="1"/>
  <c r="CQ224" i="20"/>
  <c r="CS224" i="20" s="1"/>
  <c r="CT224" i="20"/>
  <c r="CJ200" i="20"/>
  <c r="CL200" i="20" s="1"/>
  <c r="CM200" i="20"/>
  <c r="BA224" i="20"/>
  <c r="BC224" i="20" s="1"/>
  <c r="AZ224" i="20"/>
  <c r="BD224" i="20"/>
  <c r="ER165" i="20"/>
  <c r="EN165" i="20"/>
  <c r="EO165" i="20" s="1"/>
  <c r="EQ165" i="20" s="1"/>
  <c r="CJ165" i="20"/>
  <c r="CL165" i="20" s="1"/>
  <c r="CM165" i="20"/>
  <c r="BO165" i="20"/>
  <c r="BQ165" i="20" s="1"/>
  <c r="BR165" i="20"/>
  <c r="GS172" i="20"/>
  <c r="GT172" i="20" s="1"/>
  <c r="GV172" i="20" s="1"/>
  <c r="FM172" i="20"/>
  <c r="FJ172" i="20"/>
  <c r="FL172" i="20" s="1"/>
  <c r="BV172" i="20"/>
  <c r="BX172" i="20" s="1"/>
  <c r="BY172" i="20"/>
  <c r="CB127" i="20"/>
  <c r="CC127" i="20" s="1"/>
  <c r="CE127" i="20" s="1"/>
  <c r="FF224" i="20"/>
  <c r="FC224" i="20"/>
  <c r="FE224" i="20" s="1"/>
  <c r="FQ224" i="20"/>
  <c r="FS224" i="20" s="1"/>
  <c r="FT224" i="20"/>
  <c r="BK224" i="20"/>
  <c r="BH224" i="20"/>
  <c r="BJ224" i="20" s="1"/>
  <c r="EY70" i="20"/>
  <c r="EU70" i="20"/>
  <c r="EV70" i="20" s="1"/>
  <c r="EX70" i="20" s="1"/>
  <c r="AI200" i="20"/>
  <c r="AF200" i="20"/>
  <c r="AH200" i="20" s="1"/>
  <c r="BK35" i="20"/>
  <c r="BG35" i="20"/>
  <c r="BH35" i="20" s="1"/>
  <c r="BJ35" i="20" s="1"/>
  <c r="GF200" i="20"/>
  <c r="GH200" i="20" s="1"/>
  <c r="GE200" i="20"/>
  <c r="EY224" i="20"/>
  <c r="EV224" i="20"/>
  <c r="EX224" i="20" s="1"/>
  <c r="DA224" i="20"/>
  <c r="CX224" i="20"/>
  <c r="CZ224" i="20" s="1"/>
  <c r="AI165" i="20"/>
  <c r="AE165" i="20"/>
  <c r="AF165" i="20" s="1"/>
  <c r="AH165" i="20" s="1"/>
  <c r="EV165" i="20"/>
  <c r="EX165" i="20" s="1"/>
  <c r="EY165" i="20"/>
  <c r="BK165" i="20"/>
  <c r="BH165" i="20"/>
  <c r="BJ165" i="20" s="1"/>
  <c r="AB172" i="20"/>
  <c r="Y172" i="20"/>
  <c r="AA172" i="20" s="1"/>
  <c r="DZ172" i="20"/>
  <c r="EB172" i="20" s="1"/>
  <c r="EC172" i="20"/>
  <c r="AW172" i="20"/>
  <c r="AT172" i="20"/>
  <c r="AV172" i="20" s="1"/>
  <c r="BA200" i="20"/>
  <c r="BC200" i="20" s="1"/>
  <c r="BD200" i="20"/>
  <c r="FM200" i="20"/>
  <c r="FJ200" i="20"/>
  <c r="FL200" i="20" s="1"/>
  <c r="DO224" i="20"/>
  <c r="DL224" i="20"/>
  <c r="DN224" i="20" s="1"/>
  <c r="GA200" i="20"/>
  <c r="FX200" i="20"/>
  <c r="FZ200" i="20" s="1"/>
  <c r="AM200" i="20"/>
  <c r="AO200" i="20" s="1"/>
  <c r="AP200" i="20"/>
  <c r="U224" i="20"/>
  <c r="R224" i="20"/>
  <c r="FM165" i="20"/>
  <c r="FI165" i="20"/>
  <c r="FJ165" i="20" s="1"/>
  <c r="FL165" i="20" s="1"/>
  <c r="GS165" i="20"/>
  <c r="GT165" i="20" s="1"/>
  <c r="GV165" i="20" s="1"/>
  <c r="T159" i="21" s="1"/>
  <c r="EH165" i="20"/>
  <c r="EK165" i="20"/>
  <c r="EK172" i="20"/>
  <c r="EH172" i="20"/>
  <c r="BO172" i="20"/>
  <c r="BQ172" i="20" s="1"/>
  <c r="BR172" i="20"/>
  <c r="CQ172" i="20"/>
  <c r="CS172" i="20" s="1"/>
  <c r="CT172" i="20"/>
  <c r="DS172" i="20"/>
  <c r="DU172" i="20" s="1"/>
  <c r="DV172" i="20"/>
  <c r="DE200" i="20"/>
  <c r="DG200" i="20" s="1"/>
  <c r="DH200" i="20"/>
  <c r="DS200" i="20"/>
  <c r="DU200" i="20" s="1"/>
  <c r="DV200" i="20"/>
  <c r="FC200" i="20"/>
  <c r="FE200" i="20" s="1"/>
  <c r="FF200" i="20"/>
  <c r="BK108" i="20"/>
  <c r="BG108" i="20"/>
  <c r="BH108" i="20" s="1"/>
  <c r="BJ108" i="20" s="1"/>
  <c r="FW94" i="20"/>
  <c r="FX94" i="20"/>
  <c r="FZ94" i="20" s="1"/>
  <c r="GA94" i="20"/>
  <c r="EC200" i="20"/>
  <c r="DZ200" i="20"/>
  <c r="EB200" i="20" s="1"/>
  <c r="ER224" i="20"/>
  <c r="EO224" i="20"/>
  <c r="EQ224" i="20" s="1"/>
  <c r="DK165" i="20"/>
  <c r="DL165" i="20" s="1"/>
  <c r="DN165" i="20" s="1"/>
  <c r="DO165" i="20"/>
  <c r="EC165" i="20"/>
  <c r="DY165" i="20"/>
  <c r="DZ165" i="20"/>
  <c r="EB165" i="20" s="1"/>
  <c r="DA165" i="20"/>
  <c r="CW165" i="20"/>
  <c r="CX165" i="20" s="1"/>
  <c r="CZ165" i="20" s="1"/>
  <c r="FT165" i="20"/>
  <c r="FQ165" i="20"/>
  <c r="FS165" i="20" s="1"/>
  <c r="ER172" i="20"/>
  <c r="EO172" i="20"/>
  <c r="EQ172" i="20" s="1"/>
  <c r="FQ172" i="20"/>
  <c r="FS172" i="20" s="1"/>
  <c r="FT172" i="20"/>
  <c r="AI172" i="20"/>
  <c r="AF172" i="20"/>
  <c r="AH172" i="20" s="1"/>
  <c r="S51" i="21"/>
  <c r="S99" i="21"/>
  <c r="W22" i="21"/>
  <c r="S78" i="21"/>
  <c r="W43" i="21"/>
  <c r="W115" i="21"/>
  <c r="S88" i="21"/>
  <c r="EJ128" i="20"/>
  <c r="FW13" i="20"/>
  <c r="FX13" i="20" s="1"/>
  <c r="FZ13" i="20" s="1"/>
  <c r="GA13" i="20"/>
  <c r="BN13" i="20"/>
  <c r="BO13" i="20" s="1"/>
  <c r="BQ13" i="20" s="1"/>
  <c r="BR13" i="20"/>
  <c r="AW117" i="20"/>
  <c r="AS117" i="20"/>
  <c r="AT117" i="20" s="1"/>
  <c r="AV117" i="20" s="1"/>
  <c r="EY117" i="20"/>
  <c r="EU117" i="20"/>
  <c r="EV117" i="20" s="1"/>
  <c r="EX117" i="20" s="1"/>
  <c r="FO95" i="20"/>
  <c r="DJ95" i="20"/>
  <c r="BF95" i="20"/>
  <c r="W95" i="20"/>
  <c r="DX95" i="20"/>
  <c r="CH95" i="20"/>
  <c r="ET95" i="20"/>
  <c r="EM95" i="20"/>
  <c r="AD95" i="20"/>
  <c r="GK95" i="20"/>
  <c r="GD95" i="20"/>
  <c r="GE95" i="20" s="1"/>
  <c r="GF95" i="20" s="1"/>
  <c r="GH95" i="20" s="1"/>
  <c r="DC95" i="20"/>
  <c r="DQ95" i="20"/>
  <c r="FH95" i="20"/>
  <c r="FA95" i="20"/>
  <c r="AY95" i="20"/>
  <c r="BM95" i="20"/>
  <c r="FV95" i="20"/>
  <c r="EF95" i="20"/>
  <c r="AK95" i="20"/>
  <c r="AR95" i="20"/>
  <c r="GR95" i="20"/>
  <c r="CV95" i="20"/>
  <c r="CO95" i="20"/>
  <c r="CA95" i="20"/>
  <c r="BT95" i="20"/>
  <c r="P95" i="20"/>
  <c r="U84" i="20"/>
  <c r="Q84" i="20"/>
  <c r="R84" i="20" s="1"/>
  <c r="R57" i="20"/>
  <c r="U57" i="20"/>
  <c r="Q57" i="20"/>
  <c r="CP82" i="20"/>
  <c r="CQ82" i="20" s="1"/>
  <c r="CS82" i="20" s="1"/>
  <c r="CT82" i="20"/>
  <c r="FI82" i="20"/>
  <c r="FJ82" i="20" s="1"/>
  <c r="FL82" i="20" s="1"/>
  <c r="FM82" i="20"/>
  <c r="U75" i="20"/>
  <c r="Q75" i="20"/>
  <c r="R75" i="20" s="1"/>
  <c r="EC75" i="20"/>
  <c r="DY75" i="20"/>
  <c r="DZ75" i="20" s="1"/>
  <c r="EB75" i="20" s="1"/>
  <c r="AZ121" i="20"/>
  <c r="BA121" i="20" s="1"/>
  <c r="BC121" i="20" s="1"/>
  <c r="BD121" i="20"/>
  <c r="CM121" i="20"/>
  <c r="CI121" i="20"/>
  <c r="CJ121" i="20" s="1"/>
  <c r="CL121" i="20" s="1"/>
  <c r="DV121" i="20"/>
  <c r="DR121" i="20"/>
  <c r="DS121" i="20" s="1"/>
  <c r="DU121" i="20" s="1"/>
  <c r="GK63" i="20"/>
  <c r="GL63" i="20" s="1"/>
  <c r="GM63" i="20" s="1"/>
  <c r="GO63" i="20" s="1"/>
  <c r="DJ63" i="20"/>
  <c r="FH63" i="20"/>
  <c r="AK63" i="20"/>
  <c r="BT63" i="20"/>
  <c r="P63" i="20"/>
  <c r="W63" i="20"/>
  <c r="AR63" i="20"/>
  <c r="GD63" i="20"/>
  <c r="GE63" i="20" s="1"/>
  <c r="GF63" i="20" s="1"/>
  <c r="GH63" i="20" s="1"/>
  <c r="FA63" i="20"/>
  <c r="FV63" i="20"/>
  <c r="CH63" i="20"/>
  <c r="DC63" i="20"/>
  <c r="CO63" i="20"/>
  <c r="DX63" i="20"/>
  <c r="CV63" i="20"/>
  <c r="BM63" i="20"/>
  <c r="AY63" i="20"/>
  <c r="DQ63" i="20"/>
  <c r="FO63" i="20"/>
  <c r="CA63" i="20"/>
  <c r="BF63" i="20"/>
  <c r="EF63" i="20"/>
  <c r="DD70" i="20"/>
  <c r="DE70" i="20" s="1"/>
  <c r="DG70" i="20" s="1"/>
  <c r="DH70" i="20"/>
  <c r="BK70" i="20"/>
  <c r="BG70" i="20"/>
  <c r="BH70" i="20" s="1"/>
  <c r="BJ70" i="20" s="1"/>
  <c r="BR94" i="20"/>
  <c r="BN94" i="20"/>
  <c r="BO94" i="20" s="1"/>
  <c r="BQ94" i="20" s="1"/>
  <c r="AS17" i="20"/>
  <c r="AT17" i="20"/>
  <c r="AW17" i="20"/>
  <c r="DY111" i="20"/>
  <c r="DZ111" i="20"/>
  <c r="EB111" i="20" s="1"/>
  <c r="EC111" i="20"/>
  <c r="BU94" i="20"/>
  <c r="BV94" i="20" s="1"/>
  <c r="BX94" i="20" s="1"/>
  <c r="BY94" i="20"/>
  <c r="CW97" i="20"/>
  <c r="CX97" i="20" s="1"/>
  <c r="CZ97" i="20" s="1"/>
  <c r="DA97" i="20"/>
  <c r="BR97" i="20"/>
  <c r="BN97" i="20"/>
  <c r="BO97" i="20" s="1"/>
  <c r="BQ97" i="20" s="1"/>
  <c r="U81" i="20"/>
  <c r="Q81" i="20"/>
  <c r="R81" i="20" s="1"/>
  <c r="DO34" i="20"/>
  <c r="DK34" i="20"/>
  <c r="DL34" i="20" s="1"/>
  <c r="DN34" i="20" s="1"/>
  <c r="DO41" i="20"/>
  <c r="DK41" i="20"/>
  <c r="DL41" i="20" s="1"/>
  <c r="DN41" i="20" s="1"/>
  <c r="GA34" i="20"/>
  <c r="FW34" i="20"/>
  <c r="FX34" i="20" s="1"/>
  <c r="FZ34" i="20" s="1"/>
  <c r="DV41" i="20"/>
  <c r="DR41" i="20"/>
  <c r="DS41" i="20" s="1"/>
  <c r="DU41" i="20" s="1"/>
  <c r="ER105" i="20"/>
  <c r="EN105" i="20"/>
  <c r="EO105" i="20" s="1"/>
  <c r="EQ105" i="20" s="1"/>
  <c r="AD63" i="20"/>
  <c r="AF63" i="20" s="1"/>
  <c r="S115" i="21"/>
  <c r="S43" i="21"/>
  <c r="EG70" i="20"/>
  <c r="EH70" i="20" s="1"/>
  <c r="EJ70" i="20" s="1"/>
  <c r="AP13" i="20"/>
  <c r="AM13" i="20"/>
  <c r="AO13" i="20" s="1"/>
  <c r="AL13" i="20"/>
  <c r="DH13" i="20"/>
  <c r="DD13" i="20"/>
  <c r="DE13" i="20" s="1"/>
  <c r="DG13" i="20" s="1"/>
  <c r="DA117" i="20"/>
  <c r="CW117" i="20"/>
  <c r="CX117" i="20" s="1"/>
  <c r="CZ117" i="20" s="1"/>
  <c r="CM45" i="20"/>
  <c r="CI45" i="20"/>
  <c r="CJ45" i="20" s="1"/>
  <c r="CL45" i="20" s="1"/>
  <c r="BA45" i="20"/>
  <c r="BC45" i="20" s="1"/>
  <c r="BD45" i="20"/>
  <c r="AZ45" i="20"/>
  <c r="GE130" i="20"/>
  <c r="GF130" i="20" s="1"/>
  <c r="GH130" i="20" s="1"/>
  <c r="CF130" i="20"/>
  <c r="CB130" i="20"/>
  <c r="CC130" i="20" s="1"/>
  <c r="CE130" i="20" s="1"/>
  <c r="GA28" i="20"/>
  <c r="FW28" i="20"/>
  <c r="FX28" i="20" s="1"/>
  <c r="FZ28" i="20" s="1"/>
  <c r="CB131" i="20"/>
  <c r="CC131" i="20" s="1"/>
  <c r="CE131" i="20" s="1"/>
  <c r="BD131" i="20"/>
  <c r="AZ131" i="20"/>
  <c r="BA131" i="20" s="1"/>
  <c r="BC131" i="20" s="1"/>
  <c r="DD43" i="20"/>
  <c r="DE43" i="20" s="1"/>
  <c r="DG43" i="20" s="1"/>
  <c r="GD71" i="20"/>
  <c r="GE71" i="20" s="1"/>
  <c r="GF71" i="20" s="1"/>
  <c r="GH71" i="20" s="1"/>
  <c r="GK71" i="20"/>
  <c r="GL71" i="20" s="1"/>
  <c r="GM71" i="20" s="1"/>
  <c r="GO71" i="20" s="1"/>
  <c r="DJ71" i="20"/>
  <c r="P71" i="20"/>
  <c r="DC71" i="20"/>
  <c r="BF71" i="20"/>
  <c r="DQ71" i="20"/>
  <c r="W71" i="20"/>
  <c r="EF71" i="20"/>
  <c r="AK71" i="20"/>
  <c r="ET71" i="20"/>
  <c r="BT71" i="20"/>
  <c r="DX71" i="20"/>
  <c r="GR71" i="20"/>
  <c r="GS71" i="20" s="1"/>
  <c r="GT71" i="20" s="1"/>
  <c r="GV71" i="20" s="1"/>
  <c r="T65" i="21" s="1"/>
  <c r="BM71" i="20"/>
  <c r="FA71" i="20"/>
  <c r="CA71" i="20"/>
  <c r="EM71" i="20"/>
  <c r="FH71" i="20"/>
  <c r="CO71" i="20"/>
  <c r="AD71" i="20"/>
  <c r="FV71" i="20"/>
  <c r="AY71" i="20"/>
  <c r="CH71" i="20"/>
  <c r="FO71" i="20"/>
  <c r="CV71" i="20"/>
  <c r="AR71" i="20"/>
  <c r="BD70" i="20"/>
  <c r="AZ70" i="20"/>
  <c r="BA70" i="20" s="1"/>
  <c r="BC70" i="20" s="1"/>
  <c r="AW94" i="20"/>
  <c r="AS94" i="20"/>
  <c r="AT94" i="20" s="1"/>
  <c r="AV94" i="20" s="1"/>
  <c r="ER35" i="20"/>
  <c r="EN35" i="20"/>
  <c r="EO35" i="20" s="1"/>
  <c r="CM105" i="20"/>
  <c r="CI105" i="20"/>
  <c r="CJ105" i="20" s="1"/>
  <c r="CL105" i="20" s="1"/>
  <c r="FM97" i="20"/>
  <c r="FI97" i="20"/>
  <c r="FJ97" i="20" s="1"/>
  <c r="FL97" i="20" s="1"/>
  <c r="GA81" i="20"/>
  <c r="FX81" i="20"/>
  <c r="FZ81" i="20" s="1"/>
  <c r="ER97" i="20"/>
  <c r="EN97" i="20"/>
  <c r="EO97" i="20" s="1"/>
  <c r="AE97" i="20"/>
  <c r="AF97" i="20" s="1"/>
  <c r="AH97" i="20" s="1"/>
  <c r="AI97" i="20"/>
  <c r="CF49" i="20"/>
  <c r="CB49" i="20"/>
  <c r="CC49" i="20" s="1"/>
  <c r="CE49" i="20" s="1"/>
  <c r="CB33" i="20"/>
  <c r="CC33" i="20" s="1"/>
  <c r="CE33" i="20" s="1"/>
  <c r="CF33" i="20"/>
  <c r="EU99" i="20"/>
  <c r="EV99" i="20" s="1"/>
  <c r="EY99" i="20"/>
  <c r="AF49" i="20"/>
  <c r="AH49" i="20" s="1"/>
  <c r="AI49" i="20"/>
  <c r="AE49" i="20"/>
  <c r="BR84" i="20"/>
  <c r="BN84" i="20"/>
  <c r="BO84" i="20" s="1"/>
  <c r="BQ84" i="20" s="1"/>
  <c r="DO84" i="20"/>
  <c r="DK84" i="20"/>
  <c r="DL84" i="20" s="1"/>
  <c r="DN84" i="20" s="1"/>
  <c r="BK41" i="20"/>
  <c r="BG41" i="20"/>
  <c r="BH41" i="20" s="1"/>
  <c r="BJ41" i="20" s="1"/>
  <c r="FF49" i="20"/>
  <c r="FB49" i="20"/>
  <c r="FC49" i="20" s="1"/>
  <c r="FE49" i="20" s="1"/>
  <c r="CI49" i="20"/>
  <c r="CJ49" i="20" s="1"/>
  <c r="CL49" i="20" s="1"/>
  <c r="CM49" i="20"/>
  <c r="CV55" i="20"/>
  <c r="CA55" i="20"/>
  <c r="AK55" i="20"/>
  <c r="AR55" i="20"/>
  <c r="AD55" i="20"/>
  <c r="GK55" i="20"/>
  <c r="GL55" i="20" s="1"/>
  <c r="GM55" i="20" s="1"/>
  <c r="GO55" i="20" s="1"/>
  <c r="GD55" i="20"/>
  <c r="GE55" i="20" s="1"/>
  <c r="GF55" i="20" s="1"/>
  <c r="GH55" i="20" s="1"/>
  <c r="DJ55" i="20"/>
  <c r="BM55" i="20"/>
  <c r="FV55" i="20"/>
  <c r="FO55" i="20"/>
  <c r="DQ55" i="20"/>
  <c r="DX55" i="20"/>
  <c r="AY55" i="20"/>
  <c r="EM55" i="20"/>
  <c r="GR55" i="20"/>
  <c r="GS55" i="20" s="1"/>
  <c r="GT55" i="20" s="1"/>
  <c r="GV55" i="20" s="1"/>
  <c r="T49" i="21" s="1"/>
  <c r="CH55" i="20"/>
  <c r="P55" i="20"/>
  <c r="FH55" i="20"/>
  <c r="W55" i="20"/>
  <c r="FA55" i="20"/>
  <c r="ET55" i="20"/>
  <c r="CO55" i="20"/>
  <c r="EF55" i="20"/>
  <c r="BT55" i="20"/>
  <c r="DC55" i="20"/>
  <c r="BF55" i="20"/>
  <c r="CB45" i="20"/>
  <c r="CC45" i="20" s="1"/>
  <c r="CE45" i="20" s="1"/>
  <c r="FI33" i="20"/>
  <c r="FJ33" i="20" s="1"/>
  <c r="FL33" i="20" s="1"/>
  <c r="CT57" i="20"/>
  <c r="CP57" i="20"/>
  <c r="CQ57" i="20" s="1"/>
  <c r="CS57" i="20" s="1"/>
  <c r="AB75" i="20"/>
  <c r="X75" i="20"/>
  <c r="Y75" i="20" s="1"/>
  <c r="AA75" i="20" s="1"/>
  <c r="DO75" i="20"/>
  <c r="DK75" i="20"/>
  <c r="DL75" i="20" s="1"/>
  <c r="DN75" i="20" s="1"/>
  <c r="FB82" i="20"/>
  <c r="FC82" i="20" s="1"/>
  <c r="FE82" i="20" s="1"/>
  <c r="FF82" i="20"/>
  <c r="FT75" i="20"/>
  <c r="FP75" i="20"/>
  <c r="FQ75" i="20" s="1"/>
  <c r="FS75" i="20" s="1"/>
  <c r="FF75" i="20"/>
  <c r="FB75" i="20"/>
  <c r="FC75" i="20" s="1"/>
  <c r="FE75" i="20" s="1"/>
  <c r="DK121" i="20"/>
  <c r="DL121" i="20" s="1"/>
  <c r="DN121" i="20" s="1"/>
  <c r="DO121" i="20"/>
  <c r="EY121" i="20"/>
  <c r="EU121" i="20"/>
  <c r="EV121" i="20" s="1"/>
  <c r="EX121" i="20" s="1"/>
  <c r="BR121" i="20"/>
  <c r="BN121" i="20"/>
  <c r="BO121" i="20" s="1"/>
  <c r="BQ121" i="20" s="1"/>
  <c r="CM107" i="20"/>
  <c r="CI107" i="20"/>
  <c r="CJ107" i="20" s="1"/>
  <c r="CL107" i="20" s="1"/>
  <c r="FI13" i="20"/>
  <c r="FJ13" i="20" s="1"/>
  <c r="FL13" i="20" s="1"/>
  <c r="FM13" i="20"/>
  <c r="DO45" i="20"/>
  <c r="DK45" i="20"/>
  <c r="DL45" i="20" s="1"/>
  <c r="DN45" i="20" s="1"/>
  <c r="CM130" i="20"/>
  <c r="CI130" i="20"/>
  <c r="CJ130" i="20" s="1"/>
  <c r="CL130" i="20" s="1"/>
  <c r="BR130" i="20"/>
  <c r="BN130" i="20"/>
  <c r="BO130" i="20" s="1"/>
  <c r="BQ130" i="20" s="1"/>
  <c r="EN130" i="20"/>
  <c r="EO130" i="20" s="1"/>
  <c r="ER130" i="20"/>
  <c r="AL28" i="20"/>
  <c r="AP28" i="20"/>
  <c r="AM28" i="20"/>
  <c r="GS131" i="20"/>
  <c r="GT131" i="20" s="1"/>
  <c r="GV131" i="20" s="1"/>
  <c r="FF131" i="20"/>
  <c r="FB131" i="20"/>
  <c r="FC131" i="20" s="1"/>
  <c r="FE131" i="20" s="1"/>
  <c r="GD129" i="20"/>
  <c r="P129" i="20"/>
  <c r="ET129" i="20"/>
  <c r="AK129" i="20"/>
  <c r="BM129" i="20"/>
  <c r="BF129" i="20"/>
  <c r="AD129" i="20"/>
  <c r="CH129" i="20"/>
  <c r="DQ129" i="20"/>
  <c r="AY129" i="20"/>
  <c r="CV129" i="20"/>
  <c r="GR129" i="20"/>
  <c r="BT129" i="20"/>
  <c r="DJ129" i="20"/>
  <c r="AR129" i="20"/>
  <c r="CA129" i="20"/>
  <c r="CO129" i="20"/>
  <c r="W129" i="20"/>
  <c r="EM129" i="20"/>
  <c r="EF129" i="20"/>
  <c r="FH129" i="20"/>
  <c r="GK129" i="20"/>
  <c r="FV129" i="20"/>
  <c r="FA129" i="20"/>
  <c r="FO129" i="20"/>
  <c r="DX129" i="20"/>
  <c r="DC129" i="20"/>
  <c r="EN70" i="20"/>
  <c r="EO70" i="20" s="1"/>
  <c r="EQ70" i="20" s="1"/>
  <c r="ER70" i="20"/>
  <c r="BD94" i="20"/>
  <c r="AZ94" i="20"/>
  <c r="BA94" i="20" s="1"/>
  <c r="BC94" i="20" s="1"/>
  <c r="AB115" i="20"/>
  <c r="X115" i="20"/>
  <c r="Y115" i="20" s="1"/>
  <c r="AS41" i="20"/>
  <c r="AW41" i="20"/>
  <c r="AT41" i="20"/>
  <c r="AV41" i="20" s="1"/>
  <c r="FF33" i="20"/>
  <c r="FB33" i="20"/>
  <c r="FC33" i="20" s="1"/>
  <c r="CF99" i="20"/>
  <c r="CB99" i="20"/>
  <c r="CC99" i="20" s="1"/>
  <c r="CE99" i="20" s="1"/>
  <c r="ET63" i="20"/>
  <c r="EY63" i="20" s="1"/>
  <c r="W122" i="21"/>
  <c r="W78" i="21"/>
  <c r="EG94" i="20"/>
  <c r="EH94" i="20" s="1"/>
  <c r="CW19" i="20"/>
  <c r="CX19" i="20" s="1"/>
  <c r="ER45" i="20"/>
  <c r="EN45" i="20"/>
  <c r="EO45" i="20" s="1"/>
  <c r="FF13" i="20"/>
  <c r="FB13" i="20"/>
  <c r="FC13" i="20" s="1"/>
  <c r="FE13" i="20" s="1"/>
  <c r="BK45" i="20"/>
  <c r="BG45" i="20"/>
  <c r="BH45" i="20" s="1"/>
  <c r="BJ45" i="20" s="1"/>
  <c r="AS45" i="20"/>
  <c r="AW45" i="20"/>
  <c r="AT45" i="20"/>
  <c r="AV45" i="20" s="1"/>
  <c r="DO130" i="20"/>
  <c r="DK130" i="20"/>
  <c r="DL130" i="20" s="1"/>
  <c r="DN130" i="20" s="1"/>
  <c r="FX130" i="20"/>
  <c r="FZ130" i="20" s="1"/>
  <c r="GA130" i="20"/>
  <c r="FW130" i="20"/>
  <c r="BD28" i="20"/>
  <c r="BA28" i="20"/>
  <c r="BC28" i="20" s="1"/>
  <c r="AZ28" i="20"/>
  <c r="FP131" i="20"/>
  <c r="FQ131" i="20" s="1"/>
  <c r="FS131" i="20" s="1"/>
  <c r="FT131" i="20"/>
  <c r="EY131" i="20"/>
  <c r="EU131" i="20"/>
  <c r="EV131" i="20" s="1"/>
  <c r="EX131" i="20" s="1"/>
  <c r="EG127" i="20"/>
  <c r="EH127" i="20" s="1"/>
  <c r="AL99" i="20"/>
  <c r="AM99" i="20" s="1"/>
  <c r="DK70" i="20"/>
  <c r="DL70" i="20" s="1"/>
  <c r="DN70" i="20" s="1"/>
  <c r="DO70" i="20"/>
  <c r="CB70" i="20"/>
  <c r="CC70" i="20" s="1"/>
  <c r="CE70" i="20" s="1"/>
  <c r="CF70" i="20"/>
  <c r="FI70" i="20"/>
  <c r="FJ70" i="20" s="1"/>
  <c r="FL70" i="20" s="1"/>
  <c r="FM70" i="20"/>
  <c r="AB94" i="20"/>
  <c r="X94" i="20"/>
  <c r="Y94" i="20" s="1"/>
  <c r="AA94" i="20" s="1"/>
  <c r="U94" i="20"/>
  <c r="Q94" i="20"/>
  <c r="R94" i="20" s="1"/>
  <c r="T94" i="20" s="1"/>
  <c r="BD35" i="20"/>
  <c r="BA35" i="20"/>
  <c r="BC35" i="20" s="1"/>
  <c r="EY97" i="20"/>
  <c r="EU97" i="20"/>
  <c r="EV97" i="20" s="1"/>
  <c r="EX97" i="20" s="1"/>
  <c r="DA81" i="20"/>
  <c r="CW81" i="20"/>
  <c r="CX81" i="20" s="1"/>
  <c r="CZ81" i="20" s="1"/>
  <c r="BD84" i="20"/>
  <c r="AZ84" i="20"/>
  <c r="BA84" i="20" s="1"/>
  <c r="BC84" i="20" s="1"/>
  <c r="FW33" i="20"/>
  <c r="FX33" i="20" s="1"/>
  <c r="FZ33" i="20" s="1"/>
  <c r="GA33" i="20"/>
  <c r="BD49" i="20"/>
  <c r="BA49" i="20"/>
  <c r="BC49" i="20" s="1"/>
  <c r="BD97" i="20"/>
  <c r="AZ97" i="20"/>
  <c r="BA97" i="20" s="1"/>
  <c r="BC97" i="20" s="1"/>
  <c r="BK84" i="20"/>
  <c r="BG84" i="20"/>
  <c r="BH84" i="20" s="1"/>
  <c r="BJ84" i="20" s="1"/>
  <c r="FF84" i="20"/>
  <c r="FB84" i="20"/>
  <c r="FC84" i="20" s="1"/>
  <c r="FE84" i="20" s="1"/>
  <c r="BD41" i="20"/>
  <c r="BA41" i="20"/>
  <c r="BC41" i="20" s="1"/>
  <c r="EC49" i="20"/>
  <c r="DY49" i="20"/>
  <c r="DZ49" i="20" s="1"/>
  <c r="EB49" i="20" s="1"/>
  <c r="AB105" i="20"/>
  <c r="X105" i="20"/>
  <c r="Y105" i="20" s="1"/>
  <c r="AA105" i="20" s="1"/>
  <c r="BG13" i="20"/>
  <c r="BH13" i="20" s="1"/>
  <c r="BJ13" i="20" s="1"/>
  <c r="FX82" i="20"/>
  <c r="FZ82" i="20" s="1"/>
  <c r="GA82" i="20"/>
  <c r="FW82" i="20"/>
  <c r="AL82" i="20"/>
  <c r="AM82" i="20" s="1"/>
  <c r="AO82" i="20" s="1"/>
  <c r="AP82" i="20"/>
  <c r="BY121" i="20"/>
  <c r="BU121" i="20"/>
  <c r="BV121" i="20" s="1"/>
  <c r="BX121" i="20" s="1"/>
  <c r="CI82" i="20"/>
  <c r="CJ82" i="20" s="1"/>
  <c r="CL82" i="20" s="1"/>
  <c r="CM82" i="20"/>
  <c r="EY82" i="20"/>
  <c r="EU82" i="20"/>
  <c r="EV82" i="20" s="1"/>
  <c r="EX82" i="20" s="1"/>
  <c r="DA75" i="20"/>
  <c r="CW75" i="20"/>
  <c r="CX75" i="20" s="1"/>
  <c r="CZ75" i="20" s="1"/>
  <c r="DA121" i="20"/>
  <c r="CW121" i="20"/>
  <c r="CX121" i="20" s="1"/>
  <c r="CZ121" i="20" s="1"/>
  <c r="CF121" i="20"/>
  <c r="CB121" i="20"/>
  <c r="CC121" i="20" s="1"/>
  <c r="CE121" i="20" s="1"/>
  <c r="GR63" i="20"/>
  <c r="GS63" i="20" s="1"/>
  <c r="GT63" i="20" s="1"/>
  <c r="GV63" i="20" s="1"/>
  <c r="EM63" i="20"/>
  <c r="ER63" i="20" s="1"/>
  <c r="FF117" i="20"/>
  <c r="FB117" i="20"/>
  <c r="FC117" i="20" s="1"/>
  <c r="FE117" i="20" s="1"/>
  <c r="DR13" i="20"/>
  <c r="DS13" i="20" s="1"/>
  <c r="DU13" i="20" s="1"/>
  <c r="DV13" i="20"/>
  <c r="AT13" i="20"/>
  <c r="AV13" i="20" s="1"/>
  <c r="AW13" i="20"/>
  <c r="AS13" i="20"/>
  <c r="U117" i="20"/>
  <c r="Q117" i="20"/>
  <c r="R117" i="20" s="1"/>
  <c r="CT45" i="20"/>
  <c r="CP45" i="20"/>
  <c r="CQ45" i="20" s="1"/>
  <c r="CS45" i="20" s="1"/>
  <c r="DH45" i="20"/>
  <c r="DD45" i="20"/>
  <c r="DE45" i="20" s="1"/>
  <c r="DG45" i="20" s="1"/>
  <c r="GL130" i="20"/>
  <c r="GM130" i="20" s="1"/>
  <c r="GO130" i="20" s="1"/>
  <c r="DZ130" i="20"/>
  <c r="EB130" i="20" s="1"/>
  <c r="EC130" i="20"/>
  <c r="DY130" i="20"/>
  <c r="DA131" i="20"/>
  <c r="CW131" i="20"/>
  <c r="CX131" i="20" s="1"/>
  <c r="CZ131" i="20" s="1"/>
  <c r="AI131" i="20"/>
  <c r="AE131" i="20"/>
  <c r="AF131" i="20" s="1"/>
  <c r="AH131" i="20" s="1"/>
  <c r="P119" i="20"/>
  <c r="DJ119" i="20"/>
  <c r="BF119" i="20"/>
  <c r="BT119" i="20"/>
  <c r="EM119" i="20"/>
  <c r="FV119" i="20"/>
  <c r="CH119" i="20"/>
  <c r="DC119" i="20"/>
  <c r="AD119" i="20"/>
  <c r="CV119" i="20"/>
  <c r="CA119" i="20"/>
  <c r="DX119" i="20"/>
  <c r="FO119" i="20"/>
  <c r="BM119" i="20"/>
  <c r="W119" i="20"/>
  <c r="CO119" i="20"/>
  <c r="GK119" i="20"/>
  <c r="GL119" i="20" s="1"/>
  <c r="GM119" i="20" s="1"/>
  <c r="GO119" i="20" s="1"/>
  <c r="AR119" i="20"/>
  <c r="GD119" i="20"/>
  <c r="GE119" i="20" s="1"/>
  <c r="GF119" i="20" s="1"/>
  <c r="GH119" i="20" s="1"/>
  <c r="GR119" i="20"/>
  <c r="GS119" i="20" s="1"/>
  <c r="GT119" i="20" s="1"/>
  <c r="GV119" i="20" s="1"/>
  <c r="T113" i="21" s="1"/>
  <c r="DQ119" i="20"/>
  <c r="AY119" i="20"/>
  <c r="AK119" i="20"/>
  <c r="ET119" i="20"/>
  <c r="FH119" i="20"/>
  <c r="FA119" i="20"/>
  <c r="EF119" i="20"/>
  <c r="CO87" i="20"/>
  <c r="EM87" i="20"/>
  <c r="DX87" i="20"/>
  <c r="GK87" i="20"/>
  <c r="GL87" i="20" s="1"/>
  <c r="GM87" i="20" s="1"/>
  <c r="GO87" i="20" s="1"/>
  <c r="CH87" i="20"/>
  <c r="BT87" i="20"/>
  <c r="DQ87" i="20"/>
  <c r="BM87" i="20"/>
  <c r="AD87" i="20"/>
  <c r="P87" i="20"/>
  <c r="ET87" i="20"/>
  <c r="FH87" i="20"/>
  <c r="FO87" i="20"/>
  <c r="DC87" i="20"/>
  <c r="DJ87" i="20"/>
  <c r="AR87" i="20"/>
  <c r="FV87" i="20"/>
  <c r="CA87" i="20"/>
  <c r="GR87" i="20"/>
  <c r="GS87" i="20" s="1"/>
  <c r="GT87" i="20" s="1"/>
  <c r="GV87" i="20" s="1"/>
  <c r="T81" i="21" s="1"/>
  <c r="AK87" i="20"/>
  <c r="W87" i="20"/>
  <c r="AY87" i="20"/>
  <c r="CV87" i="20"/>
  <c r="GD87" i="20"/>
  <c r="GE87" i="20" s="1"/>
  <c r="GF87" i="20" s="1"/>
  <c r="GH87" i="20" s="1"/>
  <c r="BF87" i="20"/>
  <c r="FA87" i="20"/>
  <c r="EF87" i="20"/>
  <c r="BR70" i="20"/>
  <c r="BN70" i="20"/>
  <c r="BO70" i="20" s="1"/>
  <c r="BQ70" i="20" s="1"/>
  <c r="EY94" i="20"/>
  <c r="EU94" i="20"/>
  <c r="EV94" i="20" s="1"/>
  <c r="EX94" i="20" s="1"/>
  <c r="EK17" i="20"/>
  <c r="EG17" i="20"/>
  <c r="EH17" i="20"/>
  <c r="EK84" i="20"/>
  <c r="EG84" i="20"/>
  <c r="EH84" i="20" s="1"/>
  <c r="U105" i="20"/>
  <c r="Q105" i="20"/>
  <c r="R105" i="20" s="1"/>
  <c r="AT57" i="20"/>
  <c r="AV57" i="20" s="1"/>
  <c r="AS57" i="20"/>
  <c r="AW57" i="20"/>
  <c r="AI81" i="20"/>
  <c r="AE81" i="20"/>
  <c r="AF81" i="20" s="1"/>
  <c r="AH81" i="20" s="1"/>
  <c r="DD41" i="20"/>
  <c r="DE41" i="20" s="1"/>
  <c r="DG41" i="20" s="1"/>
  <c r="DH41" i="20"/>
  <c r="X97" i="20"/>
  <c r="Y97" i="20" s="1"/>
  <c r="AB97" i="20"/>
  <c r="AB84" i="20"/>
  <c r="X84" i="20"/>
  <c r="Y84" i="20" s="1"/>
  <c r="AA84" i="20" s="1"/>
  <c r="AE33" i="20"/>
  <c r="AI33" i="20"/>
  <c r="AF33" i="20"/>
  <c r="DH105" i="20"/>
  <c r="DD105" i="20"/>
  <c r="DE105" i="20" s="1"/>
  <c r="DG105" i="20" s="1"/>
  <c r="AW97" i="20"/>
  <c r="AS97" i="20"/>
  <c r="AT97" i="20" s="1"/>
  <c r="AV97" i="20" s="1"/>
  <c r="FX84" i="20"/>
  <c r="FZ84" i="20" s="1"/>
  <c r="GA84" i="20"/>
  <c r="FW84" i="20"/>
  <c r="CT41" i="20"/>
  <c r="CP41" i="20"/>
  <c r="CQ41" i="20" s="1"/>
  <c r="CS41" i="20" s="1"/>
  <c r="AR39" i="20"/>
  <c r="BT39" i="20"/>
  <c r="GR39" i="20"/>
  <c r="GS39" i="20" s="1"/>
  <c r="GT39" i="20" s="1"/>
  <c r="GV39" i="20" s="1"/>
  <c r="T33" i="21" s="1"/>
  <c r="EF39" i="20"/>
  <c r="P39" i="20"/>
  <c r="FO39" i="20"/>
  <c r="FA39" i="20"/>
  <c r="EM39" i="20"/>
  <c r="DJ39" i="20"/>
  <c r="CO39" i="20"/>
  <c r="BM39" i="20"/>
  <c r="CV39" i="20"/>
  <c r="DC39" i="20"/>
  <c r="DQ39" i="20"/>
  <c r="ET39" i="20"/>
  <c r="BF39" i="20"/>
  <c r="FV39" i="20"/>
  <c r="GD39" i="20"/>
  <c r="GE39" i="20" s="1"/>
  <c r="GF39" i="20" s="1"/>
  <c r="GH39" i="20" s="1"/>
  <c r="AD39" i="20"/>
  <c r="FH39" i="20"/>
  <c r="DX39" i="20"/>
  <c r="W39" i="20"/>
  <c r="AY39" i="20"/>
  <c r="CA39" i="20"/>
  <c r="AK39" i="20"/>
  <c r="CH39" i="20"/>
  <c r="GK39" i="20"/>
  <c r="GL39" i="20" s="1"/>
  <c r="GM39" i="20" s="1"/>
  <c r="GO39" i="20" s="1"/>
  <c r="FP13" i="20"/>
  <c r="FQ13" i="20" s="1"/>
  <c r="FS13" i="20" s="1"/>
  <c r="U121" i="20"/>
  <c r="Q121" i="20"/>
  <c r="R121" i="20" s="1"/>
  <c r="DV82" i="20"/>
  <c r="DR82" i="20"/>
  <c r="DS82" i="20" s="1"/>
  <c r="DU82" i="20" s="1"/>
  <c r="BY75" i="20"/>
  <c r="BU75" i="20"/>
  <c r="BV75" i="20" s="1"/>
  <c r="BX75" i="20" s="1"/>
  <c r="U82" i="20"/>
  <c r="Q82" i="20"/>
  <c r="R82" i="20" s="1"/>
  <c r="EN82" i="20"/>
  <c r="EO82" i="20" s="1"/>
  <c r="EQ82" i="20" s="1"/>
  <c r="ER82" i="20"/>
  <c r="DY82" i="20"/>
  <c r="EC82" i="20"/>
  <c r="DZ82" i="20"/>
  <c r="EB82" i="20" s="1"/>
  <c r="BK75" i="20"/>
  <c r="BG75" i="20"/>
  <c r="BH75" i="20" s="1"/>
  <c r="BJ75" i="20" s="1"/>
  <c r="DV75" i="20"/>
  <c r="DR75" i="20"/>
  <c r="DS75" i="20" s="1"/>
  <c r="DU75" i="20" s="1"/>
  <c r="BK121" i="20"/>
  <c r="BG121" i="20"/>
  <c r="BH121" i="20" s="1"/>
  <c r="BJ121" i="20" s="1"/>
  <c r="ER121" i="20"/>
  <c r="EN121" i="20"/>
  <c r="EO121" i="20" s="1"/>
  <c r="EQ121" i="20" s="1"/>
  <c r="EK121" i="20"/>
  <c r="EG121" i="20"/>
  <c r="EH121" i="20" s="1"/>
  <c r="BD13" i="20"/>
  <c r="AZ13" i="20"/>
  <c r="BA13" i="20"/>
  <c r="BC13" i="20" s="1"/>
  <c r="R45" i="20"/>
  <c r="U45" i="20"/>
  <c r="Q45" i="20"/>
  <c r="BR28" i="20"/>
  <c r="BN28" i="20"/>
  <c r="BO28" i="20" s="1"/>
  <c r="BQ28" i="20" s="1"/>
  <c r="CM94" i="20"/>
  <c r="CI94" i="20"/>
  <c r="CJ94" i="20" s="1"/>
  <c r="CL94" i="20" s="1"/>
  <c r="EG41" i="20"/>
  <c r="EH41" i="20"/>
  <c r="EK41" i="20"/>
  <c r="FT33" i="20"/>
  <c r="FP33" i="20"/>
  <c r="FQ33" i="20" s="1"/>
  <c r="FS33" i="20" s="1"/>
  <c r="FW99" i="20"/>
  <c r="FX99" i="20"/>
  <c r="FZ99" i="20" s="1"/>
  <c r="GA99" i="20"/>
  <c r="CT121" i="20"/>
  <c r="CP121" i="20"/>
  <c r="CQ121" i="20" s="1"/>
  <c r="CS121" i="20" s="1"/>
  <c r="DV17" i="20"/>
  <c r="DR17" i="20"/>
  <c r="DS17" i="20" s="1"/>
  <c r="DU17" i="20" s="1"/>
  <c r="BR105" i="20"/>
  <c r="BN105" i="20"/>
  <c r="BO105" i="20" s="1"/>
  <c r="BQ105" i="20" s="1"/>
  <c r="W35" i="21"/>
  <c r="BK107" i="20"/>
  <c r="BG107" i="20"/>
  <c r="BH107" i="20" s="1"/>
  <c r="EC13" i="20"/>
  <c r="DY13" i="20"/>
  <c r="DZ13" i="20" s="1"/>
  <c r="EB13" i="20" s="1"/>
  <c r="CB13" i="20"/>
  <c r="CC13" i="20" s="1"/>
  <c r="CE13" i="20" s="1"/>
  <c r="CF13" i="20"/>
  <c r="EC117" i="20"/>
  <c r="DZ117" i="20"/>
  <c r="EB117" i="20" s="1"/>
  <c r="DY117" i="20"/>
  <c r="FF45" i="20"/>
  <c r="FB45" i="20"/>
  <c r="FC45" i="20" s="1"/>
  <c r="FE45" i="20" s="1"/>
  <c r="CT130" i="20"/>
  <c r="CP130" i="20"/>
  <c r="CQ130" i="20" s="1"/>
  <c r="CS130" i="20" s="1"/>
  <c r="FT130" i="20"/>
  <c r="FP130" i="20"/>
  <c r="FQ130" i="20" s="1"/>
  <c r="FS130" i="20" s="1"/>
  <c r="BG131" i="20"/>
  <c r="BH131" i="20" s="1"/>
  <c r="BJ131" i="20" s="1"/>
  <c r="BK131" i="20"/>
  <c r="DH131" i="20"/>
  <c r="DD131" i="20"/>
  <c r="DE131" i="20" s="1"/>
  <c r="DG131" i="20" s="1"/>
  <c r="X70" i="20"/>
  <c r="Y70" i="20" s="1"/>
  <c r="AA70" i="20" s="1"/>
  <c r="AB70" i="20"/>
  <c r="DA70" i="20"/>
  <c r="CW70" i="20"/>
  <c r="CX70" i="20" s="1"/>
  <c r="CZ70" i="20" s="1"/>
  <c r="EN94" i="20"/>
  <c r="EO94" i="20" s="1"/>
  <c r="EQ94" i="20" s="1"/>
  <c r="ER94" i="20"/>
  <c r="FP94" i="20"/>
  <c r="FQ94" i="20" s="1"/>
  <c r="FS94" i="20" s="1"/>
  <c r="FT94" i="20"/>
  <c r="DD17" i="20"/>
  <c r="DE17" i="20" s="1"/>
  <c r="DG17" i="20" s="1"/>
  <c r="DH17" i="20"/>
  <c r="EY49" i="20"/>
  <c r="EU49" i="20"/>
  <c r="EV49" i="20" s="1"/>
  <c r="EX49" i="20" s="1"/>
  <c r="AT49" i="20"/>
  <c r="AV49" i="20" s="1"/>
  <c r="AW49" i="20"/>
  <c r="AS49" i="20"/>
  <c r="FI57" i="20"/>
  <c r="FJ57" i="20" s="1"/>
  <c r="FL57" i="20" s="1"/>
  <c r="FM57" i="20"/>
  <c r="CB84" i="20"/>
  <c r="CC84" i="20" s="1"/>
  <c r="CE84" i="20" s="1"/>
  <c r="CF84" i="20"/>
  <c r="ER81" i="20"/>
  <c r="EN81" i="20"/>
  <c r="EO81" i="20" s="1"/>
  <c r="EH49" i="20"/>
  <c r="EG49" i="20"/>
  <c r="EK49" i="20"/>
  <c r="FT105" i="20"/>
  <c r="FP105" i="20"/>
  <c r="FQ105" i="20" s="1"/>
  <c r="FS105" i="20" s="1"/>
  <c r="AF57" i="20"/>
  <c r="AH57" i="20" s="1"/>
  <c r="AE57" i="20"/>
  <c r="AI57" i="20"/>
  <c r="DH19" i="20"/>
  <c r="DD19" i="20"/>
  <c r="DE19" i="20" s="1"/>
  <c r="DG19" i="20" s="1"/>
  <c r="DO105" i="20"/>
  <c r="DK105" i="20"/>
  <c r="DL105" i="20" s="1"/>
  <c r="DN105" i="20" s="1"/>
  <c r="AW33" i="20"/>
  <c r="AT33" i="20"/>
  <c r="AV33" i="20" s="1"/>
  <c r="AS33" i="20"/>
  <c r="AP27" i="20"/>
  <c r="AM27" i="20"/>
  <c r="AI84" i="20"/>
  <c r="AE84" i="20"/>
  <c r="AF84" i="20" s="1"/>
  <c r="AH84" i="20" s="1"/>
  <c r="EN41" i="20"/>
  <c r="EO41" i="20" s="1"/>
  <c r="EQ41" i="20" s="1"/>
  <c r="ER41" i="20"/>
  <c r="DY97" i="20"/>
  <c r="DZ97" i="20"/>
  <c r="EB97" i="20" s="1"/>
  <c r="EC97" i="20"/>
  <c r="DH49" i="20"/>
  <c r="DD49" i="20"/>
  <c r="DE49" i="20" s="1"/>
  <c r="DG49" i="20" s="1"/>
  <c r="AI105" i="20"/>
  <c r="AE105" i="20"/>
  <c r="AF105" i="20" s="1"/>
  <c r="AH105" i="20" s="1"/>
  <c r="AK23" i="20"/>
  <c r="BM23" i="20"/>
  <c r="FA23" i="20"/>
  <c r="AY23" i="20"/>
  <c r="AR23" i="20"/>
  <c r="CH23" i="20"/>
  <c r="DC23" i="20"/>
  <c r="EM23" i="20"/>
  <c r="P23" i="20"/>
  <c r="GR23" i="20"/>
  <c r="GS23" i="20" s="1"/>
  <c r="GT23" i="20" s="1"/>
  <c r="GV23" i="20" s="1"/>
  <c r="T17" i="21" s="1"/>
  <c r="BF23" i="20"/>
  <c r="GK23" i="20"/>
  <c r="GL23" i="20" s="1"/>
  <c r="GM23" i="20" s="1"/>
  <c r="GO23" i="20" s="1"/>
  <c r="CA23" i="20"/>
  <c r="CO23" i="20"/>
  <c r="FV23" i="20"/>
  <c r="W23" i="20"/>
  <c r="CV23" i="20"/>
  <c r="GD23" i="20"/>
  <c r="GE23" i="20" s="1"/>
  <c r="GF23" i="20" s="1"/>
  <c r="GH23" i="20" s="1"/>
  <c r="EF23" i="20"/>
  <c r="BT23" i="20"/>
  <c r="AD23" i="20"/>
  <c r="FH23" i="20"/>
  <c r="ET23" i="20"/>
  <c r="FO23" i="20"/>
  <c r="DQ23" i="20"/>
  <c r="DJ23" i="20"/>
  <c r="DX23" i="20"/>
  <c r="FI75" i="20"/>
  <c r="FJ75" i="20" s="1"/>
  <c r="FL75" i="20" s="1"/>
  <c r="FM75" i="20"/>
  <c r="DH82" i="20"/>
  <c r="DD82" i="20"/>
  <c r="DE82" i="20" s="1"/>
  <c r="DG82" i="20" s="1"/>
  <c r="DH75" i="20"/>
  <c r="DD75" i="20"/>
  <c r="DE75" i="20" s="1"/>
  <c r="DG75" i="20" s="1"/>
  <c r="CF75" i="20"/>
  <c r="CB75" i="20"/>
  <c r="CC75" i="20" s="1"/>
  <c r="CE75" i="20" s="1"/>
  <c r="ER75" i="20"/>
  <c r="EN75" i="20"/>
  <c r="EO75" i="20" s="1"/>
  <c r="EQ75" i="20" s="1"/>
  <c r="DY121" i="20"/>
  <c r="EC121" i="20"/>
  <c r="DZ121" i="20"/>
  <c r="EB121" i="20" s="1"/>
  <c r="FW121" i="20"/>
  <c r="FX121" i="20"/>
  <c r="FZ121" i="20" s="1"/>
  <c r="GA121" i="20"/>
  <c r="FX131" i="20"/>
  <c r="FZ131" i="20" s="1"/>
  <c r="GA131" i="20"/>
  <c r="FW131" i="20"/>
  <c r="FT41" i="20"/>
  <c r="FP41" i="20"/>
  <c r="FQ41" i="20" s="1"/>
  <c r="FS41" i="20" s="1"/>
  <c r="EK105" i="20"/>
  <c r="EG105" i="20"/>
  <c r="EH105" i="20" s="1"/>
  <c r="CM57" i="20"/>
  <c r="CI57" i="20"/>
  <c r="CJ57" i="20" s="1"/>
  <c r="CL57" i="20" s="1"/>
  <c r="DZ84" i="20"/>
  <c r="EB84" i="20" s="1"/>
  <c r="EC84" i="20"/>
  <c r="DY84" i="20"/>
  <c r="DH84" i="20"/>
  <c r="DD84" i="20"/>
  <c r="DE84" i="20" s="1"/>
  <c r="DG84" i="20" s="1"/>
  <c r="FF41" i="20"/>
  <c r="FB41" i="20"/>
  <c r="FC41" i="20" s="1"/>
  <c r="FE41" i="20" s="1"/>
  <c r="CW41" i="20"/>
  <c r="CX41" i="20" s="1"/>
  <c r="CZ41" i="20" s="1"/>
  <c r="DA41" i="20"/>
  <c r="DA49" i="20"/>
  <c r="CW49" i="20"/>
  <c r="CX49" i="20" s="1"/>
  <c r="CZ49" i="20" s="1"/>
  <c r="EG82" i="20"/>
  <c r="EH82" i="20" s="1"/>
  <c r="EK82" i="20"/>
  <c r="CB82" i="20"/>
  <c r="CC82" i="20" s="1"/>
  <c r="CE82" i="20" s="1"/>
  <c r="CF82" i="20"/>
  <c r="FW75" i="20"/>
  <c r="FX75" i="20"/>
  <c r="FZ75" i="20" s="1"/>
  <c r="GA75" i="20"/>
  <c r="X121" i="20"/>
  <c r="Y121" i="20" s="1"/>
  <c r="AA121" i="20" s="1"/>
  <c r="AB121" i="20"/>
  <c r="FT107" i="20"/>
  <c r="FP107" i="20"/>
  <c r="FQ107" i="20" s="1"/>
  <c r="R13" i="20"/>
  <c r="T13" i="20" s="1"/>
  <c r="U13" i="20"/>
  <c r="Q13" i="20"/>
  <c r="ER13" i="20"/>
  <c r="EN13" i="20"/>
  <c r="EO13" i="20" s="1"/>
  <c r="EQ13" i="20" s="1"/>
  <c r="EU13" i="20"/>
  <c r="EV13" i="20" s="1"/>
  <c r="EX13" i="20" s="1"/>
  <c r="EY13" i="20"/>
  <c r="DO117" i="20"/>
  <c r="DK117" i="20"/>
  <c r="DL117" i="20" s="1"/>
  <c r="DN117" i="20" s="1"/>
  <c r="FT45" i="20"/>
  <c r="FP45" i="20"/>
  <c r="FQ45" i="20" s="1"/>
  <c r="FS45" i="20" s="1"/>
  <c r="DA130" i="20"/>
  <c r="CW130" i="20"/>
  <c r="CX130" i="20" s="1"/>
  <c r="CZ130" i="20" s="1"/>
  <c r="DH130" i="20"/>
  <c r="DD130" i="20"/>
  <c r="DE130" i="20" s="1"/>
  <c r="DG130" i="20" s="1"/>
  <c r="EY28" i="20"/>
  <c r="EU28" i="20"/>
  <c r="EV28" i="20" s="1"/>
  <c r="EN131" i="20"/>
  <c r="EO131" i="20" s="1"/>
  <c r="EC131" i="20"/>
  <c r="DZ131" i="20"/>
  <c r="EB131" i="20" s="1"/>
  <c r="DY131" i="20"/>
  <c r="FP111" i="20"/>
  <c r="FQ111" i="20" s="1"/>
  <c r="FT111" i="20"/>
  <c r="DC103" i="20"/>
  <c r="AK103" i="20"/>
  <c r="ET103" i="20"/>
  <c r="FA103" i="20"/>
  <c r="EF103" i="20"/>
  <c r="CH103" i="20"/>
  <c r="P103" i="20"/>
  <c r="GK103" i="20"/>
  <c r="GL103" i="20" s="1"/>
  <c r="GM103" i="20" s="1"/>
  <c r="GO103" i="20" s="1"/>
  <c r="CV103" i="20"/>
  <c r="AD103" i="20"/>
  <c r="FH103" i="20"/>
  <c r="FO103" i="20"/>
  <c r="DJ103" i="20"/>
  <c r="AR103" i="20"/>
  <c r="BF103" i="20"/>
  <c r="AY103" i="20"/>
  <c r="BM103" i="20"/>
  <c r="DX103" i="20"/>
  <c r="DQ103" i="20"/>
  <c r="EM103" i="20"/>
  <c r="BT103" i="20"/>
  <c r="W103" i="20"/>
  <c r="GR103" i="20"/>
  <c r="GS103" i="20" s="1"/>
  <c r="GT103" i="20" s="1"/>
  <c r="GV103" i="20" s="1"/>
  <c r="T97" i="21" s="1"/>
  <c r="Q70" i="20"/>
  <c r="R70" i="20" s="1"/>
  <c r="T70" i="20" s="1"/>
  <c r="U70" i="20"/>
  <c r="FB94" i="20"/>
  <c r="FC94" i="20" s="1"/>
  <c r="FE94" i="20" s="1"/>
  <c r="FF94" i="20"/>
  <c r="DD94" i="20"/>
  <c r="DE94" i="20" s="1"/>
  <c r="DG94" i="20" s="1"/>
  <c r="DH94" i="20"/>
  <c r="BG17" i="20"/>
  <c r="BH17" i="20" s="1"/>
  <c r="BJ17" i="20" s="1"/>
  <c r="BK17" i="20"/>
  <c r="DO57" i="20"/>
  <c r="DK57" i="20"/>
  <c r="DL57" i="20" s="1"/>
  <c r="DN57" i="20" s="1"/>
  <c r="EG57" i="20"/>
  <c r="EK57" i="20"/>
  <c r="EH57" i="20"/>
  <c r="EG34" i="20"/>
  <c r="EH34" i="20"/>
  <c r="EK34" i="20"/>
  <c r="DO81" i="20"/>
  <c r="DK81" i="20"/>
  <c r="DL81" i="20" s="1"/>
  <c r="DN81" i="20" s="1"/>
  <c r="BY81" i="20"/>
  <c r="BU81" i="20"/>
  <c r="BV81" i="20" s="1"/>
  <c r="BX81" i="20" s="1"/>
  <c r="FT49" i="20"/>
  <c r="FP49" i="20"/>
  <c r="FQ49" i="20" s="1"/>
  <c r="FS49" i="20" s="1"/>
  <c r="BY34" i="20"/>
  <c r="BU34" i="20"/>
  <c r="BV34" i="20" s="1"/>
  <c r="BX34" i="20" s="1"/>
  <c r="FI19" i="20"/>
  <c r="FJ19" i="20" s="1"/>
  <c r="FM19" i="20"/>
  <c r="DA33" i="20"/>
  <c r="CW33" i="20"/>
  <c r="CX33" i="20" s="1"/>
  <c r="CZ33" i="20" s="1"/>
  <c r="FT27" i="20"/>
  <c r="FP27" i="20"/>
  <c r="FQ27" i="20" s="1"/>
  <c r="AL49" i="20"/>
  <c r="AM49" i="20"/>
  <c r="AO49" i="20" s="1"/>
  <c r="AP49" i="20"/>
  <c r="AW34" i="20"/>
  <c r="AS34" i="20"/>
  <c r="AT34" i="20"/>
  <c r="BY84" i="20"/>
  <c r="BU84" i="20"/>
  <c r="BV84" i="20" s="1"/>
  <c r="BX84" i="20" s="1"/>
  <c r="CM84" i="20"/>
  <c r="CI84" i="20"/>
  <c r="CJ84" i="20" s="1"/>
  <c r="CL84" i="20" s="1"/>
  <c r="AL41" i="20"/>
  <c r="AM41" i="20"/>
  <c r="AO41" i="20" s="1"/>
  <c r="AP41" i="20"/>
  <c r="DV97" i="20"/>
  <c r="DR97" i="20"/>
  <c r="DS97" i="20" s="1"/>
  <c r="DU97" i="20" s="1"/>
  <c r="Q49" i="20"/>
  <c r="R49" i="20"/>
  <c r="U49" i="20"/>
  <c r="CF105" i="20"/>
  <c r="CB105" i="20"/>
  <c r="CC105" i="20" s="1"/>
  <c r="CE105" i="20" s="1"/>
  <c r="AZ41" i="20"/>
  <c r="CO12" i="20"/>
  <c r="AR12" i="20"/>
  <c r="AK12" i="20"/>
  <c r="EM12" i="20"/>
  <c r="P12" i="20"/>
  <c r="BF12" i="20"/>
  <c r="EF12" i="20"/>
  <c r="CH12" i="20"/>
  <c r="GR12" i="20"/>
  <c r="GS12" i="20" s="1"/>
  <c r="GT12" i="20" s="1"/>
  <c r="GV12" i="20" s="1"/>
  <c r="T6" i="21" s="1"/>
  <c r="GD12" i="20"/>
  <c r="GE12" i="20" s="1"/>
  <c r="GF12" i="20" s="1"/>
  <c r="GH12" i="20" s="1"/>
  <c r="CA12" i="20"/>
  <c r="AD12" i="20"/>
  <c r="W12" i="20"/>
  <c r="FH12" i="20"/>
  <c r="FA12" i="20"/>
  <c r="AY12" i="20"/>
  <c r="ET12" i="20"/>
  <c r="GK12" i="20"/>
  <c r="GL12" i="20" s="1"/>
  <c r="GM12" i="20" s="1"/>
  <c r="GO12" i="20" s="1"/>
  <c r="CV12" i="20"/>
  <c r="DC12" i="20"/>
  <c r="DX12" i="20"/>
  <c r="FV12" i="20"/>
  <c r="BM12" i="20"/>
  <c r="FO12" i="20"/>
  <c r="BT12" i="20"/>
  <c r="DQ12" i="20"/>
  <c r="DJ12" i="20"/>
  <c r="AW82" i="20"/>
  <c r="AS82" i="20"/>
  <c r="AT82" i="20" s="1"/>
  <c r="AV82" i="20" s="1"/>
  <c r="DO82" i="20"/>
  <c r="DK82" i="20"/>
  <c r="DL82" i="20" s="1"/>
  <c r="DN82" i="20" s="1"/>
  <c r="AE82" i="20"/>
  <c r="AF82" i="20" s="1"/>
  <c r="AH82" i="20" s="1"/>
  <c r="AI82" i="20"/>
  <c r="AP75" i="20"/>
  <c r="AL75" i="20"/>
  <c r="AM75" i="20" s="1"/>
  <c r="AO75" i="20" s="1"/>
  <c r="AW75" i="20"/>
  <c r="AS75" i="20"/>
  <c r="AT75" i="20" s="1"/>
  <c r="AV75" i="20" s="1"/>
  <c r="CT75" i="20"/>
  <c r="CP75" i="20"/>
  <c r="CQ75" i="20" s="1"/>
  <c r="CS75" i="20" s="1"/>
  <c r="FT121" i="20"/>
  <c r="FP121" i="20"/>
  <c r="FQ121" i="20" s="1"/>
  <c r="FS121" i="20" s="1"/>
  <c r="BY117" i="20"/>
  <c r="BU117" i="20"/>
  <c r="BV117" i="20" s="1"/>
  <c r="BX117" i="20" s="1"/>
  <c r="BY43" i="20"/>
  <c r="BU43" i="20"/>
  <c r="BV43" i="20" s="1"/>
  <c r="FF57" i="20"/>
  <c r="FB57" i="20"/>
  <c r="FC57" i="20" s="1"/>
  <c r="FE57" i="20" s="1"/>
  <c r="DV81" i="20"/>
  <c r="DR81" i="20"/>
  <c r="DS81" i="20" s="1"/>
  <c r="DU81" i="20" s="1"/>
  <c r="DA57" i="20"/>
  <c r="CW57" i="20"/>
  <c r="CX57" i="20" s="1"/>
  <c r="CZ57" i="20" s="1"/>
  <c r="FX105" i="20"/>
  <c r="FZ105" i="20" s="1"/>
  <c r="GA105" i="20"/>
  <c r="AI121" i="20"/>
  <c r="AE121" i="20"/>
  <c r="AF121" i="20" s="1"/>
  <c r="AH121" i="20" s="1"/>
  <c r="AI75" i="20"/>
  <c r="AE75" i="20"/>
  <c r="AF75" i="20" s="1"/>
  <c r="AH75" i="20" s="1"/>
  <c r="W64" i="21"/>
  <c r="DA13" i="20"/>
  <c r="CW13" i="20"/>
  <c r="CX13" i="20" s="1"/>
  <c r="CZ13" i="20" s="1"/>
  <c r="AE45" i="20"/>
  <c r="AF45" i="20"/>
  <c r="AH45" i="20" s="1"/>
  <c r="AI45" i="20"/>
  <c r="DV45" i="20"/>
  <c r="DR45" i="20"/>
  <c r="DS45" i="20" s="1"/>
  <c r="DU45" i="20" s="1"/>
  <c r="Q130" i="20"/>
  <c r="R130" i="20" s="1"/>
  <c r="T130" i="20" s="1"/>
  <c r="U130" i="20"/>
  <c r="AI130" i="20"/>
  <c r="AE130" i="20"/>
  <c r="AF130" i="20" s="1"/>
  <c r="AH130" i="20" s="1"/>
  <c r="CT28" i="20"/>
  <c r="CP28" i="20"/>
  <c r="CQ28" i="20" s="1"/>
  <c r="CS28" i="20" s="1"/>
  <c r="BY131" i="20"/>
  <c r="BU131" i="20"/>
  <c r="BV131" i="20" s="1"/>
  <c r="BX131" i="20" s="1"/>
  <c r="FW105" i="20"/>
  <c r="CF111" i="20"/>
  <c r="CB111" i="20"/>
  <c r="CC111" i="20" s="1"/>
  <c r="CE111" i="20" s="1"/>
  <c r="FA79" i="20"/>
  <c r="EF79" i="20"/>
  <c r="BF79" i="20"/>
  <c r="CV79" i="20"/>
  <c r="CA79" i="20"/>
  <c r="AR79" i="20"/>
  <c r="GK79" i="20"/>
  <c r="GL79" i="20" s="1"/>
  <c r="GM79" i="20" s="1"/>
  <c r="GO79" i="20" s="1"/>
  <c r="W79" i="20"/>
  <c r="EM79" i="20"/>
  <c r="P79" i="20"/>
  <c r="ET79" i="20"/>
  <c r="CH79" i="20"/>
  <c r="AY79" i="20"/>
  <c r="DX79" i="20"/>
  <c r="FO79" i="20"/>
  <c r="GR79" i="20"/>
  <c r="GS79" i="20" s="1"/>
  <c r="GT79" i="20" s="1"/>
  <c r="GV79" i="20" s="1"/>
  <c r="T73" i="21" s="1"/>
  <c r="FV79" i="20"/>
  <c r="GD79" i="20"/>
  <c r="GE79" i="20" s="1"/>
  <c r="GF79" i="20" s="1"/>
  <c r="GH79" i="20" s="1"/>
  <c r="BM79" i="20"/>
  <c r="AD79" i="20"/>
  <c r="DJ79" i="20"/>
  <c r="CO79" i="20"/>
  <c r="FH79" i="20"/>
  <c r="BT79" i="20"/>
  <c r="DC79" i="20"/>
  <c r="AK79" i="20"/>
  <c r="DQ79" i="20"/>
  <c r="FX70" i="20"/>
  <c r="FZ70" i="20" s="1"/>
  <c r="GA70" i="20"/>
  <c r="FW70" i="20"/>
  <c r="CT70" i="20"/>
  <c r="CP70" i="20"/>
  <c r="CQ70" i="20" s="1"/>
  <c r="CS70" i="20" s="1"/>
  <c r="DK94" i="20"/>
  <c r="DL94" i="20" s="1"/>
  <c r="DN94" i="20" s="1"/>
  <c r="DO94" i="20"/>
  <c r="CP94" i="20"/>
  <c r="CQ94" i="20" s="1"/>
  <c r="CS94" i="20" s="1"/>
  <c r="CT94" i="20"/>
  <c r="AI35" i="20"/>
  <c r="AF35" i="20"/>
  <c r="AE35" i="20"/>
  <c r="CI34" i="20"/>
  <c r="CJ34" i="20" s="1"/>
  <c r="CL34" i="20" s="1"/>
  <c r="CM34" i="20"/>
  <c r="CT81" i="20"/>
  <c r="CP81" i="20"/>
  <c r="CQ81" i="20" s="1"/>
  <c r="CS81" i="20" s="1"/>
  <c r="AP81" i="20"/>
  <c r="AL81" i="20"/>
  <c r="AM81" i="20" s="1"/>
  <c r="AO81" i="20" s="1"/>
  <c r="DR34" i="20"/>
  <c r="DS34" i="20" s="1"/>
  <c r="DU34" i="20" s="1"/>
  <c r="DV34" i="20"/>
  <c r="BU105" i="20"/>
  <c r="BV105" i="20" s="1"/>
  <c r="BX105" i="20" s="1"/>
  <c r="BY105" i="20"/>
  <c r="AM33" i="20"/>
  <c r="AO33" i="20" s="1"/>
  <c r="AP33" i="20"/>
  <c r="AL33" i="20"/>
  <c r="GA41" i="20"/>
  <c r="FW41" i="20"/>
  <c r="FX41" i="20" s="1"/>
  <c r="FZ41" i="20" s="1"/>
  <c r="CT84" i="20"/>
  <c r="CP84" i="20"/>
  <c r="CQ84" i="20" s="1"/>
  <c r="CS84" i="20" s="1"/>
  <c r="EY84" i="20"/>
  <c r="EU84" i="20"/>
  <c r="EV84" i="20" s="1"/>
  <c r="EX84" i="20" s="1"/>
  <c r="AE41" i="20"/>
  <c r="AI41" i="20"/>
  <c r="AF41" i="20"/>
  <c r="AH41" i="20" s="1"/>
  <c r="CF97" i="20"/>
  <c r="CB97" i="20"/>
  <c r="CC97" i="20" s="1"/>
  <c r="CE97" i="20" s="1"/>
  <c r="BR49" i="20"/>
  <c r="BN49" i="20"/>
  <c r="BO49" i="20" s="1"/>
  <c r="BQ49" i="20" s="1"/>
  <c r="ET47" i="20"/>
  <c r="CV47" i="20"/>
  <c r="FH47" i="20"/>
  <c r="CO47" i="20"/>
  <c r="AR47" i="20"/>
  <c r="AK47" i="20"/>
  <c r="GR47" i="20"/>
  <c r="GS47" i="20" s="1"/>
  <c r="GT47" i="20" s="1"/>
  <c r="GV47" i="20" s="1"/>
  <c r="T41" i="21" s="1"/>
  <c r="DC47" i="20"/>
  <c r="CA47" i="20"/>
  <c r="FO47" i="20"/>
  <c r="GD47" i="20"/>
  <c r="GE47" i="20" s="1"/>
  <c r="GF47" i="20" s="1"/>
  <c r="GH47" i="20" s="1"/>
  <c r="EF47" i="20"/>
  <c r="W47" i="20"/>
  <c r="DJ47" i="20"/>
  <c r="DX47" i="20"/>
  <c r="FV47" i="20"/>
  <c r="GK47" i="20"/>
  <c r="GL47" i="20" s="1"/>
  <c r="GM47" i="20" s="1"/>
  <c r="GO47" i="20" s="1"/>
  <c r="P47" i="20"/>
  <c r="AD47" i="20"/>
  <c r="BF47" i="20"/>
  <c r="BM47" i="20"/>
  <c r="FA47" i="20"/>
  <c r="BT47" i="20"/>
  <c r="AY47" i="20"/>
  <c r="EM47" i="20"/>
  <c r="DQ47" i="20"/>
  <c r="CH47" i="20"/>
  <c r="FA31" i="20"/>
  <c r="DJ31" i="20"/>
  <c r="CV31" i="20"/>
  <c r="AR31" i="20"/>
  <c r="GR31" i="20"/>
  <c r="GS31" i="20" s="1"/>
  <c r="GT31" i="20" s="1"/>
  <c r="GV31" i="20" s="1"/>
  <c r="T25" i="21" s="1"/>
  <c r="GD31" i="20"/>
  <c r="GE31" i="20" s="1"/>
  <c r="GF31" i="20" s="1"/>
  <c r="GH31" i="20" s="1"/>
  <c r="BT31" i="20"/>
  <c r="DX31" i="20"/>
  <c r="P31" i="20"/>
  <c r="BF31" i="20"/>
  <c r="BM31" i="20"/>
  <c r="GK31" i="20"/>
  <c r="GL31" i="20" s="1"/>
  <c r="GM31" i="20" s="1"/>
  <c r="GO31" i="20" s="1"/>
  <c r="CO31" i="20"/>
  <c r="FV31" i="20"/>
  <c r="DC31" i="20"/>
  <c r="AK31" i="20"/>
  <c r="FO31" i="20"/>
  <c r="ET31" i="20"/>
  <c r="EM31" i="20"/>
  <c r="AY31" i="20"/>
  <c r="W31" i="20"/>
  <c r="FH31" i="20"/>
  <c r="CH31" i="20"/>
  <c r="CA31" i="20"/>
  <c r="AD31" i="20"/>
  <c r="DQ31" i="20"/>
  <c r="EF31" i="20"/>
  <c r="DV57" i="20"/>
  <c r="DR57" i="20"/>
  <c r="DS57" i="20" s="1"/>
  <c r="DU57" i="20" s="1"/>
  <c r="BN82" i="20"/>
  <c r="BO82" i="20" s="1"/>
  <c r="BQ82" i="20" s="1"/>
  <c r="BR82" i="20"/>
  <c r="X82" i="20"/>
  <c r="Y82" i="20" s="1"/>
  <c r="AA82" i="20" s="1"/>
  <c r="AB82" i="20"/>
  <c r="BR75" i="20"/>
  <c r="BN75" i="20"/>
  <c r="BO75" i="20" s="1"/>
  <c r="BQ75" i="20" s="1"/>
  <c r="EU75" i="20"/>
  <c r="EV75" i="20" s="1"/>
  <c r="EX75" i="20" s="1"/>
  <c r="EY75" i="20"/>
  <c r="EK75" i="20"/>
  <c r="EG75" i="20"/>
  <c r="EH75" i="20" s="1"/>
  <c r="FB121" i="20"/>
  <c r="FC121" i="20" s="1"/>
  <c r="FE121" i="20" s="1"/>
  <c r="FF121" i="20"/>
  <c r="DH121" i="20"/>
  <c r="DD121" i="20"/>
  <c r="DE121" i="20" s="1"/>
  <c r="DG121" i="20" s="1"/>
  <c r="AS121" i="20"/>
  <c r="AT121" i="20" s="1"/>
  <c r="AV121" i="20" s="1"/>
  <c r="AW121" i="20"/>
  <c r="AI133" i="20"/>
  <c r="AE133" i="20"/>
  <c r="AF133" i="20" s="1"/>
  <c r="AH133" i="20" s="1"/>
  <c r="DV133" i="20"/>
  <c r="DR133" i="20"/>
  <c r="DS133" i="20" s="1"/>
  <c r="DU133" i="20" s="1"/>
  <c r="DA133" i="20"/>
  <c r="CW133" i="20"/>
  <c r="CX133" i="20" s="1"/>
  <c r="CZ133" i="20" s="1"/>
  <c r="FS230" i="20"/>
  <c r="EX234" i="20"/>
  <c r="FM133" i="20"/>
  <c r="FI133" i="20"/>
  <c r="FJ133" i="20" s="1"/>
  <c r="FL133" i="20" s="1"/>
  <c r="EK133" i="20"/>
  <c r="EG133" i="20"/>
  <c r="EH133" i="20" s="1"/>
  <c r="EC133" i="20"/>
  <c r="DZ133" i="20"/>
  <c r="EB133" i="20" s="1"/>
  <c r="DY133" i="20"/>
  <c r="DH16" i="20"/>
  <c r="DD16" i="20"/>
  <c r="DE16" i="20" s="1"/>
  <c r="DG16" i="20" s="1"/>
  <c r="CT149" i="20"/>
  <c r="CP149" i="20"/>
  <c r="CQ149" i="20" s="1"/>
  <c r="DD133" i="20"/>
  <c r="DE133" i="20" s="1"/>
  <c r="DG133" i="20" s="1"/>
  <c r="DH133" i="20"/>
  <c r="ER133" i="20"/>
  <c r="EN133" i="20"/>
  <c r="EO133" i="20" s="1"/>
  <c r="EQ133" i="20" s="1"/>
  <c r="EY133" i="20"/>
  <c r="EU133" i="20"/>
  <c r="EV133" i="20" s="1"/>
  <c r="EX133" i="20" s="1"/>
  <c r="DV16" i="20"/>
  <c r="DR16" i="20"/>
  <c r="DS16" i="20" s="1"/>
  <c r="DU16" i="20" s="1"/>
  <c r="EC41" i="20"/>
  <c r="DY41" i="20"/>
  <c r="DZ41" i="20" s="1"/>
  <c r="EB41" i="20" s="1"/>
  <c r="CF133" i="20"/>
  <c r="CB133" i="20"/>
  <c r="CC133" i="20" s="1"/>
  <c r="CE133" i="20" s="1"/>
  <c r="BR133" i="20"/>
  <c r="BN133" i="20"/>
  <c r="BO133" i="20" s="1"/>
  <c r="BQ133" i="20" s="1"/>
  <c r="FF133" i="20"/>
  <c r="FB133" i="20"/>
  <c r="FC133" i="20" s="1"/>
  <c r="FE133" i="20" s="1"/>
  <c r="BD16" i="20"/>
  <c r="AZ16" i="20"/>
  <c r="BA16" i="20"/>
  <c r="BC16" i="20" s="1"/>
  <c r="W44" i="21"/>
  <c r="S44" i="21"/>
  <c r="FE198" i="20"/>
  <c r="GL133" i="20"/>
  <c r="GM133" i="20" s="1"/>
  <c r="GO133" i="20" s="1"/>
  <c r="CM133" i="20"/>
  <c r="CI133" i="20"/>
  <c r="CJ133" i="20" s="1"/>
  <c r="CL133" i="20" s="1"/>
  <c r="BK133" i="20"/>
  <c r="BG133" i="20"/>
  <c r="BH133" i="20" s="1"/>
  <c r="BJ133" i="20" s="1"/>
  <c r="GE133" i="20"/>
  <c r="GF133" i="20" s="1"/>
  <c r="GH133" i="20" s="1"/>
  <c r="X16" i="20"/>
  <c r="GS133" i="20"/>
  <c r="GT133" i="20" s="1"/>
  <c r="GV133" i="20" s="1"/>
  <c r="T127" i="21" s="1"/>
  <c r="GA133" i="20"/>
  <c r="FX133" i="20"/>
  <c r="FZ133" i="20" s="1"/>
  <c r="FW133" i="20"/>
  <c r="U133" i="20"/>
  <c r="Q133" i="20"/>
  <c r="R133" i="20" s="1"/>
  <c r="CB16" i="20"/>
  <c r="CC16" i="20" s="1"/>
  <c r="CE16" i="20" s="1"/>
  <c r="CF16" i="20"/>
  <c r="BN16" i="20"/>
  <c r="BO16" i="20" s="1"/>
  <c r="BQ16" i="20" s="1"/>
  <c r="BR16" i="20"/>
  <c r="DN30" i="20"/>
  <c r="BD133" i="20"/>
  <c r="AZ133" i="20"/>
  <c r="BA133" i="20" s="1"/>
  <c r="BC133" i="20" s="1"/>
  <c r="FP133" i="20"/>
  <c r="FQ133" i="20" s="1"/>
  <c r="FS133" i="20" s="1"/>
  <c r="FT133" i="20"/>
  <c r="AW133" i="20"/>
  <c r="AS133" i="20"/>
  <c r="AT133" i="20" s="1"/>
  <c r="AV133" i="20" s="1"/>
  <c r="BY16" i="20"/>
  <c r="BU16" i="20"/>
  <c r="BV16" i="20" s="1"/>
  <c r="FF16" i="20"/>
  <c r="FB16" i="20"/>
  <c r="FC16" i="20" s="1"/>
  <c r="FE16" i="20" s="1"/>
  <c r="EQ170" i="20"/>
  <c r="E170" i="20"/>
  <c r="E164" i="21" s="1"/>
  <c r="AW178" i="20"/>
  <c r="AS178" i="20"/>
  <c r="AT178" i="20" s="1"/>
  <c r="AB133" i="20"/>
  <c r="X133" i="20"/>
  <c r="Y133" i="20" s="1"/>
  <c r="AA133" i="20" s="1"/>
  <c r="CP133" i="20"/>
  <c r="CQ133" i="20" s="1"/>
  <c r="CS133" i="20" s="1"/>
  <c r="CT133" i="20"/>
  <c r="BY133" i="20"/>
  <c r="BU133" i="20"/>
  <c r="BV133" i="20" s="1"/>
  <c r="BX133" i="20" s="1"/>
  <c r="FM16" i="20"/>
  <c r="FI16" i="20"/>
  <c r="FJ16" i="20" s="1"/>
  <c r="FL16" i="20" s="1"/>
  <c r="EG16" i="20"/>
  <c r="EH16" i="20"/>
  <c r="EK16" i="20"/>
  <c r="FS118" i="20"/>
  <c r="CZ89" i="20"/>
  <c r="AW141" i="20"/>
  <c r="AS141" i="20"/>
  <c r="AT141" i="20" s="1"/>
  <c r="AV141" i="20" s="1"/>
  <c r="AI141" i="20"/>
  <c r="AE141" i="20"/>
  <c r="AF141" i="20" s="1"/>
  <c r="AH141" i="20" s="1"/>
  <c r="AL15" i="20"/>
  <c r="AM15" i="20"/>
  <c r="AO15" i="20" s="1"/>
  <c r="AP15" i="20"/>
  <c r="GL15" i="20"/>
  <c r="GM15" i="20" s="1"/>
  <c r="GO15" i="20" s="1"/>
  <c r="FT15" i="20"/>
  <c r="FP15" i="20"/>
  <c r="FQ15" i="20" s="1"/>
  <c r="FS15" i="20" s="1"/>
  <c r="BX136" i="20"/>
  <c r="BY141" i="20"/>
  <c r="BU141" i="20"/>
  <c r="BV141" i="20" s="1"/>
  <c r="BX141" i="20" s="1"/>
  <c r="BR141" i="20"/>
  <c r="BN141" i="20"/>
  <c r="BO141" i="20" s="1"/>
  <c r="BQ141" i="20" s="1"/>
  <c r="CW15" i="20"/>
  <c r="CX15" i="20" s="1"/>
  <c r="CZ15" i="20" s="1"/>
  <c r="DA15" i="20"/>
  <c r="GA15" i="20"/>
  <c r="FW15" i="20"/>
  <c r="FX15" i="20" s="1"/>
  <c r="FZ15" i="20" s="1"/>
  <c r="BK15" i="20"/>
  <c r="BG15" i="20"/>
  <c r="BH15" i="20" s="1"/>
  <c r="BJ15" i="20" s="1"/>
  <c r="AT15" i="20"/>
  <c r="AV15" i="20" s="1"/>
  <c r="AW15" i="20"/>
  <c r="AS15" i="20"/>
  <c r="W116" i="21"/>
  <c r="S116" i="21"/>
  <c r="AB141" i="20"/>
  <c r="X141" i="20"/>
  <c r="Y141" i="20" s="1"/>
  <c r="CM141" i="20"/>
  <c r="CI141" i="20"/>
  <c r="CJ141" i="20" s="1"/>
  <c r="CL141" i="20" s="1"/>
  <c r="AE15" i="20"/>
  <c r="AI15" i="20"/>
  <c r="AF15" i="20"/>
  <c r="AH15" i="20" s="1"/>
  <c r="FM15" i="20"/>
  <c r="FI15" i="20"/>
  <c r="FJ15" i="20" s="1"/>
  <c r="FL15" i="20" s="1"/>
  <c r="W13" i="21"/>
  <c r="S13" i="21"/>
  <c r="AO96" i="20"/>
  <c r="BK141" i="20"/>
  <c r="BG141" i="20"/>
  <c r="BH141" i="20" s="1"/>
  <c r="BJ141" i="20" s="1"/>
  <c r="FM141" i="20"/>
  <c r="FI141" i="20"/>
  <c r="FJ141" i="20" s="1"/>
  <c r="FL141" i="20" s="1"/>
  <c r="CF15" i="20"/>
  <c r="CB15" i="20"/>
  <c r="CC15" i="20" s="1"/>
  <c r="CE15" i="20" s="1"/>
  <c r="BD15" i="20"/>
  <c r="BA15" i="20"/>
  <c r="BC15" i="20" s="1"/>
  <c r="AZ15" i="20"/>
  <c r="DV15" i="20"/>
  <c r="DR15" i="20"/>
  <c r="DS15" i="20" s="1"/>
  <c r="DU15" i="20" s="1"/>
  <c r="FZ229" i="20"/>
  <c r="T53" i="21"/>
  <c r="W53" i="21"/>
  <c r="W59" i="21"/>
  <c r="S59" i="21"/>
  <c r="EN141" i="20"/>
  <c r="EO141" i="20" s="1"/>
  <c r="ER141" i="20"/>
  <c r="DO141" i="20"/>
  <c r="DK141" i="20"/>
  <c r="DL141" i="20" s="1"/>
  <c r="DN141" i="20" s="1"/>
  <c r="DA141" i="20"/>
  <c r="CW141" i="20"/>
  <c r="CX141" i="20" s="1"/>
  <c r="CZ141" i="20" s="1"/>
  <c r="BY15" i="20"/>
  <c r="BU15" i="20"/>
  <c r="BV15" i="20" s="1"/>
  <c r="BX15" i="20" s="1"/>
  <c r="BN15" i="20"/>
  <c r="BO15" i="20" s="1"/>
  <c r="BQ15" i="20" s="1"/>
  <c r="BR15" i="20"/>
  <c r="EK15" i="20"/>
  <c r="EH15" i="20"/>
  <c r="EJ15" i="20" s="1"/>
  <c r="EG15" i="20"/>
  <c r="S45" i="21"/>
  <c r="W45" i="21"/>
  <c r="EY141" i="20"/>
  <c r="EU141" i="20"/>
  <c r="EV141" i="20" s="1"/>
  <c r="EX141" i="20" s="1"/>
  <c r="AP141" i="20"/>
  <c r="AL141" i="20"/>
  <c r="AM141" i="20" s="1"/>
  <c r="AO141" i="20" s="1"/>
  <c r="CT15" i="20"/>
  <c r="CP15" i="20"/>
  <c r="CQ15" i="20" s="1"/>
  <c r="CS15" i="20" s="1"/>
  <c r="DY15" i="20"/>
  <c r="DZ15" i="20" s="1"/>
  <c r="EB15" i="20" s="1"/>
  <c r="EC15" i="20"/>
  <c r="DO15" i="20"/>
  <c r="DK15" i="20"/>
  <c r="DL15" i="20" s="1"/>
  <c r="DN15" i="20" s="1"/>
  <c r="GA141" i="20"/>
  <c r="FX141" i="20"/>
  <c r="FZ141" i="20" s="1"/>
  <c r="FW141" i="20"/>
  <c r="FT141" i="20"/>
  <c r="FP141" i="20"/>
  <c r="FQ141" i="20" s="1"/>
  <c r="FS141" i="20" s="1"/>
  <c r="FB15" i="20"/>
  <c r="FC15" i="20" s="1"/>
  <c r="FE15" i="20" s="1"/>
  <c r="FF15" i="20"/>
  <c r="DD15" i="20"/>
  <c r="DE15" i="20" s="1"/>
  <c r="DG15" i="20" s="1"/>
  <c r="DH15" i="20"/>
  <c r="CM15" i="20"/>
  <c r="CI15" i="20"/>
  <c r="CJ15" i="20" s="1"/>
  <c r="CL15" i="20" s="1"/>
  <c r="FE54" i="20"/>
  <c r="DZ141" i="20"/>
  <c r="EB141" i="20" s="1"/>
  <c r="EC141" i="20"/>
  <c r="DY141" i="20"/>
  <c r="CB141" i="20"/>
  <c r="CC141" i="20" s="1"/>
  <c r="CE141" i="20" s="1"/>
  <c r="CF141" i="20"/>
  <c r="EY15" i="20"/>
  <c r="EU15" i="20"/>
  <c r="EV15" i="20" s="1"/>
  <c r="EX15" i="20" s="1"/>
  <c r="AB15" i="20"/>
  <c r="Y15" i="20"/>
  <c r="AA15" i="20" s="1"/>
  <c r="X15" i="20"/>
  <c r="U15" i="20"/>
  <c r="Q15" i="20"/>
  <c r="R15" i="20"/>
  <c r="DN194" i="20"/>
  <c r="T110" i="20"/>
  <c r="AW135" i="20"/>
  <c r="AS135" i="20"/>
  <c r="AT135" i="20" s="1"/>
  <c r="EH13" i="20"/>
  <c r="EG13" i="20"/>
  <c r="EK13" i="20"/>
  <c r="ER101" i="20"/>
  <c r="EN101" i="20"/>
  <c r="EO101" i="20" s="1"/>
  <c r="AS150" i="20"/>
  <c r="AT150" i="20" s="1"/>
  <c r="AV150" i="20" s="1"/>
  <c r="AW150" i="20"/>
  <c r="EV183" i="20"/>
  <c r="EY183" i="20"/>
  <c r="EU183" i="20"/>
  <c r="CT103" i="20"/>
  <c r="CP103" i="20"/>
  <c r="CQ103" i="20" s="1"/>
  <c r="CS103" i="20" s="1"/>
  <c r="BK126" i="20"/>
  <c r="BG126" i="20"/>
  <c r="AS44" i="20"/>
  <c r="EU139" i="20"/>
  <c r="EV139" i="20" s="1"/>
  <c r="EY139" i="20"/>
  <c r="DZ211" i="20"/>
  <c r="EB211" i="20" s="1"/>
  <c r="EC211" i="20"/>
  <c r="DY211" i="20"/>
  <c r="AF219" i="20"/>
  <c r="AI219" i="20"/>
  <c r="AE219" i="20"/>
  <c r="EY150" i="20"/>
  <c r="EU150" i="20"/>
  <c r="EV150" i="20" s="1"/>
  <c r="DZ182" i="20"/>
  <c r="EC182" i="20"/>
  <c r="DY182" i="20"/>
  <c r="FX103" i="20"/>
  <c r="T119" i="21"/>
  <c r="W119" i="21"/>
  <c r="S84" i="21"/>
  <c r="W84" i="21"/>
  <c r="GS135" i="20"/>
  <c r="GT135" i="20" s="1"/>
  <c r="GV135" i="20" s="1"/>
  <c r="CM13" i="20"/>
  <c r="CI13" i="20"/>
  <c r="CJ13" i="20" s="1"/>
  <c r="CL13" i="20" s="1"/>
  <c r="BY211" i="20"/>
  <c r="BV211" i="20"/>
  <c r="BX211" i="20" s="1"/>
  <c r="BU211" i="20"/>
  <c r="FF150" i="20"/>
  <c r="FB150" i="20"/>
  <c r="FC150" i="20" s="1"/>
  <c r="FE150" i="20" s="1"/>
  <c r="EY24" i="20"/>
  <c r="EU24" i="20"/>
  <c r="EV24" i="20" s="1"/>
  <c r="AH100" i="20"/>
  <c r="BR41" i="20"/>
  <c r="BN41" i="20"/>
  <c r="BO41" i="20" s="1"/>
  <c r="S28" i="21"/>
  <c r="W28" i="21"/>
  <c r="EK135" i="20"/>
  <c r="EG135" i="20"/>
  <c r="EH135" i="20" s="1"/>
  <c r="AP139" i="20"/>
  <c r="AL139" i="20"/>
  <c r="AM139" i="20" s="1"/>
  <c r="DE211" i="20"/>
  <c r="DG211" i="20" s="1"/>
  <c r="DH211" i="20"/>
  <c r="DD211" i="20"/>
  <c r="CC219" i="20"/>
  <c r="CE219" i="20" s="1"/>
  <c r="CF219" i="20"/>
  <c r="CB219" i="20"/>
  <c r="AP150" i="20"/>
  <c r="AL150" i="20"/>
  <c r="AM150" i="20" s="1"/>
  <c r="DA24" i="20"/>
  <c r="CW24" i="20"/>
  <c r="CX24" i="20" s="1"/>
  <c r="W76" i="21"/>
  <c r="S76" i="21"/>
  <c r="S29" i="21"/>
  <c r="W29" i="21"/>
  <c r="EH44" i="20"/>
  <c r="FM126" i="20"/>
  <c r="FI126" i="20"/>
  <c r="BK211" i="20"/>
  <c r="BH211" i="20"/>
  <c r="BG211" i="20"/>
  <c r="EK219" i="20"/>
  <c r="EH219" i="20"/>
  <c r="EG219" i="20"/>
  <c r="FT72" i="20"/>
  <c r="FP72" i="20"/>
  <c r="FQ72" i="20" s="1"/>
  <c r="GT182" i="20"/>
  <c r="GV182" i="20" s="1"/>
  <c r="GS182" i="20"/>
  <c r="W52" i="21"/>
  <c r="S52" i="21"/>
  <c r="W21" i="21"/>
  <c r="S21" i="21"/>
  <c r="EU44" i="20"/>
  <c r="EV44" i="20" s="1"/>
  <c r="EX44" i="20" s="1"/>
  <c r="EK126" i="20"/>
  <c r="EG126" i="20"/>
  <c r="DV211" i="20"/>
  <c r="DS211" i="20"/>
  <c r="DU211" i="20" s="1"/>
  <c r="DR211" i="20"/>
  <c r="BA191" i="20"/>
  <c r="BD191" i="20"/>
  <c r="AZ191" i="20"/>
  <c r="BY72" i="20"/>
  <c r="BU72" i="20"/>
  <c r="BV72" i="20" s="1"/>
  <c r="BX72" i="20" s="1"/>
  <c r="DH155" i="20"/>
  <c r="DD155" i="20"/>
  <c r="DE155" i="20" s="1"/>
  <c r="T91" i="21"/>
  <c r="W91" i="21"/>
  <c r="S85" i="21"/>
  <c r="W85" i="21"/>
  <c r="T68" i="21"/>
  <c r="W68" i="21"/>
  <c r="X13" i="20"/>
  <c r="Y13" i="20"/>
  <c r="AB13" i="20"/>
  <c r="DO214" i="20"/>
  <c r="DL214" i="20"/>
  <c r="DK214" i="20"/>
  <c r="BY130" i="20"/>
  <c r="BU130" i="20"/>
  <c r="BV130" i="20" s="1"/>
  <c r="BX130" i="20" s="1"/>
  <c r="CM150" i="20"/>
  <c r="CI150" i="20"/>
  <c r="CJ150" i="20" s="1"/>
  <c r="CL150" i="20" s="1"/>
  <c r="DO183" i="20"/>
  <c r="DL183" i="20"/>
  <c r="DK183" i="20"/>
  <c r="FF155" i="20"/>
  <c r="FB155" i="20"/>
  <c r="FC155" i="20" s="1"/>
  <c r="GL126" i="20"/>
  <c r="GM126" i="20" s="1"/>
  <c r="GO126" i="20" s="1"/>
  <c r="W98" i="21"/>
  <c r="S98" i="21"/>
  <c r="S77" i="21"/>
  <c r="W77" i="21"/>
  <c r="AE13" i="20"/>
  <c r="AF13" i="20"/>
  <c r="AH13" i="20" s="1"/>
  <c r="AI13" i="20"/>
  <c r="AI126" i="20"/>
  <c r="AE126" i="20"/>
  <c r="AF126" i="20" s="1"/>
  <c r="AW130" i="20"/>
  <c r="AS130" i="20"/>
  <c r="AT130" i="20" s="1"/>
  <c r="BK191" i="20"/>
  <c r="BH191" i="20"/>
  <c r="BJ191" i="20" s="1"/>
  <c r="BG191" i="20"/>
  <c r="AW72" i="20"/>
  <c r="AS72" i="20"/>
  <c r="AT72" i="20" s="1"/>
  <c r="GL155" i="20"/>
  <c r="GM155" i="20" s="1"/>
  <c r="GO155" i="20" s="1"/>
  <c r="CS152" i="20"/>
  <c r="T78" i="20"/>
  <c r="FZ48" i="20"/>
  <c r="S26" i="21"/>
  <c r="W26" i="21"/>
  <c r="W100" i="21"/>
  <c r="S100" i="21"/>
  <c r="T20" i="21"/>
  <c r="W20" i="21"/>
  <c r="S36" i="21"/>
  <c r="W36" i="21"/>
  <c r="F98" i="20" l="1"/>
  <c r="L92" i="21" s="1"/>
  <c r="F178" i="20"/>
  <c r="L172" i="21" s="1"/>
  <c r="E162" i="20"/>
  <c r="E156" i="21" s="1"/>
  <c r="E234" i="20"/>
  <c r="E228" i="21" s="1"/>
  <c r="E59" i="20"/>
  <c r="E53" i="21" s="1"/>
  <c r="W216" i="21"/>
  <c r="W256" i="21"/>
  <c r="D110" i="20"/>
  <c r="J104" i="21" s="1"/>
  <c r="F234" i="20"/>
  <c r="L228" i="21" s="1"/>
  <c r="Y61" i="20"/>
  <c r="AA61" i="20" s="1"/>
  <c r="D146" i="20"/>
  <c r="J140" i="21" s="1"/>
  <c r="BR29" i="20"/>
  <c r="EY77" i="20"/>
  <c r="AT36" i="20"/>
  <c r="AV36" i="20" s="1"/>
  <c r="AT52" i="20"/>
  <c r="AV52" i="20" s="1"/>
  <c r="AW52" i="20"/>
  <c r="AZ77" i="20"/>
  <c r="BA77" i="20" s="1"/>
  <c r="BC77" i="20" s="1"/>
  <c r="AF52" i="20"/>
  <c r="AH52" i="20" s="1"/>
  <c r="BG36" i="20"/>
  <c r="BH36" i="20" s="1"/>
  <c r="BJ36" i="20" s="1"/>
  <c r="AI52" i="20"/>
  <c r="AP131" i="20"/>
  <c r="AB44" i="20"/>
  <c r="U93" i="20"/>
  <c r="Y44" i="20"/>
  <c r="AA44" i="20" s="1"/>
  <c r="AZ93" i="20"/>
  <c r="BA93" i="20" s="1"/>
  <c r="BC93" i="20" s="1"/>
  <c r="BG16" i="20"/>
  <c r="BH16" i="20" s="1"/>
  <c r="BJ16" i="20" s="1"/>
  <c r="X131" i="20"/>
  <c r="Y131" i="20" s="1"/>
  <c r="AA131" i="20" s="1"/>
  <c r="AB5" i="20" s="1"/>
  <c r="C37" i="6" s="1"/>
  <c r="DR85" i="20"/>
  <c r="DS85" i="20" s="1"/>
  <c r="DU85" i="20" s="1"/>
  <c r="DO36" i="20"/>
  <c r="EK61" i="20"/>
  <c r="F136" i="20"/>
  <c r="L130" i="21" s="1"/>
  <c r="BN69" i="20"/>
  <c r="BO69" i="20" s="1"/>
  <c r="BQ69" i="20" s="1"/>
  <c r="C255" i="20"/>
  <c r="C249" i="21" s="1"/>
  <c r="S166" i="21"/>
  <c r="S173" i="21"/>
  <c r="W228" i="21"/>
  <c r="S228" i="21"/>
  <c r="BG37" i="20"/>
  <c r="BH37" i="20" s="1"/>
  <c r="BJ37" i="20" s="1"/>
  <c r="W63" i="21"/>
  <c r="K6" i="20"/>
  <c r="G26" i="6" s="1"/>
  <c r="S63" i="21"/>
  <c r="S5" i="21"/>
  <c r="W5" i="21"/>
  <c r="FT69" i="20"/>
  <c r="FP69" i="20"/>
  <c r="FQ69" i="20" s="1"/>
  <c r="FS69" i="20" s="1"/>
  <c r="CF69" i="20"/>
  <c r="CB69" i="20"/>
  <c r="CC69" i="20" s="1"/>
  <c r="CE69" i="20" s="1"/>
  <c r="EK69" i="20"/>
  <c r="EG69" i="20"/>
  <c r="EH69" i="20" s="1"/>
  <c r="EJ69" i="20" s="1"/>
  <c r="DV69" i="20"/>
  <c r="DR69" i="20"/>
  <c r="DS69" i="20" s="1"/>
  <c r="DU69" i="20" s="1"/>
  <c r="F220" i="20"/>
  <c r="L214" i="21" s="1"/>
  <c r="X36" i="20"/>
  <c r="AB61" i="20"/>
  <c r="AB36" i="20"/>
  <c r="AE63" i="20"/>
  <c r="FB44" i="20"/>
  <c r="FC44" i="20" s="1"/>
  <c r="FE44" i="20" s="1"/>
  <c r="CP44" i="20"/>
  <c r="CQ44" i="20" s="1"/>
  <c r="CS44" i="20" s="1"/>
  <c r="AI63" i="20"/>
  <c r="DD61" i="20"/>
  <c r="DE61" i="20" s="1"/>
  <c r="DG61" i="20" s="1"/>
  <c r="EH52" i="20"/>
  <c r="EJ52" i="20" s="1"/>
  <c r="F242" i="20"/>
  <c r="L236" i="21" s="1"/>
  <c r="BA52" i="20"/>
  <c r="BC52" i="20" s="1"/>
  <c r="F148" i="20"/>
  <c r="L142" i="21" s="1"/>
  <c r="X52" i="20"/>
  <c r="BG52" i="20"/>
  <c r="BH52" i="20" s="1"/>
  <c r="BJ52" i="20" s="1"/>
  <c r="FM101" i="20"/>
  <c r="S157" i="21"/>
  <c r="D260" i="20"/>
  <c r="J254" i="21" s="1"/>
  <c r="F74" i="20"/>
  <c r="L68" i="21" s="1"/>
  <c r="D98" i="20"/>
  <c r="J92" i="21" s="1"/>
  <c r="F212" i="20"/>
  <c r="L206" i="21" s="1"/>
  <c r="C98" i="20"/>
  <c r="C92" i="21" s="1"/>
  <c r="E180" i="20"/>
  <c r="E174" i="21" s="1"/>
  <c r="D241" i="20"/>
  <c r="J235" i="21" s="1"/>
  <c r="S254" i="21"/>
  <c r="D180" i="20"/>
  <c r="J174" i="21" s="1"/>
  <c r="C212" i="20"/>
  <c r="C206" i="21" s="1"/>
  <c r="D148" i="20"/>
  <c r="J142" i="21" s="1"/>
  <c r="F180" i="20"/>
  <c r="L174" i="21" s="1"/>
  <c r="F260" i="20"/>
  <c r="L254" i="21" s="1"/>
  <c r="F60" i="20"/>
  <c r="L54" i="21" s="1"/>
  <c r="AT44" i="20"/>
  <c r="AV44" i="20" s="1"/>
  <c r="CP36" i="20"/>
  <c r="CQ36" i="20" s="1"/>
  <c r="CS36" i="20" s="1"/>
  <c r="FW52" i="20"/>
  <c r="FX52" i="20" s="1"/>
  <c r="FZ52" i="20" s="1"/>
  <c r="AE101" i="20"/>
  <c r="AF101" i="20" s="1"/>
  <c r="AH101" i="20" s="1"/>
  <c r="BG109" i="20"/>
  <c r="BH109" i="20" s="1"/>
  <c r="BJ109" i="20" s="1"/>
  <c r="FX101" i="20"/>
  <c r="FZ101" i="20" s="1"/>
  <c r="AE109" i="20"/>
  <c r="AF109" i="20" s="1"/>
  <c r="AH109" i="20" s="1"/>
  <c r="D212" i="20"/>
  <c r="J206" i="21" s="1"/>
  <c r="C140" i="20"/>
  <c r="C134" i="21" s="1"/>
  <c r="C241" i="20"/>
  <c r="C235" i="21" s="1"/>
  <c r="C148" i="20"/>
  <c r="C142" i="21" s="1"/>
  <c r="E30" i="20"/>
  <c r="E24" i="21" s="1"/>
  <c r="W206" i="21"/>
  <c r="EG44" i="20"/>
  <c r="AB16" i="20"/>
  <c r="FP127" i="20"/>
  <c r="FQ127" i="20" s="1"/>
  <c r="FS127" i="20" s="1"/>
  <c r="GA109" i="20"/>
  <c r="CW36" i="20"/>
  <c r="CX36" i="20" s="1"/>
  <c r="CZ36" i="20" s="1"/>
  <c r="DK52" i="20"/>
  <c r="DL52" i="20" s="1"/>
  <c r="DN52" i="20" s="1"/>
  <c r="E212" i="20"/>
  <c r="E206" i="21" s="1"/>
  <c r="E260" i="20"/>
  <c r="E254" i="21" s="1"/>
  <c r="D136" i="20"/>
  <c r="J130" i="21" s="1"/>
  <c r="C260" i="20"/>
  <c r="C254" i="21" s="1"/>
  <c r="C180" i="20"/>
  <c r="C174" i="21" s="1"/>
  <c r="FX109" i="20"/>
  <c r="FZ109" i="20" s="1"/>
  <c r="DZ101" i="20"/>
  <c r="EB101" i="20" s="1"/>
  <c r="Q52" i="20"/>
  <c r="AM44" i="20"/>
  <c r="AO44" i="20" s="1"/>
  <c r="CB77" i="20"/>
  <c r="CC77" i="20" s="1"/>
  <c r="CE77" i="20" s="1"/>
  <c r="FI20" i="20"/>
  <c r="FJ20" i="20" s="1"/>
  <c r="FL20" i="20" s="1"/>
  <c r="W242" i="21"/>
  <c r="F240" i="20"/>
  <c r="L234" i="21" s="1"/>
  <c r="E220" i="20"/>
  <c r="E214" i="21" s="1"/>
  <c r="F139" i="20"/>
  <c r="L133" i="21" s="1"/>
  <c r="D262" i="20"/>
  <c r="J256" i="21" s="1"/>
  <c r="E195" i="20"/>
  <c r="E189" i="21" s="1"/>
  <c r="C220" i="20"/>
  <c r="C214" i="21" s="1"/>
  <c r="E241" i="20"/>
  <c r="E235" i="21" s="1"/>
  <c r="C262" i="20"/>
  <c r="C256" i="21" s="1"/>
  <c r="E217" i="20"/>
  <c r="E211" i="21" s="1"/>
  <c r="C195" i="20"/>
  <c r="C189" i="21" s="1"/>
  <c r="W189" i="21"/>
  <c r="F217" i="20"/>
  <c r="L211" i="21" s="1"/>
  <c r="C217" i="20"/>
  <c r="C211" i="21" s="1"/>
  <c r="F195" i="20"/>
  <c r="L189" i="21" s="1"/>
  <c r="D195" i="20"/>
  <c r="J189" i="21" s="1"/>
  <c r="S214" i="21"/>
  <c r="W214" i="21"/>
  <c r="BU101" i="20"/>
  <c r="BV101" i="20" s="1"/>
  <c r="BX101" i="20" s="1"/>
  <c r="EU20" i="20"/>
  <c r="EV20" i="20" s="1"/>
  <c r="EX20" i="20" s="1"/>
  <c r="D217" i="20"/>
  <c r="J211" i="21" s="1"/>
  <c r="K44" i="20"/>
  <c r="M44" i="20" s="1"/>
  <c r="N44" i="20"/>
  <c r="E262" i="20"/>
  <c r="E256" i="21" s="1"/>
  <c r="F32" i="20"/>
  <c r="L26" i="21" s="1"/>
  <c r="S121" i="21"/>
  <c r="G4" i="21"/>
  <c r="P4" i="21" s="1"/>
  <c r="F4" i="21" s="1"/>
  <c r="F30" i="20"/>
  <c r="L24" i="21" s="1"/>
  <c r="F246" i="20"/>
  <c r="L240" i="21" s="1"/>
  <c r="S38" i="21"/>
  <c r="E246" i="20"/>
  <c r="E240" i="21" s="1"/>
  <c r="W38" i="21"/>
  <c r="W187" i="21"/>
  <c r="S170" i="21"/>
  <c r="C147" i="20"/>
  <c r="C141" i="21" s="1"/>
  <c r="W103" i="21"/>
  <c r="S14" i="21"/>
  <c r="S103" i="21"/>
  <c r="W7" i="21"/>
  <c r="D74" i="20"/>
  <c r="J68" i="21" s="1"/>
  <c r="D134" i="20"/>
  <c r="J128" i="21" s="1"/>
  <c r="W42" i="21"/>
  <c r="AH74" i="20"/>
  <c r="C74" i="20"/>
  <c r="C68" i="21" s="1"/>
  <c r="S132" i="21"/>
  <c r="W132" i="21"/>
  <c r="W14" i="21"/>
  <c r="FM85" i="20"/>
  <c r="FI85" i="20"/>
  <c r="FJ85" i="20" s="1"/>
  <c r="FL85" i="20" s="1"/>
  <c r="F122" i="20"/>
  <c r="L116" i="21" s="1"/>
  <c r="F189" i="20"/>
  <c r="L183" i="21" s="1"/>
  <c r="D187" i="20"/>
  <c r="J181" i="21" s="1"/>
  <c r="F257" i="20"/>
  <c r="L251" i="21" s="1"/>
  <c r="F216" i="20"/>
  <c r="L210" i="21" s="1"/>
  <c r="F59" i="20"/>
  <c r="L53" i="21" s="1"/>
  <c r="E222" i="20"/>
  <c r="E216" i="21" s="1"/>
  <c r="C190" i="20"/>
  <c r="C184" i="21" s="1"/>
  <c r="F35" i="20"/>
  <c r="L29" i="21" s="1"/>
  <c r="F254" i="20"/>
  <c r="L248" i="21" s="1"/>
  <c r="C233" i="20"/>
  <c r="C227" i="21" s="1"/>
  <c r="C151" i="20"/>
  <c r="C145" i="21" s="1"/>
  <c r="C150" i="20"/>
  <c r="C144" i="21" s="1"/>
  <c r="E208" i="20"/>
  <c r="E202" i="21" s="1"/>
  <c r="D42" i="20"/>
  <c r="J36" i="21" s="1"/>
  <c r="E228" i="20"/>
  <c r="E222" i="21" s="1"/>
  <c r="F58" i="20"/>
  <c r="L52" i="21" s="1"/>
  <c r="E66" i="20"/>
  <c r="E60" i="21" s="1"/>
  <c r="F199" i="20"/>
  <c r="L193" i="21" s="1"/>
  <c r="E230" i="20"/>
  <c r="E224" i="21" s="1"/>
  <c r="F231" i="20"/>
  <c r="L225" i="21" s="1"/>
  <c r="F155" i="20"/>
  <c r="L149" i="21" s="1"/>
  <c r="F113" i="20"/>
  <c r="L107" i="21" s="1"/>
  <c r="D66" i="20"/>
  <c r="J60" i="21" s="1"/>
  <c r="F66" i="20"/>
  <c r="L60" i="21" s="1"/>
  <c r="D58" i="20"/>
  <c r="J52" i="21" s="1"/>
  <c r="E259" i="20"/>
  <c r="E253" i="21" s="1"/>
  <c r="D240" i="20"/>
  <c r="J234" i="21" s="1"/>
  <c r="E190" i="20"/>
  <c r="E184" i="21" s="1"/>
  <c r="C139" i="20"/>
  <c r="C133" i="21" s="1"/>
  <c r="C14" i="20"/>
  <c r="C8" i="21" s="1"/>
  <c r="C153" i="20"/>
  <c r="C147" i="21" s="1"/>
  <c r="E148" i="20"/>
  <c r="E142" i="21" s="1"/>
  <c r="F198" i="20"/>
  <c r="L192" i="21" s="1"/>
  <c r="D30" i="20"/>
  <c r="J24" i="21" s="1"/>
  <c r="C201" i="20"/>
  <c r="C195" i="21" s="1"/>
  <c r="C83" i="20"/>
  <c r="C77" i="21" s="1"/>
  <c r="F207" i="20"/>
  <c r="L201" i="21" s="1"/>
  <c r="D122" i="20"/>
  <c r="J116" i="21" s="1"/>
  <c r="F68" i="20"/>
  <c r="L62" i="21" s="1"/>
  <c r="E160" i="20"/>
  <c r="E154" i="21" s="1"/>
  <c r="C224" i="20"/>
  <c r="C218" i="21" s="1"/>
  <c r="F197" i="20"/>
  <c r="L191" i="21" s="1"/>
  <c r="C261" i="20"/>
  <c r="C255" i="21" s="1"/>
  <c r="F193" i="20"/>
  <c r="L187" i="21" s="1"/>
  <c r="F157" i="20"/>
  <c r="L151" i="21" s="1"/>
  <c r="C149" i="20"/>
  <c r="C143" i="21" s="1"/>
  <c r="C211" i="20"/>
  <c r="C205" i="21" s="1"/>
  <c r="C141" i="20"/>
  <c r="C135" i="21" s="1"/>
  <c r="C105" i="20"/>
  <c r="C99" i="21" s="1"/>
  <c r="C143" i="20"/>
  <c r="C137" i="21" s="1"/>
  <c r="C245" i="20"/>
  <c r="C239" i="21" s="1"/>
  <c r="C152" i="20"/>
  <c r="C146" i="21" s="1"/>
  <c r="C38" i="20"/>
  <c r="C32" i="21" s="1"/>
  <c r="C222" i="20"/>
  <c r="C216" i="21" s="1"/>
  <c r="C40" i="20"/>
  <c r="C34" i="21" s="1"/>
  <c r="C32" i="20"/>
  <c r="C26" i="21" s="1"/>
  <c r="C18" i="20"/>
  <c r="C12" i="21" s="1"/>
  <c r="C43" i="20"/>
  <c r="C37" i="21" s="1"/>
  <c r="C219" i="20"/>
  <c r="C213" i="21" s="1"/>
  <c r="C114" i="20"/>
  <c r="C108" i="21" s="1"/>
  <c r="C242" i="20"/>
  <c r="C236" i="21" s="1"/>
  <c r="C227" i="20"/>
  <c r="C221" i="21" s="1"/>
  <c r="C134" i="20"/>
  <c r="C128" i="21" s="1"/>
  <c r="C164" i="20"/>
  <c r="C158" i="21" s="1"/>
  <c r="S201" i="21"/>
  <c r="W201" i="21"/>
  <c r="F219" i="20"/>
  <c r="L213" i="21" s="1"/>
  <c r="C13" i="20"/>
  <c r="C7" i="21" s="1"/>
  <c r="C82" i="20"/>
  <c r="C76" i="21" s="1"/>
  <c r="C75" i="20"/>
  <c r="C69" i="21" s="1"/>
  <c r="C172" i="20"/>
  <c r="C166" i="21" s="1"/>
  <c r="C200" i="20"/>
  <c r="C194" i="21" s="1"/>
  <c r="U20" i="20"/>
  <c r="AW36" i="20"/>
  <c r="C175" i="20"/>
  <c r="C169" i="21" s="1"/>
  <c r="EK36" i="20"/>
  <c r="C205" i="20"/>
  <c r="C199" i="21" s="1"/>
  <c r="BA20" i="20"/>
  <c r="BC20" i="20" s="1"/>
  <c r="CB44" i="20"/>
  <c r="CC44" i="20" s="1"/>
  <c r="CE44" i="20" s="1"/>
  <c r="AB52" i="20"/>
  <c r="AP20" i="20"/>
  <c r="BD44" i="20"/>
  <c r="EK52" i="20"/>
  <c r="C62" i="20"/>
  <c r="C56" i="21" s="1"/>
  <c r="C182" i="20"/>
  <c r="C176" i="21" s="1"/>
  <c r="AM29" i="20"/>
  <c r="AO29" i="20" s="1"/>
  <c r="C188" i="20"/>
  <c r="C182" i="21" s="1"/>
  <c r="E207" i="20"/>
  <c r="E201" i="21" s="1"/>
  <c r="F110" i="20"/>
  <c r="L104" i="21" s="1"/>
  <c r="F118" i="20"/>
  <c r="L112" i="21" s="1"/>
  <c r="AM52" i="20"/>
  <c r="AO52" i="20" s="1"/>
  <c r="C137" i="20"/>
  <c r="C131" i="21" s="1"/>
  <c r="E181" i="20"/>
  <c r="E175" i="21" s="1"/>
  <c r="C76" i="20"/>
  <c r="C70" i="21" s="1"/>
  <c r="C132" i="20"/>
  <c r="C126" i="21" s="1"/>
  <c r="C145" i="20"/>
  <c r="C139" i="21" s="1"/>
  <c r="C125" i="20"/>
  <c r="C119" i="21" s="1"/>
  <c r="EN37" i="20"/>
  <c r="EO37" i="20" s="1"/>
  <c r="EQ37" i="20" s="1"/>
  <c r="C207" i="20"/>
  <c r="C201" i="21" s="1"/>
  <c r="C253" i="20"/>
  <c r="C247" i="21" s="1"/>
  <c r="C60" i="20"/>
  <c r="C54" i="21" s="1"/>
  <c r="AL109" i="20"/>
  <c r="AM109" i="20" s="1"/>
  <c r="AO109" i="20" s="1"/>
  <c r="C256" i="20"/>
  <c r="C250" i="21" s="1"/>
  <c r="C124" i="20"/>
  <c r="C118" i="21" s="1"/>
  <c r="C229" i="20"/>
  <c r="C223" i="21" s="1"/>
  <c r="CI109" i="20"/>
  <c r="CJ109" i="20" s="1"/>
  <c r="CL109" i="20" s="1"/>
  <c r="C144" i="20"/>
  <c r="C138" i="21" s="1"/>
  <c r="C91" i="20"/>
  <c r="C85" i="21" s="1"/>
  <c r="C67" i="20"/>
  <c r="C61" i="21" s="1"/>
  <c r="C251" i="20"/>
  <c r="C245" i="21" s="1"/>
  <c r="C218" i="20"/>
  <c r="C212" i="21" s="1"/>
  <c r="C170" i="20"/>
  <c r="C164" i="21" s="1"/>
  <c r="F251" i="20"/>
  <c r="L245" i="21" s="1"/>
  <c r="C155" i="20"/>
  <c r="C149" i="21" s="1"/>
  <c r="C210" i="20"/>
  <c r="C204" i="21" s="1"/>
  <c r="C231" i="20"/>
  <c r="C225" i="21" s="1"/>
  <c r="C181" i="20"/>
  <c r="C175" i="21" s="1"/>
  <c r="C208" i="20"/>
  <c r="C202" i="21" s="1"/>
  <c r="D184" i="20"/>
  <c r="J178" i="21" s="1"/>
  <c r="F190" i="20"/>
  <c r="L184" i="21" s="1"/>
  <c r="C160" i="20"/>
  <c r="C154" i="21" s="1"/>
  <c r="C42" i="20"/>
  <c r="C36" i="21" s="1"/>
  <c r="C228" i="20"/>
  <c r="C222" i="21" s="1"/>
  <c r="C254" i="20"/>
  <c r="C248" i="21" s="1"/>
  <c r="C122" i="20"/>
  <c r="C116" i="21" s="1"/>
  <c r="C58" i="20"/>
  <c r="C52" i="21" s="1"/>
  <c r="BU52" i="20"/>
  <c r="BV52" i="20" s="1"/>
  <c r="BX52" i="20" s="1"/>
  <c r="BY52" i="20"/>
  <c r="C154" i="20"/>
  <c r="C148" i="21" s="1"/>
  <c r="C191" i="20"/>
  <c r="C185" i="21" s="1"/>
  <c r="C88" i="20"/>
  <c r="C82" i="21" s="1"/>
  <c r="C97" i="20"/>
  <c r="C91" i="21" s="1"/>
  <c r="C113" i="20"/>
  <c r="C107" i="21" s="1"/>
  <c r="C232" i="20"/>
  <c r="C226" i="21" s="1"/>
  <c r="C204" i="20"/>
  <c r="C198" i="21" s="1"/>
  <c r="C183" i="20"/>
  <c r="C177" i="21" s="1"/>
  <c r="C239" i="20"/>
  <c r="C233" i="21" s="1"/>
  <c r="C115" i="20"/>
  <c r="C109" i="21" s="1"/>
  <c r="CB103" i="20"/>
  <c r="CC103" i="20" s="1"/>
  <c r="CE103" i="20" s="1"/>
  <c r="FW103" i="20"/>
  <c r="C133" i="20"/>
  <c r="C127" i="21" s="1"/>
  <c r="C130" i="20"/>
  <c r="C124" i="21" s="1"/>
  <c r="C70" i="20"/>
  <c r="C64" i="21" s="1"/>
  <c r="C94" i="20"/>
  <c r="C88" i="21" s="1"/>
  <c r="C81" i="20"/>
  <c r="C75" i="21" s="1"/>
  <c r="C84" i="20"/>
  <c r="C78" i="21" s="1"/>
  <c r="EK20" i="20"/>
  <c r="C65" i="20"/>
  <c r="C59" i="21" s="1"/>
  <c r="GA93" i="20"/>
  <c r="AF36" i="20"/>
  <c r="AH36" i="20" s="1"/>
  <c r="FI44" i="20"/>
  <c r="FJ44" i="20" s="1"/>
  <c r="FL44" i="20" s="1"/>
  <c r="C192" i="20"/>
  <c r="C186" i="21" s="1"/>
  <c r="EN109" i="20"/>
  <c r="EO109" i="20" s="1"/>
  <c r="EQ109" i="20" s="1"/>
  <c r="C159" i="20"/>
  <c r="C153" i="21" s="1"/>
  <c r="C189" i="20"/>
  <c r="C183" i="21" s="1"/>
  <c r="AM20" i="20"/>
  <c r="AO20" i="20" s="1"/>
  <c r="FP52" i="20"/>
  <c r="FQ52" i="20" s="1"/>
  <c r="FS52" i="20" s="1"/>
  <c r="C176" i="20"/>
  <c r="C170" i="21" s="1"/>
  <c r="AP29" i="20"/>
  <c r="C225" i="20"/>
  <c r="C219" i="21" s="1"/>
  <c r="C197" i="20"/>
  <c r="C191" i="21" s="1"/>
  <c r="F83" i="20"/>
  <c r="L77" i="21" s="1"/>
  <c r="E254" i="20"/>
  <c r="E248" i="21" s="1"/>
  <c r="AL52" i="20"/>
  <c r="C168" i="20"/>
  <c r="C162" i="21" s="1"/>
  <c r="C100" i="20"/>
  <c r="C94" i="21" s="1"/>
  <c r="C72" i="20"/>
  <c r="C66" i="21" s="1"/>
  <c r="C56" i="20"/>
  <c r="C50" i="21" s="1"/>
  <c r="E249" i="20"/>
  <c r="E243" i="21" s="1"/>
  <c r="C17" i="20"/>
  <c r="C11" i="21" s="1"/>
  <c r="C27" i="20"/>
  <c r="C21" i="21" s="1"/>
  <c r="C25" i="20"/>
  <c r="C19" i="21" s="1"/>
  <c r="C128" i="20"/>
  <c r="C122" i="21" s="1"/>
  <c r="C89" i="20"/>
  <c r="C83" i="21" s="1"/>
  <c r="C257" i="20"/>
  <c r="C251" i="21" s="1"/>
  <c r="C186" i="20"/>
  <c r="C180" i="21" s="1"/>
  <c r="C248" i="20"/>
  <c r="C242" i="21" s="1"/>
  <c r="C216" i="20"/>
  <c r="C210" i="21" s="1"/>
  <c r="C86" i="20"/>
  <c r="C80" i="21" s="1"/>
  <c r="C108" i="20"/>
  <c r="C102" i="21" s="1"/>
  <c r="C99" i="20"/>
  <c r="C93" i="21" s="1"/>
  <c r="C169" i="20"/>
  <c r="C163" i="21" s="1"/>
  <c r="C194" i="20"/>
  <c r="C188" i="21" s="1"/>
  <c r="C215" i="20"/>
  <c r="C209" i="21" s="1"/>
  <c r="F160" i="20"/>
  <c r="L154" i="21" s="1"/>
  <c r="C34" i="20"/>
  <c r="C28" i="21" s="1"/>
  <c r="C118" i="20"/>
  <c r="C112" i="21" s="1"/>
  <c r="C240" i="20"/>
  <c r="C234" i="21" s="1"/>
  <c r="C146" i="20"/>
  <c r="C140" i="21" s="1"/>
  <c r="C198" i="20"/>
  <c r="C192" i="21" s="1"/>
  <c r="C246" i="20"/>
  <c r="C240" i="21" s="1"/>
  <c r="D254" i="20"/>
  <c r="J248" i="21" s="1"/>
  <c r="S191" i="21"/>
  <c r="W191" i="21"/>
  <c r="S207" i="21"/>
  <c r="DV44" i="20"/>
  <c r="DR44" i="20"/>
  <c r="DS44" i="20" s="1"/>
  <c r="DU44" i="20" s="1"/>
  <c r="C178" i="20"/>
  <c r="C172" i="21" s="1"/>
  <c r="C41" i="20"/>
  <c r="C35" i="21" s="1"/>
  <c r="C121" i="20"/>
  <c r="C115" i="21" s="1"/>
  <c r="C28" i="20"/>
  <c r="C22" i="21" s="1"/>
  <c r="C57" i="20"/>
  <c r="C51" i="21" s="1"/>
  <c r="C165" i="20"/>
  <c r="C159" i="21" s="1"/>
  <c r="C235" i="20"/>
  <c r="C229" i="21" s="1"/>
  <c r="C166" i="20"/>
  <c r="C160" i="21" s="1"/>
  <c r="C234" i="20"/>
  <c r="C228" i="21" s="1"/>
  <c r="EH20" i="20"/>
  <c r="EJ20" i="20" s="1"/>
  <c r="BA61" i="20"/>
  <c r="BC61" i="20" s="1"/>
  <c r="AI36" i="20"/>
  <c r="C221" i="20"/>
  <c r="C215" i="21" s="1"/>
  <c r="C46" i="20"/>
  <c r="C40" i="21" s="1"/>
  <c r="EH61" i="20"/>
  <c r="EJ61" i="20" s="1"/>
  <c r="C173" i="20"/>
  <c r="C167" i="21" s="1"/>
  <c r="D233" i="20"/>
  <c r="J227" i="21" s="1"/>
  <c r="E233" i="20"/>
  <c r="E227" i="21" s="1"/>
  <c r="C48" i="20"/>
  <c r="C42" i="21" s="1"/>
  <c r="C80" i="20"/>
  <c r="C74" i="21" s="1"/>
  <c r="C24" i="20"/>
  <c r="C18" i="21" s="1"/>
  <c r="C64" i="20"/>
  <c r="C58" i="21" s="1"/>
  <c r="C104" i="20"/>
  <c r="C98" i="21" s="1"/>
  <c r="C112" i="20"/>
  <c r="C106" i="21" s="1"/>
  <c r="E149" i="20"/>
  <c r="E143" i="21" s="1"/>
  <c r="E58" i="20"/>
  <c r="E52" i="21" s="1"/>
  <c r="C171" i="20"/>
  <c r="C165" i="21" s="1"/>
  <c r="C78" i="20"/>
  <c r="C72" i="21" s="1"/>
  <c r="C54" i="20"/>
  <c r="C48" i="21" s="1"/>
  <c r="C35" i="20"/>
  <c r="C29" i="21" s="1"/>
  <c r="C33" i="20"/>
  <c r="C27" i="21" s="1"/>
  <c r="C51" i="20"/>
  <c r="C45" i="21" s="1"/>
  <c r="C102" i="20"/>
  <c r="C96" i="21" s="1"/>
  <c r="C174" i="20"/>
  <c r="C168" i="21" s="1"/>
  <c r="C243" i="20"/>
  <c r="C237" i="21" s="1"/>
  <c r="C157" i="20"/>
  <c r="C151" i="21" s="1"/>
  <c r="C120" i="20"/>
  <c r="C114" i="21" s="1"/>
  <c r="C123" i="20"/>
  <c r="C117" i="21" s="1"/>
  <c r="C116" i="20"/>
  <c r="C110" i="21" s="1"/>
  <c r="C59" i="20"/>
  <c r="C53" i="21" s="1"/>
  <c r="C26" i="20"/>
  <c r="C20" i="21" s="1"/>
  <c r="C92" i="20"/>
  <c r="C86" i="21" s="1"/>
  <c r="C19" i="20"/>
  <c r="C13" i="21" s="1"/>
  <c r="C73" i="20"/>
  <c r="C67" i="21" s="1"/>
  <c r="C230" i="20"/>
  <c r="C224" i="21" s="1"/>
  <c r="C203" i="20"/>
  <c r="C197" i="21" s="1"/>
  <c r="C250" i="20"/>
  <c r="C244" i="21" s="1"/>
  <c r="C158" i="20"/>
  <c r="C152" i="21" s="1"/>
  <c r="AZ109" i="20"/>
  <c r="BA109" i="20" s="1"/>
  <c r="BC109" i="20" s="1"/>
  <c r="C196" i="20"/>
  <c r="C190" i="21" s="1"/>
  <c r="C22" i="20"/>
  <c r="C16" i="21" s="1"/>
  <c r="C66" i="20"/>
  <c r="C60" i="21" s="1"/>
  <c r="D246" i="20"/>
  <c r="J240" i="21" s="1"/>
  <c r="C199" i="20"/>
  <c r="C193" i="21" s="1"/>
  <c r="S248" i="21"/>
  <c r="W248" i="21"/>
  <c r="W222" i="21"/>
  <c r="S222" i="21"/>
  <c r="S202" i="21"/>
  <c r="W202" i="21"/>
  <c r="C167" i="20"/>
  <c r="C161" i="21" s="1"/>
  <c r="C15" i="20"/>
  <c r="C9" i="21" s="1"/>
  <c r="C90" i="20"/>
  <c r="C84" i="21" s="1"/>
  <c r="C213" i="20"/>
  <c r="C207" i="21" s="1"/>
  <c r="C238" i="20"/>
  <c r="C232" i="21" s="1"/>
  <c r="C163" i="20"/>
  <c r="C157" i="21" s="1"/>
  <c r="C142" i="20"/>
  <c r="C136" i="21" s="1"/>
  <c r="C68" i="20"/>
  <c r="C62" i="21" s="1"/>
  <c r="C50" i="20"/>
  <c r="C44" i="21" s="1"/>
  <c r="C214" i="20"/>
  <c r="C208" i="21" s="1"/>
  <c r="C179" i="20"/>
  <c r="C173" i="21" s="1"/>
  <c r="C49" i="20"/>
  <c r="C43" i="21" s="1"/>
  <c r="C187" i="20"/>
  <c r="C181" i="21" s="1"/>
  <c r="C202" i="20"/>
  <c r="C196" i="21" s="1"/>
  <c r="C259" i="20"/>
  <c r="C253" i="21" s="1"/>
  <c r="C135" i="20"/>
  <c r="C129" i="21" s="1"/>
  <c r="C177" i="20"/>
  <c r="C171" i="21" s="1"/>
  <c r="C110" i="20"/>
  <c r="C104" i="21" s="1"/>
  <c r="C249" i="20"/>
  <c r="C243" i="21" s="1"/>
  <c r="C107" i="20"/>
  <c r="C101" i="21" s="1"/>
  <c r="C226" i="20"/>
  <c r="C220" i="21" s="1"/>
  <c r="C138" i="20"/>
  <c r="C132" i="21" s="1"/>
  <c r="C193" i="20"/>
  <c r="C187" i="21" s="1"/>
  <c r="C184" i="20"/>
  <c r="C178" i="21" s="1"/>
  <c r="C136" i="20"/>
  <c r="C130" i="21" s="1"/>
  <c r="C30" i="20"/>
  <c r="C24" i="21" s="1"/>
  <c r="C162" i="20"/>
  <c r="C156" i="21" s="1"/>
  <c r="D209" i="20"/>
  <c r="J203" i="21" s="1"/>
  <c r="C203" i="21"/>
  <c r="D60" i="20"/>
  <c r="J54" i="21" s="1"/>
  <c r="C11" i="20"/>
  <c r="C5" i="21" s="1"/>
  <c r="D234" i="20"/>
  <c r="J228" i="21" s="1"/>
  <c r="D253" i="20"/>
  <c r="J247" i="21" s="1"/>
  <c r="F226" i="20"/>
  <c r="L220" i="21" s="1"/>
  <c r="D231" i="20"/>
  <c r="J225" i="21" s="1"/>
  <c r="E153" i="20"/>
  <c r="E147" i="21" s="1"/>
  <c r="E251" i="20"/>
  <c r="E245" i="21" s="1"/>
  <c r="D181" i="20"/>
  <c r="J175" i="21" s="1"/>
  <c r="D68" i="20"/>
  <c r="J62" i="21" s="1"/>
  <c r="E42" i="20"/>
  <c r="E36" i="21" s="1"/>
  <c r="E196" i="20"/>
  <c r="E190" i="21" s="1"/>
  <c r="E164" i="20"/>
  <c r="E158" i="21" s="1"/>
  <c r="E158" i="20"/>
  <c r="E152" i="21" s="1"/>
  <c r="D215" i="20"/>
  <c r="J209" i="21" s="1"/>
  <c r="D153" i="20"/>
  <c r="J147" i="21" s="1"/>
  <c r="F42" i="20"/>
  <c r="L36" i="21" s="1"/>
  <c r="D210" i="20"/>
  <c r="J204" i="21" s="1"/>
  <c r="E237" i="20"/>
  <c r="E231" i="21" s="1"/>
  <c r="F73" i="20"/>
  <c r="L67" i="21" s="1"/>
  <c r="F158" i="20"/>
  <c r="L152" i="21" s="1"/>
  <c r="D164" i="20"/>
  <c r="J158" i="21" s="1"/>
  <c r="D190" i="20"/>
  <c r="J184" i="21" s="1"/>
  <c r="S240" i="21"/>
  <c r="W240" i="21"/>
  <c r="S193" i="21"/>
  <c r="W193" i="21"/>
  <c r="F164" i="20"/>
  <c r="L158" i="21" s="1"/>
  <c r="T169" i="21"/>
  <c r="W169" i="21"/>
  <c r="F228" i="20"/>
  <c r="L222" i="21" s="1"/>
  <c r="W204" i="21"/>
  <c r="S204" i="21"/>
  <c r="S158" i="21"/>
  <c r="W158" i="21"/>
  <c r="F208" i="20"/>
  <c r="L202" i="21" s="1"/>
  <c r="E184" i="20"/>
  <c r="E178" i="21" s="1"/>
  <c r="DV36" i="20"/>
  <c r="DH52" i="20"/>
  <c r="CI93" i="20"/>
  <c r="CJ93" i="20" s="1"/>
  <c r="CL93" i="20" s="1"/>
  <c r="E218" i="20"/>
  <c r="E212" i="21" s="1"/>
  <c r="CB52" i="20"/>
  <c r="CC52" i="20" s="1"/>
  <c r="CE52" i="20" s="1"/>
  <c r="R52" i="20"/>
  <c r="T52" i="20" s="1"/>
  <c r="Q101" i="20"/>
  <c r="R101" i="20" s="1"/>
  <c r="T101" i="20" s="1"/>
  <c r="E194" i="20"/>
  <c r="E188" i="21" s="1"/>
  <c r="E203" i="20"/>
  <c r="E197" i="21" s="1"/>
  <c r="F222" i="20"/>
  <c r="L216" i="21" s="1"/>
  <c r="N20" i="20"/>
  <c r="J20" i="20"/>
  <c r="K20" i="20" s="1"/>
  <c r="M20" i="20" s="1"/>
  <c r="N5" i="20"/>
  <c r="C26" i="6" s="1"/>
  <c r="E214" i="20"/>
  <c r="E208" i="21" s="1"/>
  <c r="W138" i="21"/>
  <c r="CB36" i="20"/>
  <c r="CC36" i="20" s="1"/>
  <c r="CE36" i="20" s="1"/>
  <c r="L6" i="20"/>
  <c r="J26" i="6" s="1"/>
  <c r="I26" i="6" s="1"/>
  <c r="F259" i="20"/>
  <c r="L253" i="21" s="1"/>
  <c r="D239" i="20"/>
  <c r="J233" i="21" s="1"/>
  <c r="E239" i="20"/>
  <c r="E233" i="21" s="1"/>
  <c r="D203" i="20"/>
  <c r="J197" i="21" s="1"/>
  <c r="D196" i="20"/>
  <c r="J190" i="21" s="1"/>
  <c r="D160" i="20"/>
  <c r="J154" i="21" s="1"/>
  <c r="W234" i="21"/>
  <c r="F196" i="20"/>
  <c r="L190" i="21" s="1"/>
  <c r="S190" i="21"/>
  <c r="W190" i="21"/>
  <c r="D73" i="20"/>
  <c r="J67" i="21" s="1"/>
  <c r="GA44" i="20"/>
  <c r="F44" i="20" s="1"/>
  <c r="L38" i="21" s="1"/>
  <c r="FW44" i="20"/>
  <c r="FX44" i="20" s="1"/>
  <c r="FZ44" i="20" s="1"/>
  <c r="CM44" i="20"/>
  <c r="CI44" i="20"/>
  <c r="CJ44" i="20" s="1"/>
  <c r="CL44" i="20" s="1"/>
  <c r="T208" i="21"/>
  <c r="W208" i="21"/>
  <c r="CW52" i="20"/>
  <c r="CX52" i="20" s="1"/>
  <c r="CZ52" i="20" s="1"/>
  <c r="AI20" i="20"/>
  <c r="EC93" i="20"/>
  <c r="EC109" i="20"/>
  <c r="U36" i="20"/>
  <c r="E91" i="20"/>
  <c r="E85" i="21" s="1"/>
  <c r="E151" i="20"/>
  <c r="E145" i="21" s="1"/>
  <c r="BY44" i="20"/>
  <c r="BU44" i="20"/>
  <c r="BV44" i="20" s="1"/>
  <c r="BX44" i="20" s="1"/>
  <c r="DH20" i="20"/>
  <c r="DD20" i="20"/>
  <c r="DE20" i="20" s="1"/>
  <c r="DG20" i="20" s="1"/>
  <c r="CF20" i="20"/>
  <c r="CB20" i="20"/>
  <c r="CC20" i="20" s="1"/>
  <c r="CE20" i="20" s="1"/>
  <c r="S234" i="21"/>
  <c r="GA20" i="20"/>
  <c r="FW20" i="20"/>
  <c r="FX20" i="20" s="1"/>
  <c r="FZ20" i="20" s="1"/>
  <c r="E68" i="20"/>
  <c r="E62" i="21" s="1"/>
  <c r="BG61" i="20"/>
  <c r="BH61" i="20" s="1"/>
  <c r="BJ61" i="20" s="1"/>
  <c r="AF20" i="20"/>
  <c r="AH20" i="20" s="1"/>
  <c r="DR61" i="20"/>
  <c r="DS61" i="20" s="1"/>
  <c r="DU61" i="20" s="1"/>
  <c r="DY36" i="20"/>
  <c r="DZ36" i="20" s="1"/>
  <c r="EB36" i="20" s="1"/>
  <c r="FT101" i="20"/>
  <c r="AB29" i="20"/>
  <c r="E242" i="20"/>
  <c r="E236" i="21" s="1"/>
  <c r="E238" i="20"/>
  <c r="E232" i="21" s="1"/>
  <c r="E169" i="20"/>
  <c r="E163" i="21" s="1"/>
  <c r="E227" i="20"/>
  <c r="E221" i="21" s="1"/>
  <c r="D226" i="20"/>
  <c r="J220" i="21" s="1"/>
  <c r="D259" i="20"/>
  <c r="J253" i="21" s="1"/>
  <c r="S196" i="21"/>
  <c r="F249" i="20"/>
  <c r="L243" i="21" s="1"/>
  <c r="F214" i="20"/>
  <c r="L208" i="21" s="1"/>
  <c r="D249" i="20"/>
  <c r="J243" i="21" s="1"/>
  <c r="AS20" i="20"/>
  <c r="Y29" i="20"/>
  <c r="AA29" i="20" s="1"/>
  <c r="DK109" i="20"/>
  <c r="DL109" i="20" s="1"/>
  <c r="DN109" i="20" s="1"/>
  <c r="F210" i="20"/>
  <c r="L204" i="21" s="1"/>
  <c r="E231" i="20"/>
  <c r="E225" i="21" s="1"/>
  <c r="BR44" i="20"/>
  <c r="BN44" i="20"/>
  <c r="BO44" i="20" s="1"/>
  <c r="BQ44" i="20" s="1"/>
  <c r="FF20" i="20"/>
  <c r="FB20" i="20"/>
  <c r="FC20" i="20" s="1"/>
  <c r="FE20" i="20" s="1"/>
  <c r="CF109" i="20"/>
  <c r="CB109" i="20"/>
  <c r="CC109" i="20" s="1"/>
  <c r="CE109" i="20" s="1"/>
  <c r="AT20" i="20"/>
  <c r="AV20" i="20" s="1"/>
  <c r="E215" i="20"/>
  <c r="E209" i="21" s="1"/>
  <c r="F184" i="20"/>
  <c r="L178" i="21" s="1"/>
  <c r="EK109" i="20"/>
  <c r="EG109" i="20"/>
  <c r="EH109" i="20" s="1"/>
  <c r="EJ109" i="20" s="1"/>
  <c r="T253" i="21"/>
  <c r="W253" i="21"/>
  <c r="W243" i="21"/>
  <c r="S243" i="21"/>
  <c r="Q61" i="20"/>
  <c r="F218" i="20"/>
  <c r="L212" i="21" s="1"/>
  <c r="F194" i="20"/>
  <c r="L188" i="21" s="1"/>
  <c r="S232" i="21"/>
  <c r="W232" i="21"/>
  <c r="S154" i="21"/>
  <c r="W154" i="21"/>
  <c r="U109" i="20"/>
  <c r="Q109" i="20"/>
  <c r="R109" i="20" s="1"/>
  <c r="T109" i="20" s="1"/>
  <c r="R61" i="20"/>
  <c r="T61" i="20" s="1"/>
  <c r="E240" i="20"/>
  <c r="E234" i="21" s="1"/>
  <c r="BR20" i="20"/>
  <c r="BN20" i="20"/>
  <c r="BO20" i="20" s="1"/>
  <c r="BQ20" i="20" s="1"/>
  <c r="CT20" i="20"/>
  <c r="CP20" i="20"/>
  <c r="CQ20" i="20" s="1"/>
  <c r="CS20" i="20" s="1"/>
  <c r="BK20" i="20"/>
  <c r="BG20" i="20"/>
  <c r="BH20" i="20" s="1"/>
  <c r="BJ20" i="20" s="1"/>
  <c r="S184" i="21"/>
  <c r="W184" i="21"/>
  <c r="F183" i="20"/>
  <c r="L177" i="21" s="1"/>
  <c r="BD52" i="20"/>
  <c r="DK44" i="20"/>
  <c r="DL44" i="20" s="1"/>
  <c r="DN44" i="20" s="1"/>
  <c r="BU20" i="20"/>
  <c r="BV20" i="20" s="1"/>
  <c r="BX20" i="20" s="1"/>
  <c r="DA20" i="20"/>
  <c r="CW20" i="20"/>
  <c r="CX20" i="20" s="1"/>
  <c r="CZ20" i="20" s="1"/>
  <c r="AB109" i="20"/>
  <c r="X109" i="20"/>
  <c r="Y109" i="20" s="1"/>
  <c r="AA109" i="20" s="1"/>
  <c r="ER20" i="20"/>
  <c r="EN20" i="20"/>
  <c r="EO20" i="20" s="1"/>
  <c r="EQ20" i="20" s="1"/>
  <c r="D208" i="20"/>
  <c r="J202" i="21" s="1"/>
  <c r="D92" i="20"/>
  <c r="J86" i="21" s="1"/>
  <c r="W152" i="21"/>
  <c r="S152" i="21"/>
  <c r="D250" i="20"/>
  <c r="J244" i="21" s="1"/>
  <c r="F153" i="20"/>
  <c r="L147" i="21" s="1"/>
  <c r="F253" i="20"/>
  <c r="L247" i="21" s="1"/>
  <c r="F169" i="20"/>
  <c r="L163" i="21" s="1"/>
  <c r="DY77" i="20"/>
  <c r="DZ77" i="20" s="1"/>
  <c r="EB77" i="20" s="1"/>
  <c r="AZ101" i="20"/>
  <c r="BA101" i="20" s="1"/>
  <c r="BC101" i="20" s="1"/>
  <c r="F227" i="20"/>
  <c r="L221" i="21" s="1"/>
  <c r="E250" i="20"/>
  <c r="E244" i="21" s="1"/>
  <c r="D169" i="20"/>
  <c r="J163" i="21" s="1"/>
  <c r="D170" i="20"/>
  <c r="J164" i="21" s="1"/>
  <c r="D227" i="20"/>
  <c r="J221" i="21" s="1"/>
  <c r="S178" i="21"/>
  <c r="W178" i="21"/>
  <c r="W197" i="21"/>
  <c r="S197" i="21"/>
  <c r="W147" i="21"/>
  <c r="S147" i="21"/>
  <c r="F215" i="20"/>
  <c r="L209" i="21" s="1"/>
  <c r="F250" i="20"/>
  <c r="L244" i="21" s="1"/>
  <c r="F203" i="20"/>
  <c r="L197" i="21" s="1"/>
  <c r="F230" i="20"/>
  <c r="L224" i="21" s="1"/>
  <c r="S233" i="21"/>
  <c r="W233" i="21"/>
  <c r="W244" i="21"/>
  <c r="S244" i="21"/>
  <c r="W221" i="21"/>
  <c r="S221" i="21"/>
  <c r="W188" i="21"/>
  <c r="S188" i="21"/>
  <c r="D218" i="20"/>
  <c r="J212" i="21" s="1"/>
  <c r="D194" i="20"/>
  <c r="J188" i="21" s="1"/>
  <c r="F239" i="20"/>
  <c r="L233" i="21" s="1"/>
  <c r="W209" i="21"/>
  <c r="W175" i="21"/>
  <c r="S175" i="21"/>
  <c r="F181" i="20"/>
  <c r="L175" i="21" s="1"/>
  <c r="T177" i="21"/>
  <c r="W177" i="21"/>
  <c r="S225" i="21"/>
  <c r="W225" i="21"/>
  <c r="D230" i="20"/>
  <c r="J224" i="21" s="1"/>
  <c r="D242" i="20"/>
  <c r="J236" i="21" s="1"/>
  <c r="D251" i="20"/>
  <c r="J245" i="21" s="1"/>
  <c r="W212" i="21"/>
  <c r="S212" i="21"/>
  <c r="S163" i="21"/>
  <c r="W163" i="21"/>
  <c r="S236" i="21"/>
  <c r="W236" i="21"/>
  <c r="S245" i="21"/>
  <c r="W245" i="21"/>
  <c r="S224" i="21"/>
  <c r="W224" i="21"/>
  <c r="F144" i="20"/>
  <c r="L138" i="21" s="1"/>
  <c r="F137" i="20"/>
  <c r="L131" i="21" s="1"/>
  <c r="F78" i="20"/>
  <c r="L72" i="21" s="1"/>
  <c r="E26" i="20"/>
  <c r="E20" i="21" s="1"/>
  <c r="S23" i="21"/>
  <c r="F26" i="20"/>
  <c r="L20" i="21" s="1"/>
  <c r="W151" i="21"/>
  <c r="E136" i="20"/>
  <c r="E130" i="21" s="1"/>
  <c r="F17" i="20"/>
  <c r="L11" i="21" s="1"/>
  <c r="E257" i="20"/>
  <c r="E251" i="21" s="1"/>
  <c r="W87" i="21"/>
  <c r="S87" i="21"/>
  <c r="F86" i="20"/>
  <c r="L80" i="21" s="1"/>
  <c r="F115" i="20"/>
  <c r="L109" i="21" s="1"/>
  <c r="F128" i="20"/>
  <c r="L122" i="21" s="1"/>
  <c r="E147" i="20"/>
  <c r="E141" i="21" s="1"/>
  <c r="W30" i="21"/>
  <c r="F138" i="20"/>
  <c r="L132" i="21" s="1"/>
  <c r="S30" i="21"/>
  <c r="D59" i="20"/>
  <c r="J53" i="21" s="1"/>
  <c r="E253" i="20"/>
  <c r="E247" i="21" s="1"/>
  <c r="E171" i="20"/>
  <c r="E165" i="21" s="1"/>
  <c r="W46" i="21"/>
  <c r="D238" i="20"/>
  <c r="J232" i="21" s="1"/>
  <c r="D26" i="20"/>
  <c r="J20" i="21" s="1"/>
  <c r="F88" i="20"/>
  <c r="L82" i="21" s="1"/>
  <c r="F123" i="20"/>
  <c r="L117" i="21" s="1"/>
  <c r="S71" i="21"/>
  <c r="F124" i="20"/>
  <c r="L118" i="21" s="1"/>
  <c r="E204" i="20"/>
  <c r="E198" i="21" s="1"/>
  <c r="E14" i="20"/>
  <c r="E8" i="21" s="1"/>
  <c r="W23" i="21"/>
  <c r="E67" i="20"/>
  <c r="E61" i="21" s="1"/>
  <c r="D118" i="20"/>
  <c r="J112" i="21" s="1"/>
  <c r="D91" i="20"/>
  <c r="J85" i="21" s="1"/>
  <c r="F14" i="20"/>
  <c r="L8" i="21" s="1"/>
  <c r="D144" i="20"/>
  <c r="J138" i="21" s="1"/>
  <c r="D67" i="20"/>
  <c r="J61" i="21" s="1"/>
  <c r="F67" i="20"/>
  <c r="L61" i="21" s="1"/>
  <c r="E51" i="20"/>
  <c r="E45" i="21" s="1"/>
  <c r="S165" i="21"/>
  <c r="D214" i="20"/>
  <c r="J208" i="21" s="1"/>
  <c r="E216" i="20"/>
  <c r="E210" i="21" s="1"/>
  <c r="D114" i="20"/>
  <c r="J108" i="21" s="1"/>
  <c r="BQ110" i="20"/>
  <c r="D216" i="20"/>
  <c r="J210" i="21" s="1"/>
  <c r="E163" i="20"/>
  <c r="E157" i="21" s="1"/>
  <c r="E243" i="20"/>
  <c r="E237" i="21" s="1"/>
  <c r="E256" i="20"/>
  <c r="E250" i="21" s="1"/>
  <c r="D204" i="20"/>
  <c r="J198" i="21" s="1"/>
  <c r="F54" i="20"/>
  <c r="L48" i="21" s="1"/>
  <c r="F40" i="20"/>
  <c r="L34" i="21" s="1"/>
  <c r="F186" i="20"/>
  <c r="L180" i="21" s="1"/>
  <c r="E138" i="20"/>
  <c r="E132" i="21" s="1"/>
  <c r="D229" i="20"/>
  <c r="J223" i="21" s="1"/>
  <c r="E186" i="20"/>
  <c r="E180" i="21" s="1"/>
  <c r="E202" i="20"/>
  <c r="E196" i="21" s="1"/>
  <c r="E174" i="20"/>
  <c r="E168" i="21" s="1"/>
  <c r="F229" i="20"/>
  <c r="L223" i="21" s="1"/>
  <c r="F56" i="20"/>
  <c r="L50" i="21" s="1"/>
  <c r="D186" i="20"/>
  <c r="J180" i="21" s="1"/>
  <c r="E261" i="20"/>
  <c r="E255" i="21" s="1"/>
  <c r="F248" i="20"/>
  <c r="L242" i="21" s="1"/>
  <c r="E193" i="20"/>
  <c r="E187" i="21" s="1"/>
  <c r="E229" i="20"/>
  <c r="E223" i="21" s="1"/>
  <c r="F120" i="20"/>
  <c r="L114" i="21" s="1"/>
  <c r="D113" i="20"/>
  <c r="J107" i="21" s="1"/>
  <c r="E144" i="20"/>
  <c r="E138" i="21" s="1"/>
  <c r="F27" i="20"/>
  <c r="L21" i="21" s="1"/>
  <c r="D157" i="20"/>
  <c r="J151" i="21" s="1"/>
  <c r="D243" i="20"/>
  <c r="J237" i="21" s="1"/>
  <c r="F22" i="20"/>
  <c r="L16" i="21" s="1"/>
  <c r="D202" i="20"/>
  <c r="J196" i="21" s="1"/>
  <c r="D179" i="20"/>
  <c r="J173" i="21" s="1"/>
  <c r="E157" i="20"/>
  <c r="E151" i="21" s="1"/>
  <c r="D171" i="20"/>
  <c r="J165" i="21" s="1"/>
  <c r="D228" i="20"/>
  <c r="J222" i="21" s="1"/>
  <c r="D207" i="20"/>
  <c r="J201" i="21" s="1"/>
  <c r="E140" i="20"/>
  <c r="E134" i="21" s="1"/>
  <c r="E146" i="20"/>
  <c r="E140" i="21" s="1"/>
  <c r="E248" i="20"/>
  <c r="E242" i="21" s="1"/>
  <c r="F163" i="20"/>
  <c r="L157" i="21" s="1"/>
  <c r="F179" i="20"/>
  <c r="L173" i="21" s="1"/>
  <c r="D138" i="20"/>
  <c r="J132" i="21" s="1"/>
  <c r="D108" i="20"/>
  <c r="J102" i="21" s="1"/>
  <c r="E142" i="20"/>
  <c r="E136" i="21" s="1"/>
  <c r="E226" i="20"/>
  <c r="E220" i="21" s="1"/>
  <c r="D125" i="20"/>
  <c r="J119" i="21" s="1"/>
  <c r="D174" i="20"/>
  <c r="J168" i="21" s="1"/>
  <c r="FS54" i="20"/>
  <c r="E54" i="20"/>
  <c r="E48" i="21" s="1"/>
  <c r="W198" i="21"/>
  <c r="S198" i="21"/>
  <c r="D257" i="20"/>
  <c r="J251" i="21" s="1"/>
  <c r="T157" i="21"/>
  <c r="W157" i="21"/>
  <c r="T173" i="21"/>
  <c r="W173" i="21"/>
  <c r="F202" i="20"/>
  <c r="L196" i="21" s="1"/>
  <c r="F261" i="20"/>
  <c r="L255" i="21" s="1"/>
  <c r="F174" i="20"/>
  <c r="L168" i="21" s="1"/>
  <c r="DH36" i="20"/>
  <c r="DD36" i="20"/>
  <c r="DE36" i="20" s="1"/>
  <c r="DG36" i="20" s="1"/>
  <c r="FM36" i="20"/>
  <c r="FI36" i="20"/>
  <c r="FJ36" i="20" s="1"/>
  <c r="FL36" i="20" s="1"/>
  <c r="EC29" i="20"/>
  <c r="DY29" i="20"/>
  <c r="DZ29" i="20" s="1"/>
  <c r="EB29" i="20" s="1"/>
  <c r="DO29" i="20"/>
  <c r="DK29" i="20"/>
  <c r="DL29" i="20" s="1"/>
  <c r="DN29" i="20" s="1"/>
  <c r="AB93" i="20"/>
  <c r="X93" i="20"/>
  <c r="Y93" i="20" s="1"/>
  <c r="AA93" i="20" s="1"/>
  <c r="D261" i="20"/>
  <c r="J255" i="21" s="1"/>
  <c r="S223" i="21"/>
  <c r="W223" i="21"/>
  <c r="C26" i="18"/>
  <c r="AP36" i="20"/>
  <c r="AL36" i="20"/>
  <c r="AM36" i="20"/>
  <c r="AO36" i="20" s="1"/>
  <c r="ER36" i="20"/>
  <c r="EN36" i="20"/>
  <c r="EO36" i="20" s="1"/>
  <c r="EQ36" i="20" s="1"/>
  <c r="DV29" i="20"/>
  <c r="DR29" i="20"/>
  <c r="DS29" i="20" s="1"/>
  <c r="DU29" i="20" s="1"/>
  <c r="CF61" i="20"/>
  <c r="CB61" i="20"/>
  <c r="CC61" i="20" s="1"/>
  <c r="CE61" i="20" s="1"/>
  <c r="AP93" i="20"/>
  <c r="AL93" i="20"/>
  <c r="AM93" i="20" s="1"/>
  <c r="AO93" i="20" s="1"/>
  <c r="BY93" i="20"/>
  <c r="BU93" i="20"/>
  <c r="BV93" i="20" s="1"/>
  <c r="BX93" i="20" s="1"/>
  <c r="E179" i="20"/>
  <c r="E173" i="21" s="1"/>
  <c r="T144" i="21"/>
  <c r="W144" i="21"/>
  <c r="S213" i="21"/>
  <c r="W213" i="21"/>
  <c r="F243" i="20"/>
  <c r="L237" i="21" s="1"/>
  <c r="S250" i="21"/>
  <c r="W250" i="21"/>
  <c r="S180" i="21"/>
  <c r="W180" i="21"/>
  <c r="T196" i="21"/>
  <c r="W196" i="21"/>
  <c r="G25" i="18"/>
  <c r="H25" i="18" s="1"/>
  <c r="W226" i="21"/>
  <c r="S226" i="21"/>
  <c r="W210" i="21"/>
  <c r="S210" i="21"/>
  <c r="S237" i="21"/>
  <c r="W237" i="21"/>
  <c r="FT36" i="20"/>
  <c r="FP36" i="20"/>
  <c r="FQ36" i="20" s="1"/>
  <c r="FS36" i="20" s="1"/>
  <c r="BY36" i="20"/>
  <c r="BU36" i="20"/>
  <c r="BV36" i="20" s="1"/>
  <c r="BX36" i="20" s="1"/>
  <c r="F204" i="20"/>
  <c r="L198" i="21" s="1"/>
  <c r="F256" i="20"/>
  <c r="L250" i="21" s="1"/>
  <c r="ER29" i="20"/>
  <c r="EN29" i="20"/>
  <c r="EO29" i="20" s="1"/>
  <c r="EQ29" i="20" s="1"/>
  <c r="CM29" i="20"/>
  <c r="CI29" i="20"/>
  <c r="CJ29" i="20" s="1"/>
  <c r="CL29" i="20" s="1"/>
  <c r="FT29" i="20"/>
  <c r="FP29" i="20"/>
  <c r="FQ29" i="20" s="1"/>
  <c r="FS29" i="20" s="1"/>
  <c r="CF93" i="20"/>
  <c r="CB93" i="20"/>
  <c r="CC93" i="20" s="1"/>
  <c r="CE93" i="20" s="1"/>
  <c r="DA93" i="20"/>
  <c r="CW93" i="20"/>
  <c r="CX93" i="20" s="1"/>
  <c r="CZ93" i="20" s="1"/>
  <c r="DV93" i="20"/>
  <c r="DR93" i="20"/>
  <c r="DS93" i="20" s="1"/>
  <c r="DU93" i="20" s="1"/>
  <c r="W255" i="21"/>
  <c r="S255" i="21"/>
  <c r="S168" i="21"/>
  <c r="W168" i="21"/>
  <c r="D193" i="20"/>
  <c r="J187" i="21" s="1"/>
  <c r="F171" i="20"/>
  <c r="L165" i="21" s="1"/>
  <c r="D248" i="20"/>
  <c r="J242" i="21" s="1"/>
  <c r="GA36" i="20"/>
  <c r="FW36" i="20"/>
  <c r="FX36" i="20" s="1"/>
  <c r="FZ36" i="20" s="1"/>
  <c r="CM36" i="20"/>
  <c r="CI36" i="20"/>
  <c r="CJ36" i="20" s="1"/>
  <c r="CL36" i="20" s="1"/>
  <c r="EY36" i="20"/>
  <c r="EU36" i="20"/>
  <c r="EV36" i="20" s="1"/>
  <c r="EX36" i="20" s="1"/>
  <c r="D256" i="20"/>
  <c r="J250" i="21" s="1"/>
  <c r="BK29" i="20"/>
  <c r="BG29" i="20"/>
  <c r="BH29" i="20" s="1"/>
  <c r="BJ29" i="20" s="1"/>
  <c r="CF29" i="20"/>
  <c r="CB29" i="20"/>
  <c r="CC29" i="20" s="1"/>
  <c r="CE29" i="20" s="1"/>
  <c r="CT93" i="20"/>
  <c r="CP93" i="20"/>
  <c r="CQ93" i="20" s="1"/>
  <c r="CS93" i="20" s="1"/>
  <c r="EK93" i="20"/>
  <c r="EG93" i="20"/>
  <c r="EH93" i="20" s="1"/>
  <c r="EJ93" i="20" s="1"/>
  <c r="BR93" i="20"/>
  <c r="BN93" i="20"/>
  <c r="BO93" i="20" s="1"/>
  <c r="BQ93" i="20" s="1"/>
  <c r="F51" i="20"/>
  <c r="L45" i="21" s="1"/>
  <c r="F89" i="20"/>
  <c r="L83" i="21" s="1"/>
  <c r="D115" i="20"/>
  <c r="J109" i="21" s="1"/>
  <c r="F18" i="20"/>
  <c r="L12" i="21" s="1"/>
  <c r="D86" i="20"/>
  <c r="J80" i="21" s="1"/>
  <c r="E198" i="20"/>
  <c r="E192" i="21" s="1"/>
  <c r="D198" i="20"/>
  <c r="J192" i="21" s="1"/>
  <c r="S95" i="21"/>
  <c r="W71" i="21"/>
  <c r="W95" i="21"/>
  <c r="S46" i="21"/>
  <c r="D54" i="20"/>
  <c r="J48" i="21" s="1"/>
  <c r="D50" i="20"/>
  <c r="J44" i="21" s="1"/>
  <c r="F43" i="20"/>
  <c r="L37" i="21" s="1"/>
  <c r="F48" i="20"/>
  <c r="L42" i="21" s="1"/>
  <c r="E43" i="20"/>
  <c r="E37" i="21" s="1"/>
  <c r="F145" i="20"/>
  <c r="L139" i="21" s="1"/>
  <c r="E18" i="20"/>
  <c r="E12" i="21" s="1"/>
  <c r="D128" i="20"/>
  <c r="J122" i="21" s="1"/>
  <c r="D90" i="20"/>
  <c r="J84" i="21" s="1"/>
  <c r="E25" i="20"/>
  <c r="E19" i="21" s="1"/>
  <c r="E50" i="20"/>
  <c r="E44" i="21" s="1"/>
  <c r="D51" i="20"/>
  <c r="J45" i="21" s="1"/>
  <c r="F50" i="20"/>
  <c r="L44" i="21" s="1"/>
  <c r="D43" i="20"/>
  <c r="J37" i="21" s="1"/>
  <c r="D89" i="20"/>
  <c r="J83" i="21" s="1"/>
  <c r="D83" i="20"/>
  <c r="J77" i="21" s="1"/>
  <c r="F25" i="20"/>
  <c r="L19" i="21" s="1"/>
  <c r="D158" i="20"/>
  <c r="J152" i="21" s="1"/>
  <c r="D102" i="20"/>
  <c r="J96" i="21" s="1"/>
  <c r="D25" i="20"/>
  <c r="J19" i="21" s="1"/>
  <c r="DA101" i="20"/>
  <c r="CW101" i="20"/>
  <c r="CX101" i="20" s="1"/>
  <c r="CZ101" i="20" s="1"/>
  <c r="D175" i="20"/>
  <c r="J169" i="21" s="1"/>
  <c r="DH101" i="20"/>
  <c r="DD101" i="20"/>
  <c r="DE101" i="20" s="1"/>
  <c r="DG101" i="20" s="1"/>
  <c r="AP101" i="20"/>
  <c r="AL101" i="20"/>
  <c r="AM101" i="20" s="1"/>
  <c r="AO101" i="20" s="1"/>
  <c r="DO101" i="20"/>
  <c r="DK101" i="20"/>
  <c r="DL101" i="20" s="1"/>
  <c r="DN101" i="20" s="1"/>
  <c r="CM101" i="20"/>
  <c r="CI101" i="20"/>
  <c r="CJ101" i="20" s="1"/>
  <c r="CL101" i="20" s="1"/>
  <c r="EY101" i="20"/>
  <c r="EU101" i="20"/>
  <c r="EV101" i="20" s="1"/>
  <c r="EX101" i="20" s="1"/>
  <c r="CF101" i="20"/>
  <c r="CB101" i="20"/>
  <c r="CC101" i="20" s="1"/>
  <c r="CE101" i="20" s="1"/>
  <c r="EK101" i="20"/>
  <c r="EG101" i="20"/>
  <c r="EH101" i="20" s="1"/>
  <c r="EJ101" i="20" s="1"/>
  <c r="AW101" i="20"/>
  <c r="AS101" i="20"/>
  <c r="AT101" i="20" s="1"/>
  <c r="AV101" i="20" s="1"/>
  <c r="EQ145" i="20"/>
  <c r="E145" i="20"/>
  <c r="E139" i="21" s="1"/>
  <c r="W111" i="21"/>
  <c r="D124" i="20"/>
  <c r="J118" i="21" s="1"/>
  <c r="D18" i="20"/>
  <c r="J12" i="21" s="1"/>
  <c r="BC145" i="20"/>
  <c r="S139" i="21"/>
  <c r="W139" i="21"/>
  <c r="GA69" i="20"/>
  <c r="D78" i="20"/>
  <c r="J72" i="21" s="1"/>
  <c r="FM77" i="20"/>
  <c r="FI77" i="20"/>
  <c r="FJ77" i="20" s="1"/>
  <c r="FL77" i="20" s="1"/>
  <c r="CP52" i="20"/>
  <c r="CQ52" i="20" s="1"/>
  <c r="CS52" i="20" s="1"/>
  <c r="CT52" i="20"/>
  <c r="CM52" i="20"/>
  <c r="CI52" i="20"/>
  <c r="CJ52" i="20" s="1"/>
  <c r="CL52" i="20" s="1"/>
  <c r="S131" i="21"/>
  <c r="W131" i="21"/>
  <c r="AP77" i="20"/>
  <c r="AL77" i="20"/>
  <c r="AM77" i="20" s="1"/>
  <c r="AO77" i="20" s="1"/>
  <c r="D145" i="20"/>
  <c r="J139" i="21" s="1"/>
  <c r="EC52" i="20"/>
  <c r="DY52" i="20"/>
  <c r="DZ52" i="20" s="1"/>
  <c r="EB52" i="20" s="1"/>
  <c r="BR52" i="20"/>
  <c r="BN52" i="20"/>
  <c r="BO52" i="20" s="1"/>
  <c r="BQ52" i="20" s="1"/>
  <c r="D132" i="20"/>
  <c r="J126" i="21" s="1"/>
  <c r="EY52" i="20"/>
  <c r="EU52" i="20"/>
  <c r="EV52" i="20" s="1"/>
  <c r="EX52" i="20" s="1"/>
  <c r="T132" i="20"/>
  <c r="ER52" i="20"/>
  <c r="EN52" i="20"/>
  <c r="EO52" i="20" s="1"/>
  <c r="EQ52" i="20" s="1"/>
  <c r="BY77" i="20"/>
  <c r="BU77" i="20"/>
  <c r="BV77" i="20" s="1"/>
  <c r="BX77" i="20" s="1"/>
  <c r="T165" i="21"/>
  <c r="W165" i="21"/>
  <c r="E38" i="20"/>
  <c r="E32" i="21" s="1"/>
  <c r="E118" i="20"/>
  <c r="E112" i="21" s="1"/>
  <c r="E106" i="20"/>
  <c r="E100" i="21" s="1"/>
  <c r="E92" i="20"/>
  <c r="E86" i="21" s="1"/>
  <c r="E132" i="20"/>
  <c r="E126" i="21" s="1"/>
  <c r="F132" i="20"/>
  <c r="L126" i="21" s="1"/>
  <c r="F134" i="20"/>
  <c r="L128" i="21" s="1"/>
  <c r="E134" i="20"/>
  <c r="E128" i="21" s="1"/>
  <c r="E100" i="20"/>
  <c r="E94" i="21" s="1"/>
  <c r="E96" i="20"/>
  <c r="E90" i="21" s="1"/>
  <c r="E56" i="20"/>
  <c r="E50" i="21" s="1"/>
  <c r="E124" i="20"/>
  <c r="E118" i="21" s="1"/>
  <c r="E73" i="20"/>
  <c r="E67" i="21" s="1"/>
  <c r="E123" i="20"/>
  <c r="E117" i="21" s="1"/>
  <c r="D99" i="20"/>
  <c r="J93" i="21" s="1"/>
  <c r="E64" i="20"/>
  <c r="E58" i="21" s="1"/>
  <c r="E98" i="20"/>
  <c r="E92" i="21" s="1"/>
  <c r="E78" i="20"/>
  <c r="E72" i="21" s="1"/>
  <c r="F107" i="20"/>
  <c r="L101" i="21" s="1"/>
  <c r="F19" i="20"/>
  <c r="L13" i="21" s="1"/>
  <c r="F76" i="20"/>
  <c r="L70" i="21" s="1"/>
  <c r="D123" i="20"/>
  <c r="J117" i="21" s="1"/>
  <c r="F100" i="20"/>
  <c r="L94" i="21" s="1"/>
  <c r="E60" i="20"/>
  <c r="E54" i="21" s="1"/>
  <c r="E86" i="20"/>
  <c r="E80" i="21" s="1"/>
  <c r="E48" i="20"/>
  <c r="E42" i="21" s="1"/>
  <c r="D19" i="20"/>
  <c r="J13" i="21" s="1"/>
  <c r="D149" i="20"/>
  <c r="J143" i="21" s="1"/>
  <c r="D116" i="20"/>
  <c r="J110" i="21" s="1"/>
  <c r="D76" i="20"/>
  <c r="J70" i="21" s="1"/>
  <c r="D32" i="20"/>
  <c r="J26" i="21" s="1"/>
  <c r="E116" i="20"/>
  <c r="E110" i="21" s="1"/>
  <c r="E110" i="20"/>
  <c r="E104" i="21" s="1"/>
  <c r="F108" i="20"/>
  <c r="L102" i="21" s="1"/>
  <c r="F112" i="20"/>
  <c r="L106" i="21" s="1"/>
  <c r="E40" i="20"/>
  <c r="E34" i="21" s="1"/>
  <c r="E32" i="20"/>
  <c r="E26" i="21" s="1"/>
  <c r="E104" i="20"/>
  <c r="E98" i="21" s="1"/>
  <c r="D112" i="20"/>
  <c r="J106" i="21" s="1"/>
  <c r="F80" i="20"/>
  <c r="L74" i="21" s="1"/>
  <c r="D80" i="20"/>
  <c r="J74" i="21" s="1"/>
  <c r="D48" i="20"/>
  <c r="J42" i="21" s="1"/>
  <c r="D120" i="20"/>
  <c r="J114" i="21" s="1"/>
  <c r="D64" i="20"/>
  <c r="J58" i="21" s="1"/>
  <c r="D40" i="20"/>
  <c r="J34" i="21" s="1"/>
  <c r="D100" i="20"/>
  <c r="J94" i="21" s="1"/>
  <c r="D88" i="20"/>
  <c r="J82" i="21" s="1"/>
  <c r="F64" i="20"/>
  <c r="L58" i="21" s="1"/>
  <c r="D104" i="20"/>
  <c r="J98" i="21" s="1"/>
  <c r="D56" i="20"/>
  <c r="J50" i="21" s="1"/>
  <c r="E122" i="20"/>
  <c r="E116" i="21" s="1"/>
  <c r="E112" i="20"/>
  <c r="E106" i="21" s="1"/>
  <c r="E178" i="20"/>
  <c r="E172" i="21" s="1"/>
  <c r="W121" i="21"/>
  <c r="D178" i="20"/>
  <c r="J172" i="21" s="1"/>
  <c r="D201" i="20"/>
  <c r="J195" i="21" s="1"/>
  <c r="D38" i="20"/>
  <c r="J32" i="21" s="1"/>
  <c r="DH53" i="20"/>
  <c r="DD53" i="20"/>
  <c r="DE53" i="20" s="1"/>
  <c r="DG53" i="20" s="1"/>
  <c r="DV53" i="20"/>
  <c r="DR53" i="20"/>
  <c r="DS53" i="20" s="1"/>
  <c r="DU53" i="20" s="1"/>
  <c r="CW53" i="20"/>
  <c r="CX53" i="20" s="1"/>
  <c r="CZ53" i="20" s="1"/>
  <c r="DA53" i="20"/>
  <c r="AI117" i="20"/>
  <c r="AE117" i="20"/>
  <c r="AF117" i="20" s="1"/>
  <c r="EN117" i="20"/>
  <c r="EO117" i="20" s="1"/>
  <c r="EQ117" i="20" s="1"/>
  <c r="ER117" i="20"/>
  <c r="BR61" i="20"/>
  <c r="BN61" i="20"/>
  <c r="BO61" i="20" s="1"/>
  <c r="BQ61" i="20" s="1"/>
  <c r="CT61" i="20"/>
  <c r="CP61" i="20"/>
  <c r="CQ61" i="20" s="1"/>
  <c r="CS61" i="20" s="1"/>
  <c r="CM127" i="20"/>
  <c r="CI127" i="20"/>
  <c r="CJ127" i="20" s="1"/>
  <c r="CL127" i="20" s="1"/>
  <c r="EN127" i="20"/>
  <c r="EO127" i="20" s="1"/>
  <c r="EQ127" i="20" s="1"/>
  <c r="ER127" i="20"/>
  <c r="BD127" i="20"/>
  <c r="AZ127" i="20"/>
  <c r="BA127" i="20" s="1"/>
  <c r="BC127" i="20" s="1"/>
  <c r="FX111" i="20"/>
  <c r="FZ111" i="20" s="1"/>
  <c r="FW111" i="20"/>
  <c r="DO111" i="20"/>
  <c r="DK111" i="20"/>
  <c r="DL111" i="20" s="1"/>
  <c r="DN111" i="20" s="1"/>
  <c r="AW111" i="20"/>
  <c r="AS111" i="20"/>
  <c r="AT111" i="20" s="1"/>
  <c r="AV111" i="20" s="1"/>
  <c r="CM69" i="20"/>
  <c r="CI69" i="20"/>
  <c r="CJ69" i="20" s="1"/>
  <c r="CL69" i="20" s="1"/>
  <c r="BC137" i="20"/>
  <c r="AB77" i="20"/>
  <c r="X77" i="20"/>
  <c r="Y77" i="20" s="1"/>
  <c r="AA77" i="20" s="1"/>
  <c r="EN77" i="20"/>
  <c r="EO77" i="20" s="1"/>
  <c r="EQ77" i="20" s="1"/>
  <c r="ER77" i="20"/>
  <c r="AE21" i="20"/>
  <c r="AI21" i="20"/>
  <c r="AF21" i="20"/>
  <c r="AH21" i="20" s="1"/>
  <c r="FW21" i="20"/>
  <c r="FX21" i="20" s="1"/>
  <c r="FZ21" i="20" s="1"/>
  <c r="GA21" i="20"/>
  <c r="W15" i="21"/>
  <c r="S15" i="21"/>
  <c r="U85" i="20"/>
  <c r="Q85" i="20"/>
  <c r="R85" i="20" s="1"/>
  <c r="T85" i="20" s="1"/>
  <c r="BD85" i="20"/>
  <c r="AZ85" i="20"/>
  <c r="BA85" i="20" s="1"/>
  <c r="BC85" i="20" s="1"/>
  <c r="FI29" i="20"/>
  <c r="FJ29" i="20" s="1"/>
  <c r="FL29" i="20" s="1"/>
  <c r="FM29" i="20"/>
  <c r="BK93" i="20"/>
  <c r="BG93" i="20"/>
  <c r="BH93" i="20" s="1"/>
  <c r="BJ93" i="20" s="1"/>
  <c r="EY16" i="20"/>
  <c r="EU16" i="20"/>
  <c r="EV16" i="20" s="1"/>
  <c r="EX16" i="20" s="1"/>
  <c r="FF37" i="20"/>
  <c r="FB37" i="20"/>
  <c r="FC37" i="20" s="1"/>
  <c r="FE37" i="20" s="1"/>
  <c r="CF37" i="20"/>
  <c r="CB37" i="20"/>
  <c r="CC37" i="20" s="1"/>
  <c r="CE37" i="20" s="1"/>
  <c r="FI131" i="20"/>
  <c r="FJ131" i="20" s="1"/>
  <c r="FL131" i="20" s="1"/>
  <c r="FM131" i="20"/>
  <c r="EK131" i="20"/>
  <c r="EG131" i="20"/>
  <c r="EH131" i="20" s="1"/>
  <c r="EJ131" i="20" s="1"/>
  <c r="D222" i="20"/>
  <c r="J216" i="21" s="1"/>
  <c r="BR45" i="20"/>
  <c r="BN45" i="20"/>
  <c r="BO45" i="20" s="1"/>
  <c r="BQ45" i="20" s="1"/>
  <c r="FI45" i="20"/>
  <c r="FJ45" i="20" s="1"/>
  <c r="FL45" i="20" s="1"/>
  <c r="FM45" i="20"/>
  <c r="GA111" i="20"/>
  <c r="EN53" i="20"/>
  <c r="EO53" i="20" s="1"/>
  <c r="EQ53" i="20" s="1"/>
  <c r="ER53" i="20"/>
  <c r="DY53" i="20"/>
  <c r="DZ53" i="20" s="1"/>
  <c r="EB53" i="20" s="1"/>
  <c r="EC53" i="20"/>
  <c r="BY53" i="20"/>
  <c r="BU53" i="20"/>
  <c r="BV53" i="20" s="1"/>
  <c r="BX53" i="20" s="1"/>
  <c r="CF117" i="20"/>
  <c r="CB117" i="20"/>
  <c r="CC117" i="20" s="1"/>
  <c r="CE117" i="20" s="1"/>
  <c r="CM117" i="20"/>
  <c r="CI117" i="20"/>
  <c r="CJ117" i="20" s="1"/>
  <c r="CL117" i="20" s="1"/>
  <c r="E137" i="20"/>
  <c r="E131" i="21" s="1"/>
  <c r="CM61" i="20"/>
  <c r="CI61" i="20"/>
  <c r="CJ61" i="20" s="1"/>
  <c r="CL61" i="20" s="1"/>
  <c r="AI61" i="20"/>
  <c r="AE61" i="20"/>
  <c r="AF61" i="20"/>
  <c r="AH61" i="20" s="1"/>
  <c r="DH127" i="20"/>
  <c r="DD127" i="20"/>
  <c r="DE127" i="20" s="1"/>
  <c r="DG127" i="20" s="1"/>
  <c r="U127" i="20"/>
  <c r="Q127" i="20"/>
  <c r="R127" i="20" s="1"/>
  <c r="T127" i="20" s="1"/>
  <c r="DA127" i="20"/>
  <c r="CW127" i="20"/>
  <c r="CX127" i="20" s="1"/>
  <c r="CZ127" i="20" s="1"/>
  <c r="BY111" i="20"/>
  <c r="BU111" i="20"/>
  <c r="BV111" i="20" s="1"/>
  <c r="BX111" i="20" s="1"/>
  <c r="AI111" i="20"/>
  <c r="AE111" i="20"/>
  <c r="AF111" i="20" s="1"/>
  <c r="AH111" i="20" s="1"/>
  <c r="EK111" i="20"/>
  <c r="EG111" i="20"/>
  <c r="EH111" i="20" s="1"/>
  <c r="EJ111" i="20" s="1"/>
  <c r="AP69" i="20"/>
  <c r="AL69" i="20"/>
  <c r="AM69" i="20" s="1"/>
  <c r="AO69" i="20" s="1"/>
  <c r="D137" i="20"/>
  <c r="J131" i="21" s="1"/>
  <c r="CT77" i="20"/>
  <c r="CP77" i="20"/>
  <c r="CQ77" i="20" s="1"/>
  <c r="CS77" i="20" s="1"/>
  <c r="DO21" i="20"/>
  <c r="DK21" i="20"/>
  <c r="DL21" i="20" s="1"/>
  <c r="DN21" i="20" s="1"/>
  <c r="CI21" i="20"/>
  <c r="CJ21" i="20" s="1"/>
  <c r="CL21" i="20" s="1"/>
  <c r="CM21" i="20"/>
  <c r="EH21" i="20"/>
  <c r="EK21" i="20"/>
  <c r="EG21" i="20"/>
  <c r="FW85" i="20"/>
  <c r="FX85" i="20"/>
  <c r="FZ85" i="20" s="1"/>
  <c r="DH85" i="20"/>
  <c r="DD85" i="20"/>
  <c r="DE85" i="20" s="1"/>
  <c r="DG85" i="20" s="1"/>
  <c r="EC85" i="20"/>
  <c r="DZ85" i="20"/>
  <c r="EB85" i="20" s="1"/>
  <c r="DY85" i="20"/>
  <c r="CT29" i="20"/>
  <c r="CP29" i="20"/>
  <c r="CQ29" i="20" s="1"/>
  <c r="EN93" i="20"/>
  <c r="EO93" i="20" s="1"/>
  <c r="EQ93" i="20" s="1"/>
  <c r="ER93" i="20"/>
  <c r="EN16" i="20"/>
  <c r="EO16" i="20" s="1"/>
  <c r="EQ16" i="20" s="1"/>
  <c r="ER16" i="20"/>
  <c r="DR37" i="20"/>
  <c r="DS37" i="20" s="1"/>
  <c r="DU37" i="20" s="1"/>
  <c r="DV37" i="20"/>
  <c r="DA37" i="20"/>
  <c r="CW37" i="20"/>
  <c r="CX37" i="20" s="1"/>
  <c r="CZ37" i="20" s="1"/>
  <c r="CM37" i="20"/>
  <c r="CI37" i="20"/>
  <c r="CJ37" i="20" s="1"/>
  <c r="CL37" i="20" s="1"/>
  <c r="BR131" i="20"/>
  <c r="BN131" i="20"/>
  <c r="BO131" i="20" s="1"/>
  <c r="BQ131" i="20" s="1"/>
  <c r="U131" i="20"/>
  <c r="Q131" i="20"/>
  <c r="R131" i="20" s="1"/>
  <c r="T131" i="20" s="1"/>
  <c r="S39" i="21"/>
  <c r="W39" i="21"/>
  <c r="FF109" i="20"/>
  <c r="FB109" i="20"/>
  <c r="FC109" i="20" s="1"/>
  <c r="FE109" i="20" s="1"/>
  <c r="AT53" i="20"/>
  <c r="AV53" i="20" s="1"/>
  <c r="AS53" i="20"/>
  <c r="AW53" i="20"/>
  <c r="GA53" i="20"/>
  <c r="FW53" i="20"/>
  <c r="FX53" i="20" s="1"/>
  <c r="FZ53" i="20" s="1"/>
  <c r="FF53" i="20"/>
  <c r="FB53" i="20"/>
  <c r="FC53" i="20" s="1"/>
  <c r="FE53" i="20" s="1"/>
  <c r="BD117" i="20"/>
  <c r="AZ117" i="20"/>
  <c r="BA117" i="20" s="1"/>
  <c r="BC117" i="20" s="1"/>
  <c r="DH117" i="20"/>
  <c r="DD117" i="20"/>
  <c r="DE117" i="20" s="1"/>
  <c r="DG117" i="20" s="1"/>
  <c r="EY61" i="20"/>
  <c r="EU61" i="20"/>
  <c r="EV61" i="20" s="1"/>
  <c r="EX61" i="20" s="1"/>
  <c r="FX127" i="20"/>
  <c r="FZ127" i="20" s="1"/>
  <c r="FW127" i="20"/>
  <c r="AB127" i="20"/>
  <c r="X127" i="20"/>
  <c r="Y127" i="20" s="1"/>
  <c r="AA127" i="20" s="1"/>
  <c r="Q111" i="20"/>
  <c r="R111" i="20" s="1"/>
  <c r="T111" i="20" s="1"/>
  <c r="U111" i="20"/>
  <c r="BR111" i="20"/>
  <c r="BN111" i="20"/>
  <c r="BO111" i="20" s="1"/>
  <c r="BQ111" i="20" s="1"/>
  <c r="BD111" i="20"/>
  <c r="AZ111" i="20"/>
  <c r="BA111" i="20" s="1"/>
  <c r="BC111" i="20" s="1"/>
  <c r="AI69" i="20"/>
  <c r="AE69" i="20"/>
  <c r="AF69" i="20" s="1"/>
  <c r="AH69" i="20" s="1"/>
  <c r="FT77" i="20"/>
  <c r="FP77" i="20"/>
  <c r="FQ77" i="20" s="1"/>
  <c r="FS77" i="20" s="1"/>
  <c r="DR77" i="20"/>
  <c r="DS77" i="20" s="1"/>
  <c r="DU77" i="20" s="1"/>
  <c r="DV77" i="20"/>
  <c r="EK77" i="20"/>
  <c r="EG77" i="20"/>
  <c r="EH77" i="20" s="1"/>
  <c r="EJ77" i="20" s="1"/>
  <c r="FI21" i="20"/>
  <c r="FJ21" i="20" s="1"/>
  <c r="FL21" i="20" s="1"/>
  <c r="FM21" i="20"/>
  <c r="DV21" i="20"/>
  <c r="DR21" i="20"/>
  <c r="DS21" i="20" s="1"/>
  <c r="DU21" i="20" s="1"/>
  <c r="U21" i="20"/>
  <c r="R21" i="20"/>
  <c r="Q21" i="20"/>
  <c r="BY85" i="20"/>
  <c r="BU85" i="20"/>
  <c r="BV85" i="20" s="1"/>
  <c r="BX85" i="20" s="1"/>
  <c r="EK85" i="20"/>
  <c r="EG85" i="20"/>
  <c r="EH85" i="20" s="1"/>
  <c r="EN85" i="20"/>
  <c r="EO85" i="20" s="1"/>
  <c r="EQ85" i="20" s="1"/>
  <c r="ER85" i="20"/>
  <c r="DD29" i="20"/>
  <c r="DE29" i="20" s="1"/>
  <c r="DG29" i="20" s="1"/>
  <c r="DH29" i="20"/>
  <c r="FM93" i="20"/>
  <c r="FI93" i="20"/>
  <c r="FJ93" i="20" s="1"/>
  <c r="FL93" i="20" s="1"/>
  <c r="AI16" i="20"/>
  <c r="AE16" i="20"/>
  <c r="AF16" i="20"/>
  <c r="AH16" i="20" s="1"/>
  <c r="CM16" i="20"/>
  <c r="CI16" i="20"/>
  <c r="CJ16" i="20" s="1"/>
  <c r="CL16" i="20" s="1"/>
  <c r="S195" i="21"/>
  <c r="W195" i="21"/>
  <c r="AE37" i="20"/>
  <c r="AI37" i="20"/>
  <c r="AF37" i="20"/>
  <c r="AH37" i="20" s="1"/>
  <c r="BD37" i="20"/>
  <c r="BA37" i="20"/>
  <c r="BC37" i="20" s="1"/>
  <c r="AZ37" i="20"/>
  <c r="AP37" i="20"/>
  <c r="AM37" i="20"/>
  <c r="AO37" i="20" s="1"/>
  <c r="AL37" i="20"/>
  <c r="S185" i="21"/>
  <c r="W185" i="21"/>
  <c r="CM131" i="20"/>
  <c r="CI131" i="20"/>
  <c r="CJ131" i="20" s="1"/>
  <c r="CL131" i="20" s="1"/>
  <c r="CT131" i="20"/>
  <c r="CP131" i="20"/>
  <c r="CQ131" i="20" s="1"/>
  <c r="CS131" i="20" s="1"/>
  <c r="CT5" i="20" s="1"/>
  <c r="C34" i="6" s="1"/>
  <c r="EY45" i="20"/>
  <c r="EU45" i="20"/>
  <c r="EV45" i="20" s="1"/>
  <c r="EX45" i="20" s="1"/>
  <c r="EY109" i="20"/>
  <c r="EU109" i="20"/>
  <c r="EV109" i="20" s="1"/>
  <c r="EX109" i="20" s="1"/>
  <c r="W205" i="21"/>
  <c r="S205" i="21"/>
  <c r="EY53" i="20"/>
  <c r="EU53" i="20"/>
  <c r="EV53" i="20" s="1"/>
  <c r="EX53" i="20" s="1"/>
  <c r="FT53" i="20"/>
  <c r="FP53" i="20"/>
  <c r="FQ53" i="20" s="1"/>
  <c r="FS53" i="20" s="1"/>
  <c r="CT53" i="20"/>
  <c r="CP53" i="20"/>
  <c r="CQ53" i="20" s="1"/>
  <c r="CS53" i="20" s="1"/>
  <c r="CT117" i="20"/>
  <c r="CP117" i="20"/>
  <c r="CQ117" i="20" s="1"/>
  <c r="CS117" i="20" s="1"/>
  <c r="EK117" i="20"/>
  <c r="EI6" i="20" s="1"/>
  <c r="I23" i="16" s="1"/>
  <c r="EG117" i="20"/>
  <c r="EH117" i="20" s="1"/>
  <c r="EJ117" i="20" s="1"/>
  <c r="AP61" i="20"/>
  <c r="AM61" i="20"/>
  <c r="AO61" i="20" s="1"/>
  <c r="AL61" i="20"/>
  <c r="CW61" i="20"/>
  <c r="CX61" i="20" s="1"/>
  <c r="CZ61" i="20" s="1"/>
  <c r="DA61" i="20"/>
  <c r="FI127" i="20"/>
  <c r="FJ127" i="20" s="1"/>
  <c r="FL127" i="20" s="1"/>
  <c r="FM127" i="20"/>
  <c r="AW127" i="20"/>
  <c r="AS127" i="20"/>
  <c r="AT127" i="20" s="1"/>
  <c r="AV127" i="20" s="1"/>
  <c r="AP111" i="20"/>
  <c r="AL111" i="20"/>
  <c r="AM111" i="20" s="1"/>
  <c r="AO111" i="20" s="1"/>
  <c r="EN111" i="20"/>
  <c r="EO111" i="20" s="1"/>
  <c r="EQ111" i="20" s="1"/>
  <c r="ER111" i="20"/>
  <c r="FB77" i="20"/>
  <c r="FC77" i="20" s="1"/>
  <c r="FE77" i="20" s="1"/>
  <c r="FF77" i="20"/>
  <c r="BR77" i="20"/>
  <c r="BN77" i="20"/>
  <c r="BO77" i="20" s="1"/>
  <c r="BQ77" i="20" s="1"/>
  <c r="BK77" i="20"/>
  <c r="BG77" i="20"/>
  <c r="BH77" i="20" s="1"/>
  <c r="BJ77" i="20" s="1"/>
  <c r="EC21" i="20"/>
  <c r="DY21" i="20"/>
  <c r="DZ21" i="20" s="1"/>
  <c r="EB21" i="20" s="1"/>
  <c r="CF21" i="20"/>
  <c r="CB21" i="20"/>
  <c r="CC21" i="20" s="1"/>
  <c r="CE21" i="20" s="1"/>
  <c r="BY21" i="20"/>
  <c r="BU21" i="20"/>
  <c r="BV21" i="20" s="1"/>
  <c r="BX21" i="20" s="1"/>
  <c r="EU21" i="20"/>
  <c r="EV21" i="20" s="1"/>
  <c r="EX21" i="20" s="1"/>
  <c r="EY21" i="20"/>
  <c r="FP85" i="20"/>
  <c r="FQ85" i="20" s="1"/>
  <c r="FS85" i="20" s="1"/>
  <c r="FT85" i="20"/>
  <c r="CT85" i="20"/>
  <c r="CP85" i="20"/>
  <c r="CQ85" i="20" s="1"/>
  <c r="CS85" i="20" s="1"/>
  <c r="FB29" i="20"/>
  <c r="FC29" i="20" s="1"/>
  <c r="FE29" i="20" s="1"/>
  <c r="FF29" i="20"/>
  <c r="DO93" i="20"/>
  <c r="DK93" i="20"/>
  <c r="DL93" i="20" s="1"/>
  <c r="DY16" i="20"/>
  <c r="DZ16" i="20" s="1"/>
  <c r="EB16" i="20" s="1"/>
  <c r="EC16" i="20"/>
  <c r="DO16" i="20"/>
  <c r="DK16" i="20"/>
  <c r="DL16" i="20" s="1"/>
  <c r="DN16" i="20" s="1"/>
  <c r="CT37" i="20"/>
  <c r="CP37" i="20"/>
  <c r="CQ37" i="20" s="1"/>
  <c r="CS37" i="20" s="1"/>
  <c r="EH37" i="20"/>
  <c r="EK37" i="20"/>
  <c r="EG37" i="20"/>
  <c r="Y37" i="20"/>
  <c r="AA37" i="20" s="1"/>
  <c r="AB37" i="20"/>
  <c r="X37" i="20"/>
  <c r="CT101" i="20"/>
  <c r="CP101" i="20"/>
  <c r="CQ101" i="20" s="1"/>
  <c r="CS101" i="20" s="1"/>
  <c r="AW131" i="20"/>
  <c r="AU6" i="20" s="1"/>
  <c r="J22" i="6" s="1"/>
  <c r="AS131" i="20"/>
  <c r="AT131" i="20" s="1"/>
  <c r="AV131" i="20" s="1"/>
  <c r="BR109" i="20"/>
  <c r="BN109" i="20"/>
  <c r="BO109" i="20" s="1"/>
  <c r="BQ109" i="20" s="1"/>
  <c r="S143" i="21"/>
  <c r="W143" i="21"/>
  <c r="W47" i="21"/>
  <c r="S47" i="21"/>
  <c r="DO53" i="20"/>
  <c r="DK53" i="20"/>
  <c r="DL53" i="20" s="1"/>
  <c r="DN53" i="20" s="1"/>
  <c r="R53" i="20"/>
  <c r="U53" i="20"/>
  <c r="Q53" i="20"/>
  <c r="CM53" i="20"/>
  <c r="CI53" i="20"/>
  <c r="CJ53" i="20" s="1"/>
  <c r="CL53" i="20" s="1"/>
  <c r="AB117" i="20"/>
  <c r="X117" i="20"/>
  <c r="Y117" i="20" s="1"/>
  <c r="AA117" i="20" s="1"/>
  <c r="FT117" i="20"/>
  <c r="FP117" i="20"/>
  <c r="FQ117" i="20" s="1"/>
  <c r="FS117" i="20" s="1"/>
  <c r="FF61" i="20"/>
  <c r="FB61" i="20"/>
  <c r="FC61" i="20" s="1"/>
  <c r="FE61" i="20" s="1"/>
  <c r="BN127" i="20"/>
  <c r="BO127" i="20" s="1"/>
  <c r="BQ127" i="20" s="1"/>
  <c r="BR127" i="20"/>
  <c r="DZ127" i="20"/>
  <c r="EB127" i="20" s="1"/>
  <c r="DY127" i="20"/>
  <c r="EC127" i="20"/>
  <c r="DR127" i="20"/>
  <c r="DS127" i="20" s="1"/>
  <c r="DU127" i="20" s="1"/>
  <c r="DV127" i="20"/>
  <c r="CT111" i="20"/>
  <c r="CP111" i="20"/>
  <c r="CQ111" i="20" s="1"/>
  <c r="CW111" i="20"/>
  <c r="CX111" i="20" s="1"/>
  <c r="CZ111" i="20" s="1"/>
  <c r="DA111" i="20"/>
  <c r="DH111" i="20"/>
  <c r="DD111" i="20"/>
  <c r="DE111" i="20" s="1"/>
  <c r="DG111" i="20" s="1"/>
  <c r="DH77" i="20"/>
  <c r="DD77" i="20"/>
  <c r="DE77" i="20" s="1"/>
  <c r="DG77" i="20" s="1"/>
  <c r="AW77" i="20"/>
  <c r="AS77" i="20"/>
  <c r="AT77" i="20" s="1"/>
  <c r="AV77" i="20" s="1"/>
  <c r="AB21" i="20"/>
  <c r="Y21" i="20"/>
  <c r="AA21" i="20" s="1"/>
  <c r="X21" i="20"/>
  <c r="DD21" i="20"/>
  <c r="DE21" i="20" s="1"/>
  <c r="DG21" i="20" s="1"/>
  <c r="DH21" i="20"/>
  <c r="EN21" i="20"/>
  <c r="EO21" i="20" s="1"/>
  <c r="EQ21" i="20" s="1"/>
  <c r="ER21" i="20"/>
  <c r="EY85" i="20"/>
  <c r="EU85" i="20"/>
  <c r="EV85" i="20" s="1"/>
  <c r="EX85" i="20" s="1"/>
  <c r="CW85" i="20"/>
  <c r="CX85" i="20" s="1"/>
  <c r="CZ85" i="20" s="1"/>
  <c r="DA85" i="20"/>
  <c r="BK85" i="20"/>
  <c r="BG85" i="20"/>
  <c r="BH85" i="20" s="1"/>
  <c r="BJ85" i="20" s="1"/>
  <c r="EY29" i="20"/>
  <c r="EU29" i="20"/>
  <c r="EV29" i="20" s="1"/>
  <c r="EX29" i="20" s="1"/>
  <c r="DA16" i="20"/>
  <c r="CW16" i="20"/>
  <c r="CX16" i="20" s="1"/>
  <c r="CZ16" i="20" s="1"/>
  <c r="S10" i="21"/>
  <c r="W10" i="21"/>
  <c r="DH37" i="20"/>
  <c r="DD37" i="20"/>
  <c r="DE37" i="20" s="1"/>
  <c r="DG37" i="20" s="1"/>
  <c r="W31" i="21"/>
  <c r="S31" i="21"/>
  <c r="FT37" i="20"/>
  <c r="FP37" i="20"/>
  <c r="FQ37" i="20" s="1"/>
  <c r="FS37" i="20" s="1"/>
  <c r="BR101" i="20"/>
  <c r="BN101" i="20"/>
  <c r="BO101" i="20" s="1"/>
  <c r="BQ101" i="20" s="1"/>
  <c r="S125" i="21"/>
  <c r="AP45" i="20"/>
  <c r="AM45" i="20"/>
  <c r="AO45" i="20" s="1"/>
  <c r="AL45" i="20"/>
  <c r="Y45" i="20"/>
  <c r="AA45" i="20" s="1"/>
  <c r="AB45" i="20"/>
  <c r="X45" i="20"/>
  <c r="CT109" i="20"/>
  <c r="CP109" i="20"/>
  <c r="CQ109" i="20" s="1"/>
  <c r="EK53" i="20"/>
  <c r="EH53" i="20"/>
  <c r="EG53" i="20"/>
  <c r="Y53" i="20"/>
  <c r="AA53" i="20" s="1"/>
  <c r="AB53" i="20"/>
  <c r="X53" i="20"/>
  <c r="BR53" i="20"/>
  <c r="BN53" i="20"/>
  <c r="BO53" i="20" s="1"/>
  <c r="BQ53" i="20" s="1"/>
  <c r="FI117" i="20"/>
  <c r="FJ117" i="20" s="1"/>
  <c r="FL117" i="20" s="1"/>
  <c r="FM117" i="20"/>
  <c r="AP117" i="20"/>
  <c r="AL117" i="20"/>
  <c r="AM117" i="20" s="1"/>
  <c r="AO117" i="20" s="1"/>
  <c r="GA61" i="20"/>
  <c r="FW61" i="20"/>
  <c r="FX61" i="20" s="1"/>
  <c r="FZ61" i="20" s="1"/>
  <c r="AP127" i="20"/>
  <c r="AL127" i="20"/>
  <c r="AM127" i="20" s="1"/>
  <c r="AO127" i="20" s="1"/>
  <c r="BG127" i="20"/>
  <c r="BH127" i="20" s="1"/>
  <c r="BJ127" i="20" s="1"/>
  <c r="BK127" i="20"/>
  <c r="W105" i="21"/>
  <c r="S105" i="21"/>
  <c r="BG111" i="20"/>
  <c r="BH111" i="20" s="1"/>
  <c r="BJ111" i="20" s="1"/>
  <c r="BK111" i="20"/>
  <c r="F201" i="20"/>
  <c r="L195" i="21" s="1"/>
  <c r="CM77" i="20"/>
  <c r="CI77" i="20"/>
  <c r="CJ77" i="20" s="1"/>
  <c r="CL77" i="20" s="1"/>
  <c r="AI77" i="20"/>
  <c r="AE77" i="20"/>
  <c r="AF77" i="20" s="1"/>
  <c r="F211" i="20"/>
  <c r="L205" i="21" s="1"/>
  <c r="AM21" i="20"/>
  <c r="AO21" i="20" s="1"/>
  <c r="AP21" i="20"/>
  <c r="AL21" i="20"/>
  <c r="CT21" i="20"/>
  <c r="CP21" i="20"/>
  <c r="CQ21" i="20" s="1"/>
  <c r="CS21" i="20" s="1"/>
  <c r="FT21" i="20"/>
  <c r="FP21" i="20"/>
  <c r="FQ21" i="20" s="1"/>
  <c r="FS21" i="20" s="1"/>
  <c r="BA21" i="20"/>
  <c r="BC21" i="20" s="1"/>
  <c r="BD21" i="20"/>
  <c r="AZ21" i="20"/>
  <c r="S79" i="21"/>
  <c r="W79" i="21"/>
  <c r="BR85" i="20"/>
  <c r="BN85" i="20"/>
  <c r="BO85" i="20" s="1"/>
  <c r="BQ85" i="20" s="1"/>
  <c r="FF85" i="20"/>
  <c r="FB85" i="20"/>
  <c r="FC85" i="20" s="1"/>
  <c r="FE85" i="20" s="1"/>
  <c r="AT29" i="20"/>
  <c r="AV29" i="20" s="1"/>
  <c r="AW29" i="20"/>
  <c r="AS29" i="20"/>
  <c r="GA16" i="20"/>
  <c r="FW16" i="20"/>
  <c r="FX16" i="20" s="1"/>
  <c r="FZ16" i="20" s="1"/>
  <c r="FT16" i="20"/>
  <c r="FP16" i="20"/>
  <c r="FQ16" i="20" s="1"/>
  <c r="FS16" i="20" s="1"/>
  <c r="EU37" i="20"/>
  <c r="EV37" i="20" s="1"/>
  <c r="EX37" i="20" s="1"/>
  <c r="EY37" i="20"/>
  <c r="DK37" i="20"/>
  <c r="DL37" i="20" s="1"/>
  <c r="DN37" i="20" s="1"/>
  <c r="DO37" i="20"/>
  <c r="Q37" i="20"/>
  <c r="R37" i="20"/>
  <c r="T37" i="20" s="1"/>
  <c r="U37" i="20"/>
  <c r="DV131" i="20"/>
  <c r="DR131" i="20"/>
  <c r="DS131" i="20" s="1"/>
  <c r="DU131" i="20" s="1"/>
  <c r="EC45" i="20"/>
  <c r="DY45" i="20"/>
  <c r="DZ45" i="20" s="1"/>
  <c r="EB45" i="20" s="1"/>
  <c r="BY109" i="20"/>
  <c r="BU109" i="20"/>
  <c r="BV109" i="20" s="1"/>
  <c r="BX109" i="20" s="1"/>
  <c r="W172" i="21"/>
  <c r="S172" i="21"/>
  <c r="BD53" i="20"/>
  <c r="BA53" i="20"/>
  <c r="BC53" i="20" s="1"/>
  <c r="AZ53" i="20"/>
  <c r="FI53" i="20"/>
  <c r="FJ53" i="20" s="1"/>
  <c r="FL53" i="20" s="1"/>
  <c r="FM53" i="20"/>
  <c r="AM53" i="20"/>
  <c r="AO53" i="20" s="1"/>
  <c r="AP53" i="20"/>
  <c r="AL53" i="20"/>
  <c r="BK53" i="20"/>
  <c r="BG53" i="20"/>
  <c r="BH53" i="20" s="1"/>
  <c r="BJ53" i="20" s="1"/>
  <c r="DV117" i="20"/>
  <c r="DR117" i="20"/>
  <c r="DS117" i="20" s="1"/>
  <c r="DU117" i="20" s="1"/>
  <c r="BR117" i="20"/>
  <c r="BN117" i="20"/>
  <c r="BO117" i="20" s="1"/>
  <c r="BQ117" i="20" s="1"/>
  <c r="EN61" i="20"/>
  <c r="EO61" i="20" s="1"/>
  <c r="EQ61" i="20" s="1"/>
  <c r="ER61" i="20"/>
  <c r="GL61" i="20"/>
  <c r="GM61" i="20" s="1"/>
  <c r="GO61" i="20" s="1"/>
  <c r="FB127" i="20"/>
  <c r="FC127" i="20" s="1"/>
  <c r="FE127" i="20" s="1"/>
  <c r="FF127" i="20"/>
  <c r="AE127" i="20"/>
  <c r="AF127" i="20" s="1"/>
  <c r="AI127" i="20"/>
  <c r="EY127" i="20"/>
  <c r="EU127" i="20"/>
  <c r="EV127" i="20" s="1"/>
  <c r="EX127" i="20" s="1"/>
  <c r="FB111" i="20"/>
  <c r="FC111" i="20" s="1"/>
  <c r="FE111" i="20" s="1"/>
  <c r="FF111" i="20"/>
  <c r="AB111" i="20"/>
  <c r="X111" i="20"/>
  <c r="Y111" i="20" s="1"/>
  <c r="AA111" i="20" s="1"/>
  <c r="CM111" i="20"/>
  <c r="CI111" i="20"/>
  <c r="CJ111" i="20" s="1"/>
  <c r="CL111" i="20" s="1"/>
  <c r="FL191" i="20"/>
  <c r="E191" i="20"/>
  <c r="E185" i="21" s="1"/>
  <c r="EQ201" i="20"/>
  <c r="E201" i="20"/>
  <c r="E195" i="21" s="1"/>
  <c r="FX77" i="20"/>
  <c r="FZ77" i="20" s="1"/>
  <c r="FW77" i="20"/>
  <c r="FE211" i="20"/>
  <c r="E211" i="20"/>
  <c r="E205" i="21" s="1"/>
  <c r="CW21" i="20"/>
  <c r="CX21" i="20" s="1"/>
  <c r="CZ21" i="20" s="1"/>
  <c r="DA21" i="20"/>
  <c r="BK21" i="20"/>
  <c r="BG21" i="20"/>
  <c r="BH21" i="20" s="1"/>
  <c r="BJ21" i="20" s="1"/>
  <c r="FF21" i="20"/>
  <c r="FB21" i="20"/>
  <c r="FC21" i="20" s="1"/>
  <c r="FE21" i="20" s="1"/>
  <c r="CB85" i="20"/>
  <c r="CC85" i="20" s="1"/>
  <c r="CE85" i="20" s="1"/>
  <c r="CF85" i="20"/>
  <c r="AI85" i="20"/>
  <c r="AE85" i="20"/>
  <c r="AF85" i="20" s="1"/>
  <c r="AH85" i="20" s="1"/>
  <c r="AP85" i="20"/>
  <c r="AL85" i="20"/>
  <c r="AM85" i="20" s="1"/>
  <c r="AO85" i="20" s="1"/>
  <c r="AW85" i="20"/>
  <c r="AS85" i="20"/>
  <c r="AT85" i="20" s="1"/>
  <c r="AV85" i="20" s="1"/>
  <c r="AZ29" i="20"/>
  <c r="BD29" i="20"/>
  <c r="BA29" i="20"/>
  <c r="BC29" i="20" s="1"/>
  <c r="Q16" i="20"/>
  <c r="R16" i="20"/>
  <c r="T16" i="20" s="1"/>
  <c r="U16" i="20"/>
  <c r="AL16" i="20"/>
  <c r="AP16" i="20"/>
  <c r="AM16" i="20"/>
  <c r="AO16" i="20" s="1"/>
  <c r="AW37" i="20"/>
  <c r="AS37" i="20"/>
  <c r="AT37" i="20"/>
  <c r="AV37" i="20" s="1"/>
  <c r="DY37" i="20"/>
  <c r="DZ37" i="20" s="1"/>
  <c r="EB37" i="20" s="1"/>
  <c r="EC37" i="20"/>
  <c r="BN37" i="20"/>
  <c r="BO37" i="20" s="1"/>
  <c r="BQ37" i="20" s="1"/>
  <c r="BR37" i="20"/>
  <c r="CW45" i="20"/>
  <c r="CX45" i="20" s="1"/>
  <c r="CZ45" i="20" s="1"/>
  <c r="DA45" i="20"/>
  <c r="EH45" i="20"/>
  <c r="EJ45" i="20" s="1"/>
  <c r="EK45" i="20"/>
  <c r="EG45" i="20"/>
  <c r="EJ210" i="20"/>
  <c r="E210" i="20"/>
  <c r="E204" i="21" s="1"/>
  <c r="CF53" i="20"/>
  <c r="CB53" i="20"/>
  <c r="CC53" i="20" s="1"/>
  <c r="CE53" i="20" s="1"/>
  <c r="AI53" i="20"/>
  <c r="AE53" i="20"/>
  <c r="AF53" i="20"/>
  <c r="AH53" i="20" s="1"/>
  <c r="BK117" i="20"/>
  <c r="BG117" i="20"/>
  <c r="BH117" i="20" s="1"/>
  <c r="BJ117" i="20" s="1"/>
  <c r="FX117" i="20"/>
  <c r="FZ117" i="20" s="1"/>
  <c r="FW117" i="20"/>
  <c r="BY61" i="20"/>
  <c r="BU61" i="20"/>
  <c r="BV61" i="20" s="1"/>
  <c r="BX61" i="20" s="1"/>
  <c r="FT61" i="20"/>
  <c r="FP61" i="20"/>
  <c r="FQ61" i="20" s="1"/>
  <c r="FS61" i="20" s="1"/>
  <c r="DK127" i="20"/>
  <c r="DL127" i="20" s="1"/>
  <c r="DN127" i="20" s="1"/>
  <c r="DO127" i="20"/>
  <c r="CT127" i="20"/>
  <c r="CP127" i="20"/>
  <c r="CQ127" i="20" s="1"/>
  <c r="CS127" i="20" s="1"/>
  <c r="BU127" i="20"/>
  <c r="BV127" i="20" s="1"/>
  <c r="BX127" i="20" s="1"/>
  <c r="BY127" i="20"/>
  <c r="EU111" i="20"/>
  <c r="EV111" i="20" s="1"/>
  <c r="EX111" i="20" s="1"/>
  <c r="EY111" i="20"/>
  <c r="FI111" i="20"/>
  <c r="FJ111" i="20" s="1"/>
  <c r="FL111" i="20" s="1"/>
  <c r="FM111" i="20"/>
  <c r="DV111" i="20"/>
  <c r="DR111" i="20"/>
  <c r="DS111" i="20" s="1"/>
  <c r="DU111" i="20" s="1"/>
  <c r="F191" i="20"/>
  <c r="L185" i="21" s="1"/>
  <c r="U77" i="20"/>
  <c r="Q77" i="20"/>
  <c r="R77" i="20" s="1"/>
  <c r="T77" i="20" s="1"/>
  <c r="DO77" i="20"/>
  <c r="DK77" i="20"/>
  <c r="DL77" i="20" s="1"/>
  <c r="DN77" i="20" s="1"/>
  <c r="AS21" i="20"/>
  <c r="AT21" i="20"/>
  <c r="AV21" i="20" s="1"/>
  <c r="AW21" i="20"/>
  <c r="BR21" i="20"/>
  <c r="BN21" i="20"/>
  <c r="BO21" i="20" s="1"/>
  <c r="BQ21" i="20" s="1"/>
  <c r="CM85" i="20"/>
  <c r="CI85" i="20"/>
  <c r="CJ85" i="20" s="1"/>
  <c r="CL85" i="20" s="1"/>
  <c r="DO85" i="20"/>
  <c r="DK85" i="20"/>
  <c r="DL85" i="20" s="1"/>
  <c r="DN85" i="20" s="1"/>
  <c r="AB85" i="20"/>
  <c r="X85" i="20"/>
  <c r="Y85" i="20" s="1"/>
  <c r="AA85" i="20" s="1"/>
  <c r="EY93" i="20"/>
  <c r="EU93" i="20"/>
  <c r="EV93" i="20" s="1"/>
  <c r="EX93" i="20" s="1"/>
  <c r="AW16" i="20"/>
  <c r="AT16" i="20"/>
  <c r="AV16" i="20" s="1"/>
  <c r="AS16" i="20"/>
  <c r="CT16" i="20"/>
  <c r="CP16" i="20"/>
  <c r="CQ16" i="20" s="1"/>
  <c r="FI37" i="20"/>
  <c r="FJ37" i="20" s="1"/>
  <c r="FL37" i="20" s="1"/>
  <c r="FM37" i="20"/>
  <c r="BU37" i="20"/>
  <c r="BV37" i="20" s="1"/>
  <c r="BX37" i="20" s="1"/>
  <c r="BY37" i="20"/>
  <c r="DO131" i="20"/>
  <c r="DK131" i="20"/>
  <c r="DL131" i="20" s="1"/>
  <c r="DN131" i="20" s="1"/>
  <c r="BY45" i="20"/>
  <c r="BU45" i="20"/>
  <c r="BV45" i="20" s="1"/>
  <c r="BX45" i="20" s="1"/>
  <c r="GA45" i="20"/>
  <c r="FW45" i="20"/>
  <c r="FX45" i="20" s="1"/>
  <c r="FZ45" i="20" s="1"/>
  <c r="E74" i="20"/>
  <c r="E68" i="21" s="1"/>
  <c r="E88" i="20"/>
  <c r="E82" i="21" s="1"/>
  <c r="E115" i="20"/>
  <c r="E109" i="21" s="1"/>
  <c r="E89" i="20"/>
  <c r="E83" i="21" s="1"/>
  <c r="E102" i="20"/>
  <c r="E96" i="21" s="1"/>
  <c r="F91" i="20"/>
  <c r="L85" i="21" s="1"/>
  <c r="E128" i="20"/>
  <c r="E122" i="21" s="1"/>
  <c r="E80" i="20"/>
  <c r="E74" i="21" s="1"/>
  <c r="E113" i="20"/>
  <c r="E107" i="21" s="1"/>
  <c r="E83" i="20"/>
  <c r="E77" i="21" s="1"/>
  <c r="E76" i="20"/>
  <c r="E70" i="21" s="1"/>
  <c r="E120" i="20"/>
  <c r="E114" i="21" s="1"/>
  <c r="F90" i="20"/>
  <c r="L84" i="21" s="1"/>
  <c r="E90" i="20"/>
  <c r="E84" i="21" s="1"/>
  <c r="E125" i="20"/>
  <c r="E119" i="21" s="1"/>
  <c r="F125" i="20"/>
  <c r="L119" i="21" s="1"/>
  <c r="E114" i="20"/>
  <c r="E108" i="21" s="1"/>
  <c r="F114" i="20"/>
  <c r="L108" i="21" s="1"/>
  <c r="F65" i="20"/>
  <c r="L59" i="21" s="1"/>
  <c r="W239" i="21"/>
  <c r="E22" i="20"/>
  <c r="E16" i="21" s="1"/>
  <c r="S57" i="21"/>
  <c r="D27" i="20"/>
  <c r="J21" i="21" s="1"/>
  <c r="E189" i="20"/>
  <c r="E183" i="21" s="1"/>
  <c r="F205" i="20"/>
  <c r="L199" i="21" s="1"/>
  <c r="E62" i="20"/>
  <c r="E56" i="21" s="1"/>
  <c r="D22" i="20"/>
  <c r="J16" i="21" s="1"/>
  <c r="E11" i="20"/>
  <c r="E5" i="21" s="1"/>
  <c r="D135" i="20"/>
  <c r="J129" i="21" s="1"/>
  <c r="D65" i="20"/>
  <c r="J59" i="21" s="1"/>
  <c r="F235" i="20"/>
  <c r="L229" i="21" s="1"/>
  <c r="D235" i="20"/>
  <c r="J229" i="21" s="1"/>
  <c r="F135" i="20"/>
  <c r="L129" i="21" s="1"/>
  <c r="D221" i="20"/>
  <c r="J215" i="21" s="1"/>
  <c r="D163" i="20"/>
  <c r="J157" i="21" s="1"/>
  <c r="S129" i="21"/>
  <c r="E108" i="20"/>
  <c r="E102" i="21" s="1"/>
  <c r="F159" i="20"/>
  <c r="L153" i="21" s="1"/>
  <c r="F213" i="20"/>
  <c r="L207" i="21" s="1"/>
  <c r="F188" i="20"/>
  <c r="L182" i="21" s="1"/>
  <c r="E46" i="20"/>
  <c r="E40" i="21" s="1"/>
  <c r="W219" i="21"/>
  <c r="T173" i="20"/>
  <c r="EJ188" i="20"/>
  <c r="E188" i="20"/>
  <c r="E182" i="21" s="1"/>
  <c r="W182" i="21"/>
  <c r="S182" i="21"/>
  <c r="D173" i="20"/>
  <c r="J167" i="21" s="1"/>
  <c r="W167" i="21"/>
  <c r="S167" i="21"/>
  <c r="F173" i="20"/>
  <c r="L167" i="21" s="1"/>
  <c r="D188" i="20"/>
  <c r="J182" i="21" s="1"/>
  <c r="EJ173" i="20"/>
  <c r="E173" i="20"/>
  <c r="E167" i="21" s="1"/>
  <c r="T188" i="20"/>
  <c r="D46" i="20"/>
  <c r="J40" i="21" s="1"/>
  <c r="F232" i="20"/>
  <c r="L226" i="21" s="1"/>
  <c r="D152" i="20"/>
  <c r="J146" i="21" s="1"/>
  <c r="D151" i="20"/>
  <c r="J145" i="21" s="1"/>
  <c r="D166" i="20"/>
  <c r="J160" i="21" s="1"/>
  <c r="DS6" i="20"/>
  <c r="G33" i="6" s="1"/>
  <c r="EY5" i="20"/>
  <c r="B24" i="16" s="1"/>
  <c r="DH5" i="20"/>
  <c r="H18" i="13" s="1"/>
  <c r="EO6" i="20"/>
  <c r="G26" i="16" s="1"/>
  <c r="Y6" i="20"/>
  <c r="G37" i="6" s="1"/>
  <c r="CX6" i="20"/>
  <c r="G31" i="6" s="1"/>
  <c r="DD244" i="20"/>
  <c r="DE244" i="20"/>
  <c r="DG244" i="20" s="1"/>
  <c r="DH244" i="20"/>
  <c r="BH244" i="20"/>
  <c r="BJ244" i="20" s="1"/>
  <c r="BG244" i="20"/>
  <c r="BK244" i="20"/>
  <c r="Y244" i="20"/>
  <c r="AA244" i="20" s="1"/>
  <c r="X244" i="20"/>
  <c r="AB244" i="20"/>
  <c r="EV244" i="20"/>
  <c r="EX244" i="20" s="1"/>
  <c r="EU244" i="20"/>
  <c r="EY244" i="20"/>
  <c r="AA192" i="20"/>
  <c r="D143" i="20"/>
  <c r="J137" i="21" s="1"/>
  <c r="EJ192" i="20"/>
  <c r="E192" i="20"/>
  <c r="E186" i="21" s="1"/>
  <c r="BQ187" i="20"/>
  <c r="T154" i="20"/>
  <c r="T189" i="20"/>
  <c r="D213" i="20"/>
  <c r="J207" i="21" s="1"/>
  <c r="W160" i="21"/>
  <c r="S160" i="21"/>
  <c r="F46" i="20"/>
  <c r="L40" i="21" s="1"/>
  <c r="F62" i="20"/>
  <c r="L56" i="21" s="1"/>
  <c r="F167" i="20"/>
  <c r="L161" i="21" s="1"/>
  <c r="DH236" i="20"/>
  <c r="DE236" i="20"/>
  <c r="DG236" i="20" s="1"/>
  <c r="DD236" i="20"/>
  <c r="CC236" i="20"/>
  <c r="CE236" i="20" s="1"/>
  <c r="CF236" i="20"/>
  <c r="CB236" i="20"/>
  <c r="FC236" i="20"/>
  <c r="FE236" i="20" s="1"/>
  <c r="FF236" i="20"/>
  <c r="FB236" i="20"/>
  <c r="EC236" i="20"/>
  <c r="DZ236" i="20"/>
  <c r="EB236" i="20" s="1"/>
  <c r="DY236" i="20"/>
  <c r="S162" i="21"/>
  <c r="W162" i="21"/>
  <c r="EH244" i="20"/>
  <c r="EG244" i="20"/>
  <c r="EK244" i="20"/>
  <c r="CI244" i="20"/>
  <c r="CJ244" i="20"/>
  <c r="CL244" i="20" s="1"/>
  <c r="CM244" i="20"/>
  <c r="CW244" i="20"/>
  <c r="DA244" i="20"/>
  <c r="CX244" i="20"/>
  <c r="CZ244" i="20" s="1"/>
  <c r="BC175" i="20"/>
  <c r="D192" i="20"/>
  <c r="J186" i="21" s="1"/>
  <c r="F192" i="20"/>
  <c r="L186" i="21" s="1"/>
  <c r="AO151" i="20"/>
  <c r="D154" i="20"/>
  <c r="J148" i="21" s="1"/>
  <c r="S219" i="21"/>
  <c r="EQ232" i="20"/>
  <c r="E232" i="20"/>
  <c r="E226" i="21" s="1"/>
  <c r="FS175" i="20"/>
  <c r="E175" i="20"/>
  <c r="E169" i="21" s="1"/>
  <c r="EJ167" i="20"/>
  <c r="E167" i="20"/>
  <c r="E161" i="21" s="1"/>
  <c r="EJ177" i="20"/>
  <c r="E177" i="20"/>
  <c r="E171" i="21" s="1"/>
  <c r="EO236" i="20"/>
  <c r="EQ236" i="20" s="1"/>
  <c r="ER236" i="20"/>
  <c r="EN236" i="20"/>
  <c r="AB236" i="20"/>
  <c r="Y236" i="20"/>
  <c r="AA236" i="20" s="1"/>
  <c r="X236" i="20"/>
  <c r="EK236" i="20"/>
  <c r="EH236" i="20"/>
  <c r="EG236" i="20"/>
  <c r="FJ236" i="20"/>
  <c r="FL236" i="20" s="1"/>
  <c r="FM236" i="20"/>
  <c r="FI236" i="20"/>
  <c r="D14" i="20"/>
  <c r="J8" i="21" s="1"/>
  <c r="AA197" i="20"/>
  <c r="S153" i="21"/>
  <c r="W153" i="21"/>
  <c r="FB244" i="20"/>
  <c r="FF244" i="20"/>
  <c r="FC244" i="20"/>
  <c r="FE244" i="20" s="1"/>
  <c r="DL244" i="20"/>
  <c r="DN244" i="20" s="1"/>
  <c r="DK244" i="20"/>
  <c r="DO244" i="20"/>
  <c r="CC244" i="20"/>
  <c r="CE244" i="20" s="1"/>
  <c r="CB244" i="20"/>
  <c r="CF244" i="20"/>
  <c r="S183" i="21"/>
  <c r="W183" i="21"/>
  <c r="D167" i="20"/>
  <c r="J161" i="21" s="1"/>
  <c r="CE177" i="20"/>
  <c r="BY236" i="20"/>
  <c r="BV236" i="20"/>
  <c r="BX236" i="20" s="1"/>
  <c r="BU236" i="20"/>
  <c r="AI236" i="20"/>
  <c r="AF236" i="20"/>
  <c r="AH236" i="20" s="1"/>
  <c r="AE236" i="20"/>
  <c r="EV236" i="20"/>
  <c r="EX236" i="20" s="1"/>
  <c r="EY236" i="20"/>
  <c r="EU236" i="20"/>
  <c r="EJ154" i="20"/>
  <c r="E154" i="20"/>
  <c r="E148" i="21" s="1"/>
  <c r="D197" i="20"/>
  <c r="J191" i="21" s="1"/>
  <c r="S186" i="21"/>
  <c r="W186" i="21"/>
  <c r="T166" i="20"/>
  <c r="AA234" i="20"/>
  <c r="CQ244" i="20"/>
  <c r="CS244" i="20" s="1"/>
  <c r="CP244" i="20"/>
  <c r="CT244" i="20"/>
  <c r="FM244" i="20"/>
  <c r="FJ244" i="20"/>
  <c r="FL244" i="20" s="1"/>
  <c r="FI244" i="20"/>
  <c r="GT244" i="20"/>
  <c r="GV244" i="20" s="1"/>
  <c r="T238" i="21" s="1"/>
  <c r="GS244" i="20"/>
  <c r="AO221" i="20"/>
  <c r="DG243" i="20"/>
  <c r="T167" i="20"/>
  <c r="EX221" i="20"/>
  <c r="E221" i="20"/>
  <c r="E215" i="21" s="1"/>
  <c r="D168" i="20"/>
  <c r="J162" i="21" s="1"/>
  <c r="EJ152" i="20"/>
  <c r="E152" i="20"/>
  <c r="E146" i="21" s="1"/>
  <c r="CM236" i="20"/>
  <c r="CJ236" i="20"/>
  <c r="CL236" i="20" s="1"/>
  <c r="CI236" i="20"/>
  <c r="GM236" i="20"/>
  <c r="GO236" i="20" s="1"/>
  <c r="GL236" i="20"/>
  <c r="GT236" i="20"/>
  <c r="GV236" i="20" s="1"/>
  <c r="T230" i="21" s="1"/>
  <c r="GS236" i="20"/>
  <c r="S146" i="21"/>
  <c r="W146" i="21"/>
  <c r="F154" i="20"/>
  <c r="L148" i="21" s="1"/>
  <c r="CL215" i="20"/>
  <c r="GM244" i="20"/>
  <c r="GO244" i="20" s="1"/>
  <c r="GL244" i="20"/>
  <c r="GF244" i="20"/>
  <c r="GH244" i="20" s="1"/>
  <c r="GE244" i="20"/>
  <c r="AZ244" i="20"/>
  <c r="BA244" i="20"/>
  <c r="BC244" i="20" s="1"/>
  <c r="BD244" i="20"/>
  <c r="F176" i="20"/>
  <c r="L170" i="21" s="1"/>
  <c r="BQ232" i="20"/>
  <c r="EJ166" i="20"/>
  <c r="E166" i="20"/>
  <c r="E160" i="21" s="1"/>
  <c r="AO168" i="20"/>
  <c r="S199" i="21"/>
  <c r="W199" i="21"/>
  <c r="F152" i="20"/>
  <c r="L146" i="21" s="1"/>
  <c r="AW236" i="20"/>
  <c r="AT236" i="20"/>
  <c r="AV236" i="20" s="1"/>
  <c r="AS236" i="20"/>
  <c r="DA236" i="20"/>
  <c r="CX236" i="20"/>
  <c r="CZ236" i="20" s="1"/>
  <c r="CW236" i="20"/>
  <c r="BD236" i="20"/>
  <c r="BA236" i="20"/>
  <c r="BC236" i="20" s="1"/>
  <c r="AZ236" i="20"/>
  <c r="E65" i="20"/>
  <c r="E59" i="21" s="1"/>
  <c r="T170" i="21"/>
  <c r="W170" i="21"/>
  <c r="EJ159" i="20"/>
  <c r="E159" i="20"/>
  <c r="E153" i="21" s="1"/>
  <c r="BR244" i="20"/>
  <c r="BN244" i="20"/>
  <c r="BO244" i="20"/>
  <c r="BQ244" i="20" s="1"/>
  <c r="AP244" i="20"/>
  <c r="AM244" i="20"/>
  <c r="AO244" i="20" s="1"/>
  <c r="AL244" i="20"/>
  <c r="AF244" i="20"/>
  <c r="AH244" i="20" s="1"/>
  <c r="AI244" i="20"/>
  <c r="AE244" i="20"/>
  <c r="EJ176" i="20"/>
  <c r="E176" i="20"/>
  <c r="E170" i="21" s="1"/>
  <c r="D232" i="20"/>
  <c r="J226" i="21" s="1"/>
  <c r="EQ213" i="20"/>
  <c r="E213" i="20"/>
  <c r="E207" i="21" s="1"/>
  <c r="F166" i="20"/>
  <c r="L160" i="21" s="1"/>
  <c r="F182" i="20"/>
  <c r="L176" i="21" s="1"/>
  <c r="D245" i="20"/>
  <c r="J239" i="21" s="1"/>
  <c r="F11" i="20"/>
  <c r="L5" i="21" s="1"/>
  <c r="T176" i="20"/>
  <c r="EQ168" i="20"/>
  <c r="E168" i="20"/>
  <c r="E162" i="21" s="1"/>
  <c r="S239" i="21"/>
  <c r="DV236" i="20"/>
  <c r="DS236" i="20"/>
  <c r="DU236" i="20" s="1"/>
  <c r="DR236" i="20"/>
  <c r="DO236" i="20"/>
  <c r="DL236" i="20"/>
  <c r="DN236" i="20" s="1"/>
  <c r="DK236" i="20"/>
  <c r="CQ236" i="20"/>
  <c r="CS236" i="20" s="1"/>
  <c r="CT236" i="20"/>
  <c r="CP236" i="20"/>
  <c r="EJ143" i="20"/>
  <c r="E143" i="20"/>
  <c r="E137" i="21" s="1"/>
  <c r="S161" i="21"/>
  <c r="W161" i="21"/>
  <c r="T225" i="20"/>
  <c r="T153" i="20"/>
  <c r="E205" i="20"/>
  <c r="E199" i="21" s="1"/>
  <c r="EJ205" i="20"/>
  <c r="ER244" i="20"/>
  <c r="EN244" i="20"/>
  <c r="EO244" i="20"/>
  <c r="EQ244" i="20" s="1"/>
  <c r="FQ244" i="20"/>
  <c r="FS244" i="20" s="1"/>
  <c r="FT244" i="20"/>
  <c r="FP244" i="20"/>
  <c r="U244" i="20"/>
  <c r="Q244" i="20"/>
  <c r="R244" i="20"/>
  <c r="AT244" i="20"/>
  <c r="AV244" i="20" s="1"/>
  <c r="AS244" i="20"/>
  <c r="AW244" i="20"/>
  <c r="EQ187" i="20"/>
  <c r="E187" i="20"/>
  <c r="E181" i="21" s="1"/>
  <c r="D11" i="20"/>
  <c r="J5" i="21" s="1"/>
  <c r="T159" i="20"/>
  <c r="EJ182" i="20"/>
  <c r="E182" i="20"/>
  <c r="E176" i="21" s="1"/>
  <c r="D205" i="20"/>
  <c r="J199" i="21" s="1"/>
  <c r="W137" i="21"/>
  <c r="S137" i="21"/>
  <c r="F225" i="20"/>
  <c r="L219" i="21" s="1"/>
  <c r="T245" i="20"/>
  <c r="F245" i="20"/>
  <c r="L239" i="21" s="1"/>
  <c r="W148" i="21"/>
  <c r="S148" i="21"/>
  <c r="AH163" i="20"/>
  <c r="D176" i="20"/>
  <c r="J170" i="21" s="1"/>
  <c r="F168" i="20"/>
  <c r="L162" i="21" s="1"/>
  <c r="BK236" i="20"/>
  <c r="BH236" i="20"/>
  <c r="BJ236" i="20" s="1"/>
  <c r="BG236" i="20"/>
  <c r="FT236" i="20"/>
  <c r="FQ236" i="20"/>
  <c r="FS236" i="20" s="1"/>
  <c r="FP236" i="20"/>
  <c r="GF236" i="20"/>
  <c r="GH236" i="20" s="1"/>
  <c r="GE236" i="20"/>
  <c r="F143" i="20"/>
  <c r="L137" i="21" s="1"/>
  <c r="D225" i="20"/>
  <c r="J219" i="21" s="1"/>
  <c r="DZ244" i="20"/>
  <c r="EB244" i="20" s="1"/>
  <c r="EC244" i="20"/>
  <c r="DY244" i="20"/>
  <c r="DR244" i="20"/>
  <c r="DV244" i="20"/>
  <c r="DS244" i="20"/>
  <c r="DU244" i="20" s="1"/>
  <c r="BY244" i="20"/>
  <c r="BV244" i="20"/>
  <c r="BX244" i="20" s="1"/>
  <c r="BU244" i="20"/>
  <c r="FW244" i="20"/>
  <c r="FX244" i="20"/>
  <c r="FZ244" i="20" s="1"/>
  <c r="GA244" i="20"/>
  <c r="FE235" i="20"/>
  <c r="E235" i="20"/>
  <c r="E229" i="21" s="1"/>
  <c r="T11" i="20"/>
  <c r="T143" i="20"/>
  <c r="D159" i="20"/>
  <c r="J153" i="21" s="1"/>
  <c r="T205" i="20"/>
  <c r="FZ197" i="20"/>
  <c r="E197" i="20"/>
  <c r="E191" i="21" s="1"/>
  <c r="D189" i="20"/>
  <c r="J183" i="21" s="1"/>
  <c r="E225" i="20"/>
  <c r="E219" i="21" s="1"/>
  <c r="EJ225" i="20"/>
  <c r="D62" i="20"/>
  <c r="J56" i="21" s="1"/>
  <c r="EJ245" i="20"/>
  <c r="E245" i="20"/>
  <c r="E239" i="21" s="1"/>
  <c r="AV213" i="20"/>
  <c r="GA236" i="20"/>
  <c r="FX236" i="20"/>
  <c r="FZ236" i="20" s="1"/>
  <c r="FW236" i="20"/>
  <c r="BR236" i="20"/>
  <c r="BO236" i="20"/>
  <c r="BQ236" i="20" s="1"/>
  <c r="BN236" i="20"/>
  <c r="U236" i="20"/>
  <c r="R236" i="20"/>
  <c r="Q236" i="20"/>
  <c r="AP236" i="20"/>
  <c r="AM236" i="20"/>
  <c r="AO236" i="20" s="1"/>
  <c r="AL236" i="20"/>
  <c r="EV6" i="20"/>
  <c r="G24" i="16" s="1"/>
  <c r="Z6" i="20"/>
  <c r="J37" i="6" s="1"/>
  <c r="FT5" i="20"/>
  <c r="B21" i="16" s="1"/>
  <c r="T172" i="20"/>
  <c r="DZ6" i="20"/>
  <c r="G39" i="6" s="1"/>
  <c r="DF6" i="20"/>
  <c r="J30" i="6" s="1"/>
  <c r="D172" i="20"/>
  <c r="J166" i="21" s="1"/>
  <c r="CJ6" i="20"/>
  <c r="G35" i="6" s="1"/>
  <c r="EW6" i="20"/>
  <c r="I24" i="16" s="1"/>
  <c r="T218" i="21"/>
  <c r="W218" i="21"/>
  <c r="D200" i="20"/>
  <c r="J194" i="21" s="1"/>
  <c r="S194" i="21"/>
  <c r="W194" i="21"/>
  <c r="EJ200" i="20"/>
  <c r="E200" i="20"/>
  <c r="E194" i="21" s="1"/>
  <c r="T200" i="20"/>
  <c r="EJ172" i="20"/>
  <c r="E172" i="20"/>
  <c r="E166" i="21" s="1"/>
  <c r="F200" i="20"/>
  <c r="L194" i="21" s="1"/>
  <c r="D165" i="20"/>
  <c r="J159" i="21" s="1"/>
  <c r="F224" i="20"/>
  <c r="L218" i="21" s="1"/>
  <c r="F172" i="20"/>
  <c r="L166" i="21" s="1"/>
  <c r="T224" i="20"/>
  <c r="T165" i="20"/>
  <c r="EJ224" i="20"/>
  <c r="E224" i="20"/>
  <c r="E218" i="21" s="1"/>
  <c r="F165" i="20"/>
  <c r="L159" i="21" s="1"/>
  <c r="D224" i="20"/>
  <c r="J218" i="21" s="1"/>
  <c r="T166" i="21"/>
  <c r="W166" i="21"/>
  <c r="EJ165" i="20"/>
  <c r="E165" i="20"/>
  <c r="E159" i="21" s="1"/>
  <c r="S159" i="21"/>
  <c r="W159" i="21"/>
  <c r="D107" i="20"/>
  <c r="J101" i="21" s="1"/>
  <c r="D28" i="20"/>
  <c r="J22" i="21" s="1"/>
  <c r="E70" i="20"/>
  <c r="E64" i="21" s="1"/>
  <c r="D35" i="20"/>
  <c r="J29" i="21" s="1"/>
  <c r="D121" i="20"/>
  <c r="J115" i="21" s="1"/>
  <c r="F70" i="20"/>
  <c r="L64" i="21" s="1"/>
  <c r="S124" i="21"/>
  <c r="W124" i="21"/>
  <c r="EQ131" i="20"/>
  <c r="T125" i="21"/>
  <c r="W125" i="21"/>
  <c r="DA12" i="20"/>
  <c r="CW12" i="20"/>
  <c r="CX12" i="20" s="1"/>
  <c r="CZ12" i="20" s="1"/>
  <c r="FS27" i="20"/>
  <c r="E27" i="20"/>
  <c r="E21" i="21" s="1"/>
  <c r="CF87" i="20"/>
  <c r="CB87" i="20"/>
  <c r="CC87" i="20" s="1"/>
  <c r="CE87" i="20" s="1"/>
  <c r="DV119" i="20"/>
  <c r="DR119" i="20"/>
  <c r="DS119" i="20" s="1"/>
  <c r="DU119" i="20" s="1"/>
  <c r="ER119" i="20"/>
  <c r="EN119" i="20"/>
  <c r="EO119" i="20" s="1"/>
  <c r="EQ119" i="20" s="1"/>
  <c r="BK71" i="20"/>
  <c r="BG71" i="20"/>
  <c r="BH71" i="20" s="1"/>
  <c r="BJ71" i="20" s="1"/>
  <c r="T81" i="20"/>
  <c r="FT63" i="20"/>
  <c r="FP63" i="20"/>
  <c r="FQ63" i="20" s="1"/>
  <c r="FS63" i="20" s="1"/>
  <c r="CM63" i="20"/>
  <c r="CI63" i="20"/>
  <c r="CJ63" i="20" s="1"/>
  <c r="CL63" i="20" s="1"/>
  <c r="AM63" i="20"/>
  <c r="AO63" i="20" s="1"/>
  <c r="AP63" i="20"/>
  <c r="AL63" i="20"/>
  <c r="BY95" i="20"/>
  <c r="BU95" i="20"/>
  <c r="BV95" i="20" s="1"/>
  <c r="BX95" i="20" s="1"/>
  <c r="FX95" i="20"/>
  <c r="FZ95" i="20" s="1"/>
  <c r="GA95" i="20"/>
  <c r="FW95" i="20"/>
  <c r="DO95" i="20"/>
  <c r="DK95" i="20"/>
  <c r="DL95" i="20" s="1"/>
  <c r="DN95" i="20" s="1"/>
  <c r="BH6" i="20"/>
  <c r="G24" i="6" s="1"/>
  <c r="F75" i="20"/>
  <c r="L69" i="21" s="1"/>
  <c r="FI31" i="20"/>
  <c r="FJ31" i="20" s="1"/>
  <c r="FL31" i="20" s="1"/>
  <c r="FM31" i="20"/>
  <c r="CF47" i="20"/>
  <c r="CB47" i="20"/>
  <c r="CC47" i="20" s="1"/>
  <c r="CE47" i="20" s="1"/>
  <c r="AP79" i="20"/>
  <c r="AL79" i="20"/>
  <c r="AM79" i="20" s="1"/>
  <c r="AO79" i="20" s="1"/>
  <c r="S73" i="21"/>
  <c r="W73" i="21"/>
  <c r="U79" i="20"/>
  <c r="Q79" i="20"/>
  <c r="R79" i="20" s="1"/>
  <c r="EK79" i="20"/>
  <c r="EG79" i="20"/>
  <c r="EH79" i="20" s="1"/>
  <c r="BU12" i="20"/>
  <c r="BV12" i="20" s="1"/>
  <c r="BX12" i="20" s="1"/>
  <c r="BY12" i="20"/>
  <c r="F57" i="20"/>
  <c r="L51" i="21" s="1"/>
  <c r="EY23" i="20"/>
  <c r="EU23" i="20"/>
  <c r="EV23" i="20" s="1"/>
  <c r="EX23" i="20" s="1"/>
  <c r="GA23" i="20"/>
  <c r="FW23" i="20"/>
  <c r="FX23" i="20" s="1"/>
  <c r="FZ23" i="20" s="1"/>
  <c r="DH23" i="20"/>
  <c r="DD23" i="20"/>
  <c r="DE23" i="20" s="1"/>
  <c r="DG23" i="20" s="1"/>
  <c r="AE39" i="20"/>
  <c r="AI39" i="20"/>
  <c r="AF39" i="20"/>
  <c r="AH39" i="20" s="1"/>
  <c r="BR39" i="20"/>
  <c r="BN39" i="20"/>
  <c r="BO39" i="20" s="1"/>
  <c r="BQ39" i="20" s="1"/>
  <c r="S113" i="21"/>
  <c r="W113" i="21"/>
  <c r="CF119" i="20"/>
  <c r="CB119" i="20"/>
  <c r="CC119" i="20" s="1"/>
  <c r="CE119" i="20" s="1"/>
  <c r="BK119" i="20"/>
  <c r="BG119" i="20"/>
  <c r="BH119" i="20" s="1"/>
  <c r="BJ119" i="20" s="1"/>
  <c r="CZ19" i="20"/>
  <c r="EQ130" i="20"/>
  <c r="E130" i="20"/>
  <c r="E124" i="21" s="1"/>
  <c r="S49" i="21"/>
  <c r="W49" i="21"/>
  <c r="D81" i="20"/>
  <c r="J75" i="21" s="1"/>
  <c r="DV63" i="20"/>
  <c r="DR63" i="20"/>
  <c r="DS63" i="20" s="1"/>
  <c r="DU63" i="20" s="1"/>
  <c r="GA63" i="20"/>
  <c r="FW63" i="20"/>
  <c r="FX63" i="20" s="1"/>
  <c r="FZ63" i="20" s="1"/>
  <c r="FM63" i="20"/>
  <c r="FI63" i="20"/>
  <c r="FJ63" i="20" s="1"/>
  <c r="FL63" i="20" s="1"/>
  <c r="CF95" i="20"/>
  <c r="CB95" i="20"/>
  <c r="CC95" i="20" s="1"/>
  <c r="CE95" i="20" s="1"/>
  <c r="BR95" i="20"/>
  <c r="BN95" i="20"/>
  <c r="BO95" i="20" s="1"/>
  <c r="BQ95" i="20" s="1"/>
  <c r="AI95" i="20"/>
  <c r="AE95" i="20"/>
  <c r="AF95" i="20" s="1"/>
  <c r="AH95" i="20" s="1"/>
  <c r="FT95" i="20"/>
  <c r="FP95" i="20"/>
  <c r="FQ95" i="20" s="1"/>
  <c r="FS95" i="20" s="1"/>
  <c r="S41" i="21"/>
  <c r="W41" i="21"/>
  <c r="AI79" i="20"/>
  <c r="AE79" i="20"/>
  <c r="AF79" i="20" s="1"/>
  <c r="AH79" i="20" s="1"/>
  <c r="CM79" i="20"/>
  <c r="CI79" i="20"/>
  <c r="CJ79" i="20" s="1"/>
  <c r="CL79" i="20" s="1"/>
  <c r="DA79" i="20"/>
  <c r="CW79" i="20"/>
  <c r="CX79" i="20" s="1"/>
  <c r="CZ79" i="20" s="1"/>
  <c r="DO12" i="20"/>
  <c r="DK12" i="20"/>
  <c r="DL12" i="20" s="1"/>
  <c r="DN12" i="20" s="1"/>
  <c r="CF12" i="20"/>
  <c r="CB12" i="20"/>
  <c r="CC12" i="20" s="1"/>
  <c r="CE12" i="20" s="1"/>
  <c r="AM12" i="20"/>
  <c r="AO12" i="20" s="1"/>
  <c r="AP12" i="20"/>
  <c r="AL12" i="20"/>
  <c r="EJ17" i="20"/>
  <c r="E17" i="20"/>
  <c r="E11" i="21" s="1"/>
  <c r="ER87" i="20"/>
  <c r="EN87" i="20"/>
  <c r="EO87" i="20" s="1"/>
  <c r="EQ87" i="20" s="1"/>
  <c r="AO99" i="20"/>
  <c r="EQ45" i="20"/>
  <c r="DY129" i="20"/>
  <c r="EC129" i="20"/>
  <c r="DZ129" i="20"/>
  <c r="EB129" i="20" s="1"/>
  <c r="AB129" i="20"/>
  <c r="X129" i="20"/>
  <c r="Y129" i="20" s="1"/>
  <c r="AA129" i="20" s="1"/>
  <c r="Q129" i="20"/>
  <c r="R129" i="20" s="1"/>
  <c r="U129" i="20"/>
  <c r="BY55" i="20"/>
  <c r="BU55" i="20"/>
  <c r="BV55" i="20" s="1"/>
  <c r="BX55" i="20" s="1"/>
  <c r="CM55" i="20"/>
  <c r="CI55" i="20"/>
  <c r="CJ55" i="20" s="1"/>
  <c r="CL55" i="20" s="1"/>
  <c r="BR55" i="20"/>
  <c r="BN55" i="20"/>
  <c r="BO55" i="20" s="1"/>
  <c r="BQ55" i="20" s="1"/>
  <c r="DA55" i="20"/>
  <c r="CW55" i="20"/>
  <c r="CX55" i="20" s="1"/>
  <c r="CZ55" i="20" s="1"/>
  <c r="BD71" i="20"/>
  <c r="AZ71" i="20"/>
  <c r="BA71" i="20" s="1"/>
  <c r="BC71" i="20" s="1"/>
  <c r="BR71" i="20"/>
  <c r="BN71" i="20"/>
  <c r="BO71" i="20" s="1"/>
  <c r="BQ71" i="20" s="1"/>
  <c r="DV71" i="20"/>
  <c r="DR71" i="20"/>
  <c r="DS71" i="20" s="1"/>
  <c r="DU71" i="20" s="1"/>
  <c r="CF63" i="20"/>
  <c r="CB63" i="20"/>
  <c r="CC63" i="20" s="1"/>
  <c r="CE63" i="20" s="1"/>
  <c r="DH63" i="20"/>
  <c r="DD63" i="20"/>
  <c r="DE63" i="20" s="1"/>
  <c r="DG63" i="20" s="1"/>
  <c r="BY63" i="20"/>
  <c r="BU63" i="20"/>
  <c r="BV63" i="20" s="1"/>
  <c r="BX63" i="20" s="1"/>
  <c r="EP6" i="20"/>
  <c r="I26" i="16" s="1"/>
  <c r="EA6" i="20"/>
  <c r="J39" i="6" s="1"/>
  <c r="AM6" i="20"/>
  <c r="G29" i="6" s="1"/>
  <c r="DH31" i="20"/>
  <c r="DD31" i="20"/>
  <c r="DE31" i="20" s="1"/>
  <c r="DG31" i="20" s="1"/>
  <c r="DV47" i="20"/>
  <c r="DR47" i="20"/>
  <c r="DS47" i="20" s="1"/>
  <c r="DU47" i="20" s="1"/>
  <c r="U47" i="20"/>
  <c r="R47" i="20"/>
  <c r="Q47" i="20"/>
  <c r="FT47" i="20"/>
  <c r="FP47" i="20"/>
  <c r="FQ47" i="20" s="1"/>
  <c r="FS47" i="20" s="1"/>
  <c r="W6" i="21"/>
  <c r="S6" i="21"/>
  <c r="AT12" i="20"/>
  <c r="AV12" i="20" s="1"/>
  <c r="AW12" i="20"/>
  <c r="AS12" i="20"/>
  <c r="EJ57" i="20"/>
  <c r="E57" i="20"/>
  <c r="E51" i="21" s="1"/>
  <c r="FP23" i="20"/>
  <c r="FQ23" i="20" s="1"/>
  <c r="FS23" i="20" s="1"/>
  <c r="FT23" i="20"/>
  <c r="X23" i="20"/>
  <c r="AB23" i="20"/>
  <c r="Y23" i="20"/>
  <c r="AA23" i="20" s="1"/>
  <c r="ER23" i="20"/>
  <c r="EN23" i="20"/>
  <c r="EO23" i="20" s="1"/>
  <c r="EQ23" i="20" s="1"/>
  <c r="T82" i="20"/>
  <c r="BK87" i="20"/>
  <c r="BG87" i="20"/>
  <c r="BH87" i="20" s="1"/>
  <c r="BJ87" i="20" s="1"/>
  <c r="FX87" i="20"/>
  <c r="FZ87" i="20" s="1"/>
  <c r="GA87" i="20"/>
  <c r="FW87" i="20"/>
  <c r="AI87" i="20"/>
  <c r="AE87" i="20"/>
  <c r="AF87" i="20" s="1"/>
  <c r="AH87" i="20" s="1"/>
  <c r="CT87" i="20"/>
  <c r="CP87" i="20"/>
  <c r="CQ87" i="20" s="1"/>
  <c r="CS87" i="20" s="1"/>
  <c r="AA115" i="20"/>
  <c r="FP129" i="20"/>
  <c r="FQ129" i="20" s="1"/>
  <c r="FS129" i="20" s="1"/>
  <c r="FT129" i="20"/>
  <c r="CP129" i="20"/>
  <c r="CQ129" i="20" s="1"/>
  <c r="CS129" i="20" s="1"/>
  <c r="CT129" i="20"/>
  <c r="DV129" i="20"/>
  <c r="DR129" i="20"/>
  <c r="DS129" i="20" s="1"/>
  <c r="DU129" i="20" s="1"/>
  <c r="GE129" i="20"/>
  <c r="GF129" i="20" s="1"/>
  <c r="GH129" i="20" s="1"/>
  <c r="EK55" i="20"/>
  <c r="EH55" i="20"/>
  <c r="EG55" i="20"/>
  <c r="DO55" i="20"/>
  <c r="DK55" i="20"/>
  <c r="DL55" i="20" s="1"/>
  <c r="DN55" i="20" s="1"/>
  <c r="FX71" i="20"/>
  <c r="FZ71" i="20" s="1"/>
  <c r="GA71" i="20"/>
  <c r="FW71" i="20"/>
  <c r="GW5" i="20"/>
  <c r="DE6" i="20"/>
  <c r="G30" i="6" s="1"/>
  <c r="GA31" i="20"/>
  <c r="FW31" i="20"/>
  <c r="FX31" i="20" s="1"/>
  <c r="FZ31" i="20" s="1"/>
  <c r="EU12" i="20"/>
  <c r="EV12" i="20" s="1"/>
  <c r="EX12" i="20" s="1"/>
  <c r="EY12" i="20"/>
  <c r="CP12" i="20"/>
  <c r="CQ12" i="20" s="1"/>
  <c r="CS12" i="20" s="1"/>
  <c r="CT12" i="20"/>
  <c r="AV34" i="20"/>
  <c r="DV103" i="20"/>
  <c r="DR103" i="20"/>
  <c r="DS103" i="20" s="1"/>
  <c r="DU103" i="20" s="1"/>
  <c r="FM103" i="20"/>
  <c r="FI103" i="20"/>
  <c r="FJ103" i="20" s="1"/>
  <c r="FL103" i="20" s="1"/>
  <c r="EY103" i="20"/>
  <c r="EU103" i="20"/>
  <c r="EV103" i="20" s="1"/>
  <c r="EX103" i="20" s="1"/>
  <c r="F49" i="20"/>
  <c r="L43" i="21" s="1"/>
  <c r="EJ121" i="20"/>
  <c r="E121" i="20"/>
  <c r="E115" i="21" s="1"/>
  <c r="D82" i="20"/>
  <c r="J76" i="21" s="1"/>
  <c r="W81" i="21"/>
  <c r="S81" i="21"/>
  <c r="AW87" i="20"/>
  <c r="AS87" i="20"/>
  <c r="AT87" i="20" s="1"/>
  <c r="AV87" i="20" s="1"/>
  <c r="BR87" i="20"/>
  <c r="BN87" i="20"/>
  <c r="BO87" i="20" s="1"/>
  <c r="BQ87" i="20" s="1"/>
  <c r="EK119" i="20"/>
  <c r="EG119" i="20"/>
  <c r="EH119" i="20" s="1"/>
  <c r="FF129" i="20"/>
  <c r="FB129" i="20"/>
  <c r="FC129" i="20" s="1"/>
  <c r="FE129" i="20" s="1"/>
  <c r="CF129" i="20"/>
  <c r="CB129" i="20"/>
  <c r="CC129" i="20" s="1"/>
  <c r="CE129" i="20" s="1"/>
  <c r="CI129" i="20"/>
  <c r="CJ129" i="20" s="1"/>
  <c r="CL129" i="20" s="1"/>
  <c r="CM129" i="20"/>
  <c r="CT55" i="20"/>
  <c r="CP55" i="20"/>
  <c r="CQ55" i="20" s="1"/>
  <c r="CS55" i="20" s="1"/>
  <c r="ER55" i="20"/>
  <c r="EN55" i="20"/>
  <c r="EO55" i="20" s="1"/>
  <c r="EQ55" i="20" s="1"/>
  <c r="AI71" i="20"/>
  <c r="AE71" i="20"/>
  <c r="AF71" i="20" s="1"/>
  <c r="AH71" i="20" s="1"/>
  <c r="DY71" i="20"/>
  <c r="DZ71" i="20" s="1"/>
  <c r="EB71" i="20" s="1"/>
  <c r="EC71" i="20"/>
  <c r="DH71" i="20"/>
  <c r="DD71" i="20"/>
  <c r="DE71" i="20" s="1"/>
  <c r="DG71" i="20" s="1"/>
  <c r="CC6" i="20"/>
  <c r="G25" i="6" s="1"/>
  <c r="CM5" i="20"/>
  <c r="C35" i="6" s="1"/>
  <c r="GA5" i="20"/>
  <c r="B25" i="16" s="1"/>
  <c r="H32" i="13" s="1"/>
  <c r="BI6" i="20"/>
  <c r="J24" i="6" s="1"/>
  <c r="EN63" i="20"/>
  <c r="EO63" i="20" s="1"/>
  <c r="EQ63" i="20" s="1"/>
  <c r="Y31" i="20"/>
  <c r="AA31" i="20" s="1"/>
  <c r="AB31" i="20"/>
  <c r="X31" i="20"/>
  <c r="CT31" i="20"/>
  <c r="CP31" i="20"/>
  <c r="CQ31" i="20" s="1"/>
  <c r="CS31" i="20" s="1"/>
  <c r="BD47" i="20"/>
  <c r="BA47" i="20"/>
  <c r="BC47" i="20" s="1"/>
  <c r="AZ47" i="20"/>
  <c r="GA47" i="20"/>
  <c r="FW47" i="20"/>
  <c r="FX47" i="20" s="1"/>
  <c r="FZ47" i="20" s="1"/>
  <c r="DD47" i="20"/>
  <c r="DE47" i="20" s="1"/>
  <c r="DG47" i="20" s="1"/>
  <c r="DH47" i="20"/>
  <c r="DH79" i="20"/>
  <c r="DD79" i="20"/>
  <c r="DE79" i="20" s="1"/>
  <c r="DG79" i="20" s="1"/>
  <c r="GA79" i="20"/>
  <c r="FX79" i="20"/>
  <c r="FZ79" i="20" s="1"/>
  <c r="FW79" i="20"/>
  <c r="ER79" i="20"/>
  <c r="EN79" i="20"/>
  <c r="EO79" i="20" s="1"/>
  <c r="EQ79" i="20" s="1"/>
  <c r="FF79" i="20"/>
  <c r="FB79" i="20"/>
  <c r="FC79" i="20" s="1"/>
  <c r="FE79" i="20" s="1"/>
  <c r="FT12" i="20"/>
  <c r="FP12" i="20"/>
  <c r="FQ12" i="20" s="1"/>
  <c r="FS12" i="20" s="1"/>
  <c r="BD12" i="20"/>
  <c r="BA12" i="20"/>
  <c r="BC12" i="20" s="1"/>
  <c r="AZ12" i="20"/>
  <c r="CM12" i="20"/>
  <c r="CI12" i="20"/>
  <c r="CJ12" i="20" s="1"/>
  <c r="CL12" i="20" s="1"/>
  <c r="EC103" i="20"/>
  <c r="DZ103" i="20"/>
  <c r="EB103" i="20" s="1"/>
  <c r="DY103" i="20"/>
  <c r="AI103" i="20"/>
  <c r="AE103" i="20"/>
  <c r="AF103" i="20" s="1"/>
  <c r="AH103" i="20" s="1"/>
  <c r="AP103" i="20"/>
  <c r="AL103" i="20"/>
  <c r="AM103" i="20" s="1"/>
  <c r="AO103" i="20" s="1"/>
  <c r="FM23" i="20"/>
  <c r="FI23" i="20"/>
  <c r="FJ23" i="20" s="1"/>
  <c r="FL23" i="20" s="1"/>
  <c r="CT23" i="20"/>
  <c r="CP23" i="20"/>
  <c r="CQ23" i="20" s="1"/>
  <c r="CS23" i="20" s="1"/>
  <c r="CM23" i="20"/>
  <c r="CI23" i="20"/>
  <c r="CJ23" i="20" s="1"/>
  <c r="CL23" i="20" s="1"/>
  <c r="F121" i="20"/>
  <c r="L115" i="21" s="1"/>
  <c r="CM39" i="20"/>
  <c r="CI39" i="20"/>
  <c r="CJ39" i="20" s="1"/>
  <c r="CL39" i="20" s="1"/>
  <c r="S33" i="21"/>
  <c r="W33" i="21"/>
  <c r="CT39" i="20"/>
  <c r="CP39" i="20"/>
  <c r="CQ39" i="20" s="1"/>
  <c r="CS39" i="20" s="1"/>
  <c r="BY39" i="20"/>
  <c r="BU39" i="20"/>
  <c r="BV39" i="20" s="1"/>
  <c r="BX39" i="20" s="1"/>
  <c r="D97" i="20"/>
  <c r="J91" i="21" s="1"/>
  <c r="DA87" i="20"/>
  <c r="CW87" i="20"/>
  <c r="CX87" i="20" s="1"/>
  <c r="CZ87" i="20" s="1"/>
  <c r="DO87" i="20"/>
  <c r="DK87" i="20"/>
  <c r="DL87" i="20" s="1"/>
  <c r="DN87" i="20" s="1"/>
  <c r="DV87" i="20"/>
  <c r="DR87" i="20"/>
  <c r="DS87" i="20" s="1"/>
  <c r="DU87" i="20" s="1"/>
  <c r="FF119" i="20"/>
  <c r="FB119" i="20"/>
  <c r="FC119" i="20" s="1"/>
  <c r="FE119" i="20" s="1"/>
  <c r="AS119" i="20"/>
  <c r="AT119" i="20" s="1"/>
  <c r="AV119" i="20" s="1"/>
  <c r="AW119" i="20"/>
  <c r="DA119" i="20"/>
  <c r="CW119" i="20"/>
  <c r="CX119" i="20" s="1"/>
  <c r="CZ119" i="20" s="1"/>
  <c r="DO119" i="20"/>
  <c r="DK119" i="20"/>
  <c r="DL119" i="20" s="1"/>
  <c r="DN119" i="20" s="1"/>
  <c r="EJ94" i="20"/>
  <c r="E94" i="20"/>
  <c r="E88" i="21" s="1"/>
  <c r="FX129" i="20"/>
  <c r="FZ129" i="20" s="1"/>
  <c r="FW129" i="20"/>
  <c r="GA129" i="20"/>
  <c r="AW129" i="20"/>
  <c r="AS129" i="20"/>
  <c r="AT129" i="20" s="1"/>
  <c r="AV129" i="20" s="1"/>
  <c r="AE129" i="20"/>
  <c r="AF129" i="20" s="1"/>
  <c r="AH129" i="20" s="1"/>
  <c r="AI129" i="20"/>
  <c r="F130" i="20"/>
  <c r="L124" i="21" s="1"/>
  <c r="EY55" i="20"/>
  <c r="EU55" i="20"/>
  <c r="EV55" i="20" s="1"/>
  <c r="EX55" i="20" s="1"/>
  <c r="AZ55" i="20"/>
  <c r="BA55" i="20"/>
  <c r="BC55" i="20" s="1"/>
  <c r="BD55" i="20"/>
  <c r="CT71" i="20"/>
  <c r="CP71" i="20"/>
  <c r="CQ71" i="20" s="1"/>
  <c r="CS71" i="20" s="1"/>
  <c r="BY71" i="20"/>
  <c r="BU71" i="20"/>
  <c r="BV71" i="20" s="1"/>
  <c r="BX71" i="20" s="1"/>
  <c r="U71" i="20"/>
  <c r="Q71" i="20"/>
  <c r="R71" i="20" s="1"/>
  <c r="BD63" i="20"/>
  <c r="BA63" i="20"/>
  <c r="BC63" i="20" s="1"/>
  <c r="AZ63" i="20"/>
  <c r="FF63" i="20"/>
  <c r="FB63" i="20"/>
  <c r="FC63" i="20" s="1"/>
  <c r="FE63" i="20" s="1"/>
  <c r="DO63" i="20"/>
  <c r="DK63" i="20"/>
  <c r="DL63" i="20" s="1"/>
  <c r="DN63" i="20" s="1"/>
  <c r="CT95" i="20"/>
  <c r="CP95" i="20"/>
  <c r="CQ95" i="20" s="1"/>
  <c r="CS95" i="20" s="1"/>
  <c r="BD95" i="20"/>
  <c r="AZ95" i="20"/>
  <c r="BA95" i="20" s="1"/>
  <c r="BC95" i="20" s="1"/>
  <c r="ER95" i="20"/>
  <c r="EN95" i="20"/>
  <c r="EO95" i="20" s="1"/>
  <c r="EQ95" i="20" s="1"/>
  <c r="CM47" i="20"/>
  <c r="CI47" i="20"/>
  <c r="CJ47" i="20" s="1"/>
  <c r="CL47" i="20" s="1"/>
  <c r="DA23" i="20"/>
  <c r="CW23" i="20"/>
  <c r="CX23" i="20" s="1"/>
  <c r="CZ23" i="20" s="1"/>
  <c r="FF87" i="20"/>
  <c r="FB87" i="20"/>
  <c r="FC87" i="20" s="1"/>
  <c r="FE87" i="20" s="1"/>
  <c r="U87" i="20"/>
  <c r="Q87" i="20"/>
  <c r="R87" i="20" s="1"/>
  <c r="FT119" i="20"/>
  <c r="FP119" i="20"/>
  <c r="FQ119" i="20" s="1"/>
  <c r="FS119" i="20" s="1"/>
  <c r="U95" i="20"/>
  <c r="Q95" i="20"/>
  <c r="R95" i="20" s="1"/>
  <c r="BG95" i="20"/>
  <c r="BH95" i="20" s="1"/>
  <c r="BJ95" i="20" s="1"/>
  <c r="BK95" i="20"/>
  <c r="FJ6" i="20"/>
  <c r="G19" i="16" s="1"/>
  <c r="FS107" i="20"/>
  <c r="E107" i="20"/>
  <c r="E101" i="21" s="1"/>
  <c r="EK95" i="20"/>
  <c r="EG95" i="20"/>
  <c r="EH95" i="20" s="1"/>
  <c r="EC5" i="20"/>
  <c r="C39" i="6" s="1"/>
  <c r="DA47" i="20"/>
  <c r="CW47" i="20"/>
  <c r="CX47" i="20" s="1"/>
  <c r="CZ47" i="20" s="1"/>
  <c r="BK79" i="20"/>
  <c r="BG79" i="20"/>
  <c r="BH79" i="20" s="1"/>
  <c r="BJ79" i="20" s="1"/>
  <c r="GL95" i="20"/>
  <c r="GM95" i="20" s="1"/>
  <c r="GO95" i="20" s="1"/>
  <c r="AN6" i="20"/>
  <c r="J29" i="6" s="1"/>
  <c r="W25" i="21"/>
  <c r="S25" i="21"/>
  <c r="ER47" i="20"/>
  <c r="EN47" i="20"/>
  <c r="EO47" i="20" s="1"/>
  <c r="EQ47" i="20" s="1"/>
  <c r="EY47" i="20"/>
  <c r="EU47" i="20"/>
  <c r="EV47" i="20" s="1"/>
  <c r="EX47" i="20" s="1"/>
  <c r="BY5" i="20"/>
  <c r="C28" i="6" s="1"/>
  <c r="GI5" i="20"/>
  <c r="BR5" i="20"/>
  <c r="H12" i="13" s="1"/>
  <c r="CF5" i="20"/>
  <c r="H14" i="13" s="1"/>
  <c r="FX6" i="20"/>
  <c r="G25" i="16" s="1"/>
  <c r="CR6" i="20"/>
  <c r="J34" i="6" s="1"/>
  <c r="DL6" i="20"/>
  <c r="G27" i="6" s="1"/>
  <c r="BD5" i="20"/>
  <c r="C36" i="6" s="1"/>
  <c r="BY47" i="20"/>
  <c r="BU47" i="20"/>
  <c r="BV47" i="20" s="1"/>
  <c r="BX47" i="20" s="1"/>
  <c r="BN12" i="20"/>
  <c r="BO12" i="20" s="1"/>
  <c r="BQ12" i="20" s="1"/>
  <c r="BR12" i="20"/>
  <c r="FF12" i="20"/>
  <c r="FB12" i="20"/>
  <c r="FC12" i="20" s="1"/>
  <c r="FE12" i="20" s="1"/>
  <c r="EH12" i="20"/>
  <c r="EK12" i="20"/>
  <c r="EG12" i="20"/>
  <c r="D34" i="20"/>
  <c r="J28" i="21" s="1"/>
  <c r="D70" i="20"/>
  <c r="J64" i="21" s="1"/>
  <c r="BR103" i="20"/>
  <c r="BN103" i="20"/>
  <c r="BO103" i="20" s="1"/>
  <c r="BQ103" i="20" s="1"/>
  <c r="DA103" i="20"/>
  <c r="CW103" i="20"/>
  <c r="CX103" i="20" s="1"/>
  <c r="CZ103" i="20" s="1"/>
  <c r="DH103" i="20"/>
  <c r="DD103" i="20"/>
  <c r="DE103" i="20" s="1"/>
  <c r="DG103" i="20" s="1"/>
  <c r="AO27" i="20"/>
  <c r="F94" i="20"/>
  <c r="L88" i="21" s="1"/>
  <c r="DO39" i="20"/>
  <c r="DK39" i="20"/>
  <c r="DL39" i="20" s="1"/>
  <c r="DN39" i="20" s="1"/>
  <c r="AA97" i="20"/>
  <c r="BD87" i="20"/>
  <c r="AZ87" i="20"/>
  <c r="BA87" i="20" s="1"/>
  <c r="BC87" i="20" s="1"/>
  <c r="DH87" i="20"/>
  <c r="DD87" i="20"/>
  <c r="DE87" i="20" s="1"/>
  <c r="DG87" i="20" s="1"/>
  <c r="BY87" i="20"/>
  <c r="BU87" i="20"/>
  <c r="BV87" i="20" s="1"/>
  <c r="BX87" i="20" s="1"/>
  <c r="FM119" i="20"/>
  <c r="FI119" i="20"/>
  <c r="FJ119" i="20" s="1"/>
  <c r="FL119" i="20" s="1"/>
  <c r="FE33" i="20"/>
  <c r="E33" i="20"/>
  <c r="E27" i="21" s="1"/>
  <c r="GL129" i="20"/>
  <c r="GM129" i="20" s="1"/>
  <c r="GO129" i="20" s="1"/>
  <c r="DO129" i="20"/>
  <c r="DK129" i="20"/>
  <c r="DL129" i="20" s="1"/>
  <c r="DN129" i="20" s="1"/>
  <c r="BK129" i="20"/>
  <c r="BG129" i="20"/>
  <c r="BH129" i="20" s="1"/>
  <c r="BJ129" i="20" s="1"/>
  <c r="FF55" i="20"/>
  <c r="FB55" i="20"/>
  <c r="FC55" i="20" s="1"/>
  <c r="FE55" i="20" s="1"/>
  <c r="EC55" i="20"/>
  <c r="DY55" i="20"/>
  <c r="DZ55" i="20" s="1"/>
  <c r="EB55" i="20" s="1"/>
  <c r="AF55" i="20"/>
  <c r="AH55" i="20" s="1"/>
  <c r="AI55" i="20"/>
  <c r="AE55" i="20"/>
  <c r="AW71" i="20"/>
  <c r="AS71" i="20"/>
  <c r="AT71" i="20" s="1"/>
  <c r="AV71" i="20" s="1"/>
  <c r="FM71" i="20"/>
  <c r="FI71" i="20"/>
  <c r="FJ71" i="20" s="1"/>
  <c r="FL71" i="20" s="1"/>
  <c r="EY71" i="20"/>
  <c r="EU71" i="20"/>
  <c r="EV71" i="20" s="1"/>
  <c r="EX71" i="20" s="1"/>
  <c r="DO71" i="20"/>
  <c r="DK71" i="20"/>
  <c r="DL71" i="20" s="1"/>
  <c r="DN71" i="20" s="1"/>
  <c r="BR63" i="20"/>
  <c r="BN63" i="20"/>
  <c r="BO63" i="20" s="1"/>
  <c r="BQ63" i="20" s="1"/>
  <c r="D57" i="20"/>
  <c r="J51" i="21" s="1"/>
  <c r="DA95" i="20"/>
  <c r="CW95" i="20"/>
  <c r="CX95" i="20" s="1"/>
  <c r="CZ95" i="20" s="1"/>
  <c r="FF95" i="20"/>
  <c r="FB95" i="20"/>
  <c r="FC95" i="20" s="1"/>
  <c r="FE95" i="20" s="1"/>
  <c r="EY95" i="20"/>
  <c r="EU95" i="20"/>
  <c r="EV95" i="20" s="1"/>
  <c r="EX95" i="20" s="1"/>
  <c r="BW6" i="20"/>
  <c r="J28" i="6" s="1"/>
  <c r="BP6" i="20"/>
  <c r="J23" i="6" s="1"/>
  <c r="CD6" i="20"/>
  <c r="J25" i="6" s="1"/>
  <c r="FD6" i="20"/>
  <c r="I22" i="16" s="1"/>
  <c r="DO5" i="20"/>
  <c r="C27" i="6" s="1"/>
  <c r="BB6" i="20"/>
  <c r="J36" i="6" s="1"/>
  <c r="EG31" i="20"/>
  <c r="EH31" i="20"/>
  <c r="EK31" i="20"/>
  <c r="EN31" i="20"/>
  <c r="EO31" i="20" s="1"/>
  <c r="EQ31" i="20" s="1"/>
  <c r="ER31" i="20"/>
  <c r="BR31" i="20"/>
  <c r="BN31" i="20"/>
  <c r="BO31" i="20" s="1"/>
  <c r="BQ31" i="20" s="1"/>
  <c r="DA31" i="20"/>
  <c r="CW31" i="20"/>
  <c r="CX31" i="20" s="1"/>
  <c r="CZ31" i="20" s="1"/>
  <c r="FF47" i="20"/>
  <c r="FB47" i="20"/>
  <c r="FC47" i="20" s="1"/>
  <c r="FE47" i="20" s="1"/>
  <c r="DO47" i="20"/>
  <c r="DK47" i="20"/>
  <c r="DL47" i="20" s="1"/>
  <c r="DN47" i="20" s="1"/>
  <c r="AP47" i="20"/>
  <c r="AM47" i="20"/>
  <c r="AO47" i="20" s="1"/>
  <c r="AL47" i="20"/>
  <c r="FM79" i="20"/>
  <c r="FI79" i="20"/>
  <c r="FJ79" i="20" s="1"/>
  <c r="FL79" i="20" s="1"/>
  <c r="FT79" i="20"/>
  <c r="FP79" i="20"/>
  <c r="FQ79" i="20" s="1"/>
  <c r="FS79" i="20" s="1"/>
  <c r="FW12" i="20"/>
  <c r="FX12" i="20" s="1"/>
  <c r="FZ12" i="20" s="1"/>
  <c r="GA12" i="20"/>
  <c r="FM12" i="20"/>
  <c r="FI12" i="20"/>
  <c r="FJ12" i="20" s="1"/>
  <c r="FL12" i="20" s="1"/>
  <c r="BK12" i="20"/>
  <c r="BG12" i="20"/>
  <c r="BH12" i="20" s="1"/>
  <c r="BJ12" i="20" s="1"/>
  <c r="FL19" i="20"/>
  <c r="E19" i="20"/>
  <c r="E13" i="21" s="1"/>
  <c r="BD103" i="20"/>
  <c r="AZ103" i="20"/>
  <c r="BA103" i="20" s="1"/>
  <c r="BC103" i="20" s="1"/>
  <c r="EX28" i="20"/>
  <c r="E28" i="20"/>
  <c r="E22" i="21" s="1"/>
  <c r="F82" i="20"/>
  <c r="L76" i="21" s="1"/>
  <c r="F105" i="20"/>
  <c r="L99" i="21" s="1"/>
  <c r="BY23" i="20"/>
  <c r="BU23" i="20"/>
  <c r="BV23" i="20" s="1"/>
  <c r="BX23" i="20" s="1"/>
  <c r="AZ23" i="20"/>
  <c r="BD23" i="20"/>
  <c r="BA23" i="20"/>
  <c r="BC23" i="20" s="1"/>
  <c r="EQ81" i="20"/>
  <c r="E81" i="20"/>
  <c r="E75" i="21" s="1"/>
  <c r="F41" i="20"/>
  <c r="L35" i="21" s="1"/>
  <c r="CF39" i="20"/>
  <c r="CB39" i="20"/>
  <c r="CC39" i="20" s="1"/>
  <c r="CE39" i="20" s="1"/>
  <c r="BK39" i="20"/>
  <c r="BG39" i="20"/>
  <c r="BH39" i="20" s="1"/>
  <c r="BJ39" i="20" s="1"/>
  <c r="ER39" i="20"/>
  <c r="EN39" i="20"/>
  <c r="EO39" i="20" s="1"/>
  <c r="EQ39" i="20" s="1"/>
  <c r="D105" i="20"/>
  <c r="J99" i="21" s="1"/>
  <c r="AB87" i="20"/>
  <c r="X87" i="20"/>
  <c r="Y87" i="20" s="1"/>
  <c r="AA87" i="20" s="1"/>
  <c r="FT87" i="20"/>
  <c r="FP87" i="20"/>
  <c r="FQ87" i="20" s="1"/>
  <c r="FS87" i="20" s="1"/>
  <c r="CM87" i="20"/>
  <c r="CI87" i="20"/>
  <c r="CJ87" i="20" s="1"/>
  <c r="CL87" i="20" s="1"/>
  <c r="EY119" i="20"/>
  <c r="EU119" i="20"/>
  <c r="EV119" i="20" s="1"/>
  <c r="EX119" i="20" s="1"/>
  <c r="CT119" i="20"/>
  <c r="CP119" i="20"/>
  <c r="CQ119" i="20" s="1"/>
  <c r="CS119" i="20" s="1"/>
  <c r="DH119" i="20"/>
  <c r="DD119" i="20"/>
  <c r="DE119" i="20" s="1"/>
  <c r="DG119" i="20" s="1"/>
  <c r="F33" i="20"/>
  <c r="L27" i="21" s="1"/>
  <c r="FM129" i="20"/>
  <c r="FI129" i="20"/>
  <c r="FJ129" i="20" s="1"/>
  <c r="FL129" i="20" s="1"/>
  <c r="BU129" i="20"/>
  <c r="BV129" i="20" s="1"/>
  <c r="BX129" i="20" s="1"/>
  <c r="BY129" i="20"/>
  <c r="BR129" i="20"/>
  <c r="BN129" i="20"/>
  <c r="BO129" i="20" s="1"/>
  <c r="BQ129" i="20" s="1"/>
  <c r="X55" i="20"/>
  <c r="AB55" i="20"/>
  <c r="Y55" i="20"/>
  <c r="AA55" i="20" s="1"/>
  <c r="DV55" i="20"/>
  <c r="DR55" i="20"/>
  <c r="DS55" i="20" s="1"/>
  <c r="DU55" i="20" s="1"/>
  <c r="AT55" i="20"/>
  <c r="AV55" i="20" s="1"/>
  <c r="AW55" i="20"/>
  <c r="AS55" i="20"/>
  <c r="DA71" i="20"/>
  <c r="CW71" i="20"/>
  <c r="CX71" i="20" s="1"/>
  <c r="CZ71" i="20" s="1"/>
  <c r="EN71" i="20"/>
  <c r="EO71" i="20" s="1"/>
  <c r="EQ71" i="20" s="1"/>
  <c r="ER71" i="20"/>
  <c r="AP71" i="20"/>
  <c r="AL71" i="20"/>
  <c r="AM71" i="20" s="1"/>
  <c r="AO71" i="20" s="1"/>
  <c r="D17" i="20"/>
  <c r="J11" i="21" s="1"/>
  <c r="CW63" i="20"/>
  <c r="CX63" i="20" s="1"/>
  <c r="CZ63" i="20" s="1"/>
  <c r="DA63" i="20"/>
  <c r="AW63" i="20"/>
  <c r="AT63" i="20"/>
  <c r="AV63" i="20" s="1"/>
  <c r="AS63" i="20"/>
  <c r="T75" i="20"/>
  <c r="T57" i="20"/>
  <c r="GS95" i="20"/>
  <c r="GT95" i="20" s="1"/>
  <c r="GV95" i="20" s="1"/>
  <c r="FM95" i="20"/>
  <c r="FI95" i="20"/>
  <c r="FJ95" i="20" s="1"/>
  <c r="FL95" i="20" s="1"/>
  <c r="CM95" i="20"/>
  <c r="CI95" i="20"/>
  <c r="CJ95" i="20" s="1"/>
  <c r="CL95" i="20" s="1"/>
  <c r="CF31" i="20"/>
  <c r="CB31" i="20"/>
  <c r="CC31" i="20" s="1"/>
  <c r="CE31" i="20" s="1"/>
  <c r="AP31" i="20"/>
  <c r="AM31" i="20"/>
  <c r="AO31" i="20" s="1"/>
  <c r="AL31" i="20"/>
  <c r="EC31" i="20"/>
  <c r="DY31" i="20"/>
  <c r="DZ31" i="20" s="1"/>
  <c r="EB31" i="20" s="1"/>
  <c r="AI47" i="20"/>
  <c r="AF47" i="20"/>
  <c r="AH47" i="20" s="1"/>
  <c r="AE47" i="20"/>
  <c r="FM47" i="20"/>
  <c r="FI47" i="20"/>
  <c r="FJ47" i="20" s="1"/>
  <c r="FL47" i="20" s="1"/>
  <c r="BY103" i="20"/>
  <c r="BU103" i="20"/>
  <c r="BV103" i="20" s="1"/>
  <c r="BX103" i="20" s="1"/>
  <c r="DO103" i="20"/>
  <c r="DK103" i="20"/>
  <c r="DL103" i="20" s="1"/>
  <c r="DN103" i="20" s="1"/>
  <c r="EK103" i="20"/>
  <c r="EG103" i="20"/>
  <c r="EH103" i="20" s="1"/>
  <c r="EJ103" i="20" s="1"/>
  <c r="DV23" i="20"/>
  <c r="DR23" i="20"/>
  <c r="DS23" i="20" s="1"/>
  <c r="DU23" i="20" s="1"/>
  <c r="Q23" i="20"/>
  <c r="U23" i="20"/>
  <c r="R23" i="20"/>
  <c r="AM23" i="20"/>
  <c r="AO23" i="20" s="1"/>
  <c r="AP23" i="20"/>
  <c r="AL23" i="20"/>
  <c r="DY39" i="20"/>
  <c r="DZ39" i="20" s="1"/>
  <c r="EB39" i="20" s="1"/>
  <c r="EC39" i="20"/>
  <c r="DH39" i="20"/>
  <c r="DD39" i="20"/>
  <c r="DE39" i="20" s="1"/>
  <c r="DG39" i="20" s="1"/>
  <c r="Q39" i="20"/>
  <c r="U39" i="20"/>
  <c r="R39" i="20"/>
  <c r="BD129" i="20"/>
  <c r="AZ129" i="20"/>
  <c r="BA129" i="20" s="1"/>
  <c r="BC129" i="20" s="1"/>
  <c r="FF5" i="20"/>
  <c r="B22" i="16" s="1"/>
  <c r="H31" i="13" s="1"/>
  <c r="DT6" i="20"/>
  <c r="J33" i="6" s="1"/>
  <c r="EJ75" i="20"/>
  <c r="E75" i="20"/>
  <c r="E69" i="21" s="1"/>
  <c r="CM31" i="20"/>
  <c r="CI31" i="20"/>
  <c r="CJ31" i="20" s="1"/>
  <c r="CL31" i="20" s="1"/>
  <c r="BY31" i="20"/>
  <c r="BU31" i="20"/>
  <c r="BV31" i="20" s="1"/>
  <c r="BX31" i="20" s="1"/>
  <c r="DV79" i="20"/>
  <c r="DR79" i="20"/>
  <c r="DS79" i="20" s="1"/>
  <c r="DU79" i="20" s="1"/>
  <c r="BR79" i="20"/>
  <c r="BN79" i="20"/>
  <c r="BO79" i="20" s="1"/>
  <c r="BQ79" i="20" s="1"/>
  <c r="EY79" i="20"/>
  <c r="EU79" i="20"/>
  <c r="EV79" i="20" s="1"/>
  <c r="EX79" i="20" s="1"/>
  <c r="DR12" i="20"/>
  <c r="DS12" i="20" s="1"/>
  <c r="DU12" i="20" s="1"/>
  <c r="DV12" i="20"/>
  <c r="ER103" i="20"/>
  <c r="EN103" i="20"/>
  <c r="EO103" i="20" s="1"/>
  <c r="EQ103" i="20" s="1"/>
  <c r="FP103" i="20"/>
  <c r="FQ103" i="20" s="1"/>
  <c r="FS103" i="20" s="1"/>
  <c r="FT103" i="20"/>
  <c r="FB103" i="20"/>
  <c r="FC103" i="20" s="1"/>
  <c r="FE103" i="20" s="1"/>
  <c r="FF103" i="20"/>
  <c r="FI39" i="20"/>
  <c r="FJ39" i="20" s="1"/>
  <c r="FL39" i="20" s="1"/>
  <c r="FM39" i="20"/>
  <c r="DA39" i="20"/>
  <c r="CW39" i="20"/>
  <c r="CX39" i="20" s="1"/>
  <c r="CZ39" i="20" s="1"/>
  <c r="EG39" i="20"/>
  <c r="EH39" i="20"/>
  <c r="EK39" i="20"/>
  <c r="DZ119" i="20"/>
  <c r="EB119" i="20" s="1"/>
  <c r="EC119" i="20"/>
  <c r="DY119" i="20"/>
  <c r="BY119" i="20"/>
  <c r="BU119" i="20"/>
  <c r="BV119" i="20" s="1"/>
  <c r="BX119" i="20" s="1"/>
  <c r="EJ127" i="20"/>
  <c r="AZ31" i="20"/>
  <c r="BD31" i="20"/>
  <c r="BA31" i="20"/>
  <c r="BC31" i="20" s="1"/>
  <c r="AW31" i="20"/>
  <c r="AT31" i="20"/>
  <c r="AV31" i="20" s="1"/>
  <c r="AS31" i="20"/>
  <c r="EC47" i="20"/>
  <c r="DY47" i="20"/>
  <c r="DZ47" i="20" s="1"/>
  <c r="EB47" i="20" s="1"/>
  <c r="BY79" i="20"/>
  <c r="BU79" i="20"/>
  <c r="BV79" i="20" s="1"/>
  <c r="BX79" i="20" s="1"/>
  <c r="AB79" i="20"/>
  <c r="X79" i="20"/>
  <c r="Y79" i="20" s="1"/>
  <c r="AA79" i="20" s="1"/>
  <c r="EJ105" i="20"/>
  <c r="E105" i="20"/>
  <c r="E99" i="21" s="1"/>
  <c r="AE23" i="20"/>
  <c r="AF23" i="20"/>
  <c r="AH23" i="20" s="1"/>
  <c r="AI23" i="20"/>
  <c r="CF23" i="20"/>
  <c r="CB23" i="20"/>
  <c r="CC23" i="20" s="1"/>
  <c r="CE23" i="20" s="1"/>
  <c r="AS23" i="20"/>
  <c r="AT23" i="20"/>
  <c r="AV23" i="20" s="1"/>
  <c r="AW23" i="20"/>
  <c r="EJ49" i="20"/>
  <c r="E49" i="20"/>
  <c r="E43" i="21" s="1"/>
  <c r="AM39" i="20"/>
  <c r="AO39" i="20" s="1"/>
  <c r="AP39" i="20"/>
  <c r="AL39" i="20"/>
  <c r="GA39" i="20"/>
  <c r="FW39" i="20"/>
  <c r="FX39" i="20" s="1"/>
  <c r="FZ39" i="20" s="1"/>
  <c r="AW39" i="20"/>
  <c r="AT39" i="20"/>
  <c r="AV39" i="20" s="1"/>
  <c r="AS39" i="20"/>
  <c r="T105" i="20"/>
  <c r="AI119" i="20"/>
  <c r="AE119" i="20"/>
  <c r="AF119" i="20" s="1"/>
  <c r="AH119" i="20" s="1"/>
  <c r="U119" i="20"/>
  <c r="Q119" i="20"/>
  <c r="R119" i="20" s="1"/>
  <c r="T117" i="20"/>
  <c r="EU63" i="20"/>
  <c r="EV63" i="20" s="1"/>
  <c r="EX63" i="20" s="1"/>
  <c r="BV6" i="20"/>
  <c r="G28" i="6" s="1"/>
  <c r="FQ6" i="20"/>
  <c r="G21" i="16" s="1"/>
  <c r="DA5" i="20"/>
  <c r="H17" i="13" s="1"/>
  <c r="BO6" i="20"/>
  <c r="G23" i="6" s="1"/>
  <c r="R6" i="20"/>
  <c r="G32" i="6" s="1"/>
  <c r="FC6" i="20"/>
  <c r="G22" i="16" s="1"/>
  <c r="BA6" i="20"/>
  <c r="G36" i="6" s="1"/>
  <c r="DV31" i="20"/>
  <c r="DR31" i="20"/>
  <c r="DS31" i="20" s="1"/>
  <c r="DU31" i="20" s="1"/>
  <c r="EY31" i="20"/>
  <c r="EU31" i="20"/>
  <c r="EV31" i="20" s="1"/>
  <c r="EX31" i="20" s="1"/>
  <c r="BK31" i="20"/>
  <c r="BG31" i="20"/>
  <c r="BH31" i="20" s="1"/>
  <c r="BJ31" i="20" s="1"/>
  <c r="DO31" i="20"/>
  <c r="DK31" i="20"/>
  <c r="DL31" i="20" s="1"/>
  <c r="DN31" i="20" s="1"/>
  <c r="BR47" i="20"/>
  <c r="BN47" i="20"/>
  <c r="BO47" i="20" s="1"/>
  <c r="BQ47" i="20" s="1"/>
  <c r="Y47" i="20"/>
  <c r="AA47" i="20" s="1"/>
  <c r="AB47" i="20"/>
  <c r="X47" i="20"/>
  <c r="AT47" i="20"/>
  <c r="AV47" i="20" s="1"/>
  <c r="AW47" i="20"/>
  <c r="AS47" i="20"/>
  <c r="AH35" i="20"/>
  <c r="CT79" i="20"/>
  <c r="CP79" i="20"/>
  <c r="CQ79" i="20" s="1"/>
  <c r="CS79" i="20" s="1"/>
  <c r="EC79" i="20"/>
  <c r="DY79" i="20"/>
  <c r="DZ79" i="20" s="1"/>
  <c r="EB79" i="20" s="1"/>
  <c r="AW79" i="20"/>
  <c r="AS79" i="20"/>
  <c r="AT79" i="20" s="1"/>
  <c r="AV79" i="20" s="1"/>
  <c r="BX43" i="20"/>
  <c r="EC12" i="20"/>
  <c r="DY12" i="20"/>
  <c r="DZ12" i="20" s="1"/>
  <c r="EB12" i="20" s="1"/>
  <c r="AB12" i="20"/>
  <c r="Y12" i="20"/>
  <c r="AA12" i="20" s="1"/>
  <c r="X12" i="20"/>
  <c r="U12" i="20"/>
  <c r="Q12" i="20"/>
  <c r="R12" i="20"/>
  <c r="U5" i="20"/>
  <c r="D49" i="20"/>
  <c r="J43" i="21" s="1"/>
  <c r="F34" i="20"/>
  <c r="L28" i="21" s="1"/>
  <c r="BK103" i="20"/>
  <c r="BG103" i="20"/>
  <c r="BH103" i="20" s="1"/>
  <c r="BJ103" i="20" s="1"/>
  <c r="U103" i="20"/>
  <c r="Q103" i="20"/>
  <c r="R103" i="20" s="1"/>
  <c r="T103" i="20" s="1"/>
  <c r="FS111" i="20"/>
  <c r="F28" i="20"/>
  <c r="L22" i="21" s="1"/>
  <c r="EJ82" i="20"/>
  <c r="E82" i="20"/>
  <c r="E76" i="21" s="1"/>
  <c r="EC23" i="20"/>
  <c r="DY23" i="20"/>
  <c r="DZ23" i="20" s="1"/>
  <c r="EB23" i="20" s="1"/>
  <c r="EG23" i="20"/>
  <c r="EK23" i="20"/>
  <c r="EH23" i="20"/>
  <c r="BK23" i="20"/>
  <c r="BG23" i="20"/>
  <c r="BH23" i="20" s="1"/>
  <c r="BJ23" i="20" s="1"/>
  <c r="FF23" i="20"/>
  <c r="FB23" i="20"/>
  <c r="FC23" i="20" s="1"/>
  <c r="FE23" i="20" s="1"/>
  <c r="F81" i="20"/>
  <c r="L75" i="21" s="1"/>
  <c r="EJ41" i="20"/>
  <c r="E41" i="20"/>
  <c r="E35" i="21" s="1"/>
  <c r="T45" i="20"/>
  <c r="AZ39" i="20"/>
  <c r="BA39" i="20"/>
  <c r="BC39" i="20" s="1"/>
  <c r="BD39" i="20"/>
  <c r="EY39" i="20"/>
  <c r="EU39" i="20"/>
  <c r="EV39" i="20" s="1"/>
  <c r="EX39" i="20" s="1"/>
  <c r="FB39" i="20"/>
  <c r="FC39" i="20" s="1"/>
  <c r="FE39" i="20" s="1"/>
  <c r="FF39" i="20"/>
  <c r="AH33" i="20"/>
  <c r="EJ84" i="20"/>
  <c r="E84" i="20"/>
  <c r="E78" i="21" s="1"/>
  <c r="AP87" i="20"/>
  <c r="AL87" i="20"/>
  <c r="AM87" i="20" s="1"/>
  <c r="AO87" i="20" s="1"/>
  <c r="FM87" i="20"/>
  <c r="FI87" i="20"/>
  <c r="FJ87" i="20" s="1"/>
  <c r="FL87" i="20" s="1"/>
  <c r="AP119" i="20"/>
  <c r="AL119" i="20"/>
  <c r="AM119" i="20" s="1"/>
  <c r="AO119" i="20" s="1"/>
  <c r="AB119" i="20"/>
  <c r="X119" i="20"/>
  <c r="Y119" i="20" s="1"/>
  <c r="AA119" i="20" s="1"/>
  <c r="CM119" i="20"/>
  <c r="CI119" i="20"/>
  <c r="CJ119" i="20" s="1"/>
  <c r="CL119" i="20" s="1"/>
  <c r="EG129" i="20"/>
  <c r="EH129" i="20" s="1"/>
  <c r="EK129" i="20"/>
  <c r="GS129" i="20"/>
  <c r="GT129" i="20" s="1"/>
  <c r="GV129" i="20" s="1"/>
  <c r="T123" i="21" s="1"/>
  <c r="AP129" i="20"/>
  <c r="AL129" i="20"/>
  <c r="AM129" i="20" s="1"/>
  <c r="AO129" i="20" s="1"/>
  <c r="BK55" i="20"/>
  <c r="BG55" i="20"/>
  <c r="BH55" i="20" s="1"/>
  <c r="BJ55" i="20" s="1"/>
  <c r="FM55" i="20"/>
  <c r="FI55" i="20"/>
  <c r="FJ55" i="20" s="1"/>
  <c r="FL55" i="20" s="1"/>
  <c r="FT55" i="20"/>
  <c r="FP55" i="20"/>
  <c r="FQ55" i="20" s="1"/>
  <c r="FS55" i="20" s="1"/>
  <c r="AP55" i="20"/>
  <c r="AM55" i="20"/>
  <c r="AO55" i="20" s="1"/>
  <c r="AL55" i="20"/>
  <c r="F99" i="20"/>
  <c r="L93" i="21" s="1"/>
  <c r="EQ97" i="20"/>
  <c r="E97" i="20"/>
  <c r="E91" i="21" s="1"/>
  <c r="EQ35" i="20"/>
  <c r="E35" i="20"/>
  <c r="E29" i="21" s="1"/>
  <c r="FT71" i="20"/>
  <c r="FP71" i="20"/>
  <c r="FQ71" i="20" s="1"/>
  <c r="FS71" i="20" s="1"/>
  <c r="CF71" i="20"/>
  <c r="CB71" i="20"/>
  <c r="CC71" i="20" s="1"/>
  <c r="CE71" i="20" s="1"/>
  <c r="EK71" i="20"/>
  <c r="EG71" i="20"/>
  <c r="EH71" i="20" s="1"/>
  <c r="W65" i="21"/>
  <c r="S65" i="21"/>
  <c r="AV17" i="20"/>
  <c r="EH63" i="20"/>
  <c r="EJ63" i="20" s="1"/>
  <c r="EK63" i="20"/>
  <c r="EG63" i="20"/>
  <c r="EC63" i="20"/>
  <c r="DY63" i="20"/>
  <c r="DZ63" i="20" s="1"/>
  <c r="EB63" i="20" s="1"/>
  <c r="Y63" i="20"/>
  <c r="AA63" i="20" s="1"/>
  <c r="AB63" i="20"/>
  <c r="X63" i="20"/>
  <c r="D75" i="20"/>
  <c r="J69" i="21" s="1"/>
  <c r="T84" i="20"/>
  <c r="AW95" i="20"/>
  <c r="AS95" i="20"/>
  <c r="AT95" i="20" s="1"/>
  <c r="AV95" i="20" s="1"/>
  <c r="DV95" i="20"/>
  <c r="DR95" i="20"/>
  <c r="DS95" i="20" s="1"/>
  <c r="DU95" i="20" s="1"/>
  <c r="EC95" i="20"/>
  <c r="DZ95" i="20"/>
  <c r="EB95" i="20" s="1"/>
  <c r="DY95" i="20"/>
  <c r="DM6" i="20"/>
  <c r="J27" i="6" s="1"/>
  <c r="EH6" i="20"/>
  <c r="G23" i="16" s="1"/>
  <c r="FR6" i="20"/>
  <c r="I21" i="16" s="1"/>
  <c r="CY6" i="20"/>
  <c r="J31" i="6" s="1"/>
  <c r="AT6" i="20"/>
  <c r="G22" i="6" s="1"/>
  <c r="DV5" i="20"/>
  <c r="C33" i="6" s="1"/>
  <c r="AE31" i="20"/>
  <c r="AI31" i="20"/>
  <c r="AF31" i="20"/>
  <c r="AH31" i="20" s="1"/>
  <c r="FT31" i="20"/>
  <c r="FP31" i="20"/>
  <c r="FQ31" i="20" s="1"/>
  <c r="FS31" i="20" s="1"/>
  <c r="R31" i="20"/>
  <c r="U31" i="20"/>
  <c r="Q31" i="20"/>
  <c r="FF31" i="20"/>
  <c r="FB31" i="20"/>
  <c r="FC31" i="20" s="1"/>
  <c r="FE31" i="20" s="1"/>
  <c r="BK47" i="20"/>
  <c r="BG47" i="20"/>
  <c r="BH47" i="20" s="1"/>
  <c r="BJ47" i="20" s="1"/>
  <c r="EK47" i="20"/>
  <c r="EH47" i="20"/>
  <c r="EG47" i="20"/>
  <c r="CP47" i="20"/>
  <c r="CQ47" i="20" s="1"/>
  <c r="CS47" i="20" s="1"/>
  <c r="CT47" i="20"/>
  <c r="DO79" i="20"/>
  <c r="DK79" i="20"/>
  <c r="DL79" i="20" s="1"/>
  <c r="DN79" i="20" s="1"/>
  <c r="BD79" i="20"/>
  <c r="AZ79" i="20"/>
  <c r="BA79" i="20" s="1"/>
  <c r="BC79" i="20" s="1"/>
  <c r="CF79" i="20"/>
  <c r="CB79" i="20"/>
  <c r="CC79" i="20" s="1"/>
  <c r="CE79" i="20" s="1"/>
  <c r="FY6" i="20"/>
  <c r="I25" i="16" s="1"/>
  <c r="DH12" i="20"/>
  <c r="DD12" i="20"/>
  <c r="DE12" i="20" s="1"/>
  <c r="DG12" i="20" s="1"/>
  <c r="AF12" i="20"/>
  <c r="AH12" i="20" s="1"/>
  <c r="AI12" i="20"/>
  <c r="AE12" i="20"/>
  <c r="ER12" i="20"/>
  <c r="EN12" i="20"/>
  <c r="EO12" i="20" s="1"/>
  <c r="EQ12" i="20" s="1"/>
  <c r="T49" i="20"/>
  <c r="EJ34" i="20"/>
  <c r="E34" i="20"/>
  <c r="E28" i="21" s="1"/>
  <c r="AB103" i="20"/>
  <c r="X103" i="20"/>
  <c r="Y103" i="20" s="1"/>
  <c r="AA103" i="20" s="1"/>
  <c r="AW103" i="20"/>
  <c r="AS103" i="20"/>
  <c r="AT103" i="20" s="1"/>
  <c r="AV103" i="20" s="1"/>
  <c r="CM103" i="20"/>
  <c r="CI103" i="20"/>
  <c r="CJ103" i="20" s="1"/>
  <c r="CL103" i="20" s="1"/>
  <c r="DO23" i="20"/>
  <c r="DK23" i="20"/>
  <c r="DL23" i="20" s="1"/>
  <c r="DN23" i="20" s="1"/>
  <c r="S17" i="21"/>
  <c r="W17" i="21"/>
  <c r="BR23" i="20"/>
  <c r="BN23" i="20"/>
  <c r="BO23" i="20" s="1"/>
  <c r="BQ23" i="20" s="1"/>
  <c r="BJ107" i="20"/>
  <c r="T121" i="20"/>
  <c r="Y39" i="20"/>
  <c r="AA39" i="20" s="1"/>
  <c r="X39" i="20"/>
  <c r="AB39" i="20"/>
  <c r="DV39" i="20"/>
  <c r="DR39" i="20"/>
  <c r="DS39" i="20" s="1"/>
  <c r="DU39" i="20" s="1"/>
  <c r="FT39" i="20"/>
  <c r="FP39" i="20"/>
  <c r="FQ39" i="20" s="1"/>
  <c r="FS39" i="20" s="1"/>
  <c r="D33" i="20"/>
  <c r="J27" i="21" s="1"/>
  <c r="F84" i="20"/>
  <c r="L78" i="21" s="1"/>
  <c r="EK87" i="20"/>
  <c r="EG87" i="20"/>
  <c r="EH87" i="20" s="1"/>
  <c r="EY87" i="20"/>
  <c r="EU87" i="20"/>
  <c r="EV87" i="20" s="1"/>
  <c r="EX87" i="20" s="1"/>
  <c r="EC87" i="20"/>
  <c r="DZ87" i="20"/>
  <c r="EB87" i="20" s="1"/>
  <c r="DY87" i="20"/>
  <c r="BD119" i="20"/>
  <c r="AZ119" i="20"/>
  <c r="BA119" i="20" s="1"/>
  <c r="BC119" i="20" s="1"/>
  <c r="BR119" i="20"/>
  <c r="BN119" i="20"/>
  <c r="BO119" i="20" s="1"/>
  <c r="BQ119" i="20" s="1"/>
  <c r="FX119" i="20"/>
  <c r="FZ119" i="20" s="1"/>
  <c r="GA119" i="20"/>
  <c r="FW119" i="20"/>
  <c r="D94" i="20"/>
  <c r="J88" i="21" s="1"/>
  <c r="DD129" i="20"/>
  <c r="DE129" i="20" s="1"/>
  <c r="DG129" i="20" s="1"/>
  <c r="DH129" i="20"/>
  <c r="EN129" i="20"/>
  <c r="EO129" i="20" s="1"/>
  <c r="EQ129" i="20" s="1"/>
  <c r="ER129" i="20"/>
  <c r="DA129" i="20"/>
  <c r="CW129" i="20"/>
  <c r="CX129" i="20" s="1"/>
  <c r="CZ129" i="20" s="1"/>
  <c r="EU129" i="20"/>
  <c r="EV129" i="20" s="1"/>
  <c r="EX129" i="20" s="1"/>
  <c r="EY129" i="20"/>
  <c r="AO28" i="20"/>
  <c r="DH55" i="20"/>
  <c r="DD55" i="20"/>
  <c r="DE55" i="20" s="1"/>
  <c r="DG55" i="20" s="1"/>
  <c r="R55" i="20"/>
  <c r="U55" i="20"/>
  <c r="Q55" i="20"/>
  <c r="GA55" i="20"/>
  <c r="FW55" i="20"/>
  <c r="FX55" i="20" s="1"/>
  <c r="FZ55" i="20" s="1"/>
  <c r="CF55" i="20"/>
  <c r="CB55" i="20"/>
  <c r="CC55" i="20" s="1"/>
  <c r="CE55" i="20" s="1"/>
  <c r="EX99" i="20"/>
  <c r="E99" i="20"/>
  <c r="E93" i="21" s="1"/>
  <c r="F97" i="20"/>
  <c r="L91" i="21" s="1"/>
  <c r="CM71" i="20"/>
  <c r="CI71" i="20"/>
  <c r="CJ71" i="20" s="1"/>
  <c r="CL71" i="20" s="1"/>
  <c r="FF71" i="20"/>
  <c r="FB71" i="20"/>
  <c r="FC71" i="20" s="1"/>
  <c r="FE71" i="20" s="1"/>
  <c r="AB71" i="20"/>
  <c r="X71" i="20"/>
  <c r="Y71" i="20" s="1"/>
  <c r="AA71" i="20" s="1"/>
  <c r="BK63" i="20"/>
  <c r="BG63" i="20"/>
  <c r="BH63" i="20" s="1"/>
  <c r="BJ63" i="20" s="1"/>
  <c r="CT63" i="20"/>
  <c r="CP63" i="20"/>
  <c r="CQ63" i="20" s="1"/>
  <c r="CS63" i="20" s="1"/>
  <c r="R63" i="20"/>
  <c r="T63" i="20" s="1"/>
  <c r="Q63" i="20"/>
  <c r="U63" i="20"/>
  <c r="D84" i="20"/>
  <c r="J78" i="21" s="1"/>
  <c r="AP95" i="20"/>
  <c r="AL95" i="20"/>
  <c r="AM95" i="20" s="1"/>
  <c r="AO95" i="20" s="1"/>
  <c r="DH95" i="20"/>
  <c r="DD95" i="20"/>
  <c r="DE95" i="20" s="1"/>
  <c r="DG95" i="20" s="1"/>
  <c r="AB95" i="20"/>
  <c r="X95" i="20"/>
  <c r="Y95" i="20" s="1"/>
  <c r="AA95" i="20" s="1"/>
  <c r="D72" i="20"/>
  <c r="J66" i="21" s="1"/>
  <c r="D126" i="20"/>
  <c r="J120" i="21" s="1"/>
  <c r="AF6" i="20"/>
  <c r="G38" i="6" s="1"/>
  <c r="BH126" i="20"/>
  <c r="BJ126" i="20" s="1"/>
  <c r="BK5" i="20" s="1"/>
  <c r="BX16" i="20"/>
  <c r="D133" i="20"/>
  <c r="J127" i="21" s="1"/>
  <c r="EJ16" i="20"/>
  <c r="T133" i="20"/>
  <c r="EH126" i="20"/>
  <c r="EJ126" i="20" s="1"/>
  <c r="F141" i="20"/>
  <c r="L135" i="21" s="1"/>
  <c r="S127" i="21"/>
  <c r="W127" i="21"/>
  <c r="CS149" i="20"/>
  <c r="EJ133" i="20"/>
  <c r="E133" i="20"/>
  <c r="E127" i="21" s="1"/>
  <c r="F133" i="20"/>
  <c r="L127" i="21" s="1"/>
  <c r="AV178" i="20"/>
  <c r="W9" i="21"/>
  <c r="S9" i="21"/>
  <c r="GP5" i="20"/>
  <c r="E15" i="20"/>
  <c r="E9" i="21" s="1"/>
  <c r="F15" i="20"/>
  <c r="L9" i="21" s="1"/>
  <c r="T15" i="20"/>
  <c r="D130" i="20"/>
  <c r="J124" i="21" s="1"/>
  <c r="D15" i="20"/>
  <c r="J9" i="21" s="1"/>
  <c r="EQ141" i="20"/>
  <c r="E141" i="20"/>
  <c r="E135" i="21" s="1"/>
  <c r="AA141" i="20"/>
  <c r="AG6" i="20"/>
  <c r="J38" i="6" s="1"/>
  <c r="D141" i="20"/>
  <c r="J135" i="21" s="1"/>
  <c r="EX24" i="20"/>
  <c r="E24" i="20"/>
  <c r="E18" i="21" s="1"/>
  <c r="EQ101" i="20"/>
  <c r="BQ41" i="20"/>
  <c r="CZ24" i="20"/>
  <c r="AH126" i="20"/>
  <c r="AI5" i="20" s="1"/>
  <c r="FS72" i="20"/>
  <c r="E72" i="20"/>
  <c r="E66" i="21" s="1"/>
  <c r="FZ103" i="20"/>
  <c r="AV72" i="20"/>
  <c r="AV130" i="20"/>
  <c r="DN183" i="20"/>
  <c r="T176" i="21"/>
  <c r="W176" i="21"/>
  <c r="EJ219" i="20"/>
  <c r="E219" i="20"/>
  <c r="E213" i="21" s="1"/>
  <c r="FJ126" i="20"/>
  <c r="FL126" i="20" s="1"/>
  <c r="FM5" i="20" s="1"/>
  <c r="D150" i="20"/>
  <c r="J144" i="21" s="1"/>
  <c r="F150" i="20"/>
  <c r="L144" i="21" s="1"/>
  <c r="EX139" i="20"/>
  <c r="E139" i="20"/>
  <c r="E133" i="21" s="1"/>
  <c r="D183" i="20"/>
  <c r="J177" i="21" s="1"/>
  <c r="DN214" i="20"/>
  <c r="AO150" i="20"/>
  <c r="EX150" i="20"/>
  <c r="E150" i="20"/>
  <c r="E144" i="21" s="1"/>
  <c r="W120" i="21"/>
  <c r="S120" i="21"/>
  <c r="F13" i="20"/>
  <c r="L7" i="21" s="1"/>
  <c r="D139" i="20"/>
  <c r="J133" i="21" s="1"/>
  <c r="D41" i="20"/>
  <c r="J35" i="21" s="1"/>
  <c r="BJ211" i="20"/>
  <c r="D211" i="20"/>
  <c r="J205" i="21" s="1"/>
  <c r="EJ135" i="20"/>
  <c r="E135" i="20"/>
  <c r="E129" i="21" s="1"/>
  <c r="AH219" i="20"/>
  <c r="EX183" i="20"/>
  <c r="E183" i="20"/>
  <c r="E177" i="21" s="1"/>
  <c r="AH63" i="20"/>
  <c r="D219" i="20"/>
  <c r="J213" i="21" s="1"/>
  <c r="S149" i="21"/>
  <c r="W149" i="21"/>
  <c r="F126" i="20"/>
  <c r="L120" i="21" s="1"/>
  <c r="T57" i="21"/>
  <c r="W57" i="21"/>
  <c r="EJ44" i="20"/>
  <c r="T129" i="21"/>
  <c r="W129" i="21"/>
  <c r="D182" i="20"/>
  <c r="J176" i="21" s="1"/>
  <c r="EJ13" i="20"/>
  <c r="E13" i="20"/>
  <c r="E7" i="21" s="1"/>
  <c r="DG155" i="20"/>
  <c r="D13" i="20"/>
  <c r="J7" i="21" s="1"/>
  <c r="D155" i="20"/>
  <c r="J149" i="21" s="1"/>
  <c r="D191" i="20"/>
  <c r="J185" i="21" s="1"/>
  <c r="F72" i="20"/>
  <c r="L66" i="21" s="1"/>
  <c r="FK6" i="20"/>
  <c r="I19" i="16" s="1"/>
  <c r="D24" i="20"/>
  <c r="J18" i="21" s="1"/>
  <c r="EB182" i="20"/>
  <c r="AO139" i="20"/>
  <c r="FE155" i="20"/>
  <c r="E155" i="20"/>
  <c r="E149" i="21" s="1"/>
  <c r="AA13" i="20"/>
  <c r="BC191" i="20"/>
  <c r="S97" i="21"/>
  <c r="W97" i="21"/>
  <c r="F24" i="20"/>
  <c r="L18" i="21" s="1"/>
  <c r="AV135" i="20"/>
  <c r="AW5" i="20" s="1"/>
  <c r="H9" i="13" s="1"/>
  <c r="F69" i="20" l="1"/>
  <c r="L63" i="21" s="1"/>
  <c r="ER5" i="20"/>
  <c r="B26" i="16" s="1"/>
  <c r="H29" i="13" s="1"/>
  <c r="AP5" i="20"/>
  <c r="C29" i="6" s="1"/>
  <c r="D11" i="24"/>
  <c r="D4" i="21"/>
  <c r="U4" i="21"/>
  <c r="U23" i="21" s="1"/>
  <c r="H4" i="21"/>
  <c r="N6" i="20"/>
  <c r="N7" i="20" s="1"/>
  <c r="I39" i="6"/>
  <c r="D19" i="24"/>
  <c r="C31" i="20"/>
  <c r="C25" i="21" s="1"/>
  <c r="C21" i="20"/>
  <c r="C15" i="21" s="1"/>
  <c r="C36" i="20"/>
  <c r="C30" i="21" s="1"/>
  <c r="C93" i="20"/>
  <c r="C87" i="21" s="1"/>
  <c r="C109" i="20"/>
  <c r="C103" i="21" s="1"/>
  <c r="C39" i="20"/>
  <c r="C33" i="21" s="1"/>
  <c r="C37" i="20"/>
  <c r="C31" i="21" s="1"/>
  <c r="C53" i="20"/>
  <c r="C47" i="21" s="1"/>
  <c r="C111" i="20"/>
  <c r="C105" i="21" s="1"/>
  <c r="C119" i="20"/>
  <c r="C113" i="21" s="1"/>
  <c r="C95" i="20"/>
  <c r="C87" i="20"/>
  <c r="C81" i="21" s="1"/>
  <c r="C45" i="20"/>
  <c r="C39" i="21" s="1"/>
  <c r="C52" i="20"/>
  <c r="C46" i="21" s="1"/>
  <c r="C44" i="20"/>
  <c r="C38" i="21" s="1"/>
  <c r="C117" i="20"/>
  <c r="C111" i="21" s="1"/>
  <c r="C63" i="20"/>
  <c r="C57" i="21" s="1"/>
  <c r="C23" i="20"/>
  <c r="C17" i="21" s="1"/>
  <c r="C71" i="20"/>
  <c r="C47" i="20"/>
  <c r="C41" i="21" s="1"/>
  <c r="C129" i="20"/>
  <c r="C123" i="21" s="1"/>
  <c r="C236" i="20"/>
  <c r="C230" i="21" s="1"/>
  <c r="C126" i="20"/>
  <c r="C120" i="21" s="1"/>
  <c r="D15" i="24" s="1"/>
  <c r="C61" i="20"/>
  <c r="C55" i="21" s="1"/>
  <c r="C55" i="20"/>
  <c r="C49" i="21" s="1"/>
  <c r="C103" i="20"/>
  <c r="C97" i="21" s="1"/>
  <c r="C12" i="20"/>
  <c r="C79" i="20"/>
  <c r="C73" i="21" s="1"/>
  <c r="C244" i="20"/>
  <c r="C238" i="21" s="1"/>
  <c r="C77" i="20"/>
  <c r="C71" i="21" s="1"/>
  <c r="C16" i="20"/>
  <c r="C10" i="21" s="1"/>
  <c r="C29" i="20"/>
  <c r="C23" i="21" s="1"/>
  <c r="C69" i="20"/>
  <c r="C63" i="21" s="1"/>
  <c r="C127" i="20"/>
  <c r="C121" i="21" s="1"/>
  <c r="C85" i="20"/>
  <c r="C79" i="21" s="1"/>
  <c r="C101" i="20"/>
  <c r="C95" i="21" s="1"/>
  <c r="C131" i="20"/>
  <c r="C125" i="21" s="1"/>
  <c r="C20" i="20"/>
  <c r="C14" i="21" s="1"/>
  <c r="S6" i="20"/>
  <c r="J32" i="6" s="1"/>
  <c r="I32" i="6" s="1"/>
  <c r="D44" i="20"/>
  <c r="J38" i="21" s="1"/>
  <c r="F20" i="20"/>
  <c r="L14" i="21" s="1"/>
  <c r="L7" i="20"/>
  <c r="E20" i="20"/>
  <c r="E14" i="21" s="1"/>
  <c r="E44" i="20"/>
  <c r="E38" i="21" s="1"/>
  <c r="D20" i="20"/>
  <c r="J14" i="21" s="1"/>
  <c r="F52" i="20"/>
  <c r="L46" i="21" s="1"/>
  <c r="F36" i="20"/>
  <c r="L30" i="21" s="1"/>
  <c r="E36" i="20"/>
  <c r="E30" i="21" s="1"/>
  <c r="D36" i="20"/>
  <c r="J30" i="21" s="1"/>
  <c r="EP7" i="20"/>
  <c r="F101" i="20"/>
  <c r="L95" i="21" s="1"/>
  <c r="CD7" i="20"/>
  <c r="F25" i="6" s="1"/>
  <c r="DM7" i="20"/>
  <c r="F27" i="6" s="1"/>
  <c r="F26" i="18"/>
  <c r="F27" i="18" s="1"/>
  <c r="C27" i="18"/>
  <c r="S7" i="20"/>
  <c r="F32" i="6" s="1"/>
  <c r="E101" i="20"/>
  <c r="E95" i="21" s="1"/>
  <c r="E69" i="20"/>
  <c r="E63" i="21" s="1"/>
  <c r="E52" i="20"/>
  <c r="E46" i="21" s="1"/>
  <c r="D52" i="20"/>
  <c r="J46" i="21" s="1"/>
  <c r="U6" i="21"/>
  <c r="CK6" i="20"/>
  <c r="J35" i="6" s="1"/>
  <c r="I35" i="6" s="1"/>
  <c r="EK5" i="20"/>
  <c r="B23" i="16" s="1"/>
  <c r="F117" i="20"/>
  <c r="L111" i="21" s="1"/>
  <c r="C30" i="6"/>
  <c r="E111" i="20"/>
  <c r="E105" i="21" s="1"/>
  <c r="D93" i="20"/>
  <c r="J87" i="21" s="1"/>
  <c r="GI6" i="20"/>
  <c r="GI7" i="20" s="1"/>
  <c r="F85" i="20"/>
  <c r="L79" i="21" s="1"/>
  <c r="H21" i="13"/>
  <c r="D69" i="20"/>
  <c r="J63" i="21" s="1"/>
  <c r="D101" i="20"/>
  <c r="J95" i="21" s="1"/>
  <c r="F93" i="20"/>
  <c r="L87" i="21" s="1"/>
  <c r="F109" i="20"/>
  <c r="L103" i="21" s="1"/>
  <c r="E93" i="20"/>
  <c r="E87" i="21" s="1"/>
  <c r="E109" i="20"/>
  <c r="E103" i="21" s="1"/>
  <c r="D29" i="20"/>
  <c r="J23" i="21" s="1"/>
  <c r="F77" i="20"/>
  <c r="L71" i="21" s="1"/>
  <c r="D16" i="20"/>
  <c r="J10" i="21" s="1"/>
  <c r="D111" i="20"/>
  <c r="J105" i="21" s="1"/>
  <c r="E29" i="20"/>
  <c r="E23" i="21" s="1"/>
  <c r="CQ6" i="20"/>
  <c r="G34" i="6" s="1"/>
  <c r="I34" i="6" s="1"/>
  <c r="E131" i="20"/>
  <c r="E125" i="21" s="1"/>
  <c r="D77" i="20"/>
  <c r="J71" i="21" s="1"/>
  <c r="D109" i="20"/>
  <c r="J103" i="21" s="1"/>
  <c r="E16" i="20"/>
  <c r="E10" i="21" s="1"/>
  <c r="D61" i="20"/>
  <c r="J55" i="21" s="1"/>
  <c r="D117" i="20"/>
  <c r="J111" i="21" s="1"/>
  <c r="E45" i="20"/>
  <c r="E39" i="21" s="1"/>
  <c r="F16" i="20"/>
  <c r="L10" i="21" s="1"/>
  <c r="D45" i="20"/>
  <c r="J39" i="21" s="1"/>
  <c r="F131" i="20"/>
  <c r="L125" i="21" s="1"/>
  <c r="E127" i="20"/>
  <c r="E121" i="21" s="1"/>
  <c r="F45" i="20"/>
  <c r="L39" i="21" s="1"/>
  <c r="D131" i="20"/>
  <c r="J125" i="21" s="1"/>
  <c r="I22" i="6"/>
  <c r="E117" i="20"/>
  <c r="E111" i="21" s="1"/>
  <c r="E77" i="20"/>
  <c r="E71" i="21" s="1"/>
  <c r="CS16" i="20"/>
  <c r="AH117" i="20"/>
  <c r="F29" i="20"/>
  <c r="L23" i="21" s="1"/>
  <c r="E61" i="20"/>
  <c r="E55" i="21" s="1"/>
  <c r="CS29" i="20"/>
  <c r="CS109" i="20"/>
  <c r="DN93" i="20"/>
  <c r="DO6" i="20" s="1"/>
  <c r="DO7" i="20" s="1"/>
  <c r="CS111" i="20"/>
  <c r="F61" i="20"/>
  <c r="L55" i="21" s="1"/>
  <c r="F127" i="20"/>
  <c r="L121" i="21" s="1"/>
  <c r="F111" i="20"/>
  <c r="L105" i="21" s="1"/>
  <c r="D85" i="20"/>
  <c r="J79" i="21" s="1"/>
  <c r="AH127" i="20"/>
  <c r="AH77" i="20"/>
  <c r="T53" i="20"/>
  <c r="F53" i="20"/>
  <c r="L47" i="21" s="1"/>
  <c r="EJ85" i="20"/>
  <c r="E85" i="20"/>
  <c r="E79" i="21" s="1"/>
  <c r="F21" i="20"/>
  <c r="L15" i="21" s="1"/>
  <c r="EJ21" i="20"/>
  <c r="E21" i="20"/>
  <c r="E15" i="21" s="1"/>
  <c r="EJ53" i="20"/>
  <c r="E53" i="20"/>
  <c r="E47" i="21" s="1"/>
  <c r="F37" i="20"/>
  <c r="L31" i="21" s="1"/>
  <c r="W55" i="21"/>
  <c r="S55" i="21"/>
  <c r="EJ37" i="20"/>
  <c r="E37" i="20"/>
  <c r="E31" i="21" s="1"/>
  <c r="T21" i="20"/>
  <c r="D127" i="20"/>
  <c r="J121" i="21" s="1"/>
  <c r="D37" i="20"/>
  <c r="J31" i="21" s="1"/>
  <c r="D53" i="20"/>
  <c r="J47" i="21" s="1"/>
  <c r="D21" i="20"/>
  <c r="J15" i="21" s="1"/>
  <c r="H13" i="13"/>
  <c r="H30" i="13"/>
  <c r="J26" i="16"/>
  <c r="H28" i="13"/>
  <c r="C22" i="6"/>
  <c r="I30" i="6"/>
  <c r="I37" i="6"/>
  <c r="I24" i="6"/>
  <c r="C23" i="6"/>
  <c r="H19" i="13"/>
  <c r="J19" i="16"/>
  <c r="I31" i="6"/>
  <c r="J23" i="16"/>
  <c r="I27" i="6"/>
  <c r="G5" i="21"/>
  <c r="P5" i="21" s="1"/>
  <c r="AB5" i="21" s="1"/>
  <c r="J24" i="16"/>
  <c r="I33" i="6"/>
  <c r="I23" i="6"/>
  <c r="D236" i="20"/>
  <c r="J230" i="21" s="1"/>
  <c r="T236" i="20"/>
  <c r="F236" i="20"/>
  <c r="L230" i="21" s="1"/>
  <c r="EJ244" i="20"/>
  <c r="E244" i="20"/>
  <c r="E238" i="21" s="1"/>
  <c r="T244" i="20"/>
  <c r="S230" i="21"/>
  <c r="W230" i="21"/>
  <c r="S238" i="21"/>
  <c r="W238" i="21"/>
  <c r="D244" i="20"/>
  <c r="J238" i="21" s="1"/>
  <c r="F244" i="20"/>
  <c r="L238" i="21" s="1"/>
  <c r="EJ236" i="20"/>
  <c r="E236" i="20"/>
  <c r="E230" i="21" s="1"/>
  <c r="H15" i="13"/>
  <c r="H10" i="13"/>
  <c r="I28" i="6"/>
  <c r="BI7" i="20"/>
  <c r="F24" i="6" s="1"/>
  <c r="DT7" i="20"/>
  <c r="F33" i="6" s="1"/>
  <c r="AG7" i="20"/>
  <c r="F38" i="6" s="1"/>
  <c r="I38" i="6"/>
  <c r="H16" i="13"/>
  <c r="J21" i="16"/>
  <c r="I29" i="6"/>
  <c r="FY7" i="20"/>
  <c r="BP7" i="20"/>
  <c r="F23" i="6" s="1"/>
  <c r="EI7" i="20"/>
  <c r="AU7" i="20"/>
  <c r="F22" i="6" s="1"/>
  <c r="EW7" i="20"/>
  <c r="J22" i="16"/>
  <c r="Z7" i="20"/>
  <c r="F37" i="6" s="1"/>
  <c r="F63" i="20"/>
  <c r="L57" i="21" s="1"/>
  <c r="DF7" i="20"/>
  <c r="F30" i="6" s="1"/>
  <c r="S89" i="21"/>
  <c r="GP6" i="20"/>
  <c r="GP7" i="20" s="1"/>
  <c r="I36" i="6"/>
  <c r="F103" i="20"/>
  <c r="L97" i="21" s="1"/>
  <c r="FF6" i="20"/>
  <c r="FF7" i="20" s="1"/>
  <c r="GA6" i="20"/>
  <c r="GA7" i="20" s="1"/>
  <c r="BR6" i="20"/>
  <c r="BR7" i="20" s="1"/>
  <c r="FR7" i="20"/>
  <c r="J25" i="16"/>
  <c r="FK7" i="20"/>
  <c r="CR7" i="20"/>
  <c r="F34" i="6" s="1"/>
  <c r="I25" i="6"/>
  <c r="BB7" i="20"/>
  <c r="F36" i="6" s="1"/>
  <c r="AN7" i="20"/>
  <c r="F29" i="6" s="1"/>
  <c r="DV6" i="20"/>
  <c r="DV7" i="20" s="1"/>
  <c r="BW7" i="20"/>
  <c r="F28" i="6" s="1"/>
  <c r="CY7" i="20"/>
  <c r="F31" i="6" s="1"/>
  <c r="CK7" i="20"/>
  <c r="F35" i="6" s="1"/>
  <c r="EA7" i="20"/>
  <c r="F39" i="6" s="1"/>
  <c r="H20" i="13"/>
  <c r="D103" i="20"/>
  <c r="J97" i="21" s="1"/>
  <c r="CM6" i="20"/>
  <c r="CM7" i="20" s="1"/>
  <c r="F119" i="20"/>
  <c r="L113" i="21" s="1"/>
  <c r="D63" i="20"/>
  <c r="J57" i="21" s="1"/>
  <c r="C31" i="6"/>
  <c r="C25" i="6"/>
  <c r="E63" i="20"/>
  <c r="E57" i="21" s="1"/>
  <c r="EJ129" i="20"/>
  <c r="E129" i="20"/>
  <c r="E123" i="21" s="1"/>
  <c r="T89" i="21"/>
  <c r="GW6" i="20"/>
  <c r="GW7" i="20" s="1"/>
  <c r="T55" i="20"/>
  <c r="D12" i="20"/>
  <c r="J6" i="21" s="1"/>
  <c r="F39" i="20"/>
  <c r="L33" i="21" s="1"/>
  <c r="T39" i="20"/>
  <c r="EJ31" i="20"/>
  <c r="E31" i="20"/>
  <c r="E25" i="21" s="1"/>
  <c r="T87" i="20"/>
  <c r="D79" i="20"/>
  <c r="J73" i="21" s="1"/>
  <c r="EJ39" i="20"/>
  <c r="E39" i="20"/>
  <c r="E33" i="21" s="1"/>
  <c r="D39" i="20"/>
  <c r="J33" i="21" s="1"/>
  <c r="D87" i="20"/>
  <c r="J81" i="21" s="1"/>
  <c r="T23" i="20"/>
  <c r="EJ55" i="20"/>
  <c r="E55" i="20"/>
  <c r="E49" i="21" s="1"/>
  <c r="T129" i="20"/>
  <c r="BD6" i="20"/>
  <c r="BD7" i="20" s="1"/>
  <c r="H6" i="13"/>
  <c r="BK6" i="20"/>
  <c r="BK7" i="20" s="1"/>
  <c r="FT6" i="20"/>
  <c r="FT7" i="20" s="1"/>
  <c r="EJ71" i="20"/>
  <c r="E71" i="20"/>
  <c r="E65" i="21" s="1"/>
  <c r="T119" i="20"/>
  <c r="D23" i="20"/>
  <c r="J17" i="21" s="1"/>
  <c r="F55" i="20"/>
  <c r="L49" i="21" s="1"/>
  <c r="D129" i="20"/>
  <c r="J123" i="21" s="1"/>
  <c r="W89" i="21"/>
  <c r="U89" i="21" s="1"/>
  <c r="CF6" i="20"/>
  <c r="CF7" i="20" s="1"/>
  <c r="F71" i="20"/>
  <c r="L65" i="21" s="1"/>
  <c r="D119" i="20"/>
  <c r="J113" i="21" s="1"/>
  <c r="C89" i="21"/>
  <c r="T95" i="20"/>
  <c r="EC6" i="20"/>
  <c r="EC7" i="20" s="1"/>
  <c r="DH6" i="20"/>
  <c r="DH7" i="20" s="1"/>
  <c r="D31" i="20"/>
  <c r="J25" i="21" s="1"/>
  <c r="F129" i="20"/>
  <c r="L123" i="21" s="1"/>
  <c r="EJ23" i="20"/>
  <c r="E23" i="20"/>
  <c r="E17" i="21" s="1"/>
  <c r="H5" i="13"/>
  <c r="C32" i="6"/>
  <c r="EJ95" i="20"/>
  <c r="E95" i="20"/>
  <c r="E89" i="21" s="1"/>
  <c r="D95" i="20"/>
  <c r="J89" i="21" s="1"/>
  <c r="S123" i="21"/>
  <c r="W123" i="21"/>
  <c r="U123" i="21" s="1"/>
  <c r="T47" i="20"/>
  <c r="EJ79" i="20"/>
  <c r="E79" i="20"/>
  <c r="E73" i="21" s="1"/>
  <c r="AB6" i="20"/>
  <c r="AB7" i="20" s="1"/>
  <c r="DA6" i="20"/>
  <c r="DA7" i="20" s="1"/>
  <c r="BY6" i="20"/>
  <c r="BY7" i="20" s="1"/>
  <c r="EJ87" i="20"/>
  <c r="E87" i="20"/>
  <c r="E81" i="21" s="1"/>
  <c r="EJ47" i="20"/>
  <c r="E47" i="20"/>
  <c r="E41" i="21" s="1"/>
  <c r="T31" i="20"/>
  <c r="F23" i="20"/>
  <c r="L17" i="21" s="1"/>
  <c r="T12" i="20"/>
  <c r="C6" i="21"/>
  <c r="F12" i="20"/>
  <c r="L6" i="21" s="1"/>
  <c r="F95" i="20"/>
  <c r="L89" i="21" s="1"/>
  <c r="T71" i="20"/>
  <c r="C65" i="21"/>
  <c r="D47" i="20"/>
  <c r="J41" i="21" s="1"/>
  <c r="F79" i="20"/>
  <c r="L73" i="21" s="1"/>
  <c r="E103" i="20"/>
  <c r="E97" i="21" s="1"/>
  <c r="D55" i="20"/>
  <c r="J49" i="21" s="1"/>
  <c r="F87" i="20"/>
  <c r="L81" i="21" s="1"/>
  <c r="F47" i="20"/>
  <c r="L41" i="21" s="1"/>
  <c r="F31" i="20"/>
  <c r="L25" i="21" s="1"/>
  <c r="EJ12" i="20"/>
  <c r="E12" i="20"/>
  <c r="E6" i="21" s="1"/>
  <c r="D71" i="20"/>
  <c r="J65" i="21" s="1"/>
  <c r="EJ119" i="20"/>
  <c r="E119" i="20"/>
  <c r="E113" i="21" s="1"/>
  <c r="T79" i="20"/>
  <c r="ER6" i="20"/>
  <c r="AP6" i="20"/>
  <c r="E126" i="20"/>
  <c r="E120" i="21" s="1"/>
  <c r="FM6" i="20"/>
  <c r="FM7" i="20" s="1"/>
  <c r="C38" i="6"/>
  <c r="H7" i="13"/>
  <c r="AW6" i="20"/>
  <c r="AW7" i="20" s="1"/>
  <c r="C24" i="6"/>
  <c r="H11" i="13"/>
  <c r="B19" i="16"/>
  <c r="H27" i="13" s="1"/>
  <c r="U102" i="21"/>
  <c r="U27" i="21"/>
  <c r="U30" i="21"/>
  <c r="U115" i="21"/>
  <c r="U101" i="21"/>
  <c r="U114" i="21"/>
  <c r="U85" i="21"/>
  <c r="U36" i="21"/>
  <c r="U32" i="21"/>
  <c r="U26" i="21"/>
  <c r="U44" i="21"/>
  <c r="U95" i="21"/>
  <c r="U70" i="21"/>
  <c r="U252" i="21"/>
  <c r="U220" i="21"/>
  <c r="U244" i="21"/>
  <c r="U232" i="21"/>
  <c r="U140" i="21"/>
  <c r="U155" i="21"/>
  <c r="U235" i="21"/>
  <c r="U236" i="21"/>
  <c r="U147" i="21"/>
  <c r="U158" i="21"/>
  <c r="U188" i="21"/>
  <c r="U212" i="21"/>
  <c r="U134" i="21"/>
  <c r="U43" i="21"/>
  <c r="U99" i="21"/>
  <c r="U48" i="21"/>
  <c r="U98" i="21"/>
  <c r="U18" i="21"/>
  <c r="U77" i="21"/>
  <c r="U15" i="21"/>
  <c r="U56" i="21"/>
  <c r="U38" i="21"/>
  <c r="U78" i="21"/>
  <c r="U164" i="21"/>
  <c r="U237" i="21"/>
  <c r="U233" i="21"/>
  <c r="U180" i="21"/>
  <c r="U119" i="21"/>
  <c r="U152" i="21"/>
  <c r="U251" i="21"/>
  <c r="U130" i="21"/>
  <c r="U136" i="21"/>
  <c r="U61" i="21"/>
  <c r="U53" i="21"/>
  <c r="U54" i="21"/>
  <c r="U35" i="21"/>
  <c r="U7" i="21"/>
  <c r="U83" i="21"/>
  <c r="U117" i="21"/>
  <c r="U9" i="21"/>
  <c r="U109" i="21"/>
  <c r="U29" i="21"/>
  <c r="U217" i="21"/>
  <c r="U198" i="21"/>
  <c r="U142" i="21"/>
  <c r="U179" i="21"/>
  <c r="U165" i="21"/>
  <c r="U193" i="21"/>
  <c r="U243" i="21"/>
  <c r="U168" i="21"/>
  <c r="U245" i="21"/>
  <c r="U199" i="21"/>
  <c r="U154" i="21"/>
  <c r="U73" i="21"/>
  <c r="U41" i="21"/>
  <c r="U46" i="21"/>
  <c r="U96" i="21"/>
  <c r="U65" i="21"/>
  <c r="U67" i="21"/>
  <c r="U64" i="21"/>
  <c r="U112" i="21"/>
  <c r="U21" i="21"/>
  <c r="U120" i="21"/>
  <c r="U157" i="21"/>
  <c r="U240" i="21"/>
  <c r="U201" i="21"/>
  <c r="U141" i="21"/>
  <c r="U223" i="21"/>
  <c r="U132" i="21"/>
  <c r="U129" i="21"/>
  <c r="U185" i="21"/>
  <c r="U215" i="21"/>
  <c r="U167" i="21"/>
  <c r="U166" i="21"/>
  <c r="U116" i="21"/>
  <c r="U87" i="21"/>
  <c r="U118" i="21"/>
  <c r="U82" i="21"/>
  <c r="U68" i="21"/>
  <c r="U39" i="21"/>
  <c r="U62" i="21"/>
  <c r="U52" i="21"/>
  <c r="U69" i="21"/>
  <c r="U22" i="21"/>
  <c r="U162" i="21"/>
  <c r="U192" i="21"/>
  <c r="U200" i="21"/>
  <c r="U194" i="21"/>
  <c r="U182" i="21"/>
  <c r="U216" i="21"/>
  <c r="U150" i="21"/>
  <c r="U178" i="21"/>
  <c r="U219" i="21"/>
  <c r="U153" i="21"/>
  <c r="U254" i="21"/>
  <c r="U146" i="21"/>
  <c r="U104" i="21"/>
  <c r="U37" i="21"/>
  <c r="U16" i="21"/>
  <c r="U113" i="21"/>
  <c r="U75" i="21"/>
  <c r="U11" i="21"/>
  <c r="U105" i="21"/>
  <c r="U63" i="21"/>
  <c r="U71" i="21"/>
  <c r="U91" i="21"/>
  <c r="U213" i="21"/>
  <c r="U138" i="21"/>
  <c r="U144" i="21"/>
  <c r="U170" i="21"/>
  <c r="U148" i="21"/>
  <c r="U183" i="21"/>
  <c r="U228" i="21"/>
  <c r="U210" i="21"/>
  <c r="U205" i="21"/>
  <c r="U163" i="21"/>
  <c r="U122" i="21"/>
  <c r="U171" i="21"/>
  <c r="U93" i="21"/>
  <c r="U60" i="21"/>
  <c r="U10" i="21"/>
  <c r="U40" i="21"/>
  <c r="U81" i="21"/>
  <c r="U47" i="21"/>
  <c r="U57" i="21"/>
  <c r="U59" i="21"/>
  <c r="U74" i="21"/>
  <c r="U90" i="21"/>
  <c r="U239" i="21"/>
  <c r="U126" i="21"/>
  <c r="U248" i="21"/>
  <c r="U125" i="21"/>
  <c r="U184" i="21"/>
  <c r="U127" i="21"/>
  <c r="U131" i="21"/>
  <c r="U124" i="21"/>
  <c r="U242" i="21"/>
  <c r="U246" i="21"/>
  <c r="U137" i="21"/>
  <c r="U34" i="21"/>
  <c r="U33" i="21"/>
  <c r="U5" i="21"/>
  <c r="V5" i="21" s="1"/>
  <c r="U8" i="21"/>
  <c r="U76" i="21"/>
  <c r="U49" i="21"/>
  <c r="U19" i="21"/>
  <c r="U249" i="21"/>
  <c r="U177" i="21"/>
  <c r="U151" i="21"/>
  <c r="U247" i="21"/>
  <c r="U202" i="21"/>
  <c r="U160" i="21"/>
  <c r="U221" i="21"/>
  <c r="U218" i="21"/>
  <c r="U206" i="21"/>
  <c r="U231" i="21"/>
  <c r="U250" i="21"/>
  <c r="U139" i="21"/>
  <c r="U103" i="21"/>
  <c r="U14" i="21"/>
  <c r="U31" i="21"/>
  <c r="U226" i="21"/>
  <c r="U253" i="21"/>
  <c r="U86" i="21"/>
  <c r="U45" i="21"/>
  <c r="U25" i="21"/>
  <c r="U197" i="21"/>
  <c r="U229" i="21"/>
  <c r="U256" i="21"/>
  <c r="U97" i="21"/>
  <c r="U172" i="21"/>
  <c r="U189" i="21"/>
  <c r="U211" i="21"/>
  <c r="U135" i="21"/>
  <c r="U110" i="21"/>
  <c r="U107" i="21"/>
  <c r="U84" i="21"/>
  <c r="U214" i="21"/>
  <c r="U121" i="21"/>
  <c r="U159" i="21"/>
  <c r="U108" i="21"/>
  <c r="U72" i="21"/>
  <c r="U24" i="21"/>
  <c r="U195" i="21"/>
  <c r="U224" i="21"/>
  <c r="U28" i="21"/>
  <c r="U88" i="21"/>
  <c r="U66" i="21"/>
  <c r="U156" i="21"/>
  <c r="U225" i="21"/>
  <c r="U187" i="21"/>
  <c r="U17" i="21"/>
  <c r="U92" i="21"/>
  <c r="U12" i="21"/>
  <c r="U175" i="21"/>
  <c r="U145" i="21"/>
  <c r="U209" i="21"/>
  <c r="U80" i="21"/>
  <c r="U173" i="21"/>
  <c r="U227" i="21"/>
  <c r="U196" i="21"/>
  <c r="EY6" i="20"/>
  <c r="EY7" i="20" s="1"/>
  <c r="AP7" i="20" l="1"/>
  <c r="H8" i="13"/>
  <c r="U51" i="21"/>
  <c r="U241" i="21"/>
  <c r="V242" i="21" s="1"/>
  <c r="U208" i="21"/>
  <c r="V209" i="21" s="1"/>
  <c r="U128" i="21"/>
  <c r="V129" i="21" s="1"/>
  <c r="F7" i="24" s="1"/>
  <c r="U100" i="21"/>
  <c r="V101" i="21" s="1"/>
  <c r="U191" i="21"/>
  <c r="U190" i="21"/>
  <c r="V190" i="21" s="1"/>
  <c r="U186" i="21"/>
  <c r="V186" i="21" s="1"/>
  <c r="U106" i="21"/>
  <c r="V107" i="21" s="1"/>
  <c r="U222" i="21"/>
  <c r="V222" i="21" s="1"/>
  <c r="U204" i="21"/>
  <c r="V205" i="21" s="1"/>
  <c r="U50" i="21"/>
  <c r="V50" i="21" s="1"/>
  <c r="U203" i="21"/>
  <c r="V203" i="21" s="1"/>
  <c r="U174" i="21"/>
  <c r="V175" i="21" s="1"/>
  <c r="U58" i="21"/>
  <c r="V58" i="21" s="1"/>
  <c r="U133" i="21"/>
  <c r="V134" i="21" s="1"/>
  <c r="U169" i="21"/>
  <c r="U94" i="21"/>
  <c r="U234" i="21"/>
  <c r="V235" i="21" s="1"/>
  <c r="U207" i="21"/>
  <c r="V207" i="21" s="1"/>
  <c r="U111" i="21"/>
  <c r="V111" i="21" s="1"/>
  <c r="U149" i="21"/>
  <c r="V149" i="21" s="1"/>
  <c r="U143" i="21"/>
  <c r="V143" i="21" s="1"/>
  <c r="U20" i="21"/>
  <c r="V21" i="21" s="1"/>
  <c r="U255" i="21"/>
  <c r="V256" i="21" s="1"/>
  <c r="U161" i="21"/>
  <c r="V162" i="21" s="1"/>
  <c r="U42" i="21"/>
  <c r="V42" i="21" s="1"/>
  <c r="U181" i="21"/>
  <c r="V182" i="21" s="1"/>
  <c r="U176" i="21"/>
  <c r="V176" i="21" s="1"/>
  <c r="U79" i="21"/>
  <c r="V79" i="21" s="1"/>
  <c r="U13" i="21"/>
  <c r="V14" i="21" s="1"/>
  <c r="U230" i="21"/>
  <c r="V230" i="21" s="1"/>
  <c r="V40" i="21"/>
  <c r="ER7" i="20"/>
  <c r="U55" i="21"/>
  <c r="V56" i="21" s="1"/>
  <c r="U238" i="21"/>
  <c r="V239" i="21" s="1"/>
  <c r="V200" i="21"/>
  <c r="CT6" i="20"/>
  <c r="CT7" i="20" s="1"/>
  <c r="AI6" i="20"/>
  <c r="AI7" i="20" s="1"/>
  <c r="V172" i="21"/>
  <c r="G25" i="21"/>
  <c r="P25" i="21" s="1"/>
  <c r="H25" i="21" s="1"/>
  <c r="Q5" i="21"/>
  <c r="AJ5" i="21"/>
  <c r="V121" i="21"/>
  <c r="V195" i="21"/>
  <c r="V6" i="21"/>
  <c r="AF5" i="21"/>
  <c r="AH5" i="21" s="1"/>
  <c r="H33" i="13"/>
  <c r="V245" i="21"/>
  <c r="V103" i="21"/>
  <c r="V49" i="21"/>
  <c r="V37" i="21"/>
  <c r="C13" i="13"/>
  <c r="V92" i="21"/>
  <c r="H5" i="21"/>
  <c r="U6" i="20"/>
  <c r="U7" i="20" s="1"/>
  <c r="G96" i="21"/>
  <c r="EK6" i="20"/>
  <c r="EK7" i="20" s="1"/>
  <c r="G36" i="21"/>
  <c r="P36" i="21" s="1"/>
  <c r="H36" i="21" s="1"/>
  <c r="G17" i="21"/>
  <c r="G20" i="21"/>
  <c r="G15" i="21"/>
  <c r="G82" i="21"/>
  <c r="G71" i="21"/>
  <c r="G11" i="21"/>
  <c r="G9" i="21"/>
  <c r="G104" i="21"/>
  <c r="G140" i="21"/>
  <c r="G130" i="21"/>
  <c r="G29" i="21"/>
  <c r="G13" i="21"/>
  <c r="G53" i="21"/>
  <c r="G66" i="21"/>
  <c r="G26" i="21"/>
  <c r="P26" i="21" s="1"/>
  <c r="G7" i="21"/>
  <c r="G40" i="21"/>
  <c r="G23" i="21"/>
  <c r="G88" i="21"/>
  <c r="G116" i="21"/>
  <c r="G119" i="21"/>
  <c r="G30" i="21"/>
  <c r="G43" i="21"/>
  <c r="G22" i="21"/>
  <c r="G14" i="21"/>
  <c r="P14" i="21" s="1"/>
  <c r="G10" i="21"/>
  <c r="G27" i="21"/>
  <c r="G12" i="21"/>
  <c r="G42" i="21"/>
  <c r="G24" i="21"/>
  <c r="G65" i="21"/>
  <c r="G134" i="21"/>
  <c r="G114" i="21"/>
  <c r="G28" i="21"/>
  <c r="G8" i="21"/>
  <c r="G100" i="21"/>
  <c r="G47" i="21"/>
  <c r="G16" i="21"/>
  <c r="G118" i="21"/>
  <c r="G111" i="21"/>
  <c r="G123" i="21"/>
  <c r="G31" i="21"/>
  <c r="G60" i="21"/>
  <c r="G129" i="21"/>
  <c r="G141" i="21"/>
  <c r="G64" i="21"/>
  <c r="G69" i="21"/>
  <c r="G132" i="21"/>
  <c r="G92" i="21"/>
  <c r="G106" i="21"/>
  <c r="G117" i="21"/>
  <c r="G83" i="21"/>
  <c r="G98" i="21"/>
  <c r="G56" i="21"/>
  <c r="G142" i="21"/>
  <c r="G37" i="21"/>
  <c r="G122" i="21"/>
  <c r="G135" i="21"/>
  <c r="G52" i="21"/>
  <c r="G70" i="21"/>
  <c r="G62" i="21"/>
  <c r="G41" i="21"/>
  <c r="G85" i="21"/>
  <c r="G74" i="21"/>
  <c r="G6" i="21"/>
  <c r="AJ6" i="21" s="1"/>
  <c r="G127" i="21"/>
  <c r="G110" i="21"/>
  <c r="G107" i="21"/>
  <c r="G50" i="21"/>
  <c r="G95" i="21"/>
  <c r="G63" i="21"/>
  <c r="G80" i="21"/>
  <c r="G45" i="21"/>
  <c r="G90" i="21"/>
  <c r="G54" i="21"/>
  <c r="G97" i="21"/>
  <c r="G84" i="21"/>
  <c r="G75" i="21"/>
  <c r="G103" i="21"/>
  <c r="G38" i="21"/>
  <c r="G124" i="21"/>
  <c r="G101" i="21"/>
  <c r="G113" i="21"/>
  <c r="G120" i="21"/>
  <c r="G81" i="21"/>
  <c r="G61" i="21"/>
  <c r="G121" i="21"/>
  <c r="G91" i="21"/>
  <c r="G48" i="21"/>
  <c r="G136" i="21"/>
  <c r="G146" i="21"/>
  <c r="G87" i="21"/>
  <c r="G144" i="21"/>
  <c r="G244" i="21" s="1"/>
  <c r="G99" i="21"/>
  <c r="V247" i="21"/>
  <c r="G102" i="21"/>
  <c r="G181" i="21"/>
  <c r="G224" i="21"/>
  <c r="G131" i="21"/>
  <c r="G78" i="21"/>
  <c r="G89" i="21"/>
  <c r="G73" i="21"/>
  <c r="G34" i="21"/>
  <c r="G44" i="21"/>
  <c r="G196" i="21"/>
  <c r="G105" i="21"/>
  <c r="G79" i="21"/>
  <c r="G139" i="21"/>
  <c r="G138" i="21"/>
  <c r="G109" i="21"/>
  <c r="G230" i="21"/>
  <c r="G189" i="21"/>
  <c r="G51" i="21"/>
  <c r="G68" i="21"/>
  <c r="G207" i="21"/>
  <c r="G186" i="21"/>
  <c r="G143" i="21"/>
  <c r="G86" i="21"/>
  <c r="G226" i="21"/>
  <c r="G126" i="21"/>
  <c r="G180" i="21"/>
  <c r="G58" i="21"/>
  <c r="G125" i="21"/>
  <c r="G199" i="21"/>
  <c r="G168" i="21"/>
  <c r="G35" i="21"/>
  <c r="G163" i="21"/>
  <c r="G206" i="21"/>
  <c r="G49" i="21"/>
  <c r="G32" i="21"/>
  <c r="G187" i="21"/>
  <c r="G93" i="21"/>
  <c r="G204" i="21"/>
  <c r="G46" i="21"/>
  <c r="G112" i="21"/>
  <c r="G76" i="21"/>
  <c r="G212" i="21"/>
  <c r="G200" i="21"/>
  <c r="G219" i="21"/>
  <c r="G128" i="21"/>
  <c r="G72" i="21"/>
  <c r="G247" i="21"/>
  <c r="G248" i="21"/>
  <c r="G184" i="21"/>
  <c r="G162" i="21"/>
  <c r="G55" i="21"/>
  <c r="G235" i="21"/>
  <c r="G220" i="21"/>
  <c r="G94" i="21"/>
  <c r="G57" i="21"/>
  <c r="G59" i="21"/>
  <c r="G164" i="21"/>
  <c r="G115" i="21"/>
  <c r="G208" i="21"/>
  <c r="G216" i="21"/>
  <c r="G237" i="21"/>
  <c r="G133" i="21"/>
  <c r="G246" i="21"/>
  <c r="G256" i="21"/>
  <c r="G77" i="21"/>
  <c r="G156" i="21"/>
  <c r="G18" i="21"/>
  <c r="G39" i="21"/>
  <c r="G240" i="21"/>
  <c r="G227" i="21"/>
  <c r="G21" i="21"/>
  <c r="G137" i="21"/>
  <c r="G67" i="21"/>
  <c r="G148" i="21"/>
  <c r="G33" i="21"/>
  <c r="G108" i="21"/>
  <c r="G169" i="21"/>
  <c r="G154" i="21"/>
  <c r="G155" i="21"/>
  <c r="G19" i="21"/>
  <c r="V221" i="21"/>
  <c r="V60" i="21"/>
  <c r="V185" i="21"/>
  <c r="V35" i="21"/>
  <c r="V184" i="21"/>
  <c r="V151" i="21"/>
  <c r="V153" i="21"/>
  <c r="V229" i="21"/>
  <c r="V218" i="21"/>
  <c r="V23" i="21"/>
  <c r="V244" i="21"/>
  <c r="V233" i="21"/>
  <c r="V106" i="21"/>
  <c r="V77" i="21"/>
  <c r="V44" i="21"/>
  <c r="V115" i="21"/>
  <c r="V249" i="21"/>
  <c r="V10" i="21"/>
  <c r="V113" i="21"/>
  <c r="V241" i="21"/>
  <c r="V123" i="21"/>
  <c r="V214" i="21"/>
  <c r="V45" i="21"/>
  <c r="V139" i="21"/>
  <c r="V202" i="21"/>
  <c r="V55" i="21"/>
  <c r="V137" i="21"/>
  <c r="V125" i="21"/>
  <c r="V57" i="21"/>
  <c r="V171" i="21"/>
  <c r="V148" i="21"/>
  <c r="V63" i="21"/>
  <c r="V87" i="21"/>
  <c r="V41" i="21"/>
  <c r="V53" i="21"/>
  <c r="V99" i="21"/>
  <c r="V236" i="21"/>
  <c r="V85" i="21"/>
  <c r="V145" i="21"/>
  <c r="V196" i="21"/>
  <c r="V226" i="21"/>
  <c r="V12" i="21"/>
  <c r="V135" i="21"/>
  <c r="V31" i="21"/>
  <c r="V90" i="21"/>
  <c r="V213" i="21"/>
  <c r="V28" i="21"/>
  <c r="V211" i="21"/>
  <c r="V197" i="21"/>
  <c r="V33" i="21"/>
  <c r="V127" i="21"/>
  <c r="V16" i="21"/>
  <c r="V96" i="21"/>
  <c r="V217" i="21"/>
  <c r="V251" i="21"/>
  <c r="V224" i="21"/>
  <c r="V189" i="21"/>
  <c r="V25" i="21"/>
  <c r="V183" i="21"/>
  <c r="V71" i="21"/>
  <c r="V118" i="21"/>
  <c r="V120" i="21"/>
  <c r="V243" i="21"/>
  <c r="V78" i="21"/>
  <c r="V48" i="21"/>
  <c r="V147" i="21"/>
  <c r="V102" i="21"/>
  <c r="V170" i="21"/>
  <c r="V9" i="21"/>
  <c r="V156" i="21"/>
  <c r="V253" i="21"/>
  <c r="V167" i="21"/>
  <c r="V67" i="21"/>
  <c r="V142" i="21"/>
  <c r="V255" i="21"/>
  <c r="V88" i="21"/>
  <c r="V65" i="21"/>
  <c r="V98" i="21"/>
  <c r="V27" i="21"/>
  <c r="V227" i="21"/>
  <c r="V108" i="21"/>
  <c r="V131" i="21"/>
  <c r="V210" i="21"/>
  <c r="V68" i="21"/>
  <c r="V240" i="21"/>
  <c r="V164" i="21"/>
  <c r="V173" i="21"/>
  <c r="V159" i="21"/>
  <c r="V19" i="21"/>
  <c r="V74" i="21"/>
  <c r="V91" i="21"/>
  <c r="V178" i="21"/>
  <c r="V82" i="21"/>
  <c r="V157" i="21"/>
  <c r="V168" i="21"/>
  <c r="V17" i="21"/>
  <c r="V24" i="21"/>
  <c r="V124" i="21"/>
  <c r="V138" i="21"/>
  <c r="V75" i="21"/>
  <c r="V199" i="21"/>
  <c r="V83" i="21"/>
  <c r="V66" i="21"/>
  <c r="V72" i="21"/>
  <c r="V110" i="21"/>
  <c r="V206" i="21"/>
  <c r="V177" i="21"/>
  <c r="V169" i="21"/>
  <c r="V94" i="21"/>
  <c r="V237" i="21"/>
  <c r="V18" i="21"/>
  <c r="V188" i="21"/>
  <c r="V232" i="21"/>
  <c r="V26" i="21"/>
  <c r="V30" i="21"/>
  <c r="V219" i="21"/>
  <c r="V215" i="21"/>
  <c r="V198" i="21"/>
  <c r="V7" i="21"/>
  <c r="V158" i="21"/>
  <c r="V32" i="21"/>
  <c r="V228" i="21"/>
  <c r="C9" i="16"/>
  <c r="V160" i="21"/>
  <c r="V34" i="21"/>
  <c r="V93" i="21"/>
  <c r="V22" i="21"/>
  <c r="V46" i="21"/>
  <c r="V29" i="21"/>
  <c r="V54" i="21"/>
  <c r="V152" i="21"/>
  <c r="V220" i="21"/>
  <c r="V36" i="21"/>
  <c r="V104" i="21"/>
  <c r="V69" i="21"/>
  <c r="V132" i="21"/>
  <c r="V109" i="21"/>
  <c r="V38" i="21"/>
  <c r="V252" i="21"/>
  <c r="V216" i="21"/>
  <c r="V193" i="21"/>
  <c r="D7" i="6"/>
  <c r="H7" i="1" s="1"/>
  <c r="V89" i="21"/>
  <c r="V128" i="21"/>
  <c r="V86" i="21"/>
  <c r="V250" i="21"/>
  <c r="V76" i="21"/>
  <c r="V246" i="21"/>
  <c r="V248" i="21"/>
  <c r="V47" i="21"/>
  <c r="V122" i="21"/>
  <c r="V105" i="21"/>
  <c r="V146" i="21"/>
  <c r="V52" i="21"/>
  <c r="V116" i="21"/>
  <c r="V223" i="21"/>
  <c r="V73" i="21"/>
  <c r="V165" i="21"/>
  <c r="V61" i="21"/>
  <c r="V119" i="21"/>
  <c r="V43" i="21"/>
  <c r="V70" i="21"/>
  <c r="V114" i="21"/>
  <c r="V225" i="21"/>
  <c r="V84" i="21"/>
  <c r="V97" i="21"/>
  <c r="V8" i="21"/>
  <c r="V126" i="21"/>
  <c r="V81" i="21"/>
  <c r="V163" i="21"/>
  <c r="V11" i="21"/>
  <c r="V254" i="21"/>
  <c r="V194" i="21"/>
  <c r="V62" i="21"/>
  <c r="V166" i="21"/>
  <c r="V141" i="21"/>
  <c r="V64" i="21"/>
  <c r="V154" i="21"/>
  <c r="V179" i="21"/>
  <c r="V117" i="21"/>
  <c r="V136" i="21"/>
  <c r="V180" i="21"/>
  <c r="V15" i="21"/>
  <c r="V155" i="21"/>
  <c r="V95" i="21"/>
  <c r="V39" i="21"/>
  <c r="V201" i="21"/>
  <c r="V130" i="21"/>
  <c r="V212" i="21"/>
  <c r="V140" i="21"/>
  <c r="V234" i="21" l="1"/>
  <c r="V181" i="21"/>
  <c r="V51" i="21"/>
  <c r="V100" i="21"/>
  <c r="V208" i="21"/>
  <c r="V204" i="21"/>
  <c r="V112" i="21"/>
  <c r="V80" i="21"/>
  <c r="V150" i="21"/>
  <c r="V161" i="21"/>
  <c r="V191" i="21"/>
  <c r="V144" i="21"/>
  <c r="V13" i="21"/>
  <c r="AF19" i="21" s="1"/>
  <c r="AH19" i="21" s="1"/>
  <c r="V192" i="21"/>
  <c r="V59" i="21"/>
  <c r="V174" i="21"/>
  <c r="V20" i="21"/>
  <c r="V133" i="21"/>
  <c r="V231" i="21"/>
  <c r="V187" i="21"/>
  <c r="V238" i="21"/>
  <c r="G171" i="21"/>
  <c r="P171" i="21" s="1"/>
  <c r="H171" i="21" s="1"/>
  <c r="G209" i="21"/>
  <c r="P209" i="21" s="1"/>
  <c r="R209" i="21" s="1"/>
  <c r="G157" i="21"/>
  <c r="P157" i="21" s="1"/>
  <c r="H157" i="21" s="1"/>
  <c r="G239" i="21"/>
  <c r="AJ240" i="21" s="1"/>
  <c r="G165" i="21"/>
  <c r="P165" i="21" s="1"/>
  <c r="H165" i="21" s="1"/>
  <c r="G176" i="21"/>
  <c r="P176" i="21" s="1"/>
  <c r="G182" i="21"/>
  <c r="P182" i="21" s="1"/>
  <c r="H182" i="21" s="1"/>
  <c r="G210" i="21"/>
  <c r="G233" i="21"/>
  <c r="P233" i="21" s="1"/>
  <c r="H233" i="21" s="1"/>
  <c r="G158" i="21"/>
  <c r="P158" i="21" s="1"/>
  <c r="H158" i="21" s="1"/>
  <c r="G151" i="21"/>
  <c r="P151" i="21" s="1"/>
  <c r="H151" i="21" s="1"/>
  <c r="G153" i="21"/>
  <c r="AJ154" i="21" s="1"/>
  <c r="G202" i="21"/>
  <c r="P202" i="21" s="1"/>
  <c r="H202" i="21" s="1"/>
  <c r="G188" i="21"/>
  <c r="AJ189" i="21" s="1"/>
  <c r="G201" i="21"/>
  <c r="P201" i="21" s="1"/>
  <c r="H201" i="21" s="1"/>
  <c r="G179" i="21"/>
  <c r="AJ180" i="21" s="1"/>
  <c r="G231" i="21"/>
  <c r="P231" i="21" s="1"/>
  <c r="D231" i="21" s="1"/>
  <c r="G222" i="21"/>
  <c r="P222" i="21" s="1"/>
  <c r="H222" i="21" s="1"/>
  <c r="G252" i="21"/>
  <c r="P252" i="21" s="1"/>
  <c r="H252" i="21" s="1"/>
  <c r="G217" i="21"/>
  <c r="P217" i="21" s="1"/>
  <c r="G234" i="21"/>
  <c r="P234" i="21" s="1"/>
  <c r="G197" i="21"/>
  <c r="G229" i="21"/>
  <c r="AJ230" i="21" s="1"/>
  <c r="G170" i="21"/>
  <c r="G174" i="21"/>
  <c r="P174" i="21" s="1"/>
  <c r="G211" i="21"/>
  <c r="P211" i="21" s="1"/>
  <c r="H211" i="21" s="1"/>
  <c r="G173" i="21"/>
  <c r="G166" i="21"/>
  <c r="P166" i="21" s="1"/>
  <c r="F166" i="21" s="1"/>
  <c r="G149" i="21"/>
  <c r="AJ149" i="21" s="1"/>
  <c r="G232" i="21"/>
  <c r="G245" i="21"/>
  <c r="AJ245" i="21" s="1"/>
  <c r="G177" i="21"/>
  <c r="P177" i="21" s="1"/>
  <c r="F177" i="21" s="1"/>
  <c r="G218" i="21"/>
  <c r="AJ219" i="21" s="1"/>
  <c r="G215" i="21"/>
  <c r="P215" i="21" s="1"/>
  <c r="H215" i="21" s="1"/>
  <c r="G214" i="21"/>
  <c r="P214" i="21" s="1"/>
  <c r="H214" i="21" s="1"/>
  <c r="G213" i="21"/>
  <c r="P213" i="21" s="1"/>
  <c r="G198" i="21"/>
  <c r="P198" i="21" s="1"/>
  <c r="F198" i="21" s="1"/>
  <c r="G159" i="21"/>
  <c r="G223" i="21"/>
  <c r="P223" i="21" s="1"/>
  <c r="H223" i="21" s="1"/>
  <c r="G192" i="21"/>
  <c r="P192" i="21" s="1"/>
  <c r="H192" i="21" s="1"/>
  <c r="G254" i="21"/>
  <c r="P254" i="21" s="1"/>
  <c r="H254" i="21" s="1"/>
  <c r="G243" i="21"/>
  <c r="P243" i="21" s="1"/>
  <c r="H243" i="21" s="1"/>
  <c r="G145" i="21"/>
  <c r="P145" i="21" s="1"/>
  <c r="R145" i="21" s="1"/>
  <c r="G167" i="21"/>
  <c r="P167" i="21" s="1"/>
  <c r="H167" i="21" s="1"/>
  <c r="G238" i="21"/>
  <c r="P238" i="21" s="1"/>
  <c r="R238" i="21" s="1"/>
  <c r="G249" i="21"/>
  <c r="AJ249" i="21" s="1"/>
  <c r="G203" i="21"/>
  <c r="G175" i="21"/>
  <c r="P175" i="21" s="1"/>
  <c r="H175" i="21" s="1"/>
  <c r="G242" i="21"/>
  <c r="P242" i="21" s="1"/>
  <c r="F242" i="21" s="1"/>
  <c r="G190" i="21"/>
  <c r="AJ190" i="21" s="1"/>
  <c r="G194" i="21"/>
  <c r="P194" i="21" s="1"/>
  <c r="H194" i="21" s="1"/>
  <c r="G241" i="21"/>
  <c r="P241" i="21" s="1"/>
  <c r="H241" i="21" s="1"/>
  <c r="G195" i="21"/>
  <c r="AJ196" i="21" s="1"/>
  <c r="G225" i="21"/>
  <c r="AJ226" i="21" s="1"/>
  <c r="G253" i="21"/>
  <c r="P253" i="21" s="1"/>
  <c r="G251" i="21"/>
  <c r="G191" i="21"/>
  <c r="P191" i="21" s="1"/>
  <c r="H191" i="21" s="1"/>
  <c r="G161" i="21"/>
  <c r="AJ162" i="21" s="1"/>
  <c r="G172" i="21"/>
  <c r="P172" i="21" s="1"/>
  <c r="D172" i="21" s="1"/>
  <c r="G250" i="21"/>
  <c r="P250" i="21" s="1"/>
  <c r="F250" i="21" s="1"/>
  <c r="G160" i="21"/>
  <c r="P160" i="21" s="1"/>
  <c r="D160" i="21" s="1"/>
  <c r="G152" i="21"/>
  <c r="P152" i="21" s="1"/>
  <c r="G193" i="21"/>
  <c r="P193" i="21" s="1"/>
  <c r="H193" i="21" s="1"/>
  <c r="G221" i="21"/>
  <c r="P221" i="21" s="1"/>
  <c r="G147" i="21"/>
  <c r="AJ147" i="21" s="1"/>
  <c r="G255" i="21"/>
  <c r="AJ256" i="21" s="1"/>
  <c r="G150" i="21"/>
  <c r="AJ151" i="21" s="1"/>
  <c r="G185" i="21"/>
  <c r="AJ186" i="21" s="1"/>
  <c r="G236" i="21"/>
  <c r="P236" i="21" s="1"/>
  <c r="H236" i="21" s="1"/>
  <c r="G205" i="21"/>
  <c r="P205" i="21" s="1"/>
  <c r="D205" i="21" s="1"/>
  <c r="G228" i="21"/>
  <c r="P228" i="21" s="1"/>
  <c r="G183" i="21"/>
  <c r="AJ184" i="21" s="1"/>
  <c r="G178" i="21"/>
  <c r="H6" i="1"/>
  <c r="K26" i="6"/>
  <c r="AJ125" i="21"/>
  <c r="AJ25" i="21"/>
  <c r="AJ26" i="21"/>
  <c r="AJ120" i="21"/>
  <c r="X5" i="21"/>
  <c r="D5" i="21"/>
  <c r="P169" i="21"/>
  <c r="H169" i="21" s="1"/>
  <c r="AJ169" i="21"/>
  <c r="P240" i="21"/>
  <c r="H240" i="21" s="1"/>
  <c r="P237" i="21"/>
  <c r="H237" i="21" s="1"/>
  <c r="P220" i="21"/>
  <c r="R220" i="21" s="1"/>
  <c r="AJ220" i="21"/>
  <c r="P128" i="21"/>
  <c r="H128" i="21" s="1"/>
  <c r="AJ128" i="21"/>
  <c r="P93" i="21"/>
  <c r="H93" i="21" s="1"/>
  <c r="AJ93" i="21"/>
  <c r="P199" i="21"/>
  <c r="H199" i="21" s="1"/>
  <c r="P186" i="21"/>
  <c r="R186" i="21" s="1"/>
  <c r="P138" i="21"/>
  <c r="H138" i="21" s="1"/>
  <c r="AJ138" i="21"/>
  <c r="P89" i="21"/>
  <c r="H89" i="21" s="1"/>
  <c r="AJ89" i="21"/>
  <c r="P48" i="21"/>
  <c r="H48" i="21" s="1"/>
  <c r="AJ48" i="21"/>
  <c r="P81" i="21"/>
  <c r="H81" i="21" s="1"/>
  <c r="AJ81" i="21"/>
  <c r="P110" i="21"/>
  <c r="H110" i="21" s="1"/>
  <c r="AJ110" i="21"/>
  <c r="P122" i="21"/>
  <c r="R122" i="21" s="1"/>
  <c r="AJ122" i="21"/>
  <c r="P92" i="21"/>
  <c r="H92" i="21" s="1"/>
  <c r="AJ92" i="21"/>
  <c r="P141" i="21"/>
  <c r="R141" i="21" s="1"/>
  <c r="AJ141" i="21"/>
  <c r="P22" i="21"/>
  <c r="H22" i="21" s="1"/>
  <c r="AJ22" i="21"/>
  <c r="P23" i="21"/>
  <c r="H23" i="21" s="1"/>
  <c r="AJ23" i="21"/>
  <c r="P130" i="21"/>
  <c r="H130" i="21" s="1"/>
  <c r="AJ130" i="21"/>
  <c r="P15" i="21"/>
  <c r="H15" i="21" s="1"/>
  <c r="AJ15" i="21"/>
  <c r="P96" i="21"/>
  <c r="H96" i="21" s="1"/>
  <c r="AJ96" i="21"/>
  <c r="P108" i="21"/>
  <c r="H108" i="21" s="1"/>
  <c r="AJ108" i="21"/>
  <c r="P39" i="21"/>
  <c r="H39" i="21" s="1"/>
  <c r="AJ39" i="21"/>
  <c r="P235" i="21"/>
  <c r="D235" i="21" s="1"/>
  <c r="P219" i="21"/>
  <c r="R219" i="21" s="1"/>
  <c r="P187" i="21"/>
  <c r="H187" i="21" s="1"/>
  <c r="AJ187" i="21"/>
  <c r="P207" i="21"/>
  <c r="H207" i="21" s="1"/>
  <c r="AJ207" i="21"/>
  <c r="P139" i="21"/>
  <c r="F139" i="21" s="1"/>
  <c r="AJ139" i="21"/>
  <c r="P78" i="21"/>
  <c r="H78" i="21" s="1"/>
  <c r="AJ78" i="21"/>
  <c r="P99" i="21"/>
  <c r="H99" i="21" s="1"/>
  <c r="AJ99" i="21"/>
  <c r="P54" i="21"/>
  <c r="H54" i="21" s="1"/>
  <c r="AJ54" i="21"/>
  <c r="P127" i="21"/>
  <c r="H127" i="21" s="1"/>
  <c r="AJ127" i="21"/>
  <c r="P52" i="21"/>
  <c r="R52" i="21" s="1"/>
  <c r="AJ52" i="21"/>
  <c r="P37" i="21"/>
  <c r="D37" i="21" s="1"/>
  <c r="AJ37" i="21"/>
  <c r="P129" i="21"/>
  <c r="D129" i="21" s="1"/>
  <c r="AJ129" i="21"/>
  <c r="P28" i="21"/>
  <c r="F28" i="21" s="1"/>
  <c r="AJ28" i="21"/>
  <c r="P12" i="21"/>
  <c r="H12" i="21" s="1"/>
  <c r="AJ12" i="21"/>
  <c r="P40" i="21"/>
  <c r="F40" i="21" s="1"/>
  <c r="AJ40" i="21"/>
  <c r="R5" i="21"/>
  <c r="Y5" i="21" s="1"/>
  <c r="P67" i="21"/>
  <c r="H67" i="21" s="1"/>
  <c r="AJ67" i="21"/>
  <c r="P216" i="21"/>
  <c r="H216" i="21" s="1"/>
  <c r="P33" i="21"/>
  <c r="D33" i="21" s="1"/>
  <c r="AJ33" i="21"/>
  <c r="P18" i="21"/>
  <c r="D18" i="21" s="1"/>
  <c r="AJ18" i="21"/>
  <c r="P208" i="21"/>
  <c r="F208" i="21" s="1"/>
  <c r="AJ208" i="21"/>
  <c r="P55" i="21"/>
  <c r="H55" i="21" s="1"/>
  <c r="AJ55" i="21"/>
  <c r="P200" i="21"/>
  <c r="H200" i="21" s="1"/>
  <c r="AJ200" i="21"/>
  <c r="P32" i="21"/>
  <c r="H32" i="21" s="1"/>
  <c r="AJ32" i="21"/>
  <c r="P58" i="21"/>
  <c r="H58" i="21" s="1"/>
  <c r="AJ58" i="21"/>
  <c r="P68" i="21"/>
  <c r="H68" i="21" s="1"/>
  <c r="AJ68" i="21"/>
  <c r="P79" i="21"/>
  <c r="H79" i="21" s="1"/>
  <c r="AJ79" i="21"/>
  <c r="P131" i="21"/>
  <c r="H131" i="21" s="1"/>
  <c r="AJ131" i="21"/>
  <c r="P144" i="21"/>
  <c r="F144" i="21" s="1"/>
  <c r="AJ144" i="21"/>
  <c r="P91" i="21"/>
  <c r="H91" i="21" s="1"/>
  <c r="AJ91" i="21"/>
  <c r="P113" i="21"/>
  <c r="H113" i="21" s="1"/>
  <c r="AJ113" i="21"/>
  <c r="P90" i="21"/>
  <c r="H90" i="21" s="1"/>
  <c r="AJ90" i="21"/>
  <c r="P74" i="21"/>
  <c r="H74" i="21" s="1"/>
  <c r="AJ74" i="21"/>
  <c r="P142" i="21"/>
  <c r="H142" i="21" s="1"/>
  <c r="AJ142" i="21"/>
  <c r="P132" i="21"/>
  <c r="AJ132" i="21"/>
  <c r="P43" i="21"/>
  <c r="H43" i="21" s="1"/>
  <c r="AJ43" i="21"/>
  <c r="P7" i="21"/>
  <c r="F7" i="21" s="1"/>
  <c r="AJ7" i="21"/>
  <c r="P53" i="21"/>
  <c r="H53" i="21" s="1"/>
  <c r="AJ53" i="21"/>
  <c r="P140" i="21"/>
  <c r="H140" i="21" s="1"/>
  <c r="AJ140" i="21"/>
  <c r="P20" i="21"/>
  <c r="F20" i="21" s="1"/>
  <c r="AJ20" i="21"/>
  <c r="P148" i="21"/>
  <c r="H148" i="21" s="1"/>
  <c r="P156" i="21"/>
  <c r="H156" i="21" s="1"/>
  <c r="AJ156" i="21"/>
  <c r="P115" i="21"/>
  <c r="F115" i="21" s="1"/>
  <c r="AJ115" i="21"/>
  <c r="P162" i="21"/>
  <c r="H162" i="21" s="1"/>
  <c r="P212" i="21"/>
  <c r="R212" i="21" s="1"/>
  <c r="P49" i="21"/>
  <c r="H49" i="21" s="1"/>
  <c r="AJ49" i="21"/>
  <c r="P180" i="21"/>
  <c r="R180" i="21" s="1"/>
  <c r="P105" i="21"/>
  <c r="H105" i="21" s="1"/>
  <c r="AJ105" i="21"/>
  <c r="P87" i="21"/>
  <c r="H87" i="21" s="1"/>
  <c r="AJ87" i="21"/>
  <c r="P101" i="21"/>
  <c r="H101" i="21" s="1"/>
  <c r="AJ101" i="21"/>
  <c r="P38" i="21"/>
  <c r="D38" i="21" s="1"/>
  <c r="AJ38" i="21"/>
  <c r="P45" i="21"/>
  <c r="H45" i="21" s="1"/>
  <c r="AJ45" i="21"/>
  <c r="P85" i="21"/>
  <c r="H85" i="21" s="1"/>
  <c r="AJ85" i="21"/>
  <c r="P56" i="21"/>
  <c r="H56" i="21" s="1"/>
  <c r="AJ56" i="21"/>
  <c r="P83" i="21"/>
  <c r="H83" i="21" s="1"/>
  <c r="AJ83" i="21"/>
  <c r="P69" i="21"/>
  <c r="AJ69" i="21"/>
  <c r="P60" i="21"/>
  <c r="H60" i="21" s="1"/>
  <c r="AJ60" i="21"/>
  <c r="P16" i="21"/>
  <c r="H16" i="21" s="1"/>
  <c r="AJ16" i="21"/>
  <c r="P114" i="21"/>
  <c r="H114" i="21" s="1"/>
  <c r="AJ114" i="21"/>
  <c r="P27" i="21"/>
  <c r="H27" i="21" s="1"/>
  <c r="AJ27" i="21"/>
  <c r="P30" i="21"/>
  <c r="F30" i="21" s="1"/>
  <c r="AJ30" i="21"/>
  <c r="P13" i="21"/>
  <c r="H13" i="21" s="1"/>
  <c r="AJ13" i="21"/>
  <c r="P104" i="21"/>
  <c r="H104" i="21" s="1"/>
  <c r="AJ104" i="21"/>
  <c r="P17" i="21"/>
  <c r="H17" i="21" s="1"/>
  <c r="AJ17" i="21"/>
  <c r="P164" i="21"/>
  <c r="H164" i="21" s="1"/>
  <c r="AJ164" i="21"/>
  <c r="P184" i="21"/>
  <c r="H184" i="21" s="1"/>
  <c r="P76" i="21"/>
  <c r="H76" i="21" s="1"/>
  <c r="AJ76" i="21"/>
  <c r="P206" i="21"/>
  <c r="H206" i="21" s="1"/>
  <c r="P126" i="21"/>
  <c r="H126" i="21" s="1"/>
  <c r="AJ126" i="21"/>
  <c r="P51" i="21"/>
  <c r="H51" i="21" s="1"/>
  <c r="AJ51" i="21"/>
  <c r="P196" i="21"/>
  <c r="P224" i="21"/>
  <c r="H224" i="21" s="1"/>
  <c r="P146" i="21"/>
  <c r="H146" i="21" s="1"/>
  <c r="P121" i="21"/>
  <c r="R121" i="21" s="1"/>
  <c r="AJ121" i="21"/>
  <c r="P124" i="21"/>
  <c r="D124" i="21" s="1"/>
  <c r="AJ124" i="21"/>
  <c r="P103" i="21"/>
  <c r="F103" i="21" s="1"/>
  <c r="AJ103" i="21"/>
  <c r="P63" i="21"/>
  <c r="H63" i="21" s="1"/>
  <c r="AJ63" i="21"/>
  <c r="P41" i="21"/>
  <c r="H41" i="21" s="1"/>
  <c r="AJ41" i="21"/>
  <c r="P117" i="21"/>
  <c r="H117" i="21" s="1"/>
  <c r="AJ117" i="21"/>
  <c r="P31" i="21"/>
  <c r="H31" i="21" s="1"/>
  <c r="AJ31" i="21"/>
  <c r="P134" i="21"/>
  <c r="H134" i="21" s="1"/>
  <c r="AJ134" i="21"/>
  <c r="P9" i="21"/>
  <c r="AJ9" i="21"/>
  <c r="F5" i="21"/>
  <c r="P256" i="21"/>
  <c r="D256" i="21" s="1"/>
  <c r="P59" i="21"/>
  <c r="R59" i="21" s="1"/>
  <c r="AJ59" i="21"/>
  <c r="P248" i="21"/>
  <c r="R248" i="21" s="1"/>
  <c r="AJ248" i="21"/>
  <c r="P112" i="21"/>
  <c r="F112" i="21" s="1"/>
  <c r="AJ112" i="21"/>
  <c r="P163" i="21"/>
  <c r="R163" i="21" s="1"/>
  <c r="AJ163" i="21"/>
  <c r="P226" i="21"/>
  <c r="F226" i="21" s="1"/>
  <c r="P189" i="21"/>
  <c r="H189" i="21" s="1"/>
  <c r="P44" i="21"/>
  <c r="H44" i="21" s="1"/>
  <c r="AJ44" i="21"/>
  <c r="P181" i="21"/>
  <c r="H181" i="21" s="1"/>
  <c r="AJ181" i="21"/>
  <c r="P75" i="21"/>
  <c r="R75" i="21" s="1"/>
  <c r="AJ75" i="21"/>
  <c r="P80" i="21"/>
  <c r="F80" i="21" s="1"/>
  <c r="AJ80" i="21"/>
  <c r="P95" i="21"/>
  <c r="F95" i="21" s="1"/>
  <c r="AJ95" i="21"/>
  <c r="P62" i="21"/>
  <c r="F62" i="21" s="1"/>
  <c r="AJ62" i="21"/>
  <c r="P98" i="21"/>
  <c r="R98" i="21" s="1"/>
  <c r="AJ98" i="21"/>
  <c r="P64" i="21"/>
  <c r="D64" i="21" s="1"/>
  <c r="AJ64" i="21"/>
  <c r="P123" i="21"/>
  <c r="H123" i="21" s="1"/>
  <c r="AJ123" i="21"/>
  <c r="P47" i="21"/>
  <c r="H47" i="21" s="1"/>
  <c r="AJ47" i="21"/>
  <c r="P65" i="21"/>
  <c r="H65" i="21" s="1"/>
  <c r="AJ65" i="21"/>
  <c r="P10" i="21"/>
  <c r="R10" i="21" s="1"/>
  <c r="AJ10" i="21"/>
  <c r="P119" i="21"/>
  <c r="AJ119" i="21"/>
  <c r="P11" i="21"/>
  <c r="H11" i="21" s="1"/>
  <c r="AJ11" i="21"/>
  <c r="P137" i="21"/>
  <c r="H137" i="21" s="1"/>
  <c r="AJ137" i="21"/>
  <c r="P155" i="21"/>
  <c r="D155" i="21" s="1"/>
  <c r="AJ155" i="21"/>
  <c r="P21" i="21"/>
  <c r="H21" i="21" s="1"/>
  <c r="AJ21" i="21"/>
  <c r="P246" i="21"/>
  <c r="H246" i="21" s="1"/>
  <c r="P57" i="21"/>
  <c r="D57" i="21" s="1"/>
  <c r="AJ57" i="21"/>
  <c r="P247" i="21"/>
  <c r="H247" i="21" s="1"/>
  <c r="AJ247" i="21"/>
  <c r="P46" i="21"/>
  <c r="R46" i="21" s="1"/>
  <c r="AJ46" i="21"/>
  <c r="P35" i="21"/>
  <c r="D35" i="21" s="1"/>
  <c r="AJ35" i="21"/>
  <c r="P86" i="21"/>
  <c r="H86" i="21" s="1"/>
  <c r="AJ86" i="21"/>
  <c r="P230" i="21"/>
  <c r="H230" i="21" s="1"/>
  <c r="P34" i="21"/>
  <c r="F34" i="21" s="1"/>
  <c r="AJ34" i="21"/>
  <c r="P136" i="21"/>
  <c r="H136" i="21" s="1"/>
  <c r="AJ136" i="21"/>
  <c r="P84" i="21"/>
  <c r="D84" i="21" s="1"/>
  <c r="AJ84" i="21"/>
  <c r="P50" i="21"/>
  <c r="H50" i="21" s="1"/>
  <c r="AJ50" i="21"/>
  <c r="P111" i="21"/>
  <c r="H111" i="21" s="1"/>
  <c r="AJ111" i="21"/>
  <c r="P100" i="21"/>
  <c r="R100" i="21" s="1"/>
  <c r="AJ100" i="21"/>
  <c r="P24" i="21"/>
  <c r="H24" i="21" s="1"/>
  <c r="AJ24" i="21"/>
  <c r="P116" i="21"/>
  <c r="H116" i="21" s="1"/>
  <c r="AJ116" i="21"/>
  <c r="P29" i="21"/>
  <c r="H29" i="21" s="1"/>
  <c r="AJ29" i="21"/>
  <c r="P71" i="21"/>
  <c r="H71" i="21" s="1"/>
  <c r="AJ71" i="21"/>
  <c r="AJ36" i="21"/>
  <c r="P77" i="21"/>
  <c r="R77" i="21" s="1"/>
  <c r="AJ77" i="21"/>
  <c r="P19" i="21"/>
  <c r="H19" i="21" s="1"/>
  <c r="AJ19" i="21"/>
  <c r="P154" i="21"/>
  <c r="D154" i="21" s="1"/>
  <c r="P227" i="21"/>
  <c r="H227" i="21" s="1"/>
  <c r="AJ227" i="21"/>
  <c r="P133" i="21"/>
  <c r="D133" i="21" s="1"/>
  <c r="AJ133" i="21"/>
  <c r="P94" i="21"/>
  <c r="D94" i="21" s="1"/>
  <c r="AJ94" i="21"/>
  <c r="P72" i="21"/>
  <c r="H72" i="21" s="1"/>
  <c r="AJ72" i="21"/>
  <c r="P204" i="21"/>
  <c r="H204" i="21" s="1"/>
  <c r="P168" i="21"/>
  <c r="R168" i="21" s="1"/>
  <c r="P143" i="21"/>
  <c r="R143" i="21" s="1"/>
  <c r="AJ143" i="21"/>
  <c r="P109" i="21"/>
  <c r="H109" i="21" s="1"/>
  <c r="AJ109" i="21"/>
  <c r="P73" i="21"/>
  <c r="H73" i="21" s="1"/>
  <c r="AJ73" i="21"/>
  <c r="P102" i="21"/>
  <c r="H102" i="21" s="1"/>
  <c r="AJ102" i="21"/>
  <c r="P61" i="21"/>
  <c r="H61" i="21" s="1"/>
  <c r="AJ61" i="21"/>
  <c r="P97" i="21"/>
  <c r="F97" i="21" s="1"/>
  <c r="AJ97" i="21"/>
  <c r="P107" i="21"/>
  <c r="R107" i="21" s="1"/>
  <c r="AJ107" i="21"/>
  <c r="P70" i="21"/>
  <c r="H70" i="21" s="1"/>
  <c r="AJ70" i="21"/>
  <c r="P135" i="21"/>
  <c r="H135" i="21" s="1"/>
  <c r="AJ135" i="21"/>
  <c r="P106" i="21"/>
  <c r="H106" i="21" s="1"/>
  <c r="AJ106" i="21"/>
  <c r="P118" i="21"/>
  <c r="H118" i="21" s="1"/>
  <c r="AJ118" i="21"/>
  <c r="P8" i="21"/>
  <c r="D8" i="21" s="1"/>
  <c r="AJ8" i="21"/>
  <c r="P42" i="21"/>
  <c r="H42" i="21" s="1"/>
  <c r="AJ42" i="21"/>
  <c r="H14" i="21"/>
  <c r="AJ14" i="21"/>
  <c r="P88" i="21"/>
  <c r="H88" i="21" s="1"/>
  <c r="AJ88" i="21"/>
  <c r="P66" i="21"/>
  <c r="R66" i="21" s="1"/>
  <c r="Y66" i="21" s="1"/>
  <c r="AJ66" i="21"/>
  <c r="P244" i="21"/>
  <c r="H244" i="21" s="1"/>
  <c r="P82" i="21"/>
  <c r="H82" i="21" s="1"/>
  <c r="AJ82" i="21"/>
  <c r="H8" i="1"/>
  <c r="Z5" i="21"/>
  <c r="AF11" i="21"/>
  <c r="AH11" i="21" s="1"/>
  <c r="AF9" i="21"/>
  <c r="AH9" i="21" s="1"/>
  <c r="AF13" i="21"/>
  <c r="AH13" i="21" s="1"/>
  <c r="AF14" i="21"/>
  <c r="AH14" i="21" s="1"/>
  <c r="AF7" i="21"/>
  <c r="AH7" i="21" s="1"/>
  <c r="AF10" i="21"/>
  <c r="AH10" i="21" s="1"/>
  <c r="AF30" i="21"/>
  <c r="AH30" i="21" s="1"/>
  <c r="AF8" i="21"/>
  <c r="AH8" i="21" s="1"/>
  <c r="AF6" i="21"/>
  <c r="AH6" i="21" s="1"/>
  <c r="AF12" i="21"/>
  <c r="AH12" i="21" s="1"/>
  <c r="P125" i="21"/>
  <c r="H125" i="21" s="1"/>
  <c r="P120" i="21"/>
  <c r="H120" i="21" s="1"/>
  <c r="P6" i="21"/>
  <c r="AB6" i="21" s="1"/>
  <c r="H32" i="1"/>
  <c r="H33" i="1"/>
  <c r="H28" i="1"/>
  <c r="H31" i="1"/>
  <c r="K22" i="16"/>
  <c r="C19" i="13"/>
  <c r="H30" i="1"/>
  <c r="H29" i="1"/>
  <c r="H47" i="1"/>
  <c r="H34" i="1"/>
  <c r="K24" i="16"/>
  <c r="K25" i="16"/>
  <c r="K26" i="16"/>
  <c r="K19" i="16"/>
  <c r="K23" i="16"/>
  <c r="K21" i="16"/>
  <c r="H14" i="1"/>
  <c r="K29" i="6"/>
  <c r="H23" i="1"/>
  <c r="H17" i="1"/>
  <c r="H10" i="1"/>
  <c r="H15" i="1"/>
  <c r="K33" i="6"/>
  <c r="H19" i="1"/>
  <c r="D32" i="12"/>
  <c r="H20" i="1"/>
  <c r="K39" i="6"/>
  <c r="G43" i="13"/>
  <c r="H11" i="1"/>
  <c r="K30" i="6"/>
  <c r="K32" i="6"/>
  <c r="H21" i="1"/>
  <c r="H22" i="1"/>
  <c r="H12" i="1"/>
  <c r="H16" i="1"/>
  <c r="K36" i="6"/>
  <c r="H18" i="1"/>
  <c r="H42" i="1"/>
  <c r="H9" i="1"/>
  <c r="H13" i="1"/>
  <c r="K27" i="6"/>
  <c r="G9" i="13" s="1"/>
  <c r="K25" i="6"/>
  <c r="G8" i="13" s="1"/>
  <c r="K28" i="6"/>
  <c r="G10" i="13" s="1"/>
  <c r="K22" i="6"/>
  <c r="G5" i="13" s="1"/>
  <c r="K38" i="6"/>
  <c r="K23" i="6"/>
  <c r="G6" i="13" s="1"/>
  <c r="K31" i="6"/>
  <c r="K37" i="6"/>
  <c r="K24" i="6"/>
  <c r="G7" i="13" s="1"/>
  <c r="K35" i="6"/>
  <c r="K34" i="6"/>
  <c r="R25" i="21"/>
  <c r="F25" i="21"/>
  <c r="D25" i="21"/>
  <c r="R26" i="21"/>
  <c r="Q26" i="21"/>
  <c r="X26" i="21" s="1"/>
  <c r="F26" i="21"/>
  <c r="D26" i="21"/>
  <c r="R36" i="21"/>
  <c r="F36" i="21"/>
  <c r="D36" i="21"/>
  <c r="D14" i="21"/>
  <c r="F14" i="21"/>
  <c r="R14" i="21"/>
  <c r="H26" i="21"/>
  <c r="AF15" i="21" l="1"/>
  <c r="AH15" i="21" s="1"/>
  <c r="AF17" i="21"/>
  <c r="AH17" i="21" s="1"/>
  <c r="AF18" i="21"/>
  <c r="AH18" i="21" s="1"/>
  <c r="AF16" i="21"/>
  <c r="AH16" i="21" s="1"/>
  <c r="AF114" i="21"/>
  <c r="AH114" i="21" s="1"/>
  <c r="AF122" i="21"/>
  <c r="AH122" i="21" s="1"/>
  <c r="AF74" i="21"/>
  <c r="AH74" i="21" s="1"/>
  <c r="AJ209" i="21"/>
  <c r="AF90" i="21"/>
  <c r="AH90" i="21" s="1"/>
  <c r="AF132" i="21"/>
  <c r="AH132" i="21" s="1"/>
  <c r="AF91" i="21"/>
  <c r="AH91" i="21" s="1"/>
  <c r="AF24" i="21"/>
  <c r="AH24" i="21" s="1"/>
  <c r="AF120" i="21"/>
  <c r="AH120" i="21" s="1"/>
  <c r="AF22" i="21"/>
  <c r="AH22" i="21" s="1"/>
  <c r="AF102" i="21"/>
  <c r="AH102" i="21" s="1"/>
  <c r="AF229" i="21"/>
  <c r="AH229" i="21" s="1"/>
  <c r="AF33" i="21"/>
  <c r="AH33" i="21" s="1"/>
  <c r="AF51" i="21"/>
  <c r="AH51" i="21" s="1"/>
  <c r="AF35" i="21"/>
  <c r="AH35" i="21" s="1"/>
  <c r="AF21" i="21"/>
  <c r="AH21" i="21" s="1"/>
  <c r="AF98" i="21"/>
  <c r="AH98" i="21" s="1"/>
  <c r="AF131" i="21"/>
  <c r="AH131" i="21" s="1"/>
  <c r="AF119" i="21"/>
  <c r="AH119" i="21" s="1"/>
  <c r="AF27" i="21"/>
  <c r="AH27" i="21" s="1"/>
  <c r="AF110" i="21"/>
  <c r="AH110" i="21" s="1"/>
  <c r="AF60" i="21"/>
  <c r="AH60" i="21" s="1"/>
  <c r="AF92" i="21"/>
  <c r="AH92" i="21" s="1"/>
  <c r="AF130" i="21"/>
  <c r="AH130" i="21" s="1"/>
  <c r="AF182" i="21"/>
  <c r="AH182" i="21" s="1"/>
  <c r="AF118" i="21"/>
  <c r="AH118" i="21" s="1"/>
  <c r="AF100" i="21"/>
  <c r="AH100" i="21" s="1"/>
  <c r="AF43" i="21"/>
  <c r="AH43" i="21" s="1"/>
  <c r="AF20" i="21"/>
  <c r="AH20" i="21" s="1"/>
  <c r="AF183" i="21"/>
  <c r="AH183" i="21" s="1"/>
  <c r="AF101" i="21"/>
  <c r="AH101" i="21" s="1"/>
  <c r="AF144" i="21"/>
  <c r="AH144" i="21" s="1"/>
  <c r="AF65" i="21"/>
  <c r="AH65" i="21" s="1"/>
  <c r="AF159" i="21"/>
  <c r="AH159" i="21" s="1"/>
  <c r="AF239" i="21"/>
  <c r="AH239" i="21" s="1"/>
  <c r="AF64" i="21"/>
  <c r="AH64" i="21" s="1"/>
  <c r="AF56" i="21"/>
  <c r="AH56" i="21" s="1"/>
  <c r="AF112" i="21"/>
  <c r="AH112" i="21" s="1"/>
  <c r="AF68" i="21"/>
  <c r="AH68" i="21" s="1"/>
  <c r="AF97" i="21"/>
  <c r="AH97" i="21" s="1"/>
  <c r="AF39" i="21"/>
  <c r="AH39" i="21" s="1"/>
  <c r="AF78" i="21"/>
  <c r="AH78" i="21" s="1"/>
  <c r="AF126" i="21"/>
  <c r="AH126" i="21" s="1"/>
  <c r="AF42" i="21"/>
  <c r="AH42" i="21" s="1"/>
  <c r="AF47" i="21"/>
  <c r="AH47" i="21" s="1"/>
  <c r="AF53" i="21"/>
  <c r="AH53" i="21" s="1"/>
  <c r="AF104" i="21"/>
  <c r="AH104" i="21" s="1"/>
  <c r="AF82" i="21"/>
  <c r="AH82" i="21" s="1"/>
  <c r="AF29" i="21"/>
  <c r="AH29" i="21" s="1"/>
  <c r="AF67" i="21"/>
  <c r="AH67" i="21" s="1"/>
  <c r="AF52" i="21"/>
  <c r="AH52" i="21" s="1"/>
  <c r="AF44" i="21"/>
  <c r="AH44" i="21" s="1"/>
  <c r="AF134" i="21"/>
  <c r="AH134" i="21" s="1"/>
  <c r="AF37" i="21"/>
  <c r="AH37" i="21" s="1"/>
  <c r="AF25" i="21"/>
  <c r="AH25" i="21" s="1"/>
  <c r="AF32" i="21"/>
  <c r="AH32" i="21" s="1"/>
  <c r="AF69" i="21"/>
  <c r="AH69" i="21" s="1"/>
  <c r="AF244" i="21"/>
  <c r="AH244" i="21" s="1"/>
  <c r="AF250" i="21"/>
  <c r="AH250" i="21" s="1"/>
  <c r="AF223" i="21"/>
  <c r="AH223" i="21" s="1"/>
  <c r="AF200" i="21"/>
  <c r="AH200" i="21" s="1"/>
  <c r="AF146" i="21"/>
  <c r="AH146" i="21" s="1"/>
  <c r="AF254" i="21"/>
  <c r="AH254" i="21" s="1"/>
  <c r="AF221" i="21"/>
  <c r="AH221" i="21" s="1"/>
  <c r="AF255" i="21"/>
  <c r="AH255" i="21" s="1"/>
  <c r="AF245" i="21"/>
  <c r="AH245" i="21" s="1"/>
  <c r="AF243" i="21"/>
  <c r="AH243" i="21" s="1"/>
  <c r="AF142" i="21"/>
  <c r="AH142" i="21" s="1"/>
  <c r="AF85" i="21"/>
  <c r="AH85" i="21" s="1"/>
  <c r="AF77" i="21"/>
  <c r="AH77" i="21" s="1"/>
  <c r="AF79" i="21"/>
  <c r="AH79" i="21" s="1"/>
  <c r="AF93" i="21"/>
  <c r="AH93" i="21" s="1"/>
  <c r="AF109" i="21"/>
  <c r="AH109" i="21" s="1"/>
  <c r="AF71" i="21"/>
  <c r="AH71" i="21" s="1"/>
  <c r="AF59" i="21"/>
  <c r="AH59" i="21" s="1"/>
  <c r="AF58" i="21"/>
  <c r="AH58" i="21" s="1"/>
  <c r="AF115" i="21"/>
  <c r="AH115" i="21" s="1"/>
  <c r="AF46" i="21"/>
  <c r="AH46" i="21" s="1"/>
  <c r="AF107" i="21"/>
  <c r="AH107" i="21" s="1"/>
  <c r="AF138" i="21"/>
  <c r="AH138" i="21" s="1"/>
  <c r="AF84" i="21"/>
  <c r="AH84" i="21" s="1"/>
  <c r="AF127" i="21"/>
  <c r="AH127" i="21" s="1"/>
  <c r="AF95" i="21"/>
  <c r="AH95" i="21" s="1"/>
  <c r="AF96" i="21"/>
  <c r="AH96" i="21" s="1"/>
  <c r="AF125" i="21"/>
  <c r="AH125" i="21" s="1"/>
  <c r="AF75" i="21"/>
  <c r="AH75" i="21" s="1"/>
  <c r="AF55" i="21"/>
  <c r="AH55" i="21" s="1"/>
  <c r="AF209" i="21"/>
  <c r="AH209" i="21" s="1"/>
  <c r="AF63" i="21"/>
  <c r="AH63" i="21" s="1"/>
  <c r="AF66" i="21"/>
  <c r="AH66" i="21" s="1"/>
  <c r="AF70" i="21"/>
  <c r="AH70" i="21" s="1"/>
  <c r="AF26" i="21"/>
  <c r="AH26" i="21" s="1"/>
  <c r="AF57" i="21"/>
  <c r="AH57" i="21" s="1"/>
  <c r="AF72" i="21"/>
  <c r="AH72" i="21" s="1"/>
  <c r="AF45" i="21"/>
  <c r="AH45" i="21" s="1"/>
  <c r="AF128" i="21"/>
  <c r="AH128" i="21" s="1"/>
  <c r="AF31" i="21"/>
  <c r="AH31" i="21" s="1"/>
  <c r="AF248" i="21"/>
  <c r="AH248" i="21" s="1"/>
  <c r="AF111" i="21"/>
  <c r="AH111" i="21" s="1"/>
  <c r="AF99" i="21"/>
  <c r="AH99" i="21" s="1"/>
  <c r="AF113" i="21"/>
  <c r="AH113" i="21" s="1"/>
  <c r="AF81" i="21"/>
  <c r="AH81" i="21" s="1"/>
  <c r="AF117" i="21"/>
  <c r="AH117" i="21" s="1"/>
  <c r="AF185" i="21"/>
  <c r="AH185" i="21" s="1"/>
  <c r="AF88" i="21"/>
  <c r="AH88" i="21" s="1"/>
  <c r="AF181" i="21"/>
  <c r="AH181" i="21" s="1"/>
  <c r="AF38" i="21"/>
  <c r="AH38" i="21" s="1"/>
  <c r="AF54" i="21"/>
  <c r="AH54" i="21" s="1"/>
  <c r="AF41" i="21"/>
  <c r="AH41" i="21" s="1"/>
  <c r="AF155" i="21"/>
  <c r="AH155" i="21" s="1"/>
  <c r="AF87" i="21"/>
  <c r="AH87" i="21" s="1"/>
  <c r="AF73" i="21"/>
  <c r="AH73" i="21" s="1"/>
  <c r="AF105" i="21"/>
  <c r="AH105" i="21" s="1"/>
  <c r="AF89" i="21"/>
  <c r="AH89" i="21" s="1"/>
  <c r="AF108" i="21"/>
  <c r="AH108" i="21" s="1"/>
  <c r="AF62" i="21"/>
  <c r="AH62" i="21" s="1"/>
  <c r="AF164" i="21"/>
  <c r="AH164" i="21" s="1"/>
  <c r="AF49" i="21"/>
  <c r="AH49" i="21" s="1"/>
  <c r="AF156" i="21"/>
  <c r="AH156" i="21" s="1"/>
  <c r="AF154" i="21"/>
  <c r="AH154" i="21" s="1"/>
  <c r="AF121" i="21"/>
  <c r="AH121" i="21" s="1"/>
  <c r="AF48" i="21"/>
  <c r="AH48" i="21" s="1"/>
  <c r="AF34" i="21"/>
  <c r="AH34" i="21" s="1"/>
  <c r="AF83" i="21"/>
  <c r="AH83" i="21" s="1"/>
  <c r="AF124" i="21"/>
  <c r="AH124" i="21" s="1"/>
  <c r="AF80" i="21"/>
  <c r="AH80" i="21" s="1"/>
  <c r="AF238" i="21"/>
  <c r="AH238" i="21" s="1"/>
  <c r="AF23" i="21"/>
  <c r="AH23" i="21" s="1"/>
  <c r="AF103" i="21"/>
  <c r="AH103" i="21" s="1"/>
  <c r="AF129" i="21"/>
  <c r="AH129" i="21" s="1"/>
  <c r="AF76" i="21"/>
  <c r="AH76" i="21" s="1"/>
  <c r="AF86" i="21"/>
  <c r="AH86" i="21" s="1"/>
  <c r="AF123" i="21"/>
  <c r="AH123" i="21" s="1"/>
  <c r="AF61" i="21"/>
  <c r="AH61" i="21" s="1"/>
  <c r="AF36" i="21"/>
  <c r="AH36" i="21" s="1"/>
  <c r="AF242" i="21"/>
  <c r="AH242" i="21" s="1"/>
  <c r="AF28" i="21"/>
  <c r="AH28" i="21" s="1"/>
  <c r="AF50" i="21"/>
  <c r="AH50" i="21" s="1"/>
  <c r="AF106" i="21"/>
  <c r="AH106" i="21" s="1"/>
  <c r="AF40" i="21"/>
  <c r="AH40" i="21" s="1"/>
  <c r="AF224" i="21"/>
  <c r="AH224" i="21" s="1"/>
  <c r="AF139" i="21"/>
  <c r="AH139" i="21" s="1"/>
  <c r="AF116" i="21"/>
  <c r="AH116" i="21" s="1"/>
  <c r="AF94" i="21"/>
  <c r="AH94" i="21" s="1"/>
  <c r="AF205" i="21"/>
  <c r="AH205" i="21" s="1"/>
  <c r="AF204" i="21"/>
  <c r="AH204" i="21" s="1"/>
  <c r="AF226" i="21"/>
  <c r="AH226" i="21" s="1"/>
  <c r="AF211" i="21"/>
  <c r="AH211" i="21" s="1"/>
  <c r="AF174" i="21"/>
  <c r="AH174" i="21" s="1"/>
  <c r="AF236" i="21"/>
  <c r="AH236" i="21" s="1"/>
  <c r="AF136" i="21"/>
  <c r="AH136" i="21" s="1"/>
  <c r="AF133" i="21"/>
  <c r="AH133" i="21" s="1"/>
  <c r="AF137" i="21"/>
  <c r="AH137" i="21" s="1"/>
  <c r="AF171" i="21"/>
  <c r="AH171" i="21" s="1"/>
  <c r="AF201" i="21"/>
  <c r="AH201" i="21" s="1"/>
  <c r="AF207" i="21"/>
  <c r="AH207" i="21" s="1"/>
  <c r="AF160" i="21"/>
  <c r="AH160" i="21" s="1"/>
  <c r="AF202" i="21"/>
  <c r="AH202" i="21" s="1"/>
  <c r="AF157" i="21"/>
  <c r="AH157" i="21" s="1"/>
  <c r="AF169" i="21"/>
  <c r="AH169" i="21" s="1"/>
  <c r="AF141" i="21"/>
  <c r="AH141" i="21" s="1"/>
  <c r="AF197" i="21"/>
  <c r="AH197" i="21" s="1"/>
  <c r="AF195" i="21"/>
  <c r="AH195" i="21" s="1"/>
  <c r="AF190" i="21"/>
  <c r="AH190" i="21" s="1"/>
  <c r="AF217" i="21"/>
  <c r="AH217" i="21" s="1"/>
  <c r="AF172" i="21"/>
  <c r="AH172" i="21" s="1"/>
  <c r="AF253" i="21"/>
  <c r="AH253" i="21" s="1"/>
  <c r="AF256" i="21"/>
  <c r="AH256" i="21" s="1"/>
  <c r="AF222" i="21"/>
  <c r="AH222" i="21" s="1"/>
  <c r="AF218" i="21"/>
  <c r="AH218" i="21" s="1"/>
  <c r="AF246" i="21"/>
  <c r="AH246" i="21" s="1"/>
  <c r="AF240" i="21"/>
  <c r="AH240" i="21" s="1"/>
  <c r="AF225" i="21"/>
  <c r="AH225" i="21" s="1"/>
  <c r="AF150" i="21"/>
  <c r="AH150" i="21" s="1"/>
  <c r="AF196" i="21"/>
  <c r="AH196" i="21" s="1"/>
  <c r="AF170" i="21"/>
  <c r="AH170" i="21" s="1"/>
  <c r="AF180" i="21"/>
  <c r="AH180" i="21" s="1"/>
  <c r="AF249" i="21"/>
  <c r="AH249" i="21" s="1"/>
  <c r="AF237" i="21"/>
  <c r="AH237" i="21" s="1"/>
  <c r="AF166" i="21"/>
  <c r="AH166" i="21" s="1"/>
  <c r="AF175" i="21"/>
  <c r="AH175" i="21" s="1"/>
  <c r="AF191" i="21"/>
  <c r="AH191" i="21" s="1"/>
  <c r="AF251" i="21"/>
  <c r="AH251" i="21" s="1"/>
  <c r="AF161" i="21"/>
  <c r="AH161" i="21" s="1"/>
  <c r="AF228" i="21"/>
  <c r="AH228" i="21" s="1"/>
  <c r="AF192" i="21"/>
  <c r="AH192" i="21" s="1"/>
  <c r="AF153" i="21"/>
  <c r="AH153" i="21" s="1"/>
  <c r="AF231" i="21"/>
  <c r="AH231" i="21" s="1"/>
  <c r="AF212" i="21"/>
  <c r="AH212" i="21" s="1"/>
  <c r="AF176" i="21"/>
  <c r="AH176" i="21" s="1"/>
  <c r="AF210" i="21"/>
  <c r="AH210" i="21" s="1"/>
  <c r="AF233" i="21"/>
  <c r="AH233" i="21" s="1"/>
  <c r="AF216" i="21"/>
  <c r="AH216" i="21" s="1"/>
  <c r="AF227" i="21"/>
  <c r="AH227" i="21" s="1"/>
  <c r="AF235" i="21"/>
  <c r="AH235" i="21" s="1"/>
  <c r="AF158" i="21"/>
  <c r="AH158" i="21" s="1"/>
  <c r="AF135" i="21"/>
  <c r="AH135" i="21" s="1"/>
  <c r="AF148" i="21"/>
  <c r="AH148" i="21" s="1"/>
  <c r="AF252" i="21"/>
  <c r="AH252" i="21" s="1"/>
  <c r="AF152" i="21"/>
  <c r="AH152" i="21" s="1"/>
  <c r="AF186" i="21"/>
  <c r="AH186" i="21" s="1"/>
  <c r="AF194" i="21"/>
  <c r="AH194" i="21" s="1"/>
  <c r="AF247" i="21"/>
  <c r="AH247" i="21" s="1"/>
  <c r="AF178" i="21"/>
  <c r="AH178" i="21" s="1"/>
  <c r="AF177" i="21"/>
  <c r="AH177" i="21" s="1"/>
  <c r="AF187" i="21"/>
  <c r="AH187" i="21" s="1"/>
  <c r="AF165" i="21"/>
  <c r="AH165" i="21" s="1"/>
  <c r="AF241" i="21"/>
  <c r="AH241" i="21" s="1"/>
  <c r="AF149" i="21"/>
  <c r="AH149" i="21" s="1"/>
  <c r="AF220" i="21"/>
  <c r="AH220" i="21" s="1"/>
  <c r="AF184" i="21"/>
  <c r="AH184" i="21" s="1"/>
  <c r="AF234" i="21"/>
  <c r="AH234" i="21" s="1"/>
  <c r="AF213" i="21"/>
  <c r="AH213" i="21" s="1"/>
  <c r="AF147" i="21"/>
  <c r="AH147" i="21" s="1"/>
  <c r="AF188" i="21"/>
  <c r="AH188" i="21" s="1"/>
  <c r="AF173" i="21"/>
  <c r="AH173" i="21" s="1"/>
  <c r="AF193" i="21"/>
  <c r="AH193" i="21" s="1"/>
  <c r="AF219" i="21"/>
  <c r="AH219" i="21" s="1"/>
  <c r="AF232" i="21"/>
  <c r="AH232" i="21" s="1"/>
  <c r="AF198" i="21"/>
  <c r="AH198" i="21" s="1"/>
  <c r="AF214" i="21"/>
  <c r="AH214" i="21" s="1"/>
  <c r="AF199" i="21"/>
  <c r="AH199" i="21" s="1"/>
  <c r="AF203" i="21"/>
  <c r="AH203" i="21" s="1"/>
  <c r="AF140" i="21"/>
  <c r="AH140" i="21" s="1"/>
  <c r="AF215" i="21"/>
  <c r="AH215" i="21" s="1"/>
  <c r="AF206" i="21"/>
  <c r="AH206" i="21" s="1"/>
  <c r="AF167" i="21"/>
  <c r="AH167" i="21" s="1"/>
  <c r="AF189" i="21"/>
  <c r="AH189" i="21" s="1"/>
  <c r="AF145" i="21"/>
  <c r="AH145" i="21" s="1"/>
  <c r="AF162" i="21"/>
  <c r="AH162" i="21" s="1"/>
  <c r="AF179" i="21"/>
  <c r="AH179" i="21" s="1"/>
  <c r="AF151" i="21"/>
  <c r="AH151" i="21" s="1"/>
  <c r="AF230" i="21"/>
  <c r="AH230" i="21" s="1"/>
  <c r="AF163" i="21"/>
  <c r="AH163" i="21" s="1"/>
  <c r="AF168" i="21"/>
  <c r="AH168" i="21" s="1"/>
  <c r="AF208" i="21"/>
  <c r="AH208" i="21" s="1"/>
  <c r="AF143" i="21"/>
  <c r="AH143" i="21" s="1"/>
  <c r="F240" i="21"/>
  <c r="AJ216" i="21"/>
  <c r="R93" i="21"/>
  <c r="Y93" i="21" s="1"/>
  <c r="D89" i="21"/>
  <c r="AJ213" i="21"/>
  <c r="AJ217" i="21"/>
  <c r="P153" i="21"/>
  <c r="H153" i="21" s="1"/>
  <c r="R240" i="21"/>
  <c r="Y240" i="21" s="1"/>
  <c r="P239" i="21"/>
  <c r="H239" i="21" s="1"/>
  <c r="D127" i="21"/>
  <c r="AJ231" i="21"/>
  <c r="F93" i="21"/>
  <c r="R110" i="21"/>
  <c r="Y110" i="21" s="1"/>
  <c r="AJ199" i="21"/>
  <c r="AJ234" i="21"/>
  <c r="AJ235" i="21"/>
  <c r="AJ203" i="21"/>
  <c r="F92" i="21"/>
  <c r="AJ244" i="21"/>
  <c r="P218" i="21"/>
  <c r="R218" i="21" s="1"/>
  <c r="Y218" i="21" s="1"/>
  <c r="P195" i="21"/>
  <c r="H195" i="21" s="1"/>
  <c r="D92" i="21"/>
  <c r="Q93" i="21"/>
  <c r="X93" i="21" s="1"/>
  <c r="R112" i="21"/>
  <c r="Y112" i="21" s="1"/>
  <c r="D112" i="21"/>
  <c r="D110" i="21"/>
  <c r="D93" i="21"/>
  <c r="F110" i="21"/>
  <c r="AJ174" i="21"/>
  <c r="AJ252" i="21"/>
  <c r="AJ157" i="21"/>
  <c r="AJ215" i="21"/>
  <c r="P173" i="21"/>
  <c r="H173" i="21" s="1"/>
  <c r="AJ145" i="21"/>
  <c r="AJ158" i="21"/>
  <c r="D23" i="24"/>
  <c r="R92" i="21"/>
  <c r="Y92" i="21" s="1"/>
  <c r="F89" i="21"/>
  <c r="F220" i="21"/>
  <c r="R89" i="21"/>
  <c r="Y89" i="21" s="1"/>
  <c r="D30" i="21"/>
  <c r="H234" i="21"/>
  <c r="F234" i="21"/>
  <c r="AJ223" i="21"/>
  <c r="P149" i="21"/>
  <c r="F149" i="21" s="1"/>
  <c r="H112" i="21"/>
  <c r="AJ166" i="21"/>
  <c r="AJ165" i="21"/>
  <c r="P190" i="21"/>
  <c r="H190" i="21" s="1"/>
  <c r="F209" i="21"/>
  <c r="AJ238" i="21"/>
  <c r="F60" i="21"/>
  <c r="D220" i="21"/>
  <c r="D222" i="21"/>
  <c r="F186" i="21"/>
  <c r="AJ182" i="21"/>
  <c r="AJ204" i="21"/>
  <c r="AJ202" i="21"/>
  <c r="AJ246" i="21"/>
  <c r="P229" i="21"/>
  <c r="H229" i="21" s="1"/>
  <c r="H220" i="21"/>
  <c r="F122" i="21"/>
  <c r="AJ201" i="21"/>
  <c r="H122" i="21"/>
  <c r="D122" i="21"/>
  <c r="P203" i="21"/>
  <c r="F203" i="21" s="1"/>
  <c r="AJ224" i="21"/>
  <c r="H186" i="21"/>
  <c r="R226" i="21"/>
  <c r="Y226" i="21" s="1"/>
  <c r="R80" i="21"/>
  <c r="Y80" i="21" s="1"/>
  <c r="P245" i="21"/>
  <c r="H245" i="21" s="1"/>
  <c r="H209" i="21"/>
  <c r="R50" i="21"/>
  <c r="Y50" i="21" s="1"/>
  <c r="Q247" i="21"/>
  <c r="X247" i="21" s="1"/>
  <c r="D230" i="21"/>
  <c r="H235" i="21"/>
  <c r="D209" i="21"/>
  <c r="D213" i="21"/>
  <c r="R213" i="21"/>
  <c r="Y213" i="21" s="1"/>
  <c r="F219" i="21"/>
  <c r="AJ168" i="21"/>
  <c r="AJ239" i="21"/>
  <c r="AJ218" i="21"/>
  <c r="AJ167" i="21"/>
  <c r="D240" i="21"/>
  <c r="R115" i="21"/>
  <c r="Y115" i="21" s="1"/>
  <c r="AJ241" i="21"/>
  <c r="AJ159" i="21"/>
  <c r="R65" i="21"/>
  <c r="Y65" i="21" s="1"/>
  <c r="AJ214" i="21"/>
  <c r="D29" i="21"/>
  <c r="F29" i="21"/>
  <c r="AJ242" i="21"/>
  <c r="AJ233" i="21"/>
  <c r="R94" i="21"/>
  <c r="Y94" i="21" s="1"/>
  <c r="H94" i="21"/>
  <c r="P161" i="21"/>
  <c r="D161" i="21" s="1"/>
  <c r="D50" i="21"/>
  <c r="P150" i="21"/>
  <c r="Q151" i="21" s="1"/>
  <c r="X151" i="21" s="1"/>
  <c r="D201" i="21"/>
  <c r="R127" i="21"/>
  <c r="Y127" i="21" s="1"/>
  <c r="D81" i="21"/>
  <c r="R81" i="21"/>
  <c r="Y81" i="21" s="1"/>
  <c r="F81" i="21"/>
  <c r="AJ171" i="21"/>
  <c r="AJ185" i="21"/>
  <c r="D158" i="21"/>
  <c r="R103" i="21"/>
  <c r="Y103" i="21" s="1"/>
  <c r="P185" i="21"/>
  <c r="D185" i="21" s="1"/>
  <c r="AJ195" i="21"/>
  <c r="D39" i="21"/>
  <c r="F158" i="21"/>
  <c r="R39" i="21"/>
  <c r="Y39" i="21" s="1"/>
  <c r="R158" i="21"/>
  <c r="Y158" i="21" s="1"/>
  <c r="F39" i="21"/>
  <c r="F207" i="21"/>
  <c r="D130" i="21"/>
  <c r="D207" i="21"/>
  <c r="R130" i="21"/>
  <c r="Y130" i="21" s="1"/>
  <c r="R207" i="21"/>
  <c r="Y207" i="21" s="1"/>
  <c r="F130" i="21"/>
  <c r="H221" i="21"/>
  <c r="F221" i="21"/>
  <c r="Q221" i="21"/>
  <c r="X221" i="21" s="1"/>
  <c r="AJ222" i="21"/>
  <c r="F247" i="21"/>
  <c r="R23" i="21"/>
  <c r="Y23" i="21" s="1"/>
  <c r="F230" i="21"/>
  <c r="F23" i="21"/>
  <c r="AJ221" i="21"/>
  <c r="AJ251" i="21"/>
  <c r="AJ175" i="21"/>
  <c r="P179" i="21"/>
  <c r="H179" i="21" s="1"/>
  <c r="AJ210" i="21"/>
  <c r="R230" i="21"/>
  <c r="Y230" i="21" s="1"/>
  <c r="R44" i="21"/>
  <c r="Y44" i="21" s="1"/>
  <c r="P251" i="21"/>
  <c r="F251" i="21" s="1"/>
  <c r="P210" i="21"/>
  <c r="H210" i="21" s="1"/>
  <c r="F44" i="21"/>
  <c r="H155" i="21"/>
  <c r="D87" i="21"/>
  <c r="AJ170" i="21"/>
  <c r="D23" i="21"/>
  <c r="AJ183" i="21"/>
  <c r="P170" i="21"/>
  <c r="H170" i="21" s="1"/>
  <c r="AJ211" i="21"/>
  <c r="F74" i="21"/>
  <c r="R247" i="21"/>
  <c r="Y247" i="21" s="1"/>
  <c r="F155" i="21"/>
  <c r="AJ179" i="21"/>
  <c r="AJ194" i="21"/>
  <c r="AJ243" i="21"/>
  <c r="AJ254" i="21"/>
  <c r="R221" i="21"/>
  <c r="Y221" i="21" s="1"/>
  <c r="D65" i="21"/>
  <c r="H100" i="21"/>
  <c r="F100" i="21"/>
  <c r="D194" i="21"/>
  <c r="D186" i="21"/>
  <c r="AJ150" i="21"/>
  <c r="AJ161" i="21"/>
  <c r="AJ191" i="21"/>
  <c r="AJ192" i="21"/>
  <c r="AJ212" i="21"/>
  <c r="AJ193" i="21"/>
  <c r="AJ172" i="21"/>
  <c r="AJ173" i="21"/>
  <c r="AJ253" i="21"/>
  <c r="AJ146" i="21"/>
  <c r="P183" i="21"/>
  <c r="H183" i="21" s="1"/>
  <c r="Q132" i="21"/>
  <c r="X132" i="21" s="1"/>
  <c r="AJ255" i="21"/>
  <c r="AJ148" i="21"/>
  <c r="H253" i="21"/>
  <c r="R253" i="21"/>
  <c r="Y253" i="21" s="1"/>
  <c r="F253" i="21"/>
  <c r="AJ228" i="21"/>
  <c r="AJ198" i="21"/>
  <c r="P147" i="21"/>
  <c r="H147" i="21" s="1"/>
  <c r="H152" i="21"/>
  <c r="F152" i="21"/>
  <c r="R176" i="21"/>
  <c r="Y176" i="21" s="1"/>
  <c r="H176" i="21"/>
  <c r="F176" i="21"/>
  <c r="D176" i="21"/>
  <c r="R28" i="21"/>
  <c r="Y28" i="21" s="1"/>
  <c r="Q29" i="21"/>
  <c r="X29" i="21" s="1"/>
  <c r="Q222" i="21"/>
  <c r="X222" i="21" s="1"/>
  <c r="AJ152" i="21"/>
  <c r="P249" i="21"/>
  <c r="R249" i="21" s="1"/>
  <c r="Y249" i="21" s="1"/>
  <c r="P159" i="21"/>
  <c r="H159" i="21" s="1"/>
  <c r="AJ197" i="21"/>
  <c r="AJ188" i="21"/>
  <c r="AJ153" i="21"/>
  <c r="F222" i="21"/>
  <c r="R222" i="21"/>
  <c r="Y222" i="21" s="1"/>
  <c r="AJ205" i="21"/>
  <c r="P197" i="21"/>
  <c r="D197" i="21" s="1"/>
  <c r="P188" i="21"/>
  <c r="Q189" i="21" s="1"/>
  <c r="X189" i="21" s="1"/>
  <c r="Q228" i="21"/>
  <c r="X228" i="21" s="1"/>
  <c r="AJ177" i="21"/>
  <c r="AJ232" i="21"/>
  <c r="AJ160" i="21"/>
  <c r="P232" i="21"/>
  <c r="H232" i="21" s="1"/>
  <c r="AJ176" i="21"/>
  <c r="H28" i="21"/>
  <c r="AJ250" i="21"/>
  <c r="AJ225" i="21"/>
  <c r="AJ206" i="21"/>
  <c r="D28" i="21"/>
  <c r="P225" i="21"/>
  <c r="H225" i="21" s="1"/>
  <c r="AJ178" i="21"/>
  <c r="P178" i="21"/>
  <c r="H178" i="21" s="1"/>
  <c r="AJ237" i="21"/>
  <c r="AJ236" i="21"/>
  <c r="P255" i="21"/>
  <c r="D255" i="21" s="1"/>
  <c r="AJ229" i="21"/>
  <c r="Q90" i="21"/>
  <c r="X90" i="21" s="1"/>
  <c r="D88" i="21"/>
  <c r="R198" i="21"/>
  <c r="Y198" i="21" s="1"/>
  <c r="D144" i="21"/>
  <c r="F16" i="21"/>
  <c r="F94" i="21"/>
  <c r="R211" i="21"/>
  <c r="Y211" i="21" s="1"/>
  <c r="F88" i="21"/>
  <c r="D198" i="21"/>
  <c r="R58" i="21"/>
  <c r="Y58" i="21" s="1"/>
  <c r="R146" i="21"/>
  <c r="Y146" i="21" s="1"/>
  <c r="D177" i="21"/>
  <c r="D56" i="21"/>
  <c r="D143" i="21"/>
  <c r="R135" i="21"/>
  <c r="Y135" i="21" s="1"/>
  <c r="F118" i="21"/>
  <c r="F162" i="21"/>
  <c r="F43" i="21"/>
  <c r="F167" i="21"/>
  <c r="D164" i="21"/>
  <c r="R43" i="21"/>
  <c r="Y43" i="21" s="1"/>
  <c r="R126" i="21"/>
  <c r="Y126" i="21" s="1"/>
  <c r="D223" i="21"/>
  <c r="D19" i="21"/>
  <c r="R167" i="21"/>
  <c r="Y167" i="21" s="1"/>
  <c r="D126" i="21"/>
  <c r="R144" i="21"/>
  <c r="Y144" i="21" s="1"/>
  <c r="Q223" i="21"/>
  <c r="X223" i="21" s="1"/>
  <c r="Q89" i="21"/>
  <c r="X89" i="21" s="1"/>
  <c r="R90" i="21"/>
  <c r="Y90" i="21" s="1"/>
  <c r="F67" i="21"/>
  <c r="Q209" i="21"/>
  <c r="X209" i="21" s="1"/>
  <c r="F91" i="21"/>
  <c r="F63" i="21"/>
  <c r="D13" i="21"/>
  <c r="H212" i="21"/>
  <c r="D212" i="21"/>
  <c r="R61" i="21"/>
  <c r="Y61" i="21" s="1"/>
  <c r="F148" i="21"/>
  <c r="R51" i="21"/>
  <c r="Y51" i="21" s="1"/>
  <c r="F243" i="21"/>
  <c r="Q155" i="21"/>
  <c r="X155" i="21" s="1"/>
  <c r="Q143" i="21"/>
  <c r="X143" i="21" s="1"/>
  <c r="D215" i="21"/>
  <c r="D55" i="21"/>
  <c r="R114" i="21"/>
  <c r="Y114" i="21" s="1"/>
  <c r="D63" i="21"/>
  <c r="R142" i="21"/>
  <c r="Y142" i="21" s="1"/>
  <c r="H238" i="21"/>
  <c r="F101" i="21"/>
  <c r="D109" i="21"/>
  <c r="Q212" i="21"/>
  <c r="X212" i="21" s="1"/>
  <c r="D148" i="21"/>
  <c r="Q122" i="21"/>
  <c r="X122" i="21" s="1"/>
  <c r="D66" i="21"/>
  <c r="R55" i="21"/>
  <c r="Y55" i="21" s="1"/>
  <c r="Q91" i="21"/>
  <c r="X91" i="21" s="1"/>
  <c r="D184" i="21"/>
  <c r="R215" i="21"/>
  <c r="Y215" i="21" s="1"/>
  <c r="R63" i="21"/>
  <c r="Y63" i="21" s="1"/>
  <c r="D142" i="21"/>
  <c r="D101" i="21"/>
  <c r="F13" i="21"/>
  <c r="F212" i="21"/>
  <c r="R148" i="21"/>
  <c r="Y148" i="21" s="1"/>
  <c r="R192" i="21"/>
  <c r="Y192" i="21" s="1"/>
  <c r="D243" i="21"/>
  <c r="Q110" i="21"/>
  <c r="X110" i="21" s="1"/>
  <c r="Q14" i="21"/>
  <c r="X14" i="21" s="1"/>
  <c r="D91" i="21"/>
  <c r="F215" i="21"/>
  <c r="R216" i="21"/>
  <c r="Y216" i="21" s="1"/>
  <c r="F105" i="21"/>
  <c r="R13" i="21"/>
  <c r="Y13" i="21" s="1"/>
  <c r="D72" i="21"/>
  <c r="H154" i="21"/>
  <c r="H8" i="21"/>
  <c r="D51" i="21"/>
  <c r="H7" i="21"/>
  <c r="R91" i="21"/>
  <c r="Y91" i="21" s="1"/>
  <c r="H107" i="21"/>
  <c r="Q216" i="21"/>
  <c r="X216" i="21" s="1"/>
  <c r="D105" i="21"/>
  <c r="D68" i="21"/>
  <c r="R72" i="21"/>
  <c r="Y72" i="21" s="1"/>
  <c r="D121" i="21"/>
  <c r="F51" i="21"/>
  <c r="F8" i="21"/>
  <c r="AB7" i="21"/>
  <c r="AB8" i="21" s="1"/>
  <c r="AB9" i="21" s="1"/>
  <c r="AB10" i="21" s="1"/>
  <c r="AB11" i="21" s="1"/>
  <c r="AB12" i="21" s="1"/>
  <c r="AB13" i="21" s="1"/>
  <c r="AB14" i="21" s="1"/>
  <c r="AB15" i="21" s="1"/>
  <c r="AB16" i="21" s="1"/>
  <c r="AB17" i="21" s="1"/>
  <c r="AB18" i="21" s="1"/>
  <c r="AB19" i="21" s="1"/>
  <c r="AB20" i="21" s="1"/>
  <c r="AB21" i="21" s="1"/>
  <c r="AB22" i="21" s="1"/>
  <c r="AB23" i="21" s="1"/>
  <c r="AB24" i="21" s="1"/>
  <c r="AB25" i="21" s="1"/>
  <c r="AB26" i="21" s="1"/>
  <c r="AB27" i="21" s="1"/>
  <c r="AB28" i="21" s="1"/>
  <c r="AB29" i="21" s="1"/>
  <c r="AB30" i="21" s="1"/>
  <c r="AB31" i="21" s="1"/>
  <c r="AB32" i="21" s="1"/>
  <c r="AB33" i="21" s="1"/>
  <c r="AB34" i="21" s="1"/>
  <c r="AB35" i="21" s="1"/>
  <c r="AB36" i="21" s="1"/>
  <c r="AB37" i="21" s="1"/>
  <c r="AB38" i="21" s="1"/>
  <c r="AB39" i="21" s="1"/>
  <c r="AB40" i="21" s="1"/>
  <c r="AB41" i="21" s="1"/>
  <c r="AB42" i="21" s="1"/>
  <c r="AB43" i="21" s="1"/>
  <c r="AB44" i="21" s="1"/>
  <c r="AB45" i="21" s="1"/>
  <c r="AB46" i="21" s="1"/>
  <c r="AB47" i="21" s="1"/>
  <c r="AB48" i="21" s="1"/>
  <c r="AB49" i="21" s="1"/>
  <c r="AB50" i="21" s="1"/>
  <c r="AB51" i="21" s="1"/>
  <c r="AB52" i="21" s="1"/>
  <c r="AB53" i="21" s="1"/>
  <c r="AB54" i="21" s="1"/>
  <c r="AB55" i="21" s="1"/>
  <c r="AB56" i="21" s="1"/>
  <c r="AB57" i="21" s="1"/>
  <c r="AB58" i="21" s="1"/>
  <c r="AB59" i="21" s="1"/>
  <c r="AB60" i="21" s="1"/>
  <c r="AB61" i="21" s="1"/>
  <c r="AB62" i="21" s="1"/>
  <c r="AB63" i="21" s="1"/>
  <c r="AB64" i="21" s="1"/>
  <c r="AB65" i="21" s="1"/>
  <c r="AB66" i="21" s="1"/>
  <c r="AB67" i="21" s="1"/>
  <c r="AB68" i="21" s="1"/>
  <c r="AB69" i="21" s="1"/>
  <c r="AB70" i="21" s="1"/>
  <c r="AB71" i="21" s="1"/>
  <c r="AB72" i="21" s="1"/>
  <c r="AB73" i="21" s="1"/>
  <c r="AB74" i="21" s="1"/>
  <c r="AB75" i="21" s="1"/>
  <c r="AB76" i="21" s="1"/>
  <c r="AB77" i="21" s="1"/>
  <c r="AB78" i="21" s="1"/>
  <c r="AB79" i="21" s="1"/>
  <c r="AB80" i="21" s="1"/>
  <c r="AB81" i="21" s="1"/>
  <c r="AB82" i="21" s="1"/>
  <c r="AB83" i="21" s="1"/>
  <c r="AB84" i="21" s="1"/>
  <c r="AB85" i="21" s="1"/>
  <c r="AB86" i="21" s="1"/>
  <c r="AB87" i="21" s="1"/>
  <c r="AB88" i="21" s="1"/>
  <c r="AB89" i="21" s="1"/>
  <c r="AB90" i="21" s="1"/>
  <c r="AB91" i="21" s="1"/>
  <c r="AB92" i="21" s="1"/>
  <c r="AB93" i="21" s="1"/>
  <c r="AB94" i="21" s="1"/>
  <c r="AB95" i="21" s="1"/>
  <c r="AB96" i="21" s="1"/>
  <c r="AB97" i="21" s="1"/>
  <c r="AB98" i="21" s="1"/>
  <c r="AB99" i="21" s="1"/>
  <c r="AB100" i="21" s="1"/>
  <c r="AB101" i="21" s="1"/>
  <c r="AB102" i="21" s="1"/>
  <c r="AB103" i="21" s="1"/>
  <c r="AB104" i="21" s="1"/>
  <c r="AB105" i="21" s="1"/>
  <c r="AB106" i="21" s="1"/>
  <c r="AB107" i="21" s="1"/>
  <c r="AB108" i="21" s="1"/>
  <c r="AB109" i="21" s="1"/>
  <c r="AB110" i="21" s="1"/>
  <c r="AB111" i="21" s="1"/>
  <c r="AB112" i="21" s="1"/>
  <c r="AB113" i="21" s="1"/>
  <c r="AB114" i="21" s="1"/>
  <c r="AB115" i="21" s="1"/>
  <c r="AB116" i="21" s="1"/>
  <c r="AB117" i="21" s="1"/>
  <c r="AB118" i="21" s="1"/>
  <c r="AB119" i="21" s="1"/>
  <c r="AB120" i="21" s="1"/>
  <c r="AB121" i="21" s="1"/>
  <c r="AB122" i="21" s="1"/>
  <c r="AB123" i="21" s="1"/>
  <c r="AB124" i="21" s="1"/>
  <c r="AB125" i="21" s="1"/>
  <c r="AB126" i="21" s="1"/>
  <c r="AB127" i="21" s="1"/>
  <c r="AB128" i="21" s="1"/>
  <c r="AB129" i="21" s="1"/>
  <c r="R243" i="21"/>
  <c r="Y243" i="21" s="1"/>
  <c r="F192" i="21"/>
  <c r="Q56" i="21"/>
  <c r="X56" i="21" s="1"/>
  <c r="D216" i="21"/>
  <c r="D83" i="21"/>
  <c r="D107" i="21"/>
  <c r="H121" i="21"/>
  <c r="R105" i="21"/>
  <c r="Y105" i="21" s="1"/>
  <c r="F68" i="21"/>
  <c r="F72" i="21"/>
  <c r="D238" i="21"/>
  <c r="F121" i="21"/>
  <c r="F154" i="21"/>
  <c r="R184" i="21"/>
  <c r="Y184" i="21" s="1"/>
  <c r="Q66" i="21"/>
  <c r="X66" i="21" s="1"/>
  <c r="F114" i="21"/>
  <c r="F216" i="21"/>
  <c r="F83" i="21"/>
  <c r="F107" i="21"/>
  <c r="Q101" i="21"/>
  <c r="X101" i="21" s="1"/>
  <c r="F109" i="21"/>
  <c r="R68" i="21"/>
  <c r="Y68" i="21" s="1"/>
  <c r="F238" i="21"/>
  <c r="R154" i="21"/>
  <c r="Y154" i="21" s="1"/>
  <c r="R7" i="21"/>
  <c r="Y7" i="21" s="1"/>
  <c r="D192" i="21"/>
  <c r="Q92" i="21"/>
  <c r="X92" i="21" s="1"/>
  <c r="F55" i="21"/>
  <c r="F184" i="21"/>
  <c r="D114" i="21"/>
  <c r="R83" i="21"/>
  <c r="Y83" i="21" s="1"/>
  <c r="F142" i="21"/>
  <c r="R101" i="21"/>
  <c r="Y101" i="21" s="1"/>
  <c r="R109" i="21"/>
  <c r="Y109" i="21" s="1"/>
  <c r="D7" i="21"/>
  <c r="Q20" i="21"/>
  <c r="X20" i="21" s="1"/>
  <c r="Q94" i="21"/>
  <c r="X94" i="21" s="1"/>
  <c r="Q144" i="21"/>
  <c r="X144" i="21" s="1"/>
  <c r="R223" i="21"/>
  <c r="Y223" i="21" s="1"/>
  <c r="D90" i="21"/>
  <c r="R56" i="21"/>
  <c r="Y56" i="21" s="1"/>
  <c r="H20" i="21"/>
  <c r="F126" i="21"/>
  <c r="F143" i="21"/>
  <c r="Q67" i="21"/>
  <c r="X67" i="21" s="1"/>
  <c r="D162" i="21"/>
  <c r="R177" i="21"/>
  <c r="Y177" i="21" s="1"/>
  <c r="H64" i="21"/>
  <c r="H163" i="21"/>
  <c r="F135" i="21"/>
  <c r="F90" i="21"/>
  <c r="F56" i="21"/>
  <c r="D67" i="21"/>
  <c r="H198" i="21"/>
  <c r="F146" i="21"/>
  <c r="R208" i="21"/>
  <c r="Y208" i="21" s="1"/>
  <c r="D135" i="21"/>
  <c r="R67" i="21"/>
  <c r="Y67" i="21" s="1"/>
  <c r="R164" i="21"/>
  <c r="Y164" i="21" s="1"/>
  <c r="R31" i="21"/>
  <c r="Y31" i="21" s="1"/>
  <c r="H208" i="21"/>
  <c r="H144" i="21"/>
  <c r="R118" i="21"/>
  <c r="Y118" i="21" s="1"/>
  <c r="Q44" i="21"/>
  <c r="X44" i="21" s="1"/>
  <c r="D118" i="21"/>
  <c r="R138" i="21"/>
  <c r="Y138" i="21" s="1"/>
  <c r="D211" i="21"/>
  <c r="R20" i="21"/>
  <c r="Y20" i="21" s="1"/>
  <c r="D58" i="21"/>
  <c r="F164" i="21"/>
  <c r="F31" i="21"/>
  <c r="R16" i="21"/>
  <c r="Y16" i="21" s="1"/>
  <c r="D20" i="21"/>
  <c r="D16" i="21"/>
  <c r="Q214" i="21"/>
  <c r="X214" i="21" s="1"/>
  <c r="R19" i="21"/>
  <c r="Y19" i="21" s="1"/>
  <c r="F223" i="21"/>
  <c r="F19" i="21"/>
  <c r="D167" i="21"/>
  <c r="H143" i="21"/>
  <c r="F211" i="21"/>
  <c r="R171" i="21"/>
  <c r="Y171" i="21" s="1"/>
  <c r="R162" i="21"/>
  <c r="Y162" i="21" s="1"/>
  <c r="Q68" i="21"/>
  <c r="X68" i="21" s="1"/>
  <c r="F58" i="21"/>
  <c r="D43" i="21"/>
  <c r="D208" i="21"/>
  <c r="Q59" i="21"/>
  <c r="X59" i="21" s="1"/>
  <c r="Q119" i="21"/>
  <c r="X119" i="21" s="1"/>
  <c r="D96" i="21"/>
  <c r="D152" i="21"/>
  <c r="D80" i="21"/>
  <c r="H217" i="21"/>
  <c r="F52" i="21"/>
  <c r="D219" i="21"/>
  <c r="F129" i="21"/>
  <c r="Q55" i="21"/>
  <c r="X55" i="21" s="1"/>
  <c r="H226" i="21"/>
  <c r="Q81" i="21"/>
  <c r="X81" i="21" s="1"/>
  <c r="F175" i="21"/>
  <c r="Q241" i="21"/>
  <c r="X241" i="21" s="1"/>
  <c r="F217" i="21"/>
  <c r="Q52" i="21"/>
  <c r="X52" i="21" s="1"/>
  <c r="Q220" i="21"/>
  <c r="X220" i="21" s="1"/>
  <c r="R231" i="21"/>
  <c r="Y231" i="21" s="1"/>
  <c r="D119" i="21"/>
  <c r="F84" i="21"/>
  <c r="D54" i="21"/>
  <c r="R175" i="21"/>
  <c r="Y175" i="21" s="1"/>
  <c r="Q130" i="21"/>
  <c r="X130" i="21" s="1"/>
  <c r="D241" i="21"/>
  <c r="R78" i="21"/>
  <c r="Y78" i="21" s="1"/>
  <c r="R217" i="21"/>
  <c r="Y217" i="21" s="1"/>
  <c r="D52" i="21"/>
  <c r="Q231" i="21"/>
  <c r="X231" i="21" s="1"/>
  <c r="F123" i="21"/>
  <c r="H119" i="21"/>
  <c r="R84" i="21"/>
  <c r="Y84" i="21" s="1"/>
  <c r="F191" i="21"/>
  <c r="D217" i="21"/>
  <c r="F231" i="21"/>
  <c r="F119" i="21"/>
  <c r="R54" i="21"/>
  <c r="Y54" i="21" s="1"/>
  <c r="F241" i="21"/>
  <c r="F246" i="21"/>
  <c r="R119" i="21"/>
  <c r="Y119" i="21" s="1"/>
  <c r="H219" i="21"/>
  <c r="Q84" i="21"/>
  <c r="X84" i="21" s="1"/>
  <c r="R191" i="21"/>
  <c r="Y191" i="21" s="1"/>
  <c r="F54" i="21"/>
  <c r="H52" i="21"/>
  <c r="D78" i="21"/>
  <c r="R246" i="21"/>
  <c r="Y246" i="21" s="1"/>
  <c r="D246" i="21"/>
  <c r="H84" i="21"/>
  <c r="D226" i="21"/>
  <c r="F96" i="21"/>
  <c r="H80" i="21"/>
  <c r="H59" i="21"/>
  <c r="F59" i="21"/>
  <c r="Q176" i="21"/>
  <c r="X176" i="21" s="1"/>
  <c r="F78" i="21"/>
  <c r="H231" i="21"/>
  <c r="Q192" i="21"/>
  <c r="X192" i="21" s="1"/>
  <c r="Q36" i="21"/>
  <c r="X36" i="21" s="1"/>
  <c r="R96" i="21"/>
  <c r="Y96" i="21" s="1"/>
  <c r="D59" i="21"/>
  <c r="F205" i="21"/>
  <c r="R35" i="21"/>
  <c r="Y35" i="21" s="1"/>
  <c r="Q8" i="21"/>
  <c r="X8" i="21" s="1"/>
  <c r="D61" i="21"/>
  <c r="R8" i="21"/>
  <c r="Y8" i="21" s="1"/>
  <c r="H66" i="21"/>
  <c r="Q208" i="21"/>
  <c r="X208" i="21" s="1"/>
  <c r="Q217" i="21"/>
  <c r="X217" i="21" s="1"/>
  <c r="D221" i="21"/>
  <c r="R152" i="21"/>
  <c r="Y152" i="21" s="1"/>
  <c r="D191" i="21"/>
  <c r="D175" i="21"/>
  <c r="D44" i="21"/>
  <c r="D100" i="21"/>
  <c r="D123" i="21"/>
  <c r="F127" i="21"/>
  <c r="R205" i="21"/>
  <c r="Y205" i="21" s="1"/>
  <c r="H35" i="21"/>
  <c r="R129" i="21"/>
  <c r="Y129" i="21" s="1"/>
  <c r="R155" i="21"/>
  <c r="Y155" i="21" s="1"/>
  <c r="R123" i="21"/>
  <c r="Y123" i="21" s="1"/>
  <c r="H129" i="21"/>
  <c r="R29" i="21"/>
  <c r="Y29" i="21" s="1"/>
  <c r="F65" i="21"/>
  <c r="F50" i="21"/>
  <c r="D247" i="21"/>
  <c r="R241" i="21"/>
  <c r="Y241" i="21" s="1"/>
  <c r="Q51" i="21"/>
  <c r="X51" i="21" s="1"/>
  <c r="H205" i="21"/>
  <c r="Q127" i="21"/>
  <c r="X127" i="21" s="1"/>
  <c r="H177" i="21"/>
  <c r="F213" i="21"/>
  <c r="R88" i="21"/>
  <c r="Y88" i="21" s="1"/>
  <c r="D31" i="21"/>
  <c r="D146" i="21"/>
  <c r="H213" i="21"/>
  <c r="Q145" i="21"/>
  <c r="X145" i="21" s="1"/>
  <c r="Q177" i="21"/>
  <c r="X177" i="21" s="1"/>
  <c r="F41" i="21"/>
  <c r="R131" i="21"/>
  <c r="Y131" i="21" s="1"/>
  <c r="D206" i="21"/>
  <c r="F131" i="21"/>
  <c r="R234" i="21"/>
  <c r="Y234" i="21" s="1"/>
  <c r="D115" i="21"/>
  <c r="Q30" i="21"/>
  <c r="X30" i="21" s="1"/>
  <c r="D17" i="21"/>
  <c r="D60" i="21"/>
  <c r="F180" i="21"/>
  <c r="Q78" i="21"/>
  <c r="X78" i="21" s="1"/>
  <c r="F224" i="21"/>
  <c r="D82" i="21"/>
  <c r="F70" i="21"/>
  <c r="H115" i="21"/>
  <c r="D234" i="21"/>
  <c r="Q115" i="21"/>
  <c r="X115" i="21" s="1"/>
  <c r="F145" i="21"/>
  <c r="R82" i="21"/>
  <c r="Y82" i="21" s="1"/>
  <c r="R70" i="21"/>
  <c r="Y70" i="21" s="1"/>
  <c r="Q88" i="21"/>
  <c r="X88" i="21" s="1"/>
  <c r="D74" i="21"/>
  <c r="Q32" i="21"/>
  <c r="X32" i="21" s="1"/>
  <c r="R140" i="21"/>
  <c r="Y140" i="21" s="1"/>
  <c r="H18" i="21"/>
  <c r="D180" i="21"/>
  <c r="R87" i="21"/>
  <c r="Y87" i="21" s="1"/>
  <c r="F82" i="21"/>
  <c r="Q46" i="21"/>
  <c r="X46" i="21" s="1"/>
  <c r="Q207" i="21"/>
  <c r="X207" i="21" s="1"/>
  <c r="D103" i="21"/>
  <c r="F35" i="21"/>
  <c r="F194" i="21"/>
  <c r="D97" i="21"/>
  <c r="Q69" i="21"/>
  <c r="X69" i="21" s="1"/>
  <c r="D204" i="21"/>
  <c r="Q175" i="21"/>
  <c r="X175" i="21" s="1"/>
  <c r="Q128" i="21"/>
  <c r="X128" i="21" s="1"/>
  <c r="Q152" i="21"/>
  <c r="X152" i="21" s="1"/>
  <c r="D15" i="21"/>
  <c r="D151" i="21"/>
  <c r="R128" i="21"/>
  <c r="Y128" i="21" s="1"/>
  <c r="R12" i="21"/>
  <c r="Y12" i="21" s="1"/>
  <c r="R34" i="21"/>
  <c r="Y34" i="21" s="1"/>
  <c r="Q25" i="21"/>
  <c r="X25" i="21" s="1"/>
  <c r="D11" i="21"/>
  <c r="R62" i="21"/>
  <c r="Y62" i="21" s="1"/>
  <c r="F151" i="21"/>
  <c r="Q169" i="21"/>
  <c r="X169" i="21" s="1"/>
  <c r="Q142" i="21"/>
  <c r="X142" i="21" s="1"/>
  <c r="Q23" i="21"/>
  <c r="X23" i="21" s="1"/>
  <c r="F10" i="21"/>
  <c r="D163" i="21"/>
  <c r="H139" i="21"/>
  <c r="F75" i="21"/>
  <c r="H10" i="21"/>
  <c r="R160" i="21"/>
  <c r="Y160" i="21" s="1"/>
  <c r="F21" i="21"/>
  <c r="D71" i="21"/>
  <c r="Q129" i="21"/>
  <c r="X129" i="21" s="1"/>
  <c r="F171" i="21"/>
  <c r="R252" i="21"/>
  <c r="Y252" i="21" s="1"/>
  <c r="Q202" i="21"/>
  <c r="X202" i="21" s="1"/>
  <c r="D141" i="21"/>
  <c r="Q64" i="21"/>
  <c r="X64" i="21" s="1"/>
  <c r="Q118" i="21"/>
  <c r="X118" i="21" s="1"/>
  <c r="D117" i="21"/>
  <c r="R79" i="21"/>
  <c r="Y79" i="21" s="1"/>
  <c r="H33" i="21"/>
  <c r="Q27" i="21"/>
  <c r="X27" i="21" s="1"/>
  <c r="F156" i="21"/>
  <c r="D166" i="21"/>
  <c r="H196" i="21"/>
  <c r="Q201" i="21"/>
  <c r="X201" i="21" s="1"/>
  <c r="Q70" i="21"/>
  <c r="X70" i="21" s="1"/>
  <c r="D104" i="21"/>
  <c r="Q227" i="21"/>
  <c r="X227" i="21" s="1"/>
  <c r="F33" i="21"/>
  <c r="D106" i="21"/>
  <c r="Q146" i="21"/>
  <c r="X146" i="21" s="1"/>
  <c r="R244" i="21"/>
  <c r="Y244" i="21" s="1"/>
  <c r="D200" i="21"/>
  <c r="R196" i="21"/>
  <c r="Y196" i="21" s="1"/>
  <c r="F104" i="21"/>
  <c r="Q80" i="21"/>
  <c r="X80" i="21" s="1"/>
  <c r="H69" i="21"/>
  <c r="R64" i="21"/>
  <c r="Y64" i="21" s="1"/>
  <c r="H256" i="21"/>
  <c r="H228" i="21"/>
  <c r="F138" i="21"/>
  <c r="R204" i="21"/>
  <c r="Y204" i="21" s="1"/>
  <c r="Q107" i="21"/>
  <c r="X107" i="21" s="1"/>
  <c r="H166" i="21"/>
  <c r="R174" i="21"/>
  <c r="Y174" i="21" s="1"/>
  <c r="Q106" i="21"/>
  <c r="X106" i="21" s="1"/>
  <c r="Q139" i="21"/>
  <c r="X139" i="21" s="1"/>
  <c r="H34" i="21"/>
  <c r="F227" i="21"/>
  <c r="R69" i="21"/>
  <c r="Y69" i="21" s="1"/>
  <c r="D156" i="21"/>
  <c r="R106" i="21"/>
  <c r="Y106" i="21" s="1"/>
  <c r="Q205" i="21"/>
  <c r="X205" i="21" s="1"/>
  <c r="D53" i="21"/>
  <c r="F42" i="21"/>
  <c r="D85" i="21"/>
  <c r="Q167" i="21"/>
  <c r="X167" i="21" s="1"/>
  <c r="D73" i="21"/>
  <c r="D128" i="21"/>
  <c r="R256" i="21"/>
  <c r="Y256" i="21" s="1"/>
  <c r="Q50" i="21"/>
  <c r="X50" i="21" s="1"/>
  <c r="Q13" i="21"/>
  <c r="X13" i="21" s="1"/>
  <c r="D227" i="21"/>
  <c r="Q11" i="21"/>
  <c r="X11" i="21" s="1"/>
  <c r="H62" i="21"/>
  <c r="F69" i="21"/>
  <c r="F22" i="21"/>
  <c r="Q24" i="21"/>
  <c r="X24" i="21" s="1"/>
  <c r="F71" i="21"/>
  <c r="F53" i="21"/>
  <c r="Q135" i="21"/>
  <c r="X135" i="21" s="1"/>
  <c r="F64" i="21"/>
  <c r="R151" i="21"/>
  <c r="Y151" i="21" s="1"/>
  <c r="D42" i="21"/>
  <c r="Q114" i="21"/>
  <c r="X114" i="21" s="1"/>
  <c r="F85" i="21"/>
  <c r="Q73" i="21"/>
  <c r="X73" i="21" s="1"/>
  <c r="D138" i="21"/>
  <c r="F128" i="21"/>
  <c r="F204" i="21"/>
  <c r="F256" i="21"/>
  <c r="Q15" i="21"/>
  <c r="X15" i="21" s="1"/>
  <c r="Q105" i="21"/>
  <c r="X105" i="21" s="1"/>
  <c r="H174" i="21"/>
  <c r="F202" i="21"/>
  <c r="D69" i="21"/>
  <c r="R236" i="21"/>
  <c r="Y236" i="21" s="1"/>
  <c r="R22" i="21"/>
  <c r="Y22" i="21" s="1"/>
  <c r="F174" i="21"/>
  <c r="R181" i="21"/>
  <c r="Y181" i="21" s="1"/>
  <c r="F106" i="21"/>
  <c r="F172" i="21"/>
  <c r="R139" i="21"/>
  <c r="Y139" i="21" s="1"/>
  <c r="H38" i="21"/>
  <c r="R200" i="21"/>
  <c r="Y200" i="21" s="1"/>
  <c r="D244" i="21"/>
  <c r="R73" i="21"/>
  <c r="Y73" i="21" s="1"/>
  <c r="Q79" i="21"/>
  <c r="X79" i="21" s="1"/>
  <c r="D174" i="21"/>
  <c r="F196" i="21"/>
  <c r="R166" i="21"/>
  <c r="Y166" i="21" s="1"/>
  <c r="R104" i="21"/>
  <c r="Y104" i="21" s="1"/>
  <c r="D21" i="21"/>
  <c r="R71" i="21"/>
  <c r="Y71" i="21" s="1"/>
  <c r="R53" i="21"/>
  <c r="Y53" i="21" s="1"/>
  <c r="H172" i="21"/>
  <c r="D49" i="21"/>
  <c r="R42" i="21"/>
  <c r="Y42" i="21" s="1"/>
  <c r="Q85" i="21"/>
  <c r="X85" i="21" s="1"/>
  <c r="F73" i="21"/>
  <c r="Q38" i="21"/>
  <c r="X38" i="21" s="1"/>
  <c r="F169" i="21"/>
  <c r="R134" i="21"/>
  <c r="Y134" i="21" s="1"/>
  <c r="D228" i="21"/>
  <c r="F15" i="21"/>
  <c r="D202" i="21"/>
  <c r="F236" i="21"/>
  <c r="Q22" i="21"/>
  <c r="X22" i="21" s="1"/>
  <c r="D62" i="21"/>
  <c r="Q43" i="21"/>
  <c r="X43" i="21" s="1"/>
  <c r="D113" i="21"/>
  <c r="F124" i="21"/>
  <c r="R124" i="21"/>
  <c r="Y124" i="21" s="1"/>
  <c r="R49" i="21"/>
  <c r="Y49" i="21" s="1"/>
  <c r="Q42" i="21"/>
  <c r="X42" i="21" s="1"/>
  <c r="F76" i="21"/>
  <c r="Q134" i="21"/>
  <c r="X134" i="21" s="1"/>
  <c r="R228" i="21"/>
  <c r="Y228" i="21" s="1"/>
  <c r="Q54" i="21"/>
  <c r="X54" i="21" s="1"/>
  <c r="D236" i="21"/>
  <c r="F49" i="21"/>
  <c r="Q244" i="21"/>
  <c r="X244" i="21" s="1"/>
  <c r="F201" i="21"/>
  <c r="R27" i="21"/>
  <c r="Y27" i="21" s="1"/>
  <c r="R76" i="21"/>
  <c r="Y76" i="21" s="1"/>
  <c r="R169" i="21"/>
  <c r="Y169" i="21" s="1"/>
  <c r="D134" i="21"/>
  <c r="F228" i="21"/>
  <c r="D171" i="21"/>
  <c r="D12" i="21"/>
  <c r="D252" i="21"/>
  <c r="R15" i="21"/>
  <c r="Y15" i="21" s="1"/>
  <c r="Q77" i="21"/>
  <c r="X77" i="21" s="1"/>
  <c r="F79" i="21"/>
  <c r="R156" i="21"/>
  <c r="Y156" i="21" s="1"/>
  <c r="Q253" i="21"/>
  <c r="X253" i="21" s="1"/>
  <c r="R33" i="21"/>
  <c r="Y33" i="21" s="1"/>
  <c r="R113" i="21"/>
  <c r="Y113" i="21" s="1"/>
  <c r="D196" i="21"/>
  <c r="Q10" i="21"/>
  <c r="X10" i="21" s="1"/>
  <c r="Q53" i="21"/>
  <c r="X53" i="21" s="1"/>
  <c r="Q39" i="21"/>
  <c r="X39" i="21" s="1"/>
  <c r="R85" i="21"/>
  <c r="Y85" i="21" s="1"/>
  <c r="F27" i="21"/>
  <c r="F113" i="21"/>
  <c r="H124" i="21"/>
  <c r="R38" i="21"/>
  <c r="Y38" i="21" s="1"/>
  <c r="Q21" i="21"/>
  <c r="X21" i="21" s="1"/>
  <c r="R117" i="21"/>
  <c r="Y117" i="21" s="1"/>
  <c r="R21" i="21"/>
  <c r="Y21" i="21" s="1"/>
  <c r="Q16" i="21"/>
  <c r="X16" i="21" s="1"/>
  <c r="F200" i="21"/>
  <c r="F117" i="21"/>
  <c r="F244" i="21"/>
  <c r="R201" i="21"/>
  <c r="Y201" i="21" s="1"/>
  <c r="D27" i="21"/>
  <c r="D76" i="21"/>
  <c r="D169" i="21"/>
  <c r="F134" i="21"/>
  <c r="Q63" i="21"/>
  <c r="X63" i="21" s="1"/>
  <c r="F12" i="21"/>
  <c r="Q74" i="21"/>
  <c r="X74" i="21" s="1"/>
  <c r="F252" i="21"/>
  <c r="Q34" i="21"/>
  <c r="X34" i="21" s="1"/>
  <c r="D46" i="21"/>
  <c r="R227" i="21"/>
  <c r="Y227" i="21" s="1"/>
  <c r="D79" i="21"/>
  <c r="Q156" i="21"/>
  <c r="X156" i="21" s="1"/>
  <c r="Q28" i="21"/>
  <c r="X28" i="21" s="1"/>
  <c r="Q113" i="21"/>
  <c r="X113" i="21" s="1"/>
  <c r="F38" i="21"/>
  <c r="D41" i="21"/>
  <c r="R214" i="21"/>
  <c r="Y214" i="21" s="1"/>
  <c r="F17" i="21"/>
  <c r="Q206" i="21"/>
  <c r="X206" i="21" s="1"/>
  <c r="Q60" i="21"/>
  <c r="X60" i="21" s="1"/>
  <c r="D131" i="21"/>
  <c r="F32" i="21"/>
  <c r="Q103" i="21"/>
  <c r="X103" i="21" s="1"/>
  <c r="H133" i="21"/>
  <c r="F133" i="21"/>
  <c r="Q31" i="21"/>
  <c r="X31" i="21" s="1"/>
  <c r="F45" i="21"/>
  <c r="D224" i="21"/>
  <c r="R18" i="21"/>
  <c r="Y18" i="21" s="1"/>
  <c r="R41" i="21"/>
  <c r="Y41" i="21" s="1"/>
  <c r="Q97" i="21"/>
  <c r="X97" i="21" s="1"/>
  <c r="H30" i="21"/>
  <c r="Q104" i="21"/>
  <c r="X104" i="21" s="1"/>
  <c r="F214" i="21"/>
  <c r="Q19" i="21"/>
  <c r="X19" i="21" s="1"/>
  <c r="R17" i="21"/>
  <c r="Y17" i="21" s="1"/>
  <c r="Q215" i="21"/>
  <c r="X215" i="21" s="1"/>
  <c r="F206" i="21"/>
  <c r="R60" i="21"/>
  <c r="Y60" i="21" s="1"/>
  <c r="H103" i="21"/>
  <c r="Q131" i="21"/>
  <c r="X131" i="21" s="1"/>
  <c r="F9" i="21"/>
  <c r="D32" i="21"/>
  <c r="R133" i="21"/>
  <c r="Y133" i="21" s="1"/>
  <c r="R45" i="21"/>
  <c r="Y45" i="21" s="1"/>
  <c r="R224" i="21"/>
  <c r="Y224" i="21" s="1"/>
  <c r="H145" i="21"/>
  <c r="D214" i="21"/>
  <c r="R30" i="21"/>
  <c r="Y30" i="21" s="1"/>
  <c r="Q17" i="21"/>
  <c r="X17" i="21" s="1"/>
  <c r="R206" i="21"/>
  <c r="Y206" i="21" s="1"/>
  <c r="R9" i="21"/>
  <c r="Y9" i="21" s="1"/>
  <c r="R32" i="21"/>
  <c r="Y32" i="21" s="1"/>
  <c r="Q235" i="21"/>
  <c r="X235" i="21" s="1"/>
  <c r="R132" i="21"/>
  <c r="Y132" i="21" s="1"/>
  <c r="Q133" i="21"/>
  <c r="X133" i="21" s="1"/>
  <c r="R254" i="21"/>
  <c r="Y254" i="21" s="1"/>
  <c r="D45" i="21"/>
  <c r="H97" i="21"/>
  <c r="H9" i="21"/>
  <c r="D77" i="21"/>
  <c r="H132" i="21"/>
  <c r="F102" i="21"/>
  <c r="F168" i="21"/>
  <c r="D9" i="21"/>
  <c r="F132" i="21"/>
  <c r="D254" i="21"/>
  <c r="Q45" i="21"/>
  <c r="X45" i="21" s="1"/>
  <c r="Q18" i="21"/>
  <c r="X18" i="21" s="1"/>
  <c r="Q71" i="21"/>
  <c r="X71" i="21" s="1"/>
  <c r="F87" i="21"/>
  <c r="D145" i="21"/>
  <c r="Q82" i="21"/>
  <c r="X82" i="21" s="1"/>
  <c r="D70" i="21"/>
  <c r="Q83" i="21"/>
  <c r="X83" i="21" s="1"/>
  <c r="H77" i="21"/>
  <c r="R74" i="21"/>
  <c r="Y74" i="21" s="1"/>
  <c r="H180" i="21"/>
  <c r="F77" i="21"/>
  <c r="Q102" i="21"/>
  <c r="X102" i="21" s="1"/>
  <c r="D168" i="21"/>
  <c r="D132" i="21"/>
  <c r="Q33" i="21"/>
  <c r="X33" i="21" s="1"/>
  <c r="D140" i="21"/>
  <c r="Q254" i="21"/>
  <c r="X254" i="21" s="1"/>
  <c r="H168" i="21"/>
  <c r="D102" i="21"/>
  <c r="Q168" i="21"/>
  <c r="X168" i="21" s="1"/>
  <c r="F140" i="21"/>
  <c r="F18" i="21"/>
  <c r="Q138" i="21"/>
  <c r="X138" i="21" s="1"/>
  <c r="Q9" i="21"/>
  <c r="X9" i="21" s="1"/>
  <c r="Q224" i="21"/>
  <c r="X224" i="21" s="1"/>
  <c r="Q76" i="21"/>
  <c r="X76" i="21" s="1"/>
  <c r="Q61" i="21"/>
  <c r="X61" i="21" s="1"/>
  <c r="F66" i="21"/>
  <c r="D253" i="21"/>
  <c r="Q123" i="21"/>
  <c r="X123" i="21" s="1"/>
  <c r="Q124" i="21"/>
  <c r="X124" i="21" s="1"/>
  <c r="Q65" i="21"/>
  <c r="X65" i="21" s="1"/>
  <c r="Q181" i="21"/>
  <c r="X181" i="21" s="1"/>
  <c r="Q236" i="21"/>
  <c r="X236" i="21" s="1"/>
  <c r="Q141" i="21"/>
  <c r="X141" i="21" s="1"/>
  <c r="R102" i="21"/>
  <c r="Y102" i="21" s="1"/>
  <c r="F254" i="21"/>
  <c r="R194" i="21"/>
  <c r="Y194" i="21" s="1"/>
  <c r="F61" i="21"/>
  <c r="R97" i="21"/>
  <c r="Y97" i="21" s="1"/>
  <c r="F181" i="21"/>
  <c r="R24" i="21"/>
  <c r="Y24" i="21" s="1"/>
  <c r="Q172" i="21"/>
  <c r="X172" i="21" s="1"/>
  <c r="F163" i="21"/>
  <c r="D75" i="21"/>
  <c r="Q12" i="21"/>
  <c r="X12" i="21" s="1"/>
  <c r="D34" i="21"/>
  <c r="R235" i="21"/>
  <c r="Y235" i="21" s="1"/>
  <c r="D181" i="21"/>
  <c r="Q140" i="21"/>
  <c r="X140" i="21" s="1"/>
  <c r="F24" i="21"/>
  <c r="R172" i="21"/>
  <c r="Y172" i="21" s="1"/>
  <c r="D139" i="21"/>
  <c r="Q163" i="21"/>
  <c r="X163" i="21" s="1"/>
  <c r="H75" i="21"/>
  <c r="Q75" i="21"/>
  <c r="X75" i="21" s="1"/>
  <c r="Q72" i="21"/>
  <c r="X72" i="21" s="1"/>
  <c r="H46" i="21"/>
  <c r="H141" i="21"/>
  <c r="D22" i="21"/>
  <c r="F235" i="21"/>
  <c r="F46" i="21"/>
  <c r="R11" i="21"/>
  <c r="Y11" i="21" s="1"/>
  <c r="R202" i="21"/>
  <c r="Y202" i="21" s="1"/>
  <c r="F160" i="21"/>
  <c r="D10" i="21"/>
  <c r="Q62" i="21"/>
  <c r="X62" i="21" s="1"/>
  <c r="F141" i="21"/>
  <c r="Q35" i="21"/>
  <c r="X35" i="21" s="1"/>
  <c r="H160" i="21"/>
  <c r="F11" i="21"/>
  <c r="Q164" i="21"/>
  <c r="X164" i="21" s="1"/>
  <c r="D24" i="21"/>
  <c r="R187" i="21"/>
  <c r="Y187" i="21" s="1"/>
  <c r="F193" i="21"/>
  <c r="Q98" i="21"/>
  <c r="X98" i="21" s="1"/>
  <c r="R136" i="21"/>
  <c r="Y136" i="21" s="1"/>
  <c r="D157" i="21"/>
  <c r="Q40" i="21"/>
  <c r="X40" i="21" s="1"/>
  <c r="Q234" i="21"/>
  <c r="X234" i="21" s="1"/>
  <c r="D182" i="21"/>
  <c r="D48" i="21"/>
  <c r="R137" i="21"/>
  <c r="Y137" i="21" s="1"/>
  <c r="Q111" i="21"/>
  <c r="X111" i="21" s="1"/>
  <c r="Q242" i="21"/>
  <c r="X242" i="21" s="1"/>
  <c r="Q117" i="21"/>
  <c r="X117" i="21" s="1"/>
  <c r="F111" i="21"/>
  <c r="F137" i="21"/>
  <c r="Q96" i="21"/>
  <c r="X96" i="21" s="1"/>
  <c r="Q136" i="21"/>
  <c r="X136" i="21" s="1"/>
  <c r="D165" i="21"/>
  <c r="D233" i="21"/>
  <c r="D99" i="21"/>
  <c r="Q182" i="21"/>
  <c r="X182" i="21" s="1"/>
  <c r="Q100" i="21"/>
  <c r="X100" i="21" s="1"/>
  <c r="Q238" i="21"/>
  <c r="X238" i="21" s="1"/>
  <c r="F98" i="21"/>
  <c r="R40" i="21"/>
  <c r="Y40" i="21" s="1"/>
  <c r="Q58" i="21"/>
  <c r="X58" i="21" s="1"/>
  <c r="F187" i="21"/>
  <c r="Q187" i="21"/>
  <c r="X187" i="21" s="1"/>
  <c r="D111" i="21"/>
  <c r="R250" i="21"/>
  <c r="Y250" i="21" s="1"/>
  <c r="D137" i="21"/>
  <c r="D136" i="21"/>
  <c r="R165" i="21"/>
  <c r="Y165" i="21" s="1"/>
  <c r="F233" i="21"/>
  <c r="F99" i="21"/>
  <c r="F182" i="21"/>
  <c r="H98" i="21"/>
  <c r="F37" i="21"/>
  <c r="Q166" i="21"/>
  <c r="X166" i="21" s="1"/>
  <c r="Q243" i="21"/>
  <c r="X243" i="21" s="1"/>
  <c r="H250" i="21"/>
  <c r="R111" i="21"/>
  <c r="Y111" i="21" s="1"/>
  <c r="D250" i="21"/>
  <c r="F108" i="21"/>
  <c r="F165" i="21"/>
  <c r="R233" i="21"/>
  <c r="Y233" i="21" s="1"/>
  <c r="Q99" i="21"/>
  <c r="X99" i="21" s="1"/>
  <c r="R182" i="21"/>
  <c r="Y182" i="21" s="1"/>
  <c r="Q109" i="21"/>
  <c r="X109" i="21" s="1"/>
  <c r="H37" i="21"/>
  <c r="H40" i="21"/>
  <c r="R37" i="21"/>
  <c r="Y37" i="21" s="1"/>
  <c r="F86" i="21"/>
  <c r="Q112" i="21"/>
  <c r="X112" i="21" s="1"/>
  <c r="D248" i="21"/>
  <c r="Q57" i="21"/>
  <c r="X57" i="21" s="1"/>
  <c r="R95" i="21"/>
  <c r="Y95" i="21" s="1"/>
  <c r="D108" i="21"/>
  <c r="D116" i="21"/>
  <c r="D189" i="21"/>
  <c r="D199" i="21"/>
  <c r="Q165" i="21"/>
  <c r="X165" i="21" s="1"/>
  <c r="R99" i="21"/>
  <c r="Y99" i="21" s="1"/>
  <c r="R47" i="21"/>
  <c r="Y47" i="21" s="1"/>
  <c r="R237" i="21"/>
  <c r="Y237" i="21" s="1"/>
  <c r="Q37" i="21"/>
  <c r="X37" i="21" s="1"/>
  <c r="D86" i="21"/>
  <c r="Q248" i="21"/>
  <c r="X248" i="21" s="1"/>
  <c r="F57" i="21"/>
  <c r="Q41" i="21"/>
  <c r="X41" i="21" s="1"/>
  <c r="Q49" i="21"/>
  <c r="X49" i="21" s="1"/>
  <c r="H248" i="21"/>
  <c r="Q108" i="21"/>
  <c r="X108" i="21" s="1"/>
  <c r="R116" i="21"/>
  <c r="Y116" i="21" s="1"/>
  <c r="R189" i="21"/>
  <c r="Y189" i="21" s="1"/>
  <c r="F199" i="21"/>
  <c r="R193" i="21"/>
  <c r="Y193" i="21" s="1"/>
  <c r="Q157" i="21"/>
  <c r="X157" i="21" s="1"/>
  <c r="D242" i="21"/>
  <c r="Q47" i="21"/>
  <c r="X47" i="21" s="1"/>
  <c r="Q158" i="21"/>
  <c r="X158" i="21" s="1"/>
  <c r="F237" i="21"/>
  <c r="R48" i="21"/>
  <c r="Y48" i="21" s="1"/>
  <c r="Q194" i="21"/>
  <c r="X194" i="21" s="1"/>
  <c r="Q86" i="21"/>
  <c r="X86" i="21" s="1"/>
  <c r="F248" i="21"/>
  <c r="D95" i="21"/>
  <c r="Q95" i="21"/>
  <c r="X95" i="21" s="1"/>
  <c r="H57" i="21"/>
  <c r="Q200" i="21"/>
  <c r="X200" i="21" s="1"/>
  <c r="R108" i="21"/>
  <c r="Y108" i="21" s="1"/>
  <c r="Q116" i="21"/>
  <c r="X116" i="21" s="1"/>
  <c r="H242" i="21"/>
  <c r="F189" i="21"/>
  <c r="Q199" i="21"/>
  <c r="X199" i="21" s="1"/>
  <c r="Q193" i="21"/>
  <c r="X193" i="21" s="1"/>
  <c r="R157" i="21"/>
  <c r="Y157" i="21" s="1"/>
  <c r="R242" i="21"/>
  <c r="Y242" i="21" s="1"/>
  <c r="D47" i="21"/>
  <c r="Q237" i="21"/>
  <c r="X237" i="21" s="1"/>
  <c r="F48" i="21"/>
  <c r="D98" i="21"/>
  <c r="D40" i="21"/>
  <c r="R86" i="21"/>
  <c r="Y86" i="21" s="1"/>
  <c r="R57" i="21"/>
  <c r="Y57" i="21" s="1"/>
  <c r="Q87" i="21"/>
  <c r="X87" i="21" s="1"/>
  <c r="D187" i="21"/>
  <c r="Q137" i="21"/>
  <c r="X137" i="21" s="1"/>
  <c r="F116" i="21"/>
  <c r="F136" i="21"/>
  <c r="R199" i="21"/>
  <c r="Y199" i="21" s="1"/>
  <c r="D193" i="21"/>
  <c r="F157" i="21"/>
  <c r="F47" i="21"/>
  <c r="D237" i="21"/>
  <c r="Q48" i="21"/>
  <c r="X48" i="21" s="1"/>
  <c r="H95" i="21"/>
  <c r="AC5" i="21"/>
  <c r="Q213" i="21"/>
  <c r="X213" i="21" s="1"/>
  <c r="AD5" i="21"/>
  <c r="AE5" i="21" s="1"/>
  <c r="F125" i="21"/>
  <c r="Q125" i="21"/>
  <c r="X125" i="21" s="1"/>
  <c r="Q126" i="21"/>
  <c r="X126" i="21" s="1"/>
  <c r="R125" i="21"/>
  <c r="D125" i="21"/>
  <c r="Q121" i="21"/>
  <c r="X121" i="21" s="1"/>
  <c r="D120" i="21"/>
  <c r="F120" i="21"/>
  <c r="R120" i="21"/>
  <c r="Q120" i="21"/>
  <c r="X120" i="21" s="1"/>
  <c r="R6" i="21"/>
  <c r="Q6" i="21"/>
  <c r="Q7" i="21"/>
  <c r="F6" i="21"/>
  <c r="D6" i="21"/>
  <c r="H6" i="21"/>
  <c r="D13" i="12"/>
  <c r="G19" i="13"/>
  <c r="Y143" i="21"/>
  <c r="Y75" i="21"/>
  <c r="Y59" i="21"/>
  <c r="Y77" i="21"/>
  <c r="D10" i="12"/>
  <c r="G16" i="13"/>
  <c r="D11" i="12"/>
  <c r="G17" i="13"/>
  <c r="Y98" i="21"/>
  <c r="Y141" i="21"/>
  <c r="Y107" i="21"/>
  <c r="Y46" i="21"/>
  <c r="G18" i="13"/>
  <c r="D12" i="12"/>
  <c r="Y220" i="21"/>
  <c r="G30" i="13"/>
  <c r="D23" i="12"/>
  <c r="Y121" i="21"/>
  <c r="Y168" i="21"/>
  <c r="Y52" i="21"/>
  <c r="Y209" i="21"/>
  <c r="D26" i="12"/>
  <c r="G33" i="13"/>
  <c r="Y248" i="21"/>
  <c r="D14" i="12"/>
  <c r="G20" i="13"/>
  <c r="D5" i="12"/>
  <c r="G11" i="13"/>
  <c r="G27" i="13"/>
  <c r="D21" i="12"/>
  <c r="D14" i="16"/>
  <c r="E14" i="16" s="1"/>
  <c r="H45" i="7"/>
  <c r="H46" i="7" s="1"/>
  <c r="D13" i="16" s="1"/>
  <c r="D16" i="16"/>
  <c r="E16" i="16" s="1"/>
  <c r="D15" i="16"/>
  <c r="E15" i="16" s="1"/>
  <c r="Y163" i="21"/>
  <c r="Y14" i="21"/>
  <c r="Y145" i="21"/>
  <c r="Y26" i="21"/>
  <c r="D7" i="12"/>
  <c r="G13" i="13"/>
  <c r="D8" i="12"/>
  <c r="G14" i="13"/>
  <c r="Y122" i="21"/>
  <c r="D22" i="12"/>
  <c r="G29" i="13"/>
  <c r="G31" i="13"/>
  <c r="D24" i="12"/>
  <c r="Y219" i="21"/>
  <c r="Y36" i="21"/>
  <c r="Y212" i="21"/>
  <c r="Y180" i="21"/>
  <c r="Y10" i="21"/>
  <c r="D6" i="12"/>
  <c r="G12" i="13"/>
  <c r="D9" i="12"/>
  <c r="G15" i="13"/>
  <c r="D25" i="12"/>
  <c r="G32" i="13"/>
  <c r="Y186" i="21"/>
  <c r="Y25" i="21"/>
  <c r="Y100" i="21"/>
  <c r="Y238" i="21"/>
  <c r="G21" i="13"/>
  <c r="D15" i="12"/>
  <c r="D7" i="24" l="1"/>
  <c r="G7" i="24" s="1"/>
  <c r="D12" i="24"/>
  <c r="C8" i="16" s="1"/>
  <c r="R153" i="21"/>
  <c r="Y153" i="21" s="1"/>
  <c r="F153" i="21"/>
  <c r="Q153" i="21"/>
  <c r="X153" i="21" s="1"/>
  <c r="Q154" i="21"/>
  <c r="X154" i="21" s="1"/>
  <c r="D153" i="21"/>
  <c r="F239" i="21"/>
  <c r="D239" i="21"/>
  <c r="Q240" i="21"/>
  <c r="X240" i="21" s="1"/>
  <c r="Q239" i="21"/>
  <c r="X239" i="21" s="1"/>
  <c r="R239" i="21"/>
  <c r="Y239" i="21" s="1"/>
  <c r="Q195" i="21"/>
  <c r="X195" i="21" s="1"/>
  <c r="Q219" i="21"/>
  <c r="X219" i="21" s="1"/>
  <c r="D218" i="21"/>
  <c r="Q196" i="21"/>
  <c r="X196" i="21" s="1"/>
  <c r="R195" i="21"/>
  <c r="Y195" i="21" s="1"/>
  <c r="D195" i="21"/>
  <c r="F195" i="21"/>
  <c r="F218" i="21"/>
  <c r="Q218" i="21"/>
  <c r="X218" i="21" s="1"/>
  <c r="H218" i="21"/>
  <c r="Q174" i="21"/>
  <c r="X174" i="21" s="1"/>
  <c r="R173" i="21"/>
  <c r="Y173" i="21" s="1"/>
  <c r="Q173" i="21"/>
  <c r="X173" i="21" s="1"/>
  <c r="F173" i="21"/>
  <c r="D173" i="21"/>
  <c r="Q149" i="21"/>
  <c r="X149" i="21" s="1"/>
  <c r="R149" i="21"/>
  <c r="Y149" i="21" s="1"/>
  <c r="D190" i="21"/>
  <c r="Q203" i="21"/>
  <c r="X203" i="21" s="1"/>
  <c r="Q230" i="21"/>
  <c r="X230" i="21" s="1"/>
  <c r="D229" i="21"/>
  <c r="D203" i="21"/>
  <c r="R190" i="21"/>
  <c r="Y190" i="21" s="1"/>
  <c r="D149" i="21"/>
  <c r="F190" i="21"/>
  <c r="Q191" i="21"/>
  <c r="X191" i="21" s="1"/>
  <c r="Q190" i="21"/>
  <c r="X190" i="21" s="1"/>
  <c r="H149" i="21"/>
  <c r="Q246" i="21"/>
  <c r="X246" i="21" s="1"/>
  <c r="F229" i="21"/>
  <c r="R229" i="21"/>
  <c r="Y229" i="21" s="1"/>
  <c r="Q229" i="21"/>
  <c r="X229" i="21" s="1"/>
  <c r="Q204" i="21"/>
  <c r="X204" i="21" s="1"/>
  <c r="D245" i="21"/>
  <c r="Q245" i="21"/>
  <c r="X245" i="21" s="1"/>
  <c r="R203" i="21"/>
  <c r="Y203" i="21" s="1"/>
  <c r="H203" i="21"/>
  <c r="R245" i="21"/>
  <c r="Y245" i="21" s="1"/>
  <c r="F245" i="21"/>
  <c r="Q180" i="21"/>
  <c r="X180" i="21" s="1"/>
  <c r="Q161" i="21"/>
  <c r="X161" i="21" s="1"/>
  <c r="Q162" i="21"/>
  <c r="X162" i="21" s="1"/>
  <c r="Q251" i="21"/>
  <c r="X251" i="21" s="1"/>
  <c r="Q171" i="21"/>
  <c r="X171" i="21" s="1"/>
  <c r="H249" i="21"/>
  <c r="H197" i="21"/>
  <c r="F197" i="21"/>
  <c r="F161" i="21"/>
  <c r="H161" i="21"/>
  <c r="R161" i="21"/>
  <c r="Y161" i="21" s="1"/>
  <c r="F179" i="21"/>
  <c r="D179" i="21"/>
  <c r="Q183" i="21"/>
  <c r="X183" i="21" s="1"/>
  <c r="R179" i="21"/>
  <c r="Y179" i="21" s="1"/>
  <c r="R183" i="21"/>
  <c r="Y183" i="21" s="1"/>
  <c r="F185" i="21"/>
  <c r="Q185" i="21"/>
  <c r="X185" i="21" s="1"/>
  <c r="R185" i="21"/>
  <c r="Y185" i="21" s="1"/>
  <c r="R150" i="21"/>
  <c r="Y150" i="21" s="1"/>
  <c r="Q150" i="21"/>
  <c r="X150" i="21" s="1"/>
  <c r="Q186" i="21"/>
  <c r="X186" i="21" s="1"/>
  <c r="D150" i="21"/>
  <c r="F150" i="21"/>
  <c r="H150" i="21"/>
  <c r="R251" i="21"/>
  <c r="Y251" i="21" s="1"/>
  <c r="F249" i="21"/>
  <c r="R170" i="21"/>
  <c r="Y170" i="21" s="1"/>
  <c r="F170" i="21"/>
  <c r="Q252" i="21"/>
  <c r="X252" i="21" s="1"/>
  <c r="D170" i="21"/>
  <c r="Q170" i="21"/>
  <c r="X170" i="21" s="1"/>
  <c r="F183" i="21"/>
  <c r="Q184" i="21"/>
  <c r="X184" i="21" s="1"/>
  <c r="D183" i="21"/>
  <c r="H185" i="21"/>
  <c r="Q233" i="21"/>
  <c r="X233" i="21" s="1"/>
  <c r="D159" i="21"/>
  <c r="Q211" i="21"/>
  <c r="X211" i="21" s="1"/>
  <c r="R178" i="21"/>
  <c r="Y178" i="21" s="1"/>
  <c r="D210" i="21"/>
  <c r="F210" i="21"/>
  <c r="Q210" i="21"/>
  <c r="X210" i="21" s="1"/>
  <c r="R210" i="21"/>
  <c r="Y210" i="21" s="1"/>
  <c r="H251" i="21"/>
  <c r="D251" i="21"/>
  <c r="F159" i="21"/>
  <c r="Q249" i="21"/>
  <c r="X249" i="21" s="1"/>
  <c r="Q198" i="21"/>
  <c r="X198" i="21" s="1"/>
  <c r="Q188" i="21"/>
  <c r="X188" i="21" s="1"/>
  <c r="Q250" i="21"/>
  <c r="X250" i="21" s="1"/>
  <c r="Q159" i="21"/>
  <c r="X159" i="21" s="1"/>
  <c r="Q160" i="21"/>
  <c r="X160" i="21" s="1"/>
  <c r="D147" i="21"/>
  <c r="F147" i="21"/>
  <c r="Q147" i="21"/>
  <c r="X147" i="21" s="1"/>
  <c r="R225" i="21"/>
  <c r="Y225" i="21" s="1"/>
  <c r="Q148" i="21"/>
  <c r="X148" i="21" s="1"/>
  <c r="R147" i="21"/>
  <c r="Y147" i="21" s="1"/>
  <c r="D225" i="21"/>
  <c r="Q225" i="21"/>
  <c r="X225" i="21" s="1"/>
  <c r="Q226" i="21"/>
  <c r="X226" i="21" s="1"/>
  <c r="D232" i="21"/>
  <c r="F232" i="21"/>
  <c r="Q179" i="21"/>
  <c r="X179" i="21" s="1"/>
  <c r="Q178" i="21"/>
  <c r="X178" i="21" s="1"/>
  <c r="D178" i="21"/>
  <c r="F178" i="21"/>
  <c r="D249" i="21"/>
  <c r="R159" i="21"/>
  <c r="Y159" i="21" s="1"/>
  <c r="Q197" i="21"/>
  <c r="X197" i="21" s="1"/>
  <c r="R197" i="21"/>
  <c r="Y197" i="21" s="1"/>
  <c r="F225" i="21"/>
  <c r="Q256" i="21"/>
  <c r="X256" i="21" s="1"/>
  <c r="Q255" i="21"/>
  <c r="X255" i="21" s="1"/>
  <c r="F188" i="21"/>
  <c r="R188" i="21"/>
  <c r="Y188" i="21" s="1"/>
  <c r="D188" i="21"/>
  <c r="Q232" i="21"/>
  <c r="X232" i="21" s="1"/>
  <c r="R232" i="21"/>
  <c r="Y232" i="21" s="1"/>
  <c r="H188" i="21"/>
  <c r="H255" i="21"/>
  <c r="F255" i="21"/>
  <c r="R255" i="21"/>
  <c r="Y255" i="21" s="1"/>
  <c r="AB130" i="21"/>
  <c r="AB131" i="21" s="1"/>
  <c r="AB132" i="21" s="1"/>
  <c r="AB133" i="21" s="1"/>
  <c r="AB134" i="21" s="1"/>
  <c r="AB135" i="21" s="1"/>
  <c r="AB136" i="21" s="1"/>
  <c r="AB137" i="21" s="1"/>
  <c r="AB138" i="21" s="1"/>
  <c r="AB139" i="21" s="1"/>
  <c r="AB140" i="21" s="1"/>
  <c r="AB141" i="21" s="1"/>
  <c r="AB142" i="21" s="1"/>
  <c r="AB143" i="21" s="1"/>
  <c r="AB144" i="21" s="1"/>
  <c r="AB145" i="21" s="1"/>
  <c r="AB146" i="21" s="1"/>
  <c r="AB147" i="21" s="1"/>
  <c r="AB148" i="21" s="1"/>
  <c r="AB149" i="21" s="1"/>
  <c r="AB150" i="21" s="1"/>
  <c r="AB151" i="21" s="1"/>
  <c r="AB152" i="21" s="1"/>
  <c r="AB153" i="21" s="1"/>
  <c r="AB154" i="21" s="1"/>
  <c r="AB155" i="21" s="1"/>
  <c r="AB156" i="21" s="1"/>
  <c r="AB157" i="21" s="1"/>
  <c r="AB158" i="21" s="1"/>
  <c r="AB159" i="21" s="1"/>
  <c r="AB160" i="21" s="1"/>
  <c r="AB161" i="21" s="1"/>
  <c r="AB162" i="21" s="1"/>
  <c r="AB163" i="21" s="1"/>
  <c r="AB164" i="21" s="1"/>
  <c r="AB165" i="21" s="1"/>
  <c r="AB166" i="21" s="1"/>
  <c r="AB167" i="21" s="1"/>
  <c r="AB168" i="21" s="1"/>
  <c r="AB169" i="21" s="1"/>
  <c r="AB170" i="21" s="1"/>
  <c r="AB171" i="21" s="1"/>
  <c r="AB172" i="21" s="1"/>
  <c r="AB173" i="21" s="1"/>
  <c r="AB174" i="21" s="1"/>
  <c r="AB175" i="21" s="1"/>
  <c r="AB176" i="21" s="1"/>
  <c r="AB177" i="21" s="1"/>
  <c r="AB178" i="21" s="1"/>
  <c r="AB179" i="21" s="1"/>
  <c r="AB180" i="21" s="1"/>
  <c r="AB181" i="21" s="1"/>
  <c r="AB182" i="21" s="1"/>
  <c r="AB183" i="21" s="1"/>
  <c r="AB184" i="21" s="1"/>
  <c r="AB185" i="21" s="1"/>
  <c r="AB186" i="21" s="1"/>
  <c r="AB187" i="21" s="1"/>
  <c r="AB188" i="21" s="1"/>
  <c r="AB189" i="21" s="1"/>
  <c r="AB190" i="21" s="1"/>
  <c r="AB191" i="21" s="1"/>
  <c r="AB192" i="21" s="1"/>
  <c r="AB193" i="21" s="1"/>
  <c r="AB194" i="21" s="1"/>
  <c r="AB195" i="21" s="1"/>
  <c r="AB196" i="21" s="1"/>
  <c r="AB197" i="21" s="1"/>
  <c r="AB198" i="21" s="1"/>
  <c r="AB199" i="21" s="1"/>
  <c r="AB200" i="21" s="1"/>
  <c r="AB201" i="21" s="1"/>
  <c r="AB202" i="21" s="1"/>
  <c r="AB203" i="21" s="1"/>
  <c r="AB204" i="21" s="1"/>
  <c r="AB205" i="21" s="1"/>
  <c r="AB206" i="21" s="1"/>
  <c r="AB207" i="21" s="1"/>
  <c r="AB208" i="21" s="1"/>
  <c r="AB209" i="21" s="1"/>
  <c r="AB210" i="21" s="1"/>
  <c r="AB211" i="21" s="1"/>
  <c r="AB212" i="21" s="1"/>
  <c r="AB213" i="21" s="1"/>
  <c r="AB214" i="21" s="1"/>
  <c r="AB215" i="21" s="1"/>
  <c r="AB216" i="21" s="1"/>
  <c r="AB217" i="21" s="1"/>
  <c r="AB218" i="21" s="1"/>
  <c r="AB219" i="21" s="1"/>
  <c r="AB220" i="21" s="1"/>
  <c r="AB221" i="21" s="1"/>
  <c r="AB222" i="21" s="1"/>
  <c r="AB223" i="21" s="1"/>
  <c r="AB224" i="21" s="1"/>
  <c r="AB225" i="21" s="1"/>
  <c r="AB226" i="21" s="1"/>
  <c r="AB227" i="21" s="1"/>
  <c r="AB228" i="21" s="1"/>
  <c r="AB229" i="21" s="1"/>
  <c r="AB230" i="21" s="1"/>
  <c r="AB231" i="21" s="1"/>
  <c r="AB232" i="21" s="1"/>
  <c r="AB233" i="21" s="1"/>
  <c r="AB234" i="21" s="1"/>
  <c r="AB235" i="21" s="1"/>
  <c r="AB236" i="21" s="1"/>
  <c r="AB237" i="21" s="1"/>
  <c r="AB238" i="21" s="1"/>
  <c r="AB239" i="21" s="1"/>
  <c r="AB240" i="21" s="1"/>
  <c r="AB241" i="21" s="1"/>
  <c r="AB242" i="21" s="1"/>
  <c r="AB243" i="21" s="1"/>
  <c r="AB244" i="21" s="1"/>
  <c r="AB245" i="21" s="1"/>
  <c r="AB246" i="21" s="1"/>
  <c r="AB247" i="21" s="1"/>
  <c r="AB248" i="21" s="1"/>
  <c r="AB249" i="21" s="1"/>
  <c r="AB250" i="21" s="1"/>
  <c r="AB251" i="21" s="1"/>
  <c r="AB252" i="21" s="1"/>
  <c r="AB253" i="21" s="1"/>
  <c r="AB254" i="21" s="1"/>
  <c r="AB255" i="21" s="1"/>
  <c r="AB256" i="21" s="1"/>
  <c r="Z129" i="21"/>
  <c r="AC129" i="21" s="1"/>
  <c r="Z6" i="21"/>
  <c r="AC6" i="21" s="1"/>
  <c r="Z7" i="21"/>
  <c r="AC7" i="21" s="1"/>
  <c r="Z27" i="21"/>
  <c r="AC27" i="21" s="1"/>
  <c r="Z68" i="21"/>
  <c r="AC68" i="21" s="1"/>
  <c r="Z132" i="21"/>
  <c r="AC132" i="21" s="1"/>
  <c r="Z63" i="21"/>
  <c r="AC63" i="21" s="1"/>
  <c r="Z127" i="21"/>
  <c r="AC127" i="21" s="1"/>
  <c r="Z55" i="21"/>
  <c r="AC55" i="21" s="1"/>
  <c r="Z120" i="21"/>
  <c r="AC120" i="21" s="1"/>
  <c r="Z90" i="21"/>
  <c r="AC90" i="21" s="1"/>
  <c r="Z117" i="21"/>
  <c r="AC117" i="21" s="1"/>
  <c r="Z67" i="21"/>
  <c r="AC67" i="21" s="1"/>
  <c r="Z70" i="21"/>
  <c r="AC70" i="21" s="1"/>
  <c r="Z123" i="21"/>
  <c r="AC123" i="21" s="1"/>
  <c r="Z74" i="21"/>
  <c r="AC74" i="21" s="1"/>
  <c r="Z14" i="21"/>
  <c r="AC14" i="21" s="1"/>
  <c r="Z126" i="21"/>
  <c r="AC126" i="21" s="1"/>
  <c r="Z35" i="21"/>
  <c r="AC35" i="21" s="1"/>
  <c r="Z76" i="21"/>
  <c r="AC76" i="21" s="1"/>
  <c r="Z140" i="21"/>
  <c r="AC140" i="21" s="1"/>
  <c r="Z71" i="21"/>
  <c r="AC71" i="21" s="1"/>
  <c r="Z135" i="21"/>
  <c r="AC135" i="21" s="1"/>
  <c r="Z64" i="21"/>
  <c r="AC64" i="21" s="1"/>
  <c r="Z128" i="21"/>
  <c r="AC128" i="21" s="1"/>
  <c r="Z102" i="21"/>
  <c r="AC102" i="21" s="1"/>
  <c r="Z16" i="21"/>
  <c r="AC16" i="21" s="1"/>
  <c r="Z130" i="21"/>
  <c r="AC130" i="21" s="1"/>
  <c r="Z81" i="21"/>
  <c r="AC81" i="21" s="1"/>
  <c r="Z39" i="21"/>
  <c r="AC39" i="21" s="1"/>
  <c r="Z83" i="21"/>
  <c r="AC83" i="21" s="1"/>
  <c r="Z26" i="21"/>
  <c r="AC26" i="21" s="1"/>
  <c r="Z137" i="21"/>
  <c r="AC137" i="21" s="1"/>
  <c r="Z86" i="21"/>
  <c r="AC86" i="21" s="1"/>
  <c r="Z31" i="21"/>
  <c r="AC31" i="21" s="1"/>
  <c r="Z139" i="21"/>
  <c r="AC139" i="21" s="1"/>
  <c r="Z43" i="21"/>
  <c r="AC43" i="21" s="1"/>
  <c r="Z84" i="21"/>
  <c r="AC84" i="21" s="1"/>
  <c r="Z79" i="21"/>
  <c r="AC79" i="21" s="1"/>
  <c r="Z143" i="21"/>
  <c r="AC143" i="21" s="1"/>
  <c r="Z72" i="21"/>
  <c r="AC72" i="21" s="1"/>
  <c r="Z136" i="21"/>
  <c r="AC136" i="21" s="1"/>
  <c r="Z115" i="21"/>
  <c r="AC115" i="21" s="1"/>
  <c r="Z36" i="21"/>
  <c r="AC36" i="21" s="1"/>
  <c r="Z142" i="21"/>
  <c r="AC142" i="21" s="1"/>
  <c r="Z93" i="21"/>
  <c r="AC93" i="21" s="1"/>
  <c r="Z56" i="21"/>
  <c r="AC56" i="21" s="1"/>
  <c r="Z97" i="21"/>
  <c r="AC97" i="21" s="1"/>
  <c r="Z42" i="21"/>
  <c r="AC42" i="21" s="1"/>
  <c r="Z99" i="21"/>
  <c r="AC99" i="21" s="1"/>
  <c r="Z48" i="21"/>
  <c r="AC48" i="21" s="1"/>
  <c r="Z51" i="21"/>
  <c r="AC51" i="21" s="1"/>
  <c r="Z12" i="21"/>
  <c r="AC12" i="21" s="1"/>
  <c r="Z13" i="21"/>
  <c r="AC13" i="21" s="1"/>
  <c r="Z17" i="21"/>
  <c r="AC17" i="21" s="1"/>
  <c r="Z92" i="21"/>
  <c r="AC92" i="21" s="1"/>
  <c r="Z9" i="21"/>
  <c r="AC9" i="21" s="1"/>
  <c r="Z87" i="21"/>
  <c r="AC87" i="21" s="1"/>
  <c r="Z80" i="21"/>
  <c r="AC80" i="21" s="1"/>
  <c r="Z144" i="21"/>
  <c r="AC144" i="21" s="1"/>
  <c r="Z15" i="21"/>
  <c r="AC15" i="21" s="1"/>
  <c r="Z52" i="21"/>
  <c r="AC52" i="21" s="1"/>
  <c r="Z106" i="21"/>
  <c r="AC106" i="21" s="1"/>
  <c r="Z69" i="21"/>
  <c r="AC69" i="21" s="1"/>
  <c r="Z109" i="21"/>
  <c r="AC109" i="21" s="1"/>
  <c r="Z58" i="21"/>
  <c r="AC58" i="21" s="1"/>
  <c r="Z113" i="21"/>
  <c r="AC113" i="21" s="1"/>
  <c r="Z62" i="21"/>
  <c r="AC62" i="21" s="1"/>
  <c r="Z59" i="21"/>
  <c r="AC59" i="21" s="1"/>
  <c r="Z20" i="21"/>
  <c r="AC20" i="21" s="1"/>
  <c r="Z21" i="21"/>
  <c r="AC21" i="21" s="1"/>
  <c r="Z30" i="21"/>
  <c r="AC30" i="21" s="1"/>
  <c r="Z100" i="21"/>
  <c r="AC100" i="21" s="1"/>
  <c r="Z23" i="21"/>
  <c r="AC23" i="21" s="1"/>
  <c r="Z95" i="21"/>
  <c r="AC95" i="21" s="1"/>
  <c r="Z10" i="21"/>
  <c r="AC10" i="21" s="1"/>
  <c r="Z88" i="21"/>
  <c r="AC88" i="21" s="1"/>
  <c r="Z32" i="21"/>
  <c r="AC32" i="21" s="1"/>
  <c r="Z141" i="21"/>
  <c r="AC141" i="21" s="1"/>
  <c r="Z66" i="21"/>
  <c r="AC66" i="21" s="1"/>
  <c r="Z118" i="21"/>
  <c r="AC118" i="21" s="1"/>
  <c r="Z94" i="21"/>
  <c r="AC94" i="21" s="1"/>
  <c r="Z22" i="21"/>
  <c r="AC22" i="21" s="1"/>
  <c r="Z122" i="21"/>
  <c r="AC122" i="21" s="1"/>
  <c r="Z73" i="21"/>
  <c r="AC73" i="21" s="1"/>
  <c r="Z8" i="21"/>
  <c r="AC8" i="21" s="1"/>
  <c r="Z125" i="21"/>
  <c r="AC125" i="21" s="1"/>
  <c r="Z75" i="21"/>
  <c r="AC75" i="21" s="1"/>
  <c r="Z29" i="21"/>
  <c r="AC29" i="21" s="1"/>
  <c r="Z40" i="21"/>
  <c r="AC40" i="21" s="1"/>
  <c r="Z108" i="21"/>
  <c r="AC108" i="21" s="1"/>
  <c r="Z33" i="21"/>
  <c r="AC33" i="21" s="1"/>
  <c r="Z103" i="21"/>
  <c r="AC103" i="21" s="1"/>
  <c r="Z24" i="21"/>
  <c r="AC24" i="21" s="1"/>
  <c r="Z96" i="21"/>
  <c r="AC96" i="21" s="1"/>
  <c r="Z49" i="21"/>
  <c r="AC49" i="21" s="1"/>
  <c r="Z78" i="21"/>
  <c r="AC78" i="21" s="1"/>
  <c r="Z18" i="21"/>
  <c r="AC18" i="21" s="1"/>
  <c r="Z131" i="21"/>
  <c r="AC131" i="21" s="1"/>
  <c r="Z107" i="21"/>
  <c r="AC107" i="21" s="1"/>
  <c r="Z82" i="21"/>
  <c r="AC82" i="21" s="1"/>
  <c r="Z25" i="21"/>
  <c r="AC25" i="21" s="1"/>
  <c r="Z134" i="21"/>
  <c r="AC134" i="21" s="1"/>
  <c r="Z85" i="21"/>
  <c r="AC85" i="21" s="1"/>
  <c r="Z28" i="21"/>
  <c r="AC28" i="21" s="1"/>
  <c r="Z138" i="21"/>
  <c r="AC138" i="21" s="1"/>
  <c r="Z89" i="21"/>
  <c r="AC89" i="21" s="1"/>
  <c r="Z11" i="21"/>
  <c r="AC11" i="21" s="1"/>
  <c r="Z37" i="21"/>
  <c r="AC37" i="21" s="1"/>
  <c r="Z50" i="21"/>
  <c r="AC50" i="21" s="1"/>
  <c r="Z116" i="21"/>
  <c r="AC116" i="21" s="1"/>
  <c r="Z44" i="21"/>
  <c r="AC44" i="21" s="1"/>
  <c r="Z111" i="21"/>
  <c r="AC111" i="21" s="1"/>
  <c r="Z34" i="21"/>
  <c r="AC34" i="21" s="1"/>
  <c r="Z104" i="21"/>
  <c r="AC104" i="21" s="1"/>
  <c r="Z65" i="21"/>
  <c r="AC65" i="21" s="1"/>
  <c r="Z91" i="21"/>
  <c r="AC91" i="21" s="1"/>
  <c r="Z38" i="21"/>
  <c r="AC38" i="21" s="1"/>
  <c r="Z145" i="21"/>
  <c r="AC145" i="21" s="1"/>
  <c r="Z133" i="21"/>
  <c r="AC133" i="21" s="1"/>
  <c r="Z121" i="21"/>
  <c r="AC121" i="21" s="1"/>
  <c r="Z41" i="21"/>
  <c r="AC41" i="21" s="1"/>
  <c r="Z147" i="21"/>
  <c r="Z98" i="21"/>
  <c r="AC98" i="21" s="1"/>
  <c r="Z47" i="21"/>
  <c r="AC47" i="21" s="1"/>
  <c r="Z101" i="21"/>
  <c r="AC101" i="21" s="1"/>
  <c r="Z19" i="21"/>
  <c r="AC19" i="21" s="1"/>
  <c r="Z45" i="21"/>
  <c r="AC45" i="21" s="1"/>
  <c r="Z60" i="21"/>
  <c r="AC60" i="21" s="1"/>
  <c r="Z124" i="21"/>
  <c r="AC124" i="21" s="1"/>
  <c r="Z54" i="21"/>
  <c r="AC54" i="21" s="1"/>
  <c r="Z119" i="21"/>
  <c r="AC119" i="21" s="1"/>
  <c r="Z46" i="21"/>
  <c r="AC46" i="21" s="1"/>
  <c r="Z112" i="21"/>
  <c r="AC112" i="21" s="1"/>
  <c r="Z77" i="21"/>
  <c r="AC77" i="21" s="1"/>
  <c r="Z105" i="21"/>
  <c r="AC105" i="21" s="1"/>
  <c r="Z53" i="21"/>
  <c r="AC53" i="21" s="1"/>
  <c r="Z146" i="21"/>
  <c r="AC146" i="21" s="1"/>
  <c r="Z57" i="21"/>
  <c r="AC57" i="21" s="1"/>
  <c r="Z110" i="21"/>
  <c r="AC110" i="21" s="1"/>
  <c r="Z61" i="21"/>
  <c r="AC61" i="21" s="1"/>
  <c r="Z114" i="21"/>
  <c r="AC114" i="21" s="1"/>
  <c r="Y125" i="21"/>
  <c r="X7" i="21"/>
  <c r="Y6" i="21"/>
  <c r="D24" i="24"/>
  <c r="Y120" i="21"/>
  <c r="X6" i="21"/>
  <c r="G22" i="13"/>
  <c r="G34" i="13"/>
  <c r="H34" i="13"/>
  <c r="H44" i="13" s="1"/>
  <c r="D16" i="12"/>
  <c r="E16" i="12"/>
  <c r="E32" i="12" s="1"/>
  <c r="H22" i="13"/>
  <c r="H43" i="13" s="1"/>
  <c r="D27" i="12"/>
  <c r="E27" i="12"/>
  <c r="E33" i="12" s="1"/>
  <c r="D16" i="24" l="1"/>
  <c r="D8" i="6" s="1"/>
  <c r="C7" i="13" s="1"/>
  <c r="C18" i="13" s="1"/>
  <c r="G44" i="13" s="1"/>
  <c r="D20" i="24"/>
  <c r="C10" i="16" s="1"/>
  <c r="F6" i="24"/>
  <c r="F8" i="24" s="1"/>
  <c r="AC147" i="21"/>
  <c r="Z191" i="21"/>
  <c r="AC191" i="21" s="1"/>
  <c r="Z166" i="21"/>
  <c r="AC166" i="21" s="1"/>
  <c r="Z200" i="21"/>
  <c r="AC200" i="21" s="1"/>
  <c r="Z157" i="21"/>
  <c r="AC157" i="21" s="1"/>
  <c r="Z160" i="21"/>
  <c r="AC160" i="21" s="1"/>
  <c r="Z198" i="21"/>
  <c r="AC198" i="21" s="1"/>
  <c r="Z161" i="21"/>
  <c r="AC161" i="21" s="1"/>
  <c r="Z163" i="21"/>
  <c r="AC163" i="21" s="1"/>
  <c r="Z190" i="21"/>
  <c r="AC190" i="21" s="1"/>
  <c r="Z172" i="21"/>
  <c r="AC172" i="21" s="1"/>
  <c r="Z178" i="21"/>
  <c r="AC178" i="21" s="1"/>
  <c r="Z182" i="21"/>
  <c r="AC182" i="21" s="1"/>
  <c r="Z254" i="21"/>
  <c r="AC254" i="21" s="1"/>
  <c r="Z179" i="21"/>
  <c r="AC179" i="21" s="1"/>
  <c r="Z201" i="21"/>
  <c r="AC201" i="21" s="1"/>
  <c r="Z234" i="21"/>
  <c r="AC234" i="21" s="1"/>
  <c r="Z167" i="21"/>
  <c r="AC167" i="21" s="1"/>
  <c r="Z217" i="21"/>
  <c r="AC217" i="21" s="1"/>
  <c r="Z247" i="21"/>
  <c r="AC247" i="21" s="1"/>
  <c r="Z187" i="21"/>
  <c r="AC187" i="21" s="1"/>
  <c r="Z154" i="21"/>
  <c r="AC154" i="21" s="1"/>
  <c r="Z174" i="21"/>
  <c r="AC174" i="21" s="1"/>
  <c r="Z169" i="21"/>
  <c r="AC169" i="21" s="1"/>
  <c r="Z165" i="21"/>
  <c r="AC165" i="21" s="1"/>
  <c r="Z162" i="21"/>
  <c r="AC162" i="21" s="1"/>
  <c r="Z249" i="21"/>
  <c r="AC249" i="21" s="1"/>
  <c r="Z155" i="21"/>
  <c r="AC155" i="21" s="1"/>
  <c r="Z215" i="21"/>
  <c r="AC215" i="21" s="1"/>
  <c r="Z220" i="21"/>
  <c r="AC220" i="21" s="1"/>
  <c r="Z153" i="21"/>
  <c r="AC153" i="21" s="1"/>
  <c r="Z251" i="21"/>
  <c r="AC251" i="21" s="1"/>
  <c r="Z195" i="21"/>
  <c r="AC195" i="21" s="1"/>
  <c r="Z189" i="21"/>
  <c r="AC189" i="21" s="1"/>
  <c r="Z177" i="21"/>
  <c r="AC177" i="21" s="1"/>
  <c r="Z171" i="21"/>
  <c r="AC171" i="21" s="1"/>
  <c r="Z213" i="21"/>
  <c r="AC213" i="21" s="1"/>
  <c r="Z206" i="21"/>
  <c r="AC206" i="21" s="1"/>
  <c r="Z240" i="21"/>
  <c r="AC240" i="21" s="1"/>
  <c r="Z252" i="21"/>
  <c r="AC252" i="21" s="1"/>
  <c r="Z253" i="21"/>
  <c r="AC253" i="21" s="1"/>
  <c r="Z158" i="21"/>
  <c r="AC158" i="21" s="1"/>
  <c r="Z176" i="21"/>
  <c r="AC176" i="21" s="1"/>
  <c r="Z183" i="21"/>
  <c r="AC183" i="21" s="1"/>
  <c r="Z188" i="21"/>
  <c r="AC188" i="21" s="1"/>
  <c r="Z150" i="21"/>
  <c r="AC150" i="21" s="1"/>
  <c r="Z250" i="21"/>
  <c r="AC250" i="21" s="1"/>
  <c r="Z194" i="21"/>
  <c r="AC194" i="21" s="1"/>
  <c r="Z232" i="21"/>
  <c r="AC232" i="21" s="1"/>
  <c r="Z239" i="21"/>
  <c r="AC239" i="21" s="1"/>
  <c r="Z244" i="21"/>
  <c r="AC244" i="21" s="1"/>
  <c r="Z241" i="21"/>
  <c r="AC241" i="21" s="1"/>
  <c r="Z227" i="21"/>
  <c r="AC227" i="21" s="1"/>
  <c r="Z216" i="21"/>
  <c r="AC216" i="21" s="1"/>
  <c r="Z223" i="21"/>
  <c r="AC223" i="21" s="1"/>
  <c r="Z228" i="21"/>
  <c r="AC228" i="21" s="1"/>
  <c r="Z208" i="21"/>
  <c r="AC208" i="21" s="1"/>
  <c r="Z151" i="21"/>
  <c r="AC151" i="21" s="1"/>
  <c r="Z156" i="21"/>
  <c r="AC156" i="21" s="1"/>
  <c r="Z149" i="21"/>
  <c r="AC149" i="21" s="1"/>
  <c r="Z235" i="21"/>
  <c r="AC235" i="21" s="1"/>
  <c r="Z218" i="21"/>
  <c r="AC218" i="21" s="1"/>
  <c r="Z212" i="21"/>
  <c r="AC212" i="21" s="1"/>
  <c r="Z242" i="21"/>
  <c r="AC242" i="21" s="1"/>
  <c r="Z210" i="21"/>
  <c r="AC210" i="21" s="1"/>
  <c r="Z233" i="21"/>
  <c r="AC233" i="21" s="1"/>
  <c r="Z192" i="21"/>
  <c r="AC192" i="21" s="1"/>
  <c r="Z229" i="21"/>
  <c r="AC229" i="21" s="1"/>
  <c r="Z170" i="21"/>
  <c r="AC170" i="21" s="1"/>
  <c r="Z203" i="21"/>
  <c r="AC203" i="21" s="1"/>
  <c r="Z246" i="21"/>
  <c r="AC246" i="21" s="1"/>
  <c r="Z168" i="21"/>
  <c r="AC168" i="21" s="1"/>
  <c r="Z175" i="21"/>
  <c r="AC175" i="21" s="1"/>
  <c r="Z180" i="21"/>
  <c r="AC180" i="21" s="1"/>
  <c r="Z237" i="21"/>
  <c r="AC237" i="21" s="1"/>
  <c r="Z181" i="21"/>
  <c r="AC181" i="21" s="1"/>
  <c r="Z224" i="21"/>
  <c r="AC224" i="21" s="1"/>
  <c r="Z231" i="21"/>
  <c r="AC231" i="21" s="1"/>
  <c r="Z236" i="21"/>
  <c r="AC236" i="21" s="1"/>
  <c r="Z225" i="21"/>
  <c r="AC225" i="21" s="1"/>
  <c r="Z221" i="21"/>
  <c r="AC221" i="21" s="1"/>
  <c r="Z243" i="21"/>
  <c r="AC243" i="21" s="1"/>
  <c r="Z152" i="21"/>
  <c r="AC152" i="21" s="1"/>
  <c r="Z159" i="21"/>
  <c r="AC159" i="21" s="1"/>
  <c r="Z164" i="21"/>
  <c r="AC164" i="21" s="1"/>
  <c r="Z214" i="21"/>
  <c r="AC214" i="21" s="1"/>
  <c r="Z211" i="21"/>
  <c r="AC211" i="21" s="1"/>
  <c r="Z209" i="21"/>
  <c r="AC209" i="21" s="1"/>
  <c r="Z230" i="21"/>
  <c r="AC230" i="21" s="1"/>
  <c r="Z202" i="21"/>
  <c r="AC202" i="21" s="1"/>
  <c r="Z222" i="21"/>
  <c r="AC222" i="21" s="1"/>
  <c r="Z245" i="21"/>
  <c r="AC245" i="21" s="1"/>
  <c r="Z207" i="21"/>
  <c r="AC207" i="21" s="1"/>
  <c r="Z148" i="21"/>
  <c r="AC148" i="21" s="1"/>
  <c r="Z238" i="21"/>
  <c r="AC238" i="21" s="1"/>
  <c r="Z184" i="21"/>
  <c r="AC184" i="21" s="1"/>
  <c r="Z197" i="21"/>
  <c r="AC197" i="21" s="1"/>
  <c r="Z205" i="21"/>
  <c r="AC205" i="21" s="1"/>
  <c r="Z173" i="21"/>
  <c r="AC173" i="21" s="1"/>
  <c r="Z226" i="21"/>
  <c r="AC226" i="21" s="1"/>
  <c r="Z186" i="21"/>
  <c r="AC186" i="21" s="1"/>
  <c r="Z199" i="21"/>
  <c r="AC199" i="21" s="1"/>
  <c r="Z185" i="21"/>
  <c r="AC185" i="21" s="1"/>
  <c r="Z256" i="21"/>
  <c r="AC256" i="21" s="1"/>
  <c r="Z193" i="21"/>
  <c r="AC193" i="21" s="1"/>
  <c r="Z196" i="21"/>
  <c r="AC196" i="21" s="1"/>
  <c r="Z248" i="21"/>
  <c r="AC248" i="21" s="1"/>
  <c r="Z204" i="21"/>
  <c r="AC204" i="21" s="1"/>
  <c r="Z219" i="21"/>
  <c r="AC219" i="21" s="1"/>
  <c r="Z255" i="21"/>
  <c r="AC255" i="21" s="1"/>
  <c r="AD15" i="21"/>
  <c r="AE15" i="21" s="1"/>
  <c r="AD245" i="21"/>
  <c r="AE245" i="21" s="1"/>
  <c r="AD172" i="21"/>
  <c r="AE172" i="21" s="1"/>
  <c r="AD6" i="21"/>
  <c r="AE6" i="21" s="1"/>
  <c r="AD70" i="21"/>
  <c r="AE70" i="21" s="1"/>
  <c r="AD134" i="21"/>
  <c r="AE134" i="21" s="1"/>
  <c r="AD206" i="21"/>
  <c r="AE206" i="21" s="1"/>
  <c r="AD23" i="21"/>
  <c r="AE23" i="21" s="1"/>
  <c r="AD95" i="21"/>
  <c r="AE95" i="21" s="1"/>
  <c r="AD40" i="21"/>
  <c r="AE40" i="21" s="1"/>
  <c r="AD104" i="21"/>
  <c r="AE104" i="21" s="1"/>
  <c r="AD168" i="21"/>
  <c r="AE168" i="21" s="1"/>
  <c r="AD232" i="21"/>
  <c r="AE232" i="21" s="1"/>
  <c r="AD41" i="21"/>
  <c r="AE41" i="21" s="1"/>
  <c r="AD105" i="21"/>
  <c r="AE105" i="21" s="1"/>
  <c r="AD169" i="21"/>
  <c r="AE169" i="21" s="1"/>
  <c r="AD233" i="21"/>
  <c r="AE233" i="21" s="1"/>
  <c r="AD75" i="21"/>
  <c r="AE75" i="21" s="1"/>
  <c r="AD195" i="21"/>
  <c r="AE195" i="21" s="1"/>
  <c r="AD50" i="21"/>
  <c r="AE50" i="21" s="1"/>
  <c r="AD114" i="21"/>
  <c r="AE114" i="21" s="1"/>
  <c r="AD178" i="21"/>
  <c r="AE178" i="21" s="1"/>
  <c r="AD242" i="21"/>
  <c r="AE242" i="21" s="1"/>
  <c r="AD155" i="21"/>
  <c r="AE155" i="21" s="1"/>
  <c r="AD211" i="21"/>
  <c r="AE211" i="21" s="1"/>
  <c r="AD61" i="21"/>
  <c r="AE61" i="21" s="1"/>
  <c r="AD125" i="21"/>
  <c r="AE125" i="21" s="1"/>
  <c r="AD189" i="21"/>
  <c r="AE189" i="21" s="1"/>
  <c r="AD253" i="21"/>
  <c r="AE253" i="21" s="1"/>
  <c r="AD196" i="21"/>
  <c r="AE196" i="21" s="1"/>
  <c r="AD116" i="21"/>
  <c r="AE116" i="21" s="1"/>
  <c r="AD199" i="21"/>
  <c r="AE199" i="21" s="1"/>
  <c r="AD52" i="21"/>
  <c r="AE52" i="21" s="1"/>
  <c r="AD204" i="21"/>
  <c r="AE204" i="21" s="1"/>
  <c r="AD156" i="21"/>
  <c r="AE156" i="21" s="1"/>
  <c r="AD30" i="21"/>
  <c r="AE30" i="21" s="1"/>
  <c r="AD230" i="21"/>
  <c r="AE230" i="21" s="1"/>
  <c r="AD127" i="21"/>
  <c r="AE127" i="21" s="1"/>
  <c r="AD192" i="21"/>
  <c r="AE192" i="21" s="1"/>
  <c r="AD65" i="21"/>
  <c r="AE65" i="21" s="1"/>
  <c r="AD193" i="21"/>
  <c r="AE193" i="21" s="1"/>
  <c r="AD10" i="21"/>
  <c r="AE10" i="21" s="1"/>
  <c r="AD138" i="21"/>
  <c r="AE138" i="21" s="1"/>
  <c r="AD51" i="21"/>
  <c r="AE51" i="21" s="1"/>
  <c r="AD149" i="21"/>
  <c r="AE149" i="21" s="1"/>
  <c r="AD239" i="21"/>
  <c r="AE239" i="21" s="1"/>
  <c r="AD207" i="21"/>
  <c r="AE207" i="21" s="1"/>
  <c r="AD215" i="21"/>
  <c r="AE215" i="21" s="1"/>
  <c r="AD14" i="21"/>
  <c r="AE14" i="21" s="1"/>
  <c r="AD78" i="21"/>
  <c r="AE78" i="21" s="1"/>
  <c r="AD142" i="21"/>
  <c r="AE142" i="21" s="1"/>
  <c r="AD214" i="21"/>
  <c r="AE214" i="21" s="1"/>
  <c r="AD31" i="21"/>
  <c r="AE31" i="21" s="1"/>
  <c r="AD111" i="21"/>
  <c r="AE111" i="21" s="1"/>
  <c r="AD48" i="21"/>
  <c r="AE48" i="21" s="1"/>
  <c r="AD112" i="21"/>
  <c r="AE112" i="21" s="1"/>
  <c r="AD176" i="21"/>
  <c r="AE176" i="21" s="1"/>
  <c r="AD240" i="21"/>
  <c r="AE240" i="21" s="1"/>
  <c r="AD49" i="21"/>
  <c r="AE49" i="21" s="1"/>
  <c r="AD113" i="21"/>
  <c r="AE113" i="21" s="1"/>
  <c r="AD177" i="21"/>
  <c r="AE177" i="21" s="1"/>
  <c r="AD241" i="21"/>
  <c r="AE241" i="21" s="1"/>
  <c r="AD83" i="21"/>
  <c r="AE83" i="21" s="1"/>
  <c r="AD219" i="21"/>
  <c r="AE219" i="21" s="1"/>
  <c r="AD58" i="21"/>
  <c r="AE58" i="21" s="1"/>
  <c r="AD122" i="21"/>
  <c r="AE122" i="21" s="1"/>
  <c r="AD186" i="21"/>
  <c r="AE186" i="21" s="1"/>
  <c r="AD250" i="21"/>
  <c r="AE250" i="21" s="1"/>
  <c r="AD171" i="21"/>
  <c r="AE171" i="21" s="1"/>
  <c r="AD251" i="21"/>
  <c r="AE251" i="21" s="1"/>
  <c r="AD69" i="21"/>
  <c r="AE69" i="21" s="1"/>
  <c r="AD133" i="21"/>
  <c r="AE133" i="21" s="1"/>
  <c r="AD197" i="21"/>
  <c r="AE197" i="21" s="1"/>
  <c r="AD198" i="21"/>
  <c r="AE198" i="21" s="1"/>
  <c r="AD228" i="21"/>
  <c r="AE228" i="21" s="1"/>
  <c r="AD252" i="21"/>
  <c r="AE252" i="21" s="1"/>
  <c r="AD231" i="21"/>
  <c r="AE231" i="21" s="1"/>
  <c r="AD220" i="21"/>
  <c r="AE220" i="21" s="1"/>
  <c r="AD236" i="21"/>
  <c r="AE236" i="21" s="1"/>
  <c r="AD188" i="21"/>
  <c r="AE188" i="21" s="1"/>
  <c r="AD94" i="21"/>
  <c r="AE94" i="21" s="1"/>
  <c r="AD85" i="21"/>
  <c r="AE85" i="21" s="1"/>
  <c r="AD254" i="21"/>
  <c r="AE254" i="21" s="1"/>
  <c r="AD255" i="21"/>
  <c r="AE255" i="21" s="1"/>
  <c r="AD131" i="21"/>
  <c r="AE131" i="21" s="1"/>
  <c r="AD22" i="21"/>
  <c r="AE22" i="21" s="1"/>
  <c r="AD86" i="21"/>
  <c r="AE86" i="21" s="1"/>
  <c r="AD150" i="21"/>
  <c r="AE150" i="21" s="1"/>
  <c r="AD222" i="21"/>
  <c r="AE222" i="21" s="1"/>
  <c r="AD39" i="21"/>
  <c r="AE39" i="21" s="1"/>
  <c r="AD119" i="21"/>
  <c r="AE119" i="21" s="1"/>
  <c r="AD56" i="21"/>
  <c r="AE56" i="21" s="1"/>
  <c r="AD120" i="21"/>
  <c r="AD184" i="21"/>
  <c r="AE184" i="21" s="1"/>
  <c r="AD248" i="21"/>
  <c r="AE248" i="21" s="1"/>
  <c r="AD57" i="21"/>
  <c r="AE57" i="21" s="1"/>
  <c r="AD121" i="21"/>
  <c r="AE121" i="21" s="1"/>
  <c r="AD185" i="21"/>
  <c r="AE185" i="21" s="1"/>
  <c r="AD249" i="21"/>
  <c r="AE249" i="21" s="1"/>
  <c r="AD99" i="21"/>
  <c r="AE99" i="21" s="1"/>
  <c r="AD235" i="21"/>
  <c r="AE235" i="21" s="1"/>
  <c r="AD66" i="21"/>
  <c r="AE66" i="21" s="1"/>
  <c r="AD130" i="21"/>
  <c r="AE130" i="21" s="1"/>
  <c r="AD194" i="21"/>
  <c r="AE194" i="21" s="1"/>
  <c r="AD11" i="21"/>
  <c r="AE11" i="21" s="1"/>
  <c r="AD187" i="21"/>
  <c r="AE187" i="21" s="1"/>
  <c r="AD13" i="21"/>
  <c r="AE13" i="21" s="1"/>
  <c r="AD77" i="21"/>
  <c r="AE77" i="21" s="1"/>
  <c r="AD141" i="21"/>
  <c r="AE141" i="21" s="1"/>
  <c r="AD205" i="21"/>
  <c r="AE205" i="21" s="1"/>
  <c r="AD238" i="21"/>
  <c r="AE238" i="21" s="1"/>
  <c r="AD143" i="21"/>
  <c r="AE143" i="21" s="1"/>
  <c r="AD124" i="21"/>
  <c r="AE124" i="21" s="1"/>
  <c r="AD92" i="21"/>
  <c r="AE92" i="21" s="1"/>
  <c r="AD159" i="21"/>
  <c r="AE159" i="21" s="1"/>
  <c r="AD28" i="21"/>
  <c r="AD60" i="21"/>
  <c r="AE60" i="21" s="1"/>
  <c r="AD158" i="21"/>
  <c r="AE158" i="21" s="1"/>
  <c r="AD47" i="21"/>
  <c r="AE47" i="21" s="1"/>
  <c r="AD128" i="21"/>
  <c r="AE128" i="21" s="1"/>
  <c r="AD256" i="21"/>
  <c r="AE256" i="21" s="1"/>
  <c r="AD129" i="21"/>
  <c r="AE129" i="21" s="1"/>
  <c r="AD115" i="21"/>
  <c r="AE115" i="21" s="1"/>
  <c r="AD74" i="21"/>
  <c r="AE74" i="21" s="1"/>
  <c r="AD202" i="21"/>
  <c r="AE202" i="21" s="1"/>
  <c r="AD203" i="21"/>
  <c r="AE203" i="21" s="1"/>
  <c r="AD213" i="21"/>
  <c r="AE213" i="21" s="1"/>
  <c r="AD191" i="21"/>
  <c r="AE191" i="21" s="1"/>
  <c r="AD223" i="21"/>
  <c r="AE223" i="21" s="1"/>
  <c r="AD179" i="21"/>
  <c r="AE179" i="21" s="1"/>
  <c r="AD64" i="21"/>
  <c r="AE64" i="21" s="1"/>
  <c r="AD21" i="21"/>
  <c r="AE21" i="21" s="1"/>
  <c r="AD175" i="21"/>
  <c r="AE175" i="21" s="1"/>
  <c r="AD42" i="21"/>
  <c r="AE42" i="21" s="1"/>
  <c r="AD38" i="21"/>
  <c r="AE38" i="21" s="1"/>
  <c r="AD102" i="21"/>
  <c r="AE102" i="21" s="1"/>
  <c r="AD166" i="21"/>
  <c r="AE166" i="21" s="1"/>
  <c r="AD246" i="21"/>
  <c r="AE246" i="21" s="1"/>
  <c r="AD55" i="21"/>
  <c r="AE55" i="21" s="1"/>
  <c r="AD8" i="21"/>
  <c r="AE8" i="21" s="1"/>
  <c r="AD72" i="21"/>
  <c r="AE72" i="21" s="1"/>
  <c r="AD136" i="21"/>
  <c r="AE136" i="21" s="1"/>
  <c r="AD200" i="21"/>
  <c r="AE200" i="21" s="1"/>
  <c r="AD9" i="21"/>
  <c r="AE9" i="21" s="1"/>
  <c r="AD73" i="21"/>
  <c r="AE73" i="21" s="1"/>
  <c r="AD137" i="21"/>
  <c r="AE137" i="21" s="1"/>
  <c r="AD201" i="21"/>
  <c r="AE201" i="21" s="1"/>
  <c r="AD19" i="21"/>
  <c r="AE19" i="21" s="1"/>
  <c r="AD123" i="21"/>
  <c r="AE123" i="21" s="1"/>
  <c r="AD18" i="21"/>
  <c r="AE18" i="21" s="1"/>
  <c r="AD82" i="21"/>
  <c r="AE82" i="21" s="1"/>
  <c r="AD146" i="21"/>
  <c r="AE146" i="21" s="1"/>
  <c r="AD210" i="21"/>
  <c r="AE210" i="21" s="1"/>
  <c r="AD67" i="21"/>
  <c r="AE67" i="21" s="1"/>
  <c r="AD227" i="21"/>
  <c r="AE227" i="21" s="1"/>
  <c r="AD29" i="21"/>
  <c r="AE29" i="21" s="1"/>
  <c r="AD93" i="21"/>
  <c r="AE93" i="21" s="1"/>
  <c r="AD157" i="21"/>
  <c r="AE157" i="21" s="1"/>
  <c r="AD221" i="21"/>
  <c r="AE221" i="21" s="1"/>
  <c r="AD87" i="21"/>
  <c r="AE87" i="21" s="1"/>
  <c r="AD148" i="21"/>
  <c r="AE148" i="21" s="1"/>
  <c r="AD12" i="21"/>
  <c r="AE12" i="21" s="1"/>
  <c r="AD100" i="21"/>
  <c r="AE100" i="21" s="1"/>
  <c r="AD20" i="21"/>
  <c r="AE20" i="21" s="1"/>
  <c r="AD36" i="21"/>
  <c r="AE36" i="21" s="1"/>
  <c r="AD7" i="21"/>
  <c r="AE7" i="21" s="1"/>
  <c r="AD24" i="21"/>
  <c r="AE24" i="21" s="1"/>
  <c r="AD152" i="21"/>
  <c r="AE152" i="21" s="1"/>
  <c r="AD25" i="21"/>
  <c r="AE25" i="21" s="1"/>
  <c r="AD217" i="21"/>
  <c r="AE217" i="21" s="1"/>
  <c r="AD163" i="21"/>
  <c r="AE163" i="21" s="1"/>
  <c r="AD98" i="21"/>
  <c r="AE98" i="21" s="1"/>
  <c r="AD226" i="21"/>
  <c r="AE226" i="21" s="1"/>
  <c r="AD35" i="21"/>
  <c r="AE35" i="21" s="1"/>
  <c r="AD109" i="21"/>
  <c r="AD237" i="21"/>
  <c r="AE237" i="21" s="1"/>
  <c r="AD108" i="21"/>
  <c r="AE108" i="21" s="1"/>
  <c r="AD44" i="21"/>
  <c r="AE44" i="21" s="1"/>
  <c r="AD151" i="21"/>
  <c r="AE151" i="21" s="1"/>
  <c r="AD126" i="21"/>
  <c r="AE126" i="21" s="1"/>
  <c r="AD32" i="21"/>
  <c r="AE32" i="21" s="1"/>
  <c r="AD160" i="21"/>
  <c r="AE160" i="21" s="1"/>
  <c r="AD97" i="21"/>
  <c r="AE97" i="21" s="1"/>
  <c r="AD225" i="21"/>
  <c r="AE225" i="21" s="1"/>
  <c r="AD106" i="21"/>
  <c r="AE106" i="21" s="1"/>
  <c r="AD234" i="21"/>
  <c r="AE234" i="21" s="1"/>
  <c r="AD53" i="21"/>
  <c r="AE53" i="21" s="1"/>
  <c r="AD117" i="21"/>
  <c r="AE117" i="21" s="1"/>
  <c r="AD164" i="21"/>
  <c r="AE164" i="21" s="1"/>
  <c r="AD167" i="21"/>
  <c r="AE167" i="21" s="1"/>
  <c r="AD46" i="21"/>
  <c r="AE46" i="21" s="1"/>
  <c r="AD110" i="21"/>
  <c r="AE110" i="21" s="1"/>
  <c r="AD174" i="21"/>
  <c r="AE174" i="21" s="1"/>
  <c r="AD103" i="21"/>
  <c r="AE103" i="21" s="1"/>
  <c r="AD63" i="21"/>
  <c r="AE63" i="21" s="1"/>
  <c r="AD16" i="21"/>
  <c r="AE16" i="21" s="1"/>
  <c r="AD80" i="21"/>
  <c r="AE80" i="21" s="1"/>
  <c r="AD144" i="21"/>
  <c r="AE144" i="21" s="1"/>
  <c r="AD208" i="21"/>
  <c r="AE208" i="21" s="1"/>
  <c r="AD17" i="21"/>
  <c r="AE17" i="21" s="1"/>
  <c r="AD81" i="21"/>
  <c r="AE81" i="21" s="1"/>
  <c r="AD145" i="21"/>
  <c r="AE145" i="21" s="1"/>
  <c r="AD209" i="21"/>
  <c r="AE209" i="21" s="1"/>
  <c r="AD27" i="21"/>
  <c r="AE27" i="21" s="1"/>
  <c r="AD147" i="21"/>
  <c r="AE147" i="21" s="1"/>
  <c r="AD26" i="21"/>
  <c r="AE26" i="21" s="1"/>
  <c r="AD90" i="21"/>
  <c r="AE90" i="21" s="1"/>
  <c r="AD154" i="21"/>
  <c r="AE154" i="21" s="1"/>
  <c r="AD218" i="21"/>
  <c r="AE218" i="21" s="1"/>
  <c r="AD91" i="21"/>
  <c r="AE91" i="21" s="1"/>
  <c r="AD243" i="21"/>
  <c r="AE243" i="21" s="1"/>
  <c r="AD37" i="21"/>
  <c r="AE37" i="21" s="1"/>
  <c r="AD101" i="21"/>
  <c r="AE101" i="21" s="1"/>
  <c r="AD165" i="21"/>
  <c r="AE165" i="21" s="1"/>
  <c r="AD229" i="21"/>
  <c r="AE229" i="21" s="1"/>
  <c r="AD68" i="21"/>
  <c r="AE68" i="21" s="1"/>
  <c r="AD244" i="21"/>
  <c r="AE244" i="21" s="1"/>
  <c r="AD76" i="21"/>
  <c r="AE76" i="21" s="1"/>
  <c r="AD180" i="21"/>
  <c r="AE180" i="21" s="1"/>
  <c r="AD84" i="21"/>
  <c r="AE84" i="21" s="1"/>
  <c r="AD212" i="21"/>
  <c r="AE212" i="21" s="1"/>
  <c r="AD54" i="21"/>
  <c r="AE54" i="21" s="1"/>
  <c r="AD118" i="21"/>
  <c r="AE118" i="21" s="1"/>
  <c r="AD182" i="21"/>
  <c r="AE182" i="21" s="1"/>
  <c r="AD71" i="21"/>
  <c r="AE71" i="21" s="1"/>
  <c r="AD88" i="21"/>
  <c r="AE88" i="21" s="1"/>
  <c r="AD216" i="21"/>
  <c r="AE216" i="21" s="1"/>
  <c r="AD89" i="21"/>
  <c r="AE89" i="21" s="1"/>
  <c r="AD153" i="21"/>
  <c r="AE153" i="21" s="1"/>
  <c r="AD43" i="21"/>
  <c r="AE43" i="21" s="1"/>
  <c r="AD34" i="21"/>
  <c r="AE34" i="21" s="1"/>
  <c r="AD162" i="21"/>
  <c r="AE162" i="21" s="1"/>
  <c r="AD107" i="21"/>
  <c r="AE107" i="21" s="1"/>
  <c r="AD45" i="21"/>
  <c r="AE45" i="21" s="1"/>
  <c r="AD173" i="21"/>
  <c r="AE173" i="21" s="1"/>
  <c r="AD132" i="21"/>
  <c r="AE132" i="21" s="1"/>
  <c r="AD135" i="21"/>
  <c r="AE135" i="21" s="1"/>
  <c r="AD140" i="21"/>
  <c r="AE140" i="21" s="1"/>
  <c r="AD62" i="21"/>
  <c r="AE62" i="21" s="1"/>
  <c r="AD190" i="21"/>
  <c r="AE190" i="21" s="1"/>
  <c r="AD79" i="21"/>
  <c r="AE79" i="21" s="1"/>
  <c r="AD96" i="21"/>
  <c r="AE96" i="21" s="1"/>
  <c r="AD224" i="21"/>
  <c r="AE224" i="21" s="1"/>
  <c r="AD33" i="21"/>
  <c r="AE33" i="21" s="1"/>
  <c r="AD161" i="21"/>
  <c r="AE161" i="21" s="1"/>
  <c r="AD59" i="21"/>
  <c r="AE59" i="21" s="1"/>
  <c r="AD170" i="21"/>
  <c r="AE170" i="21" s="1"/>
  <c r="AD139" i="21"/>
  <c r="AE139" i="21" s="1"/>
  <c r="AD181" i="21"/>
  <c r="AE181" i="21" s="1"/>
  <c r="AD247" i="21"/>
  <c r="AE247" i="21" s="1"/>
  <c r="AD183" i="21"/>
  <c r="AE183" i="21" s="1"/>
  <c r="AE28" i="21"/>
  <c r="D33" i="12"/>
  <c r="D35" i="12" s="1"/>
  <c r="C23" i="13"/>
  <c r="C12" i="13"/>
  <c r="C24" i="13"/>
  <c r="D34" i="12" s="1"/>
  <c r="G46" i="13"/>
  <c r="H46" i="13"/>
  <c r="H55" i="13" s="1"/>
  <c r="D6" i="24" l="1"/>
  <c r="G6" i="24" s="1"/>
  <c r="G8" i="24" s="1"/>
  <c r="AE109" i="21"/>
  <c r="H6" i="24"/>
  <c r="I6" i="24" s="1"/>
  <c r="G45" i="13"/>
  <c r="E35" i="12"/>
  <c r="E44" i="12" s="1"/>
  <c r="AE120" i="21"/>
  <c r="D8" i="24" l="1"/>
</calcChain>
</file>

<file path=xl/comments1.xml><?xml version="1.0" encoding="utf-8"?>
<comments xmlns="http://schemas.openxmlformats.org/spreadsheetml/2006/main">
  <authors>
    <author>Author</author>
  </authors>
  <commentList>
    <comment ref="J17" authorId="0" shapeId="0">
      <text>
        <r>
          <rPr>
            <sz val="9"/>
            <color indexed="81"/>
            <rFont val="Tahoma"/>
            <family val="2"/>
          </rPr>
          <t>29 used because 30 is holiday (Good Friday)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F49" authorId="0" shapeId="0">
      <text>
        <r>
          <rPr>
            <sz val="9"/>
            <color indexed="81"/>
            <rFont val="Tahoma"/>
            <family val="2"/>
          </rPr>
          <t xml:space="preserve">Russell 3000 Total Return Index
</t>
        </r>
      </text>
    </comment>
    <comment ref="F50" authorId="0" shapeId="0">
      <text>
        <r>
          <rPr>
            <sz val="9"/>
            <color indexed="81"/>
            <rFont val="Tahoma"/>
            <family val="2"/>
          </rPr>
          <t xml:space="preserve">MSCI World Index
</t>
        </r>
      </text>
    </comment>
    <comment ref="F52" authorId="0" shapeId="0">
      <text>
        <r>
          <rPr>
            <sz val="9"/>
            <color indexed="81"/>
            <rFont val="Tahoma"/>
            <family val="2"/>
          </rPr>
          <t>Bloomberg Barclays US Agg Total Return Value Unhedged USD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C38" authorId="0" shapeId="0">
      <text>
        <r>
          <rPr>
            <sz val="9"/>
            <color indexed="81"/>
            <rFont val="Tahoma"/>
            <family val="2"/>
          </rPr>
          <t xml:space="preserve">Russell 3000 Total Return Index
</t>
        </r>
      </text>
    </comment>
    <comment ref="C39" authorId="0" shapeId="0">
      <text>
        <r>
          <rPr>
            <sz val="9"/>
            <color indexed="81"/>
            <rFont val="Tahoma"/>
            <family val="2"/>
          </rPr>
          <t>MSCI World Net Total Return USD Index</t>
        </r>
      </text>
    </comment>
    <comment ref="C41" authorId="0" shapeId="0">
      <text>
        <r>
          <rPr>
            <sz val="9"/>
            <color indexed="81"/>
            <rFont val="Tahoma"/>
            <family val="2"/>
          </rPr>
          <t>Bloomberg Barclays US Agg Total Return Value Unhedged USD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L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http://www.morningstar.com/etfs/XNAS/EMB/quote.html</t>
        </r>
      </text>
    </comment>
    <comment ref="N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http://www.morningstar.com/etfs/XNAS/EMB/quote.html</t>
        </r>
      </text>
    </comment>
    <comment ref="O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http://www.morningstar.com/etfs/XNAS/EMB/quote.html</t>
        </r>
      </text>
    </comment>
    <comment ref="P18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https://finance.yahoo.com/quote/EMB/risk?p=EMB</t>
        </r>
      </text>
    </comment>
  </commentList>
</comments>
</file>

<file path=xl/comments5.xml><?xml version="1.0" encoding="utf-8"?>
<comments xmlns="http://schemas.openxmlformats.org/spreadsheetml/2006/main">
  <authors>
    <author>Author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$4.95</t>
        </r>
      </text>
    </comment>
  </commentList>
</comments>
</file>

<file path=xl/comments6.xml><?xml version="1.0" encoding="utf-8"?>
<comments xmlns="http://schemas.openxmlformats.org/spreadsheetml/2006/main">
  <authors>
    <author>Author</author>
  </authors>
  <commentList>
    <comment ref="B6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Link to Treasury data set and use v-look up to follow the ending date</t>
        </r>
      </text>
    </comment>
  </commentList>
</comments>
</file>

<file path=xl/comments7.xml><?xml version="1.0" encoding="utf-8"?>
<comments xmlns="http://schemas.openxmlformats.org/spreadsheetml/2006/main">
  <authors>
    <author>Author</author>
  </authors>
  <commentList>
    <comment ref="B145" authorId="0" shapeId="0">
      <text>
        <r>
          <rPr>
            <sz val="9"/>
            <color indexed="81"/>
            <rFont val="Tahoma"/>
            <family val="2"/>
          </rPr>
          <t>Will update to BAGG once Bloomberg is available.</t>
        </r>
      </text>
    </comment>
  </commentList>
</comments>
</file>

<file path=xl/comments8.xml><?xml version="1.0" encoding="utf-8"?>
<comments xmlns="http://schemas.openxmlformats.org/spreadsheetml/2006/main">
  <authors>
    <author>Author</author>
  </authors>
  <commentList>
    <comment ref="BE3" authorId="0" shapeId="0">
      <text>
        <r>
          <rPr>
            <sz val="9"/>
            <color indexed="81"/>
            <rFont val="Tahoma"/>
            <family val="2"/>
          </rPr>
          <t>Does not include US Holidays</t>
        </r>
      </text>
    </comment>
  </commentList>
</comments>
</file>

<file path=xl/comments9.xml><?xml version="1.0" encoding="utf-8"?>
<comments xmlns="http://schemas.openxmlformats.org/spreadsheetml/2006/main">
  <authors>
    <author>Author</author>
  </authors>
  <commentList>
    <comment ref="G24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Used to avoid inadequate rounding up of credit rating from vlookup.</t>
        </r>
      </text>
    </comment>
  </commentList>
</comments>
</file>

<file path=xl/sharedStrings.xml><?xml version="1.0" encoding="utf-8"?>
<sst xmlns="http://schemas.openxmlformats.org/spreadsheetml/2006/main" count="1768" uniqueCount="577">
  <si>
    <t>Contact:</t>
  </si>
  <si>
    <t>David Fischer</t>
  </si>
  <si>
    <t>dfischer@csu.fullerton.edu</t>
  </si>
  <si>
    <t>Portfolio Created by David Fischer (Summer 2017 - Spring 2018)</t>
  </si>
  <si>
    <t>Email:</t>
  </si>
  <si>
    <t>dfishfinance@gmail.com</t>
  </si>
  <si>
    <r>
      <t>CSUF SMIF Members:</t>
    </r>
    <r>
      <rPr>
        <sz val="11"/>
        <color theme="1"/>
        <rFont val="Calibri"/>
        <family val="2"/>
        <scheme val="minor"/>
      </rPr>
      <t xml:space="preserve"> Contact me if you have any questions</t>
    </r>
  </si>
  <si>
    <t>To-Do</t>
  </si>
  <si>
    <t>Add VaR</t>
  </si>
  <si>
    <t>Sector / Asset Class returns</t>
  </si>
  <si>
    <t>Manual Functions</t>
  </si>
  <si>
    <t>Update Fixed Income Metrics Monthly</t>
  </si>
  <si>
    <t>Update Dividends</t>
  </si>
  <si>
    <t>Update Transactions</t>
  </si>
  <si>
    <t>NOTE: Green Colored Cells will likely need you to edit the formula</t>
  </si>
  <si>
    <t>Steps to add security</t>
  </si>
  <si>
    <t>1. Go to [Transactions] &gt; Add the security to either the Equity or Fixed Income Section</t>
  </si>
  <si>
    <t>2. Go to [Price Data] &gt; Insert a Column within the Security's asset class type &gt; Type in the Ticker at the top and paste in the price data below</t>
  </si>
  <si>
    <r>
      <t xml:space="preserve">3. Go to [Security Info] &gt; Highlight the 7 Columns for either Equity or Fixed Income sections, Copy and insert it &gt; Edit </t>
    </r>
    <r>
      <rPr>
        <sz val="11"/>
        <color rgb="FF00B050"/>
        <rFont val="Calibri"/>
        <family val="2"/>
        <scheme val="minor"/>
      </rPr>
      <t>Green Formulas</t>
    </r>
    <r>
      <rPr>
        <sz val="11"/>
        <color theme="1"/>
        <rFont val="Calibri"/>
        <family val="2"/>
        <scheme val="minor"/>
      </rPr>
      <t xml:space="preserve"> and Fill in </t>
    </r>
    <r>
      <rPr>
        <sz val="11"/>
        <color rgb="FF0070C0"/>
        <rFont val="Calibri"/>
        <family val="2"/>
        <scheme val="minor"/>
      </rPr>
      <t>Blue Data</t>
    </r>
  </si>
  <si>
    <t>4. Go to [Security Info] &gt; &amp; Update the formulas to include the security you just added</t>
  </si>
  <si>
    <r>
      <t xml:space="preserve">5. Go to [Equity] or [Fixed Income] and insert a row within the existing rows &gt; Edit </t>
    </r>
    <r>
      <rPr>
        <sz val="11"/>
        <color rgb="FF00B050"/>
        <rFont val="Calibri"/>
        <family val="2"/>
        <scheme val="minor"/>
      </rPr>
      <t>Green Formulas</t>
    </r>
    <r>
      <rPr>
        <sz val="11"/>
        <color theme="1"/>
        <rFont val="Calibri"/>
        <family val="2"/>
        <scheme val="minor"/>
      </rPr>
      <t xml:space="preserve"> and Fill in </t>
    </r>
    <r>
      <rPr>
        <sz val="11"/>
        <color rgb="FF0070C0"/>
        <rFont val="Calibri"/>
        <family val="2"/>
        <scheme val="minor"/>
      </rPr>
      <t>Blue Data</t>
    </r>
  </si>
  <si>
    <t>6. Go to [Values] and update Cash Data to include your transactions</t>
  </si>
  <si>
    <t>Steps to sell security</t>
  </si>
  <si>
    <t>1. Go to [Transactions] &gt; Insert a row and add the transaction to either the Equity or Fixed Income "Sold/Swapped History" section</t>
  </si>
  <si>
    <t>2. If ALL of the shares are sold, go to [Security Info] and type the date in next to the Sell Date: cell for the respective security</t>
  </si>
  <si>
    <t>3. Go to [Values] and update Cash Data to include your transactions</t>
  </si>
  <si>
    <t>Monthly Updates</t>
  </si>
  <si>
    <t>Every month, Go to [Security Info] and add the dividends to the respective securities</t>
  </si>
  <si>
    <t>Also update Fixed Income Data in the [Fixed Income] Section such as yields, duration, and benchmark characteristics</t>
  </si>
  <si>
    <t>CSUF SMIF Portfolio</t>
  </si>
  <si>
    <t>VaR</t>
  </si>
  <si>
    <t>YTD Returns</t>
  </si>
  <si>
    <t>Sharpe</t>
  </si>
  <si>
    <t>Tracking Error</t>
  </si>
  <si>
    <t>Info Ratio</t>
  </si>
  <si>
    <t>Portfolio</t>
  </si>
  <si>
    <t>WIP</t>
  </si>
  <si>
    <t>Benchmark</t>
  </si>
  <si>
    <t>Difference</t>
  </si>
  <si>
    <t>Initial Value</t>
  </si>
  <si>
    <t>Current Value</t>
  </si>
  <si>
    <t>Equity</t>
  </si>
  <si>
    <t>Current Weight</t>
  </si>
  <si>
    <t>Fixed Income</t>
  </si>
  <si>
    <t>Performance Period</t>
  </si>
  <si>
    <t>Cash</t>
  </si>
  <si>
    <t>Date Toggle:</t>
  </si>
  <si>
    <t>YTD</t>
  </si>
  <si>
    <t>Custom Start:</t>
  </si>
  <si>
    <t>Metrics As of:</t>
  </si>
  <si>
    <t>Date</t>
  </si>
  <si>
    <t>YTD Port. vs Bench</t>
  </si>
  <si>
    <t>Excess Returns</t>
  </si>
  <si>
    <t>Weekly</t>
  </si>
  <si>
    <t>Initial</t>
  </si>
  <si>
    <t>Risk Free @ 3/31/18:</t>
  </si>
  <si>
    <t>St. Dev</t>
  </si>
  <si>
    <t>Q1 Returns</t>
  </si>
  <si>
    <t>Russel</t>
  </si>
  <si>
    <t>MSCI</t>
  </si>
  <si>
    <t>BAGG</t>
  </si>
  <si>
    <t>Weighted</t>
  </si>
  <si>
    <t>Normalized</t>
  </si>
  <si>
    <t>Weight</t>
  </si>
  <si>
    <t>Overall Portfolio</t>
  </si>
  <si>
    <t>Equity Portfolio</t>
  </si>
  <si>
    <t>Ticker</t>
  </si>
  <si>
    <t>Target Weight</t>
  </si>
  <si>
    <t>Initial Size</t>
  </si>
  <si>
    <t>Current Size</t>
  </si>
  <si>
    <t>Target Size</t>
  </si>
  <si>
    <t>Fixed Income Portfolio</t>
  </si>
  <si>
    <t>EMB</t>
  </si>
  <si>
    <t>Combined</t>
  </si>
  <si>
    <t>SMIF Portfolio</t>
  </si>
  <si>
    <t>HPR</t>
  </si>
  <si>
    <t>Russell 3000 Index</t>
  </si>
  <si>
    <t>MSCI World Index</t>
  </si>
  <si>
    <t>^RUE &amp; ^MSCI</t>
  </si>
  <si>
    <t>N/A</t>
  </si>
  <si>
    <t>LBUSTRUU</t>
  </si>
  <si>
    <t>YTD Performance vs. Benchmark</t>
  </si>
  <si>
    <t>As of 3/30/18</t>
  </si>
  <si>
    <t>&lt;insert&gt;</t>
  </si>
  <si>
    <t>BMY</t>
  </si>
  <si>
    <t>AMAT</t>
  </si>
  <si>
    <t>HAS</t>
  </si>
  <si>
    <t>STZ</t>
  </si>
  <si>
    <t>PYPL</t>
  </si>
  <si>
    <t>MPWR</t>
  </si>
  <si>
    <t>ITA</t>
  </si>
  <si>
    <t>IWV</t>
  </si>
  <si>
    <t>FDX</t>
  </si>
  <si>
    <t>MSFT</t>
  </si>
  <si>
    <t>NKE</t>
  </si>
  <si>
    <t>HYG</t>
  </si>
  <si>
    <t>VCIT</t>
  </si>
  <si>
    <t>CMBS</t>
  </si>
  <si>
    <t>TDTT</t>
  </si>
  <si>
    <t>IEF</t>
  </si>
  <si>
    <t>RU30INTR</t>
  </si>
  <si>
    <t>NDDUWI</t>
  </si>
  <si>
    <t xml:space="preserve">  RU30INTR &amp; NDDUWI</t>
  </si>
  <si>
    <t>Return vs. Benchmark</t>
  </si>
  <si>
    <t>Name</t>
  </si>
  <si>
    <t>Total Div.</t>
  </si>
  <si>
    <t>Dated Price</t>
  </si>
  <si>
    <t>Purchase Price</t>
  </si>
  <si>
    <t>Amount</t>
  </si>
  <si>
    <t>Current Shares</t>
  </si>
  <si>
    <t>Type</t>
  </si>
  <si>
    <t>GICS Sector</t>
  </si>
  <si>
    <t>Industry</t>
  </si>
  <si>
    <t>AbbVie</t>
  </si>
  <si>
    <t>ABBV</t>
  </si>
  <si>
    <t>Health Care</t>
  </si>
  <si>
    <t>Drug Manufacturers - Major</t>
  </si>
  <si>
    <t>Applied Materials, Inc</t>
  </si>
  <si>
    <t>Info. Tech.</t>
  </si>
  <si>
    <t>Semiconductors &amp; Semiconductor Equipment</t>
  </si>
  <si>
    <t>Bristol-Myers Squibb</t>
  </si>
  <si>
    <t>Pharmaceuticals</t>
  </si>
  <si>
    <t>Constellation Brands, Inc.</t>
  </si>
  <si>
    <t>Cons. Staples</t>
  </si>
  <si>
    <t>Beverages</t>
  </si>
  <si>
    <t>FedEx Corporation</t>
  </si>
  <si>
    <t>Industrials</t>
  </si>
  <si>
    <t>Transportation &amp; Logistics</t>
  </si>
  <si>
    <t>Hasbro, Inc.</t>
  </si>
  <si>
    <t>Cons. Disc.</t>
  </si>
  <si>
    <t>Leisure Products</t>
  </si>
  <si>
    <t>Intuitive Surgical</t>
  </si>
  <si>
    <t>ISRG</t>
  </si>
  <si>
    <t>Medical Appliances &amp; Equipment</t>
  </si>
  <si>
    <t>iShares Russell 3000</t>
  </si>
  <si>
    <t>ETF</t>
  </si>
  <si>
    <t>Broad Market ETF</t>
  </si>
  <si>
    <t>iShares US Aerospace &amp; Defense</t>
  </si>
  <si>
    <t>Materials Select Sector SPDR ETF</t>
  </si>
  <si>
    <t>XLB</t>
  </si>
  <si>
    <t>Materials</t>
  </si>
  <si>
    <t>Microsoft Corporation</t>
  </si>
  <si>
    <t>Software</t>
  </si>
  <si>
    <t>Monolithic Power Systems, Inc.</t>
  </si>
  <si>
    <t>Semi-Conductor</t>
  </si>
  <si>
    <t>NIKE, Inc.</t>
  </si>
  <si>
    <t>Apparel &amp; Textile Products</t>
  </si>
  <si>
    <t>Paypal Holdings, Inc.</t>
  </si>
  <si>
    <t>Software &amp; Services</t>
  </si>
  <si>
    <t>Salesforce.com</t>
  </si>
  <si>
    <t>CRM</t>
  </si>
  <si>
    <t>Application Software</t>
  </si>
  <si>
    <t>The Walt Disney Company</t>
  </si>
  <si>
    <t>DIS</t>
  </si>
  <si>
    <t>Entertainment - Diversified</t>
  </si>
  <si>
    <t>Tyson Foods</t>
  </si>
  <si>
    <t>TSN</t>
  </si>
  <si>
    <t>Meat Products</t>
  </si>
  <si>
    <t>Fixed Income Investment Thesis</t>
  </si>
  <si>
    <t>SMIF’s goal for our fixed income portfolio is to have limited correlation among sectors, while still providing risk-adjusted returns above the Bloomberg Barclays US Aggregate Bond index through capital appreciation and income from attractive yields.</t>
  </si>
  <si>
    <t>Total SMIF Portfolio Size</t>
  </si>
  <si>
    <t>Fixed Income Size</t>
  </si>
  <si>
    <t>Fixed Income Weight</t>
  </si>
  <si>
    <t>Index (AGG)</t>
  </si>
  <si>
    <t>Over/Underweight</t>
  </si>
  <si>
    <t>Weighted Avg. Credit Rating</t>
  </si>
  <si>
    <t>AA-</t>
  </si>
  <si>
    <t>Weighted Avg. Duration</t>
  </si>
  <si>
    <t>Weighted Avg. Yield</t>
  </si>
  <si>
    <t>Weighted Avg. St. Dev.</t>
  </si>
  <si>
    <t>Asset Classes</t>
  </si>
  <si>
    <t>Current Price</t>
  </si>
  <si>
    <t>Shares</t>
  </si>
  <si>
    <t>Value</t>
  </si>
  <si>
    <t>Credit Risk</t>
  </si>
  <si>
    <t>Rating</t>
  </si>
  <si>
    <t>SEC 12-Mo. Yld.</t>
  </si>
  <si>
    <t>Duration</t>
  </si>
  <si>
    <t>St. Dev. 3 Yr.</t>
  </si>
  <si>
    <t>TIPS</t>
  </si>
  <si>
    <t>AAA</t>
  </si>
  <si>
    <t>High Yield Corp</t>
  </si>
  <si>
    <t>B</t>
  </si>
  <si>
    <t>Treasuries</t>
  </si>
  <si>
    <t>Securitized</t>
  </si>
  <si>
    <t>International</t>
  </si>
  <si>
    <t>BB</t>
  </si>
  <si>
    <t>Mutual Fund</t>
  </si>
  <si>
    <t>A</t>
  </si>
  <si>
    <t>Inv. Grade Corp.</t>
  </si>
  <si>
    <t>BBB</t>
  </si>
  <si>
    <t>Purchase History</t>
  </si>
  <si>
    <t>Buy Date</t>
  </si>
  <si>
    <t>Sell Date</t>
  </si>
  <si>
    <t>Sell Price</t>
  </si>
  <si>
    <t>Fee Cost</t>
  </si>
  <si>
    <t>Hold Per. (Days)</t>
  </si>
  <si>
    <t>Inherit</t>
  </si>
  <si>
    <t>PFOAX</t>
  </si>
  <si>
    <t>PIMCO Foreign Bond (USD-Hedged)</t>
  </si>
  <si>
    <t>iShares Trust - iShares J.P. Morgan USD Emerging Markets Bond ETF</t>
  </si>
  <si>
    <t>iShares iBoxx $ High Yield Corp Bd ETF</t>
  </si>
  <si>
    <t>Vanguard Interm-Term Corp Bd ETF</t>
  </si>
  <si>
    <t>iShares Trust - iShares CMBS ETF</t>
  </si>
  <si>
    <t>FlexShares Trust - FlexShares iBoxx 3-Year Target Duration TIPS Index Fund</t>
  </si>
  <si>
    <t>iShares Trust - iShares 7-10 Year Treasury Bond ETF</t>
  </si>
  <si>
    <t>Sold/Swapped History</t>
  </si>
  <si>
    <t>Price Gain/Loss</t>
  </si>
  <si>
    <t>TICKERS:</t>
  </si>
  <si>
    <t>RAY Index</t>
  </si>
  <si>
    <t>MXWO Index</t>
  </si>
  <si>
    <t>LBUSTRUU Index</t>
  </si>
  <si>
    <t>USGG10YR Index</t>
  </si>
  <si>
    <t xml:space="preserve"> </t>
  </si>
  <si>
    <t>XLB us equity</t>
  </si>
  <si>
    <t>DIS us equity</t>
  </si>
  <si>
    <t>TSN us equity</t>
  </si>
  <si>
    <t>ISRG us equity</t>
  </si>
  <si>
    <t>ABBV us equity</t>
  </si>
  <si>
    <t>CRM us equity</t>
  </si>
  <si>
    <t>BMY us equity</t>
  </si>
  <si>
    <t>AMAT us equity</t>
  </si>
  <si>
    <t>HAS us equity</t>
  </si>
  <si>
    <t>STZ us equity</t>
  </si>
  <si>
    <t>PYPL us equity</t>
  </si>
  <si>
    <t>MPWR us equity</t>
  </si>
  <si>
    <t>ITA us equity</t>
  </si>
  <si>
    <t>IWV us equity</t>
  </si>
  <si>
    <t>FDX us equity</t>
  </si>
  <si>
    <t>MSFT us equity</t>
  </si>
  <si>
    <t>NKE us equity</t>
  </si>
  <si>
    <t>PFOAX us equity</t>
  </si>
  <si>
    <t>HYG us equity</t>
  </si>
  <si>
    <t>VCIT us equity</t>
  </si>
  <si>
    <t>CMBS us equity</t>
  </si>
  <si>
    <t>TDTT us equity</t>
  </si>
  <si>
    <t>IEF us equity</t>
  </si>
  <si>
    <t>EMB us equity</t>
  </si>
  <si>
    <t>Details</t>
  </si>
  <si>
    <t>Periods / Year</t>
  </si>
  <si>
    <t>Start Date</t>
  </si>
  <si>
    <t>Russell 3000 Index (50%)</t>
  </si>
  <si>
    <t>MSCI World Index (20%)</t>
  </si>
  <si>
    <t>Bloomberg Barclays US Aggregate Bond Index (30%)</t>
  </si>
  <si>
    <t>End Date</t>
  </si>
  <si>
    <t>Buy Date:</t>
  </si>
  <si>
    <t>Cur PX</t>
  </si>
  <si>
    <t>Cur SH</t>
  </si>
  <si>
    <t>Risk Free</t>
  </si>
  <si>
    <r>
      <t xml:space="preserve">ST DEV </t>
    </r>
    <r>
      <rPr>
        <b/>
        <vertAlign val="superscript"/>
        <sz val="11"/>
        <rFont val="Calibri"/>
        <family val="2"/>
        <scheme val="minor"/>
      </rPr>
      <t>(Ann)</t>
    </r>
  </si>
  <si>
    <t>Buy Price:</t>
  </si>
  <si>
    <r>
      <t xml:space="preserve">ST DEV </t>
    </r>
    <r>
      <rPr>
        <vertAlign val="superscript"/>
        <sz val="11"/>
        <rFont val="Calibri"/>
        <family val="2"/>
        <scheme val="minor"/>
      </rPr>
      <t>(Ann)</t>
    </r>
  </si>
  <si>
    <r>
      <t xml:space="preserve">Sharpe </t>
    </r>
    <r>
      <rPr>
        <b/>
        <vertAlign val="superscript"/>
        <sz val="11"/>
        <rFont val="Calibri"/>
        <family val="2"/>
        <scheme val="minor"/>
      </rPr>
      <t>(Ann)</t>
    </r>
  </si>
  <si>
    <t>Sell Date:</t>
  </si>
  <si>
    <t>Div:</t>
  </si>
  <si>
    <r>
      <t xml:space="preserve">Sharpe </t>
    </r>
    <r>
      <rPr>
        <vertAlign val="superscript"/>
        <sz val="11"/>
        <rFont val="Calibri"/>
        <family val="2"/>
        <scheme val="minor"/>
      </rPr>
      <t>(Ann)</t>
    </r>
  </si>
  <si>
    <t>Coup:</t>
  </si>
  <si>
    <t>UPDATE THESE COLUMNS</t>
  </si>
  <si>
    <t>Equity Div</t>
  </si>
  <si>
    <t>FI Coupon</t>
  </si>
  <si>
    <r>
      <t xml:space="preserve">Price </t>
    </r>
    <r>
      <rPr>
        <b/>
        <vertAlign val="superscript"/>
        <sz val="11"/>
        <color theme="1"/>
        <rFont val="Calibri"/>
        <family val="2"/>
        <scheme val="minor"/>
      </rPr>
      <t>(Yahoo)</t>
    </r>
  </si>
  <si>
    <t>Price</t>
  </si>
  <si>
    <t>Div/Coup</t>
  </si>
  <si>
    <t>Cash Data</t>
  </si>
  <si>
    <t>Portfolio Performance</t>
  </si>
  <si>
    <t>Benchmark Performance</t>
  </si>
  <si>
    <t>Portfolio Risk</t>
  </si>
  <si>
    <t>Benchmark Risk</t>
  </si>
  <si>
    <t>Equity Weight</t>
  </si>
  <si>
    <t>Cash Weight</t>
  </si>
  <si>
    <t>Initial Cash</t>
  </si>
  <si>
    <t>Equity Dividends</t>
  </si>
  <si>
    <t>Total Equity Fees</t>
  </si>
  <si>
    <t>FI Coupons</t>
  </si>
  <si>
    <t>Total FI Fees</t>
  </si>
  <si>
    <t>Sells</t>
  </si>
  <si>
    <t>Buys</t>
  </si>
  <si>
    <t>Portfolio Total Value</t>
  </si>
  <si>
    <t>Porfolio Daily Return</t>
  </si>
  <si>
    <t>Portfolio YTD Return</t>
  </si>
  <si>
    <t>Equity Benchmark YTD</t>
  </si>
  <si>
    <t>Fixed Income Benchmark YTD</t>
  </si>
  <si>
    <t>Benchmark Total Value</t>
  </si>
  <si>
    <t>Total Benchmark Daily Return</t>
  </si>
  <si>
    <t>Total Benchmark YTD Return</t>
  </si>
  <si>
    <t>Portfolio vs Bench Daily Return</t>
  </si>
  <si>
    <t>Portfolio vs Bench YTD Return</t>
  </si>
  <si>
    <t>St. Dev (Daily)</t>
  </si>
  <si>
    <t>Performance Sheet</t>
  </si>
  <si>
    <t>Tuesday</t>
  </si>
  <si>
    <t>Wednesday</t>
  </si>
  <si>
    <t>Thursday</t>
  </si>
  <si>
    <t>Friday</t>
  </si>
  <si>
    <t>Monday</t>
  </si>
  <si>
    <t>&lt;Insert&gt;</t>
  </si>
  <si>
    <t>HP Div. / Share</t>
  </si>
  <si>
    <t>Daily Return</t>
  </si>
  <si>
    <t>Dividends</t>
  </si>
  <si>
    <t>HPR Div. / Share</t>
  </si>
  <si>
    <t>HP Coup. / Share</t>
  </si>
  <si>
    <t>Coupons</t>
  </si>
  <si>
    <t>St Dev</t>
  </si>
  <si>
    <t>RU30INTR (50%)</t>
  </si>
  <si>
    <t>Included in price</t>
  </si>
  <si>
    <t>NDDUWI (20%)</t>
  </si>
  <si>
    <t>LBUSTRUU (30%)</t>
  </si>
  <si>
    <t>SOLD</t>
  </si>
  <si>
    <t>Date Range</t>
  </si>
  <si>
    <t>Security</t>
  </si>
  <si>
    <t>XLB US EQUITY</t>
  </si>
  <si>
    <t>DIS US EQUITY</t>
  </si>
  <si>
    <t>TSN US EQUITY</t>
  </si>
  <si>
    <t>ISRG US EQUITY</t>
  </si>
  <si>
    <t>ABBV US EQUITY</t>
  </si>
  <si>
    <t>CRM US EQUITY</t>
  </si>
  <si>
    <t>BMY US EQUITY</t>
  </si>
  <si>
    <t>AMAT US EQUITY</t>
  </si>
  <si>
    <t>HAS US EQUITY</t>
  </si>
  <si>
    <t>STZ US EQUITY</t>
  </si>
  <si>
    <t>PYPL US Equity</t>
  </si>
  <si>
    <t>LBUSTRUU index</t>
  </si>
  <si>
    <t>Row Labels</t>
  </si>
  <si>
    <t>Sum of Weight</t>
  </si>
  <si>
    <t>Grand Total</t>
  </si>
  <si>
    <t>Sum of HPR</t>
  </si>
  <si>
    <t>Credit Rating</t>
  </si>
  <si>
    <t>2018</t>
  </si>
  <si>
    <t>Sector_Equity</t>
  </si>
  <si>
    <t>Sector_Fixed_Income</t>
  </si>
  <si>
    <t>Date_Settings</t>
  </si>
  <si>
    <t>Emerging Markets</t>
  </si>
  <si>
    <t>Custom</t>
  </si>
  <si>
    <t>AA+</t>
  </si>
  <si>
    <t>Energy</t>
  </si>
  <si>
    <t>AA</t>
  </si>
  <si>
    <t>Financials</t>
  </si>
  <si>
    <t>A+</t>
  </si>
  <si>
    <t>A-</t>
  </si>
  <si>
    <t>Municipal</t>
  </si>
  <si>
    <t>BBB+</t>
  </si>
  <si>
    <t>Real Estate</t>
  </si>
  <si>
    <t>Telecom.</t>
  </si>
  <si>
    <t>BBB-</t>
  </si>
  <si>
    <t>Utilities</t>
  </si>
  <si>
    <t>BB+</t>
  </si>
  <si>
    <t>BB-</t>
  </si>
  <si>
    <t>B+</t>
  </si>
  <si>
    <t>B-</t>
  </si>
  <si>
    <t>CCC+</t>
  </si>
  <si>
    <t>CCC</t>
  </si>
  <si>
    <t>CCC-</t>
  </si>
  <si>
    <t>CC+</t>
  </si>
  <si>
    <t>Adj. Rating</t>
  </si>
  <si>
    <t>Source: Bloomberg - 3 Year Trailing - Monthly Data</t>
  </si>
  <si>
    <t>FDN</t>
  </si>
  <si>
    <t>AMT</t>
  </si>
  <si>
    <t>Can Find Compliance in Investment Policy Statement</t>
  </si>
  <si>
    <t>Range</t>
  </si>
  <si>
    <t>60-80% of portfolio</t>
  </si>
  <si>
    <t>Individual Equity</t>
  </si>
  <si>
    <t>&lt;= 5% of equity portion</t>
  </si>
  <si>
    <t>&lt;= 10% of equity portion</t>
  </si>
  <si>
    <t>Sector</t>
  </si>
  <si>
    <t>&lt;= 30% of equity portion</t>
  </si>
  <si>
    <t>Market Cap</t>
  </si>
  <si>
    <t>&gt;= $500 Million</t>
  </si>
  <si>
    <t>&lt;= 50% of equity portion in Small Cap Stocks (between $0.5 - $2 Billion)</t>
  </si>
  <si>
    <t>No limit for Mid to Large Cap Stocks ($2+ Billion)</t>
  </si>
  <si>
    <t>Foreign</t>
  </si>
  <si>
    <t>Limited to ADRs, U.S. listed foreign stocks, and ETFs</t>
  </si>
  <si>
    <t>Broad Market ETFs</t>
  </si>
  <si>
    <t>&lt;= 50% of equity allocation</t>
  </si>
  <si>
    <t>Non-Broad Market ETF</t>
  </si>
  <si>
    <t>&lt;=10% of equity allocation per ETF</t>
  </si>
  <si>
    <t>20-40% of portfolio</t>
  </si>
  <si>
    <t>Securities</t>
  </si>
  <si>
    <t>ETF or Mutual Funds</t>
  </si>
  <si>
    <t>Non-Investment Grade</t>
  </si>
  <si>
    <t>&lt;= 25% of Fixed Income Allocation</t>
  </si>
  <si>
    <t>Preferred Stock</t>
  </si>
  <si>
    <t>&lt;= 10%</t>
  </si>
  <si>
    <t>ETF Limits</t>
  </si>
  <si>
    <t>None</t>
  </si>
  <si>
    <t>0-20% of portfolio</t>
  </si>
  <si>
    <t>Turnover throughout year</t>
  </si>
  <si>
    <t>75% if fully invested, 125% if starting from cash</t>
  </si>
  <si>
    <t>Prohibited</t>
  </si>
  <si>
    <t>Buying on Margin</t>
  </si>
  <si>
    <t>Short Selling</t>
  </si>
  <si>
    <t>(Includes ETFs utilizing leverage, short positions, or the equivalent)</t>
  </si>
  <si>
    <t>Options</t>
  </si>
  <si>
    <t>Futures</t>
  </si>
  <si>
    <t>Commodities</t>
  </si>
  <si>
    <t>Notes from the CFAOC Investment Committee from the start of 2018.</t>
  </si>
  <si>
    <t>2018 Starting Portfolio Values from the CFAOC Investment Committee.</t>
  </si>
  <si>
    <t>St. Dev (daily)</t>
  </si>
  <si>
    <t>Unit Value</t>
  </si>
  <si>
    <t>n/a</t>
  </si>
  <si>
    <r>
      <t xml:space="preserve">St. Dev </t>
    </r>
    <r>
      <rPr>
        <b/>
        <vertAlign val="superscript"/>
        <sz val="11"/>
        <rFont val="Calibri"/>
        <family val="2"/>
        <scheme val="minor"/>
      </rPr>
      <t>(Annual)</t>
    </r>
  </si>
  <si>
    <t>2-Jul</t>
  </si>
  <si>
    <t>3-Jul</t>
  </si>
  <si>
    <t>5-Jul</t>
  </si>
  <si>
    <t>6-Jul</t>
  </si>
  <si>
    <t>9-Jul</t>
  </si>
  <si>
    <t>10-Jul</t>
  </si>
  <si>
    <t>11-Jul</t>
  </si>
  <si>
    <t>12-Jul</t>
  </si>
  <si>
    <t>13-Jul</t>
  </si>
  <si>
    <t>16-Jul</t>
  </si>
  <si>
    <t>17-Jul</t>
  </si>
  <si>
    <t>18-Jul</t>
  </si>
  <si>
    <t>19-Jul</t>
  </si>
  <si>
    <t>20-Jul</t>
  </si>
  <si>
    <t>23-Jul</t>
  </si>
  <si>
    <t>24-Jul</t>
  </si>
  <si>
    <t>CVS</t>
  </si>
  <si>
    <t>CVS Health Corp</t>
  </si>
  <si>
    <t>CVS us equity</t>
  </si>
  <si>
    <t>2017</t>
  </si>
  <si>
    <t>29-Dec</t>
  </si>
  <si>
    <t>2-Jan</t>
  </si>
  <si>
    <t>3-Jan</t>
  </si>
  <si>
    <t>4-Jan</t>
  </si>
  <si>
    <t>5-Jan</t>
  </si>
  <si>
    <t>8-Jan</t>
  </si>
  <si>
    <t>9-Jan</t>
  </si>
  <si>
    <t>10-Jan</t>
  </si>
  <si>
    <t>11-Jan</t>
  </si>
  <si>
    <t>12-Jan</t>
  </si>
  <si>
    <t>16-Jan</t>
  </si>
  <si>
    <t>17-Jan</t>
  </si>
  <si>
    <t>18-Jan</t>
  </si>
  <si>
    <t>19-Jan</t>
  </si>
  <si>
    <t>22-Jan</t>
  </si>
  <si>
    <t>23-Jan</t>
  </si>
  <si>
    <t>24-Jan</t>
  </si>
  <si>
    <t>25-Jan</t>
  </si>
  <si>
    <t>26-Jan</t>
  </si>
  <si>
    <t>29-Jan</t>
  </si>
  <si>
    <t>30-Jan</t>
  </si>
  <si>
    <t>31-Jan</t>
  </si>
  <si>
    <t>1-Feb</t>
  </si>
  <si>
    <t>2-Feb</t>
  </si>
  <si>
    <t>5-Feb</t>
  </si>
  <si>
    <t>6-Feb</t>
  </si>
  <si>
    <t>7-Feb</t>
  </si>
  <si>
    <t>8-Feb</t>
  </si>
  <si>
    <t>9-Feb</t>
  </si>
  <si>
    <t>12-Feb</t>
  </si>
  <si>
    <t>13-Feb</t>
  </si>
  <si>
    <t>14-Feb</t>
  </si>
  <si>
    <t>15-Feb</t>
  </si>
  <si>
    <t>16-Feb</t>
  </si>
  <si>
    <t>20-Feb</t>
  </si>
  <si>
    <t>21-Feb</t>
  </si>
  <si>
    <t>22-Feb</t>
  </si>
  <si>
    <t>23-Feb</t>
  </si>
  <si>
    <t>26-Feb</t>
  </si>
  <si>
    <t>27-Feb</t>
  </si>
  <si>
    <t>28-Feb</t>
  </si>
  <si>
    <t>1-Mar</t>
  </si>
  <si>
    <t>2-Mar</t>
  </si>
  <si>
    <t>5-Mar</t>
  </si>
  <si>
    <t>6-Mar</t>
  </si>
  <si>
    <t>7-Mar</t>
  </si>
  <si>
    <t>8-Mar</t>
  </si>
  <si>
    <t>9-Mar</t>
  </si>
  <si>
    <t>12-Mar</t>
  </si>
  <si>
    <t>13-Mar</t>
  </si>
  <si>
    <t>14-Mar</t>
  </si>
  <si>
    <t>15-Mar</t>
  </si>
  <si>
    <t>16-Mar</t>
  </si>
  <si>
    <t>19-Mar</t>
  </si>
  <si>
    <t>20-Mar</t>
  </si>
  <si>
    <t>21-Mar</t>
  </si>
  <si>
    <t>22-Mar</t>
  </si>
  <si>
    <t>23-Mar</t>
  </si>
  <si>
    <t>26-Mar</t>
  </si>
  <si>
    <t>27-Mar</t>
  </si>
  <si>
    <t>28-Mar</t>
  </si>
  <si>
    <t>29-Mar</t>
  </si>
  <si>
    <t>2-Apr</t>
  </si>
  <si>
    <t>3-Apr</t>
  </si>
  <si>
    <t>4-Apr</t>
  </si>
  <si>
    <t>5-Apr</t>
  </si>
  <si>
    <t>6-Apr</t>
  </si>
  <si>
    <t>9-Apr</t>
  </si>
  <si>
    <t>10-Apr</t>
  </si>
  <si>
    <t>11-Apr</t>
  </si>
  <si>
    <t>12-Apr</t>
  </si>
  <si>
    <t>13-Apr</t>
  </si>
  <si>
    <t>16-Apr</t>
  </si>
  <si>
    <t>17-Apr</t>
  </si>
  <si>
    <t>18-Apr</t>
  </si>
  <si>
    <t>19-Apr</t>
  </si>
  <si>
    <t>20-Apr</t>
  </si>
  <si>
    <t>23-Apr</t>
  </si>
  <si>
    <t>24-Apr</t>
  </si>
  <si>
    <t>25-Apr</t>
  </si>
  <si>
    <t>26-Apr</t>
  </si>
  <si>
    <t>27-Apr</t>
  </si>
  <si>
    <t>30-Apr</t>
  </si>
  <si>
    <t>1-May</t>
  </si>
  <si>
    <t>2-May</t>
  </si>
  <si>
    <t>3-May</t>
  </si>
  <si>
    <t>4-May</t>
  </si>
  <si>
    <t>7-May</t>
  </si>
  <si>
    <t>8-May</t>
  </si>
  <si>
    <t>9-May</t>
  </si>
  <si>
    <t>10-May</t>
  </si>
  <si>
    <t>11-May</t>
  </si>
  <si>
    <t>14-May</t>
  </si>
  <si>
    <t>15-May</t>
  </si>
  <si>
    <t>16-May</t>
  </si>
  <si>
    <t>17-May</t>
  </si>
  <si>
    <t>18-May</t>
  </si>
  <si>
    <t>21-May</t>
  </si>
  <si>
    <t>22-May</t>
  </si>
  <si>
    <t>23-May</t>
  </si>
  <si>
    <t>24-May</t>
  </si>
  <si>
    <t>25-May</t>
  </si>
  <si>
    <t>29-May</t>
  </si>
  <si>
    <t>30-May</t>
  </si>
  <si>
    <t>31-May</t>
  </si>
  <si>
    <t>1-Jun</t>
  </si>
  <si>
    <t>4-Jun</t>
  </si>
  <si>
    <t>5-Jun</t>
  </si>
  <si>
    <t>6-Jun</t>
  </si>
  <si>
    <t>7-Jun</t>
  </si>
  <si>
    <t>8-Jun</t>
  </si>
  <si>
    <t>11-Jun</t>
  </si>
  <si>
    <t>12-Jun</t>
  </si>
  <si>
    <t>13-Jun</t>
  </si>
  <si>
    <t>14-Jun</t>
  </si>
  <si>
    <t>15-Jun</t>
  </si>
  <si>
    <t>18-Jun</t>
  </si>
  <si>
    <t>19-Jun</t>
  </si>
  <si>
    <t>20-Jun</t>
  </si>
  <si>
    <t>21-Jun</t>
  </si>
  <si>
    <t>22-Jun</t>
  </si>
  <si>
    <t>25-Jun</t>
  </si>
  <si>
    <t>26-Jun</t>
  </si>
  <si>
    <t>27-Jun</t>
  </si>
  <si>
    <t>28-Jun</t>
  </si>
  <si>
    <t>29-Jun</t>
  </si>
  <si>
    <t>25-Jul</t>
  </si>
  <si>
    <t>26-Jul</t>
  </si>
  <si>
    <t>27-Jul</t>
  </si>
  <si>
    <t>30-Jul</t>
  </si>
  <si>
    <t>31-Jul</t>
  </si>
  <si>
    <t>1-Aug</t>
  </si>
  <si>
    <t>2-Aug</t>
  </si>
  <si>
    <t>3-Aug</t>
  </si>
  <si>
    <t>6-Aug</t>
  </si>
  <si>
    <t>7-Aug</t>
  </si>
  <si>
    <t>8-Aug</t>
  </si>
  <si>
    <t>9-Aug</t>
  </si>
  <si>
    <t>10-Aug</t>
  </si>
  <si>
    <t>13-Aug</t>
  </si>
  <si>
    <t>14-Aug</t>
  </si>
  <si>
    <t>15-Aug</t>
  </si>
  <si>
    <t>16-Aug</t>
  </si>
  <si>
    <t>17-Aug</t>
  </si>
  <si>
    <t>20-Aug</t>
  </si>
  <si>
    <t>21-Aug</t>
  </si>
  <si>
    <t>22-Aug</t>
  </si>
  <si>
    <t>23-Aug</t>
  </si>
  <si>
    <t>24-Aug</t>
  </si>
  <si>
    <t>27-Aug</t>
  </si>
  <si>
    <t>28-Aug</t>
  </si>
  <si>
    <t>29-Aug</t>
  </si>
  <si>
    <t>30-Aug</t>
  </si>
  <si>
    <t>31-Aug</t>
  </si>
  <si>
    <t>kawashimamatt@gmail.com</t>
  </si>
  <si>
    <t>mason.wongg@gmail.com</t>
  </si>
  <si>
    <t>Data Pull &amp; Macro-enabled workbook edited by Matt Kawashima and Mason Wong</t>
  </si>
  <si>
    <t>If the below message bar appears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</si>
</sst>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#,##0.000"/>
    <numFmt numFmtId="166" formatCode="[$-409]d\-mmm;@"/>
    <numFmt numFmtId="167" formatCode="0.0000000000000000%"/>
    <numFmt numFmtId="168" formatCode="#,##0.0"/>
    <numFmt numFmtId="169" formatCode="0.00000E+00"/>
  </numFmts>
  <fonts count="30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b/>
      <sz val="15"/>
      <name val="Calibri"/>
      <family val="2"/>
      <scheme val="minor"/>
    </font>
    <font>
      <b/>
      <sz val="15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3"/>
      <name val="Calibri"/>
      <family val="2"/>
      <scheme val="minor"/>
    </font>
    <font>
      <sz val="11"/>
      <color rgb="FF5995ED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8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67AFEB"/>
        <bgColor indexed="64"/>
      </patternFill>
    </fill>
    <fill>
      <patternFill patternType="solid">
        <fgColor rgb="FFFE94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5995ED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</borders>
  <cellStyleXfs count="9">
    <xf numFmtId="0" fontId="0" fillId="0" borderId="0"/>
    <xf numFmtId="0" fontId="1" fillId="0" borderId="1" applyNumberFormat="0" applyFill="0" applyAlignment="0" applyProtection="0"/>
    <xf numFmtId="0" fontId="5" fillId="2" borderId="0" applyNumberFormat="0" applyBorder="0" applyAlignment="0" applyProtection="0"/>
    <xf numFmtId="0" fontId="11" fillId="0" borderId="0"/>
    <xf numFmtId="0" fontId="5" fillId="11" borderId="0" applyNumberFormat="0" applyBorder="0" applyAlignment="0" applyProtection="0"/>
    <xf numFmtId="0" fontId="15" fillId="0" borderId="0" applyNumberForma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604">
    <xf numFmtId="0" fontId="0" fillId="0" borderId="0" xfId="0"/>
    <xf numFmtId="0" fontId="2" fillId="0" borderId="0" xfId="0" applyFont="1"/>
    <xf numFmtId="0" fontId="0" fillId="0" borderId="6" xfId="0" applyBorder="1"/>
    <xf numFmtId="0" fontId="0" fillId="0" borderId="8" xfId="0" applyBorder="1"/>
    <xf numFmtId="0" fontId="0" fillId="0" borderId="3" xfId="0" applyBorder="1"/>
    <xf numFmtId="4" fontId="0" fillId="0" borderId="0" xfId="0" applyNumberFormat="1"/>
    <xf numFmtId="9" fontId="0" fillId="0" borderId="0" xfId="0" applyNumberFormat="1"/>
    <xf numFmtId="164" fontId="0" fillId="0" borderId="0" xfId="0" applyNumberFormat="1"/>
    <xf numFmtId="4" fontId="3" fillId="0" borderId="0" xfId="0" applyNumberFormat="1" applyFont="1"/>
    <xf numFmtId="0" fontId="4" fillId="0" borderId="0" xfId="0" applyFont="1"/>
    <xf numFmtId="0" fontId="4" fillId="0" borderId="2" xfId="0" applyFont="1" applyBorder="1" applyAlignment="1">
      <alignment horizontal="center"/>
    </xf>
    <xf numFmtId="0" fontId="4" fillId="0" borderId="3" xfId="0" applyFont="1" applyBorder="1"/>
    <xf numFmtId="0" fontId="4" fillId="0" borderId="6" xfId="0" applyFont="1" applyBorder="1"/>
    <xf numFmtId="0" fontId="4" fillId="0" borderId="8" xfId="0" applyFont="1" applyBorder="1"/>
    <xf numFmtId="8" fontId="4" fillId="0" borderId="7" xfId="0" applyNumberFormat="1" applyFont="1" applyBorder="1"/>
    <xf numFmtId="8" fontId="4" fillId="0" borderId="10" xfId="0" applyNumberFormat="1" applyFont="1" applyBorder="1"/>
    <xf numFmtId="9" fontId="4" fillId="0" borderId="5" xfId="0" applyNumberFormat="1" applyFont="1" applyBorder="1"/>
    <xf numFmtId="9" fontId="4" fillId="0" borderId="7" xfId="0" applyNumberFormat="1" applyFont="1" applyBorder="1"/>
    <xf numFmtId="164" fontId="4" fillId="0" borderId="7" xfId="0" applyNumberFormat="1" applyFont="1" applyBorder="1"/>
    <xf numFmtId="164" fontId="3" fillId="0" borderId="5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16" xfId="0" applyBorder="1"/>
    <xf numFmtId="0" fontId="0" fillId="0" borderId="7" xfId="0" applyBorder="1"/>
    <xf numFmtId="10" fontId="0" fillId="0" borderId="0" xfId="0" applyNumberFormat="1"/>
    <xf numFmtId="10" fontId="0" fillId="0" borderId="6" xfId="0" applyNumberFormat="1" applyBorder="1"/>
    <xf numFmtId="43" fontId="3" fillId="0" borderId="0" xfId="0" applyNumberFormat="1" applyFont="1"/>
    <xf numFmtId="0" fontId="0" fillId="0" borderId="2" xfId="0" applyBorder="1" applyAlignment="1">
      <alignment horizontal="center"/>
    </xf>
    <xf numFmtId="9" fontId="0" fillId="0" borderId="13" xfId="0" applyNumberFormat="1" applyBorder="1"/>
    <xf numFmtId="9" fontId="0" fillId="0" borderId="15" xfId="0" applyNumberFormat="1" applyBorder="1"/>
    <xf numFmtId="10" fontId="0" fillId="0" borderId="13" xfId="0" applyNumberFormat="1" applyBorder="1"/>
    <xf numFmtId="10" fontId="0" fillId="0" borderId="14" xfId="0" applyNumberFormat="1" applyBorder="1"/>
    <xf numFmtId="10" fontId="0" fillId="0" borderId="15" xfId="0" applyNumberFormat="1" applyBorder="1"/>
    <xf numFmtId="10" fontId="0" fillId="0" borderId="5" xfId="0" applyNumberFormat="1" applyBorder="1"/>
    <xf numFmtId="10" fontId="0" fillId="0" borderId="7" xfId="0" applyNumberFormat="1" applyBorder="1"/>
    <xf numFmtId="10" fontId="0" fillId="0" borderId="10" xfId="0" applyNumberFormat="1" applyBorder="1"/>
    <xf numFmtId="9" fontId="0" fillId="0" borderId="10" xfId="0" applyNumberFormat="1" applyBorder="1"/>
    <xf numFmtId="10" fontId="8" fillId="0" borderId="7" xfId="0" applyNumberFormat="1" applyFont="1" applyBorder="1"/>
    <xf numFmtId="10" fontId="8" fillId="0" borderId="10" xfId="0" applyNumberFormat="1" applyFont="1" applyBorder="1"/>
    <xf numFmtId="0" fontId="0" fillId="5" borderId="18" xfId="0" applyFill="1" applyBorder="1"/>
    <xf numFmtId="0" fontId="0" fillId="5" borderId="13" xfId="0" applyFill="1" applyBorder="1"/>
    <xf numFmtId="0" fontId="0" fillId="5" borderId="14" xfId="0" applyFill="1" applyBorder="1"/>
    <xf numFmtId="0" fontId="0" fillId="5" borderId="15" xfId="0" applyFill="1" applyBorder="1"/>
    <xf numFmtId="0" fontId="0" fillId="4" borderId="18" xfId="0" applyFill="1" applyBorder="1"/>
    <xf numFmtId="0" fontId="0" fillId="4" borderId="13" xfId="0" applyFill="1" applyBorder="1"/>
    <xf numFmtId="0" fontId="0" fillId="4" borderId="14" xfId="0" applyFill="1" applyBorder="1"/>
    <xf numFmtId="0" fontId="0" fillId="4" borderId="15" xfId="0" applyFill="1" applyBorder="1"/>
    <xf numFmtId="0" fontId="0" fillId="7" borderId="18" xfId="0" applyFill="1" applyBorder="1"/>
    <xf numFmtId="0" fontId="0" fillId="7" borderId="13" xfId="0" applyFill="1" applyBorder="1"/>
    <xf numFmtId="0" fontId="0" fillId="7" borderId="14" xfId="0" applyFill="1" applyBorder="1"/>
    <xf numFmtId="0" fontId="0" fillId="7" borderId="15" xfId="0" applyFill="1" applyBorder="1"/>
    <xf numFmtId="0" fontId="2" fillId="6" borderId="3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14" fontId="0" fillId="6" borderId="0" xfId="0" applyNumberFormat="1" applyFill="1" applyAlignment="1">
      <alignment horizontal="center"/>
    </xf>
    <xf numFmtId="0" fontId="0" fillId="6" borderId="0" xfId="0" applyFill="1"/>
    <xf numFmtId="0" fontId="0" fillId="6" borderId="6" xfId="0" applyFill="1" applyBorder="1"/>
    <xf numFmtId="0" fontId="4" fillId="6" borderId="7" xfId="0" applyFont="1" applyFill="1" applyBorder="1"/>
    <xf numFmtId="0" fontId="0" fillId="6" borderId="7" xfId="0" applyFill="1" applyBorder="1"/>
    <xf numFmtId="0" fontId="0" fillId="6" borderId="8" xfId="0" applyFill="1" applyBorder="1"/>
    <xf numFmtId="0" fontId="0" fillId="6" borderId="10" xfId="0" applyFill="1" applyBorder="1"/>
    <xf numFmtId="4" fontId="0" fillId="6" borderId="0" xfId="0" applyNumberFormat="1" applyFill="1"/>
    <xf numFmtId="10" fontId="0" fillId="6" borderId="0" xfId="0" applyNumberFormat="1" applyFill="1"/>
    <xf numFmtId="0" fontId="4" fillId="6" borderId="0" xfId="0" applyFont="1" applyFill="1"/>
    <xf numFmtId="10" fontId="9" fillId="0" borderId="7" xfId="0" applyNumberFormat="1" applyFont="1" applyBorder="1"/>
    <xf numFmtId="10" fontId="9" fillId="0" borderId="10" xfId="0" applyNumberFormat="1" applyFont="1" applyBorder="1"/>
    <xf numFmtId="0" fontId="2" fillId="6" borderId="0" xfId="0" applyFont="1" applyFill="1"/>
    <xf numFmtId="10" fontId="0" fillId="6" borderId="2" xfId="0" applyNumberFormat="1" applyFill="1" applyBorder="1"/>
    <xf numFmtId="0" fontId="5" fillId="9" borderId="11" xfId="0" applyFont="1" applyFill="1" applyBorder="1"/>
    <xf numFmtId="0" fontId="5" fillId="9" borderId="12" xfId="0" applyFont="1" applyFill="1" applyBorder="1"/>
    <xf numFmtId="0" fontId="10" fillId="9" borderId="18" xfId="0" applyFont="1" applyFill="1" applyBorder="1"/>
    <xf numFmtId="9" fontId="0" fillId="0" borderId="14" xfId="0" applyNumberFormat="1" applyBorder="1"/>
    <xf numFmtId="9" fontId="0" fillId="0" borderId="14" xfId="0" applyNumberFormat="1" applyBorder="1" applyAlignment="1">
      <alignment horizontal="right"/>
    </xf>
    <xf numFmtId="14" fontId="2" fillId="0" borderId="0" xfId="0" applyNumberFormat="1" applyFont="1"/>
    <xf numFmtId="0" fontId="2" fillId="6" borderId="18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3" fillId="0" borderId="0" xfId="0" applyFont="1"/>
    <xf numFmtId="4" fontId="0" fillId="7" borderId="14" xfId="0" applyNumberFormat="1" applyFill="1" applyBorder="1"/>
    <xf numFmtId="4" fontId="0" fillId="5" borderId="14" xfId="0" applyNumberFormat="1" applyFill="1" applyBorder="1"/>
    <xf numFmtId="4" fontId="0" fillId="4" borderId="14" xfId="0" applyNumberFormat="1" applyFill="1" applyBorder="1"/>
    <xf numFmtId="0" fontId="9" fillId="8" borderId="12" xfId="2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0" xfId="0" applyBorder="1"/>
    <xf numFmtId="0" fontId="0" fillId="0" borderId="13" xfId="0" applyBorder="1" applyAlignment="1">
      <alignment horizontal="center"/>
    </xf>
    <xf numFmtId="0" fontId="0" fillId="0" borderId="5" xfId="0" applyBorder="1" applyAlignment="1">
      <alignment horizontal="center"/>
    </xf>
    <xf numFmtId="4" fontId="8" fillId="0" borderId="0" xfId="0" applyNumberFormat="1" applyFont="1"/>
    <xf numFmtId="0" fontId="0" fillId="0" borderId="6" xfId="0" applyBorder="1" applyAlignment="1">
      <alignment horizontal="left"/>
    </xf>
    <xf numFmtId="0" fontId="2" fillId="4" borderId="18" xfId="0" applyFont="1" applyFill="1" applyBorder="1" applyAlignment="1">
      <alignment horizontal="left"/>
    </xf>
    <xf numFmtId="0" fontId="2" fillId="5" borderId="18" xfId="0" applyFont="1" applyFill="1" applyBorder="1" applyAlignment="1">
      <alignment horizontal="left"/>
    </xf>
    <xf numFmtId="0" fontId="0" fillId="0" borderId="18" xfId="0" applyBorder="1"/>
    <xf numFmtId="0" fontId="0" fillId="0" borderId="12" xfId="0" applyBorder="1"/>
    <xf numFmtId="8" fontId="3" fillId="0" borderId="0" xfId="0" applyNumberFormat="1" applyFont="1"/>
    <xf numFmtId="8" fontId="4" fillId="0" borderId="0" xfId="0" applyNumberFormat="1" applyFont="1"/>
    <xf numFmtId="164" fontId="4" fillId="0" borderId="0" xfId="0" applyNumberFormat="1" applyFont="1"/>
    <xf numFmtId="0" fontId="11" fillId="0" borderId="13" xfId="0" applyFont="1" applyBorder="1"/>
    <xf numFmtId="0" fontId="11" fillId="0" borderId="14" xfId="0" applyFont="1" applyBorder="1"/>
    <xf numFmtId="0" fontId="11" fillId="10" borderId="4" xfId="0" applyFont="1" applyFill="1" applyBorder="1"/>
    <xf numFmtId="0" fontId="11" fillId="10" borderId="5" xfId="0" applyFont="1" applyFill="1" applyBorder="1"/>
    <xf numFmtId="0" fontId="11" fillId="10" borderId="0" xfId="0" applyFont="1" applyFill="1"/>
    <xf numFmtId="0" fontId="11" fillId="10" borderId="7" xfId="0" applyFont="1" applyFill="1" applyBorder="1"/>
    <xf numFmtId="8" fontId="0" fillId="0" borderId="5" xfId="0" applyNumberFormat="1" applyBorder="1"/>
    <xf numFmtId="0" fontId="0" fillId="10" borderId="8" xfId="0" applyFill="1" applyBorder="1"/>
    <xf numFmtId="0" fontId="0" fillId="10" borderId="18" xfId="0" applyFill="1" applyBorder="1"/>
    <xf numFmtId="4" fontId="0" fillId="10" borderId="12" xfId="0" applyNumberFormat="1" applyFill="1" applyBorder="1"/>
    <xf numFmtId="14" fontId="3" fillId="0" borderId="0" xfId="0" applyNumberFormat="1" applyFont="1"/>
    <xf numFmtId="14" fontId="0" fillId="0" borderId="0" xfId="0" applyNumberFormat="1"/>
    <xf numFmtId="0" fontId="8" fillId="0" borderId="0" xfId="0" applyFont="1"/>
    <xf numFmtId="0" fontId="4" fillId="14" borderId="0" xfId="0" applyFont="1" applyFill="1"/>
    <xf numFmtId="0" fontId="0" fillId="14" borderId="0" xfId="0" applyFill="1"/>
    <xf numFmtId="8" fontId="4" fillId="14" borderId="0" xfId="0" applyNumberFormat="1" applyFont="1" applyFill="1"/>
    <xf numFmtId="165" fontId="3" fillId="0" borderId="0" xfId="0" applyNumberFormat="1" applyFont="1"/>
    <xf numFmtId="0" fontId="0" fillId="0" borderId="13" xfId="0" applyBorder="1"/>
    <xf numFmtId="14" fontId="3" fillId="0" borderId="14" xfId="0" applyNumberFormat="1" applyFont="1" applyBorder="1"/>
    <xf numFmtId="14" fontId="3" fillId="0" borderId="15" xfId="0" applyNumberFormat="1" applyFont="1" applyBorder="1"/>
    <xf numFmtId="0" fontId="2" fillId="0" borderId="18" xfId="0" applyFont="1" applyBorder="1"/>
    <xf numFmtId="0" fontId="3" fillId="0" borderId="2" xfId="0" applyFont="1" applyBorder="1"/>
    <xf numFmtId="0" fontId="3" fillId="0" borderId="12" xfId="0" applyFont="1" applyBorder="1"/>
    <xf numFmtId="0" fontId="2" fillId="0" borderId="2" xfId="0" applyFont="1" applyBorder="1"/>
    <xf numFmtId="0" fontId="11" fillId="10" borderId="3" xfId="0" applyFont="1" applyFill="1" applyBorder="1"/>
    <xf numFmtId="0" fontId="11" fillId="10" borderId="6" xfId="0" applyFont="1" applyFill="1" applyBorder="1"/>
    <xf numFmtId="0" fontId="11" fillId="0" borderId="18" xfId="0" applyFont="1" applyBorder="1"/>
    <xf numFmtId="0" fontId="11" fillId="0" borderId="11" xfId="0" applyFont="1" applyBorder="1"/>
    <xf numFmtId="0" fontId="11" fillId="0" borderId="12" xfId="0" applyFont="1" applyBorder="1"/>
    <xf numFmtId="14" fontId="3" fillId="13" borderId="0" xfId="0" applyNumberFormat="1" applyFont="1" applyFill="1"/>
    <xf numFmtId="0" fontId="11" fillId="10" borderId="8" xfId="0" applyFont="1" applyFill="1" applyBorder="1"/>
    <xf numFmtId="0" fontId="11" fillId="10" borderId="9" xfId="0" applyFont="1" applyFill="1" applyBorder="1"/>
    <xf numFmtId="0" fontId="11" fillId="10" borderId="10" xfId="0" applyFont="1" applyFill="1" applyBorder="1"/>
    <xf numFmtId="0" fontId="11" fillId="0" borderId="2" xfId="0" applyFont="1" applyBorder="1"/>
    <xf numFmtId="0" fontId="9" fillId="8" borderId="18" xfId="2" applyFont="1" applyFill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0" fontId="0" fillId="7" borderId="0" xfId="0" applyFill="1"/>
    <xf numFmtId="10" fontId="3" fillId="0" borderId="0" xfId="0" applyNumberFormat="1" applyFont="1"/>
    <xf numFmtId="14" fontId="0" fillId="0" borderId="19" xfId="0" applyNumberFormat="1" applyBorder="1"/>
    <xf numFmtId="14" fontId="0" fillId="0" borderId="22" xfId="0" applyNumberFormat="1" applyBorder="1"/>
    <xf numFmtId="164" fontId="0" fillId="0" borderId="23" xfId="0" applyNumberFormat="1" applyBorder="1"/>
    <xf numFmtId="14" fontId="0" fillId="0" borderId="24" xfId="0" applyNumberFormat="1" applyBorder="1"/>
    <xf numFmtId="164" fontId="0" fillId="0" borderId="20" xfId="0" applyNumberFormat="1" applyBorder="1"/>
    <xf numFmtId="164" fontId="0" fillId="0" borderId="21" xfId="0" applyNumberFormat="1" applyBorder="1"/>
    <xf numFmtId="4" fontId="3" fillId="13" borderId="0" xfId="0" applyNumberFormat="1" applyFont="1" applyFill="1"/>
    <xf numFmtId="14" fontId="0" fillId="6" borderId="0" xfId="0" applyNumberFormat="1" applyFill="1"/>
    <xf numFmtId="10" fontId="0" fillId="0" borderId="27" xfId="0" applyNumberFormat="1" applyBorder="1" applyAlignment="1">
      <alignment horizontal="center"/>
    </xf>
    <xf numFmtId="0" fontId="0" fillId="0" borderId="27" xfId="0" applyBorder="1"/>
    <xf numFmtId="10" fontId="0" fillId="0" borderId="27" xfId="0" applyNumberFormat="1" applyBorder="1"/>
    <xf numFmtId="4" fontId="0" fillId="0" borderId="27" xfId="0" applyNumberFormat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/>
    <xf numFmtId="4" fontId="0" fillId="0" borderId="32" xfId="0" applyNumberFormat="1" applyBorder="1" applyAlignment="1">
      <alignment horizontal="center"/>
    </xf>
    <xf numFmtId="0" fontId="0" fillId="10" borderId="29" xfId="0" applyFill="1" applyBorder="1" applyAlignment="1">
      <alignment horizontal="center"/>
    </xf>
    <xf numFmtId="4" fontId="0" fillId="0" borderId="7" xfId="0" quotePrefix="1" applyNumberFormat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4" fontId="0" fillId="0" borderId="10" xfId="0" applyNumberFormat="1" applyBorder="1" applyAlignment="1">
      <alignment horizontal="center"/>
    </xf>
    <xf numFmtId="18" fontId="3" fillId="0" borderId="7" xfId="0" quotePrefix="1" applyNumberFormat="1" applyFont="1" applyBorder="1" applyAlignment="1">
      <alignment horizontal="center"/>
    </xf>
    <xf numFmtId="0" fontId="3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10" fontId="3" fillId="0" borderId="27" xfId="0" applyNumberFormat="1" applyFont="1" applyBorder="1" applyAlignment="1">
      <alignment horizontal="center"/>
    </xf>
    <xf numFmtId="4" fontId="3" fillId="0" borderId="32" xfId="0" applyNumberFormat="1" applyFont="1" applyBorder="1" applyAlignment="1">
      <alignment horizontal="center"/>
    </xf>
    <xf numFmtId="0" fontId="0" fillId="14" borderId="0" xfId="0" applyFill="1" applyAlignment="1">
      <alignment horizontal="center" vertical="center" wrapText="1"/>
    </xf>
    <xf numFmtId="0" fontId="0" fillId="0" borderId="37" xfId="0" applyBorder="1"/>
    <xf numFmtId="0" fontId="0" fillId="0" borderId="34" xfId="0" applyBorder="1"/>
    <xf numFmtId="0" fontId="0" fillId="0" borderId="33" xfId="0" applyBorder="1" applyAlignment="1">
      <alignment horizontal="center"/>
    </xf>
    <xf numFmtId="4" fontId="0" fillId="10" borderId="17" xfId="0" applyNumberFormat="1" applyFill="1" applyBorder="1"/>
    <xf numFmtId="4" fontId="0" fillId="0" borderId="26" xfId="0" applyNumberFormat="1" applyBorder="1"/>
    <xf numFmtId="4" fontId="0" fillId="0" borderId="27" xfId="0" applyNumberFormat="1" applyBorder="1"/>
    <xf numFmtId="0" fontId="2" fillId="0" borderId="0" xfId="0" applyFont="1" applyAlignment="1">
      <alignment horizontal="center"/>
    </xf>
    <xf numFmtId="0" fontId="0" fillId="10" borderId="19" xfId="0" applyFill="1" applyBorder="1"/>
    <xf numFmtId="9" fontId="0" fillId="10" borderId="20" xfId="0" applyNumberFormat="1" applyFill="1" applyBorder="1"/>
    <xf numFmtId="0" fontId="0" fillId="10" borderId="20" xfId="0" applyFill="1" applyBorder="1"/>
    <xf numFmtId="0" fontId="0" fillId="10" borderId="21" xfId="0" applyFill="1" applyBorder="1"/>
    <xf numFmtId="0" fontId="0" fillId="10" borderId="24" xfId="0" applyFill="1" applyBorder="1"/>
    <xf numFmtId="0" fontId="0" fillId="10" borderId="17" xfId="0" applyFill="1" applyBorder="1"/>
    <xf numFmtId="4" fontId="0" fillId="10" borderId="25" xfId="0" applyNumberFormat="1" applyFill="1" applyBorder="1"/>
    <xf numFmtId="166" fontId="0" fillId="0" borderId="22" xfId="0" applyNumberFormat="1" applyBorder="1"/>
    <xf numFmtId="166" fontId="0" fillId="0" borderId="24" xfId="0" applyNumberFormat="1" applyBorder="1"/>
    <xf numFmtId="0" fontId="0" fillId="0" borderId="23" xfId="0" applyBorder="1"/>
    <xf numFmtId="0" fontId="0" fillId="0" borderId="17" xfId="0" applyBorder="1"/>
    <xf numFmtId="0" fontId="0" fillId="0" borderId="25" xfId="0" applyBorder="1"/>
    <xf numFmtId="10" fontId="0" fillId="0" borderId="26" xfId="0" applyNumberFormat="1" applyBorder="1"/>
    <xf numFmtId="0" fontId="2" fillId="16" borderId="19" xfId="0" applyFont="1" applyFill="1" applyBorder="1" applyAlignment="1">
      <alignment horizontal="center"/>
    </xf>
    <xf numFmtId="0" fontId="2" fillId="16" borderId="21" xfId="0" applyFont="1" applyFill="1" applyBorder="1" applyAlignment="1">
      <alignment horizontal="center"/>
    </xf>
    <xf numFmtId="6" fontId="8" fillId="16" borderId="19" xfId="0" applyNumberFormat="1" applyFont="1" applyFill="1" applyBorder="1"/>
    <xf numFmtId="164" fontId="0" fillId="16" borderId="21" xfId="0" applyNumberFormat="1" applyFill="1" applyBorder="1"/>
    <xf numFmtId="6" fontId="3" fillId="16" borderId="22" xfId="0" applyNumberFormat="1" applyFont="1" applyFill="1" applyBorder="1"/>
    <xf numFmtId="164" fontId="0" fillId="16" borderId="23" xfId="0" applyNumberFormat="1" applyFill="1" applyBorder="1"/>
    <xf numFmtId="6" fontId="3" fillId="16" borderId="24" xfId="0" applyNumberFormat="1" applyFont="1" applyFill="1" applyBorder="1"/>
    <xf numFmtId="164" fontId="0" fillId="16" borderId="25" xfId="0" applyNumberFormat="1" applyFill="1" applyBorder="1"/>
    <xf numFmtId="0" fontId="2" fillId="15" borderId="19" xfId="0" applyFont="1" applyFill="1" applyBorder="1" applyAlignment="1">
      <alignment horizontal="center"/>
    </xf>
    <xf numFmtId="0" fontId="2" fillId="15" borderId="21" xfId="0" applyFont="1" applyFill="1" applyBorder="1" applyAlignment="1">
      <alignment horizontal="center"/>
    </xf>
    <xf numFmtId="6" fontId="8" fillId="15" borderId="19" xfId="0" applyNumberFormat="1" applyFont="1" applyFill="1" applyBorder="1"/>
    <xf numFmtId="164" fontId="0" fillId="15" borderId="21" xfId="0" applyNumberFormat="1" applyFill="1" applyBorder="1"/>
    <xf numFmtId="164" fontId="0" fillId="15" borderId="23" xfId="0" applyNumberFormat="1" applyFill="1" applyBorder="1"/>
    <xf numFmtId="164" fontId="0" fillId="15" borderId="25" xfId="0" applyNumberFormat="1" applyFill="1" applyBorder="1"/>
    <xf numFmtId="6" fontId="8" fillId="15" borderId="22" xfId="0" applyNumberFormat="1" applyFont="1" applyFill="1" applyBorder="1"/>
    <xf numFmtId="6" fontId="8" fillId="15" borderId="24" xfId="0" applyNumberFormat="1" applyFont="1" applyFill="1" applyBorder="1"/>
    <xf numFmtId="14" fontId="0" fillId="0" borderId="19" xfId="0" applyNumberFormat="1" applyBorder="1" applyAlignment="1">
      <alignment horizontal="right"/>
    </xf>
    <xf numFmtId="4" fontId="0" fillId="0" borderId="6" xfId="0" applyNumberFormat="1" applyBorder="1"/>
    <xf numFmtId="0" fontId="15" fillId="0" borderId="0" xfId="5"/>
    <xf numFmtId="8" fontId="8" fillId="0" borderId="0" xfId="0" applyNumberFormat="1" applyFont="1"/>
    <xf numFmtId="0" fontId="8" fillId="14" borderId="0" xfId="0" applyFont="1" applyFill="1"/>
    <xf numFmtId="4" fontId="2" fillId="0" borderId="6" xfId="0" applyNumberFormat="1" applyFont="1" applyBorder="1"/>
    <xf numFmtId="4" fontId="2" fillId="0" borderId="7" xfId="0" applyNumberFormat="1" applyFont="1" applyBorder="1"/>
    <xf numFmtId="0" fontId="2" fillId="17" borderId="34" xfId="0" applyFont="1" applyFill="1" applyBorder="1" applyAlignment="1">
      <alignment horizontal="center"/>
    </xf>
    <xf numFmtId="0" fontId="2" fillId="17" borderId="35" xfId="0" applyFont="1" applyFill="1" applyBorder="1" applyAlignment="1">
      <alignment horizontal="center"/>
    </xf>
    <xf numFmtId="0" fontId="2" fillId="17" borderId="36" xfId="0" applyFont="1" applyFill="1" applyBorder="1" applyAlignment="1">
      <alignment horizontal="center"/>
    </xf>
    <xf numFmtId="0" fontId="5" fillId="14" borderId="0" xfId="0" applyFont="1" applyFill="1"/>
    <xf numFmtId="0" fontId="8" fillId="0" borderId="19" xfId="0" applyFont="1" applyBorder="1"/>
    <xf numFmtId="0" fontId="3" fillId="0" borderId="33" xfId="0" applyFont="1" applyBorder="1" applyAlignment="1">
      <alignment horizontal="center"/>
    </xf>
    <xf numFmtId="164" fontId="3" fillId="0" borderId="0" xfId="0" applyNumberFormat="1" applyFont="1"/>
    <xf numFmtId="0" fontId="0" fillId="0" borderId="0" xfId="0" applyAlignment="1">
      <alignment horizontal="right"/>
    </xf>
    <xf numFmtId="10" fontId="0" fillId="0" borderId="0" xfId="0" applyNumberFormat="1" applyAlignment="1">
      <alignment horizontal="right"/>
    </xf>
    <xf numFmtId="14" fontId="3" fillId="0" borderId="21" xfId="0" applyNumberFormat="1" applyFont="1" applyBorder="1"/>
    <xf numFmtId="4" fontId="3" fillId="0" borderId="23" xfId="0" applyNumberFormat="1" applyFont="1" applyBorder="1"/>
    <xf numFmtId="0" fontId="0" fillId="0" borderId="24" xfId="0" applyBorder="1"/>
    <xf numFmtId="0" fontId="8" fillId="0" borderId="22" xfId="0" applyFont="1" applyBorder="1"/>
    <xf numFmtId="0" fontId="8" fillId="0" borderId="24" xfId="0" applyFont="1" applyBorder="1"/>
    <xf numFmtId="4" fontId="8" fillId="0" borderId="37" xfId="0" applyNumberFormat="1" applyFont="1" applyBorder="1"/>
    <xf numFmtId="164" fontId="5" fillId="14" borderId="0" xfId="0" applyNumberFormat="1" applyFont="1" applyFill="1"/>
    <xf numFmtId="0" fontId="2" fillId="16" borderId="20" xfId="0" applyFont="1" applyFill="1" applyBorder="1" applyAlignment="1">
      <alignment horizontal="center"/>
    </xf>
    <xf numFmtId="6" fontId="8" fillId="16" borderId="20" xfId="0" applyNumberFormat="1" applyFont="1" applyFill="1" applyBorder="1"/>
    <xf numFmtId="6" fontId="3" fillId="16" borderId="0" xfId="0" applyNumberFormat="1" applyFont="1" applyFill="1"/>
    <xf numFmtId="6" fontId="3" fillId="16" borderId="17" xfId="0" applyNumberFormat="1" applyFont="1" applyFill="1" applyBorder="1"/>
    <xf numFmtId="0" fontId="2" fillId="15" borderId="20" xfId="0" applyFont="1" applyFill="1" applyBorder="1" applyAlignment="1">
      <alignment horizontal="center"/>
    </xf>
    <xf numFmtId="6" fontId="8" fillId="15" borderId="20" xfId="0" applyNumberFormat="1" applyFont="1" applyFill="1" applyBorder="1"/>
    <xf numFmtId="6" fontId="8" fillId="15" borderId="0" xfId="0" applyNumberFormat="1" applyFont="1" applyFill="1"/>
    <xf numFmtId="6" fontId="8" fillId="15" borderId="17" xfId="0" applyNumberFormat="1" applyFont="1" applyFill="1" applyBorder="1"/>
    <xf numFmtId="10" fontId="8" fillId="16" borderId="0" xfId="0" applyNumberFormat="1" applyFont="1" applyFill="1"/>
    <xf numFmtId="10" fontId="8" fillId="15" borderId="0" xfId="0" applyNumberFormat="1" applyFont="1" applyFill="1"/>
    <xf numFmtId="10" fontId="5" fillId="14" borderId="0" xfId="0" applyNumberFormat="1" applyFont="1" applyFill="1"/>
    <xf numFmtId="165" fontId="5" fillId="14" borderId="0" xfId="0" applyNumberFormat="1" applyFont="1" applyFill="1"/>
    <xf numFmtId="10" fontId="0" fillId="0" borderId="19" xfId="0" applyNumberFormat="1" applyBorder="1"/>
    <xf numFmtId="10" fontId="0" fillId="0" borderId="22" xfId="0" applyNumberFormat="1" applyBorder="1"/>
    <xf numFmtId="0" fontId="0" fillId="0" borderId="22" xfId="0" applyBorder="1"/>
    <xf numFmtId="0" fontId="3" fillId="10" borderId="21" xfId="0" applyFont="1" applyFill="1" applyBorder="1"/>
    <xf numFmtId="4" fontId="0" fillId="10" borderId="22" xfId="0" applyNumberFormat="1" applyFill="1" applyBorder="1"/>
    <xf numFmtId="0" fontId="3" fillId="10" borderId="23" xfId="0" applyFont="1" applyFill="1" applyBorder="1"/>
    <xf numFmtId="0" fontId="3" fillId="10" borderId="25" xfId="0" applyFont="1" applyFill="1" applyBorder="1"/>
    <xf numFmtId="8" fontId="0" fillId="0" borderId="0" xfId="0" applyNumberFormat="1"/>
    <xf numFmtId="16" fontId="3" fillId="0" borderId="0" xfId="0" applyNumberFormat="1" applyFont="1"/>
    <xf numFmtId="4" fontId="3" fillId="0" borderId="17" xfId="0" applyNumberFormat="1" applyFont="1" applyBorder="1"/>
    <xf numFmtId="0" fontId="3" fillId="0" borderId="17" xfId="0" applyFont="1" applyBorder="1"/>
    <xf numFmtId="0" fontId="4" fillId="0" borderId="33" xfId="0" applyFont="1" applyBorder="1" applyAlignment="1">
      <alignment horizontal="center"/>
    </xf>
    <xf numFmtId="0" fontId="0" fillId="0" borderId="33" xfId="0" applyBorder="1"/>
    <xf numFmtId="8" fontId="3" fillId="0" borderId="17" xfId="0" applyNumberFormat="1" applyFont="1" applyBorder="1"/>
    <xf numFmtId="8" fontId="0" fillId="0" borderId="17" xfId="0" applyNumberFormat="1" applyBorder="1"/>
    <xf numFmtId="164" fontId="0" fillId="0" borderId="17" xfId="0" applyNumberFormat="1" applyBorder="1"/>
    <xf numFmtId="16" fontId="3" fillId="0" borderId="22" xfId="0" applyNumberFormat="1" applyFont="1" applyBorder="1"/>
    <xf numFmtId="16" fontId="3" fillId="0" borderId="24" xfId="0" applyNumberFormat="1" applyFont="1" applyBorder="1"/>
    <xf numFmtId="16" fontId="3" fillId="0" borderId="17" xfId="0" applyNumberFormat="1" applyFont="1" applyBorder="1"/>
    <xf numFmtId="164" fontId="0" fillId="0" borderId="25" xfId="0" applyNumberFormat="1" applyBorder="1"/>
    <xf numFmtId="0" fontId="0" fillId="15" borderId="19" xfId="0" applyFill="1" applyBorder="1" applyAlignment="1">
      <alignment horizontal="center"/>
    </xf>
    <xf numFmtId="0" fontId="2" fillId="0" borderId="19" xfId="0" applyFont="1" applyBorder="1"/>
    <xf numFmtId="0" fontId="2" fillId="0" borderId="24" xfId="0" applyFont="1" applyBorder="1"/>
    <xf numFmtId="8" fontId="0" fillId="0" borderId="25" xfId="0" applyNumberFormat="1" applyBorder="1"/>
    <xf numFmtId="4" fontId="3" fillId="10" borderId="0" xfId="0" applyNumberFormat="1" applyFont="1" applyFill="1"/>
    <xf numFmtId="0" fontId="0" fillId="13" borderId="0" xfId="0" applyFill="1"/>
    <xf numFmtId="0" fontId="3" fillId="10" borderId="20" xfId="0" applyFont="1" applyFill="1" applyBorder="1"/>
    <xf numFmtId="0" fontId="2" fillId="0" borderId="22" xfId="0" applyFont="1" applyBorder="1"/>
    <xf numFmtId="0" fontId="2" fillId="0" borderId="3" xfId="0" applyFont="1" applyBorder="1"/>
    <xf numFmtId="0" fontId="3" fillId="0" borderId="5" xfId="0" applyFont="1" applyBorder="1"/>
    <xf numFmtId="0" fontId="0" fillId="0" borderId="5" xfId="0" applyBorder="1"/>
    <xf numFmtId="0" fontId="9" fillId="0" borderId="0" xfId="0" applyFont="1"/>
    <xf numFmtId="0" fontId="0" fillId="5" borderId="0" xfId="0" applyFill="1"/>
    <xf numFmtId="0" fontId="8" fillId="10" borderId="34" xfId="0" applyFont="1" applyFill="1" applyBorder="1"/>
    <xf numFmtId="0" fontId="9" fillId="10" borderId="35" xfId="0" applyFont="1" applyFill="1" applyBorder="1" applyAlignment="1">
      <alignment horizontal="center"/>
    </xf>
    <xf numFmtId="0" fontId="9" fillId="10" borderId="36" xfId="0" applyFont="1" applyFill="1" applyBorder="1" applyAlignment="1">
      <alignment horizontal="center"/>
    </xf>
    <xf numFmtId="164" fontId="8" fillId="10" borderId="0" xfId="0" applyNumberFormat="1" applyFont="1" applyFill="1" applyAlignment="1">
      <alignment horizontal="center"/>
    </xf>
    <xf numFmtId="4" fontId="8" fillId="10" borderId="0" xfId="0" applyNumberFormat="1" applyFont="1" applyFill="1" applyAlignment="1">
      <alignment horizontal="center"/>
    </xf>
    <xf numFmtId="10" fontId="8" fillId="10" borderId="0" xfId="0" applyNumberFormat="1" applyFont="1" applyFill="1" applyAlignment="1">
      <alignment horizontal="center"/>
    </xf>
    <xf numFmtId="4" fontId="8" fillId="10" borderId="23" xfId="0" applyNumberFormat="1" applyFont="1" applyFill="1" applyBorder="1" applyAlignment="1">
      <alignment horizontal="center"/>
    </xf>
    <xf numFmtId="0" fontId="8" fillId="10" borderId="17" xfId="0" applyFont="1" applyFill="1" applyBorder="1" applyAlignment="1">
      <alignment horizontal="center"/>
    </xf>
    <xf numFmtId="164" fontId="8" fillId="10" borderId="17" xfId="0" applyNumberFormat="1" applyFont="1" applyFill="1" applyBorder="1" applyAlignment="1">
      <alignment horizontal="center"/>
    </xf>
    <xf numFmtId="4" fontId="8" fillId="10" borderId="17" xfId="0" applyNumberFormat="1" applyFont="1" applyFill="1" applyBorder="1" applyAlignment="1">
      <alignment horizontal="center"/>
    </xf>
    <xf numFmtId="0" fontId="8" fillId="10" borderId="25" xfId="0" applyFont="1" applyFill="1" applyBorder="1" applyAlignment="1">
      <alignment horizontal="center"/>
    </xf>
    <xf numFmtId="10" fontId="8" fillId="10" borderId="17" xfId="0" applyNumberFormat="1" applyFont="1" applyFill="1" applyBorder="1" applyAlignment="1">
      <alignment horizontal="center"/>
    </xf>
    <xf numFmtId="0" fontId="9" fillId="10" borderId="22" xfId="0" applyFont="1" applyFill="1" applyBorder="1"/>
    <xf numFmtId="0" fontId="9" fillId="10" borderId="24" xfId="0" applyFont="1" applyFill="1" applyBorder="1"/>
    <xf numFmtId="0" fontId="9" fillId="3" borderId="34" xfId="1" applyFont="1" applyFill="1" applyBorder="1" applyAlignment="1">
      <alignment vertical="center"/>
    </xf>
    <xf numFmtId="0" fontId="9" fillId="3" borderId="35" xfId="1" applyFont="1" applyFill="1" applyBorder="1" applyAlignment="1">
      <alignment vertical="center"/>
    </xf>
    <xf numFmtId="0" fontId="9" fillId="3" borderId="36" xfId="1" applyFont="1" applyFill="1" applyBorder="1" applyAlignment="1">
      <alignment vertical="center"/>
    </xf>
    <xf numFmtId="8" fontId="0" fillId="0" borderId="7" xfId="0" applyNumberFormat="1" applyBorder="1"/>
    <xf numFmtId="9" fontId="8" fillId="0" borderId="10" xfId="0" applyNumberFormat="1" applyFont="1" applyBorder="1"/>
    <xf numFmtId="0" fontId="2" fillId="0" borderId="33" xfId="0" applyFont="1" applyBorder="1" applyAlignment="1">
      <alignment horizontal="center"/>
    </xf>
    <xf numFmtId="0" fontId="0" fillId="15" borderId="26" xfId="0" applyFill="1" applyBorder="1" applyAlignment="1">
      <alignment horizontal="center"/>
    </xf>
    <xf numFmtId="0" fontId="0" fillId="0" borderId="27" xfId="0" applyBorder="1" applyAlignment="1">
      <alignment horizontal="left"/>
    </xf>
    <xf numFmtId="0" fontId="4" fillId="0" borderId="27" xfId="0" applyFont="1" applyBorder="1"/>
    <xf numFmtId="0" fontId="4" fillId="0" borderId="37" xfId="0" applyFont="1" applyBorder="1"/>
    <xf numFmtId="0" fontId="2" fillId="0" borderId="33" xfId="0" applyFont="1" applyBorder="1"/>
    <xf numFmtId="10" fontId="0" fillId="0" borderId="33" xfId="0" applyNumberFormat="1" applyBorder="1"/>
    <xf numFmtId="10" fontId="9" fillId="0" borderId="27" xfId="0" applyNumberFormat="1" applyFont="1" applyBorder="1"/>
    <xf numFmtId="10" fontId="9" fillId="0" borderId="37" xfId="0" applyNumberFormat="1" applyFont="1" applyBorder="1"/>
    <xf numFmtId="10" fontId="0" fillId="0" borderId="37" xfId="0" applyNumberFormat="1" applyBorder="1"/>
    <xf numFmtId="10" fontId="0" fillId="0" borderId="27" xfId="0" applyNumberFormat="1" applyBorder="1" applyAlignment="1">
      <alignment horizontal="right"/>
    </xf>
    <xf numFmtId="10" fontId="0" fillId="0" borderId="37" xfId="0" applyNumberFormat="1" applyBorder="1" applyAlignment="1">
      <alignment horizontal="right"/>
    </xf>
    <xf numFmtId="10" fontId="8" fillId="0" borderId="23" xfId="0" applyNumberFormat="1" applyFont="1" applyBorder="1"/>
    <xf numFmtId="0" fontId="0" fillId="15" borderId="21" xfId="0" applyFill="1" applyBorder="1" applyAlignment="1">
      <alignment horizontal="center"/>
    </xf>
    <xf numFmtId="0" fontId="4" fillId="0" borderId="22" xfId="0" applyFont="1" applyBorder="1"/>
    <xf numFmtId="0" fontId="4" fillId="0" borderId="24" xfId="0" applyFont="1" applyBorder="1"/>
    <xf numFmtId="10" fontId="8" fillId="0" borderId="25" xfId="0" applyNumberFormat="1" applyFont="1" applyBorder="1"/>
    <xf numFmtId="0" fontId="2" fillId="0" borderId="34" xfId="0" applyFont="1" applyBorder="1"/>
    <xf numFmtId="167" fontId="0" fillId="6" borderId="0" xfId="0" applyNumberFormat="1" applyFill="1"/>
    <xf numFmtId="0" fontId="3" fillId="0" borderId="0" xfId="0" applyFont="1" applyAlignment="1">
      <alignment horizontal="left"/>
    </xf>
    <xf numFmtId="0" fontId="0" fillId="0" borderId="23" xfId="0" applyBorder="1" applyAlignment="1">
      <alignment horizontal="left"/>
    </xf>
    <xf numFmtId="4" fontId="8" fillId="0" borderId="17" xfId="0" applyNumberFormat="1" applyFont="1" applyBorder="1"/>
    <xf numFmtId="0" fontId="4" fillId="0" borderId="36" xfId="0" applyFont="1" applyBorder="1" applyAlignment="1">
      <alignment horizontal="center"/>
    </xf>
    <xf numFmtId="0" fontId="3" fillId="0" borderId="0" xfId="0" applyFont="1" applyAlignment="1">
      <alignment horizontal="center"/>
    </xf>
    <xf numFmtId="8" fontId="0" fillId="14" borderId="0" xfId="0" applyNumberFormat="1" applyFill="1"/>
    <xf numFmtId="0" fontId="2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8" fontId="20" fillId="0" borderId="20" xfId="0" applyNumberFormat="1" applyFont="1" applyBorder="1"/>
    <xf numFmtId="14" fontId="0" fillId="17" borderId="22" xfId="0" applyNumberFormat="1" applyFill="1" applyBorder="1"/>
    <xf numFmtId="8" fontId="20" fillId="0" borderId="0" xfId="0" applyNumberFormat="1" applyFont="1"/>
    <xf numFmtId="10" fontId="0" fillId="0" borderId="23" xfId="0" applyNumberFormat="1" applyBorder="1"/>
    <xf numFmtId="14" fontId="8" fillId="0" borderId="0" xfId="0" applyNumberFormat="1" applyFont="1"/>
    <xf numFmtId="14" fontId="20" fillId="0" borderId="21" xfId="0" applyNumberFormat="1" applyFont="1" applyBorder="1"/>
    <xf numFmtId="4" fontId="20" fillId="0" borderId="23" xfId="0" applyNumberFormat="1" applyFont="1" applyBorder="1"/>
    <xf numFmtId="0" fontId="20" fillId="10" borderId="19" xfId="0" applyFont="1" applyFill="1" applyBorder="1"/>
    <xf numFmtId="0" fontId="20" fillId="10" borderId="20" xfId="0" applyFont="1" applyFill="1" applyBorder="1"/>
    <xf numFmtId="0" fontId="20" fillId="10" borderId="21" xfId="0" applyFont="1" applyFill="1" applyBorder="1"/>
    <xf numFmtId="0" fontId="3" fillId="10" borderId="19" xfId="0" applyFont="1" applyFill="1" applyBorder="1"/>
    <xf numFmtId="14" fontId="3" fillId="0" borderId="25" xfId="0" applyNumberFormat="1" applyFont="1" applyBorder="1" applyAlignment="1">
      <alignment horizontal="right"/>
    </xf>
    <xf numFmtId="9" fontId="4" fillId="0" borderId="0" xfId="0" applyNumberFormat="1" applyFont="1"/>
    <xf numFmtId="10" fontId="0" fillId="0" borderId="36" xfId="0" applyNumberFormat="1" applyBorder="1"/>
    <xf numFmtId="0" fontId="2" fillId="15" borderId="35" xfId="0" applyFont="1" applyFill="1" applyBorder="1"/>
    <xf numFmtId="4" fontId="2" fillId="15" borderId="36" xfId="0" applyNumberFormat="1" applyFont="1" applyFill="1" applyBorder="1"/>
    <xf numFmtId="0" fontId="2" fillId="0" borderId="28" xfId="0" applyFont="1" applyBorder="1"/>
    <xf numFmtId="18" fontId="20" fillId="0" borderId="26" xfId="0" applyNumberFormat="1" applyFont="1" applyBorder="1" applyAlignment="1">
      <alignment horizontal="center"/>
    </xf>
    <xf numFmtId="14" fontId="8" fillId="0" borderId="10" xfId="0" applyNumberFormat="1" applyFont="1" applyBorder="1"/>
    <xf numFmtId="4" fontId="0" fillId="0" borderId="7" xfId="0" applyNumberFormat="1" applyBorder="1"/>
    <xf numFmtId="0" fontId="8" fillId="0" borderId="0" xfId="0" applyFont="1" applyAlignment="1">
      <alignment horizontal="left"/>
    </xf>
    <xf numFmtId="6" fontId="8" fillId="0" borderId="0" xfId="0" applyNumberFormat="1" applyFont="1"/>
    <xf numFmtId="0" fontId="8" fillId="0" borderId="20" xfId="0" applyFont="1" applyBorder="1"/>
    <xf numFmtId="0" fontId="8" fillId="0" borderId="20" xfId="0" applyFont="1" applyBorder="1" applyAlignment="1">
      <alignment horizontal="left"/>
    </xf>
    <xf numFmtId="0" fontId="3" fillId="0" borderId="20" xfId="0" applyFont="1" applyBorder="1"/>
    <xf numFmtId="6" fontId="8" fillId="0" borderId="20" xfId="0" applyNumberFormat="1" applyFont="1" applyBorder="1"/>
    <xf numFmtId="9" fontId="4" fillId="0" borderId="20" xfId="0" applyNumberFormat="1" applyFont="1" applyBorder="1"/>
    <xf numFmtId="0" fontId="0" fillId="0" borderId="20" xfId="0" applyBorder="1"/>
    <xf numFmtId="10" fontId="3" fillId="0" borderId="20" xfId="0" applyNumberFormat="1" applyFont="1" applyBorder="1"/>
    <xf numFmtId="165" fontId="3" fillId="0" borderId="20" xfId="0" applyNumberFormat="1" applyFont="1" applyBorder="1"/>
    <xf numFmtId="4" fontId="3" fillId="0" borderId="21" xfId="0" applyNumberFormat="1" applyFont="1" applyBorder="1"/>
    <xf numFmtId="0" fontId="0" fillId="10" borderId="0" xfId="0" applyFill="1"/>
    <xf numFmtId="0" fontId="2" fillId="10" borderId="0" xfId="0" applyFont="1" applyFill="1"/>
    <xf numFmtId="168" fontId="8" fillId="0" borderId="0" xfId="0" applyNumberFormat="1" applyFont="1"/>
    <xf numFmtId="0" fontId="8" fillId="10" borderId="23" xfId="0" applyFont="1" applyFill="1" applyBorder="1"/>
    <xf numFmtId="4" fontId="21" fillId="10" borderId="19" xfId="0" applyNumberFormat="1" applyFont="1" applyFill="1" applyBorder="1" applyAlignment="1">
      <alignment horizontal="center"/>
    </xf>
    <xf numFmtId="0" fontId="22" fillId="10" borderId="21" xfId="0" applyFont="1" applyFill="1" applyBorder="1" applyAlignment="1">
      <alignment horizontal="center"/>
    </xf>
    <xf numFmtId="4" fontId="22" fillId="10" borderId="21" xfId="0" applyNumberFormat="1" applyFont="1" applyFill="1" applyBorder="1" applyAlignment="1">
      <alignment horizontal="center"/>
    </xf>
    <xf numFmtId="4" fontId="8" fillId="10" borderId="23" xfId="0" applyNumberFormat="1" applyFont="1" applyFill="1" applyBorder="1"/>
    <xf numFmtId="4" fontId="20" fillId="0" borderId="0" xfId="0" applyNumberFormat="1" applyFont="1"/>
    <xf numFmtId="0" fontId="3" fillId="0" borderId="22" xfId="0" applyFont="1" applyBorder="1"/>
    <xf numFmtId="0" fontId="3" fillId="0" borderId="24" xfId="0" applyFont="1" applyBorder="1"/>
    <xf numFmtId="0" fontId="3" fillId="0" borderId="22" xfId="0" applyFont="1" applyBorder="1" applyAlignment="1">
      <alignment horizontal="left"/>
    </xf>
    <xf numFmtId="0" fontId="0" fillId="19" borderId="0" xfId="0" applyFill="1"/>
    <xf numFmtId="0" fontId="9" fillId="10" borderId="24" xfId="2" applyFont="1" applyFill="1" applyBorder="1"/>
    <xf numFmtId="0" fontId="2" fillId="10" borderId="19" xfId="0" applyFont="1" applyFill="1" applyBorder="1"/>
    <xf numFmtId="0" fontId="9" fillId="10" borderId="22" xfId="2" applyFont="1" applyFill="1" applyBorder="1"/>
    <xf numFmtId="14" fontId="8" fillId="0" borderId="7" xfId="0" applyNumberFormat="1" applyFont="1" applyBorder="1" applyAlignment="1">
      <alignment horizontal="right"/>
    </xf>
    <xf numFmtId="14" fontId="19" fillId="10" borderId="33" xfId="2" applyNumberFormat="1" applyFont="1" applyFill="1" applyBorder="1" applyAlignment="1">
      <alignment horizontal="center"/>
    </xf>
    <xf numFmtId="0" fontId="10" fillId="21" borderId="33" xfId="0" applyFont="1" applyFill="1" applyBorder="1" applyAlignment="1">
      <alignment horizontal="center"/>
    </xf>
    <xf numFmtId="0" fontId="2" fillId="10" borderId="22" xfId="0" applyFont="1" applyFill="1" applyBorder="1"/>
    <xf numFmtId="8" fontId="4" fillId="10" borderId="23" xfId="0" applyNumberFormat="1" applyFont="1" applyFill="1" applyBorder="1"/>
    <xf numFmtId="0" fontId="2" fillId="10" borderId="24" xfId="0" applyFont="1" applyFill="1" applyBorder="1"/>
    <xf numFmtId="164" fontId="4" fillId="10" borderId="25" xfId="0" applyNumberFormat="1" applyFont="1" applyFill="1" applyBorder="1"/>
    <xf numFmtId="0" fontId="0" fillId="10" borderId="22" xfId="0" applyFill="1" applyBorder="1"/>
    <xf numFmtId="164" fontId="4" fillId="10" borderId="23" xfId="0" applyNumberFormat="1" applyFont="1" applyFill="1" applyBorder="1"/>
    <xf numFmtId="0" fontId="0" fillId="10" borderId="23" xfId="0" applyFill="1" applyBorder="1"/>
    <xf numFmtId="0" fontId="0" fillId="10" borderId="25" xfId="0" applyFill="1" applyBorder="1"/>
    <xf numFmtId="0" fontId="4" fillId="10" borderId="0" xfId="0" applyFont="1" applyFill="1"/>
    <xf numFmtId="10" fontId="0" fillId="10" borderId="0" xfId="0" applyNumberFormat="1" applyFill="1"/>
    <xf numFmtId="167" fontId="0" fillId="10" borderId="0" xfId="0" applyNumberFormat="1" applyFill="1"/>
    <xf numFmtId="4" fontId="21" fillId="10" borderId="19" xfId="0" applyNumberFormat="1" applyFont="1" applyFill="1" applyBorder="1"/>
    <xf numFmtId="9" fontId="3" fillId="10" borderId="22" xfId="0" applyNumberFormat="1" applyFont="1" applyFill="1" applyBorder="1"/>
    <xf numFmtId="9" fontId="3" fillId="0" borderId="0" xfId="0" applyNumberFormat="1" applyFont="1"/>
    <xf numFmtId="14" fontId="0" fillId="0" borderId="0" xfId="0" applyNumberFormat="1" applyAlignment="1">
      <alignment horizontal="left" indent="1"/>
    </xf>
    <xf numFmtId="0" fontId="0" fillId="10" borderId="34" xfId="0" applyFill="1" applyBorder="1"/>
    <xf numFmtId="8" fontId="8" fillId="10" borderId="36" xfId="0" applyNumberFormat="1" applyFont="1" applyFill="1" applyBorder="1"/>
    <xf numFmtId="0" fontId="3" fillId="0" borderId="35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14" fontId="19" fillId="0" borderId="26" xfId="0" applyNumberFormat="1" applyFont="1" applyBorder="1"/>
    <xf numFmtId="14" fontId="19" fillId="0" borderId="27" xfId="0" applyNumberFormat="1" applyFont="1" applyBorder="1"/>
    <xf numFmtId="20" fontId="0" fillId="10" borderId="0" xfId="0" applyNumberFormat="1" applyFill="1"/>
    <xf numFmtId="4" fontId="20" fillId="0" borderId="20" xfId="0" applyNumberFormat="1" applyFont="1" applyBorder="1"/>
    <xf numFmtId="9" fontId="4" fillId="0" borderId="10" xfId="0" applyNumberFormat="1" applyFont="1" applyBorder="1"/>
    <xf numFmtId="8" fontId="0" fillId="10" borderId="0" xfId="0" applyNumberFormat="1" applyFill="1"/>
    <xf numFmtId="8" fontId="3" fillId="10" borderId="0" xfId="0" applyNumberFormat="1" applyFont="1" applyFill="1"/>
    <xf numFmtId="164" fontId="0" fillId="10" borderId="0" xfId="0" applyNumberFormat="1" applyFill="1"/>
    <xf numFmtId="16" fontId="3" fillId="10" borderId="0" xfId="0" applyNumberFormat="1" applyFont="1" applyFill="1"/>
    <xf numFmtId="0" fontId="14" fillId="10" borderId="22" xfId="1" applyFont="1" applyFill="1" applyBorder="1" applyAlignment="1">
      <alignment horizontal="center"/>
    </xf>
    <xf numFmtId="0" fontId="14" fillId="10" borderId="0" xfId="1" applyFont="1" applyFill="1" applyBorder="1" applyAlignment="1">
      <alignment horizontal="center"/>
    </xf>
    <xf numFmtId="10" fontId="20" fillId="0" borderId="22" xfId="0" applyNumberFormat="1" applyFont="1" applyBorder="1" applyAlignment="1">
      <alignment horizontal="right"/>
    </xf>
    <xf numFmtId="10" fontId="20" fillId="0" borderId="19" xfId="0" applyNumberFormat="1" applyFont="1" applyBorder="1" applyAlignment="1">
      <alignment horizontal="center"/>
    </xf>
    <xf numFmtId="10" fontId="20" fillId="0" borderId="22" xfId="0" applyNumberFormat="1" applyFont="1" applyBorder="1" applyAlignment="1">
      <alignment horizontal="center"/>
    </xf>
    <xf numFmtId="0" fontId="0" fillId="0" borderId="34" xfId="0" applyBorder="1" applyAlignment="1">
      <alignment horizontal="center"/>
    </xf>
    <xf numFmtId="14" fontId="0" fillId="0" borderId="34" xfId="0" applyNumberFormat="1" applyBorder="1"/>
    <xf numFmtId="2" fontId="3" fillId="0" borderId="35" xfId="0" applyNumberFormat="1" applyFont="1" applyBorder="1" applyAlignment="1">
      <alignment horizontal="center"/>
    </xf>
    <xf numFmtId="2" fontId="0" fillId="0" borderId="0" xfId="0" applyNumberFormat="1"/>
    <xf numFmtId="2" fontId="9" fillId="5" borderId="0" xfId="0" applyNumberFormat="1" applyFont="1" applyFill="1" applyAlignment="1">
      <alignment horizontal="center"/>
    </xf>
    <xf numFmtId="14" fontId="25" fillId="0" borderId="0" xfId="0" applyNumberFormat="1" applyFont="1"/>
    <xf numFmtId="2" fontId="25" fillId="0" borderId="0" xfId="0" applyNumberFormat="1" applyFont="1"/>
    <xf numFmtId="0" fontId="25" fillId="0" borderId="0" xfId="0" applyFont="1"/>
    <xf numFmtId="14" fontId="3" fillId="0" borderId="35" xfId="0" applyNumberFormat="1" applyFont="1" applyBorder="1" applyAlignment="1">
      <alignment horizontal="center"/>
    </xf>
    <xf numFmtId="14" fontId="9" fillId="5" borderId="0" xfId="0" applyNumberFormat="1" applyFont="1" applyFill="1" applyAlignment="1">
      <alignment horizontal="center"/>
    </xf>
    <xf numFmtId="14" fontId="9" fillId="0" borderId="0" xfId="0" applyNumberFormat="1" applyFont="1"/>
    <xf numFmtId="0" fontId="3" fillId="0" borderId="19" xfId="0" applyFont="1" applyBorder="1"/>
    <xf numFmtId="8" fontId="3" fillId="0" borderId="20" xfId="0" applyNumberFormat="1" applyFont="1" applyBorder="1"/>
    <xf numFmtId="4" fontId="0" fillId="0" borderId="20" xfId="0" applyNumberFormat="1" applyBorder="1"/>
    <xf numFmtId="16" fontId="3" fillId="0" borderId="19" xfId="0" applyNumberFormat="1" applyFont="1" applyBorder="1"/>
    <xf numFmtId="16" fontId="3" fillId="0" borderId="20" xfId="0" applyNumberFormat="1" applyFont="1" applyBorder="1"/>
    <xf numFmtId="4" fontId="3" fillId="0" borderId="20" xfId="0" applyNumberFormat="1" applyFont="1" applyBorder="1"/>
    <xf numFmtId="8" fontId="0" fillId="0" borderId="21" xfId="0" applyNumberFormat="1" applyBorder="1"/>
    <xf numFmtId="14" fontId="0" fillId="17" borderId="0" xfId="0" applyNumberFormat="1" applyFill="1"/>
    <xf numFmtId="43" fontId="3" fillId="0" borderId="0" xfId="6" applyFont="1"/>
    <xf numFmtId="0" fontId="3" fillId="0" borderId="38" xfId="0" applyFont="1" applyBorder="1" applyAlignment="1">
      <alignment horizontal="center"/>
    </xf>
    <xf numFmtId="4" fontId="3" fillId="0" borderId="7" xfId="0" applyNumberFormat="1" applyFont="1" applyBorder="1"/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0" fillId="0" borderId="19" xfId="0" applyBorder="1"/>
    <xf numFmtId="0" fontId="3" fillId="0" borderId="7" xfId="0" applyFont="1" applyBorder="1" applyAlignment="1">
      <alignment horizontal="center"/>
    </xf>
    <xf numFmtId="0" fontId="0" fillId="0" borderId="0" xfId="0" pivotButton="1" applyNumberFormat="1"/>
    <xf numFmtId="0" fontId="3" fillId="0" borderId="0" xfId="0" applyFont="1" applyBorder="1"/>
    <xf numFmtId="8" fontId="3" fillId="0" borderId="0" xfId="0" applyNumberFormat="1" applyFont="1" applyBorder="1"/>
    <xf numFmtId="8" fontId="0" fillId="0" borderId="0" xfId="0" applyNumberFormat="1" applyBorder="1"/>
    <xf numFmtId="4" fontId="3" fillId="0" borderId="0" xfId="0" applyNumberFormat="1" applyFont="1" applyBorder="1"/>
    <xf numFmtId="164" fontId="0" fillId="0" borderId="0" xfId="0" applyNumberFormat="1" applyBorder="1"/>
    <xf numFmtId="16" fontId="3" fillId="0" borderId="0" xfId="0" applyNumberFormat="1" applyFont="1" applyBorder="1"/>
    <xf numFmtId="4" fontId="8" fillId="0" borderId="0" xfId="0" applyNumberFormat="1" applyFont="1" applyBorder="1"/>
    <xf numFmtId="0" fontId="0" fillId="0" borderId="0" xfId="0" applyBorder="1"/>
    <xf numFmtId="0" fontId="8" fillId="0" borderId="0" xfId="0" applyFont="1" applyBorder="1"/>
    <xf numFmtId="0" fontId="8" fillId="0" borderId="0" xfId="0" applyFont="1" applyBorder="1" applyAlignment="1">
      <alignment horizontal="left"/>
    </xf>
    <xf numFmtId="8" fontId="20" fillId="0" borderId="0" xfId="0" applyNumberFormat="1" applyFont="1" applyBorder="1"/>
    <xf numFmtId="4" fontId="20" fillId="0" borderId="0" xfId="0" applyNumberFormat="1" applyFont="1" applyBorder="1"/>
    <xf numFmtId="6" fontId="8" fillId="0" borderId="0" xfId="0" applyNumberFormat="1" applyFont="1" applyBorder="1"/>
    <xf numFmtId="9" fontId="4" fillId="0" borderId="0" xfId="0" applyNumberFormat="1" applyFont="1" applyBorder="1"/>
    <xf numFmtId="10" fontId="3" fillId="0" borderId="0" xfId="0" applyNumberFormat="1" applyFont="1" applyBorder="1"/>
    <xf numFmtId="165" fontId="3" fillId="0" borderId="0" xfId="0" applyNumberFormat="1" applyFont="1" applyBorder="1"/>
    <xf numFmtId="14" fontId="0" fillId="0" borderId="0" xfId="0" applyNumberFormat="1" applyBorder="1"/>
    <xf numFmtId="10" fontId="2" fillId="0" borderId="0" xfId="7" applyNumberFormat="1" applyFont="1" applyAlignment="1">
      <alignment horizontal="center" vertical="center" wrapText="1"/>
    </xf>
    <xf numFmtId="10" fontId="3" fillId="0" borderId="0" xfId="7" applyNumberFormat="1" applyFont="1"/>
    <xf numFmtId="10" fontId="0" fillId="0" borderId="0" xfId="7" applyNumberFormat="1" applyFont="1"/>
    <xf numFmtId="10" fontId="0" fillId="0" borderId="17" xfId="7" applyNumberFormat="1" applyFont="1" applyBorder="1"/>
    <xf numFmtId="0" fontId="2" fillId="0" borderId="0" xfId="6" applyNumberFormat="1" applyFont="1" applyAlignment="1">
      <alignment horizontal="center"/>
    </xf>
    <xf numFmtId="169" fontId="0" fillId="0" borderId="0" xfId="0" applyNumberFormat="1"/>
    <xf numFmtId="43" fontId="2" fillId="0" borderId="0" xfId="6" applyFont="1" applyAlignment="1">
      <alignment horizontal="center" vertical="center" wrapText="1"/>
    </xf>
    <xf numFmtId="43" fontId="0" fillId="0" borderId="0" xfId="6" applyFont="1"/>
    <xf numFmtId="44" fontId="0" fillId="0" borderId="0" xfId="8" applyFont="1"/>
    <xf numFmtId="14" fontId="0" fillId="0" borderId="35" xfId="0" applyNumberFormat="1" applyBorder="1"/>
    <xf numFmtId="2" fontId="2" fillId="18" borderId="17" xfId="0" applyNumberFormat="1" applyFont="1" applyFill="1" applyBorder="1" applyAlignment="1"/>
    <xf numFmtId="14" fontId="9" fillId="21" borderId="0" xfId="0" applyNumberFormat="1" applyFont="1" applyFill="1"/>
    <xf numFmtId="0" fontId="0" fillId="0" borderId="26" xfId="0" applyBorder="1" applyAlignment="1">
      <alignment horizontal="center"/>
    </xf>
    <xf numFmtId="0" fontId="0" fillId="0" borderId="26" xfId="0" applyBorder="1"/>
    <xf numFmtId="4" fontId="0" fillId="0" borderId="0" xfId="0" applyNumberFormat="1" applyBorder="1"/>
    <xf numFmtId="8" fontId="0" fillId="0" borderId="23" xfId="0" applyNumberFormat="1" applyBorder="1"/>
    <xf numFmtId="4" fontId="0" fillId="0" borderId="17" xfId="0" applyNumberFormat="1" applyBorder="1"/>
    <xf numFmtId="0" fontId="0" fillId="0" borderId="0" xfId="0" applyFill="1"/>
    <xf numFmtId="0" fontId="0" fillId="0" borderId="39" xfId="0" applyFill="1" applyBorder="1"/>
    <xf numFmtId="10" fontId="20" fillId="0" borderId="39" xfId="0" applyNumberFormat="1" applyFont="1" applyBorder="1" applyAlignment="1">
      <alignment horizontal="center"/>
    </xf>
    <xf numFmtId="10" fontId="20" fillId="0" borderId="40" xfId="0" applyNumberFormat="1" applyFont="1" applyBorder="1" applyAlignment="1">
      <alignment horizontal="center"/>
    </xf>
    <xf numFmtId="0" fontId="8" fillId="0" borderId="41" xfId="0" applyFont="1" applyBorder="1"/>
    <xf numFmtId="0" fontId="8" fillId="0" borderId="41" xfId="0" applyFont="1" applyBorder="1" applyAlignment="1">
      <alignment horizontal="left"/>
    </xf>
    <xf numFmtId="0" fontId="3" fillId="0" borderId="41" xfId="0" applyFont="1" applyBorder="1"/>
    <xf numFmtId="8" fontId="20" fillId="0" borderId="41" xfId="0" applyNumberFormat="1" applyFont="1" applyBorder="1"/>
    <xf numFmtId="8" fontId="8" fillId="0" borderId="41" xfId="0" applyNumberFormat="1" applyFont="1" applyBorder="1"/>
    <xf numFmtId="4" fontId="20" fillId="0" borderId="41" xfId="0" applyNumberFormat="1" applyFont="1" applyBorder="1"/>
    <xf numFmtId="6" fontId="8" fillId="0" borderId="41" xfId="0" applyNumberFormat="1" applyFont="1" applyBorder="1"/>
    <xf numFmtId="9" fontId="4" fillId="0" borderId="41" xfId="0" applyNumberFormat="1" applyFont="1" applyBorder="1"/>
    <xf numFmtId="0" fontId="0" fillId="0" borderId="41" xfId="0" applyBorder="1"/>
    <xf numFmtId="10" fontId="3" fillId="0" borderId="41" xfId="0" applyNumberFormat="1" applyFont="1" applyBorder="1"/>
    <xf numFmtId="165" fontId="3" fillId="0" borderId="41" xfId="0" applyNumberFormat="1" applyFont="1" applyBorder="1"/>
    <xf numFmtId="4" fontId="3" fillId="0" borderId="42" xfId="0" applyNumberFormat="1" applyFont="1" applyBorder="1"/>
    <xf numFmtId="0" fontId="4" fillId="0" borderId="0" xfId="0" applyFont="1" applyFill="1"/>
    <xf numFmtId="164" fontId="4" fillId="0" borderId="0" xfId="0" applyNumberFormat="1" applyFont="1" applyFill="1"/>
    <xf numFmtId="10" fontId="20" fillId="0" borderId="40" xfId="0" applyNumberFormat="1" applyFont="1" applyBorder="1" applyAlignment="1">
      <alignment horizontal="right"/>
    </xf>
    <xf numFmtId="0" fontId="3" fillId="0" borderId="41" xfId="0" applyFont="1" applyBorder="1" applyAlignment="1">
      <alignment horizontal="left"/>
    </xf>
    <xf numFmtId="8" fontId="4" fillId="0" borderId="41" xfId="0" applyNumberFormat="1" applyFont="1" applyBorder="1"/>
    <xf numFmtId="164" fontId="4" fillId="0" borderId="41" xfId="0" applyNumberFormat="1" applyFont="1" applyBorder="1"/>
    <xf numFmtId="0" fontId="4" fillId="0" borderId="41" xfId="0" applyFont="1" applyBorder="1"/>
    <xf numFmtId="0" fontId="0" fillId="0" borderId="42" xfId="0" applyBorder="1" applyAlignment="1">
      <alignment horizontal="left"/>
    </xf>
    <xf numFmtId="0" fontId="9" fillId="21" borderId="0" xfId="0" applyNumberFormat="1" applyFont="1" applyFill="1"/>
    <xf numFmtId="0" fontId="3" fillId="0" borderId="35" xfId="0" applyNumberFormat="1" applyFont="1" applyBorder="1" applyAlignment="1">
      <alignment horizontal="center"/>
    </xf>
    <xf numFmtId="0" fontId="25" fillId="0" borderId="0" xfId="0" applyNumberFormat="1" applyFont="1"/>
    <xf numFmtId="0" fontId="0" fillId="0" borderId="0" xfId="0" applyNumberFormat="1"/>
    <xf numFmtId="2" fontId="3" fillId="0" borderId="0" xfId="0" applyNumberFormat="1" applyFont="1"/>
    <xf numFmtId="14" fontId="29" fillId="0" borderId="0" xfId="0" applyNumberFormat="1" applyFont="1"/>
    <xf numFmtId="0" fontId="29" fillId="0" borderId="0" xfId="0" applyNumberFormat="1" applyFont="1"/>
    <xf numFmtId="2" fontId="29" fillId="0" borderId="0" xfId="0" applyNumberFormat="1" applyFont="1"/>
    <xf numFmtId="0" fontId="8" fillId="10" borderId="17" xfId="0" applyNumberFormat="1" applyFont="1" applyFill="1" applyBorder="1" applyAlignment="1">
      <alignment horizontal="center"/>
    </xf>
    <xf numFmtId="0" fontId="0" fillId="23" borderId="0" xfId="0" applyFill="1"/>
    <xf numFmtId="0" fontId="2" fillId="10" borderId="0" xfId="0" applyFont="1" applyFill="1" applyBorder="1"/>
    <xf numFmtId="0" fontId="26" fillId="10" borderId="0" xfId="0" applyFont="1" applyFill="1"/>
    <xf numFmtId="0" fontId="0" fillId="0" borderId="0" xfId="0" applyBorder="1" applyAlignment="1">
      <alignment horizontal="center"/>
    </xf>
    <xf numFmtId="0" fontId="0" fillId="10" borderId="0" xfId="0" applyFill="1" applyBorder="1"/>
    <xf numFmtId="10" fontId="20" fillId="0" borderId="0" xfId="0" applyNumberFormat="1" applyFont="1" applyBorder="1" applyAlignment="1">
      <alignment horizontal="center"/>
    </xf>
    <xf numFmtId="8" fontId="8" fillId="0" borderId="0" xfId="0" applyNumberFormat="1" applyFont="1" applyBorder="1"/>
    <xf numFmtId="0" fontId="9" fillId="18" borderId="34" xfId="0" applyFont="1" applyFill="1" applyBorder="1" applyAlignment="1">
      <alignment horizontal="centerContinuous"/>
    </xf>
    <xf numFmtId="0" fontId="9" fillId="18" borderId="35" xfId="0" applyFont="1" applyFill="1" applyBorder="1" applyAlignment="1">
      <alignment horizontal="centerContinuous"/>
    </xf>
    <xf numFmtId="0" fontId="9" fillId="18" borderId="36" xfId="0" applyFont="1" applyFill="1" applyBorder="1" applyAlignment="1">
      <alignment horizontal="centerContinuous"/>
    </xf>
    <xf numFmtId="0" fontId="9" fillId="5" borderId="34" xfId="0" applyFont="1" applyFill="1" applyBorder="1" applyAlignment="1">
      <alignment horizontal="centerContinuous"/>
    </xf>
    <xf numFmtId="0" fontId="9" fillId="5" borderId="35" xfId="0" applyFont="1" applyFill="1" applyBorder="1" applyAlignment="1">
      <alignment horizontal="centerContinuous"/>
    </xf>
    <xf numFmtId="0" fontId="9" fillId="5" borderId="36" xfId="0" applyFont="1" applyFill="1" applyBorder="1" applyAlignment="1">
      <alignment horizontal="centerContinuous"/>
    </xf>
    <xf numFmtId="0" fontId="14" fillId="15" borderId="19" xfId="1" applyFont="1" applyFill="1" applyBorder="1" applyAlignment="1">
      <alignment horizontal="centerContinuous"/>
    </xf>
    <xf numFmtId="0" fontId="14" fillId="15" borderId="20" xfId="1" applyFont="1" applyFill="1" applyBorder="1" applyAlignment="1">
      <alignment horizontal="centerContinuous"/>
    </xf>
    <xf numFmtId="0" fontId="14" fillId="15" borderId="21" xfId="1" applyFont="1" applyFill="1" applyBorder="1" applyAlignment="1">
      <alignment horizontal="centerContinuous"/>
    </xf>
    <xf numFmtId="0" fontId="14" fillId="15" borderId="22" xfId="1" applyFont="1" applyFill="1" applyBorder="1" applyAlignment="1">
      <alignment horizontal="centerContinuous"/>
    </xf>
    <xf numFmtId="0" fontId="14" fillId="15" borderId="0" xfId="1" applyFont="1" applyFill="1" applyBorder="1" applyAlignment="1">
      <alignment horizontal="centerContinuous"/>
    </xf>
    <xf numFmtId="0" fontId="14" fillId="15" borderId="23" xfId="1" applyFont="1" applyFill="1" applyBorder="1" applyAlignment="1">
      <alignment horizontal="centerContinuous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16" fontId="3" fillId="0" borderId="0" xfId="0" applyNumberFormat="1" applyFont="1" applyBorder="1" applyAlignment="1">
      <alignment horizontal="center"/>
    </xf>
    <xf numFmtId="44" fontId="3" fillId="0" borderId="0" xfId="8" applyFont="1" applyBorder="1" applyAlignment="1">
      <alignment horizontal="center"/>
    </xf>
    <xf numFmtId="0" fontId="23" fillId="22" borderId="19" xfId="0" applyFont="1" applyFill="1" applyBorder="1" applyAlignment="1">
      <alignment horizontal="center" vertical="center" wrapText="1"/>
    </xf>
    <xf numFmtId="0" fontId="23" fillId="22" borderId="21" xfId="0" applyFont="1" applyFill="1" applyBorder="1" applyAlignment="1">
      <alignment horizontal="center" vertical="center" wrapText="1"/>
    </xf>
    <xf numFmtId="0" fontId="23" fillId="22" borderId="22" xfId="0" applyFont="1" applyFill="1" applyBorder="1" applyAlignment="1">
      <alignment horizontal="center" vertical="center" wrapText="1"/>
    </xf>
    <xf numFmtId="0" fontId="23" fillId="22" borderId="23" xfId="0" applyFont="1" applyFill="1" applyBorder="1" applyAlignment="1">
      <alignment horizontal="center" vertical="center" wrapText="1"/>
    </xf>
    <xf numFmtId="0" fontId="23" fillId="22" borderId="24" xfId="0" applyFont="1" applyFill="1" applyBorder="1" applyAlignment="1">
      <alignment horizontal="center" vertical="center" wrapText="1"/>
    </xf>
    <xf numFmtId="0" fontId="23" fillId="22" borderId="25" xfId="0" applyFont="1" applyFill="1" applyBorder="1" applyAlignment="1">
      <alignment horizontal="center" vertical="center" wrapText="1"/>
    </xf>
    <xf numFmtId="0" fontId="9" fillId="15" borderId="34" xfId="1" applyFont="1" applyFill="1" applyBorder="1" applyAlignment="1">
      <alignment horizontal="center"/>
    </xf>
    <xf numFmtId="0" fontId="9" fillId="15" borderId="35" xfId="1" applyFont="1" applyFill="1" applyBorder="1" applyAlignment="1">
      <alignment horizontal="center"/>
    </xf>
    <xf numFmtId="0" fontId="9" fillId="15" borderId="36" xfId="1" applyFont="1" applyFill="1" applyBorder="1" applyAlignment="1">
      <alignment horizontal="center"/>
    </xf>
    <xf numFmtId="0" fontId="24" fillId="15" borderId="1" xfId="1" applyFont="1" applyFill="1" applyAlignment="1">
      <alignment horizontal="center"/>
    </xf>
    <xf numFmtId="0" fontId="9" fillId="8" borderId="19" xfId="2" applyFont="1" applyFill="1" applyBorder="1" applyAlignment="1">
      <alignment horizontal="center"/>
    </xf>
    <xf numFmtId="0" fontId="9" fillId="8" borderId="21" xfId="2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5" borderId="22" xfId="0" applyFont="1" applyFill="1" applyBorder="1" applyAlignment="1">
      <alignment horizontal="center"/>
    </xf>
    <xf numFmtId="0" fontId="2" fillId="5" borderId="23" xfId="0" applyFont="1" applyFill="1" applyBorder="1" applyAlignment="1">
      <alignment horizontal="center"/>
    </xf>
    <xf numFmtId="0" fontId="2" fillId="20" borderId="22" xfId="0" applyFont="1" applyFill="1" applyBorder="1" applyAlignment="1">
      <alignment horizontal="center"/>
    </xf>
    <xf numFmtId="0" fontId="2" fillId="20" borderId="23" xfId="0" applyFont="1" applyFill="1" applyBorder="1" applyAlignment="1">
      <alignment horizontal="center"/>
    </xf>
    <xf numFmtId="0" fontId="9" fillId="3" borderId="24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2" fillId="7" borderId="13" xfId="0" applyFont="1" applyFill="1" applyBorder="1" applyAlignment="1">
      <alignment horizontal="center" vertical="center" textRotation="90"/>
    </xf>
    <xf numFmtId="0" fontId="2" fillId="7" borderId="14" xfId="0" applyFont="1" applyFill="1" applyBorder="1" applyAlignment="1">
      <alignment horizontal="center" vertical="center" textRotation="90"/>
    </xf>
    <xf numFmtId="0" fontId="2" fillId="7" borderId="15" xfId="0" applyFont="1" applyFill="1" applyBorder="1" applyAlignment="1">
      <alignment horizontal="center" vertical="center" textRotation="90"/>
    </xf>
    <xf numFmtId="0" fontId="2" fillId="8" borderId="13" xfId="0" applyFont="1" applyFill="1" applyBorder="1" applyAlignment="1">
      <alignment horizontal="center" vertical="center" textRotation="90"/>
    </xf>
    <xf numFmtId="0" fontId="2" fillId="8" borderId="14" xfId="0" applyFont="1" applyFill="1" applyBorder="1" applyAlignment="1">
      <alignment horizontal="center" vertical="center" textRotation="90"/>
    </xf>
    <xf numFmtId="0" fontId="2" fillId="8" borderId="15" xfId="0" applyFont="1" applyFill="1" applyBorder="1" applyAlignment="1">
      <alignment horizontal="center" vertical="center" textRotation="90"/>
    </xf>
    <xf numFmtId="0" fontId="2" fillId="4" borderId="26" xfId="0" applyFont="1" applyFill="1" applyBorder="1" applyAlignment="1">
      <alignment horizontal="center" vertical="center" textRotation="90"/>
    </xf>
    <xf numFmtId="0" fontId="2" fillId="4" borderId="27" xfId="0" applyFont="1" applyFill="1" applyBorder="1" applyAlignment="1">
      <alignment horizontal="center" vertical="center" textRotation="90"/>
    </xf>
    <xf numFmtId="0" fontId="2" fillId="4" borderId="37" xfId="0" applyFont="1" applyFill="1" applyBorder="1" applyAlignment="1">
      <alignment horizontal="center" vertical="center" textRotation="90"/>
    </xf>
    <xf numFmtId="0" fontId="2" fillId="5" borderId="26" xfId="0" applyFont="1" applyFill="1" applyBorder="1" applyAlignment="1">
      <alignment horizontal="center" vertical="center" textRotation="90"/>
    </xf>
    <xf numFmtId="0" fontId="2" fillId="5" borderId="27" xfId="0" applyFont="1" applyFill="1" applyBorder="1" applyAlignment="1">
      <alignment horizontal="center" vertical="center" textRotation="90"/>
    </xf>
    <xf numFmtId="0" fontId="2" fillId="5" borderId="37" xfId="0" applyFont="1" applyFill="1" applyBorder="1" applyAlignment="1">
      <alignment horizontal="center" vertical="center" textRotation="90"/>
    </xf>
    <xf numFmtId="0" fontId="2" fillId="4" borderId="13" xfId="0" applyFont="1" applyFill="1" applyBorder="1" applyAlignment="1">
      <alignment horizontal="center" vertical="center" textRotation="90"/>
    </xf>
    <xf numFmtId="0" fontId="2" fillId="4" borderId="14" xfId="0" applyFont="1" applyFill="1" applyBorder="1" applyAlignment="1">
      <alignment horizontal="center" vertical="center" textRotation="90"/>
    </xf>
    <xf numFmtId="0" fontId="2" fillId="4" borderId="15" xfId="0" applyFont="1" applyFill="1" applyBorder="1" applyAlignment="1">
      <alignment horizontal="center" vertical="center" textRotation="90"/>
    </xf>
    <xf numFmtId="0" fontId="2" fillId="5" borderId="13" xfId="0" applyFont="1" applyFill="1" applyBorder="1" applyAlignment="1">
      <alignment horizontal="center" vertical="center" textRotation="90"/>
    </xf>
    <xf numFmtId="0" fontId="2" fillId="5" borderId="14" xfId="0" applyFont="1" applyFill="1" applyBorder="1" applyAlignment="1">
      <alignment horizontal="center" vertical="center" textRotation="90"/>
    </xf>
    <xf numFmtId="0" fontId="2" fillId="5" borderId="15" xfId="0" applyFont="1" applyFill="1" applyBorder="1" applyAlignment="1">
      <alignment horizontal="center" vertical="center" textRotation="90"/>
    </xf>
    <xf numFmtId="0" fontId="13" fillId="3" borderId="0" xfId="1" applyFont="1" applyFill="1" applyBorder="1" applyAlignment="1">
      <alignment horizontal="center"/>
    </xf>
    <xf numFmtId="0" fontId="28" fillId="0" borderId="43" xfId="0" applyFont="1" applyFill="1" applyBorder="1" applyAlignment="1">
      <alignment horizontal="center" vertical="center" textRotation="90"/>
    </xf>
    <xf numFmtId="0" fontId="10" fillId="11" borderId="18" xfId="4" applyFont="1" applyBorder="1" applyAlignment="1">
      <alignment horizontal="center"/>
    </xf>
    <xf numFmtId="0" fontId="10" fillId="11" borderId="11" xfId="4" applyFont="1" applyBorder="1" applyAlignment="1">
      <alignment horizontal="center"/>
    </xf>
    <xf numFmtId="0" fontId="10" fillId="11" borderId="12" xfId="4" applyFont="1" applyBorder="1" applyAlignment="1">
      <alignment horizontal="center"/>
    </xf>
    <xf numFmtId="0" fontId="0" fillId="12" borderId="3" xfId="0" applyFill="1" applyBorder="1" applyAlignment="1">
      <alignment horizontal="center" vertical="center" wrapText="1"/>
    </xf>
    <xf numFmtId="0" fontId="0" fillId="12" borderId="4" xfId="0" applyFill="1" applyBorder="1" applyAlignment="1">
      <alignment horizontal="center" vertical="center" wrapText="1"/>
    </xf>
    <xf numFmtId="0" fontId="0" fillId="12" borderId="5" xfId="0" applyFill="1" applyBorder="1" applyAlignment="1">
      <alignment horizontal="center" vertical="center" wrapText="1"/>
    </xf>
    <xf numFmtId="0" fontId="0" fillId="12" borderId="6" xfId="0" applyFill="1" applyBorder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0" fillId="12" borderId="7" xfId="0" applyFill="1" applyBorder="1" applyAlignment="1">
      <alignment horizontal="center" vertical="center" wrapText="1"/>
    </xf>
    <xf numFmtId="0" fontId="0" fillId="12" borderId="8" xfId="0" applyFill="1" applyBorder="1" applyAlignment="1">
      <alignment horizontal="center" vertical="center" wrapText="1"/>
    </xf>
    <xf numFmtId="0" fontId="0" fillId="12" borderId="9" xfId="0" applyFill="1" applyBorder="1" applyAlignment="1">
      <alignment horizontal="center" vertical="center" wrapText="1"/>
    </xf>
    <xf numFmtId="0" fontId="0" fillId="12" borderId="10" xfId="0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textRotation="90"/>
    </xf>
    <xf numFmtId="0" fontId="27" fillId="5" borderId="17" xfId="0" applyFont="1" applyFill="1" applyBorder="1" applyAlignment="1">
      <alignment horizontal="center"/>
    </xf>
    <xf numFmtId="0" fontId="27" fillId="19" borderId="17" xfId="0" applyFont="1" applyFill="1" applyBorder="1" applyAlignment="1">
      <alignment horizontal="center"/>
    </xf>
    <xf numFmtId="0" fontId="26" fillId="18" borderId="17" xfId="0" applyFont="1" applyFill="1" applyBorder="1" applyAlignment="1">
      <alignment horizontal="center"/>
    </xf>
    <xf numFmtId="2" fontId="9" fillId="5" borderId="17" xfId="0" applyNumberFormat="1" applyFont="1" applyFill="1" applyBorder="1" applyAlignment="1">
      <alignment horizontal="center"/>
    </xf>
    <xf numFmtId="0" fontId="8" fillId="19" borderId="0" xfId="0" applyFont="1" applyFill="1" applyAlignment="1">
      <alignment horizontal="center"/>
    </xf>
    <xf numFmtId="0" fontId="10" fillId="13" borderId="0" xfId="0" applyFont="1" applyFill="1" applyAlignment="1">
      <alignment horizontal="center"/>
    </xf>
    <xf numFmtId="0" fontId="0" fillId="19" borderId="0" xfId="0" applyFill="1" applyAlignment="1">
      <alignment horizontal="center"/>
    </xf>
    <xf numFmtId="0" fontId="2" fillId="5" borderId="0" xfId="0" applyFont="1" applyFill="1" applyAlignment="1">
      <alignment horizontal="center"/>
    </xf>
    <xf numFmtId="0" fontId="2" fillId="0" borderId="18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6" fillId="8" borderId="3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4" fontId="2" fillId="0" borderId="6" xfId="0" applyNumberFormat="1" applyFont="1" applyBorder="1" applyAlignment="1">
      <alignment horizontal="center"/>
    </xf>
    <xf numFmtId="4" fontId="2" fillId="0" borderId="7" xfId="0" applyNumberFormat="1" applyFont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7" borderId="18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2" fillId="5" borderId="10" xfId="0" applyFont="1" applyFill="1" applyBorder="1" applyAlignment="1">
      <alignment horizontal="center"/>
    </xf>
  </cellXfs>
  <cellStyles count="9">
    <cellStyle name="Accent1" xfId="4" builtinId="29"/>
    <cellStyle name="Accent5" xfId="2" builtinId="45"/>
    <cellStyle name="Comma" xfId="6" builtinId="3"/>
    <cellStyle name="Currency" xfId="8" builtinId="4"/>
    <cellStyle name="Heading 1" xfId="1" builtinId="16"/>
    <cellStyle name="Hyperlink" xfId="5" builtinId="8"/>
    <cellStyle name="Normal" xfId="0" builtinId="0"/>
    <cellStyle name="Normal 2" xfId="3"/>
    <cellStyle name="Percent" xfId="7" builtinId="5"/>
  </cellStyles>
  <dxfs count="22">
    <dxf>
      <numFmt numFmtId="0" formatCode="General"/>
    </dxf>
    <dxf>
      <numFmt numFmtId="164" formatCode="0.0%"/>
    </dxf>
    <dxf>
      <numFmt numFmtId="13" formatCode="0%"/>
    </dxf>
    <dxf>
      <numFmt numFmtId="12" formatCode="&quot;$&quot;#,##0.00_);[Red]\(&quot;$&quot;#,##0.00\)"/>
    </dxf>
    <dxf>
      <numFmt numFmtId="13" formatCode="0%"/>
    </dxf>
    <dxf>
      <numFmt numFmtId="13" formatCode="0%"/>
    </dxf>
    <dxf>
      <numFmt numFmtId="164" formatCode="0.0%"/>
    </dxf>
    <dxf>
      <numFmt numFmtId="14" formatCode="0.00%"/>
    </dxf>
    <dxf>
      <numFmt numFmtId="164" formatCode="0.0%"/>
    </dxf>
    <dxf>
      <numFmt numFmtId="13" formatCode="0%"/>
    </dxf>
    <dxf>
      <numFmt numFmtId="12" formatCode="&quot;$&quot;#,##0.00_);[Red]\(&quot;$&quot;#,##0.00\)"/>
    </dxf>
    <dxf>
      <numFmt numFmtId="164" formatCode="0.0%"/>
    </dxf>
    <dxf>
      <numFmt numFmtId="13" formatCode="0%"/>
    </dxf>
    <dxf>
      <numFmt numFmtId="13" formatCode="0%"/>
    </dxf>
    <dxf>
      <numFmt numFmtId="164" formatCode="0.0%"/>
    </dxf>
    <dxf>
      <numFmt numFmtId="14" formatCode="0.00%"/>
    </dxf>
    <dxf>
      <numFmt numFmtId="164" formatCode="0.0%"/>
    </dxf>
    <dxf>
      <numFmt numFmtId="13" formatCode="0%"/>
    </dxf>
    <dxf>
      <numFmt numFmtId="13" formatCode="0%"/>
    </dxf>
    <dxf>
      <font>
        <b val="0"/>
        <i val="0"/>
        <strike val="0"/>
        <color theme="0" tint="-4.9989318521683403E-2"/>
      </font>
      <fill>
        <patternFill>
          <bgColor theme="0" tint="-4.9989318521683403E-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>
      <tableStyleElement type="wholeTable" dxfId="21"/>
      <tableStyleElement type="headerRow" dxfId="20"/>
    </tableStyle>
  </tableStyles>
  <colors>
    <mruColors>
      <color rgb="FFFE9444"/>
      <color rgb="FF5995ED"/>
      <color rgb="FF67AFEB"/>
      <color rgb="FFCDFF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bloomberg.rtd">
      <tp>
        <v>43098</v>
        <stp/>
        <stp>##V3_BDHV12</stp>
        <stp>HYG us equity</stp>
        <stp>px_last</stp>
        <stp>12/29/17</stp>
        <stp>9/2/2018</stp>
        <stp>[SMIF Portfolio MASTER.xlsx]Bloom Price!R4C39</stp>
        <stp>cols=2;rows=170</stp>
        <tr r="AM4" s="27"/>
      </tp>
      <tp t="e">
        <v>#N/A</v>
        <stp/>
        <stp>##V3_BDHV12</stp>
        <stp>RAY Index</stp>
        <stp>PX_LAST</stp>
        <stp>5/9/2018</stp>
        <stp>5/9/2018</stp>
        <stp>[SMIF Portfolio MASTER.xlsm]Price Data!R93C28</stp>
        <stp/>
        <tr r="AB93" s="22"/>
      </tp>
      <tp t="e">
        <v>#N/A</v>
        <stp/>
        <stp>##V3_BDHV12</stp>
        <stp>RAY Index</stp>
        <stp>PX_LAST</stp>
        <stp>5/8/2018</stp>
        <stp>5/8/2018</stp>
        <stp>[SMIF Portfolio MASTER.xlsm]Price Data!R92C28</stp>
        <stp/>
        <tr r="AB92" s="22"/>
      </tp>
      <tp t="e">
        <v>#N/A</v>
        <stp/>
        <stp>##V3_BDHV12</stp>
        <stp>RAY Index</stp>
        <stp>PX_LAST</stp>
        <stp>5/7/2018</stp>
        <stp>5/7/2018</stp>
        <stp>[SMIF Portfolio MASTER.xlsm]Price Data!R91C28</stp>
        <stp/>
        <tr r="AB91" s="22"/>
      </tp>
      <tp t="e">
        <v>#N/A</v>
        <stp/>
        <stp>##V3_BDHV12</stp>
        <stp>RAY Index</stp>
        <stp>PX_LAST</stp>
        <stp>5/4/2018</stp>
        <stp>5/4/2018</stp>
        <stp>[SMIF Portfolio MASTER.xlsm]Price Data!R90C28</stp>
        <stp/>
        <tr r="AB90" s="22"/>
      </tp>
      <tp t="e">
        <v>#N/A</v>
        <stp/>
        <stp>##V3_BDHV12</stp>
        <stp>RAY Index</stp>
        <stp>PX_LAST</stp>
        <stp>5/2/2018</stp>
        <stp>5/2/2018</stp>
        <stp>[SMIF Portfolio MASTER.xlsm]Price Data!R88C28</stp>
        <stp/>
        <tr r="AB88" s="22"/>
      </tp>
      <tp t="e">
        <v>#N/A</v>
        <stp/>
        <stp>##V3_BDHV12</stp>
        <stp>RAY Index</stp>
        <stp>PX_LAST</stp>
        <stp>5/3/2018</stp>
        <stp>5/3/2018</stp>
        <stp>[SMIF Portfolio MASTER.xlsm]Price Data!R89C28</stp>
        <stp/>
        <tr r="AB89" s="22"/>
      </tp>
      <tp t="e">
        <v>#N/A</v>
        <stp/>
        <stp>##V3_BDHV12</stp>
        <stp>RAY Index</stp>
        <stp>PX_LAST</stp>
        <stp>5/1/2018</stp>
        <stp>5/1/2018</stp>
        <stp>[SMIF Portfolio MASTER.xlsm]Price Data!R87C28</stp>
        <stp/>
        <tr r="AB87" s="22"/>
      </tp>
      <tp t="e">
        <v>#N/A</v>
        <stp/>
        <stp>##V3_BDHV12</stp>
        <stp>MXWO Index</stp>
        <stp>PX_LAST</stp>
        <stp>6/5/2018</stp>
        <stp>6/5/2018</stp>
        <stp>[SMIF Portfolio MASTER.xlsm]Price Data!R111C29</stp>
        <stp/>
        <tr r="AC111" s="22"/>
      </tp>
      <tp t="e">
        <v>#N/A</v>
        <stp/>
        <stp>##V3_BDHV12</stp>
        <stp>MXWO Index</stp>
        <stp>PX_LAST</stp>
        <stp>7/5/2018</stp>
        <stp>7/5/2018</stp>
        <stp>[SMIF Portfolio MASTER.xlsm]Price Data!R132C29</stp>
        <stp/>
        <tr r="AC132" s="22"/>
      </tp>
      <tp>
        <v>43098</v>
        <stp/>
        <stp>##V3_BDHV12</stp>
        <stp>IEF us equity</stp>
        <stp>px_last</stp>
        <stp>12/29/17</stp>
        <stp>9/2/2018</stp>
        <stp>[SMIF Portfolio MASTER.xlsx]Bloom Price!R4C47</stp>
        <stp>cols=2;rows=170</stp>
        <tr r="AU4" s="27"/>
      </tp>
      <tp>
        <v>43098</v>
        <stp/>
        <stp>##V3_BDHV12</stp>
        <stp>PFOAX us equity</stp>
        <stp>px_last</stp>
        <stp>12/29/17</stp>
        <stp>9/2/2018</stp>
        <stp>[SMIF Portfolio MASTER.xlsx]Bloom Price!R4C37</stp>
        <stp>cols=2;rows=170</stp>
        <tr r="AK4" s="27"/>
      </tp>
      <tp t="e">
        <v>#N/A</v>
        <stp/>
        <stp>##V3_BDHV12</stp>
        <stp>RAY Index</stp>
        <stp>PX_LAST</stp>
        <stp>4/2/2018</stp>
        <stp>4/2/2018</stp>
        <stp>[SMIF Portfolio MASTER.xlsm]Price Data!R66C28</stp>
        <stp/>
        <tr r="AB66" s="22"/>
      </tp>
      <tp t="e">
        <v>#N/A</v>
        <stp/>
        <stp>##V3_BDHV12</stp>
        <stp>RAY Index</stp>
        <stp>PX_LAST</stp>
        <stp>4/3/2018</stp>
        <stp>4/3/2018</stp>
        <stp>[SMIF Portfolio MASTER.xlsm]Price Data!R67C28</stp>
        <stp/>
        <tr r="AB67" s="22"/>
      </tp>
      <tp t="e">
        <v>#N/A</v>
        <stp/>
        <stp>##V3_BDHV12</stp>
        <stp>RAY Index</stp>
        <stp>PX_LAST</stp>
        <stp>4/4/2018</stp>
        <stp>4/4/2018</stp>
        <stp>[SMIF Portfolio MASTER.xlsm]Price Data!R68C28</stp>
        <stp/>
        <tr r="AB68" s="22"/>
      </tp>
      <tp t="e">
        <v>#N/A</v>
        <stp/>
        <stp>##V3_BDHV12</stp>
        <stp>RAY Index</stp>
        <stp>PX_LAST</stp>
        <stp>4/5/2018</stp>
        <stp>4/5/2018</stp>
        <stp>[SMIF Portfolio MASTER.xlsm]Price Data!R69C28</stp>
        <stp/>
        <tr r="AB69" s="22"/>
      </tp>
      <tp t="e">
        <v>#N/A</v>
        <stp/>
        <stp>##V3_BDHV12</stp>
        <stp>RAY Index</stp>
        <stp>PX_LAST</stp>
        <stp>4/6/2018</stp>
        <stp>4/6/2018</stp>
        <stp>[SMIF Portfolio MASTER.xlsm]Price Data!R70C28</stp>
        <stp/>
        <tr r="AB70" s="22"/>
      </tp>
      <tp t="e">
        <v>#N/A</v>
        <stp/>
        <stp>##V3_BDHV12</stp>
        <stp>RAY Index</stp>
        <stp>PX_LAST</stp>
        <stp>4/9/2018</stp>
        <stp>4/9/2018</stp>
        <stp>[SMIF Portfolio MASTER.xlsm]Price Data!R71C28</stp>
        <stp/>
        <tr r="AB71" s="22"/>
      </tp>
      <tp t="e">
        <v>#N/A</v>
        <stp/>
        <stp>##V3_BDHV12</stp>
        <stp>MXWO Index</stp>
        <stp>PX_LAST</stp>
        <stp>6/4/2018</stp>
        <stp>6/4/2018</stp>
        <stp>[SMIF Portfolio MASTER.xlsm]Price Data!R110C29</stp>
        <stp/>
        <tr r="AC110" s="22"/>
      </tp>
      <tp t="e">
        <v>#N/A</v>
        <stp/>
        <stp>##V3_BDHV12</stp>
        <stp>MXWO Index</stp>
        <stp>PX_LAST</stp>
        <stp>5/7/2018</stp>
        <stp>5/7/2018</stp>
        <stp>[SMIF Portfolio MASTER.xlsm]Price Data!R91C29</stp>
        <stp/>
        <tr r="AC91" s="22"/>
      </tp>
      <tp t="e">
        <v>#N/A</v>
        <stp/>
        <stp>##V3_BDHV12</stp>
        <stp>MXWO Index</stp>
        <stp>PX_LAST</stp>
        <stp>5/4/2018</stp>
        <stp>5/4/2018</stp>
        <stp>[SMIF Portfolio MASTER.xlsm]Price Data!R90C29</stp>
        <stp/>
        <tr r="AC90" s="22"/>
      </tp>
      <tp t="e">
        <v>#N/A</v>
        <stp/>
        <stp>##V3_BDHV12</stp>
        <stp>MXWO Index</stp>
        <stp>PX_LAST</stp>
        <stp>5/3/2018</stp>
        <stp>5/3/2018</stp>
        <stp>[SMIF Portfolio MASTER.xlsm]Price Data!R89C29</stp>
        <stp/>
        <tr r="AC89" s="22"/>
      </tp>
      <tp t="e">
        <v>#N/A</v>
        <stp/>
        <stp>##V3_BDHV12</stp>
        <stp>MXWO Index</stp>
        <stp>PX_LAST</stp>
        <stp>5/2/2018</stp>
        <stp>5/2/2018</stp>
        <stp>[SMIF Portfolio MASTER.xlsm]Price Data!R88C29</stp>
        <stp/>
        <tr r="AC88" s="22"/>
      </tp>
      <tp t="e">
        <v>#N/A</v>
        <stp/>
        <stp>##V3_BDHV12</stp>
        <stp>MXWO Index</stp>
        <stp>PX_LAST</stp>
        <stp>5/1/2018</stp>
        <stp>5/1/2018</stp>
        <stp>[SMIF Portfolio MASTER.xlsm]Price Data!R87C29</stp>
        <stp/>
        <tr r="AC87" s="22"/>
      </tp>
      <tp>
        <v>43098</v>
        <stp/>
        <stp>##V3_BDHV12</stp>
        <stp>NKE us equity</stp>
        <stp>px_last</stp>
        <stp>12/29/17</stp>
        <stp>9/2/2018</stp>
        <stp>[SMIF Portfolio MASTER.xlsx]Bloom Price!R4C35</stp>
        <stp>cols=2;rows=170</stp>
        <tr r="AI4" s="27"/>
      </tp>
      <tp t="e">
        <v>#N/A</v>
        <stp/>
        <stp>##V3_BDHV12</stp>
        <stp>MXWO Index</stp>
        <stp>PX_LAST</stp>
        <stp>5/8/2018</stp>
        <stp>5/8/2018</stp>
        <stp>[SMIF Portfolio MASTER.xlsm]Price Data!R92C29</stp>
        <stp/>
        <tr r="AC92" s="22"/>
      </tp>
      <tp t="e">
        <v>#N/A</v>
        <stp/>
        <stp>##V3_BDHV12</stp>
        <stp>MXWO Index</stp>
        <stp>PX_LAST</stp>
        <stp>5/9/2018</stp>
        <stp>5/9/2018</stp>
        <stp>[SMIF Portfolio MASTER.xlsm]Price Data!R93C29</stp>
        <stp/>
        <tr r="AC93" s="22"/>
      </tp>
      <tp t="e">
        <v>#N/A</v>
        <stp/>
        <stp>##V3_BDHV12</stp>
        <stp>MXWO Index</stp>
        <stp>PX_LAST</stp>
        <stp>8/7/2018</stp>
        <stp>8/7/2018</stp>
        <stp>[SMIF Portfolio MASTER.xlsm]Price Data!R155C29</stp>
        <stp/>
        <tr r="AC155" s="22"/>
      </tp>
      <tp t="e">
        <v>#N/A</v>
        <stp/>
        <stp>##V3_BDHV12</stp>
        <stp>MXWO Index</stp>
        <stp>PX_LAST</stp>
        <stp>6/7/2018</stp>
        <stp>6/7/2018</stp>
        <stp>[SMIF Portfolio MASTER.xlsm]Price Data!R113C29</stp>
        <stp/>
        <tr r="AC113" s="22"/>
      </tp>
      <tp t="e">
        <v>#N/A</v>
        <stp/>
        <stp>##V3_BDHV12</stp>
        <stp>MXWO Index</stp>
        <stp>PX_LAST</stp>
        <stp>4/9/2018</stp>
        <stp>4/9/2018</stp>
        <stp>[SMIF Portfolio MASTER.xlsm]Price Data!R71C29</stp>
        <stp/>
        <tr r="AC71" s="22"/>
      </tp>
      <tp t="e">
        <v>#N/A</v>
        <stp/>
        <stp>##V3_BDHV12</stp>
        <stp>MXWO Index</stp>
        <stp>PX_LAST</stp>
        <stp>4/3/2018</stp>
        <stp>4/3/2018</stp>
        <stp>[SMIF Portfolio MASTER.xlsm]Price Data!R67C29</stp>
        <stp/>
        <tr r="AC67" s="22"/>
      </tp>
      <tp t="e">
        <v>#N/A</v>
        <stp/>
        <stp>##V3_BDHV12</stp>
        <stp>MXWO Index</stp>
        <stp>PX_LAST</stp>
        <stp>4/2/2018</stp>
        <stp>4/2/2018</stp>
        <stp>[SMIF Portfolio MASTER.xlsm]Price Data!R66C29</stp>
        <stp/>
        <tr r="AC66" s="22"/>
      </tp>
      <tp t="e">
        <v>#N/A</v>
        <stp/>
        <stp>##V3_BDHV12</stp>
        <stp>MXWO Index</stp>
        <stp>PX_LAST</stp>
        <stp>4/5/2018</stp>
        <stp>4/5/2018</stp>
        <stp>[SMIF Portfolio MASTER.xlsm]Price Data!R69C29</stp>
        <stp/>
        <tr r="AC69" s="22"/>
      </tp>
      <tp t="e">
        <v>#N/A</v>
        <stp/>
        <stp>##V3_BDHV12</stp>
        <stp>MXWO Index</stp>
        <stp>PX_LAST</stp>
        <stp>4/4/2018</stp>
        <stp>4/4/2018</stp>
        <stp>[SMIF Portfolio MASTER.xlsm]Price Data!R68C29</stp>
        <stp/>
        <tr r="AC68" s="22"/>
      </tp>
      <tp t="e">
        <v>#N/A</v>
        <stp/>
        <stp>##V3_BDHV12</stp>
        <stp>MXWO Index</stp>
        <stp>PX_LAST</stp>
        <stp>4/6/2018</stp>
        <stp>4/6/2018</stp>
        <stp>[SMIF Portfolio MASTER.xlsm]Price Data!R70C29</stp>
        <stp/>
        <tr r="AC70" s="22"/>
      </tp>
      <tp t="e">
        <v>#N/A</v>
        <stp/>
        <stp>##V3_BDHV12</stp>
        <stp>MXWO Index</stp>
        <stp>PX_LAST</stp>
        <stp>8/6/2018</stp>
        <stp>8/6/2018</stp>
        <stp>[SMIF Portfolio MASTER.xlsm]Price Data!R154C29</stp>
        <stp/>
        <tr r="AC154" s="22"/>
      </tp>
      <tp t="e">
        <v>#N/A</v>
        <stp/>
        <stp>##V3_BDHV12</stp>
        <stp>MXWO Index</stp>
        <stp>PX_LAST</stp>
        <stp>7/6/2018</stp>
        <stp>7/6/2018</stp>
        <stp>[SMIF Portfolio MASTER.xlsm]Price Data!R133C29</stp>
        <stp/>
        <tr r="AC133" s="22"/>
      </tp>
      <tp t="e">
        <v>#N/A</v>
        <stp/>
        <stp>##V3_BDHV12</stp>
        <stp>MXWO Index</stp>
        <stp>PX_LAST</stp>
        <stp>6/6/2018</stp>
        <stp>6/6/2018</stp>
        <stp>[SMIF Portfolio MASTER.xlsm]Price Data!R112C29</stp>
        <stp/>
        <tr r="AC112" s="22"/>
      </tp>
      <tp t="e">
        <v>#N/A</v>
        <stp/>
        <stp>##V3_BDHV12</stp>
        <stp>MXWO Index</stp>
        <stp>PX_LAST</stp>
        <stp>3/8/2018</stp>
        <stp>3/8/2018</stp>
        <stp>[SMIF Portfolio MASTER.xlsm]Price Data!R50C29</stp>
        <stp/>
        <tr r="AC50" s="22"/>
      </tp>
      <tp t="e">
        <v>#N/A</v>
        <stp/>
        <stp>##V3_BDHV12</stp>
        <stp>MXWO Index</stp>
        <stp>PX_LAST</stp>
        <stp>3/9/2018</stp>
        <stp>3/9/2018</stp>
        <stp>[SMIF Portfolio MASTER.xlsm]Price Data!R51C29</stp>
        <stp/>
        <tr r="AC51" s="22"/>
      </tp>
      <tp t="e">
        <v>#N/A</v>
        <stp/>
        <stp>##V3_BDHV12</stp>
        <stp>MXWO Index</stp>
        <stp>PX_LAST</stp>
        <stp>3/2/2018</stp>
        <stp>3/2/2018</stp>
        <stp>[SMIF Portfolio MASTER.xlsm]Price Data!R46C29</stp>
        <stp/>
        <tr r="AC46" s="22"/>
      </tp>
      <tp t="e">
        <v>#N/A</v>
        <stp/>
        <stp>##V3_BDHV12</stp>
        <stp>MXWO Index</stp>
        <stp>PX_LAST</stp>
        <stp>3/1/2018</stp>
        <stp>3/1/2018</stp>
        <stp>[SMIF Portfolio MASTER.xlsm]Price Data!R45C29</stp>
        <stp/>
        <tr r="AC45" s="22"/>
      </tp>
      <tp t="e">
        <v>#N/A</v>
        <stp/>
        <stp>##V3_BDHV12</stp>
        <stp>MXWO Index</stp>
        <stp>PX_LAST</stp>
        <stp>3/7/2018</stp>
        <stp>3/7/2018</stp>
        <stp>[SMIF Portfolio MASTER.xlsm]Price Data!R49C29</stp>
        <stp/>
        <tr r="AC49" s="22"/>
      </tp>
      <tp t="e">
        <v>#N/A</v>
        <stp/>
        <stp>##V3_BDHV12</stp>
        <stp>MXWO Index</stp>
        <stp>PX_LAST</stp>
        <stp>3/6/2018</stp>
        <stp>3/6/2018</stp>
        <stp>[SMIF Portfolio MASTER.xlsm]Price Data!R48C29</stp>
        <stp/>
        <tr r="AC48" s="22"/>
      </tp>
      <tp t="e">
        <v>#N/A</v>
        <stp/>
        <stp>##V3_BDHV12</stp>
        <stp>MXWO Index</stp>
        <stp>PX_LAST</stp>
        <stp>3/5/2018</stp>
        <stp>3/5/2018</stp>
        <stp>[SMIF Portfolio MASTER.xlsm]Price Data!R47C29</stp>
        <stp/>
        <tr r="AC47" s="22"/>
      </tp>
      <tp t="e">
        <v>#N/A</v>
        <stp/>
        <stp>##V3_BDHV12</stp>
        <stp>RAY Index</stp>
        <stp>PX_LAST</stp>
        <stp>1/9/2018</stp>
        <stp>1/9/2018</stp>
        <stp>[SMIF Portfolio MASTER.xlsm]Price Data!R10C28</stp>
        <stp/>
        <tr r="AB10" s="22"/>
      </tp>
      <tp t="e">
        <v>#N/A</v>
        <stp/>
        <stp>##V3_BDHV12</stp>
        <stp>MXWO Index</stp>
        <stp>PX_LAST</stp>
        <stp>6/1/2018</stp>
        <stp>6/1/2018</stp>
        <stp>[SMIF Portfolio MASTER.xlsm]Price Data!R109C29</stp>
        <stp/>
        <tr r="AC109" s="22"/>
      </tp>
      <tp t="e">
        <v>#N/A</v>
        <stp/>
        <stp>##V3_BDHV12</stp>
        <stp>MXWO Index</stp>
        <stp>PX_LAST</stp>
        <stp>8/1/2018</stp>
        <stp>8/1/2018</stp>
        <stp>[SMIF Portfolio MASTER.xlsm]Price Data!R151C29</stp>
        <stp/>
        <tr r="AC151" s="22"/>
      </tp>
      <tp t="e">
        <v>#N/A</v>
        <stp/>
        <stp>##V3_BDHV12</stp>
        <stp>MXWO Index</stp>
        <stp>PX_LAST</stp>
        <stp>2/8/2018</stp>
        <stp>2/8/2018</stp>
        <stp>[SMIF Portfolio MASTER.xlsm]Price Data!R31C29</stp>
        <stp/>
        <tr r="AC31" s="22"/>
      </tp>
      <tp t="e">
        <v>#N/A</v>
        <stp/>
        <stp>##V3_BDHV12</stp>
        <stp>MXWO Index</stp>
        <stp>PX_LAST</stp>
        <stp>2/9/2018</stp>
        <stp>2/9/2018</stp>
        <stp>[SMIF Portfolio MASTER.xlsm]Price Data!R32C29</stp>
        <stp/>
        <tr r="AC32" s="22"/>
      </tp>
      <tp t="e">
        <v>#N/A</v>
        <stp/>
        <stp>##V3_BDHV12</stp>
        <stp>MXWO Index</stp>
        <stp>PX_LAST</stp>
        <stp>2/5/2018</stp>
        <stp>2/5/2018</stp>
        <stp>[SMIF Portfolio MASTER.xlsm]Price Data!R28C29</stp>
        <stp/>
        <tr r="AC28" s="22"/>
      </tp>
      <tp>
        <v>43098</v>
        <stp/>
        <stp>##V3_BDHV12</stp>
        <stp>EMB us equity</stp>
        <stp>px_last</stp>
        <stp>12/29/17</stp>
        <stp>9/2/2018</stp>
        <stp>[SMIF Portfolio MASTER.xlsx]Bloom Price!R4C49</stp>
        <stp>cols=2;rows=170</stp>
        <tr r="AW4" s="27"/>
      </tp>
      <tp t="e">
        <v>#N/A</v>
        <stp/>
        <stp>##V3_BDHV12</stp>
        <stp>MXWO Index</stp>
        <stp>PX_LAST</stp>
        <stp>2/7/2018</stp>
        <stp>2/7/2018</stp>
        <stp>[SMIF Portfolio MASTER.xlsm]Price Data!R30C29</stp>
        <stp/>
        <tr r="AC30" s="22"/>
      </tp>
      <tp t="e">
        <v>#N/A</v>
        <stp/>
        <stp>##V3_BDHV12</stp>
        <stp>MXWO Index</stp>
        <stp>PX_LAST</stp>
        <stp>2/6/2018</stp>
        <stp>2/6/2018</stp>
        <stp>[SMIF Portfolio MASTER.xlsm]Price Data!R29C29</stp>
        <stp/>
        <tr r="AC29" s="22"/>
      </tp>
      <tp t="e">
        <v>#N/A</v>
        <stp/>
        <stp>##V3_BDHV12</stp>
        <stp>MXWO Index</stp>
        <stp>PX_LAST</stp>
        <stp>2/1/2018</stp>
        <stp>2/1/2018</stp>
        <stp>[SMIF Portfolio MASTER.xlsm]Price Data!R26C29</stp>
        <stp/>
        <tr r="AC26" s="22"/>
      </tp>
      <tp t="e">
        <v>#N/A</v>
        <stp/>
        <stp>##V3_BDHV12</stp>
        <stp>MXWO Index</stp>
        <stp>PX_LAST</stp>
        <stp>2/2/2018</stp>
        <stp>2/2/2018</stp>
        <stp>[SMIF Portfolio MASTER.xlsm]Price Data!R27C29</stp>
        <stp/>
        <tr r="AC27" s="22"/>
      </tp>
      <tp t="e">
        <v>#N/A</v>
        <stp/>
        <stp>##V3_BDHV12</stp>
        <stp>RAY Index</stp>
        <stp>PX_LAST</stp>
        <stp>12/29/2017</stp>
        <stp>12/29/2017</stp>
        <stp>[SMIF Portfolio MASTER.xlsm]Price Data!R4C28</stp>
        <stp/>
        <tr r="AB4" s="22"/>
      </tp>
      <tp t="e">
        <v>#N/A</v>
        <stp/>
        <stp>##V3_BDHV12</stp>
        <stp>MXWO Index</stp>
        <stp>PX_LAST</stp>
        <stp>1/9/2018</stp>
        <stp>1/9/2018</stp>
        <stp>[SMIF Portfolio MASTER.xlsm]Price Data!R10C29</stp>
        <stp/>
        <tr r="AC10" s="22"/>
      </tp>
      <tp>
        <v>43098</v>
        <stp/>
        <stp>##V3_BDHV12</stp>
        <stp>ITA us equity</stp>
        <stp>px_last</stp>
        <stp>12/29/17</stp>
        <stp>9/2/2018</stp>
        <stp>[SMIF Portfolio MASTER.xlsx]Bloom Price!R4C27</stp>
        <stp>cols=2;rows=170</stp>
        <tr r="AA4" s="27"/>
      </tp>
      <tp t="e">
        <v>#N/A</v>
        <stp/>
        <stp>##V3_BDHV12</stp>
        <stp>RAY Index</stp>
        <stp>PX_LAST</stp>
        <stp>3/2/2018</stp>
        <stp>3/2/2018</stp>
        <stp>[SMIF Portfolio MASTER.xlsm]Price Data!R46C28</stp>
        <stp/>
        <tr r="AB46" s="22"/>
      </tp>
      <tp t="e">
        <v>#N/A</v>
        <stp/>
        <stp>##V3_BDHV12</stp>
        <stp>RAY Index</stp>
        <stp>PX_LAST</stp>
        <stp>3/1/2018</stp>
        <stp>3/1/2018</stp>
        <stp>[SMIF Portfolio MASTER.xlsm]Price Data!R45C28</stp>
        <stp/>
        <tr r="AB45" s="22"/>
      </tp>
      <tp t="e">
        <v>#N/A</v>
        <stp/>
        <stp>##V3_BDHV12</stp>
        <stp>RAY Index</stp>
        <stp>PX_LAST</stp>
        <stp>3/6/2018</stp>
        <stp>3/6/2018</stp>
        <stp>[SMIF Portfolio MASTER.xlsm]Price Data!R48C28</stp>
        <stp/>
        <tr r="AB48" s="22"/>
      </tp>
      <tp t="e">
        <v>#N/A</v>
        <stp/>
        <stp>##V3_BDHV12</stp>
        <stp>RAY Index</stp>
        <stp>PX_LAST</stp>
        <stp>3/7/2018</stp>
        <stp>3/7/2018</stp>
        <stp>[SMIF Portfolio MASTER.xlsm]Price Data!R49C28</stp>
        <stp/>
        <tr r="AB49" s="22"/>
      </tp>
      <tp t="e">
        <v>#N/A</v>
        <stp/>
        <stp>##V3_BDHV12</stp>
        <stp>RAY Index</stp>
        <stp>PX_LAST</stp>
        <stp>3/5/2018</stp>
        <stp>3/5/2018</stp>
        <stp>[SMIF Portfolio MASTER.xlsm]Price Data!R47C28</stp>
        <stp/>
        <tr r="AB47" s="22"/>
      </tp>
      <tp t="e">
        <v>#N/A</v>
        <stp/>
        <stp>##V3_BDHV12</stp>
        <stp>RAY Index</stp>
        <stp>PX_LAST</stp>
        <stp>3/9/2018</stp>
        <stp>3/9/2018</stp>
        <stp>[SMIF Portfolio MASTER.xlsm]Price Data!R51C28</stp>
        <stp/>
        <tr r="AB51" s="22"/>
      </tp>
      <tp t="e">
        <v>#N/A</v>
        <stp/>
        <stp>##V3_BDHV12</stp>
        <stp>RAY Index</stp>
        <stp>PX_LAST</stp>
        <stp>3/8/2018</stp>
        <stp>3/8/2018</stp>
        <stp>[SMIF Portfolio MASTER.xlsm]Price Data!R50C28</stp>
        <stp/>
        <tr r="AB50" s="22"/>
      </tp>
      <tp t="e">
        <v>#N/A</v>
        <stp/>
        <stp>##V3_BDHV12</stp>
        <stp>MXWO Index</stp>
        <stp>PX_LAST</stp>
        <stp>7/3/2018</stp>
        <stp>7/3/2018</stp>
        <stp>[SMIF Portfolio MASTER.xlsm]Price Data!R131C29</stp>
        <stp/>
        <tr r="AC131" s="22"/>
      </tp>
      <tp t="e">
        <v>#N/A</v>
        <stp/>
        <stp>##V3_BDHV12</stp>
        <stp>MXWO Index</stp>
        <stp>PX_LAST</stp>
        <stp>8/3/2018</stp>
        <stp>8/3/2018</stp>
        <stp>[SMIF Portfolio MASTER.xlsm]Price Data!R153C29</stp>
        <stp/>
        <tr r="AC153" s="22"/>
      </tp>
      <tp t="e">
        <v>#N/A</v>
        <stp/>
        <stp>##V3_BDHV12</stp>
        <stp>RAY Index</stp>
        <stp>PX_LAST</stp>
        <stp>2/5/2018</stp>
        <stp>2/5/2018</stp>
        <stp>[SMIF Portfolio MASTER.xlsm]Price Data!R28C28</stp>
        <stp/>
        <tr r="AB28" s="22"/>
      </tp>
      <tp t="e">
        <v>#N/A</v>
        <stp/>
        <stp>##V3_BDHV12</stp>
        <stp>RAY Index</stp>
        <stp>PX_LAST</stp>
        <stp>2/6/2018</stp>
        <stp>2/6/2018</stp>
        <stp>[SMIF Portfolio MASTER.xlsm]Price Data!R29C28</stp>
        <stp/>
        <tr r="AB29" s="22"/>
      </tp>
      <tp t="e">
        <v>#N/A</v>
        <stp/>
        <stp>##V3_BDHV12</stp>
        <stp>RAY Index</stp>
        <stp>PX_LAST</stp>
        <stp>2/7/2018</stp>
        <stp>2/7/2018</stp>
        <stp>[SMIF Portfolio MASTER.xlsm]Price Data!R30C28</stp>
        <stp/>
        <tr r="AB30" s="22"/>
      </tp>
      <tp t="e">
        <v>#N/A</v>
        <stp/>
        <stp>##V3_BDHV12</stp>
        <stp>RAY Index</stp>
        <stp>PX_LAST</stp>
        <stp>2/1/2018</stp>
        <stp>2/1/2018</stp>
        <stp>[SMIF Portfolio MASTER.xlsm]Price Data!R26C28</stp>
        <stp/>
        <tr r="AB26" s="22"/>
      </tp>
      <tp t="e">
        <v>#N/A</v>
        <stp/>
        <stp>##V3_BDHV12</stp>
        <stp>RAY Index</stp>
        <stp>PX_LAST</stp>
        <stp>2/2/2018</stp>
        <stp>2/2/2018</stp>
        <stp>[SMIF Portfolio MASTER.xlsm]Price Data!R27C28</stp>
        <stp/>
        <tr r="AB27" s="22"/>
      </tp>
      <tp t="e">
        <v>#N/A</v>
        <stp/>
        <stp>##V3_BDHV12</stp>
        <stp>RAY Index</stp>
        <stp>PX_LAST</stp>
        <stp>2/9/2018</stp>
        <stp>2/9/2018</stp>
        <stp>[SMIF Portfolio MASTER.xlsm]Price Data!R32C28</stp>
        <stp/>
        <tr r="AB32" s="22"/>
      </tp>
      <tp t="e">
        <v>#N/A</v>
        <stp/>
        <stp>##V3_BDHV12</stp>
        <stp>RAY Index</stp>
        <stp>PX_LAST</stp>
        <stp>2/8/2018</stp>
        <stp>2/8/2018</stp>
        <stp>[SMIF Portfolio MASTER.xlsm]Price Data!R31C28</stp>
        <stp/>
        <tr r="AB31" s="22"/>
      </tp>
      <tp t="e">
        <v>#N/A</v>
        <stp/>
        <stp>##V3_BDHV12</stp>
        <stp>MXWO Index</stp>
        <stp>PX_LAST</stp>
        <stp>7/2/2018</stp>
        <stp>7/2/2018</stp>
        <stp>[SMIF Portfolio MASTER.xlsm]Price Data!R130C29</stp>
        <stp/>
        <tr r="AC130" s="22"/>
      </tp>
      <tp t="e">
        <v>#N/A</v>
        <stp/>
        <stp>##V3_BDHV12</stp>
        <stp>MXWO Index</stp>
        <stp>PX_LAST</stp>
        <stp>8/2/2018</stp>
        <stp>8/2/2018</stp>
        <stp>[SMIF Portfolio MASTER.xlsm]Price Data!R152C29</stp>
        <stp/>
        <tr r="AC152" s="22"/>
      </tp>
      <tp>
        <v>43098</v>
        <stp/>
        <stp>##V3_BDHV12</stp>
        <stp>CRM us equity</stp>
        <stp>px_last</stp>
        <stp>12/29/17</stp>
        <stp>9/2/2018</stp>
        <stp>[SMIF Portfolio MASTER.xlsx]Bloom Price!R4C13</stp>
        <stp>cols=2;rows=170</stp>
        <tr r="M4" s="27"/>
      </tp>
      <tp t="e">
        <v>#N/A</v>
        <stp/>
        <stp>##V3_BDHV12</stp>
        <stp>RAY Index</stp>
        <stp>PX_LAST</stp>
        <stp>1/5/2018</stp>
        <stp>1/5/2018</stp>
        <stp>[SMIF Portfolio MASTER.xlsm]Price Data!R8C28</stp>
        <stp/>
        <tr r="AB8" s="22"/>
      </tp>
      <tp t="e">
        <v>#N/A</v>
        <stp/>
        <stp>##V3_BDHV12</stp>
        <stp>RAY Index</stp>
        <stp>PX_LAST</stp>
        <stp>1/2/2018</stp>
        <stp>1/2/2018</stp>
        <stp>[SMIF Portfolio MASTER.xlsm]Price Data!R5C28</stp>
        <stp/>
        <tr r="AB5" s="22"/>
      </tp>
      <tp t="e">
        <v>#N/A</v>
        <stp/>
        <stp>##V3_BDHV12</stp>
        <stp>RAY Index</stp>
        <stp>PX_LAST</stp>
        <stp>1/3/2018</stp>
        <stp>1/3/2018</stp>
        <stp>[SMIF Portfolio MASTER.xlsm]Price Data!R6C28</stp>
        <stp/>
        <tr r="AB6" s="22"/>
      </tp>
      <tp t="e">
        <v>#N/A</v>
        <stp/>
        <stp>##V3_BDHV12</stp>
        <stp>RAY Index</stp>
        <stp>PX_LAST</stp>
        <stp>1/4/2018</stp>
        <stp>1/4/2018</stp>
        <stp>[SMIF Portfolio MASTER.xlsm]Price Data!R7C28</stp>
        <stp/>
        <tr r="AB7" s="22"/>
      </tp>
      <tp t="e">
        <v>#N/A</v>
        <stp/>
        <stp>##V3_BDHV12</stp>
        <stp>RAY Index</stp>
        <stp>PX_LAST</stp>
        <stp>1/8/2018</stp>
        <stp>1/8/2018</stp>
        <stp>[SMIF Portfolio MASTER.xlsm]Price Data!R9C28</stp>
        <stp/>
        <tr r="AB9" s="22"/>
      </tp>
      <tp t="e">
        <v>#N/A</v>
        <stp/>
        <stp>##V3_BDHV12</stp>
        <stp>LBUSTRUU index</stp>
        <stp>PX_LAST</stp>
        <stp>12/29/2017</stp>
        <stp>4/20/2018</stp>
        <stp>[SMIF Portfolio MASTER.xlsm]Prices (BDH)!R5C58</stp>
        <stp>cols=2;rows=78</stp>
        <tr r="BF5" s="17"/>
      </tp>
      <tp t="e">
        <v>#N/A</v>
        <stp/>
        <stp>##V3_BDHV12</stp>
        <stp>MXWO Index</stp>
        <stp>PX_LAST</stp>
        <stp>7/9/2018</stp>
        <stp>7/9/2018</stp>
        <stp>[SMIF Portfolio MASTER.xlsm]Price Data!R134C29</stp>
        <stp/>
        <tr r="AC134" s="22"/>
      </tp>
      <tp t="e">
        <v>#N/A</v>
        <stp/>
        <stp>##V3_BDHV12</stp>
        <stp>MXWO Index</stp>
        <stp>PX_LAST</stp>
        <stp>8/9/2018</stp>
        <stp>8/9/2018</stp>
        <stp>[SMIF Portfolio MASTER.xlsm]Price Data!R157C29</stp>
        <stp/>
        <tr r="AC157" s="22"/>
      </tp>
      <tp>
        <v>43098</v>
        <stp/>
        <stp>##V3_BDHV12</stp>
        <stp>PYPL us equity</stp>
        <stp>px_last</stp>
        <stp>12/29/17</stp>
        <stp>9/2/2018</stp>
        <stp>[SMIF Portfolio MASTER.xlsx]Bloom Price!R4C23</stp>
        <stp>cols=2;rows=170</stp>
        <tr r="W4" s="27"/>
      </tp>
      <tp t="e">
        <v>#N/A</v>
        <stp/>
        <stp>##V3_BDHV12</stp>
        <stp>MXWO Index</stp>
        <stp>PX_LAST</stp>
        <stp>6/8/2018</stp>
        <stp>6/8/2018</stp>
        <stp>[SMIF Portfolio MASTER.xlsm]Price Data!R114C29</stp>
        <stp/>
        <tr r="AC114" s="22"/>
      </tp>
      <tp t="e">
        <v>#N/A</v>
        <stp/>
        <stp>##V3_BDHV12</stp>
        <stp>MXWO Index</stp>
        <stp>PX_LAST</stp>
        <stp>8/8/2018</stp>
        <stp>8/8/2018</stp>
        <stp>[SMIF Portfolio MASTER.xlsm]Price Data!R156C29</stp>
        <stp/>
        <tr r="AC156" s="22"/>
      </tp>
      <tp>
        <v>43098</v>
        <stp/>
        <stp>##V3_BDHV12</stp>
        <stp>IWV us equity</stp>
        <stp>px_last</stp>
        <stp>12/29/17</stp>
        <stp>9/2/2018</stp>
        <stp>[SMIF Portfolio MASTER.xlsx]Bloom Price!R4C29</stp>
        <stp>cols=2;rows=170</stp>
        <tr r="AC4" s="27"/>
      </tp>
      <tp t="e">
        <v>#N/A</v>
        <stp/>
        <stp>##V3_BDHV12</stp>
        <stp>RAY Index</stp>
        <stp>PX_LAST</stp>
        <stp>12/29/2017</stp>
        <stp>4/20/2018</stp>
        <stp>[SMIF Portfolio MASTER.xlsm]Prices (BDH)!R5C54</stp>
        <stp>cols=2;rows=77</stp>
        <tr r="BB5" s="17"/>
      </tp>
      <tp t="e">
        <v>#N/A</v>
        <stp/>
        <stp>##V3_BDHV12</stp>
        <stp>MXWO Index</stp>
        <stp>PX_LAST</stp>
        <stp>12/29/2017</stp>
        <stp>12/29/2017</stp>
        <stp>[SMIF Portfolio MASTER.xlsm]Price Data!R4C29</stp>
        <stp/>
        <tr r="AC4" s="22"/>
      </tp>
      <tp>
        <v>43098</v>
        <stp/>
        <stp>##V3_BDHV12</stp>
        <stp>CMBS us equity</stp>
        <stp>px_last</stp>
        <stp>12/29/17</stp>
        <stp>9/2/2018</stp>
        <stp>[SMIF Portfolio MASTER.xlsx]Bloom Price!R4C43</stp>
        <stp>cols=2;rows=170</stp>
        <tr r="AQ4" s="27"/>
      </tp>
      <tp>
        <v>43098</v>
        <stp/>
        <stp>##V3_BDHV12</stp>
        <stp>MPWR us equity</stp>
        <stp>px_last</stp>
        <stp>12/29/17</stp>
        <stp>9/2/2018</stp>
        <stp>[SMIF Portfolio MASTER.xlsx]Bloom Price!R4C25</stp>
        <stp>cols=2;rows=170</stp>
        <tr r="Y4" s="27"/>
      </tp>
      <tp>
        <v>43098</v>
        <stp/>
        <stp>##V3_BDHV12</stp>
        <stp>HAS us equity</stp>
        <stp>px_last</stp>
        <stp>12/29/17</stp>
        <stp>9/2/2018</stp>
        <stp>[SMIF Portfolio MASTER.xlsx]Bloom Price!R4C19</stp>
        <stp>cols=2;rows=170</stp>
        <tr r="S4" s="27"/>
      </tp>
      <tp t="e">
        <v>#N/A</v>
        <stp/>
        <stp>##V3_BDHV12</stp>
        <stp>RAY Index</stp>
        <stp>PX_LAST</stp>
        <stp>7/9/2018</stp>
        <stp>7/9/2018</stp>
        <stp>[SMIF Portfolio MASTER.xlsm]Price Data!R134C28</stp>
        <stp/>
        <tr r="AB134" s="22"/>
      </tp>
      <tp t="e">
        <v>#N/A</v>
        <stp/>
        <stp>##V3_BDHV12</stp>
        <stp>RAY Index</stp>
        <stp>PX_LAST</stp>
        <stp>8/9/2018</stp>
        <stp>8/9/2018</stp>
        <stp>[SMIF Portfolio MASTER.xlsm]Price Data!R157C28</stp>
        <stp/>
        <tr r="AB157" s="22"/>
      </tp>
      <tp t="e">
        <v>#N/A</v>
        <stp/>
        <stp>##V3_BDHV12</stp>
        <stp>PYPL US Equity</stp>
        <stp>PX_LAST</stp>
        <stp>12/29/2017</stp>
        <stp>4/20/2018</stp>
        <stp>[SMIF Portfolio MASTER.xlsm]Prices (BDH)!R5C24</stp>
        <stp>cols=2;rows=77</stp>
        <tr r="X5" s="17"/>
      </tp>
      <tp>
        <v>43098</v>
        <stp/>
        <stp>##V3_BDHV12</stp>
        <stp>AMAT us equity</stp>
        <stp>px_last</stp>
        <stp>12/29/17</stp>
        <stp>9/2/2018</stp>
        <stp>[SMIF Portfolio MASTER.xlsx]Bloom Price!R4C17</stp>
        <stp>cols=2;rows=170</stp>
        <tr r="Q4" s="27"/>
      </tp>
      <tp>
        <v>43098</v>
        <stp/>
        <stp>##V3_BDHV12</stp>
        <stp>MSFT us equity</stp>
        <stp>px_last</stp>
        <stp>12/29/17</stp>
        <stp>9/2/2018</stp>
        <stp>[SMIF Portfolio MASTER.xlsx]Bloom Price!R4C33</stp>
        <stp>cols=2;rows=170</stp>
        <tr r="AG4" s="27"/>
      </tp>
      <tp>
        <v>43098</v>
        <stp/>
        <stp>##V3_BDHV12</stp>
        <stp>VCIT us equity</stp>
        <stp>px_last</stp>
        <stp>12/29/17</stp>
        <stp>9/2/2018</stp>
        <stp>[SMIF Portfolio MASTER.xlsx]Bloom Price!R4C41</stp>
        <stp>cols=2;rows=170</stp>
        <tr r="AO4" s="27"/>
      </tp>
      <tp>
        <v>43098</v>
        <stp/>
        <stp>##V3_BDHV12</stp>
        <stp>TDTT us equity</stp>
        <stp>px_last</stp>
        <stp>12/29/17</stp>
        <stp>9/2/2018</stp>
        <stp>[SMIF Portfolio MASTER.xlsx]Bloom Price!R4C45</stp>
        <stp>cols=2;rows=170</stp>
        <tr r="AS4" s="27"/>
      </tp>
      <tp t="e">
        <v>#N/A</v>
        <stp/>
        <stp>##V3_BDHV12</stp>
        <stp>RAY Index</stp>
        <stp>PX_LAST</stp>
        <stp>6/8/2018</stp>
        <stp>6/8/2018</stp>
        <stp>[SMIF Portfolio MASTER.xlsm]Price Data!R114C28</stp>
        <stp/>
        <tr r="AB114" s="22"/>
      </tp>
      <tp t="e">
        <v>#N/A</v>
        <stp/>
        <stp>##V3_BDHV12</stp>
        <stp>RAY Index</stp>
        <stp>PX_LAST</stp>
        <stp>8/8/2018</stp>
        <stp>8/8/2018</stp>
        <stp>[SMIF Portfolio MASTER.xlsm]Price Data!R156C28</stp>
        <stp/>
        <tr r="AB156" s="22"/>
      </tp>
      <tp>
        <v>43098</v>
        <stp/>
        <stp>##V3_BDHV12</stp>
        <stp>ABBV us equity</stp>
        <stp>px_last</stp>
        <stp>12/29/17</stp>
        <stp>9/2/2018</stp>
        <stp>[SMIF Portfolio MASTER.xlsx]Bloom Price!R4C11</stp>
        <stp>cols=2;rows=170</stp>
        <tr r="K4" s="27"/>
      </tp>
      <tp t="e">
        <v>#N/A</v>
        <stp/>
        <stp>##V3_BDHV12</stp>
        <stp>RAY Index</stp>
        <stp>PX_LAST</stp>
        <stp>7/5/2018</stp>
        <stp>7/5/2018</stp>
        <stp>[SMIF Portfolio MASTER.xlsm]Price Data!R132C28</stp>
        <stp/>
        <tr r="AB132" s="22"/>
      </tp>
      <tp t="e">
        <v>#N/A</v>
        <stp/>
        <stp>##V3_BDHV12</stp>
        <stp>RAY Index</stp>
        <stp>PX_LAST</stp>
        <stp>6/5/2018</stp>
        <stp>6/5/2018</stp>
        <stp>[SMIF Portfolio MASTER.xlsm]Price Data!R111C28</stp>
        <stp/>
        <tr r="AB111" s="22"/>
      </tp>
      <tp t="e">
        <v>#N/A</v>
        <stp/>
        <stp>##V3_BDHV12</stp>
        <stp>RAY Index</stp>
        <stp>PX_LAST</stp>
        <stp>6/4/2018</stp>
        <stp>6/4/2018</stp>
        <stp>[SMIF Portfolio MASTER.xlsm]Price Data!R110C28</stp>
        <stp/>
        <tr r="AB110" s="22"/>
      </tp>
      <tp t="e">
        <v>#N/A</v>
        <stp/>
        <stp>##V3_BDHV12</stp>
        <stp>RAY Index</stp>
        <stp>PX_LAST</stp>
        <stp>8/7/2018</stp>
        <stp>8/7/2018</stp>
        <stp>[SMIF Portfolio MASTER.xlsm]Price Data!R155C28</stp>
        <stp/>
        <tr r="AB155" s="22"/>
      </tp>
      <tp t="e">
        <v>#N/A</v>
        <stp/>
        <stp>##V3_BDHV12</stp>
        <stp>RAY Index</stp>
        <stp>PX_LAST</stp>
        <stp>6/7/2018</stp>
        <stp>6/7/2018</stp>
        <stp>[SMIF Portfolio MASTER.xlsm]Price Data!R113C28</stp>
        <stp/>
        <tr r="AB113" s="22"/>
      </tp>
      <tp t="e">
        <v>#N/A</v>
        <stp/>
        <stp>##V3_BDHV12</stp>
        <stp>RAY Index</stp>
        <stp>PX_LAST</stp>
        <stp>8/6/2018</stp>
        <stp>8/6/2018</stp>
        <stp>[SMIF Portfolio MASTER.xlsm]Price Data!R154C28</stp>
        <stp/>
        <tr r="AB154" s="22"/>
      </tp>
      <tp t="e">
        <v>#N/A</v>
        <stp/>
        <stp>##V3_BDHV12</stp>
        <stp>RAY Index</stp>
        <stp>PX_LAST</stp>
        <stp>6/6/2018</stp>
        <stp>6/6/2018</stp>
        <stp>[SMIF Portfolio MASTER.xlsm]Price Data!R112C28</stp>
        <stp/>
        <tr r="AB112" s="22"/>
      </tp>
      <tp t="e">
        <v>#N/A</v>
        <stp/>
        <stp>##V3_BDHV12</stp>
        <stp>RAY Index</stp>
        <stp>PX_LAST</stp>
        <stp>7/6/2018</stp>
        <stp>7/6/2018</stp>
        <stp>[SMIF Portfolio MASTER.xlsm]Price Data!R133C28</stp>
        <stp/>
        <tr r="AB133" s="22"/>
      </tp>
      <tp t="e">
        <v>#N/A</v>
        <stp/>
        <stp>##V3_BDHV12</stp>
        <stp>RAY Index</stp>
        <stp>PX_LAST</stp>
        <stp>6/1/2018</stp>
        <stp>6/1/2018</stp>
        <stp>[SMIF Portfolio MASTER.xlsm]Price Data!R109C28</stp>
        <stp/>
        <tr r="AB109" s="22"/>
      </tp>
      <tp t="e">
        <v>#N/A</v>
        <stp/>
        <stp>##V3_BDHV12</stp>
        <stp>RAY Index</stp>
        <stp>PX_LAST</stp>
        <stp>8/1/2018</stp>
        <stp>8/1/2018</stp>
        <stp>[SMIF Portfolio MASTER.xlsm]Price Data!R151C28</stp>
        <stp/>
        <tr r="AB151" s="22"/>
      </tp>
      <tp>
        <v>43098</v>
        <stp/>
        <stp>##V3_BDHV12</stp>
        <stp>STZ us equity</stp>
        <stp>px_last</stp>
        <stp>12/29/17</stp>
        <stp>9/2/2018</stp>
        <stp>[SMIF Portfolio MASTER.xlsx]Bloom Price!R4C21</stp>
        <stp>cols=2;rows=170</stp>
        <tr r="U4" s="27"/>
      </tp>
      <tp>
        <v>43098</v>
        <stp/>
        <stp>##V3_BDHV12</stp>
        <stp>BMY us equity</stp>
        <stp>px_last</stp>
        <stp>12/29/17</stp>
        <stp>9/2/2018</stp>
        <stp>[SMIF Portfolio MASTER.xlsx]Bloom Price!R4C15</stp>
        <stp>cols=2;rows=170</stp>
        <tr r="O4" s="27"/>
      </tp>
      <tp t="e">
        <v>#N/A</v>
        <stp/>
        <stp>##V3_BDHV12</stp>
        <stp>MXWO Index</stp>
        <stp>PX_LAST</stp>
        <stp>1/2/2018</stp>
        <stp>1/2/2018</stp>
        <stp>[SMIF Portfolio MASTER.xlsm]Price Data!R5C29</stp>
        <stp/>
        <tr r="AC5" s="22"/>
      </tp>
      <tp t="e">
        <v>#N/A</v>
        <stp/>
        <stp>##V3_BDHV12</stp>
        <stp>MXWO Index</stp>
        <stp>PX_LAST</stp>
        <stp>1/3/2018</stp>
        <stp>1/3/2018</stp>
        <stp>[SMIF Portfolio MASTER.xlsm]Price Data!R6C29</stp>
        <stp/>
        <tr r="AC6" s="22"/>
      </tp>
      <tp t="e">
        <v>#N/A</v>
        <stp/>
        <stp>##V3_BDHV12</stp>
        <stp>MXWO Index</stp>
        <stp>PX_LAST</stp>
        <stp>1/4/2018</stp>
        <stp>1/4/2018</stp>
        <stp>[SMIF Portfolio MASTER.xlsm]Price Data!R7C29</stp>
        <stp/>
        <tr r="AC7" s="22"/>
      </tp>
      <tp t="e">
        <v>#N/A</v>
        <stp/>
        <stp>##V3_BDHV12</stp>
        <stp>MXWO Index</stp>
        <stp>PX_LAST</stp>
        <stp>1/8/2018</stp>
        <stp>1/8/2018</stp>
        <stp>[SMIF Portfolio MASTER.xlsm]Price Data!R9C29</stp>
        <stp/>
        <tr r="AC9" s="22"/>
      </tp>
      <tp t="e">
        <v>#N/A</v>
        <stp/>
        <stp>##V3_BDHV12</stp>
        <stp>MXWO Index</stp>
        <stp>PX_LAST</stp>
        <stp>1/5/2018</stp>
        <stp>1/5/2018</stp>
        <stp>[SMIF Portfolio MASTER.xlsm]Price Data!R8C29</stp>
        <stp/>
        <tr r="AC8" s="22"/>
      </tp>
      <tp t="e">
        <v>#N/A</v>
        <stp/>
        <stp>##V3_BDHV12</stp>
        <stp>RAY Index</stp>
        <stp>PX_LAST</stp>
        <stp>7/3/2018</stp>
        <stp>7/3/2018</stp>
        <stp>[SMIF Portfolio MASTER.xlsm]Price Data!R131C28</stp>
        <stp/>
        <tr r="AB131" s="22"/>
      </tp>
      <tp t="e">
        <v>#N/A</v>
        <stp/>
        <stp>##V3_BDHV12</stp>
        <stp>RAY Index</stp>
        <stp>PX_LAST</stp>
        <stp>8/3/2018</stp>
        <stp>8/3/2018</stp>
        <stp>[SMIF Portfolio MASTER.xlsm]Price Data!R153C28</stp>
        <stp/>
        <tr r="AB153" s="22"/>
      </tp>
      <tp>
        <v>43098</v>
        <stp/>
        <stp>##V3_BDHV12</stp>
        <stp>FDX us equity</stp>
        <stp>px_last</stp>
        <stp>12/29/17</stp>
        <stp>9/2/2018</stp>
        <stp>[SMIF Portfolio MASTER.xlsx]Bloom Price!R4C31</stp>
        <stp>cols=2;rows=170</stp>
        <tr r="AE4" s="27"/>
      </tp>
      <tp t="e">
        <v>#N/A</v>
        <stp/>
        <stp>##V3_BDHV12</stp>
        <stp>RAY Index</stp>
        <stp>PX_LAST</stp>
        <stp>7/2/2018</stp>
        <stp>7/2/2018</stp>
        <stp>[SMIF Portfolio MASTER.xlsm]Price Data!R130C28</stp>
        <stp/>
        <tr r="AB130" s="22"/>
      </tp>
      <tp t="e">
        <v>#N/A</v>
        <stp/>
        <stp>##V3_BDHV12</stp>
        <stp>RAY Index</stp>
        <stp>PX_LAST</stp>
        <stp>8/2/2018</stp>
        <stp>8/2/2018</stp>
        <stp>[SMIF Portfolio MASTER.xlsm]Price Data!R152C28</stp>
        <stp/>
        <tr r="AB152" s="22"/>
      </tp>
    </main>
    <main first="bloomberg.rtd">
      <tp t="e">
        <v>#N/A</v>
        <stp/>
        <stp>##V3_BDHV12</stp>
        <stp>PFOAX us equity</stp>
        <stp>PX_LAST</stp>
        <stp>12/29/2017</stp>
        <stp>4/20/2018</stp>
        <stp>[SMIF Portfolio MASTER.xlsm]Prices (BDH)!R5C39</stp>
        <stp>cols=2;rows=77</stp>
        <tr r="AM5" s="17"/>
      </tp>
      <tp t="e">
        <v>#N/A</v>
        <stp/>
        <stp>##V3_BDHV12</stp>
        <stp>MSFT us equity</stp>
        <stp>PX_LAST</stp>
        <stp>12/29/2017</stp>
        <stp>4/20/2018</stp>
        <stp>[SMIF Portfolio MASTER.xlsm]Prices (BDH)!R5C34</stp>
        <stp>cols=2;rows=77</stp>
        <tr r="AH5" s="17"/>
      </tp>
      <tp>
        <v>43098</v>
        <stp/>
        <stp>##V3_BDHV12</stp>
        <stp>ISRG us equity</stp>
        <stp>px_last</stp>
        <stp>12/29/17</stp>
        <stp>9/2/2018</stp>
        <stp>[SMIF Portfolio MASTER.xlsx]Bloom Price!R4C9</stp>
        <stp>cols=2;rows=170</stp>
        <tr r="I4" s="27"/>
      </tp>
      <tp t="e">
        <v>#N/A</v>
        <stp/>
        <stp>##V3_BDHV12</stp>
        <stp>RAY Index</stp>
        <stp>PX_LAST</stp>
        <stp>8/28/2018</stp>
        <stp>8/28/2018</stp>
        <stp>[SMIF Portfolio MASTER.xlsm]Price Data!R170C28</stp>
        <stp/>
        <tr r="AB170" s="22"/>
      </tp>
      <tp t="e">
        <v>#N/A</v>
        <stp/>
        <stp>##V3_BDHV12</stp>
        <stp>RAY Index</stp>
        <stp>PX_LAST</stp>
        <stp>8/29/2018</stp>
        <stp>8/29/2018</stp>
        <stp>[SMIF Portfolio MASTER.xlsm]Price Data!R171C28</stp>
        <stp/>
        <tr r="AB171" s="22"/>
      </tp>
      <tp t="e">
        <v>#N/A</v>
        <stp/>
        <stp>##V3_BDHV12</stp>
        <stp>RAY Index</stp>
        <stp>PX_LAST</stp>
        <stp>8/21/2018</stp>
        <stp>8/21/2018</stp>
        <stp>[SMIF Portfolio MASTER.xlsm]Price Data!R165C28</stp>
        <stp/>
        <tr r="AB165" s="22"/>
      </tp>
      <tp t="e">
        <v>#N/A</v>
        <stp/>
        <stp>##V3_BDHV12</stp>
        <stp>RAY Index</stp>
        <stp>PX_LAST</stp>
        <stp>8/20/2018</stp>
        <stp>8/20/2018</stp>
        <stp>[SMIF Portfolio MASTER.xlsm]Price Data!R164C28</stp>
        <stp/>
        <tr r="AB164" s="22"/>
      </tp>
      <tp t="e">
        <v>#N/A</v>
        <stp/>
        <stp>##V3_BDHV12</stp>
        <stp>RAY Index</stp>
        <stp>PX_LAST</stp>
        <stp>8/23/2018</stp>
        <stp>8/23/2018</stp>
        <stp>[SMIF Portfolio MASTER.xlsm]Price Data!R167C28</stp>
        <stp/>
        <tr r="AB167" s="22"/>
      </tp>
      <tp t="e">
        <v>#N/A</v>
        <stp/>
        <stp>##V3_BDHV12</stp>
        <stp>RAY Index</stp>
        <stp>PX_LAST</stp>
        <stp>8/22/2018</stp>
        <stp>8/22/2018</stp>
        <stp>[SMIF Portfolio MASTER.xlsm]Price Data!R166C28</stp>
        <stp/>
        <tr r="AB166" s="22"/>
      </tp>
      <tp t="e">
        <v>#N/A</v>
        <stp/>
        <stp>##V3_BDHV12</stp>
        <stp>RAY Index</stp>
        <stp>PX_LAST</stp>
        <stp>8/24/2018</stp>
        <stp>8/24/2018</stp>
        <stp>[SMIF Portfolio MASTER.xlsm]Price Data!R168C28</stp>
        <stp/>
        <tr r="AB168" s="22"/>
      </tp>
      <tp t="e">
        <v>#N/A</v>
        <stp/>
        <stp>##V3_BDHV12</stp>
        <stp>RAY Index</stp>
        <stp>PX_LAST</stp>
        <stp>8/27/2018</stp>
        <stp>8/27/2018</stp>
        <stp>[SMIF Portfolio MASTER.xlsm]Price Data!R169C28</stp>
        <stp/>
        <tr r="AB169" s="22"/>
      </tp>
      <tp t="e">
        <v>#N/A</v>
        <stp/>
        <stp>##V3_BDHV12</stp>
        <stp>AMAT US EQUITY</stp>
        <stp>PX_LAST</stp>
        <stp>12/29/2017</stp>
        <stp>4/20/2018</stp>
        <stp>[SMIF Portfolio MASTER.xlsm]Prices (BDH)!R5C18</stp>
        <stp>cols=2;rows=77</stp>
        <tr r="R5" s="17"/>
      </tp>
      <tp t="e">
        <v>#N/A</v>
        <stp/>
        <stp>##V3_BDHV12</stp>
        <stp>RAY Index</stp>
        <stp>PX_LAST</stp>
        <stp>8/30/2018</stp>
        <stp>8/30/2018</stp>
        <stp>[SMIF Portfolio MASTER.xlsm]Price Data!R172C28</stp>
        <stp/>
        <tr r="AB172" s="22"/>
      </tp>
      <tp t="e">
        <v>#N/A</v>
        <stp/>
        <stp>##V3_BDHV12</stp>
        <stp>RAY Index</stp>
        <stp>PX_LAST</stp>
        <stp>8/31/2018</stp>
        <stp>8/31/2018</stp>
        <stp>[SMIF Portfolio MASTER.xlsm]Price Data!R173C28</stp>
        <stp/>
        <tr r="AB173" s="22"/>
      </tp>
      <tp t="e">
        <v>#N/A</v>
        <stp/>
        <stp>##V3_BDHV12</stp>
        <stp>ABBV US EQUITY</stp>
        <stp>PX_LAST</stp>
        <stp>12/29/2017</stp>
        <stp>4/20/2018</stp>
        <stp>[SMIF Portfolio MASTER.xlsm]Prices (BDH)!R5C12</stp>
        <stp>cols=2;rows=77</stp>
        <tr r="L5" s="17"/>
      </tp>
      <tp t="e">
        <v>#N/A</v>
        <stp/>
        <stp>##V3_BDHV12</stp>
        <stp>CMBS us equity</stp>
        <stp>PX_LAST</stp>
        <stp>12/29/2017</stp>
        <stp>4/20/2018</stp>
        <stp>[SMIF Portfolio MASTER.xlsm]Prices (BDH)!R5C47</stp>
        <stp>cols=2;rows=77</stp>
        <tr r="AU5" s="17"/>
      </tp>
      <tp t="e">
        <v>#N/A</v>
        <stp/>
        <stp>##V3_BDHV12</stp>
        <stp>RAY Index</stp>
        <stp>PX_LAST</stp>
        <stp>8/13/2018</stp>
        <stp>8/13/2018</stp>
        <stp>[SMIF Portfolio MASTER.xlsm]Price Data!R159C28</stp>
        <stp/>
        <tr r="AB159" s="22"/>
      </tp>
      <tp t="e">
        <v>#N/A</v>
        <stp/>
        <stp>##V3_BDHV12</stp>
        <stp>RAY Index</stp>
        <stp>PX_LAST</stp>
        <stp>8/10/2018</stp>
        <stp>8/10/2018</stp>
        <stp>[SMIF Portfolio MASTER.xlsm]Price Data!R158C28</stp>
        <stp/>
        <tr r="AB158" s="22"/>
      </tp>
      <tp t="e">
        <v>#N/A</v>
        <stp/>
        <stp>##V3_BDHV12</stp>
        <stp>RAY Index</stp>
        <stp>PX_LAST</stp>
        <stp>8/15/2018</stp>
        <stp>8/15/2018</stp>
        <stp>[SMIF Portfolio MASTER.xlsm]Price Data!R161C28</stp>
        <stp/>
        <tr r="AB161" s="22"/>
      </tp>
      <tp t="e">
        <v>#N/A</v>
        <stp/>
        <stp>##V3_BDHV12</stp>
        <stp>RAY Index</stp>
        <stp>PX_LAST</stp>
        <stp>8/14/2018</stp>
        <stp>8/14/2018</stp>
        <stp>[SMIF Portfolio MASTER.xlsm]Price Data!R160C28</stp>
        <stp/>
        <tr r="AB160" s="22"/>
      </tp>
      <tp t="e">
        <v>#N/A</v>
        <stp/>
        <stp>##V3_BDHV12</stp>
        <stp>RAY Index</stp>
        <stp>PX_LAST</stp>
        <stp>8/17/2018</stp>
        <stp>8/17/2018</stp>
        <stp>[SMIF Portfolio MASTER.xlsm]Price Data!R163C28</stp>
        <stp/>
        <tr r="AB163" s="22"/>
      </tp>
      <tp t="e">
        <v>#N/A</v>
        <stp/>
        <stp>##V3_BDHV12</stp>
        <stp>RAY Index</stp>
        <stp>PX_LAST</stp>
        <stp>8/16/2018</stp>
        <stp>8/16/2018</stp>
        <stp>[SMIF Portfolio MASTER.xlsm]Price Data!R162C28</stp>
        <stp/>
        <tr r="AB162" s="22"/>
      </tp>
      <tp t="e">
        <v>#N/A</v>
        <stp/>
        <stp>##V3_BDHV12</stp>
        <stp>RAY Index</stp>
        <stp>PX_LAST</stp>
        <stp>7/19/2018</stp>
        <stp>7/19/2018</stp>
        <stp>[SMIF Portfolio MASTER.xlsm]Price Data!R142C28</stp>
        <stp/>
        <tr r="AB142" s="22"/>
      </tp>
      <tp t="e">
        <v>#N/A</v>
        <stp/>
        <stp>##V3_BDHV12</stp>
        <stp>RAY Index</stp>
        <stp>PX_LAST</stp>
        <stp>7/18/2018</stp>
        <stp>7/18/2018</stp>
        <stp>[SMIF Portfolio MASTER.xlsm]Price Data!R141C28</stp>
        <stp/>
        <tr r="AB141" s="22"/>
      </tp>
      <tp t="e">
        <v>#N/A</v>
        <stp/>
        <stp>##V3_BDHV12</stp>
        <stp>RAY Index</stp>
        <stp>PX_LAST</stp>
        <stp>7/16/2018</stp>
        <stp>7/16/2018</stp>
        <stp>[SMIF Portfolio MASTER.xlsm]Price Data!R139C28</stp>
        <stp/>
        <tr r="AB139" s="22"/>
      </tp>
      <tp t="e">
        <v>#N/A</v>
        <stp/>
        <stp>##V3_BDHV12</stp>
        <stp>RAY Index</stp>
        <stp>PX_LAST</stp>
        <stp>7/10/2018</stp>
        <stp>7/10/2018</stp>
        <stp>[SMIF Portfolio MASTER.xlsm]Price Data!R135C28</stp>
        <stp/>
        <tr r="AB135" s="22"/>
      </tp>
      <tp t="e">
        <v>#N/A</v>
        <stp/>
        <stp>##V3_BDHV12</stp>
        <stp>RAY Index</stp>
        <stp>PX_LAST</stp>
        <stp>7/17/2018</stp>
        <stp>7/17/2018</stp>
        <stp>[SMIF Portfolio MASTER.xlsm]Price Data!R140C28</stp>
        <stp/>
        <tr r="AB140" s="22"/>
      </tp>
      <tp t="e">
        <v>#N/A</v>
        <stp/>
        <stp>##V3_BDHV12</stp>
        <stp>RAY Index</stp>
        <stp>PX_LAST</stp>
        <stp>7/11/2018</stp>
        <stp>7/11/2018</stp>
        <stp>[SMIF Portfolio MASTER.xlsm]Price Data!R136C28</stp>
        <stp/>
        <tr r="AB136" s="22"/>
      </tp>
      <tp t="e">
        <v>#N/A</v>
        <stp/>
        <stp>##V3_BDHV12</stp>
        <stp>RAY Index</stp>
        <stp>PX_LAST</stp>
        <stp>5/31/2018</stp>
        <stp>5/31/2018</stp>
        <stp>[SMIF Portfolio MASTER.xlsm]Price Data!R108C28</stp>
        <stp/>
        <tr r="AB108" s="22"/>
      </tp>
      <tp t="e">
        <v>#N/A</v>
        <stp/>
        <stp>##V3_BDHV12</stp>
        <stp>RAY Index</stp>
        <stp>PX_LAST</stp>
        <stp>7/12/2018</stp>
        <stp>7/12/2018</stp>
        <stp>[SMIF Portfolio MASTER.xlsm]Price Data!R137C28</stp>
        <stp/>
        <tr r="AB137" s="22"/>
      </tp>
      <tp t="e">
        <v>#N/A</v>
        <stp/>
        <stp>##V3_BDHV12</stp>
        <stp>RAY Index</stp>
        <stp>PX_LAST</stp>
        <stp>7/13/2018</stp>
        <stp>7/13/2018</stp>
        <stp>[SMIF Portfolio MASTER.xlsm]Price Data!R138C28</stp>
        <stp/>
        <tr r="AB138" s="22"/>
      </tp>
      <tp t="e">
        <v>#N/A</v>
        <stp/>
        <stp>##V3_BDHV12</stp>
        <stp>RAY Index</stp>
        <stp>PX_LAST</stp>
        <stp>5/30/2018</stp>
        <stp>5/30/2018</stp>
        <stp>[SMIF Portfolio MASTER.xlsm]Price Data!R107C28</stp>
        <stp/>
        <tr r="AB107" s="22"/>
      </tp>
      <tp t="e">
        <v>#N/A</v>
        <stp/>
        <stp>##V3_BDHV12</stp>
        <stp>RAY Index</stp>
        <stp>PX_LAST</stp>
        <stp>6/19/2018</stp>
        <stp>6/19/2018</stp>
        <stp>[SMIF Portfolio MASTER.xlsm]Price Data!R121C28</stp>
        <stp/>
        <tr r="AB121" s="22"/>
      </tp>
      <tp t="e">
        <v>#N/A</v>
        <stp/>
        <stp>##V3_BDHV12</stp>
        <stp>RAY Index</stp>
        <stp>PX_LAST</stp>
        <stp>6/18/2018</stp>
        <stp>6/18/2018</stp>
        <stp>[SMIF Portfolio MASTER.xlsm]Price Data!R120C28</stp>
        <stp/>
        <tr r="AB120" s="22"/>
      </tp>
      <tp t="e">
        <v>#N/A</v>
        <stp/>
        <stp>##V3_BDHV12</stp>
        <stp>RAY Index</stp>
        <stp>PX_LAST</stp>
        <stp>5/29/2018</stp>
        <stp>5/29/2018</stp>
        <stp>[SMIF Portfolio MASTER.xlsm]Price Data!R106C28</stp>
        <stp/>
        <tr r="AB106" s="22"/>
      </tp>
      <tp t="e">
        <v>#N/A</v>
        <stp/>
        <stp>##V3_BDHV12</stp>
        <stp>RAY Index</stp>
        <stp>PX_LAST</stp>
        <stp>6/14/2018</stp>
        <stp>6/14/2018</stp>
        <stp>[SMIF Portfolio MASTER.xlsm]Price Data!R118C28</stp>
        <stp/>
        <tr r="AB118" s="22"/>
      </tp>
      <tp t="e">
        <v>#N/A</v>
        <stp/>
        <stp>##V3_BDHV12</stp>
        <stp>RAY Index</stp>
        <stp>PX_LAST</stp>
        <stp>5/25/2018</stp>
        <stp>5/25/2018</stp>
        <stp>[SMIF Portfolio MASTER.xlsm]Price Data!R105C28</stp>
        <stp/>
        <tr r="AB105" s="22"/>
      </tp>
      <tp t="e">
        <v>#N/A</v>
        <stp/>
        <stp>##V3_BDHV12</stp>
        <stp>RAY Index</stp>
        <stp>PX_LAST</stp>
        <stp>6/15/2018</stp>
        <stp>6/15/2018</stp>
        <stp>[SMIF Portfolio MASTER.xlsm]Price Data!R119C28</stp>
        <stp/>
        <tr r="AB119" s="22"/>
      </tp>
      <tp t="e">
        <v>#N/A</v>
        <stp/>
        <stp>##V3_BDHV12</stp>
        <stp>RAY Index</stp>
        <stp>PX_LAST</stp>
        <stp>5/24/2018</stp>
        <stp>5/24/2018</stp>
        <stp>[SMIF Portfolio MASTER.xlsm]Price Data!R104C28</stp>
        <stp/>
        <tr r="AB104" s="22"/>
      </tp>
      <tp t="e">
        <v>#N/A</v>
        <stp/>
        <stp>##V3_BDHV12</stp>
        <stp>RAY Index</stp>
        <stp>PX_LAST</stp>
        <stp>6/12/2018</stp>
        <stp>6/12/2018</stp>
        <stp>[SMIF Portfolio MASTER.xlsm]Price Data!R116C28</stp>
        <stp/>
        <tr r="AB116" s="22"/>
      </tp>
      <tp t="e">
        <v>#N/A</v>
        <stp/>
        <stp>##V3_BDHV12</stp>
        <stp>RAY Index</stp>
        <stp>PX_LAST</stp>
        <stp>5/23/2018</stp>
        <stp>5/23/2018</stp>
        <stp>[SMIF Portfolio MASTER.xlsm]Price Data!R103C28</stp>
        <stp/>
        <tr r="AB103" s="22"/>
      </tp>
      <tp t="e">
        <v>#N/A</v>
        <stp/>
        <stp>##V3_BDHV12</stp>
        <stp>RAY Index</stp>
        <stp>PX_LAST</stp>
        <stp>6/13/2018</stp>
        <stp>6/13/2018</stp>
        <stp>[SMIF Portfolio MASTER.xlsm]Price Data!R117C28</stp>
        <stp/>
        <tr r="AB117" s="22"/>
      </tp>
      <tp t="e">
        <v>#N/A</v>
        <stp/>
        <stp>##V3_BDHV12</stp>
        <stp>RAY Index</stp>
        <stp>PX_LAST</stp>
        <stp>5/22/2018</stp>
        <stp>5/22/2018</stp>
        <stp>[SMIF Portfolio MASTER.xlsm]Price Data!R102C28</stp>
        <stp/>
        <tr r="AB102" s="22"/>
      </tp>
      <tp t="e">
        <v>#N/A</v>
        <stp/>
        <stp>##V3_BDHV12</stp>
        <stp>RAY Index</stp>
        <stp>PX_LAST</stp>
        <stp>5/21/2018</stp>
        <stp>5/21/2018</stp>
        <stp>[SMIF Portfolio MASTER.xlsm]Price Data!R101C28</stp>
        <stp/>
        <tr r="AB101" s="22"/>
      </tp>
      <tp t="e">
        <v>#N/A</v>
        <stp/>
        <stp>##V3_BDHV12</stp>
        <stp>RAY Index</stp>
        <stp>PX_LAST</stp>
        <stp>6/11/2018</stp>
        <stp>6/11/2018</stp>
        <stp>[SMIF Portfolio MASTER.xlsm]Price Data!R115C28</stp>
        <stp/>
        <tr r="AB115" s="22"/>
      </tp>
      <tp t="e">
        <v>#N/A</v>
        <stp/>
        <stp>##V3_BDHV12</stp>
        <stp>USGG10YR Index</stp>
        <stp>PX_LAST</stp>
        <stp>5/4/2018</stp>
        <stp>5/4/2018</stp>
        <stp>[SMIF Portfolio MASTER.xlsm]Price Data!R90C31</stp>
        <stp/>
        <tr r="AE90" s="22"/>
      </tp>
      <tp t="e">
        <v>#N/A</v>
        <stp/>
        <stp>##V3_BDHV12</stp>
        <stp>USGG10YR Index</stp>
        <stp>PX_LAST</stp>
        <stp>5/7/2018</stp>
        <stp>5/7/2018</stp>
        <stp>[SMIF Portfolio MASTER.xlsm]Price Data!R91C31</stp>
        <stp/>
        <tr r="AE91" s="22"/>
      </tp>
      <tp t="e">
        <v>#N/A</v>
        <stp/>
        <stp>##V3_BDHV12</stp>
        <stp>USGG10YR Index</stp>
        <stp>PX_LAST</stp>
        <stp>5/1/2018</stp>
        <stp>5/1/2018</stp>
        <stp>[SMIF Portfolio MASTER.xlsm]Price Data!R87C31</stp>
        <stp/>
        <tr r="AE87" s="22"/>
      </tp>
      <tp t="e">
        <v>#N/A</v>
        <stp/>
        <stp>##V3_BDHV12</stp>
        <stp>USGG10YR Index</stp>
        <stp>PX_LAST</stp>
        <stp>5/2/2018</stp>
        <stp>5/2/2018</stp>
        <stp>[SMIF Portfolio MASTER.xlsm]Price Data!R88C31</stp>
        <stp/>
        <tr r="AE88" s="22"/>
      </tp>
      <tp t="e">
        <v>#N/A</v>
        <stp/>
        <stp>##V3_BDHV12</stp>
        <stp>USGG10YR Index</stp>
        <stp>PX_LAST</stp>
        <stp>5/3/2018</stp>
        <stp>5/3/2018</stp>
        <stp>[SMIF Portfolio MASTER.xlsm]Price Data!R89C31</stp>
        <stp/>
        <tr r="AE89" s="22"/>
      </tp>
      <tp t="e">
        <v>#N/A</v>
        <stp/>
        <stp>##V3_BDHV12</stp>
        <stp>USGG10YR Index</stp>
        <stp>PX_LAST</stp>
        <stp>5/9/2018</stp>
        <stp>5/9/2018</stp>
        <stp>[SMIF Portfolio MASTER.xlsm]Price Data!R93C31</stp>
        <stp/>
        <tr r="AE93" s="22"/>
      </tp>
      <tp t="e">
        <v>#N/A</v>
        <stp/>
        <stp>##V3_BDHV12</stp>
        <stp>USGG10YR Index</stp>
        <stp>PX_LAST</stp>
        <stp>5/8/2018</stp>
        <stp>5/8/2018</stp>
        <stp>[SMIF Portfolio MASTER.xlsm]Price Data!R92C31</stp>
        <stp/>
        <tr r="AE92" s="22"/>
      </tp>
      <tp t="e">
        <v>#N/A</v>
        <stp/>
        <stp>##V3_BDHV12</stp>
        <stp>RAY Index</stp>
        <stp>PX_LAST</stp>
        <stp>6/29/2018</stp>
        <stp>6/29/2018</stp>
        <stp>[SMIF Portfolio MASTER.xlsm]Price Data!R129C28</stp>
        <stp/>
        <tr r="AB129" s="22"/>
      </tp>
      <tp t="e">
        <v>#N/A</v>
        <stp/>
        <stp>##V3_BDHV12</stp>
        <stp>RAY Index</stp>
        <stp>PX_LAST</stp>
        <stp>6/28/2018</stp>
        <stp>6/28/2018</stp>
        <stp>[SMIF Portfolio MASTER.xlsm]Price Data!R128C28</stp>
        <stp/>
        <tr r="AB128" s="22"/>
      </tp>
      <tp t="e">
        <v>#N/A</v>
        <stp/>
        <stp>##V3_BDHV12</stp>
        <stp>RAY Index</stp>
        <stp>PX_LAST</stp>
        <stp>5/18/2018</stp>
        <stp>5/18/2018</stp>
        <stp>[SMIF Portfolio MASTER.xlsm]Price Data!R100C28</stp>
        <stp/>
        <tr r="AB100" s="22"/>
      </tp>
      <tp t="e">
        <v>#N/A</v>
        <stp/>
        <stp>##V3_BDHV12</stp>
        <stp>RAY Index</stp>
        <stp>PX_LAST</stp>
        <stp>6/25/2018</stp>
        <stp>6/25/2018</stp>
        <stp>[SMIF Portfolio MASTER.xlsm]Price Data!R125C28</stp>
        <stp/>
        <tr r="AB125" s="22"/>
      </tp>
      <tp t="e">
        <v>#N/A</v>
        <stp/>
        <stp>##V3_BDHV12</stp>
        <stp>RAY Index</stp>
        <stp>PX_LAST</stp>
        <stp>6/27/2018</stp>
        <stp>6/27/2018</stp>
        <stp>[SMIF Portfolio MASTER.xlsm]Price Data!R127C28</stp>
        <stp/>
        <tr r="AB127" s="22"/>
      </tp>
      <tp t="e">
        <v>#N/A</v>
        <stp/>
        <stp>##V3_BDHV12</stp>
        <stp>RAY Index</stp>
        <stp>PX_LAST</stp>
        <stp>7/30/2018</stp>
        <stp>7/30/2018</stp>
        <stp>[SMIF Portfolio MASTER.xlsm]Price Data!R149C28</stp>
        <stp/>
        <tr r="AB149" s="22"/>
      </tp>
      <tp t="e">
        <v>#N/A</v>
        <stp/>
        <stp>##V3_BDHV12</stp>
        <stp>RAY Index</stp>
        <stp>PX_LAST</stp>
        <stp>6/26/2018</stp>
        <stp>6/26/2018</stp>
        <stp>[SMIF Portfolio MASTER.xlsm]Price Data!R126C28</stp>
        <stp/>
        <tr r="AB126" s="22"/>
      </tp>
      <tp t="e">
        <v>#N/A</v>
        <stp/>
        <stp>##V3_BDHV12</stp>
        <stp>RAY Index</stp>
        <stp>PX_LAST</stp>
        <stp>7/31/2018</stp>
        <stp>7/31/2018</stp>
        <stp>[SMIF Portfolio MASTER.xlsm]Price Data!R150C28</stp>
        <stp/>
        <tr r="AB150" s="22"/>
      </tp>
      <tp t="e">
        <v>#N/A</v>
        <stp/>
        <stp>##V3_BDHV12</stp>
        <stp>RAY Index</stp>
        <stp>PX_LAST</stp>
        <stp>6/21/2018</stp>
        <stp>6/21/2018</stp>
        <stp>[SMIF Portfolio MASTER.xlsm]Price Data!R123C28</stp>
        <stp/>
        <tr r="AB123" s="22"/>
      </tp>
      <tp t="e">
        <v>#N/A</v>
        <stp/>
        <stp>##V3_BDHV12</stp>
        <stp>RAY Index</stp>
        <stp>PX_LAST</stp>
        <stp>6/20/2018</stp>
        <stp>6/20/2018</stp>
        <stp>[SMIF Portfolio MASTER.xlsm]Price Data!R122C28</stp>
        <stp/>
        <tr r="AB122" s="22"/>
      </tp>
      <tp t="e">
        <v>#N/A</v>
        <stp/>
        <stp>##V3_BDHV12</stp>
        <stp>RAY Index</stp>
        <stp>PX_LAST</stp>
        <stp>6/22/2018</stp>
        <stp>6/22/2018</stp>
        <stp>[SMIF Portfolio MASTER.xlsm]Price Data!R124C28</stp>
        <stp/>
        <tr r="AB124" s="22"/>
      </tp>
      <tp t="e">
        <v>#N/A</v>
        <stp/>
        <stp>##V3_BDHV12</stp>
        <stp>USGG10YR Index</stp>
        <stp>PX_LAST</stp>
        <stp>4/9/2018</stp>
        <stp>4/9/2018</stp>
        <stp>[SMIF Portfolio MASTER.xlsm]Price Data!R71C31</stp>
        <stp/>
        <tr r="AE71" s="22"/>
      </tp>
      <tp t="e">
        <v>#N/A</v>
        <stp/>
        <stp>##V3_BDHV12</stp>
        <stp>USGG10YR Index</stp>
        <stp>PX_LAST</stp>
        <stp>4/2/2018</stp>
        <stp>4/2/2018</stp>
        <stp>[SMIF Portfolio MASTER.xlsm]Price Data!R66C31</stp>
        <stp/>
        <tr r="AE66" s="22"/>
      </tp>
      <tp t="e">
        <v>#N/A</v>
        <stp/>
        <stp>##V3_BDHV12</stp>
        <stp>USGG10YR Index</stp>
        <stp>PX_LAST</stp>
        <stp>4/3/2018</stp>
        <stp>4/3/2018</stp>
        <stp>[SMIF Portfolio MASTER.xlsm]Price Data!R67C31</stp>
        <stp/>
        <tr r="AE67" s="22"/>
      </tp>
      <tp t="e">
        <v>#N/A</v>
        <stp/>
        <stp>##V3_BDHV12</stp>
        <stp>USGG10YR Index</stp>
        <stp>PX_LAST</stp>
        <stp>4/6/2018</stp>
        <stp>4/6/2018</stp>
        <stp>[SMIF Portfolio MASTER.xlsm]Price Data!R70C31</stp>
        <stp/>
        <tr r="AE70" s="22"/>
      </tp>
      <tp t="e">
        <v>#N/A</v>
        <stp/>
        <stp>##V3_BDHV12</stp>
        <stp>USGG10YR Index</stp>
        <stp>PX_LAST</stp>
        <stp>4/4/2018</stp>
        <stp>4/4/2018</stp>
        <stp>[SMIF Portfolio MASTER.xlsm]Price Data!R68C31</stp>
        <stp/>
        <tr r="AE68" s="22"/>
      </tp>
      <tp t="e">
        <v>#N/A</v>
        <stp/>
        <stp>##V3_BDHV12</stp>
        <stp>USGG10YR Index</stp>
        <stp>PX_LAST</stp>
        <stp>4/5/2018</stp>
        <stp>4/5/2018</stp>
        <stp>[SMIF Portfolio MASTER.xlsm]Price Data!R69C31</stp>
        <stp/>
        <tr r="AE69" s="22"/>
      </tp>
      <tp t="e">
        <v>#N/A</v>
        <stp/>
        <stp>##V3_BDHV12</stp>
        <stp>RAY Index</stp>
        <stp>PX_LAST</stp>
        <stp>7/23/2018</stp>
        <stp>7/23/2018</stp>
        <stp>[SMIF Portfolio MASTER.xlsm]Price Data!R144C28</stp>
        <stp/>
        <tr r="AB144" s="22"/>
      </tp>
      <tp t="e">
        <v>#N/A</v>
        <stp/>
        <stp>##V3_BDHV12</stp>
        <stp>RAY Index</stp>
        <stp>PX_LAST</stp>
        <stp>7/20/2018</stp>
        <stp>7/20/2018</stp>
        <stp>[SMIF Portfolio MASTER.xlsm]Price Data!R143C28</stp>
        <stp/>
        <tr r="AB143" s="22"/>
      </tp>
      <tp t="e">
        <v>#N/A</v>
        <stp/>
        <stp>##V3_BDHV12</stp>
        <stp>RAY Index</stp>
        <stp>PX_LAST</stp>
        <stp>7/27/2018</stp>
        <stp>7/27/2018</stp>
        <stp>[SMIF Portfolio MASTER.xlsm]Price Data!R148C28</stp>
        <stp/>
        <tr r="AB148" s="22"/>
      </tp>
      <tp t="e">
        <v>#N/A</v>
        <stp/>
        <stp>##V3_BDHV12</stp>
        <stp>RAY Index</stp>
        <stp>PX_LAST</stp>
        <stp>7/26/2018</stp>
        <stp>7/26/2018</stp>
        <stp>[SMIF Portfolio MASTER.xlsm]Price Data!R147C28</stp>
        <stp/>
        <tr r="AB147" s="22"/>
      </tp>
      <tp t="e">
        <v>#N/A</v>
        <stp/>
        <stp>##V3_BDHV12</stp>
        <stp>RAY Index</stp>
        <stp>PX_LAST</stp>
        <stp>7/25/2018</stp>
        <stp>7/25/2018</stp>
        <stp>[SMIF Portfolio MASTER.xlsm]Price Data!R146C28</stp>
        <stp/>
        <tr r="AB146" s="22"/>
      </tp>
      <tp t="e">
        <v>#N/A</v>
        <stp/>
        <stp>##V3_BDHV12</stp>
        <stp>RAY Index</stp>
        <stp>PX_LAST</stp>
        <stp>7/24/2018</stp>
        <stp>7/24/2018</stp>
        <stp>[SMIF Portfolio MASTER.xlsm]Price Data!R145C28</stp>
        <stp/>
        <tr r="AB145" s="22"/>
      </tp>
      <tp t="e">
        <v>#N/A</v>
        <stp/>
        <stp>##V3_BDHV12</stp>
        <stp>USGG10YR Index</stp>
        <stp>PX_LAST</stp>
        <stp>3/9/2018</stp>
        <stp>3/9/2018</stp>
        <stp>[SMIF Portfolio MASTER.xlsm]Price Data!R51C31</stp>
        <stp/>
        <tr r="AE51" s="22"/>
      </tp>
      <tp t="e">
        <v>#N/A</v>
        <stp/>
        <stp>##V3_BDHV12</stp>
        <stp>USGG10YR Index</stp>
        <stp>PX_LAST</stp>
        <stp>3/8/2018</stp>
        <stp>3/8/2018</stp>
        <stp>[SMIF Portfolio MASTER.xlsm]Price Data!R50C31</stp>
        <stp/>
        <tr r="AE50" s="22"/>
      </tp>
      <tp t="e">
        <v>#N/A</v>
        <stp/>
        <stp>##V3_BDHV12</stp>
        <stp>USGG10YR Index</stp>
        <stp>PX_LAST</stp>
        <stp>3/1/2018</stp>
        <stp>3/1/2018</stp>
        <stp>[SMIF Portfolio MASTER.xlsm]Price Data!R45C31</stp>
        <stp/>
        <tr r="AE45" s="22"/>
      </tp>
      <tp t="e">
        <v>#N/A</v>
        <stp/>
        <stp>##V3_BDHV12</stp>
        <stp>USGG10YR Index</stp>
        <stp>PX_LAST</stp>
        <stp>3/2/2018</stp>
        <stp>3/2/2018</stp>
        <stp>[SMIF Portfolio MASTER.xlsm]Price Data!R46C31</stp>
        <stp/>
        <tr r="AE46" s="22"/>
      </tp>
      <tp t="e">
        <v>#N/A</v>
        <stp/>
        <stp>##V3_BDHV12</stp>
        <stp>USGG10YR Index</stp>
        <stp>PX_LAST</stp>
        <stp>3/5/2018</stp>
        <stp>3/5/2018</stp>
        <stp>[SMIF Portfolio MASTER.xlsm]Price Data!R47C31</stp>
        <stp/>
        <tr r="AE47" s="22"/>
      </tp>
      <tp t="e">
        <v>#N/A</v>
        <stp/>
        <stp>##V3_BDHV12</stp>
        <stp>USGG10YR Index</stp>
        <stp>PX_LAST</stp>
        <stp>3/6/2018</stp>
        <stp>3/6/2018</stp>
        <stp>[SMIF Portfolio MASTER.xlsm]Price Data!R48C31</stp>
        <stp/>
        <tr r="AE48" s="22"/>
      </tp>
      <tp t="e">
        <v>#N/A</v>
        <stp/>
        <stp>##V3_BDHV12</stp>
        <stp>USGG10YR Index</stp>
        <stp>PX_LAST</stp>
        <stp>3/7/2018</stp>
        <stp>3/7/2018</stp>
        <stp>[SMIF Portfolio MASTER.xlsm]Price Data!R49C31</stp>
        <stp/>
        <tr r="AE49" s="22"/>
      </tp>
      <tp t="e">
        <v>#N/A</v>
        <stp/>
        <stp>##V3_BDHV12</stp>
        <stp>USGG10YR Index</stp>
        <stp>PX_LAST</stp>
        <stp>2/9/2018</stp>
        <stp>2/9/2018</stp>
        <stp>[SMIF Portfolio MASTER.xlsm]Price Data!R32C31</stp>
        <stp/>
        <tr r="AE32" s="22"/>
      </tp>
      <tp t="e">
        <v>#N/A</v>
        <stp/>
        <stp>##V3_BDHV12</stp>
        <stp>USGG10YR Index</stp>
        <stp>PX_LAST</stp>
        <stp>2/8/2018</stp>
        <stp>2/8/2018</stp>
        <stp>[SMIF Portfolio MASTER.xlsm]Price Data!R31C31</stp>
        <stp/>
        <tr r="AE31" s="22"/>
      </tp>
      <tp t="e">
        <v>#N/A</v>
        <stp/>
        <stp>##V3_BDHV12</stp>
        <stp>USGG10YR Index</stp>
        <stp>PX_LAST</stp>
        <stp>2/6/2018</stp>
        <stp>2/6/2018</stp>
        <stp>[SMIF Portfolio MASTER.xlsm]Price Data!R29C31</stp>
        <stp/>
        <tr r="AE29" s="22"/>
      </tp>
      <tp t="e">
        <v>#N/A</v>
        <stp/>
        <stp>##V3_BDHV12</stp>
        <stp>USGG10YR Index</stp>
        <stp>PX_LAST</stp>
        <stp>2/7/2018</stp>
        <stp>2/7/2018</stp>
        <stp>[SMIF Portfolio MASTER.xlsm]Price Data!R30C31</stp>
        <stp/>
        <tr r="AE30" s="22"/>
      </tp>
      <tp t="e">
        <v>#N/A</v>
        <stp/>
        <stp>##V3_BDHV12</stp>
        <stp>USGG10YR Index</stp>
        <stp>PX_LAST</stp>
        <stp>2/5/2018</stp>
        <stp>2/5/2018</stp>
        <stp>[SMIF Portfolio MASTER.xlsm]Price Data!R28C31</stp>
        <stp/>
        <tr r="AE28" s="22"/>
      </tp>
      <tp t="e">
        <v>#N/A</v>
        <stp/>
        <stp>##V3_BDHV12</stp>
        <stp>USGG10YR Index</stp>
        <stp>PX_LAST</stp>
        <stp>2/2/2018</stp>
        <stp>2/2/2018</stp>
        <stp>[SMIF Portfolio MASTER.xlsm]Price Data!R27C31</stp>
        <stp/>
        <tr r="AE27" s="22"/>
      </tp>
      <tp t="e">
        <v>#N/A</v>
        <stp/>
        <stp>##V3_BDHV12</stp>
        <stp>VCIT us equity</stp>
        <stp>PX_LAST</stp>
        <stp>12/29/2017</stp>
        <stp>4/20/2018</stp>
        <stp>[SMIF Portfolio MASTER.xlsm]Prices (BDH)!R5C45</stp>
        <stp>cols=2;rows=77</stp>
        <tr r="AS5" s="17"/>
      </tp>
      <tp t="e">
        <v>#N/A</v>
        <stp/>
        <stp>##V3_BDHV12</stp>
        <stp>USGG10YR Index</stp>
        <stp>PX_LAST</stp>
        <stp>2/1/2018</stp>
        <stp>2/1/2018</stp>
        <stp>[SMIF Portfolio MASTER.xlsm]Price Data!R26C31</stp>
        <stp/>
        <tr r="AE26" s="22"/>
      </tp>
      <tp t="e">
        <v>#N/A</v>
        <stp/>
        <stp>##V3_BDHV12</stp>
        <stp>USGG10YR Index</stp>
        <stp>PX_LAST</stp>
        <stp>1/9/2018</stp>
        <stp>1/9/2018</stp>
        <stp>[SMIF Portfolio MASTER.xlsm]Price Data!R10C31</stp>
        <stp/>
        <tr r="AE10" s="22"/>
      </tp>
      <tp t="e">
        <v>#N/A</v>
        <stp/>
        <stp>##V3_BDHV12</stp>
        <stp>MXWO Index</stp>
        <stp>PX_LAST</stp>
        <stp>1/30/2018</stp>
        <stp>1/30/2018</stp>
        <stp>[SMIF Portfolio MASTER.xlsm]Price Data!R24C29</stp>
        <stp/>
        <tr r="AC24" s="22"/>
      </tp>
      <tp t="e">
        <v>#N/A</v>
        <stp/>
        <stp>##V3_BDHV12</stp>
        <stp>MXWO Index</stp>
        <stp>PX_LAST</stp>
        <stp>1/10/2018</stp>
        <stp>1/10/2018</stp>
        <stp>[SMIF Portfolio MASTER.xlsm]Price Data!R11C29</stp>
        <stp/>
        <tr r="AC11" s="22"/>
      </tp>
      <tp t="e">
        <v>#N/A</v>
        <stp/>
        <stp>##V3_BDHV12</stp>
        <stp>MXWO Index</stp>
        <stp>PX_LAST</stp>
        <stp>4/10/2018</stp>
        <stp>4/10/2018</stp>
        <stp>[SMIF Portfolio MASTER.xlsm]Price Data!R72C29</stp>
        <stp/>
        <tr r="AC72" s="22"/>
      </tp>
      <tp t="e">
        <v>#N/A</v>
        <stp/>
        <stp>##V3_BDHV12</stp>
        <stp>MXWO Index</stp>
        <stp>PX_LAST</stp>
        <stp>2/20/2018</stp>
        <stp>2/20/2018</stp>
        <stp>[SMIF Portfolio MASTER.xlsm]Price Data!R38C29</stp>
        <stp/>
        <tr r="AC38" s="22"/>
      </tp>
      <tp t="e">
        <v>#N/A</v>
        <stp/>
        <stp>##V3_BDHV12</stp>
        <stp>MXWO Index</stp>
        <stp>PX_LAST</stp>
        <stp>3/20/2018</stp>
        <stp>3/20/2018</stp>
        <stp>[SMIF Portfolio MASTER.xlsm]Price Data!R58C29</stp>
        <stp/>
        <tr r="AC58" s="22"/>
      </tp>
      <tp t="e">
        <v>#N/A</v>
        <stp/>
        <stp>##V3_BDHV12</stp>
        <stp>MXWO Index</stp>
        <stp>PX_LAST</stp>
        <stp>5/10/2018</stp>
        <stp>5/10/2018</stp>
        <stp>[SMIF Portfolio MASTER.xlsm]Price Data!R94C29</stp>
        <stp/>
        <tr r="AC94" s="22"/>
      </tp>
      <tp t="e">
        <v>#N/A</v>
        <stp/>
        <stp>##V3_BDHV12</stp>
        <stp>MXWO Index</stp>
        <stp>PX_LAST</stp>
        <stp>4/20/2018</stp>
        <stp>4/20/2018</stp>
        <stp>[SMIF Portfolio MASTER.xlsm]Price Data!R80C29</stp>
        <stp/>
        <tr r="AC80" s="22"/>
      </tp>
      <tp t="e">
        <v>#N/A</v>
        <stp/>
        <stp>##V3_BDHV12</stp>
        <stp>TDTT us equity</stp>
        <stp>PX_LAST</stp>
        <stp>12/29/2017</stp>
        <stp>4/20/2018</stp>
        <stp>[SMIF Portfolio MASTER.xlsm]Prices (BDH)!R5C49</stp>
        <stp>cols=2;rows=77</stp>
        <tr r="AW5" s="17"/>
      </tp>
      <tp t="e">
        <v>#N/A</v>
        <stp/>
        <stp>##V3_BDHV12</stp>
        <stp>MXWO Index</stp>
        <stp>PX_LAST</stp>
        <stp>4/30/2018</stp>
        <stp>4/30/2018</stp>
        <stp>[SMIF Portfolio MASTER.xlsm]Price Data!R86C29</stp>
        <stp/>
        <tr r="AC86" s="22"/>
      </tp>
      <tp t="e">
        <v>#N/A</v>
        <stp/>
        <stp>##V3_BDHV12</stp>
        <stp>MXWO Index</stp>
        <stp>PX_LAST</stp>
        <stp>8/29/2018</stp>
        <stp>8/29/2018</stp>
        <stp>[SMIF Portfolio MASTER.xlsm]Price Data!R171C29</stp>
        <stp/>
        <tr r="AC171" s="22"/>
      </tp>
      <tp t="e">
        <v>#N/A</v>
        <stp/>
        <stp>##V3_BDHV12</stp>
        <stp>MXWO Index</stp>
        <stp>PX_LAST</stp>
        <stp>8/28/2018</stp>
        <stp>8/28/2018</stp>
        <stp>[SMIF Portfolio MASTER.xlsm]Price Data!R170C29</stp>
        <stp/>
        <tr r="AC170" s="22"/>
      </tp>
      <tp t="e">
        <v>#N/A</v>
        <stp/>
        <stp>##V3_BDHV12</stp>
        <stp>MXWO Index</stp>
        <stp>PX_LAST</stp>
        <stp>8/22/2018</stp>
        <stp>8/22/2018</stp>
        <stp>[SMIF Portfolio MASTER.xlsm]Price Data!R166C29</stp>
        <stp/>
        <tr r="AC166" s="22"/>
      </tp>
      <tp t="e">
        <v>#N/A</v>
        <stp/>
        <stp>##V3_BDHV12</stp>
        <stp>MXWO Index</stp>
        <stp>PX_LAST</stp>
        <stp>8/23/2018</stp>
        <stp>8/23/2018</stp>
        <stp>[SMIF Portfolio MASTER.xlsm]Price Data!R167C29</stp>
        <stp/>
        <tr r="AC167" s="22"/>
      </tp>
      <tp t="e">
        <v>#N/A</v>
        <stp/>
        <stp>##V3_BDHV12</stp>
        <stp>MXWO Index</stp>
        <stp>PX_LAST</stp>
        <stp>8/20/2018</stp>
        <stp>8/20/2018</stp>
        <stp>[SMIF Portfolio MASTER.xlsm]Price Data!R164C29</stp>
        <stp/>
        <tr r="AC164" s="22"/>
      </tp>
      <tp t="e">
        <v>#N/A</v>
        <stp/>
        <stp>##V3_BDHV12</stp>
        <stp>MXWO Index</stp>
        <stp>PX_LAST</stp>
        <stp>8/21/2018</stp>
        <stp>8/21/2018</stp>
        <stp>[SMIF Portfolio MASTER.xlsm]Price Data!R165C29</stp>
        <stp/>
        <tr r="AC165" s="22"/>
      </tp>
      <tp t="e">
        <v>#N/A</v>
        <stp/>
        <stp>##V3_BDHV12</stp>
        <stp>MXWO Index</stp>
        <stp>PX_LAST</stp>
        <stp>8/27/2018</stp>
        <stp>8/27/2018</stp>
        <stp>[SMIF Portfolio MASTER.xlsm]Price Data!R169C29</stp>
        <stp/>
        <tr r="AC169" s="22"/>
      </tp>
      <tp t="e">
        <v>#N/A</v>
        <stp/>
        <stp>##V3_BDHV12</stp>
        <stp>MXWO Index</stp>
        <stp>PX_LAST</stp>
        <stp>8/24/2018</stp>
        <stp>8/24/2018</stp>
        <stp>[SMIF Portfolio MASTER.xlsm]Price Data!R168C29</stp>
        <stp/>
        <tr r="AC168" s="22"/>
      </tp>
      <tp t="e">
        <v>#N/A</v>
        <stp/>
        <stp>##V3_BDHV12</stp>
        <stp>MXWO Index</stp>
        <stp>PX_LAST</stp>
        <stp>1/31/2018</stp>
        <stp>1/31/2018</stp>
        <stp>[SMIF Portfolio MASTER.xlsm]Price Data!R25C29</stp>
        <stp/>
        <tr r="AC25" s="22"/>
      </tp>
      <tp t="e">
        <v>#N/A</v>
        <stp/>
        <stp>##V3_BDHV12</stp>
        <stp>MXWO Index</stp>
        <stp>PX_LAST</stp>
        <stp>1/11/2018</stp>
        <stp>1/11/2018</stp>
        <stp>[SMIF Portfolio MASTER.xlsm]Price Data!R12C29</stp>
        <stp/>
        <tr r="AC12" s="22"/>
      </tp>
      <tp t="e">
        <v>#N/A</v>
        <stp/>
        <stp>##V3_BDHV12</stp>
        <stp>MXWO Index</stp>
        <stp>PX_LAST</stp>
        <stp>4/11/2018</stp>
        <stp>4/11/2018</stp>
        <stp>[SMIF Portfolio MASTER.xlsm]Price Data!R73C29</stp>
        <stp/>
        <tr r="AC73" s="22"/>
      </tp>
      <tp t="e">
        <v>#N/A</v>
        <stp/>
        <stp>##V3_BDHV12</stp>
        <stp>MXWO Index</stp>
        <stp>PX_LAST</stp>
        <stp>2/21/2018</stp>
        <stp>2/21/2018</stp>
        <stp>[SMIF Portfolio MASTER.xlsm]Price Data!R39C29</stp>
        <stp/>
        <tr r="AC39" s="22"/>
      </tp>
      <tp t="e">
        <v>#N/A</v>
        <stp/>
        <stp>##V3_BDHV12</stp>
        <stp>MXWO Index</stp>
        <stp>PX_LAST</stp>
        <stp>3/21/2018</stp>
        <stp>3/21/2018</stp>
        <stp>[SMIF Portfolio MASTER.xlsm]Price Data!R59C29</stp>
        <stp/>
        <tr r="AC59" s="22"/>
      </tp>
      <tp t="e">
        <v>#N/A</v>
        <stp/>
        <stp>##V3_BDHV12</stp>
        <stp>MXWO Index</stp>
        <stp>PX_LAST</stp>
        <stp>5/11/2018</stp>
        <stp>5/11/2018</stp>
        <stp>[SMIF Portfolio MASTER.xlsm]Price Data!R95C29</stp>
        <stp/>
        <tr r="AC95" s="22"/>
      </tp>
      <tp t="e">
        <v>#N/A</v>
        <stp/>
        <stp>##V3_BDHV12</stp>
        <stp>MXWO Index</stp>
        <stp>PX_LAST</stp>
        <stp>8/31/2018</stp>
        <stp>8/31/2018</stp>
        <stp>[SMIF Portfolio MASTER.xlsm]Price Data!R173C29</stp>
        <stp/>
        <tr r="AC173" s="22"/>
      </tp>
      <tp t="e">
        <v>#N/A</v>
        <stp/>
        <stp>##V3_BDHV12</stp>
        <stp>MXWO Index</stp>
        <stp>PX_LAST</stp>
        <stp>8/30/2018</stp>
        <stp>8/30/2018</stp>
        <stp>[SMIF Portfolio MASTER.xlsm]Price Data!R172C29</stp>
        <stp/>
        <tr r="AC172" s="22"/>
      </tp>
      <tp t="e">
        <v>#N/A</v>
        <stp/>
        <stp>##V3_BDHV12</stp>
        <stp>MXWO Index</stp>
        <stp>PX_LAST</stp>
        <stp>2/12/2018</stp>
        <stp>2/12/2018</stp>
        <stp>[SMIF Portfolio MASTER.xlsm]Price Data!R33C29</stp>
        <stp/>
        <tr r="AC33" s="22"/>
      </tp>
      <tp t="e">
        <v>#N/A</v>
        <stp/>
        <stp>##V3_BDHV12</stp>
        <stp>MXWO Index</stp>
        <stp>PX_LAST</stp>
        <stp>1/12/2018</stp>
        <stp>1/12/2018</stp>
        <stp>[SMIF Portfolio MASTER.xlsm]Price Data!R13C29</stp>
        <stp/>
        <tr r="AC13" s="22"/>
      </tp>
      <tp t="e">
        <v>#N/A</v>
        <stp/>
        <stp>##V3_BDHV12</stp>
        <stp>MXWO Index</stp>
        <stp>PX_LAST</stp>
        <stp>4/12/2018</stp>
        <stp>4/12/2018</stp>
        <stp>[SMIF Portfolio MASTER.xlsm]Price Data!R74C29</stp>
        <stp/>
        <tr r="AC74" s="22"/>
      </tp>
      <tp t="e">
        <v>#N/A</v>
        <stp/>
        <stp>##V3_BDHV12</stp>
        <stp>MXWO Index</stp>
        <stp>PX_LAST</stp>
        <stp>1/22/2018</stp>
        <stp>1/22/2018</stp>
        <stp>[SMIF Portfolio MASTER.xlsm]Price Data!R18C29</stp>
        <stp/>
        <tr r="AC18" s="22"/>
      </tp>
      <tp t="e">
        <v>#N/A</v>
        <stp/>
        <stp>##V3_BDHV12</stp>
        <stp>MXWO Index</stp>
        <stp>PX_LAST</stp>
        <stp>2/22/2018</stp>
        <stp>2/22/2018</stp>
        <stp>[SMIF Portfolio MASTER.xlsm]Price Data!R40C29</stp>
        <stp/>
        <tr r="AC40" s="22"/>
      </tp>
      <tp t="e">
        <v>#N/A</v>
        <stp/>
        <stp>##V3_BDHV12</stp>
        <stp>MXWO Index</stp>
        <stp>PX_LAST</stp>
        <stp>3/12/2018</stp>
        <stp>3/12/2018</stp>
        <stp>[SMIF Portfolio MASTER.xlsm]Price Data!R52C29</stp>
        <stp/>
        <tr r="AC52" s="22"/>
      </tp>
      <tp t="e">
        <v>#N/A</v>
        <stp/>
        <stp>##V3_BDHV12</stp>
        <stp>MXWO Index</stp>
        <stp>PX_LAST</stp>
        <stp>3/22/2018</stp>
        <stp>3/22/2018</stp>
        <stp>[SMIF Portfolio MASTER.xlsm]Price Data!R60C29</stp>
        <stp/>
        <tr r="AC60" s="22"/>
      </tp>
      <tp t="e">
        <v>#N/A</v>
        <stp/>
        <stp>##V3_BDHV12</stp>
        <stp>MXWO Index</stp>
        <stp>PX_LAST</stp>
        <stp>2/13/2018</stp>
        <stp>2/13/2018</stp>
        <stp>[SMIF Portfolio MASTER.xlsm]Price Data!R34C29</stp>
        <stp/>
        <tr r="AC34" s="22"/>
      </tp>
      <tp t="e">
        <v>#N/A</v>
        <stp/>
        <stp>##V3_BDHV12</stp>
        <stp>MXWO Index</stp>
        <stp>PX_LAST</stp>
        <stp>4/13/2018</stp>
        <stp>4/13/2018</stp>
        <stp>[SMIF Portfolio MASTER.xlsm]Price Data!R75C29</stp>
        <stp/>
        <tr r="AC75" s="22"/>
      </tp>
      <tp t="e">
        <v>#N/A</v>
        <stp/>
        <stp>##V3_BDHV12</stp>
        <stp>MXWO Index</stp>
        <stp>PX_LAST</stp>
        <stp>1/23/2018</stp>
        <stp>1/23/2018</stp>
        <stp>[SMIF Portfolio MASTER.xlsm]Price Data!R19C29</stp>
        <stp/>
        <tr r="AC19" s="22"/>
      </tp>
      <tp t="e">
        <v>#N/A</v>
        <stp/>
        <stp>##V3_BDHV12</stp>
        <stp>MXWO Index</stp>
        <stp>PX_LAST</stp>
        <stp>2/23/2018</stp>
        <stp>2/23/2018</stp>
        <stp>[SMIF Portfolio MASTER.xlsm]Price Data!R41C29</stp>
        <stp/>
        <tr r="AC41" s="22"/>
      </tp>
      <tp t="e">
        <v>#N/A</v>
        <stp/>
        <stp>##V3_BDHV12</stp>
        <stp>MXWO Index</stp>
        <stp>PX_LAST</stp>
        <stp>3/13/2018</stp>
        <stp>3/13/2018</stp>
        <stp>[SMIF Portfolio MASTER.xlsm]Price Data!R53C29</stp>
        <stp/>
        <tr r="AC53" s="22"/>
      </tp>
      <tp t="e">
        <v>#N/A</v>
        <stp/>
        <stp>##V3_BDHV12</stp>
        <stp>MXWO Index</stp>
        <stp>PX_LAST</stp>
        <stp>3/23/2018</stp>
        <stp>3/23/2018</stp>
        <stp>[SMIF Portfolio MASTER.xlsm]Price Data!R61C29</stp>
        <stp/>
        <tr r="AC61" s="22"/>
      </tp>
      <tp t="e">
        <v>#N/A</v>
        <stp/>
        <stp>##V3_BDHV12</stp>
        <stp>MPWR us equity</stp>
        <stp>PX_LAST</stp>
        <stp>12/29/2017</stp>
        <stp>4/20/2018</stp>
        <stp>[SMIF Portfolio MASTER.xlsm]Prices (BDH)!R5C26</stp>
        <stp>cols=2;rows=77</stp>
        <tr r="Z5" s="17"/>
      </tp>
      <tp t="e">
        <v>#N/A</v>
        <stp/>
        <stp>##V3_BDHV12</stp>
        <stp>MXWO Index</stp>
        <stp>PX_LAST</stp>
        <stp>4/23/2018</stp>
        <stp>4/23/2018</stp>
        <stp>[SMIF Portfolio MASTER.xlsm]Price Data!R81C29</stp>
        <stp/>
        <tr r="AC81" s="22"/>
      </tp>
      <tp t="e">
        <v>#N/A</v>
        <stp/>
        <stp>##V3_BDHV12</stp>
        <stp>MXWO Index</stp>
        <stp>PX_LAST</stp>
        <stp>8/10/2018</stp>
        <stp>8/10/2018</stp>
        <stp>[SMIF Portfolio MASTER.xlsm]Price Data!R158C29</stp>
        <stp/>
        <tr r="AC158" s="22"/>
      </tp>
      <tp t="e">
        <v>#N/A</v>
        <stp/>
        <stp>##V3_BDHV12</stp>
        <stp>MXWO Index</stp>
        <stp>PX_LAST</stp>
        <stp>8/13/2018</stp>
        <stp>8/13/2018</stp>
        <stp>[SMIF Portfolio MASTER.xlsm]Price Data!R159C29</stp>
        <stp/>
        <tr r="AC159" s="22"/>
      </tp>
      <tp t="e">
        <v>#N/A</v>
        <stp/>
        <stp>##V3_BDHV12</stp>
        <stp>MXWO Index</stp>
        <stp>PX_LAST</stp>
        <stp>8/16/2018</stp>
        <stp>8/16/2018</stp>
        <stp>[SMIF Portfolio MASTER.xlsm]Price Data!R162C29</stp>
        <stp/>
        <tr r="AC162" s="22"/>
      </tp>
      <tp t="e">
        <v>#N/A</v>
        <stp/>
        <stp>##V3_BDHV12</stp>
        <stp>MXWO Index</stp>
        <stp>PX_LAST</stp>
        <stp>8/17/2018</stp>
        <stp>8/17/2018</stp>
        <stp>[SMIF Portfolio MASTER.xlsm]Price Data!R163C29</stp>
        <stp/>
        <tr r="AC163" s="22"/>
      </tp>
      <tp t="e">
        <v>#N/A</v>
        <stp/>
        <stp>##V3_BDHV12</stp>
        <stp>MXWO Index</stp>
        <stp>PX_LAST</stp>
        <stp>8/14/2018</stp>
        <stp>8/14/2018</stp>
        <stp>[SMIF Portfolio MASTER.xlsm]Price Data!R160C29</stp>
        <stp/>
        <tr r="AC160" s="22"/>
      </tp>
      <tp t="e">
        <v>#N/A</v>
        <stp/>
        <stp>##V3_BDHV12</stp>
        <stp>MXWO Index</stp>
        <stp>PX_LAST</stp>
        <stp>8/15/2018</stp>
        <stp>8/15/2018</stp>
        <stp>[SMIF Portfolio MASTER.xlsm]Price Data!R161C29</stp>
        <stp/>
        <tr r="AC161" s="22"/>
      </tp>
      <tp t="e">
        <v>#N/A</v>
        <stp/>
        <stp>##V3_BDHV12</stp>
        <stp>MXWO Index</stp>
        <stp>PX_LAST</stp>
        <stp>2/14/2018</stp>
        <stp>2/14/2018</stp>
        <stp>[SMIF Portfolio MASTER.xlsm]Price Data!R35C29</stp>
        <stp/>
        <tr r="AC35" s="22"/>
      </tp>
      <tp t="e">
        <v>#N/A</v>
        <stp/>
        <stp>##V3_BDHV12</stp>
        <stp>MXWO Index</stp>
        <stp>PX_LAST</stp>
        <stp>1/24/2018</stp>
        <stp>1/24/2018</stp>
        <stp>[SMIF Portfolio MASTER.xlsm]Price Data!R20C29</stp>
        <stp/>
        <tr r="AC20" s="22"/>
      </tp>
      <tp t="e">
        <v>#N/A</v>
        <stp/>
        <stp>##V3_BDHV12</stp>
        <stp>MXWO Index</stp>
        <stp>PX_LAST</stp>
        <stp>3/14/2018</stp>
        <stp>3/14/2018</stp>
        <stp>[SMIF Portfolio MASTER.xlsm]Price Data!R54C29</stp>
        <stp/>
        <tr r="AC54" s="22"/>
      </tp>
      <tp t="e">
        <v>#N/A</v>
        <stp/>
        <stp>##V3_BDHV12</stp>
        <stp>MXWO Index</stp>
        <stp>PX_LAST</stp>
        <stp>5/14/2018</stp>
        <stp>5/14/2018</stp>
        <stp>[SMIF Portfolio MASTER.xlsm]Price Data!R96C29</stp>
        <stp/>
        <tr r="AC96" s="22"/>
      </tp>
      <tp t="e">
        <v>#N/A</v>
        <stp/>
        <stp>##V3_BDHV12</stp>
        <stp>MXWO Index</stp>
        <stp>PX_LAST</stp>
        <stp>4/24/2018</stp>
        <stp>4/24/2018</stp>
        <stp>[SMIF Portfolio MASTER.xlsm]Price Data!R82C29</stp>
        <stp/>
        <tr r="AC82" s="22"/>
      </tp>
      <tp t="e">
        <v>#N/A</v>
        <stp/>
        <stp>##V3_BDHV12</stp>
        <stp>MXWO Index</stp>
        <stp>PX_LAST</stp>
        <stp>2/15/2018</stp>
        <stp>2/15/2018</stp>
        <stp>[SMIF Portfolio MASTER.xlsm]Price Data!R36C29</stp>
        <stp/>
        <tr r="AC36" s="22"/>
      </tp>
      <tp t="e">
        <v>#N/A</v>
        <stp/>
        <stp>##V3_BDHV12</stp>
        <stp>MXWO Index</stp>
        <stp>PX_LAST</stp>
        <stp>1/25/2018</stp>
        <stp>1/25/2018</stp>
        <stp>[SMIF Portfolio MASTER.xlsm]Price Data!R21C29</stp>
        <stp/>
        <tr r="AC21" s="22"/>
      </tp>
      <tp t="e">
        <v>#N/A</v>
        <stp/>
        <stp>##V3_BDHV12</stp>
        <stp>MXWO Index</stp>
        <stp>PX_LAST</stp>
        <stp>3/15/2018</stp>
        <stp>3/15/2018</stp>
        <stp>[SMIF Portfolio MASTER.xlsm]Price Data!R55C29</stp>
        <stp/>
        <tr r="AC55" s="22"/>
      </tp>
      <tp t="e">
        <v>#N/A</v>
        <stp/>
        <stp>##V3_BDHV12</stp>
        <stp>MXWO Index</stp>
        <stp>PX_LAST</stp>
        <stp>5/15/2018</stp>
        <stp>5/15/2018</stp>
        <stp>[SMIF Portfolio MASTER.xlsm]Price Data!R97C29</stp>
        <stp/>
        <tr r="AC97" s="22"/>
      </tp>
      <tp t="e">
        <v>#N/A</v>
        <stp/>
        <stp>##V3_BDHV12</stp>
        <stp>MXWO Index</stp>
        <stp>PX_LAST</stp>
        <stp>4/25/2018</stp>
        <stp>4/25/2018</stp>
        <stp>[SMIF Portfolio MASTER.xlsm]Price Data!R83C29</stp>
        <stp/>
        <tr r="AC83" s="22"/>
      </tp>
      <tp t="e">
        <v>#N/A</v>
        <stp/>
        <stp>##V3_BDHV12</stp>
        <stp>ISRG US EQUITY</stp>
        <stp>PX_LAST</stp>
        <stp>12/29/2017</stp>
        <stp>4/20/2018</stp>
        <stp>[SMIF Portfolio MASTER.xlsm]Prices (BDH)!R5C10</stp>
        <stp>cols=2;rows=77</stp>
        <tr r="J5" s="17"/>
      </tp>
      <tp t="e">
        <v>#N/A</v>
        <stp/>
        <stp>##V3_BDHV12</stp>
        <stp>USGG10YR Index</stp>
        <stp>PX_LAST</stp>
        <stp>7/9/2018</stp>
        <stp>7/9/2018</stp>
        <stp>[SMIF Portfolio MASTER.xlsm]Price Data!R134C31</stp>
        <stp/>
        <tr r="AE134" s="22"/>
      </tp>
      <tp t="e">
        <v>#N/A</v>
        <stp/>
        <stp>##V3_BDHV12</stp>
        <stp>USGG10YR Index</stp>
        <stp>PX_LAST</stp>
        <stp>8/9/2018</stp>
        <stp>8/9/2018</stp>
        <stp>[SMIF Portfolio MASTER.xlsm]Price Data!R157C31</stp>
        <stp/>
        <tr r="AE157" s="22"/>
      </tp>
      <tp t="e">
        <v>#N/A</v>
        <stp/>
        <stp>##V3_BDHV12</stp>
        <stp>MXWO Index</stp>
        <stp>PX_LAST</stp>
        <stp>2/16/2018</stp>
        <stp>2/16/2018</stp>
        <stp>[SMIF Portfolio MASTER.xlsm]Price Data!R37C29</stp>
        <stp/>
        <tr r="AC37" s="22"/>
      </tp>
      <tp t="e">
        <v>#N/A</v>
        <stp/>
        <stp>##V3_BDHV12</stp>
        <stp>MXWO Index</stp>
        <stp>PX_LAST</stp>
        <stp>1/26/2018</stp>
        <stp>1/26/2018</stp>
        <stp>[SMIF Portfolio MASTER.xlsm]Price Data!R22C29</stp>
        <stp/>
        <tr r="AC22" s="22"/>
      </tp>
      <tp t="e">
        <v>#N/A</v>
        <stp/>
        <stp>##V3_BDHV12</stp>
        <stp>MXWO Index</stp>
        <stp>PX_LAST</stp>
        <stp>1/16/2018</stp>
        <stp>1/16/2018</stp>
        <stp>[SMIF Portfolio MASTER.xlsm]Price Data!R14C29</stp>
        <stp/>
        <tr r="AC14" s="22"/>
      </tp>
      <tp t="e">
        <v>#N/A</v>
        <stp/>
        <stp>##V3_BDHV12</stp>
        <stp>MXWO Index</stp>
        <stp>PX_LAST</stp>
        <stp>4/16/2018</stp>
        <stp>4/16/2018</stp>
        <stp>[SMIF Portfolio MASTER.xlsm]Price Data!R76C29</stp>
        <stp/>
        <tr r="AC76" s="22"/>
      </tp>
      <tp t="e">
        <v>#N/A</v>
        <stp/>
        <stp>##V3_BDHV12</stp>
        <stp>MXWO Index</stp>
        <stp>PX_LAST</stp>
        <stp>2/26/2018</stp>
        <stp>2/26/2018</stp>
        <stp>[SMIF Portfolio MASTER.xlsm]Price Data!R42C29</stp>
        <stp/>
        <tr r="AC42" s="22"/>
      </tp>
      <tp t="e">
        <v>#N/A</v>
        <stp/>
        <stp>##V3_BDHV12</stp>
        <stp>MXWO Index</stp>
        <stp>PX_LAST</stp>
        <stp>3/26/2018</stp>
        <stp>3/26/2018</stp>
        <stp>[SMIF Portfolio MASTER.xlsm]Price Data!R62C29</stp>
        <stp/>
        <tr r="AC62" s="22"/>
      </tp>
      <tp t="e">
        <v>#N/A</v>
        <stp/>
        <stp>##V3_BDHV12</stp>
        <stp>MXWO Index</stp>
        <stp>PX_LAST</stp>
        <stp>3/16/2018</stp>
        <stp>3/16/2018</stp>
        <stp>[SMIF Portfolio MASTER.xlsm]Price Data!R56C29</stp>
        <stp/>
        <tr r="AC56" s="22"/>
      </tp>
      <tp t="e">
        <v>#N/A</v>
        <stp/>
        <stp>##V3_BDHV12</stp>
        <stp>MXWO Index</stp>
        <stp>PX_LAST</stp>
        <stp>5/16/2018</stp>
        <stp>5/16/2018</stp>
        <stp>[SMIF Portfolio MASTER.xlsm]Price Data!R98C29</stp>
        <stp/>
        <tr r="AC98" s="22"/>
      </tp>
      <tp t="e">
        <v>#N/A</v>
        <stp/>
        <stp>##V3_BDHV12</stp>
        <stp>MXWO Index</stp>
        <stp>PX_LAST</stp>
        <stp>4/26/2018</stp>
        <stp>4/26/2018</stp>
        <stp>[SMIF Portfolio MASTER.xlsm]Price Data!R84C29</stp>
        <stp/>
        <tr r="AC84" s="22"/>
      </tp>
      <tp t="e">
        <v>#N/A</v>
        <stp/>
        <stp>##V3_BDHV12</stp>
        <stp>USGG10YR Index</stp>
        <stp>PX_LAST</stp>
        <stp>6/8/2018</stp>
        <stp>6/8/2018</stp>
        <stp>[SMIF Portfolio MASTER.xlsm]Price Data!R114C31</stp>
        <stp/>
        <tr r="AE114" s="22"/>
      </tp>
      <tp t="e">
        <v>#N/A</v>
        <stp/>
        <stp>##V3_BDHV12</stp>
        <stp>USGG10YR Index</stp>
        <stp>PX_LAST</stp>
        <stp>8/8/2018</stp>
        <stp>8/8/2018</stp>
        <stp>[SMIF Portfolio MASTER.xlsm]Price Data!R156C31</stp>
        <stp/>
        <tr r="AE156" s="22"/>
      </tp>
      <tp t="e">
        <v>#N/A</v>
        <stp/>
        <stp>##V3_BDHV12</stp>
        <stp>MXWO Index</stp>
        <stp>PX_LAST</stp>
        <stp>1/17/2018</stp>
        <stp>1/17/2018</stp>
        <stp>[SMIF Portfolio MASTER.xlsm]Price Data!R15C29</stp>
        <stp/>
        <tr r="AC15" s="22"/>
      </tp>
      <tp t="e">
        <v>#N/A</v>
        <stp/>
        <stp>##V3_BDHV12</stp>
        <stp>MXWO Index</stp>
        <stp>PX_LAST</stp>
        <stp>4/17/2018</stp>
        <stp>4/17/2018</stp>
        <stp>[SMIF Portfolio MASTER.xlsm]Price Data!R77C29</stp>
        <stp/>
        <tr r="AC77" s="22"/>
      </tp>
      <tp t="e">
        <v>#N/A</v>
        <stp/>
        <stp>##V3_BDHV12</stp>
        <stp>MXWO Index</stp>
        <stp>PX_LAST</stp>
        <stp>2/27/2018</stp>
        <stp>2/27/2018</stp>
        <stp>[SMIF Portfolio MASTER.xlsm]Price Data!R43C29</stp>
        <stp/>
        <tr r="AC43" s="22"/>
      </tp>
      <tp t="e">
        <v>#N/A</v>
        <stp/>
        <stp>##V3_BDHV12</stp>
        <stp>MXWO Index</stp>
        <stp>PX_LAST</stp>
        <stp>3/27/2018</stp>
        <stp>3/27/2018</stp>
        <stp>[SMIF Portfolio MASTER.xlsm]Price Data!R63C29</stp>
        <stp/>
        <tr r="AC63" s="22"/>
      </tp>
      <tp t="e">
        <v>#N/A</v>
        <stp/>
        <stp>##V3_BDHV12</stp>
        <stp>MXWO Index</stp>
        <stp>PX_LAST</stp>
        <stp>5/17/2018</stp>
        <stp>5/17/2018</stp>
        <stp>[SMIF Portfolio MASTER.xlsm]Price Data!R99C29</stp>
        <stp/>
        <tr r="AC99" s="22"/>
      </tp>
      <tp t="e">
        <v>#N/A</v>
        <stp/>
        <stp>##V3_BDHV12</stp>
        <stp>MXWO Index</stp>
        <stp>PX_LAST</stp>
        <stp>4/27/2018</stp>
        <stp>4/27/2018</stp>
        <stp>[SMIF Portfolio MASTER.xlsm]Price Data!R85C29</stp>
        <stp/>
        <tr r="AC85" s="22"/>
      </tp>
      <tp t="e">
        <v>#N/A</v>
        <stp/>
        <stp>##V3_BDHV12</stp>
        <stp>USGG10YR Index</stp>
        <stp>PX_LAST</stp>
        <stp>8/7/2018</stp>
        <stp>8/7/2018</stp>
        <stp>[SMIF Portfolio MASTER.xlsm]Price Data!R155C31</stp>
        <stp/>
        <tr r="AE155" s="22"/>
      </tp>
      <tp t="e">
        <v>#N/A</v>
        <stp/>
        <stp>##V3_BDHV12</stp>
        <stp>USGG10YR Index</stp>
        <stp>PX_LAST</stp>
        <stp>6/7/2018</stp>
        <stp>6/7/2018</stp>
        <stp>[SMIF Portfolio MASTER.xlsm]Price Data!R113C31</stp>
        <stp/>
        <tr r="AE113" s="22"/>
      </tp>
      <tp t="e">
        <v>#N/A</v>
        <stp/>
        <stp>##V3_BDHV12</stp>
        <stp>MXWO Index</stp>
        <stp>PX_LAST</stp>
        <stp>1/18/2018</stp>
        <stp>1/18/2018</stp>
        <stp>[SMIF Portfolio MASTER.xlsm]Price Data!R16C29</stp>
        <stp/>
        <tr r="AC16" s="22"/>
      </tp>
      <tp t="e">
        <v>#N/A</v>
        <stp/>
        <stp>##V3_BDHV12</stp>
        <stp>MXWO Index</stp>
        <stp>PX_LAST</stp>
        <stp>4/18/2018</stp>
        <stp>4/18/2018</stp>
        <stp>[SMIF Portfolio MASTER.xlsm]Price Data!R78C29</stp>
        <stp/>
        <tr r="AC78" s="22"/>
      </tp>
      <tp t="e">
        <v>#N/A</v>
        <stp/>
        <stp>##V3_BDHV12</stp>
        <stp>MXWO Index</stp>
        <stp>PX_LAST</stp>
        <stp>2/28/2018</stp>
        <stp>2/28/2018</stp>
        <stp>[SMIF Portfolio MASTER.xlsm]Price Data!R44C29</stp>
        <stp/>
        <tr r="AC44" s="22"/>
      </tp>
      <tp t="e">
        <v>#N/A</v>
        <stp/>
        <stp>##V3_BDHV12</stp>
        <stp>MXWO Index</stp>
        <stp>PX_LAST</stp>
        <stp>3/28/2018</stp>
        <stp>3/28/2018</stp>
        <stp>[SMIF Portfolio MASTER.xlsm]Price Data!R64C29</stp>
        <stp/>
        <tr r="AC64" s="22"/>
      </tp>
      <tp t="e">
        <v>#N/A</v>
        <stp/>
        <stp>##V3_BDHV12</stp>
        <stp>USGG10YR Index</stp>
        <stp>PX_LAST</stp>
        <stp>8/6/2018</stp>
        <stp>8/6/2018</stp>
        <stp>[SMIF Portfolio MASTER.xlsm]Price Data!R154C31</stp>
        <stp/>
        <tr r="AE154" s="22"/>
      </tp>
      <tp t="e">
        <v>#N/A</v>
        <stp/>
        <stp>##V3_BDHV12</stp>
        <stp>USGG10YR Index</stp>
        <stp>PX_LAST</stp>
        <stp>7/6/2018</stp>
        <stp>7/6/2018</stp>
        <stp>[SMIF Portfolio MASTER.xlsm]Price Data!R133C31</stp>
        <stp/>
        <tr r="AE133" s="22"/>
      </tp>
      <tp t="e">
        <v>#N/A</v>
        <stp/>
        <stp>##V3_BDHV12</stp>
        <stp>USGG10YR Index</stp>
        <stp>PX_LAST</stp>
        <stp>6/6/2018</stp>
        <stp>6/6/2018</stp>
        <stp>[SMIF Portfolio MASTER.xlsm]Price Data!R112C31</stp>
        <stp/>
        <tr r="AE112" s="22"/>
      </tp>
      <tp t="e">
        <v>#N/A</v>
        <stp/>
        <stp>##V3_BDHV12</stp>
        <stp>MXWO Index</stp>
        <stp>PX_LAST</stp>
        <stp>1/19/2018</stp>
        <stp>1/19/2018</stp>
        <stp>[SMIF Portfolio MASTER.xlsm]Price Data!R17C29</stp>
        <stp/>
        <tr r="AC17" s="22"/>
      </tp>
      <tp t="e">
        <v>#N/A</v>
        <stp/>
        <stp>##V3_BDHV12</stp>
        <stp>MXWO Index</stp>
        <stp>PX_LAST</stp>
        <stp>1/29/2018</stp>
        <stp>1/29/2018</stp>
        <stp>[SMIF Portfolio MASTER.xlsm]Price Data!R23C29</stp>
        <stp/>
        <tr r="AC23" s="22"/>
      </tp>
      <tp t="e">
        <v>#N/A</v>
        <stp/>
        <stp>##V3_BDHV12</stp>
        <stp>MXWO Index</stp>
        <stp>PX_LAST</stp>
        <stp>4/19/2018</stp>
        <stp>4/19/2018</stp>
        <stp>[SMIF Portfolio MASTER.xlsm]Price Data!R79C29</stp>
        <stp/>
        <tr r="AC79" s="22"/>
      </tp>
      <tp t="e">
        <v>#N/A</v>
        <stp/>
        <stp>##V3_BDHV12</stp>
        <stp>MXWO Index</stp>
        <stp>PX_LAST</stp>
        <stp>3/29/2018</stp>
        <stp>3/29/2018</stp>
        <stp>[SMIF Portfolio MASTER.xlsm]Price Data!R65C29</stp>
        <stp/>
        <tr r="AC65" s="22"/>
      </tp>
      <tp t="e">
        <v>#N/A</v>
        <stp/>
        <stp>##V3_BDHV12</stp>
        <stp>MXWO Index</stp>
        <stp>PX_LAST</stp>
        <stp>3/19/2018</stp>
        <stp>3/19/2018</stp>
        <stp>[SMIF Portfolio MASTER.xlsm]Price Data!R57C29</stp>
        <stp/>
        <tr r="AC57" s="22"/>
      </tp>
      <tp t="e">
        <v>#N/A</v>
        <stp/>
        <stp>##V3_BDHV12</stp>
        <stp>USGG10YR Index</stp>
        <stp>PX_LAST</stp>
        <stp>6/5/2018</stp>
        <stp>6/5/2018</stp>
        <stp>[SMIF Portfolio MASTER.xlsm]Price Data!R111C31</stp>
        <stp/>
        <tr r="AE111" s="22"/>
      </tp>
      <tp t="e">
        <v>#N/A</v>
        <stp/>
        <stp>##V3_BDHV12</stp>
        <stp>USGG10YR Index</stp>
        <stp>PX_LAST</stp>
        <stp>7/5/2018</stp>
        <stp>7/5/2018</stp>
        <stp>[SMIF Portfolio MASTER.xlsm]Price Data!R132C31</stp>
        <stp/>
        <tr r="AE132" s="22"/>
      </tp>
      <tp t="e">
        <v>#N/A</v>
        <stp/>
        <stp>##V3_BDHV12</stp>
        <stp>USGG10YR Index</stp>
        <stp>PX_LAST</stp>
        <stp>6/4/2018</stp>
        <stp>6/4/2018</stp>
        <stp>[SMIF Portfolio MASTER.xlsm]Price Data!R110C31</stp>
        <stp/>
        <tr r="AE110" s="22"/>
      </tp>
      <tp t="e">
        <v>#N/A</v>
        <stp/>
        <stp>##V3_BDHV12</stp>
        <stp>USGG10YR Index</stp>
        <stp>PX_LAST</stp>
        <stp>7/3/2018</stp>
        <stp>7/3/2018</stp>
        <stp>[SMIF Portfolio MASTER.xlsm]Price Data!R131C31</stp>
        <stp/>
        <tr r="AE131" s="22"/>
      </tp>
      <tp t="e">
        <v>#N/A</v>
        <stp/>
        <stp>##V3_BDHV12</stp>
        <stp>USGG10YR Index</stp>
        <stp>PX_LAST</stp>
        <stp>8/3/2018</stp>
        <stp>8/3/2018</stp>
        <stp>[SMIF Portfolio MASTER.xlsm]Price Data!R153C31</stp>
        <stp/>
        <tr r="AE153" s="22"/>
      </tp>
      <tp t="e">
        <v>#N/A</v>
        <stp/>
        <stp>##V3_BDHV12</stp>
        <stp>MXWO Index</stp>
        <stp>PX_LAST</stp>
        <stp>7/18/2018</stp>
        <stp>7/18/2018</stp>
        <stp>[SMIF Portfolio MASTER.xlsm]Price Data!R141C29</stp>
        <stp/>
        <tr r="AC141" s="22"/>
      </tp>
      <tp t="e">
        <v>#N/A</v>
        <stp/>
        <stp>##V3_BDHV12</stp>
        <stp>MXWO Index</stp>
        <stp>PX_LAST</stp>
        <stp>7/19/2018</stp>
        <stp>7/19/2018</stp>
        <stp>[SMIF Portfolio MASTER.xlsm]Price Data!R142C29</stp>
        <stp/>
        <tr r="AC142" s="22"/>
      </tp>
      <tp t="e">
        <v>#N/A</v>
        <stp/>
        <stp>##V3_BDHV12</stp>
        <stp>MXWO Index</stp>
        <stp>PX_LAST</stp>
        <stp>7/16/2018</stp>
        <stp>7/16/2018</stp>
        <stp>[SMIF Portfolio MASTER.xlsm]Price Data!R139C29</stp>
        <stp/>
        <tr r="AC139" s="22"/>
      </tp>
      <tp t="e">
        <v>#N/A</v>
        <stp/>
        <stp>##V3_BDHV12</stp>
        <stp>MXWO Index</stp>
        <stp>PX_LAST</stp>
        <stp>5/30/2018</stp>
        <stp>5/30/2018</stp>
        <stp>[SMIF Portfolio MASTER.xlsm]Price Data!R107C29</stp>
        <stp/>
        <tr r="AC107" s="22"/>
      </tp>
      <tp t="e">
        <v>#N/A</v>
        <stp/>
        <stp>##V3_BDHV12</stp>
        <stp>MXWO Index</stp>
        <stp>PX_LAST</stp>
        <stp>7/13/2018</stp>
        <stp>7/13/2018</stp>
        <stp>[SMIF Portfolio MASTER.xlsm]Price Data!R138C29</stp>
        <stp/>
        <tr r="AC138" s="22"/>
      </tp>
      <tp t="e">
        <v>#N/A</v>
        <stp/>
        <stp>##V3_BDHV12</stp>
        <stp>MXWO Index</stp>
        <stp>PX_LAST</stp>
        <stp>7/12/2018</stp>
        <stp>7/12/2018</stp>
        <stp>[SMIF Portfolio MASTER.xlsm]Price Data!R137C29</stp>
        <stp/>
        <tr r="AC137" s="22"/>
      </tp>
      <tp t="e">
        <v>#N/A</v>
        <stp/>
        <stp>##V3_BDHV12</stp>
        <stp>MXWO Index</stp>
        <stp>PX_LAST</stp>
        <stp>5/31/2018</stp>
        <stp>5/31/2018</stp>
        <stp>[SMIF Portfolio MASTER.xlsm]Price Data!R108C29</stp>
        <stp/>
        <tr r="AC108" s="22"/>
      </tp>
      <tp t="e">
        <v>#N/A</v>
        <stp/>
        <stp>##V3_BDHV12</stp>
        <stp>MXWO Index</stp>
        <stp>PX_LAST</stp>
        <stp>7/11/2018</stp>
        <stp>7/11/2018</stp>
        <stp>[SMIF Portfolio MASTER.xlsm]Price Data!R136C29</stp>
        <stp/>
        <tr r="AC136" s="22"/>
      </tp>
      <tp t="e">
        <v>#N/A</v>
        <stp/>
        <stp>##V3_BDHV12</stp>
        <stp>MXWO Index</stp>
        <stp>PX_LAST</stp>
        <stp>7/10/2018</stp>
        <stp>7/10/2018</stp>
        <stp>[SMIF Portfolio MASTER.xlsm]Price Data!R135C29</stp>
        <stp/>
        <tr r="AC135" s="22"/>
      </tp>
      <tp t="e">
        <v>#N/A</v>
        <stp/>
        <stp>##V3_BDHV12</stp>
        <stp>MXWO Index</stp>
        <stp>PX_LAST</stp>
        <stp>7/17/2018</stp>
        <stp>7/17/2018</stp>
        <stp>[SMIF Portfolio MASTER.xlsm]Price Data!R140C29</stp>
        <stp/>
        <tr r="AC140" s="22"/>
      </tp>
      <tp t="e">
        <v>#N/A</v>
        <stp/>
        <stp>##V3_BDHV12</stp>
        <stp>USGG10YR Index</stp>
        <stp>PX_LAST</stp>
        <stp>7/2/2018</stp>
        <stp>7/2/2018</stp>
        <stp>[SMIF Portfolio MASTER.xlsm]Price Data!R130C31</stp>
        <stp/>
        <tr r="AE130" s="22"/>
      </tp>
      <tp t="e">
        <v>#N/A</v>
        <stp/>
        <stp>##V3_BDHV12</stp>
        <stp>USGG10YR Index</stp>
        <stp>PX_LAST</stp>
        <stp>8/2/2018</stp>
        <stp>8/2/2018</stp>
        <stp>[SMIF Portfolio MASTER.xlsm]Price Data!R152C31</stp>
        <stp/>
        <tr r="AE152" s="22"/>
      </tp>
      <tp t="e">
        <v>#N/A</v>
        <stp/>
        <stp>##V3_BDHV12</stp>
        <stp>MXWO Index</stp>
        <stp>PX_LAST</stp>
        <stp>5/29/2018</stp>
        <stp>5/29/2018</stp>
        <stp>[SMIF Portfolio MASTER.xlsm]Price Data!R106C29</stp>
        <stp/>
        <tr r="AC106" s="22"/>
      </tp>
      <tp t="e">
        <v>#N/A</v>
        <stp/>
        <stp>##V3_BDHV12</stp>
        <stp>MXWO Index</stp>
        <stp>PX_LAST</stp>
        <stp>6/18/2018</stp>
        <stp>6/18/2018</stp>
        <stp>[SMIF Portfolio MASTER.xlsm]Price Data!R120C29</stp>
        <stp/>
        <tr r="AC120" s="22"/>
      </tp>
      <tp t="e">
        <v>#N/A</v>
        <stp/>
        <stp>##V3_BDHV12</stp>
        <stp>MXWO Index</stp>
        <stp>PX_LAST</stp>
        <stp>6/19/2018</stp>
        <stp>6/19/2018</stp>
        <stp>[SMIF Portfolio MASTER.xlsm]Price Data!R121C29</stp>
        <stp/>
        <tr r="AC121" s="22"/>
      </tp>
      <tp t="e">
        <v>#N/A</v>
        <stp/>
        <stp>##V3_BDHV12</stp>
        <stp>MXWO Index</stp>
        <stp>PX_LAST</stp>
        <stp>5/24/2018</stp>
        <stp>5/24/2018</stp>
        <stp>[SMIF Portfolio MASTER.xlsm]Price Data!R104C29</stp>
        <stp/>
        <tr r="AC104" s="22"/>
      </tp>
      <tp t="e">
        <v>#N/A</v>
        <stp/>
        <stp>##V3_BDHV12</stp>
        <stp>MXWO Index</stp>
        <stp>PX_LAST</stp>
        <stp>6/15/2018</stp>
        <stp>6/15/2018</stp>
        <stp>[SMIF Portfolio MASTER.xlsm]Price Data!R119C29</stp>
        <stp/>
        <tr r="AC119" s="22"/>
      </tp>
      <tp t="e">
        <v>#N/A</v>
        <stp/>
        <stp>##V3_BDHV12</stp>
        <stp>MXWO Index</stp>
        <stp>PX_LAST</stp>
        <stp>5/25/2018</stp>
        <stp>5/25/2018</stp>
        <stp>[SMIF Portfolio MASTER.xlsm]Price Data!R105C29</stp>
        <stp/>
        <tr r="AC105" s="22"/>
      </tp>
      <tp t="e">
        <v>#N/A</v>
        <stp/>
        <stp>##V3_BDHV12</stp>
        <stp>MXWO Index</stp>
        <stp>PX_LAST</stp>
        <stp>6/14/2018</stp>
        <stp>6/14/2018</stp>
        <stp>[SMIF Portfolio MASTER.xlsm]Price Data!R118C29</stp>
        <stp/>
        <tr r="AC118" s="22"/>
      </tp>
      <tp t="e">
        <v>#N/A</v>
        <stp/>
        <stp>##V3_BDHV12</stp>
        <stp>MXWO Index</stp>
        <stp>PX_LAST</stp>
        <stp>6/11/2018</stp>
        <stp>6/11/2018</stp>
        <stp>[SMIF Portfolio MASTER.xlsm]Price Data!R115C29</stp>
        <stp/>
        <tr r="AC115" s="22"/>
      </tp>
      <tp t="e">
        <v>#N/A</v>
        <stp/>
        <stp>##V3_BDHV12</stp>
        <stp>MXWO Index</stp>
        <stp>PX_LAST</stp>
        <stp>5/21/2018</stp>
        <stp>5/21/2018</stp>
        <stp>[SMIF Portfolio MASTER.xlsm]Price Data!R101C29</stp>
        <stp/>
        <tr r="AC101" s="22"/>
      </tp>
      <tp t="e">
        <v>#N/A</v>
        <stp/>
        <stp>##V3_BDHV12</stp>
        <stp>MXWO Index</stp>
        <stp>PX_LAST</stp>
        <stp>6/13/2018</stp>
        <stp>6/13/2018</stp>
        <stp>[SMIF Portfolio MASTER.xlsm]Price Data!R117C29</stp>
        <stp/>
        <tr r="AC117" s="22"/>
      </tp>
      <tp t="e">
        <v>#N/A</v>
        <stp/>
        <stp>##V3_BDHV12</stp>
        <stp>MXWO Index</stp>
        <stp>PX_LAST</stp>
        <stp>5/22/2018</stp>
        <stp>5/22/2018</stp>
        <stp>[SMIF Portfolio MASTER.xlsm]Price Data!R102C29</stp>
        <stp/>
        <tr r="AC102" s="22"/>
      </tp>
      <tp t="e">
        <v>#N/A</v>
        <stp/>
        <stp>##V3_BDHV12</stp>
        <stp>MXWO Index</stp>
        <stp>PX_LAST</stp>
        <stp>6/12/2018</stp>
        <stp>6/12/2018</stp>
        <stp>[SMIF Portfolio MASTER.xlsm]Price Data!R116C29</stp>
        <stp/>
        <tr r="AC116" s="22"/>
      </tp>
      <tp t="e">
        <v>#N/A</v>
        <stp/>
        <stp>##V3_BDHV12</stp>
        <stp>MXWO Index</stp>
        <stp>PX_LAST</stp>
        <stp>5/23/2018</stp>
        <stp>5/23/2018</stp>
        <stp>[SMIF Portfolio MASTER.xlsm]Price Data!R103C29</stp>
        <stp/>
        <tr r="AC103" s="22"/>
      </tp>
      <tp t="e">
        <v>#N/A</v>
        <stp/>
        <stp>##V3_BDHV12</stp>
        <stp>USGG10YR Index</stp>
        <stp>PX_LAST</stp>
        <stp>6/1/2018</stp>
        <stp>6/1/2018</stp>
        <stp>[SMIF Portfolio MASTER.xlsm]Price Data!R109C31</stp>
        <stp/>
        <tr r="AE109" s="22"/>
      </tp>
      <tp t="e">
        <v>#N/A</v>
        <stp/>
        <stp>##V3_BDHV12</stp>
        <stp>USGG10YR Index</stp>
        <stp>PX_LAST</stp>
        <stp>8/1/2018</stp>
        <stp>8/1/2018</stp>
        <stp>[SMIF Portfolio MASTER.xlsm]Price Data!R151C31</stp>
        <stp/>
        <tr r="AE151" s="22"/>
      </tp>
      <tp t="e">
        <v>#N/A</v>
        <stp/>
        <stp>##V3_BDHV12</stp>
        <stp>MXWO Index</stp>
        <stp>PX_LAST</stp>
        <stp>5/18/2018</stp>
        <stp>5/18/2018</stp>
        <stp>[SMIF Portfolio MASTER.xlsm]Price Data!R100C29</stp>
        <stp/>
        <tr r="AC100" s="22"/>
      </tp>
      <tp t="e">
        <v>#N/A</v>
        <stp/>
        <stp>##V3_BDHV12</stp>
        <stp>MXWO Index</stp>
        <stp>PX_LAST</stp>
        <stp>6/28/2018</stp>
        <stp>6/28/2018</stp>
        <stp>[SMIF Portfolio MASTER.xlsm]Price Data!R128C29</stp>
        <stp/>
        <tr r="AC128" s="22"/>
      </tp>
      <tp t="e">
        <v>#N/A</v>
        <stp/>
        <stp>##V3_BDHV12</stp>
        <stp>MXWO Index</stp>
        <stp>PX_LAST</stp>
        <stp>6/29/2018</stp>
        <stp>6/29/2018</stp>
        <stp>[SMIF Portfolio MASTER.xlsm]Price Data!R129C29</stp>
        <stp/>
        <tr r="AC129" s="22"/>
      </tp>
      <tp t="e">
        <v>#N/A</v>
        <stp/>
        <stp>##V3_BDHV12</stp>
        <stp>MXWO Index</stp>
        <stp>PX_LAST</stp>
        <stp>6/26/2018</stp>
        <stp>6/26/2018</stp>
        <stp>[SMIF Portfolio MASTER.xlsm]Price Data!R126C29</stp>
        <stp/>
        <tr r="AC126" s="22"/>
      </tp>
      <tp t="e">
        <v>#N/A</v>
        <stp/>
        <stp>##V3_BDHV12</stp>
        <stp>MXWO Index</stp>
        <stp>PX_LAST</stp>
        <stp>7/31/2018</stp>
        <stp>7/31/2018</stp>
        <stp>[SMIF Portfolio MASTER.xlsm]Price Data!R150C29</stp>
        <stp/>
        <tr r="AC150" s="22"/>
      </tp>
      <tp t="e">
        <v>#N/A</v>
        <stp/>
        <stp>##V3_BDHV12</stp>
        <stp>MXWO Index</stp>
        <stp>PX_LAST</stp>
        <stp>7/30/2018</stp>
        <stp>7/30/2018</stp>
        <stp>[SMIF Portfolio MASTER.xlsm]Price Data!R149C29</stp>
        <stp/>
        <tr r="AC149" s="22"/>
      </tp>
      <tp t="e">
        <v>#N/A</v>
        <stp/>
        <stp>##V3_BDHV12</stp>
        <stp>MXWO Index</stp>
        <stp>PX_LAST</stp>
        <stp>6/27/2018</stp>
        <stp>6/27/2018</stp>
        <stp>[SMIF Portfolio MASTER.xlsm]Price Data!R127C29</stp>
        <stp/>
        <tr r="AC127" s="22"/>
      </tp>
      <tp t="e">
        <v>#N/A</v>
        <stp/>
        <stp>##V3_BDHV12</stp>
        <stp>MXWO Index</stp>
        <stp>PX_LAST</stp>
        <stp>6/25/2018</stp>
        <stp>6/25/2018</stp>
        <stp>[SMIF Portfolio MASTER.xlsm]Price Data!R125C29</stp>
        <stp/>
        <tr r="AC125" s="22"/>
      </tp>
      <tp t="e">
        <v>#N/A</v>
        <stp/>
        <stp>##V3_BDHV12</stp>
        <stp>MXWO Index</stp>
        <stp>PX_LAST</stp>
        <stp>6/22/2018</stp>
        <stp>6/22/2018</stp>
        <stp>[SMIF Portfolio MASTER.xlsm]Price Data!R124C29</stp>
        <stp/>
        <tr r="AC124" s="22"/>
      </tp>
      <tp t="e">
        <v>#N/A</v>
        <stp/>
        <stp>##V3_BDHV12</stp>
        <stp>MXWO Index</stp>
        <stp>PX_LAST</stp>
        <stp>6/20/2018</stp>
        <stp>6/20/2018</stp>
        <stp>[SMIF Portfolio MASTER.xlsm]Price Data!R122C29</stp>
        <stp/>
        <tr r="AC122" s="22"/>
      </tp>
      <tp t="e">
        <v>#N/A</v>
        <stp/>
        <stp>##V3_BDHV12</stp>
        <stp>MXWO Index</stp>
        <stp>PX_LAST</stp>
        <stp>6/21/2018</stp>
        <stp>6/21/2018</stp>
        <stp>[SMIF Portfolio MASTER.xlsm]Price Data!R123C29</stp>
        <stp/>
        <tr r="AC123" s="22"/>
      </tp>
      <tp t="e">
        <v>#N/A</v>
        <stp/>
        <stp>##V3_BDHV12</stp>
        <stp>MXWO Index</stp>
        <stp>PX_LAST</stp>
        <stp>7/20/2018</stp>
        <stp>7/20/2018</stp>
        <stp>[SMIF Portfolio MASTER.xlsm]Price Data!R143C29</stp>
        <stp/>
        <tr r="AC143" s="22"/>
      </tp>
      <tp t="e">
        <v>#N/A</v>
        <stp/>
        <stp>##V3_BDHV12</stp>
        <stp>MXWO Index</stp>
        <stp>PX_LAST</stp>
        <stp>7/23/2018</stp>
        <stp>7/23/2018</stp>
        <stp>[SMIF Portfolio MASTER.xlsm]Price Data!R144C29</stp>
        <stp/>
        <tr r="AC144" s="22"/>
      </tp>
      <tp t="e">
        <v>#N/A</v>
        <stp/>
        <stp>##V3_BDHV12</stp>
        <stp>MXWO Index</stp>
        <stp>PX_LAST</stp>
        <stp>7/24/2018</stp>
        <stp>7/24/2018</stp>
        <stp>[SMIF Portfolio MASTER.xlsm]Price Data!R145C29</stp>
        <stp/>
        <tr r="AC145" s="22"/>
      </tp>
      <tp t="e">
        <v>#N/A</v>
        <stp/>
        <stp>##V3_BDHV12</stp>
        <stp>MXWO Index</stp>
        <stp>PX_LAST</stp>
        <stp>7/25/2018</stp>
        <stp>7/25/2018</stp>
        <stp>[SMIF Portfolio MASTER.xlsm]Price Data!R146C29</stp>
        <stp/>
        <tr r="AC146" s="22"/>
      </tp>
      <tp t="e">
        <v>#N/A</v>
        <stp/>
        <stp>##V3_BDHV12</stp>
        <stp>MXWO Index</stp>
        <stp>PX_LAST</stp>
        <stp>7/26/2018</stp>
        <stp>7/26/2018</stp>
        <stp>[SMIF Portfolio MASTER.xlsm]Price Data!R147C29</stp>
        <stp/>
        <tr r="AC147" s="22"/>
      </tp>
      <tp t="e">
        <v>#N/A</v>
        <stp/>
        <stp>##V3_BDHV12</stp>
        <stp>MXWO Index</stp>
        <stp>PX_LAST</stp>
        <stp>7/27/2018</stp>
        <stp>7/27/2018</stp>
        <stp>[SMIF Portfolio MASTER.xlsm]Price Data!R148C29</stp>
        <stp/>
        <tr r="AC148" s="22"/>
      </tp>
      <tp t="e">
        <v>#N/A</v>
        <stp/>
        <stp>##V3_BDHV12</stp>
        <stp>USGG10YR Index</stp>
        <stp>PX_LAST</stp>
        <stp>1/5/2018</stp>
        <stp>1/5/2018</stp>
        <stp>[SMIF Portfolio MASTER.xlsm]Price Data!R8C31</stp>
        <stp/>
        <tr r="AE8" s="22"/>
      </tp>
      <tp t="e">
        <v>#N/A</v>
        <stp/>
        <stp>##V3_BDHV12</stp>
        <stp>USGG10YR Index</stp>
        <stp>PX_LAST</stp>
        <stp>1/3/2018</stp>
        <stp>1/3/2018</stp>
        <stp>[SMIF Portfolio MASTER.xlsm]Price Data!R6C31</stp>
        <stp/>
        <tr r="AE6" s="22"/>
      </tp>
      <tp t="e">
        <v>#N/A</v>
        <stp/>
        <stp>##V3_BDHV12</stp>
        <stp>USGG10YR Index</stp>
        <stp>PX_LAST</stp>
        <stp>1/2/2018</stp>
        <stp>1/2/2018</stp>
        <stp>[SMIF Portfolio MASTER.xlsm]Price Data!R5C31</stp>
        <stp/>
        <tr r="AE5" s="22"/>
      </tp>
      <tp t="e">
        <v>#N/A</v>
        <stp/>
        <stp>##V3_BDHV12</stp>
        <stp>USGG10YR Index</stp>
        <stp>PX_LAST</stp>
        <stp>1/8/2018</stp>
        <stp>1/8/2018</stp>
        <stp>[SMIF Portfolio MASTER.xlsm]Price Data!R9C31</stp>
        <stp/>
        <tr r="AE9" s="22"/>
      </tp>
      <tp t="e">
        <v>#N/A</v>
        <stp/>
        <stp>##V3_BDHV12</stp>
        <stp>USGG10YR Index</stp>
        <stp>PX_LAST</stp>
        <stp>1/4/2018</stp>
        <stp>1/4/2018</stp>
        <stp>[SMIF Portfolio MASTER.xlsm]Price Data!R7C31</stp>
        <stp/>
        <tr r="AE7" s="22"/>
      </tp>
      <tp t="e">
        <v>#N/A</v>
        <stp/>
        <stp>##V3_BDHV12</stp>
        <stp>LBUSTRUU Index</stp>
        <stp>PX_LAST</stp>
        <stp>8/8/2018</stp>
        <stp>8/8/2018</stp>
        <stp>[SMIF Portfolio MASTER.xlsm]Price Data!R156C30</stp>
        <stp/>
        <tr r="AD156" s="22"/>
      </tp>
      <tp t="e">
        <v>#N/A</v>
        <stp/>
        <stp>##V3_BDHV12</stp>
        <stp>LBUSTRUU Index</stp>
        <stp>PX_LAST</stp>
        <stp>6/8/2018</stp>
        <stp>6/8/2018</stp>
        <stp>[SMIF Portfolio MASTER.xlsm]Price Data!R114C30</stp>
        <stp/>
        <tr r="AD114" s="22"/>
      </tp>
      <tp t="e">
        <v>#N/A</v>
        <stp/>
        <stp>##V3_BDHV12</stp>
        <stp>LBUSTRUU Index</stp>
        <stp>PX_LAST</stp>
        <stp>8/9/2018</stp>
        <stp>8/9/2018</stp>
        <stp>[SMIF Portfolio MASTER.xlsm]Price Data!R157C30</stp>
        <stp/>
        <tr r="AD157" s="22"/>
      </tp>
      <tp t="e">
        <v>#N/A</v>
        <stp/>
        <stp>##V3_BDHV12</stp>
        <stp>LBUSTRUU Index</stp>
        <stp>PX_LAST</stp>
        <stp>7/9/2018</stp>
        <stp>7/9/2018</stp>
        <stp>[SMIF Portfolio MASTER.xlsm]Price Data!R134C30</stp>
        <stp/>
        <tr r="AD134" s="22"/>
      </tp>
      <tp t="e">
        <v>#N/A</v>
        <stp/>
        <stp>##V3_BDHV12</stp>
        <stp>LBUSTRUU Index</stp>
        <stp>PX_LAST</stp>
        <stp>6/4/2018</stp>
        <stp>6/4/2018</stp>
        <stp>[SMIF Portfolio MASTER.xlsm]Price Data!R110C30</stp>
        <stp/>
        <tr r="AD110" s="22"/>
      </tp>
      <tp t="e">
        <v>#N/A</v>
        <stp/>
        <stp>##V3_BDHV12</stp>
        <stp>LBUSTRUU Index</stp>
        <stp>PX_LAST</stp>
        <stp>7/5/2018</stp>
        <stp>7/5/2018</stp>
        <stp>[SMIF Portfolio MASTER.xlsm]Price Data!R132C30</stp>
        <stp/>
        <tr r="AD132" s="22"/>
      </tp>
      <tp t="e">
        <v>#N/A</v>
        <stp/>
        <stp>##V3_BDHV12</stp>
        <stp>LBUSTRUU Index</stp>
        <stp>PX_LAST</stp>
        <stp>6/5/2018</stp>
        <stp>6/5/2018</stp>
        <stp>[SMIF Portfolio MASTER.xlsm]Price Data!R111C30</stp>
        <stp/>
        <tr r="AD111" s="22"/>
      </tp>
      <tp t="e">
        <v>#N/A</v>
        <stp/>
        <stp>##V3_BDHV12</stp>
        <stp>LBUSTRUU Index</stp>
        <stp>PX_LAST</stp>
        <stp>6/6/2018</stp>
        <stp>6/6/2018</stp>
        <stp>[SMIF Portfolio MASTER.xlsm]Price Data!R112C30</stp>
        <stp/>
        <tr r="AD112" s="22"/>
      </tp>
      <tp t="e">
        <v>#N/A</v>
        <stp/>
        <stp>##V3_BDHV12</stp>
        <stp>LBUSTRUU Index</stp>
        <stp>PX_LAST</stp>
        <stp>7/6/2018</stp>
        <stp>7/6/2018</stp>
        <stp>[SMIF Portfolio MASTER.xlsm]Price Data!R133C30</stp>
        <stp/>
        <tr r="AD133" s="22"/>
      </tp>
      <tp t="e">
        <v>#N/A</v>
        <stp/>
        <stp>##V3_BDHV12</stp>
        <stp>LBUSTRUU Index</stp>
        <stp>PX_LAST</stp>
        <stp>8/6/2018</stp>
        <stp>8/6/2018</stp>
        <stp>[SMIF Portfolio MASTER.xlsm]Price Data!R154C30</stp>
        <stp/>
        <tr r="AD154" s="22"/>
      </tp>
      <tp t="e">
        <v>#N/A</v>
        <stp/>
        <stp>##V3_BDHV12</stp>
        <stp>LBUSTRUU Index</stp>
        <stp>PX_LAST</stp>
        <stp>6/7/2018</stp>
        <stp>6/7/2018</stp>
        <stp>[SMIF Portfolio MASTER.xlsm]Price Data!R113C30</stp>
        <stp/>
        <tr r="AD113" s="22"/>
      </tp>
      <tp t="e">
        <v>#N/A</v>
        <stp/>
        <stp>##V3_BDHV12</stp>
        <stp>LBUSTRUU Index</stp>
        <stp>PX_LAST</stp>
        <stp>8/7/2018</stp>
        <stp>8/7/2018</stp>
        <stp>[SMIF Portfolio MASTER.xlsm]Price Data!R155C30</stp>
        <stp/>
        <tr r="AD155" s="22"/>
      </tp>
      <tp t="e">
        <v>#N/A</v>
        <stp/>
        <stp>##V3_BDHV12</stp>
        <stp>LBUSTRUU Index</stp>
        <stp>PX_LAST</stp>
        <stp>8/1/2018</stp>
        <stp>8/1/2018</stp>
        <stp>[SMIF Portfolio MASTER.xlsm]Price Data!R151C30</stp>
        <stp/>
        <tr r="AD151" s="22"/>
      </tp>
      <tp t="e">
        <v>#N/A</v>
        <stp/>
        <stp>##V3_BDHV12</stp>
        <stp>LBUSTRUU Index</stp>
        <stp>PX_LAST</stp>
        <stp>6/1/2018</stp>
        <stp>6/1/2018</stp>
        <stp>[SMIF Portfolio MASTER.xlsm]Price Data!R109C30</stp>
        <stp/>
        <tr r="AD109" s="22"/>
      </tp>
      <tp t="e">
        <v>#N/A</v>
        <stp/>
        <stp>##V3_BDHV12</stp>
        <stp>LBUSTRUU Index</stp>
        <stp>PX_LAST</stp>
        <stp>8/2/2018</stp>
        <stp>8/2/2018</stp>
        <stp>[SMIF Portfolio MASTER.xlsm]Price Data!R152C30</stp>
        <stp/>
        <tr r="AD152" s="22"/>
      </tp>
      <tp t="e">
        <v>#N/A</v>
        <stp/>
        <stp>##V3_BDHV12</stp>
        <stp>USGG10YR Index</stp>
        <stp>PX_LAST</stp>
        <stp>12/29/2017</stp>
        <stp>12/29/2017</stp>
        <stp>[SMIF Portfolio MASTER.xlsm]Price Data!R4C31</stp>
        <stp/>
        <tr r="AE4" s="22"/>
      </tp>
      <tp t="e">
        <v>#N/A</v>
        <stp/>
        <stp>##V3_BDHV12</stp>
        <stp>LBUSTRUU Index</stp>
        <stp>PX_LAST</stp>
        <stp>7/2/2018</stp>
        <stp>7/2/2018</stp>
        <stp>[SMIF Portfolio MASTER.xlsm]Price Data!R130C30</stp>
        <stp/>
        <tr r="AD130" s="22"/>
      </tp>
      <tp t="e">
        <v>#N/A</v>
        <stp/>
        <stp>##V3_BDHV12</stp>
        <stp>LBUSTRUU Index</stp>
        <stp>PX_LAST</stp>
        <stp>8/3/2018</stp>
        <stp>8/3/2018</stp>
        <stp>[SMIF Portfolio MASTER.xlsm]Price Data!R153C30</stp>
        <stp/>
        <tr r="AD153" s="22"/>
      </tp>
      <tp t="e">
        <v>#N/A</v>
        <stp/>
        <stp>##V3_BDHV12</stp>
        <stp>LBUSTRUU Index</stp>
        <stp>PX_LAST</stp>
        <stp>7/3/2018</stp>
        <stp>7/3/2018</stp>
        <stp>[SMIF Portfolio MASTER.xlsm]Price Data!R131C30</stp>
        <stp/>
        <tr r="AD131" s="22"/>
      </tp>
      <tp t="e">
        <v>#N/A</v>
        <stp/>
        <stp>##V3_BDHV12</stp>
        <stp>LBUSTRUU Index</stp>
        <stp>PX_LAST</stp>
        <stp>3/9/2018</stp>
        <stp>3/9/2018</stp>
        <stp>[SMIF Portfolio MASTER.xlsm]Price Data!R51C30</stp>
        <stp/>
        <tr r="AD51" s="22"/>
      </tp>
      <tp t="e">
        <v>#N/A</v>
        <stp/>
        <stp>##V3_BDHV12</stp>
        <stp>LBUSTRUU Index</stp>
        <stp>PX_LAST</stp>
        <stp>3/8/2018</stp>
        <stp>3/8/2018</stp>
        <stp>[SMIF Portfolio MASTER.xlsm]Price Data!R50C30</stp>
        <stp/>
        <tr r="AD50" s="22"/>
      </tp>
      <tp t="e">
        <v>#N/A</v>
        <stp/>
        <stp>##V3_BDHV12</stp>
        <stp>LBUSTRUU Index</stp>
        <stp>PX_LAST</stp>
        <stp>3/2/2018</stp>
        <stp>3/2/2018</stp>
        <stp>[SMIF Portfolio MASTER.xlsm]Price Data!R46C30</stp>
        <stp/>
        <tr r="AD46" s="22"/>
      </tp>
      <tp t="e">
        <v>#N/A</v>
        <stp/>
        <stp>##V3_BDHV12</stp>
        <stp>LBUSTRUU Index</stp>
        <stp>PX_LAST</stp>
        <stp>3/1/2018</stp>
        <stp>3/1/2018</stp>
        <stp>[SMIF Portfolio MASTER.xlsm]Price Data!R45C30</stp>
        <stp/>
        <tr r="AD45" s="22"/>
      </tp>
      <tp t="e">
        <v>#N/A</v>
        <stp/>
        <stp>##V3_BDHV12</stp>
        <stp>LBUSTRUU Index</stp>
        <stp>PX_LAST</stp>
        <stp>3/6/2018</stp>
        <stp>3/6/2018</stp>
        <stp>[SMIF Portfolio MASTER.xlsm]Price Data!R48C30</stp>
        <stp/>
        <tr r="AD48" s="22"/>
      </tp>
      <tp t="e">
        <v>#N/A</v>
        <stp/>
        <stp>##V3_BDHV12</stp>
        <stp>LBUSTRUU Index</stp>
        <stp>PX_LAST</stp>
        <stp>3/7/2018</stp>
        <stp>3/7/2018</stp>
        <stp>[SMIF Portfolio MASTER.xlsm]Price Data!R49C30</stp>
        <stp/>
        <tr r="AD49" s="22"/>
      </tp>
      <tp t="e">
        <v>#N/A</v>
        <stp/>
        <stp>##V3_BDHV12</stp>
        <stp>LBUSTRUU Index</stp>
        <stp>PX_LAST</stp>
        <stp>3/5/2018</stp>
        <stp>3/5/2018</stp>
        <stp>[SMIF Portfolio MASTER.xlsm]Price Data!R47C30</stp>
        <stp/>
        <tr r="AD47" s="22"/>
      </tp>
      <tp t="e">
        <v>#N/A</v>
        <stp/>
        <stp>##V3_BDHV12</stp>
        <stp>LBUSTRUU Index</stp>
        <stp>PX_LAST</stp>
        <stp>2/9/2018</stp>
        <stp>2/9/2018</stp>
        <stp>[SMIF Portfolio MASTER.xlsm]Price Data!R32C30</stp>
        <stp/>
        <tr r="AD32" s="22"/>
      </tp>
      <tp t="e">
        <v>#N/A</v>
        <stp/>
        <stp>##V3_BDHV12</stp>
        <stp>LBUSTRUU Index</stp>
        <stp>PX_LAST</stp>
        <stp>2/8/2018</stp>
        <stp>2/8/2018</stp>
        <stp>[SMIF Portfolio MASTER.xlsm]Price Data!R31C30</stp>
        <stp/>
        <tr r="AD31" s="22"/>
      </tp>
      <tp t="e">
        <v>#N/A</v>
        <stp/>
        <stp>##V3_BDHV12</stp>
        <stp>LBUSTRUU Index</stp>
        <stp>PX_LAST</stp>
        <stp>2/5/2018</stp>
        <stp>2/5/2018</stp>
        <stp>[SMIF Portfolio MASTER.xlsm]Price Data!R28C30</stp>
        <stp/>
        <tr r="AD28" s="22"/>
      </tp>
      <tp t="e">
        <v>#N/A</v>
        <stp/>
        <stp>##V3_BDHV12</stp>
        <stp>LBUSTRUU Index</stp>
        <stp>PX_LAST</stp>
        <stp>2/7/2018</stp>
        <stp>2/7/2018</stp>
        <stp>[SMIF Portfolio MASTER.xlsm]Price Data!R30C30</stp>
        <stp/>
        <tr r="AD30" s="22"/>
      </tp>
      <tp t="e">
        <v>#N/A</v>
        <stp/>
        <stp>##V3_BDHV12</stp>
        <stp>LBUSTRUU Index</stp>
        <stp>PX_LAST</stp>
        <stp>2/6/2018</stp>
        <stp>2/6/2018</stp>
        <stp>[SMIF Portfolio MASTER.xlsm]Price Data!R29C30</stp>
        <stp/>
        <tr r="AD29" s="22"/>
      </tp>
      <tp t="e">
        <v>#N/A</v>
        <stp/>
        <stp>##V3_BDHV12</stp>
        <stp>LBUSTRUU Index</stp>
        <stp>PX_LAST</stp>
        <stp>2/1/2018</stp>
        <stp>2/1/2018</stp>
        <stp>[SMIF Portfolio MASTER.xlsm]Price Data!R26C30</stp>
        <stp/>
        <tr r="AD26" s="22"/>
      </tp>
      <tp t="e">
        <v>#N/A</v>
        <stp/>
        <stp>##V3_BDHV12</stp>
        <stp>LBUSTRUU Index</stp>
        <stp>PX_LAST</stp>
        <stp>2/2/2018</stp>
        <stp>2/2/2018</stp>
        <stp>[SMIF Portfolio MASTER.xlsm]Price Data!R27C30</stp>
        <stp/>
        <tr r="AD27" s="22"/>
      </tp>
      <tp t="e">
        <v>#N/A</v>
        <stp/>
        <stp>##V3_BDHV12</stp>
        <stp>LBUSTRUU Index</stp>
        <stp>PX_LAST</stp>
        <stp>1/9/2018</stp>
        <stp>1/9/2018</stp>
        <stp>[SMIF Portfolio MASTER.xlsm]Price Data!R10C30</stp>
        <stp/>
        <tr r="AD10" s="22"/>
      </tp>
      <tp t="e">
        <v>#N/A</v>
        <stp/>
        <stp>##V3_BDHV12</stp>
        <stp>LBUSTRUU Index</stp>
        <stp>PX_LAST</stp>
        <stp>1/5/2018</stp>
        <stp>1/5/2018</stp>
        <stp>[SMIF Portfolio MASTER.xlsm]Price Data!R8C30</stp>
        <stp/>
        <tr r="AD8" s="22"/>
      </tp>
      <tp t="e">
        <v>#N/A</v>
        <stp/>
        <stp>##V3_BDHV12</stp>
        <stp>LBUSTRUU Index</stp>
        <stp>PX_LAST</stp>
        <stp>1/2/2018</stp>
        <stp>1/2/2018</stp>
        <stp>[SMIF Portfolio MASTER.xlsm]Price Data!R5C30</stp>
        <stp/>
        <tr r="AD5" s="22"/>
      </tp>
      <tp t="e">
        <v>#N/A</v>
        <stp/>
        <stp>##V3_BDHV12</stp>
        <stp>LBUSTRUU Index</stp>
        <stp>PX_LAST</stp>
        <stp>1/3/2018</stp>
        <stp>1/3/2018</stp>
        <stp>[SMIF Portfolio MASTER.xlsm]Price Data!R6C30</stp>
        <stp/>
        <tr r="AD6" s="22"/>
      </tp>
      <tp t="e">
        <v>#N/A</v>
        <stp/>
        <stp>##V3_BDHV12</stp>
        <stp>LBUSTRUU Index</stp>
        <stp>PX_LAST</stp>
        <stp>1/4/2018</stp>
        <stp>1/4/2018</stp>
        <stp>[SMIF Portfolio MASTER.xlsm]Price Data!R7C30</stp>
        <stp/>
        <tr r="AD7" s="22"/>
      </tp>
      <tp t="e">
        <v>#N/A</v>
        <stp/>
        <stp>##V3_BDHV12</stp>
        <stp>LBUSTRUU Index</stp>
        <stp>PX_LAST</stp>
        <stp>1/8/2018</stp>
        <stp>1/8/2018</stp>
        <stp>[SMIF Portfolio MASTER.xlsm]Price Data!R9C30</stp>
        <stp/>
        <tr r="AD9" s="22"/>
      </tp>
      <tp t="e">
        <v>#N/A</v>
        <stp/>
        <stp>##V3_BDHV12</stp>
        <stp>LBUSTRUU Index</stp>
        <stp>PX_LAST</stp>
        <stp>5/7/2018</stp>
        <stp>5/7/2018</stp>
        <stp>[SMIF Portfolio MASTER.xlsm]Price Data!R91C30</stp>
        <stp/>
        <tr r="AD91" s="22"/>
      </tp>
      <tp t="e">
        <v>#N/A</v>
        <stp/>
        <stp>##V3_BDHV12</stp>
        <stp>LBUSTRUU Index</stp>
        <stp>PX_LAST</stp>
        <stp>5/4/2018</stp>
        <stp>5/4/2018</stp>
        <stp>[SMIF Portfolio MASTER.xlsm]Price Data!R90C30</stp>
        <stp/>
        <tr r="AD90" s="22"/>
      </tp>
      <tp t="e">
        <v>#N/A</v>
        <stp/>
        <stp>##V3_BDHV12</stp>
        <stp>LBUSTRUU Index</stp>
        <stp>PX_LAST</stp>
        <stp>5/2/2018</stp>
        <stp>5/2/2018</stp>
        <stp>[SMIF Portfolio MASTER.xlsm]Price Data!R88C30</stp>
        <stp/>
        <tr r="AD88" s="22"/>
      </tp>
      <tp t="e">
        <v>#N/A</v>
        <stp/>
        <stp>##V3_BDHV12</stp>
        <stp>LBUSTRUU Index</stp>
        <stp>PX_LAST</stp>
        <stp>5/3/2018</stp>
        <stp>5/3/2018</stp>
        <stp>[SMIF Portfolio MASTER.xlsm]Price Data!R89C30</stp>
        <stp/>
        <tr r="AD89" s="22"/>
      </tp>
      <tp t="e">
        <v>#N/A</v>
        <stp/>
        <stp>##V3_BDHV12</stp>
        <stp>LBUSTRUU Index</stp>
        <stp>PX_LAST</stp>
        <stp>5/1/2018</stp>
        <stp>5/1/2018</stp>
        <stp>[SMIF Portfolio MASTER.xlsm]Price Data!R87C30</stp>
        <stp/>
        <tr r="AD87" s="22"/>
      </tp>
      <tp t="e">
        <v>#N/A</v>
        <stp/>
        <stp>##V3_BDHV12</stp>
        <stp>LBUSTRUU Index</stp>
        <stp>PX_LAST</stp>
        <stp>5/9/2018</stp>
        <stp>5/9/2018</stp>
        <stp>[SMIF Portfolio MASTER.xlsm]Price Data!R93C30</stp>
        <stp/>
        <tr r="AD93" s="22"/>
      </tp>
      <tp t="e">
        <v>#N/A</v>
        <stp/>
        <stp>##V3_BDHV12</stp>
        <stp>LBUSTRUU Index</stp>
        <stp>PX_LAST</stp>
        <stp>5/8/2018</stp>
        <stp>5/8/2018</stp>
        <stp>[SMIF Portfolio MASTER.xlsm]Price Data!R92C30</stp>
        <stp/>
        <tr r="AD92" s="22"/>
      </tp>
      <tp t="e">
        <v>#N/A</v>
        <stp/>
        <stp>##V3_BDHV12</stp>
        <stp>LBUSTRUU Index</stp>
        <stp>PX_LAST</stp>
        <stp>4/9/2018</stp>
        <stp>4/9/2018</stp>
        <stp>[SMIF Portfolio MASTER.xlsm]Price Data!R71C30</stp>
        <stp/>
        <tr r="AD71" s="22"/>
      </tp>
      <tp t="e">
        <v>#N/A</v>
        <stp/>
        <stp>##V3_BDHV12</stp>
        <stp>LBUSTRUU Index</stp>
        <stp>PX_LAST</stp>
        <stp>4/2/2018</stp>
        <stp>4/2/2018</stp>
        <stp>[SMIF Portfolio MASTER.xlsm]Price Data!R66C30</stp>
        <stp/>
        <tr r="AD66" s="22"/>
      </tp>
      <tp t="e">
        <v>#N/A</v>
        <stp/>
        <stp>##V3_BDHV12</stp>
        <stp>LBUSTRUU Index</stp>
        <stp>PX_LAST</stp>
        <stp>4/3/2018</stp>
        <stp>4/3/2018</stp>
        <stp>[SMIF Portfolio MASTER.xlsm]Price Data!R67C30</stp>
        <stp/>
        <tr r="AD67" s="22"/>
      </tp>
      <tp t="e">
        <v>#N/A</v>
        <stp/>
        <stp>##V3_BDHV12</stp>
        <stp>LBUSTRUU Index</stp>
        <stp>PX_LAST</stp>
        <stp>4/4/2018</stp>
        <stp>4/4/2018</stp>
        <stp>[SMIF Portfolio MASTER.xlsm]Price Data!R68C30</stp>
        <stp/>
        <tr r="AD68" s="22"/>
      </tp>
      <tp t="e">
        <v>#N/A</v>
        <stp/>
        <stp>##V3_BDHV12</stp>
        <stp>LBUSTRUU Index</stp>
        <stp>PX_LAST</stp>
        <stp>4/5/2018</stp>
        <stp>4/5/2018</stp>
        <stp>[SMIF Portfolio MASTER.xlsm]Price Data!R69C30</stp>
        <stp/>
        <tr r="AD69" s="22"/>
      </tp>
      <tp t="e">
        <v>#N/A</v>
        <stp/>
        <stp>##V3_BDHV12</stp>
        <stp>LBUSTRUU Index</stp>
        <stp>PX_LAST</stp>
        <stp>4/6/2018</stp>
        <stp>4/6/2018</stp>
        <stp>[SMIF Portfolio MASTER.xlsm]Price Data!R70C30</stp>
        <stp/>
        <tr r="AD70" s="22"/>
      </tp>
      <tp t="e">
        <v>#N/A</v>
        <stp/>
        <stp>##V3_BDHV12</stp>
        <stp>MXWO Index</stp>
        <stp>PX_LAST</stp>
        <stp>12/29/2017</stp>
        <stp>4/20/2018</stp>
        <stp>[SMIF Portfolio MASTER.xlsm]Prices (BDH)!R5C56</stp>
        <stp>cols=2;rows=81</stp>
        <tr r="BD5" s="17"/>
      </tp>
      <tp t="e">
        <v>#N/A</v>
        <stp/>
        <stp>##V3_BDHV12</stp>
        <stp>LBUSTRUU Index</stp>
        <stp>PX_LAST</stp>
        <stp>12/29/2017</stp>
        <stp>12/29/2017</stp>
        <stp>[SMIF Portfolio MASTER.xlsm]Price Data!R4C30</stp>
        <stp/>
        <tr r="AD4" s="22"/>
      </tp>
      <tp t="e">
        <v>#N/A</v>
        <stp/>
        <stp>##V3_BDHV12</stp>
        <stp>USGG10YR Index</stp>
        <stp>PX_LAST</stp>
        <stp>7/20/2018</stp>
        <stp>7/20/2018</stp>
        <stp>[SMIF Portfolio MASTER.xlsm]Price Data!R143C31</stp>
        <stp/>
        <tr r="AE143" s="22"/>
      </tp>
      <tp t="e">
        <v>#N/A</v>
        <stp/>
        <stp>##V3_BDHV12</stp>
        <stp>USGG10YR Index</stp>
        <stp>PX_LAST</stp>
        <stp>7/23/2018</stp>
        <stp>7/23/2018</stp>
        <stp>[SMIF Portfolio MASTER.xlsm]Price Data!R144C31</stp>
        <stp/>
        <tr r="AE144" s="22"/>
      </tp>
      <tp t="e">
        <v>#N/A</v>
        <stp/>
        <stp>##V3_BDHV12</stp>
        <stp>USGG10YR Index</stp>
        <stp>PX_LAST</stp>
        <stp>7/25/2018</stp>
        <stp>7/25/2018</stp>
        <stp>[SMIF Portfolio MASTER.xlsm]Price Data!R146C31</stp>
        <stp/>
        <tr r="AE146" s="22"/>
      </tp>
      <tp t="e">
        <v>#N/A</v>
        <stp/>
        <stp>##V3_BDHV12</stp>
        <stp>USGG10YR Index</stp>
        <stp>PX_LAST</stp>
        <stp>7/24/2018</stp>
        <stp>7/24/2018</stp>
        <stp>[SMIF Portfolio MASTER.xlsm]Price Data!R145C31</stp>
        <stp/>
        <tr r="AE145" s="22"/>
      </tp>
      <tp t="e">
        <v>#N/A</v>
        <stp/>
        <stp>##V3_BDHV12</stp>
        <stp>USGG10YR Index</stp>
        <stp>PX_LAST</stp>
        <stp>7/27/2018</stp>
        <stp>7/27/2018</stp>
        <stp>[SMIF Portfolio MASTER.xlsm]Price Data!R148C31</stp>
        <stp/>
        <tr r="AE148" s="22"/>
      </tp>
      <tp t="e">
        <v>#N/A</v>
        <stp/>
        <stp>##V3_BDHV12</stp>
        <stp>USGG10YR Index</stp>
        <stp>PX_LAST</stp>
        <stp>7/26/2018</stp>
        <stp>7/26/2018</stp>
        <stp>[SMIF Portfolio MASTER.xlsm]Price Data!R147C31</stp>
        <stp/>
        <tr r="AE147" s="22"/>
      </tp>
      <tp t="e">
        <v>#N/A</v>
        <stp/>
        <stp>##V3_BDHV12</stp>
        <stp>LBUSTRUU Index</stp>
        <stp>PX_LAST</stp>
        <stp>2/26/2018</stp>
        <stp>2/26/2018</stp>
        <stp>[SMIF Portfolio MASTER.xlsm]Price Data!R42C30</stp>
        <stp/>
        <tr r="AD42" s="22"/>
      </tp>
      <tp t="e">
        <v>#N/A</v>
        <stp/>
        <stp>##V3_BDHV12</stp>
        <stp>LBUSTRUU Index</stp>
        <stp>PX_LAST</stp>
        <stp>3/16/2018</stp>
        <stp>3/16/2018</stp>
        <stp>[SMIF Portfolio MASTER.xlsm]Price Data!R56C30</stp>
        <stp/>
        <tr r="AD56" s="22"/>
      </tp>
      <tp t="e">
        <v>#N/A</v>
        <stp/>
        <stp>##V3_BDHV12</stp>
        <stp>LBUSTRUU Index</stp>
        <stp>PX_LAST</stp>
        <stp>3/26/2018</stp>
        <stp>3/26/2018</stp>
        <stp>[SMIF Portfolio MASTER.xlsm]Price Data!R62C30</stp>
        <stp/>
        <tr r="AD62" s="22"/>
      </tp>
      <tp t="e">
        <v>#N/A</v>
        <stp/>
        <stp>##V3_BDHV12</stp>
        <stp>LBUSTRUU Index</stp>
        <stp>PX_LAST</stp>
        <stp>2/16/2018</stp>
        <stp>2/16/2018</stp>
        <stp>[SMIF Portfolio MASTER.xlsm]Price Data!R37C30</stp>
        <stp/>
        <tr r="AD37" s="22"/>
      </tp>
      <tp t="e">
        <v>#N/A</v>
        <stp/>
        <stp>##V3_BDHV12</stp>
        <stp>LBUSTRUU Index</stp>
        <stp>PX_LAST</stp>
        <stp>1/16/2018</stp>
        <stp>1/16/2018</stp>
        <stp>[SMIF Portfolio MASTER.xlsm]Price Data!R14C30</stp>
        <stp/>
        <tr r="AD14" s="22"/>
      </tp>
      <tp t="e">
        <v>#N/A</v>
        <stp/>
        <stp>##V3_BDHV12</stp>
        <stp>LBUSTRUU Index</stp>
        <stp>PX_LAST</stp>
        <stp>1/26/2018</stp>
        <stp>1/26/2018</stp>
        <stp>[SMIF Portfolio MASTER.xlsm]Price Data!R22C30</stp>
        <stp/>
        <tr r="AD22" s="22"/>
      </tp>
      <tp t="e">
        <v>#N/A</v>
        <stp/>
        <stp>##V3_BDHV12</stp>
        <stp>LBUSTRUU Index</stp>
        <stp>PX_LAST</stp>
        <stp>4/16/2018</stp>
        <stp>4/16/2018</stp>
        <stp>[SMIF Portfolio MASTER.xlsm]Price Data!R76C30</stp>
        <stp/>
        <tr r="AD76" s="22"/>
      </tp>
      <tp t="e">
        <v>#N/A</v>
        <stp/>
        <stp>##V3_BDHV12</stp>
        <stp>LBUSTRUU Index</stp>
        <stp>PX_LAST</stp>
        <stp>5/16/2018</stp>
        <stp>5/16/2018</stp>
        <stp>[SMIF Portfolio MASTER.xlsm]Price Data!R98C30</stp>
        <stp/>
        <tr r="AD98" s="22"/>
      </tp>
      <tp t="e">
        <v>#N/A</v>
        <stp/>
        <stp>##V3_BDHV12</stp>
        <stp>LBUSTRUU Index</stp>
        <stp>PX_LAST</stp>
        <stp>4/26/2018</stp>
        <stp>4/26/2018</stp>
        <stp>[SMIF Portfolio MASTER.xlsm]Price Data!R84C30</stp>
        <stp/>
        <tr r="AD84" s="22"/>
      </tp>
      <tp t="e">
        <v>#N/A</v>
        <stp/>
        <stp>##V3_BDHV12</stp>
        <stp>HYG us equity</stp>
        <stp>PX_LAST</stp>
        <stp>12/29/2017</stp>
        <stp>4/20/2018</stp>
        <stp>[SMIF Portfolio MASTER.xlsm]Prices (BDH)!R5C43</stp>
        <stp>cols=2;rows=77</stp>
        <tr r="AQ5" s="17"/>
      </tp>
      <tp t="e">
        <v>#N/A</v>
        <stp/>
        <stp>##V3_BDHV12</stp>
        <stp>USGG10YR Index</stp>
        <stp>PX_LAST</stp>
        <stp>5/18/2018</stp>
        <stp>5/18/2018</stp>
        <stp>[SMIF Portfolio MASTER.xlsm]Price Data!R100C31</stp>
        <stp/>
        <tr r="AE100" s="22"/>
      </tp>
      <tp t="e">
        <v>#N/A</v>
        <stp/>
        <stp>##V3_BDHV12</stp>
        <stp>USGG10YR Index</stp>
        <stp>PX_LAST</stp>
        <stp>6/29/2018</stp>
        <stp>6/29/2018</stp>
        <stp>[SMIF Portfolio MASTER.xlsm]Price Data!R129C31</stp>
        <stp/>
        <tr r="AE129" s="22"/>
      </tp>
      <tp t="e">
        <v>#N/A</v>
        <stp/>
        <stp>##V3_BDHV12</stp>
        <stp>USGG10YR Index</stp>
        <stp>PX_LAST</stp>
        <stp>6/28/2018</stp>
        <stp>6/28/2018</stp>
        <stp>[SMIF Portfolio MASTER.xlsm]Price Data!R128C31</stp>
        <stp/>
        <tr r="AE128" s="22"/>
      </tp>
      <tp t="e">
        <v>#N/A</v>
        <stp/>
        <stp>##V3_BDHV12</stp>
        <stp>USGG10YR Index</stp>
        <stp>PX_LAST</stp>
        <stp>6/27/2018</stp>
        <stp>6/27/2018</stp>
        <stp>[SMIF Portfolio MASTER.xlsm]Price Data!R127C31</stp>
        <stp/>
        <tr r="AE127" s="22"/>
      </tp>
      <tp t="e">
        <v>#N/A</v>
        <stp/>
        <stp>##V3_BDHV12</stp>
        <stp>USGG10YR Index</stp>
        <stp>PX_LAST</stp>
        <stp>7/30/2018</stp>
        <stp>7/30/2018</stp>
        <stp>[SMIF Portfolio MASTER.xlsm]Price Data!R149C31</stp>
        <stp/>
        <tr r="AE149" s="22"/>
      </tp>
      <tp t="e">
        <v>#N/A</v>
        <stp/>
        <stp>##V3_BDHV12</stp>
        <stp>USGG10YR Index</stp>
        <stp>PX_LAST</stp>
        <stp>6/26/2018</stp>
        <stp>6/26/2018</stp>
        <stp>[SMIF Portfolio MASTER.xlsm]Price Data!R126C31</stp>
        <stp/>
        <tr r="AE126" s="22"/>
      </tp>
      <tp t="e">
        <v>#N/A</v>
        <stp/>
        <stp>##V3_BDHV12</stp>
        <stp>USGG10YR Index</stp>
        <stp>PX_LAST</stp>
        <stp>7/31/2018</stp>
        <stp>7/31/2018</stp>
        <stp>[SMIF Portfolio MASTER.xlsm]Price Data!R150C31</stp>
        <stp/>
        <tr r="AE150" s="22"/>
      </tp>
      <tp t="e">
        <v>#N/A</v>
        <stp/>
        <stp>##V3_BDHV12</stp>
        <stp>USGG10YR Index</stp>
        <stp>PX_LAST</stp>
        <stp>6/25/2018</stp>
        <stp>6/25/2018</stp>
        <stp>[SMIF Portfolio MASTER.xlsm]Price Data!R125C31</stp>
        <stp/>
        <tr r="AE125" s="22"/>
      </tp>
      <tp t="e">
        <v>#N/A</v>
        <stp/>
        <stp>##V3_BDHV12</stp>
        <stp>USGG10YR Index</stp>
        <stp>PX_LAST</stp>
        <stp>6/22/2018</stp>
        <stp>6/22/2018</stp>
        <stp>[SMIF Portfolio MASTER.xlsm]Price Data!R124C31</stp>
        <stp/>
        <tr r="AE124" s="22"/>
      </tp>
      <tp t="e">
        <v>#N/A</v>
        <stp/>
        <stp>##V3_BDHV12</stp>
        <stp>USGG10YR Index</stp>
        <stp>PX_LAST</stp>
        <stp>6/21/2018</stp>
        <stp>6/21/2018</stp>
        <stp>[SMIF Portfolio MASTER.xlsm]Price Data!R123C31</stp>
        <stp/>
        <tr r="AE123" s="22"/>
      </tp>
      <tp t="e">
        <v>#N/A</v>
        <stp/>
        <stp>##V3_BDHV12</stp>
        <stp>USGG10YR Index</stp>
        <stp>PX_LAST</stp>
        <stp>6/20/2018</stp>
        <stp>6/20/2018</stp>
        <stp>[SMIF Portfolio MASTER.xlsm]Price Data!R122C31</stp>
        <stp/>
        <tr r="AE122" s="22"/>
      </tp>
      <tp t="e">
        <v>#N/A</v>
        <stp/>
        <stp>##V3_BDHV12</stp>
        <stp>LBUSTRUU Index</stp>
        <stp>PX_LAST</stp>
        <stp>2/27/2018</stp>
        <stp>2/27/2018</stp>
        <stp>[SMIF Portfolio MASTER.xlsm]Price Data!R43C30</stp>
        <stp/>
        <tr r="AD43" s="22"/>
      </tp>
      <tp t="e">
        <v>#N/A</v>
        <stp/>
        <stp>##V3_BDHV12</stp>
        <stp>LBUSTRUU Index</stp>
        <stp>PX_LAST</stp>
        <stp>3/27/2018</stp>
        <stp>3/27/2018</stp>
        <stp>[SMIF Portfolio MASTER.xlsm]Price Data!R63C30</stp>
        <stp/>
        <tr r="AD63" s="22"/>
      </tp>
      <tp t="e">
        <v>#N/A</v>
        <stp/>
        <stp>##V3_BDHV12</stp>
        <stp>LBUSTRUU Index</stp>
        <stp>PX_LAST</stp>
        <stp>1/17/2018</stp>
        <stp>1/17/2018</stp>
        <stp>[SMIF Portfolio MASTER.xlsm]Price Data!R15C30</stp>
        <stp/>
        <tr r="AD15" s="22"/>
      </tp>
      <tp t="e">
        <v>#N/A</v>
        <stp/>
        <stp>##V3_BDHV12</stp>
        <stp>LBUSTRUU Index</stp>
        <stp>PX_LAST</stp>
        <stp>4/17/2018</stp>
        <stp>4/17/2018</stp>
        <stp>[SMIF Portfolio MASTER.xlsm]Price Data!R77C30</stp>
        <stp/>
        <tr r="AD77" s="22"/>
      </tp>
      <tp t="e">
        <v>#N/A</v>
        <stp/>
        <stp>##V3_BDHV12</stp>
        <stp>LBUSTRUU Index</stp>
        <stp>PX_LAST</stp>
        <stp>5/17/2018</stp>
        <stp>5/17/2018</stp>
        <stp>[SMIF Portfolio MASTER.xlsm]Price Data!R99C30</stp>
        <stp/>
        <tr r="AD99" s="22"/>
      </tp>
      <tp t="e">
        <v>#N/A</v>
        <stp/>
        <stp>##V3_BDHV12</stp>
        <stp>LBUSTRUU Index</stp>
        <stp>PX_LAST</stp>
        <stp>4/27/2018</stp>
        <stp>4/27/2018</stp>
        <stp>[SMIF Portfolio MASTER.xlsm]Price Data!R85C30</stp>
        <stp/>
        <tr r="AD85" s="22"/>
      </tp>
      <tp t="e">
        <v>#N/A</v>
        <stp/>
        <stp>##V3_BDHV12</stp>
        <stp>USGG10YR Index</stp>
        <stp>PX_LAST</stp>
        <stp>5/29/2018</stp>
        <stp>5/29/2018</stp>
        <stp>[SMIF Portfolio MASTER.xlsm]Price Data!R106C31</stp>
        <stp/>
        <tr r="AE106" s="22"/>
      </tp>
      <tp t="e">
        <v>#N/A</v>
        <stp/>
        <stp>##V3_BDHV12</stp>
        <stp>DIS US EQUITY</stp>
        <stp>PX_LAST</stp>
        <stp>12/29/2017</stp>
        <stp>4/20/2018</stp>
        <stp>[SMIF Portfolio MASTER.xlsm]Prices (BDH)!R5C6</stp>
        <stp>cols=2;rows=77</stp>
        <tr r="F5" s="17"/>
      </tp>
      <tp t="e">
        <v>#N/A</v>
        <stp/>
        <stp>##V3_BDHV12</stp>
        <stp>USGG10YR Index</stp>
        <stp>PX_LAST</stp>
        <stp>6/19/2018</stp>
        <stp>6/19/2018</stp>
        <stp>[SMIF Portfolio MASTER.xlsm]Price Data!R121C31</stp>
        <stp/>
        <tr r="AE121" s="22"/>
      </tp>
      <tp t="e">
        <v>#N/A</v>
        <stp/>
        <stp>##V3_BDHV12</stp>
        <stp>USGG10YR Index</stp>
        <stp>PX_LAST</stp>
        <stp>6/18/2018</stp>
        <stp>6/18/2018</stp>
        <stp>[SMIF Portfolio MASTER.xlsm]Price Data!R120C31</stp>
        <stp/>
        <tr r="AE120" s="22"/>
      </tp>
      <tp t="e">
        <v>#N/A</v>
        <stp/>
        <stp>##V3_BDHV12</stp>
        <stp>USGG10YR Index</stp>
        <stp>PX_LAST</stp>
        <stp>6/14/2018</stp>
        <stp>6/14/2018</stp>
        <stp>[SMIF Portfolio MASTER.xlsm]Price Data!R118C31</stp>
        <stp/>
        <tr r="AE118" s="22"/>
      </tp>
      <tp t="e">
        <v>#N/A</v>
        <stp/>
        <stp>##V3_BDHV12</stp>
        <stp>USGG10YR Index</stp>
        <stp>PX_LAST</stp>
        <stp>5/25/2018</stp>
        <stp>5/25/2018</stp>
        <stp>[SMIF Portfolio MASTER.xlsm]Price Data!R105C31</stp>
        <stp/>
        <tr r="AE105" s="22"/>
      </tp>
      <tp t="e">
        <v>#N/A</v>
        <stp/>
        <stp>##V3_BDHV12</stp>
        <stp>USGG10YR Index</stp>
        <stp>PX_LAST</stp>
        <stp>6/15/2018</stp>
        <stp>6/15/2018</stp>
        <stp>[SMIF Portfolio MASTER.xlsm]Price Data!R119C31</stp>
        <stp/>
        <tr r="AE119" s="22"/>
      </tp>
      <tp t="e">
        <v>#N/A</v>
        <stp/>
        <stp>##V3_BDHV12</stp>
        <stp>USGG10YR Index</stp>
        <stp>PX_LAST</stp>
        <stp>5/24/2018</stp>
        <stp>5/24/2018</stp>
        <stp>[SMIF Portfolio MASTER.xlsm]Price Data!R104C31</stp>
        <stp/>
        <tr r="AE104" s="22"/>
      </tp>
      <tp t="e">
        <v>#N/A</v>
        <stp/>
        <stp>##V3_BDHV12</stp>
        <stp>USGG10YR Index</stp>
        <stp>PX_LAST</stp>
        <stp>5/21/2018</stp>
        <stp>5/21/2018</stp>
        <stp>[SMIF Portfolio MASTER.xlsm]Price Data!R101C31</stp>
        <stp/>
        <tr r="AE101" s="22"/>
      </tp>
      <tp t="e">
        <v>#N/A</v>
        <stp/>
        <stp>##V3_BDHV12</stp>
        <stp>USGG10YR Index</stp>
        <stp>PX_LAST</stp>
        <stp>6/11/2018</stp>
        <stp>6/11/2018</stp>
        <stp>[SMIF Portfolio MASTER.xlsm]Price Data!R115C31</stp>
        <stp/>
        <tr r="AE115" s="22"/>
      </tp>
      <tp t="e">
        <v>#N/A</v>
        <stp/>
        <stp>##V3_BDHV12</stp>
        <stp>USGG10YR Index</stp>
        <stp>PX_LAST</stp>
        <stp>6/12/2018</stp>
        <stp>6/12/2018</stp>
        <stp>[SMIF Portfolio MASTER.xlsm]Price Data!R116C31</stp>
        <stp/>
        <tr r="AE116" s="22"/>
      </tp>
      <tp t="e">
        <v>#N/A</v>
        <stp/>
        <stp>##V3_BDHV12</stp>
        <stp>USGG10YR Index</stp>
        <stp>PX_LAST</stp>
        <stp>5/23/2018</stp>
        <stp>5/23/2018</stp>
        <stp>[SMIF Portfolio MASTER.xlsm]Price Data!R103C31</stp>
        <stp/>
        <tr r="AE103" s="22"/>
      </tp>
      <tp t="e">
        <v>#N/A</v>
        <stp/>
        <stp>##V3_BDHV12</stp>
        <stp>USGG10YR Index</stp>
        <stp>PX_LAST</stp>
        <stp>6/13/2018</stp>
        <stp>6/13/2018</stp>
        <stp>[SMIF Portfolio MASTER.xlsm]Price Data!R117C31</stp>
        <stp/>
        <tr r="AE117" s="22"/>
      </tp>
      <tp t="e">
        <v>#N/A</v>
        <stp/>
        <stp>##V3_BDHV12</stp>
        <stp>USGG10YR Index</stp>
        <stp>PX_LAST</stp>
        <stp>5/22/2018</stp>
        <stp>5/22/2018</stp>
        <stp>[SMIF Portfolio MASTER.xlsm]Price Data!R102C31</stp>
        <stp/>
        <tr r="AE102" s="22"/>
      </tp>
      <tp t="e">
        <v>#N/A</v>
        <stp/>
        <stp>##V3_BDHV12</stp>
        <stp>LBUSTRUU Index</stp>
        <stp>PX_LAST</stp>
        <stp>3/14/2018</stp>
        <stp>3/14/2018</stp>
        <stp>[SMIF Portfolio MASTER.xlsm]Price Data!R54C30</stp>
        <stp/>
        <tr r="AD54" s="22"/>
      </tp>
      <tp t="e">
        <v>#N/A</v>
        <stp/>
        <stp>##V3_BDHV12</stp>
        <stp>LBUSTRUU Index</stp>
        <stp>PX_LAST</stp>
        <stp>2/14/2018</stp>
        <stp>2/14/2018</stp>
        <stp>[SMIF Portfolio MASTER.xlsm]Price Data!R35C30</stp>
        <stp/>
        <tr r="AD35" s="22"/>
      </tp>
      <tp t="e">
        <v>#N/A</v>
        <stp/>
        <stp>##V3_BDHV12</stp>
        <stp>LBUSTRUU Index</stp>
        <stp>PX_LAST</stp>
        <stp>1/24/2018</stp>
        <stp>1/24/2018</stp>
        <stp>[SMIF Portfolio MASTER.xlsm]Price Data!R20C30</stp>
        <stp/>
        <tr r="AD20" s="22"/>
      </tp>
      <tp t="e">
        <v>#N/A</v>
        <stp/>
        <stp>##V3_BDHV12</stp>
        <stp>LBUSTRUU Index</stp>
        <stp>PX_LAST</stp>
        <stp>5/14/2018</stp>
        <stp>5/14/2018</stp>
        <stp>[SMIF Portfolio MASTER.xlsm]Price Data!R96C30</stp>
        <stp/>
        <tr r="AD96" s="22"/>
      </tp>
      <tp t="e">
        <v>#N/A</v>
        <stp/>
        <stp>##V3_BDHV12</stp>
        <stp>LBUSTRUU Index</stp>
        <stp>PX_LAST</stp>
        <stp>4/24/2018</stp>
        <stp>4/24/2018</stp>
        <stp>[SMIF Portfolio MASTER.xlsm]Price Data!R82C30</stp>
        <stp/>
        <tr r="AD82" s="22"/>
      </tp>
      <tp>
        <v>43098</v>
        <stp/>
        <stp>##V3_BDHV12</stp>
        <stp>DIS us equity</stp>
        <stp>px_last</stp>
        <stp>12/29/17</stp>
        <stp>9/2/2018</stp>
        <stp>[SMIF Portfolio MASTER.xlsx]Bloom Price!R4C5</stp>
        <stp>cols=2;rows=170</stp>
        <tr r="E4" s="27"/>
      </tp>
      <tp t="e">
        <v>#N/A</v>
        <stp/>
        <stp>##V3_BDHV12</stp>
        <stp>USGG10YR Index</stp>
        <stp>PX_LAST</stp>
        <stp>7/19/2018</stp>
        <stp>7/19/2018</stp>
        <stp>[SMIF Portfolio MASTER.xlsm]Price Data!R142C31</stp>
        <stp/>
        <tr r="AE142" s="22"/>
      </tp>
      <tp t="e">
        <v>#N/A</v>
        <stp/>
        <stp>##V3_BDHV12</stp>
        <stp>USGG10YR Index</stp>
        <stp>PX_LAST</stp>
        <stp>7/18/2018</stp>
        <stp>7/18/2018</stp>
        <stp>[SMIF Portfolio MASTER.xlsm]Price Data!R141C31</stp>
        <stp/>
        <tr r="AE141" s="22"/>
      </tp>
      <tp t="e">
        <v>#N/A</v>
        <stp/>
        <stp>##V3_BDHV12</stp>
        <stp>USGG10YR Index</stp>
        <stp>PX_LAST</stp>
        <stp>7/16/2018</stp>
        <stp>7/16/2018</stp>
        <stp>[SMIF Portfolio MASTER.xlsm]Price Data!R139C31</stp>
        <stp/>
        <tr r="AE139" s="22"/>
      </tp>
      <tp t="e">
        <v>#N/A</v>
        <stp/>
        <stp>##V3_BDHV12</stp>
        <stp>USGG10YR Index</stp>
        <stp>PX_LAST</stp>
        <stp>5/31/2018</stp>
        <stp>5/31/2018</stp>
        <stp>[SMIF Portfolio MASTER.xlsm]Price Data!R108C31</stp>
        <stp/>
        <tr r="AE108" s="22"/>
      </tp>
      <tp t="e">
        <v>#N/A</v>
        <stp/>
        <stp>##V3_BDHV12</stp>
        <stp>USGG10YR Index</stp>
        <stp>PX_LAST</stp>
        <stp>7/12/2018</stp>
        <stp>7/12/2018</stp>
        <stp>[SMIF Portfolio MASTER.xlsm]Price Data!R137C31</stp>
        <stp/>
        <tr r="AE137" s="22"/>
      </tp>
      <tp t="e">
        <v>#N/A</v>
        <stp/>
        <stp>##V3_BDHV12</stp>
        <stp>USGG10YR Index</stp>
        <stp>PX_LAST</stp>
        <stp>7/13/2018</stp>
        <stp>7/13/2018</stp>
        <stp>[SMIF Portfolio MASTER.xlsm]Price Data!R138C31</stp>
        <stp/>
        <tr r="AE138" s="22"/>
      </tp>
      <tp t="e">
        <v>#N/A</v>
        <stp/>
        <stp>##V3_BDHV12</stp>
        <stp>USGG10YR Index</stp>
        <stp>PX_LAST</stp>
        <stp>5/30/2018</stp>
        <stp>5/30/2018</stp>
        <stp>[SMIF Portfolio MASTER.xlsm]Price Data!R107C31</stp>
        <stp/>
        <tr r="AE107" s="22"/>
      </tp>
      <tp t="e">
        <v>#N/A</v>
        <stp/>
        <stp>##V3_BDHV12</stp>
        <stp>USGG10YR Index</stp>
        <stp>PX_LAST</stp>
        <stp>7/10/2018</stp>
        <stp>7/10/2018</stp>
        <stp>[SMIF Portfolio MASTER.xlsm]Price Data!R135C31</stp>
        <stp/>
        <tr r="AE135" s="22"/>
      </tp>
      <tp t="e">
        <v>#N/A</v>
        <stp/>
        <stp>##V3_BDHV12</stp>
        <stp>USGG10YR Index</stp>
        <stp>PX_LAST</stp>
        <stp>7/17/2018</stp>
        <stp>7/17/2018</stp>
        <stp>[SMIF Portfolio MASTER.xlsm]Price Data!R140C31</stp>
        <stp/>
        <tr r="AE140" s="22"/>
      </tp>
      <tp t="e">
        <v>#N/A</v>
        <stp/>
        <stp>##V3_BDHV12</stp>
        <stp>USGG10YR Index</stp>
        <stp>PX_LAST</stp>
        <stp>7/11/2018</stp>
        <stp>7/11/2018</stp>
        <stp>[SMIF Portfolio MASTER.xlsm]Price Data!R136C31</stp>
        <stp/>
        <tr r="AE136" s="22"/>
      </tp>
      <tp t="e">
        <v>#N/A</v>
        <stp/>
        <stp>##V3_BDHV12</stp>
        <stp>LBUSTRUU Index</stp>
        <stp>PX_LAST</stp>
        <stp>3/15/2018</stp>
        <stp>3/15/2018</stp>
        <stp>[SMIF Portfolio MASTER.xlsm]Price Data!R55C30</stp>
        <stp/>
        <tr r="AD55" s="22"/>
      </tp>
      <tp t="e">
        <v>#N/A</v>
        <stp/>
        <stp>##V3_BDHV12</stp>
        <stp>LBUSTRUU Index</stp>
        <stp>PX_LAST</stp>
        <stp>2/15/2018</stp>
        <stp>2/15/2018</stp>
        <stp>[SMIF Portfolio MASTER.xlsm]Price Data!R36C30</stp>
        <stp/>
        <tr r="AD36" s="22"/>
      </tp>
      <tp t="e">
        <v>#N/A</v>
        <stp/>
        <stp>##V3_BDHV12</stp>
        <stp>LBUSTRUU Index</stp>
        <stp>PX_LAST</stp>
        <stp>1/25/2018</stp>
        <stp>1/25/2018</stp>
        <stp>[SMIF Portfolio MASTER.xlsm]Price Data!R21C30</stp>
        <stp/>
        <tr r="AD21" s="22"/>
      </tp>
      <tp t="e">
        <v>#N/A</v>
        <stp/>
        <stp>##V3_BDHV12</stp>
        <stp>LBUSTRUU Index</stp>
        <stp>PX_LAST</stp>
        <stp>5/15/2018</stp>
        <stp>5/15/2018</stp>
        <stp>[SMIF Portfolio MASTER.xlsm]Price Data!R97C30</stp>
        <stp/>
        <tr r="AD97" s="22"/>
      </tp>
      <tp t="e">
        <v>#N/A</v>
        <stp/>
        <stp>##V3_BDHV12</stp>
        <stp>LBUSTRUU Index</stp>
        <stp>PX_LAST</stp>
        <stp>4/25/2018</stp>
        <stp>4/25/2018</stp>
        <stp>[SMIF Portfolio MASTER.xlsm]Price Data!R83C30</stp>
        <stp/>
        <tr r="AD83" s="22"/>
      </tp>
      <tp t="e">
        <v>#N/A</v>
        <stp/>
        <stp>##V3_BDHV12</stp>
        <stp>LBUSTRUU Index</stp>
        <stp>PX_LAST</stp>
        <stp>2/22/2018</stp>
        <stp>2/22/2018</stp>
        <stp>[SMIF Portfolio MASTER.xlsm]Price Data!R40C30</stp>
        <stp/>
        <tr r="AD40" s="22"/>
      </tp>
      <tp t="e">
        <v>#N/A</v>
        <stp/>
        <stp>##V3_BDHV12</stp>
        <stp>LBUSTRUU Index</stp>
        <stp>PX_LAST</stp>
        <stp>3/12/2018</stp>
        <stp>3/12/2018</stp>
        <stp>[SMIF Portfolio MASTER.xlsm]Price Data!R52C30</stp>
        <stp/>
        <tr r="AD52" s="22"/>
      </tp>
      <tp t="e">
        <v>#N/A</v>
        <stp/>
        <stp>##V3_BDHV12</stp>
        <stp>LBUSTRUU Index</stp>
        <stp>PX_LAST</stp>
        <stp>3/22/2018</stp>
        <stp>3/22/2018</stp>
        <stp>[SMIF Portfolio MASTER.xlsm]Price Data!R60C30</stp>
        <stp/>
        <tr r="AD60" s="22"/>
      </tp>
      <tp t="e">
        <v>#N/A</v>
        <stp/>
        <stp>##V3_BDHV12</stp>
        <stp>LBUSTRUU Index</stp>
        <stp>PX_LAST</stp>
        <stp>2/12/2018</stp>
        <stp>2/12/2018</stp>
        <stp>[SMIF Portfolio MASTER.xlsm]Price Data!R33C30</stp>
        <stp/>
        <tr r="AD33" s="22"/>
      </tp>
      <tp t="e">
        <v>#N/A</v>
        <stp/>
        <stp>##V3_BDHV12</stp>
        <stp>LBUSTRUU Index</stp>
        <stp>PX_LAST</stp>
        <stp>1/12/2018</stp>
        <stp>1/12/2018</stp>
        <stp>[SMIF Portfolio MASTER.xlsm]Price Data!R13C30</stp>
        <stp/>
        <tr r="AD13" s="22"/>
      </tp>
      <tp t="e">
        <v>#N/A</v>
        <stp/>
        <stp>##V3_BDHV12</stp>
        <stp>LBUSTRUU Index</stp>
        <stp>PX_LAST</stp>
        <stp>4/12/2018</stp>
        <stp>4/12/2018</stp>
        <stp>[SMIF Portfolio MASTER.xlsm]Price Data!R74C30</stp>
        <stp/>
        <tr r="AD74" s="22"/>
      </tp>
      <tp t="e">
        <v>#N/A</v>
        <stp/>
        <stp>##V3_BDHV12</stp>
        <stp>LBUSTRUU Index</stp>
        <stp>PX_LAST</stp>
        <stp>1/22/2018</stp>
        <stp>1/22/2018</stp>
        <stp>[SMIF Portfolio MASTER.xlsm]Price Data!R18C30</stp>
        <stp/>
        <tr r="AD18" s="22"/>
      </tp>
      <tp t="e">
        <v>#N/A</v>
        <stp/>
        <stp>##V3_BDHV12</stp>
        <stp>LBUSTRUU Index</stp>
        <stp>PX_LAST</stp>
        <stp>2/23/2018</stp>
        <stp>2/23/2018</stp>
        <stp>[SMIF Portfolio MASTER.xlsm]Price Data!R41C30</stp>
        <stp/>
        <tr r="AD41" s="22"/>
      </tp>
      <tp t="e">
        <v>#N/A</v>
        <stp/>
        <stp>##V3_BDHV12</stp>
        <stp>LBUSTRUU Index</stp>
        <stp>PX_LAST</stp>
        <stp>3/13/2018</stp>
        <stp>3/13/2018</stp>
        <stp>[SMIF Portfolio MASTER.xlsm]Price Data!R53C30</stp>
        <stp/>
        <tr r="AD53" s="22"/>
      </tp>
      <tp t="e">
        <v>#N/A</v>
        <stp/>
        <stp>##V3_BDHV12</stp>
        <stp>LBUSTRUU Index</stp>
        <stp>PX_LAST</stp>
        <stp>3/23/2018</stp>
        <stp>3/23/2018</stp>
        <stp>[SMIF Portfolio MASTER.xlsm]Price Data!R61C30</stp>
        <stp/>
        <tr r="AD61" s="22"/>
      </tp>
      <tp t="e">
        <v>#N/A</v>
        <stp/>
        <stp>##V3_BDHV12</stp>
        <stp>LBUSTRUU Index</stp>
        <stp>PX_LAST</stp>
        <stp>2/13/2018</stp>
        <stp>2/13/2018</stp>
        <stp>[SMIF Portfolio MASTER.xlsm]Price Data!R34C30</stp>
        <stp/>
        <tr r="AD34" s="22"/>
      </tp>
      <tp t="e">
        <v>#N/A</v>
        <stp/>
        <stp>##V3_BDHV12</stp>
        <stp>LBUSTRUU Index</stp>
        <stp>PX_LAST</stp>
        <stp>4/13/2018</stp>
        <stp>4/13/2018</stp>
        <stp>[SMIF Portfolio MASTER.xlsm]Price Data!R75C30</stp>
        <stp/>
        <tr r="AD75" s="22"/>
      </tp>
      <tp t="e">
        <v>#N/A</v>
        <stp/>
        <stp>##V3_BDHV12</stp>
        <stp>LBUSTRUU Index</stp>
        <stp>PX_LAST</stp>
        <stp>1/23/2018</stp>
        <stp>1/23/2018</stp>
        <stp>[SMIF Portfolio MASTER.xlsm]Price Data!R19C30</stp>
        <stp/>
        <tr r="AD19" s="22"/>
      </tp>
      <tp t="e">
        <v>#N/A</v>
        <stp/>
        <stp>##V3_BDHV12</stp>
        <stp>LBUSTRUU Index</stp>
        <stp>PX_LAST</stp>
        <stp>4/23/2018</stp>
        <stp>4/23/2018</stp>
        <stp>[SMIF Portfolio MASTER.xlsm]Price Data!R81C30</stp>
        <stp/>
        <tr r="AD81" s="22"/>
      </tp>
      <tp>
        <v>43098</v>
        <stp/>
        <stp>##V3_BDHV12</stp>
        <stp>XLB us equity</stp>
        <stp>px_last</stp>
        <stp>12/29/17</stp>
        <stp>9/2/2018</stp>
        <stp>[SMIF Portfolio MASTER.xlsx]Bloom Price!R4C3</stp>
        <stp>cols=2;rows=170</stp>
        <tr r="C4" s="27"/>
      </tp>
      <tp t="e">
        <v>#N/A</v>
        <stp/>
        <stp>##V3_BDHV12</stp>
        <stp>LBUSTRUU Index</stp>
        <stp>PX_LAST</stp>
        <stp>3/20/2018</stp>
        <stp>3/20/2018</stp>
        <stp>[SMIF Portfolio MASTER.xlsm]Price Data!R58C30</stp>
        <stp/>
        <tr r="AD58" s="22"/>
      </tp>
      <tp t="e">
        <v>#N/A</v>
        <stp/>
        <stp>##V3_BDHV12</stp>
        <stp>LBUSTRUU Index</stp>
        <stp>PX_LAST</stp>
        <stp>1/30/2018</stp>
        <stp>1/30/2018</stp>
        <stp>[SMIF Portfolio MASTER.xlsm]Price Data!R24C30</stp>
        <stp/>
        <tr r="AD24" s="22"/>
      </tp>
      <tp t="e">
        <v>#N/A</v>
        <stp/>
        <stp>##V3_BDHV12</stp>
        <stp>LBUSTRUU Index</stp>
        <stp>PX_LAST</stp>
        <stp>1/10/2018</stp>
        <stp>1/10/2018</stp>
        <stp>[SMIF Portfolio MASTER.xlsm]Price Data!R11C30</stp>
        <stp/>
        <tr r="AD11" s="22"/>
      </tp>
      <tp t="e">
        <v>#N/A</v>
        <stp/>
        <stp>##V3_BDHV12</stp>
        <stp>LBUSTRUU Index</stp>
        <stp>PX_LAST</stp>
        <stp>4/10/2018</stp>
        <stp>4/10/2018</stp>
        <stp>[SMIF Portfolio MASTER.xlsm]Price Data!R72C30</stp>
        <stp/>
        <tr r="AD72" s="22"/>
      </tp>
      <tp t="e">
        <v>#N/A</v>
        <stp/>
        <stp>##V3_BDHV12</stp>
        <stp>LBUSTRUU Index</stp>
        <stp>PX_LAST</stp>
        <stp>2/20/2018</stp>
        <stp>2/20/2018</stp>
        <stp>[SMIF Portfolio MASTER.xlsm]Price Data!R38C30</stp>
        <stp/>
        <tr r="AD38" s="22"/>
      </tp>
      <tp t="e">
        <v>#N/A</v>
        <stp/>
        <stp>##V3_BDHV12</stp>
        <stp>LBUSTRUU Index</stp>
        <stp>PX_LAST</stp>
        <stp>5/10/2018</stp>
        <stp>5/10/2018</stp>
        <stp>[SMIF Portfolio MASTER.xlsm]Price Data!R94C30</stp>
        <stp/>
        <tr r="AD94" s="22"/>
      </tp>
      <tp t="e">
        <v>#N/A</v>
        <stp/>
        <stp>##V3_BDHV12</stp>
        <stp>LBUSTRUU Index</stp>
        <stp>PX_LAST</stp>
        <stp>4/20/2018</stp>
        <stp>4/20/2018</stp>
        <stp>[SMIF Portfolio MASTER.xlsm]Price Data!R80C30</stp>
        <stp/>
        <tr r="AD80" s="22"/>
      </tp>
      <tp t="e">
        <v>#N/A</v>
        <stp/>
        <stp>##V3_BDHV12</stp>
        <stp>LBUSTRUU Index</stp>
        <stp>PX_LAST</stp>
        <stp>4/30/2018</stp>
        <stp>4/30/2018</stp>
        <stp>[SMIF Portfolio MASTER.xlsm]Price Data!R86C30</stp>
        <stp/>
        <tr r="AD86" s="22"/>
      </tp>
      <tp t="e">
        <v>#N/A</v>
        <stp/>
        <stp>##V3_BDHV12</stp>
        <stp>LBUSTRUU Index</stp>
        <stp>PX_LAST</stp>
        <stp>3/21/2018</stp>
        <stp>3/21/2018</stp>
        <stp>[SMIF Portfolio MASTER.xlsm]Price Data!R59C30</stp>
        <stp/>
        <tr r="AD59" s="22"/>
      </tp>
      <tp t="e">
        <v>#N/A</v>
        <stp/>
        <stp>##V3_BDHV12</stp>
        <stp>LBUSTRUU Index</stp>
        <stp>PX_LAST</stp>
        <stp>1/31/2018</stp>
        <stp>1/31/2018</stp>
        <stp>[SMIF Portfolio MASTER.xlsm]Price Data!R25C30</stp>
        <stp/>
        <tr r="AD25" s="22"/>
      </tp>
      <tp t="e">
        <v>#N/A</v>
        <stp/>
        <stp>##V3_BDHV12</stp>
        <stp>LBUSTRUU Index</stp>
        <stp>PX_LAST</stp>
        <stp>1/11/2018</stp>
        <stp>1/11/2018</stp>
        <stp>[SMIF Portfolio MASTER.xlsm]Price Data!R12C30</stp>
        <stp/>
        <tr r="AD12" s="22"/>
      </tp>
      <tp t="e">
        <v>#N/A</v>
        <stp/>
        <stp>##V3_BDHV12</stp>
        <stp>LBUSTRUU Index</stp>
        <stp>PX_LAST</stp>
        <stp>4/11/2018</stp>
        <stp>4/11/2018</stp>
        <stp>[SMIF Portfolio MASTER.xlsm]Price Data!R73C30</stp>
        <stp/>
        <tr r="AD73" s="22"/>
      </tp>
      <tp t="e">
        <v>#N/A</v>
        <stp/>
        <stp>##V3_BDHV12</stp>
        <stp>LBUSTRUU Index</stp>
        <stp>PX_LAST</stp>
        <stp>2/21/2018</stp>
        <stp>2/21/2018</stp>
        <stp>[SMIF Portfolio MASTER.xlsm]Price Data!R39C30</stp>
        <stp/>
        <tr r="AD39" s="22"/>
      </tp>
      <tp t="e">
        <v>#N/A</v>
        <stp/>
        <stp>##V3_BDHV12</stp>
        <stp>LBUSTRUU Index</stp>
        <stp>PX_LAST</stp>
        <stp>5/11/2018</stp>
        <stp>5/11/2018</stp>
        <stp>[SMIF Portfolio MASTER.xlsm]Price Data!R95C30</stp>
        <stp/>
        <tr r="AD95" s="22"/>
      </tp>
      <tp t="e">
        <v>#N/A</v>
        <stp/>
        <stp>##V3_BDHV12</stp>
        <stp>CRM US EQUITY</stp>
        <stp>PX_LAST</stp>
        <stp>12/29/2017</stp>
        <stp>4/20/2018</stp>
        <stp>[SMIF Portfolio MASTER.xlsm]Prices (BDH)!R5C14</stp>
        <stp>cols=2;rows=77</stp>
        <tr r="N5" s="17"/>
      </tp>
      <tp t="e">
        <v>#N/A</v>
        <stp/>
        <stp>##V3_BDHV12</stp>
        <stp>STZ US EQUITY</stp>
        <stp>PX_LAST</stp>
        <stp>12/29/2017</stp>
        <stp>4/20/2018</stp>
        <stp>[SMIF Portfolio MASTER.xlsm]Prices (BDH)!R5C22</stp>
        <stp>cols=2;rows=77</stp>
        <tr r="V5" s="17"/>
      </tp>
      <tp t="e">
        <v>#N/A</v>
        <stp/>
        <stp>##V3_BDHV12</stp>
        <stp>ITA us equity</stp>
        <stp>PX_LAST</stp>
        <stp>12/29/2017</stp>
        <stp>4/20/2018</stp>
        <stp>[SMIF Portfolio MASTER.xlsm]Prices (BDH)!R5C28</stp>
        <stp>cols=2;rows=77</stp>
        <tr r="AB5" s="17"/>
      </tp>
      <tp t="e">
        <v>#N/A</v>
        <stp/>
        <stp>##V3_BDHV12</stp>
        <stp>USGG10YR Index</stp>
        <stp>PX_LAST</stp>
        <stp>8/10/2018</stp>
        <stp>8/10/2018</stp>
        <stp>[SMIF Portfolio MASTER.xlsm]Price Data!R158C31</stp>
        <stp/>
        <tr r="AE158" s="22"/>
      </tp>
      <tp t="e">
        <v>#N/A</v>
        <stp/>
        <stp>##V3_BDHV12</stp>
        <stp>USGG10YR Index</stp>
        <stp>PX_LAST</stp>
        <stp>8/13/2018</stp>
        <stp>8/13/2018</stp>
        <stp>[SMIF Portfolio MASTER.xlsm]Price Data!R159C31</stp>
        <stp/>
        <tr r="AE159" s="22"/>
      </tp>
      <tp t="e">
        <v>#N/A</v>
        <stp/>
        <stp>##V3_BDHV12</stp>
        <stp>USGG10YR Index</stp>
        <stp>PX_LAST</stp>
        <stp>8/17/2018</stp>
        <stp>8/17/2018</stp>
        <stp>[SMIF Portfolio MASTER.xlsm]Price Data!R163C31</stp>
        <stp/>
        <tr r="AE163" s="22"/>
      </tp>
      <tp t="e">
        <v>#N/A</v>
        <stp/>
        <stp>##V3_BDHV12</stp>
        <stp>USGG10YR Index</stp>
        <stp>PX_LAST</stp>
        <stp>8/16/2018</stp>
        <stp>8/16/2018</stp>
        <stp>[SMIF Portfolio MASTER.xlsm]Price Data!R162C31</stp>
        <stp/>
        <tr r="AE162" s="22"/>
      </tp>
      <tp t="e">
        <v>#N/A</v>
        <stp/>
        <stp>##V3_BDHV12</stp>
        <stp>USGG10YR Index</stp>
        <stp>PX_LAST</stp>
        <stp>8/15/2018</stp>
        <stp>8/15/2018</stp>
        <stp>[SMIF Portfolio MASTER.xlsm]Price Data!R161C31</stp>
        <stp/>
        <tr r="AE161" s="22"/>
      </tp>
      <tp t="e">
        <v>#N/A</v>
        <stp/>
        <stp>##V3_BDHV12</stp>
        <stp>USGG10YR Index</stp>
        <stp>PX_LAST</stp>
        <stp>8/14/2018</stp>
        <stp>8/14/2018</stp>
        <stp>[SMIF Portfolio MASTER.xlsm]Price Data!R160C31</stp>
        <stp/>
        <tr r="AE160" s="22"/>
      </tp>
      <tp t="e">
        <v>#N/A</v>
        <stp/>
        <stp>##V3_BDHV12</stp>
        <stp>USGG10YR Index</stp>
        <stp>PX_LAST</stp>
        <stp>8/30/2018</stp>
        <stp>8/30/2018</stp>
        <stp>[SMIF Portfolio MASTER.xlsm]Price Data!R172C31</stp>
        <stp/>
        <tr r="AE172" s="22"/>
      </tp>
      <tp t="e">
        <v>#N/A</v>
        <stp/>
        <stp>##V3_BDHV12</stp>
        <stp>USGG10YR Index</stp>
        <stp>PX_LAST</stp>
        <stp>8/31/2018</stp>
        <stp>8/31/2018</stp>
        <stp>[SMIF Portfolio MASTER.xlsm]Price Data!R173C31</stp>
        <stp/>
        <tr r="AE173" s="22"/>
      </tp>
      <tp t="e">
        <v>#N/A</v>
        <stp/>
        <stp>##V3_BDHV12</stp>
        <stp>LBUSTRUU Index</stp>
        <stp>PX_LAST</stp>
        <stp>2/28/2018</stp>
        <stp>2/28/2018</stp>
        <stp>[SMIF Portfolio MASTER.xlsm]Price Data!R44C30</stp>
        <stp/>
        <tr r="AD44" s="22"/>
      </tp>
      <tp t="e">
        <v>#N/A</v>
        <stp/>
        <stp>##V3_BDHV12</stp>
        <stp>LBUSTRUU Index</stp>
        <stp>PX_LAST</stp>
        <stp>3/28/2018</stp>
        <stp>3/28/2018</stp>
        <stp>[SMIF Portfolio MASTER.xlsm]Price Data!R64C30</stp>
        <stp/>
        <tr r="AD64" s="22"/>
      </tp>
      <tp t="e">
        <v>#N/A</v>
        <stp/>
        <stp>##V3_BDHV12</stp>
        <stp>LBUSTRUU Index</stp>
        <stp>PX_LAST</stp>
        <stp>1/18/2018</stp>
        <stp>1/18/2018</stp>
        <stp>[SMIF Portfolio MASTER.xlsm]Price Data!R16C30</stp>
        <stp/>
        <tr r="AD16" s="22"/>
      </tp>
      <tp t="e">
        <v>#N/A</v>
        <stp/>
        <stp>##V3_BDHV12</stp>
        <stp>LBUSTRUU Index</stp>
        <stp>PX_LAST</stp>
        <stp>4/18/2018</stp>
        <stp>4/18/2018</stp>
        <stp>[SMIF Portfolio MASTER.xlsm]Price Data!R78C30</stp>
        <stp/>
        <tr r="AD78" s="22"/>
      </tp>
      <tp t="e">
        <v>#N/A</v>
        <stp/>
        <stp>##V3_BDHV12</stp>
        <stp>IWV us equity</stp>
        <stp>PX_LAST</stp>
        <stp>12/29/2017</stp>
        <stp>4/20/2018</stp>
        <stp>[SMIF Portfolio MASTER.xlsm]Prices (BDH)!R5C30</stp>
        <stp>cols=2;rows=77</stp>
        <tr r="AD5" s="17"/>
      </tp>
      <tp t="e">
        <v>#N/A</v>
        <stp/>
        <stp>##V3_BDHV12</stp>
        <stp>USGG10YR Index</stp>
        <stp>PX_LAST</stp>
        <stp>8/28/2018</stp>
        <stp>8/28/2018</stp>
        <stp>[SMIF Portfolio MASTER.xlsm]Price Data!R170C31</stp>
        <stp/>
        <tr r="AE170" s="22"/>
      </tp>
      <tp t="e">
        <v>#N/A</v>
        <stp/>
        <stp>##V3_BDHV12</stp>
        <stp>USGG10YR Index</stp>
        <stp>PX_LAST</stp>
        <stp>8/29/2018</stp>
        <stp>8/29/2018</stp>
        <stp>[SMIF Portfolio MASTER.xlsm]Price Data!R171C31</stp>
        <stp/>
        <tr r="AE171" s="22"/>
      </tp>
      <tp t="e">
        <v>#N/A</v>
        <stp/>
        <stp>##V3_BDHV12</stp>
        <stp>USGG10YR Index</stp>
        <stp>PX_LAST</stp>
        <stp>8/23/2018</stp>
        <stp>8/23/2018</stp>
        <stp>[SMIF Portfolio MASTER.xlsm]Price Data!R167C31</stp>
        <stp/>
        <tr r="AE167" s="22"/>
      </tp>
      <tp t="e">
        <v>#N/A</v>
        <stp/>
        <stp>##V3_BDHV12</stp>
        <stp>USGG10YR Index</stp>
        <stp>PX_LAST</stp>
        <stp>8/22/2018</stp>
        <stp>8/22/2018</stp>
        <stp>[SMIF Portfolio MASTER.xlsm]Price Data!R166C31</stp>
        <stp/>
        <tr r="AE166" s="22"/>
      </tp>
      <tp t="e">
        <v>#N/A</v>
        <stp/>
        <stp>##V3_BDHV12</stp>
        <stp>USGG10YR Index</stp>
        <stp>PX_LAST</stp>
        <stp>8/21/2018</stp>
        <stp>8/21/2018</stp>
        <stp>[SMIF Portfolio MASTER.xlsm]Price Data!R165C31</stp>
        <stp/>
        <tr r="AE165" s="22"/>
      </tp>
      <tp t="e">
        <v>#N/A</v>
        <stp/>
        <stp>##V3_BDHV12</stp>
        <stp>USGG10YR Index</stp>
        <stp>PX_LAST</stp>
        <stp>8/20/2018</stp>
        <stp>8/20/2018</stp>
        <stp>[SMIF Portfolio MASTER.xlsm]Price Data!R164C31</stp>
        <stp/>
        <tr r="AE164" s="22"/>
      </tp>
      <tp t="e">
        <v>#N/A</v>
        <stp/>
        <stp>##V3_BDHV12</stp>
        <stp>USGG10YR Index</stp>
        <stp>PX_LAST</stp>
        <stp>8/27/2018</stp>
        <stp>8/27/2018</stp>
        <stp>[SMIF Portfolio MASTER.xlsm]Price Data!R169C31</stp>
        <stp/>
        <tr r="AE169" s="22"/>
      </tp>
      <tp t="e">
        <v>#N/A</v>
        <stp/>
        <stp>##V3_BDHV12</stp>
        <stp>USGG10YR Index</stp>
        <stp>PX_LAST</stp>
        <stp>8/24/2018</stp>
        <stp>8/24/2018</stp>
        <stp>[SMIF Portfolio MASTER.xlsm]Price Data!R168C31</stp>
        <stp/>
        <tr r="AE168" s="22"/>
      </tp>
      <tp t="e">
        <v>#N/A</v>
        <stp/>
        <stp>##V3_BDHV12</stp>
        <stp>LBUSTRUU Index</stp>
        <stp>PX_LAST</stp>
        <stp>3/29/2018</stp>
        <stp>3/29/2018</stp>
        <stp>[SMIF Portfolio MASTER.xlsm]Price Data!R65C30</stp>
        <stp/>
        <tr r="AD65" s="22"/>
      </tp>
      <tp t="e">
        <v>#N/A</v>
        <stp/>
        <stp>##V3_BDHV12</stp>
        <stp>LBUSTRUU Index</stp>
        <stp>PX_LAST</stp>
        <stp>3/19/2018</stp>
        <stp>3/19/2018</stp>
        <stp>[SMIF Portfolio MASTER.xlsm]Price Data!R57C30</stp>
        <stp/>
        <tr r="AD57" s="22"/>
      </tp>
      <tp t="e">
        <v>#N/A</v>
        <stp/>
        <stp>##V3_BDHV12</stp>
        <stp>LBUSTRUU Index</stp>
        <stp>PX_LAST</stp>
        <stp>1/29/2018</stp>
        <stp>1/29/2018</stp>
        <stp>[SMIF Portfolio MASTER.xlsm]Price Data!R23C30</stp>
        <stp/>
        <tr r="AD23" s="22"/>
      </tp>
      <tp t="e">
        <v>#N/A</v>
        <stp/>
        <stp>##V3_BDHV12</stp>
        <stp>LBUSTRUU Index</stp>
        <stp>PX_LAST</stp>
        <stp>1/19/2018</stp>
        <stp>1/19/2018</stp>
        <stp>[SMIF Portfolio MASTER.xlsm]Price Data!R17C30</stp>
        <stp/>
        <tr r="AD17" s="22"/>
      </tp>
      <tp t="e">
        <v>#N/A</v>
        <stp/>
        <stp>##V3_BDHV12</stp>
        <stp>LBUSTRUU Index</stp>
        <stp>PX_LAST</stp>
        <stp>4/19/2018</stp>
        <stp>4/19/2018</stp>
        <stp>[SMIF Portfolio MASTER.xlsm]Price Data!R79C30</stp>
        <stp/>
        <tr r="AD79" s="22"/>
      </tp>
      <tp t="e">
        <v>#N/A</v>
        <stp/>
        <stp>##V3_BDHV12</stp>
        <stp>LBUSTRUU Index</stp>
        <stp>PX_LAST</stp>
        <stp>7/13/2018</stp>
        <stp>7/13/2018</stp>
        <stp>[SMIF Portfolio MASTER.xlsm]Price Data!R138C30</stp>
        <stp/>
        <tr r="AD138" s="22"/>
      </tp>
      <tp t="e">
        <v>#N/A</v>
        <stp/>
        <stp>##V3_BDHV12</stp>
        <stp>LBUSTRUU Index</stp>
        <stp>PX_LAST</stp>
        <stp>5/30/2018</stp>
        <stp>5/30/2018</stp>
        <stp>[SMIF Portfolio MASTER.xlsm]Price Data!R107C30</stp>
        <stp/>
        <tr r="AD107" s="22"/>
      </tp>
      <tp t="e">
        <v>#N/A</v>
        <stp/>
        <stp>##V3_BDHV12</stp>
        <stp>LBUSTRUU Index</stp>
        <stp>PX_LAST</stp>
        <stp>5/31/2018</stp>
        <stp>5/31/2018</stp>
        <stp>[SMIF Portfolio MASTER.xlsm]Price Data!R108C30</stp>
        <stp/>
        <tr r="AD108" s="22"/>
      </tp>
      <tp t="e">
        <v>#N/A</v>
        <stp/>
        <stp>##V3_BDHV12</stp>
        <stp>LBUSTRUU Index</stp>
        <stp>PX_LAST</stp>
        <stp>7/12/2018</stp>
        <stp>7/12/2018</stp>
        <stp>[SMIF Portfolio MASTER.xlsm]Price Data!R137C30</stp>
        <stp/>
        <tr r="AD137" s="22"/>
      </tp>
      <tp t="e">
        <v>#N/A</v>
        <stp/>
        <stp>##V3_BDHV12</stp>
        <stp>LBUSTRUU Index</stp>
        <stp>PX_LAST</stp>
        <stp>7/11/2018</stp>
        <stp>7/11/2018</stp>
        <stp>[SMIF Portfolio MASTER.xlsm]Price Data!R136C30</stp>
        <stp/>
        <tr r="AD136" s="22"/>
      </tp>
      <tp t="e">
        <v>#N/A</v>
        <stp/>
        <stp>##V3_BDHV12</stp>
        <stp>LBUSTRUU Index</stp>
        <stp>PX_LAST</stp>
        <stp>7/10/2018</stp>
        <stp>7/10/2018</stp>
        <stp>[SMIF Portfolio MASTER.xlsm]Price Data!R135C30</stp>
        <stp/>
        <tr r="AD135" s="22"/>
      </tp>
      <tp t="e">
        <v>#N/A</v>
        <stp/>
        <stp>##V3_BDHV12</stp>
        <stp>LBUSTRUU Index</stp>
        <stp>PX_LAST</stp>
        <stp>7/17/2018</stp>
        <stp>7/17/2018</stp>
        <stp>[SMIF Portfolio MASTER.xlsm]Price Data!R140C30</stp>
        <stp/>
        <tr r="AD140" s="22"/>
      </tp>
      <tp t="e">
        <v>#N/A</v>
        <stp/>
        <stp>##V3_BDHV12</stp>
        <stp>LBUSTRUU Index</stp>
        <stp>PX_LAST</stp>
        <stp>7/16/2018</stp>
        <stp>7/16/2018</stp>
        <stp>[SMIF Portfolio MASTER.xlsm]Price Data!R139C30</stp>
        <stp/>
        <tr r="AD139" s="22"/>
      </tp>
      <tp t="e">
        <v>#N/A</v>
        <stp/>
        <stp>##V3_BDHV12</stp>
        <stp>LBUSTRUU Index</stp>
        <stp>PX_LAST</stp>
        <stp>7/18/2018</stp>
        <stp>7/18/2018</stp>
        <stp>[SMIF Portfolio MASTER.xlsm]Price Data!R141C30</stp>
        <stp/>
        <tr r="AD141" s="22"/>
      </tp>
      <tp t="e">
        <v>#N/A</v>
        <stp/>
        <stp>##V3_BDHV12</stp>
        <stp>LBUSTRUU Index</stp>
        <stp>PX_LAST</stp>
        <stp>7/19/2018</stp>
        <stp>7/19/2018</stp>
        <stp>[SMIF Portfolio MASTER.xlsm]Price Data!R142C30</stp>
        <stp/>
        <tr r="AD142" s="22"/>
      </tp>
      <tp t="e">
        <v>#N/A</v>
        <stp/>
        <stp>##V3_BDHV12</stp>
        <stp>USGG10YR Index</stp>
        <stp>PX_LAST</stp>
        <stp>3/28/2018</stp>
        <stp>3/28/2018</stp>
        <stp>[SMIF Portfolio MASTER.xlsm]Price Data!R64C31</stp>
        <stp/>
        <tr r="AE64" s="22"/>
      </tp>
      <tp t="e">
        <v>#N/A</v>
        <stp/>
        <stp>##V3_BDHV12</stp>
        <stp>USGG10YR Index</stp>
        <stp>PX_LAST</stp>
        <stp>2/28/2018</stp>
        <stp>2/28/2018</stp>
        <stp>[SMIF Portfolio MASTER.xlsm]Price Data!R44C31</stp>
        <stp/>
        <tr r="AE44" s="22"/>
      </tp>
      <tp t="e">
        <v>#N/A</v>
        <stp/>
        <stp>##V3_BDHV12</stp>
        <stp>USGG10YR Index</stp>
        <stp>PX_LAST</stp>
        <stp>4/18/2018</stp>
        <stp>4/18/2018</stp>
        <stp>[SMIF Portfolio MASTER.xlsm]Price Data!R78C31</stp>
        <stp/>
        <tr r="AE78" s="22"/>
      </tp>
      <tp t="e">
        <v>#N/A</v>
        <stp/>
        <stp>##V3_BDHV12</stp>
        <stp>USGG10YR Index</stp>
        <stp>PX_LAST</stp>
        <stp>1/18/2018</stp>
        <stp>1/18/2018</stp>
        <stp>[SMIF Portfolio MASTER.xlsm]Price Data!R16C31</stp>
        <stp/>
        <tr r="AE16" s="22"/>
      </tp>
      <tp t="e">
        <v>#N/A</v>
        <stp/>
        <stp>##V3_BDHV12</stp>
        <stp>LBUSTRUU Index</stp>
        <stp>PX_LAST</stp>
        <stp>6/11/2018</stp>
        <stp>6/11/2018</stp>
        <stp>[SMIF Portfolio MASTER.xlsm]Price Data!R115C30</stp>
        <stp/>
        <tr r="AD115" s="22"/>
      </tp>
      <tp t="e">
        <v>#N/A</v>
        <stp/>
        <stp>##V3_BDHV12</stp>
        <stp>LBUSTRUU Index</stp>
        <stp>PX_LAST</stp>
        <stp>5/21/2018</stp>
        <stp>5/21/2018</stp>
        <stp>[SMIF Portfolio MASTER.xlsm]Price Data!R101C30</stp>
        <stp/>
        <tr r="AD101" s="22"/>
      </tp>
      <tp t="e">
        <v>#N/A</v>
        <stp/>
        <stp>##V3_BDHV12</stp>
        <stp>LBUSTRUU Index</stp>
        <stp>PX_LAST</stp>
        <stp>6/13/2018</stp>
        <stp>6/13/2018</stp>
        <stp>[SMIF Portfolio MASTER.xlsm]Price Data!R117C30</stp>
        <stp/>
        <tr r="AD117" s="22"/>
      </tp>
      <tp t="e">
        <v>#N/A</v>
        <stp/>
        <stp>##V3_BDHV12</stp>
        <stp>LBUSTRUU Index</stp>
        <stp>PX_LAST</stp>
        <stp>5/22/2018</stp>
        <stp>5/22/2018</stp>
        <stp>[SMIF Portfolio MASTER.xlsm]Price Data!R102C30</stp>
        <stp/>
        <tr r="AD102" s="22"/>
      </tp>
      <tp t="e">
        <v>#N/A</v>
        <stp/>
        <stp>##V3_BDHV12</stp>
        <stp>LBUSTRUU Index</stp>
        <stp>PX_LAST</stp>
        <stp>6/12/2018</stp>
        <stp>6/12/2018</stp>
        <stp>[SMIF Portfolio MASTER.xlsm]Price Data!R116C30</stp>
        <stp/>
        <tr r="AD116" s="22"/>
      </tp>
      <tp t="e">
        <v>#N/A</v>
        <stp/>
        <stp>##V3_BDHV12</stp>
        <stp>LBUSTRUU Index</stp>
        <stp>PX_LAST</stp>
        <stp>5/23/2018</stp>
        <stp>5/23/2018</stp>
        <stp>[SMIF Portfolio MASTER.xlsm]Price Data!R103C30</stp>
        <stp/>
        <tr r="AD103" s="22"/>
      </tp>
      <tp t="e">
        <v>#N/A</v>
        <stp/>
        <stp>##V3_BDHV12</stp>
        <stp>LBUSTRUU Index</stp>
        <stp>PX_LAST</stp>
        <stp>6/15/2018</stp>
        <stp>6/15/2018</stp>
        <stp>[SMIF Portfolio MASTER.xlsm]Price Data!R119C30</stp>
        <stp/>
        <tr r="AD119" s="22"/>
      </tp>
      <tp t="e">
        <v>#N/A</v>
        <stp/>
        <stp>##V3_BDHV12</stp>
        <stp>LBUSTRUU Index</stp>
        <stp>PX_LAST</stp>
        <stp>5/24/2018</stp>
        <stp>5/24/2018</stp>
        <stp>[SMIF Portfolio MASTER.xlsm]Price Data!R104C30</stp>
        <stp/>
        <tr r="AD104" s="22"/>
      </tp>
      <tp t="e">
        <v>#N/A</v>
        <stp/>
        <stp>##V3_BDHV12</stp>
        <stp>LBUSTRUU Index</stp>
        <stp>PX_LAST</stp>
        <stp>6/14/2018</stp>
        <stp>6/14/2018</stp>
        <stp>[SMIF Portfolio MASTER.xlsm]Price Data!R118C30</stp>
        <stp/>
        <tr r="AD118" s="22"/>
      </tp>
      <tp t="e">
        <v>#N/A</v>
        <stp/>
        <stp>##V3_BDHV12</stp>
        <stp>LBUSTRUU Index</stp>
        <stp>PX_LAST</stp>
        <stp>5/25/2018</stp>
        <stp>5/25/2018</stp>
        <stp>[SMIF Portfolio MASTER.xlsm]Price Data!R105C30</stp>
        <stp/>
        <tr r="AD105" s="22"/>
      </tp>
      <tp t="e">
        <v>#N/A</v>
        <stp/>
        <stp>##V3_BDHV12</stp>
        <stp>LBUSTRUU Index</stp>
        <stp>PX_LAST</stp>
        <stp>5/29/2018</stp>
        <stp>5/29/2018</stp>
        <stp>[SMIF Portfolio MASTER.xlsm]Price Data!R106C30</stp>
        <stp/>
        <tr r="AD106" s="22"/>
      </tp>
      <tp t="e">
        <v>#N/A</v>
        <stp/>
        <stp>##V3_BDHV12</stp>
        <stp>LBUSTRUU Index</stp>
        <stp>PX_LAST</stp>
        <stp>6/18/2018</stp>
        <stp>6/18/2018</stp>
        <stp>[SMIF Portfolio MASTER.xlsm]Price Data!R120C30</stp>
        <stp/>
        <tr r="AD120" s="22"/>
      </tp>
      <tp t="e">
        <v>#N/A</v>
        <stp/>
        <stp>##V3_BDHV12</stp>
        <stp>LBUSTRUU Index</stp>
        <stp>PX_LAST</stp>
        <stp>6/19/2018</stp>
        <stp>6/19/2018</stp>
        <stp>[SMIF Portfolio MASTER.xlsm]Price Data!R121C30</stp>
        <stp/>
        <tr r="AD121" s="22"/>
      </tp>
      <tp t="e">
        <v>#N/A</v>
        <stp/>
        <stp>##V3_BDHV12</stp>
        <stp>USGG10YR Index</stp>
        <stp>PX_LAST</stp>
        <stp>3/29/2018</stp>
        <stp>3/29/2018</stp>
        <stp>[SMIF Portfolio MASTER.xlsm]Price Data!R65C31</stp>
        <stp/>
        <tr r="AE65" s="22"/>
      </tp>
      <tp t="e">
        <v>#N/A</v>
        <stp/>
        <stp>##V3_BDHV12</stp>
        <stp>USGG10YR Index</stp>
        <stp>PX_LAST</stp>
        <stp>3/19/2018</stp>
        <stp>3/19/2018</stp>
        <stp>[SMIF Portfolio MASTER.xlsm]Price Data!R57C31</stp>
        <stp/>
        <tr r="AE57" s="22"/>
      </tp>
      <tp t="e">
        <v>#N/A</v>
        <stp/>
        <stp>##V3_BDHV12</stp>
        <stp>USGG10YR Index</stp>
        <stp>PX_LAST</stp>
        <stp>4/19/2018</stp>
        <stp>4/19/2018</stp>
        <stp>[SMIF Portfolio MASTER.xlsm]Price Data!R79C31</stp>
        <stp/>
        <tr r="AE79" s="22"/>
      </tp>
      <tp t="e">
        <v>#N/A</v>
        <stp/>
        <stp>##V3_BDHV12</stp>
        <stp>USGG10YR Index</stp>
        <stp>PX_LAST</stp>
        <stp>1/19/2018</stp>
        <stp>1/19/2018</stp>
        <stp>[SMIF Portfolio MASTER.xlsm]Price Data!R17C31</stp>
        <stp/>
        <tr r="AE17" s="22"/>
      </tp>
      <tp t="e">
        <v>#N/A</v>
        <stp/>
        <stp>##V3_BDHV12</stp>
        <stp>USGG10YR Index</stp>
        <stp>PX_LAST</stp>
        <stp>1/29/2018</stp>
        <stp>1/29/2018</stp>
        <stp>[SMIF Portfolio MASTER.xlsm]Price Data!R23C31</stp>
        <stp/>
        <tr r="AE23" s="22"/>
      </tp>
      <tp t="e">
        <v>#N/A</v>
        <stp/>
        <stp>##V3_BDHV12</stp>
        <stp>RAY Index</stp>
        <stp>PX_LAST</stp>
        <stp>2/28/2018</stp>
        <stp>2/28/2018</stp>
        <stp>[SMIF Portfolio MASTER.xlsm]Price Data!R44C28</stp>
        <stp/>
        <tr r="AB44" s="22"/>
      </tp>
      <tp t="e">
        <v>#N/A</v>
        <stp/>
        <stp>##V3_BDHV12</stp>
        <stp>RAY Index</stp>
        <stp>PX_LAST</stp>
        <stp>3/28/2018</stp>
        <stp>3/28/2018</stp>
        <stp>[SMIF Portfolio MASTER.xlsm]Price Data!R64C28</stp>
        <stp/>
        <tr r="AB64" s="22"/>
      </tp>
      <tp t="e">
        <v>#N/A</v>
        <stp/>
        <stp>##V3_BDHV12</stp>
        <stp>RAY Index</stp>
        <stp>PX_LAST</stp>
        <stp>1/18/2018</stp>
        <stp>1/18/2018</stp>
        <stp>[SMIF Portfolio MASTER.xlsm]Price Data!R16C28</stp>
        <stp/>
        <tr r="AB16" s="22"/>
      </tp>
      <tp t="e">
        <v>#N/A</v>
        <stp/>
        <stp>##V3_BDHV12</stp>
        <stp>RAY Index</stp>
        <stp>PX_LAST</stp>
        <stp>4/18/2018</stp>
        <stp>4/18/2018</stp>
        <stp>[SMIF Portfolio MASTER.xlsm]Price Data!R78C28</stp>
        <stp/>
        <tr r="AB78" s="22"/>
      </tp>
      <tp t="e">
        <v>#N/A</v>
        <stp/>
        <stp>##V3_BDHV12</stp>
        <stp>LBUSTRUU Index</stp>
        <stp>PX_LAST</stp>
        <stp>6/22/2018</stp>
        <stp>6/22/2018</stp>
        <stp>[SMIF Portfolio MASTER.xlsm]Price Data!R124C30</stp>
        <stp/>
        <tr r="AD124" s="22"/>
      </tp>
      <tp t="e">
        <v>#N/A</v>
        <stp/>
        <stp>##V3_BDHV12</stp>
        <stp>LBUSTRUU Index</stp>
        <stp>PX_LAST</stp>
        <stp>6/20/2018</stp>
        <stp>6/20/2018</stp>
        <stp>[SMIF Portfolio MASTER.xlsm]Price Data!R122C30</stp>
        <stp/>
        <tr r="AD122" s="22"/>
      </tp>
      <tp t="e">
        <v>#N/A</v>
        <stp/>
        <stp>##V3_BDHV12</stp>
        <stp>LBUSTRUU Index</stp>
        <stp>PX_LAST</stp>
        <stp>6/21/2018</stp>
        <stp>6/21/2018</stp>
        <stp>[SMIF Portfolio MASTER.xlsm]Price Data!R123C30</stp>
        <stp/>
        <tr r="AD123" s="22"/>
      </tp>
      <tp t="e">
        <v>#N/A</v>
        <stp/>
        <stp>##V3_BDHV12</stp>
        <stp>LBUSTRUU Index</stp>
        <stp>PX_LAST</stp>
        <stp>7/30/2018</stp>
        <stp>7/30/2018</stp>
        <stp>[SMIF Portfolio MASTER.xlsm]Price Data!R149C30</stp>
        <stp/>
        <tr r="AD149" s="22"/>
      </tp>
      <tp t="e">
        <v>#N/A</v>
        <stp/>
        <stp>##V3_BDHV12</stp>
        <stp>LBUSTRUU Index</stp>
        <stp>PX_LAST</stp>
        <stp>6/26/2018</stp>
        <stp>6/26/2018</stp>
        <stp>[SMIF Portfolio MASTER.xlsm]Price Data!R126C30</stp>
        <stp/>
        <tr r="AD126" s="22"/>
      </tp>
      <tp t="e">
        <v>#N/A</v>
        <stp/>
        <stp>##V3_BDHV12</stp>
        <stp>LBUSTRUU Index</stp>
        <stp>PX_LAST</stp>
        <stp>7/31/2018</stp>
        <stp>7/31/2018</stp>
        <stp>[SMIF Portfolio MASTER.xlsm]Price Data!R150C30</stp>
        <stp/>
        <tr r="AD150" s="22"/>
      </tp>
      <tp t="e">
        <v>#N/A</v>
        <stp/>
        <stp>##V3_BDHV12</stp>
        <stp>LBUSTRUU Index</stp>
        <stp>PX_LAST</stp>
        <stp>6/27/2018</stp>
        <stp>6/27/2018</stp>
        <stp>[SMIF Portfolio MASTER.xlsm]Price Data!R127C30</stp>
        <stp/>
        <tr r="AD127" s="22"/>
      </tp>
      <tp t="e">
        <v>#N/A</v>
        <stp/>
        <stp>##V3_BDHV12</stp>
        <stp>LBUSTRUU Index</stp>
        <stp>PX_LAST</stp>
        <stp>6/25/2018</stp>
        <stp>6/25/2018</stp>
        <stp>[SMIF Portfolio MASTER.xlsm]Price Data!R125C30</stp>
        <stp/>
        <tr r="AD125" s="22"/>
      </tp>
      <tp t="e">
        <v>#N/A</v>
        <stp/>
        <stp>##V3_BDHV12</stp>
        <stp>LBUSTRUU Index</stp>
        <stp>PX_LAST</stp>
        <stp>5/18/2018</stp>
        <stp>5/18/2018</stp>
        <stp>[SMIF Portfolio MASTER.xlsm]Price Data!R100C30</stp>
        <stp/>
        <tr r="AD100" s="22"/>
      </tp>
      <tp t="e">
        <v>#N/A</v>
        <stp/>
        <stp>##V3_BDHV12</stp>
        <stp>LBUSTRUU Index</stp>
        <stp>PX_LAST</stp>
        <stp>6/28/2018</stp>
        <stp>6/28/2018</stp>
        <stp>[SMIF Portfolio MASTER.xlsm]Price Data!R128C30</stp>
        <stp/>
        <tr r="AD128" s="22"/>
      </tp>
      <tp t="e">
        <v>#N/A</v>
        <stp/>
        <stp>##V3_BDHV12</stp>
        <stp>LBUSTRUU Index</stp>
        <stp>PX_LAST</stp>
        <stp>6/29/2018</stp>
        <stp>6/29/2018</stp>
        <stp>[SMIF Portfolio MASTER.xlsm]Price Data!R129C30</stp>
        <stp/>
        <tr r="AD129" s="22"/>
      </tp>
      <tp t="e">
        <v>#N/A</v>
        <stp/>
        <stp>##V3_BDHV12</stp>
        <stp>TSN US EQUITY</stp>
        <stp>PX_LAST</stp>
        <stp>12/29/2017</stp>
        <stp>4/20/2018</stp>
        <stp>[SMIF Portfolio MASTER.xlsm]Prices (BDH)!R5C8</stp>
        <stp>cols=2;rows=77</stp>
        <tr r="H5" s="17"/>
      </tp>
      <tp t="e">
        <v>#N/A</v>
        <stp/>
        <stp>##V3_BDHV12</stp>
        <stp>RAY Index</stp>
        <stp>PX_LAST</stp>
        <stp>3/19/2018</stp>
        <stp>3/19/2018</stp>
        <stp>[SMIF Portfolio MASTER.xlsm]Price Data!R57C28</stp>
        <stp/>
        <tr r="AB57" s="22"/>
      </tp>
      <tp t="e">
        <v>#N/A</v>
        <stp/>
        <stp>##V3_BDHV12</stp>
        <stp>RAY Index</stp>
        <stp>PX_LAST</stp>
        <stp>3/29/2018</stp>
        <stp>3/29/2018</stp>
        <stp>[SMIF Portfolio MASTER.xlsm]Price Data!R65C28</stp>
        <stp/>
        <tr r="AB65" s="22"/>
      </tp>
      <tp t="e">
        <v>#N/A</v>
        <stp/>
        <stp>##V3_BDHV12</stp>
        <stp>RAY Index</stp>
        <stp>PX_LAST</stp>
        <stp>1/19/2018</stp>
        <stp>1/19/2018</stp>
        <stp>[SMIF Portfolio MASTER.xlsm]Price Data!R17C28</stp>
        <stp/>
        <tr r="AB17" s="22"/>
      </tp>
      <tp t="e">
        <v>#N/A</v>
        <stp/>
        <stp>##V3_BDHV12</stp>
        <stp>RAY Index</stp>
        <stp>PX_LAST</stp>
        <stp>1/29/2018</stp>
        <stp>1/29/2018</stp>
        <stp>[SMIF Portfolio MASTER.xlsm]Price Data!R23C28</stp>
        <stp/>
        <tr r="AB23" s="22"/>
      </tp>
      <tp t="e">
        <v>#N/A</v>
        <stp/>
        <stp>##V3_BDHV12</stp>
        <stp>RAY Index</stp>
        <stp>PX_LAST</stp>
        <stp>4/19/2018</stp>
        <stp>4/19/2018</stp>
        <stp>[SMIF Portfolio MASTER.xlsm]Price Data!R79C28</stp>
        <stp/>
        <tr r="AB79" s="22"/>
      </tp>
      <tp t="e">
        <v>#N/A</v>
        <stp/>
        <stp>##V3_BDHV12</stp>
        <stp>NKE us equity</stp>
        <stp>PX_LAST</stp>
        <stp>12/29/2017</stp>
        <stp>4/20/2018</stp>
        <stp>[SMIF Portfolio MASTER.xlsm]Prices (BDH)!R5C36</stp>
        <stp>cols=2;rows=77</stp>
        <tr r="AJ5" s="17"/>
      </tp>
      <tp t="e">
        <v>#N/A</v>
        <stp/>
        <stp>##V3_BDHV12</stp>
        <stp>LBUSTRUU Index</stp>
        <stp>PX_LAST</stp>
        <stp>7/24/2018</stp>
        <stp>7/24/2018</stp>
        <stp>[SMIF Portfolio MASTER.xlsm]Price Data!R145C30</stp>
        <stp/>
        <tr r="AD145" s="22"/>
      </tp>
      <tp t="e">
        <v>#N/A</v>
        <stp/>
        <stp>##V3_BDHV12</stp>
        <stp>LBUSTRUU Index</stp>
        <stp>PX_LAST</stp>
        <stp>7/25/2018</stp>
        <stp>7/25/2018</stp>
        <stp>[SMIF Portfolio MASTER.xlsm]Price Data!R146C30</stp>
        <stp/>
        <tr r="AD146" s="22"/>
      </tp>
      <tp t="e">
        <v>#N/A</v>
        <stp/>
        <stp>##V3_BDHV12</stp>
        <stp>LBUSTRUU Index</stp>
        <stp>PX_LAST</stp>
        <stp>7/26/2018</stp>
        <stp>7/26/2018</stp>
        <stp>[SMIF Portfolio MASTER.xlsm]Price Data!R147C30</stp>
        <stp/>
        <tr r="AD147" s="22"/>
      </tp>
      <tp t="e">
        <v>#N/A</v>
        <stp/>
        <stp>##V3_BDHV12</stp>
        <stp>LBUSTRUU Index</stp>
        <stp>PX_LAST</stp>
        <stp>7/27/2018</stp>
        <stp>7/27/2018</stp>
        <stp>[SMIF Portfolio MASTER.xlsm]Price Data!R148C30</stp>
        <stp/>
        <tr r="AD148" s="22"/>
      </tp>
      <tp t="e">
        <v>#N/A</v>
        <stp/>
        <stp>##V3_BDHV12</stp>
        <stp>LBUSTRUU Index</stp>
        <stp>PX_LAST</stp>
        <stp>7/20/2018</stp>
        <stp>7/20/2018</stp>
        <stp>[SMIF Portfolio MASTER.xlsm]Price Data!R143C30</stp>
        <stp/>
        <tr r="AD143" s="22"/>
      </tp>
      <tp t="e">
        <v>#N/A</v>
        <stp/>
        <stp>##V3_BDHV12</stp>
        <stp>LBUSTRUU Index</stp>
        <stp>PX_LAST</stp>
        <stp>7/23/2018</stp>
        <stp>7/23/2018</stp>
        <stp>[SMIF Portfolio MASTER.xlsm]Price Data!R144C30</stp>
        <stp/>
        <tr r="AD144" s="22"/>
      </tp>
      <tp t="e">
        <v>#N/A</v>
        <stp/>
        <stp>##V3_BDHV12</stp>
        <stp>BMY US EQUITY</stp>
        <stp>PX_LAST</stp>
        <stp>12/29/2017</stp>
        <stp>4/20/2018</stp>
        <stp>[SMIF Portfolio MASTER.xlsm]Prices (BDH)!R5C16</stp>
        <stp>cols=2;rows=77</stp>
        <tr r="P5" s="17"/>
      </tp>
      <tp t="e">
        <v>#N/A</v>
        <stp/>
        <stp>##V3_BDHV12</stp>
        <stp>EMB us equity</stp>
        <stp>PX_LAST</stp>
        <stp>12/29/2017</stp>
        <stp>4/20/2018</stp>
        <stp>[SMIF Portfolio MASTER.xlsm]Prices (BDH)!R5C41</stp>
        <stp>cols=2;rows=77</stp>
        <tr r="AO5" s="17"/>
      </tp>
      <tp t="e">
        <v>#N/A</v>
        <stp/>
        <stp>##V3_BDHV12</stp>
        <stp>RAY Index</stp>
        <stp>PX_LAST</stp>
        <stp>2/22/2018</stp>
        <stp>2/22/2018</stp>
        <stp>[SMIF Portfolio MASTER.xlsm]Price Data!R40C28</stp>
        <stp/>
        <tr r="AB40" s="22"/>
      </tp>
      <tp t="e">
        <v>#N/A</v>
        <stp/>
        <stp>##V3_BDHV12</stp>
        <stp>RAY Index</stp>
        <stp>PX_LAST</stp>
        <stp>3/22/2018</stp>
        <stp>3/22/2018</stp>
        <stp>[SMIF Portfolio MASTER.xlsm]Price Data!R60C28</stp>
        <stp/>
        <tr r="AB60" s="22"/>
      </tp>
      <tp t="e">
        <v>#N/A</v>
        <stp/>
        <stp>##V3_BDHV12</stp>
        <stp>RAY Index</stp>
        <stp>PX_LAST</stp>
        <stp>3/12/2018</stp>
        <stp>3/12/2018</stp>
        <stp>[SMIF Portfolio MASTER.xlsm]Price Data!R52C28</stp>
        <stp/>
        <tr r="AB52" s="22"/>
      </tp>
      <tp t="e">
        <v>#N/A</v>
        <stp/>
        <stp>##V3_BDHV12</stp>
        <stp>RAY Index</stp>
        <stp>PX_LAST</stp>
        <stp>1/12/2018</stp>
        <stp>1/12/2018</stp>
        <stp>[SMIF Portfolio MASTER.xlsm]Price Data!R13C28</stp>
        <stp/>
        <tr r="AB13" s="22"/>
      </tp>
      <tp t="e">
        <v>#N/A</v>
        <stp/>
        <stp>##V3_BDHV12</stp>
        <stp>RAY Index</stp>
        <stp>PX_LAST</stp>
        <stp>2/12/2018</stp>
        <stp>2/12/2018</stp>
        <stp>[SMIF Portfolio MASTER.xlsm]Price Data!R33C28</stp>
        <stp/>
        <tr r="AB33" s="22"/>
      </tp>
      <tp t="e">
        <v>#N/A</v>
        <stp/>
        <stp>##V3_BDHV12</stp>
        <stp>RAY Index</stp>
        <stp>PX_LAST</stp>
        <stp>4/12/2018</stp>
        <stp>4/12/2018</stp>
        <stp>[SMIF Portfolio MASTER.xlsm]Price Data!R74C28</stp>
        <stp/>
        <tr r="AB74" s="22"/>
      </tp>
      <tp t="e">
        <v>#N/A</v>
        <stp/>
        <stp>##V3_BDHV12</stp>
        <stp>RAY Index</stp>
        <stp>PX_LAST</stp>
        <stp>1/22/2018</stp>
        <stp>1/22/2018</stp>
        <stp>[SMIF Portfolio MASTER.xlsm]Price Data!R18C28</stp>
        <stp/>
        <tr r="AB18" s="22"/>
      </tp>
      <tp t="e">
        <v>#N/A</v>
        <stp/>
        <stp>##V3_BDHV12</stp>
        <stp>USGG10YR Index</stp>
        <stp>PX_LAST</stp>
        <stp>3/20/2018</stp>
        <stp>3/20/2018</stp>
        <stp>[SMIF Portfolio MASTER.xlsm]Price Data!R58C31</stp>
        <stp/>
        <tr r="AE58" s="22"/>
      </tp>
      <tp t="e">
        <v>#N/A</v>
        <stp/>
        <stp>##V3_BDHV12</stp>
        <stp>USGG10YR Index</stp>
        <stp>PX_LAST</stp>
        <stp>4/10/2018</stp>
        <stp>4/10/2018</stp>
        <stp>[SMIF Portfolio MASTER.xlsm]Price Data!R72C31</stp>
        <stp/>
        <tr r="AE72" s="22"/>
      </tp>
      <tp t="e">
        <v>#N/A</v>
        <stp/>
        <stp>##V3_BDHV12</stp>
        <stp>USGG10YR Index</stp>
        <stp>PX_LAST</stp>
        <stp>2/20/2018</stp>
        <stp>2/20/2018</stp>
        <stp>[SMIF Portfolio MASTER.xlsm]Price Data!R38C31</stp>
        <stp/>
        <tr r="AE38" s="22"/>
      </tp>
      <tp t="e">
        <v>#N/A</v>
        <stp/>
        <stp>##V3_BDHV12</stp>
        <stp>USGG10YR Index</stp>
        <stp>PX_LAST</stp>
        <stp>1/30/2018</stp>
        <stp>1/30/2018</stp>
        <stp>[SMIF Portfolio MASTER.xlsm]Price Data!R24C31</stp>
        <stp/>
        <tr r="AE24" s="22"/>
      </tp>
      <tp t="e">
        <v>#N/A</v>
        <stp/>
        <stp>##V3_BDHV12</stp>
        <stp>USGG10YR Index</stp>
        <stp>PX_LAST</stp>
        <stp>1/10/2018</stp>
        <stp>1/10/2018</stp>
        <stp>[SMIF Portfolio MASTER.xlsm]Price Data!R11C31</stp>
        <stp/>
        <tr r="AE11" s="22"/>
      </tp>
      <tp t="e">
        <v>#N/A</v>
        <stp/>
        <stp>##V3_BDHV12</stp>
        <stp>USGG10YR Index</stp>
        <stp>PX_LAST</stp>
        <stp>4/20/2018</stp>
        <stp>4/20/2018</stp>
        <stp>[SMIF Portfolio MASTER.xlsm]Price Data!R80C31</stp>
        <stp/>
        <tr r="AE80" s="22"/>
      </tp>
      <tp t="e">
        <v>#N/A</v>
        <stp/>
        <stp>##V3_BDHV12</stp>
        <stp>USGG10YR Index</stp>
        <stp>PX_LAST</stp>
        <stp>4/30/2018</stp>
        <stp>4/30/2018</stp>
        <stp>[SMIF Portfolio MASTER.xlsm]Price Data!R86C31</stp>
        <stp/>
        <tr r="AE86" s="22"/>
      </tp>
      <tp t="e">
        <v>#N/A</v>
        <stp/>
        <stp>##V3_BDHV12</stp>
        <stp>USGG10YR Index</stp>
        <stp>PX_LAST</stp>
        <stp>5/10/2018</stp>
        <stp>5/10/2018</stp>
        <stp>[SMIF Portfolio MASTER.xlsm]Price Data!R94C31</stp>
        <stp/>
        <tr r="AE94" s="22"/>
      </tp>
      <tp>
        <v>43098</v>
        <stp/>
        <stp>##V3_BDHV12</stp>
        <stp>TSN us equity</stp>
        <stp>px_last</stp>
        <stp>12/29/17</stp>
        <stp>9/2/2018</stp>
        <stp>[SMIF Portfolio MASTER.xlsx]Bloom Price!R4C7</stp>
        <stp>cols=2;rows=170</stp>
        <tr r="G4" s="27"/>
      </tp>
      <tp t="e">
        <v>#N/A</v>
        <stp/>
        <stp>##V3_BDHV12</stp>
        <stp>HAS US EQUITY</stp>
        <stp>PX_LAST</stp>
        <stp>12/29/2017</stp>
        <stp>4/20/2018</stp>
        <stp>[SMIF Portfolio MASTER.xlsm]Prices (BDH)!R5C20</stp>
        <stp>cols=2;rows=77</stp>
        <tr r="T5" s="17"/>
      </tp>
      <tp t="e">
        <v>#N/A</v>
        <stp/>
        <stp>##V3_BDHV12</stp>
        <stp>RAY Index</stp>
        <stp>PX_LAST</stp>
        <stp>2/23/2018</stp>
        <stp>2/23/2018</stp>
        <stp>[SMIF Portfolio MASTER.xlsm]Price Data!R41C28</stp>
        <stp/>
        <tr r="AB41" s="22"/>
      </tp>
      <tp t="e">
        <v>#N/A</v>
        <stp/>
        <stp>##V3_BDHV12</stp>
        <stp>RAY Index</stp>
        <stp>PX_LAST</stp>
        <stp>3/23/2018</stp>
        <stp>3/23/2018</stp>
        <stp>[SMIF Portfolio MASTER.xlsm]Price Data!R61C28</stp>
        <stp/>
        <tr r="AB61" s="22"/>
      </tp>
      <tp t="e">
        <v>#N/A</v>
        <stp/>
        <stp>##V3_BDHV12</stp>
        <stp>RAY Index</stp>
        <stp>PX_LAST</stp>
        <stp>3/13/2018</stp>
        <stp>3/13/2018</stp>
        <stp>[SMIF Portfolio MASTER.xlsm]Price Data!R53C28</stp>
        <stp/>
        <tr r="AB53" s="22"/>
      </tp>
      <tp t="e">
        <v>#N/A</v>
        <stp/>
        <stp>##V3_BDHV12</stp>
        <stp>RAY Index</stp>
        <stp>PX_LAST</stp>
        <stp>2/13/2018</stp>
        <stp>2/13/2018</stp>
        <stp>[SMIF Portfolio MASTER.xlsm]Price Data!R34C28</stp>
        <stp/>
        <tr r="AB34" s="22"/>
      </tp>
      <tp t="e">
        <v>#N/A</v>
        <stp/>
        <stp>##V3_BDHV12</stp>
        <stp>RAY Index</stp>
        <stp>PX_LAST</stp>
        <stp>4/13/2018</stp>
        <stp>4/13/2018</stp>
        <stp>[SMIF Portfolio MASTER.xlsm]Price Data!R75C28</stp>
        <stp/>
        <tr r="AB75" s="22"/>
      </tp>
      <tp t="e">
        <v>#N/A</v>
        <stp/>
        <stp>##V3_BDHV12</stp>
        <stp>RAY Index</stp>
        <stp>PX_LAST</stp>
        <stp>1/23/2018</stp>
        <stp>1/23/2018</stp>
        <stp>[SMIF Portfolio MASTER.xlsm]Price Data!R19C28</stp>
        <stp/>
        <tr r="AB19" s="22"/>
      </tp>
      <tp t="e">
        <v>#N/A</v>
        <stp/>
        <stp>##V3_BDHV12</stp>
        <stp>RAY Index</stp>
        <stp>PX_LAST</stp>
        <stp>4/23/2018</stp>
        <stp>4/23/2018</stp>
        <stp>[SMIF Portfolio MASTER.xlsm]Price Data!R81C28</stp>
        <stp/>
        <tr r="AB81" s="22"/>
      </tp>
      <tp t="e">
        <v>#N/A</v>
        <stp/>
        <stp>##V3_BDHV12</stp>
        <stp>USGG10YR Index</stp>
        <stp>PX_LAST</stp>
        <stp>3/21/2018</stp>
        <stp>3/21/2018</stp>
        <stp>[SMIF Portfolio MASTER.xlsm]Price Data!R59C31</stp>
        <stp/>
        <tr r="AE59" s="22"/>
      </tp>
      <tp t="e">
        <v>#N/A</v>
        <stp/>
        <stp>##V3_BDHV12</stp>
        <stp>USGG10YR Index</stp>
        <stp>PX_LAST</stp>
        <stp>4/11/2018</stp>
        <stp>4/11/2018</stp>
        <stp>[SMIF Portfolio MASTER.xlsm]Price Data!R73C31</stp>
        <stp/>
        <tr r="AE73" s="22"/>
      </tp>
      <tp t="e">
        <v>#N/A</v>
        <stp/>
        <stp>##V3_BDHV12</stp>
        <stp>USGG10YR Index</stp>
        <stp>PX_LAST</stp>
        <stp>2/21/2018</stp>
        <stp>2/21/2018</stp>
        <stp>[SMIF Portfolio MASTER.xlsm]Price Data!R39C31</stp>
        <stp/>
        <tr r="AE39" s="22"/>
      </tp>
      <tp t="e">
        <v>#N/A</v>
        <stp/>
        <stp>##V3_BDHV12</stp>
        <stp>USGG10YR Index</stp>
        <stp>PX_LAST</stp>
        <stp>1/31/2018</stp>
        <stp>1/31/2018</stp>
        <stp>[SMIF Portfolio MASTER.xlsm]Price Data!R25C31</stp>
        <stp/>
        <tr r="AE25" s="22"/>
      </tp>
      <tp t="e">
        <v>#N/A</v>
        <stp/>
        <stp>##V3_BDHV12</stp>
        <stp>USGG10YR Index</stp>
        <stp>PX_LAST</stp>
        <stp>1/11/2018</stp>
        <stp>1/11/2018</stp>
        <stp>[SMIF Portfolio MASTER.xlsm]Price Data!R12C31</stp>
        <stp/>
        <tr r="AE12" s="22"/>
      </tp>
      <tp t="e">
        <v>#N/A</v>
        <stp/>
        <stp>##V3_BDHV12</stp>
        <stp>USGG10YR Index</stp>
        <stp>PX_LAST</stp>
        <stp>5/11/2018</stp>
        <stp>5/11/2018</stp>
        <stp>[SMIF Portfolio MASTER.xlsm]Price Data!R95C31</stp>
        <stp/>
        <tr r="AE95" s="22"/>
      </tp>
      <tp t="e">
        <v>#N/A</v>
        <stp/>
        <stp>##V3_BDHV12</stp>
        <stp>RAY Index</stp>
        <stp>PX_LAST</stp>
        <stp>3/20/2018</stp>
        <stp>3/20/2018</stp>
        <stp>[SMIF Portfolio MASTER.xlsm]Price Data!R58C28</stp>
        <stp/>
        <tr r="AB58" s="22"/>
      </tp>
      <tp t="e">
        <v>#N/A</v>
        <stp/>
        <stp>##V3_BDHV12</stp>
        <stp>RAY Index</stp>
        <stp>PX_LAST</stp>
        <stp>1/10/2018</stp>
        <stp>1/10/2018</stp>
        <stp>[SMIF Portfolio MASTER.xlsm]Price Data!R11C28</stp>
        <stp/>
        <tr r="AB11" s="22"/>
      </tp>
      <tp t="e">
        <v>#N/A</v>
        <stp/>
        <stp>##V3_BDHV12</stp>
        <stp>RAY Index</stp>
        <stp>PX_LAST</stp>
        <stp>1/30/2018</stp>
        <stp>1/30/2018</stp>
        <stp>[SMIF Portfolio MASTER.xlsm]Price Data!R24C28</stp>
        <stp/>
        <tr r="AB24" s="22"/>
      </tp>
      <tp t="e">
        <v>#N/A</v>
        <stp/>
        <stp>##V3_BDHV12</stp>
        <stp>RAY Index</stp>
        <stp>PX_LAST</stp>
        <stp>2/20/2018</stp>
        <stp>2/20/2018</stp>
        <stp>[SMIF Portfolio MASTER.xlsm]Price Data!R38C28</stp>
        <stp/>
        <tr r="AB38" s="22"/>
      </tp>
      <tp t="e">
        <v>#N/A</v>
        <stp/>
        <stp>##V3_BDHV12</stp>
        <stp>RAY Index</stp>
        <stp>PX_LAST</stp>
        <stp>4/10/2018</stp>
        <stp>4/10/2018</stp>
        <stp>[SMIF Portfolio MASTER.xlsm]Price Data!R72C28</stp>
        <stp/>
        <tr r="AB72" s="22"/>
      </tp>
      <tp t="e">
        <v>#N/A</v>
        <stp/>
        <stp>##V3_BDHV12</stp>
        <stp>RAY Index</stp>
        <stp>PX_LAST</stp>
        <stp>5/10/2018</stp>
        <stp>5/10/2018</stp>
        <stp>[SMIF Portfolio MASTER.xlsm]Price Data!R94C28</stp>
        <stp/>
        <tr r="AB94" s="22"/>
      </tp>
      <tp t="e">
        <v>#N/A</v>
        <stp/>
        <stp>##V3_BDHV12</stp>
        <stp>RAY Index</stp>
        <stp>PX_LAST</stp>
        <stp>4/30/2018</stp>
        <stp>4/30/2018</stp>
        <stp>[SMIF Portfolio MASTER.xlsm]Price Data!R86C28</stp>
        <stp/>
        <tr r="AB86" s="22"/>
      </tp>
      <tp t="e">
        <v>#N/A</v>
        <stp/>
        <stp>##V3_BDHV12</stp>
        <stp>RAY Index</stp>
        <stp>PX_LAST</stp>
        <stp>4/20/2018</stp>
        <stp>4/20/2018</stp>
        <stp>[SMIF Portfolio MASTER.xlsm]Price Data!R80C28</stp>
        <stp/>
        <tr r="AB80" s="22"/>
      </tp>
      <tp t="e">
        <v>#N/A</v>
        <stp/>
        <stp>##V3_BDHV12</stp>
        <stp>USGG10YR Index</stp>
        <stp>PX_LAST</stp>
        <stp>3/12/2018</stp>
        <stp>3/12/2018</stp>
        <stp>[SMIF Portfolio MASTER.xlsm]Price Data!R52C31</stp>
        <stp/>
        <tr r="AE52" s="22"/>
      </tp>
      <tp t="e">
        <v>#N/A</v>
        <stp/>
        <stp>##V3_BDHV12</stp>
        <stp>USGG10YR Index</stp>
        <stp>PX_LAST</stp>
        <stp>3/22/2018</stp>
        <stp>3/22/2018</stp>
        <stp>[SMIF Portfolio MASTER.xlsm]Price Data!R60C31</stp>
        <stp/>
        <tr r="AE60" s="22"/>
      </tp>
      <tp t="e">
        <v>#N/A</v>
        <stp/>
        <stp>##V3_BDHV12</stp>
        <stp>USGG10YR Index</stp>
        <stp>PX_LAST</stp>
        <stp>2/22/2018</stp>
        <stp>2/22/2018</stp>
        <stp>[SMIF Portfolio MASTER.xlsm]Price Data!R40C31</stp>
        <stp/>
        <tr r="AE40" s="22"/>
      </tp>
      <tp t="e">
        <v>#N/A</v>
        <stp/>
        <stp>##V3_BDHV12</stp>
        <stp>USGG10YR Index</stp>
        <stp>PX_LAST</stp>
        <stp>1/22/2018</stp>
        <stp>1/22/2018</stp>
        <stp>[SMIF Portfolio MASTER.xlsm]Price Data!R18C31</stp>
        <stp/>
        <tr r="AE18" s="22"/>
      </tp>
      <tp t="e">
        <v>#N/A</v>
        <stp/>
        <stp>##V3_BDHV12</stp>
        <stp>USGG10YR Index</stp>
        <stp>PX_LAST</stp>
        <stp>4/12/2018</stp>
        <stp>4/12/2018</stp>
        <stp>[SMIF Portfolio MASTER.xlsm]Price Data!R74C31</stp>
        <stp/>
        <tr r="AE74" s="22"/>
      </tp>
      <tp t="e">
        <v>#N/A</v>
        <stp/>
        <stp>##V3_BDHV12</stp>
        <stp>USGG10YR Index</stp>
        <stp>PX_LAST</stp>
        <stp>2/12/2018</stp>
        <stp>2/12/2018</stp>
        <stp>[SMIF Portfolio MASTER.xlsm]Price Data!R33C31</stp>
        <stp/>
        <tr r="AE33" s="22"/>
      </tp>
      <tp t="e">
        <v>#N/A</v>
        <stp/>
        <stp>##V3_BDHV12</stp>
        <stp>USGG10YR Index</stp>
        <stp>PX_LAST</stp>
        <stp>1/12/2018</stp>
        <stp>1/12/2018</stp>
        <stp>[SMIF Portfolio MASTER.xlsm]Price Data!R13C31</stp>
        <stp/>
        <tr r="AE13" s="22"/>
      </tp>
      <tp t="e">
        <v>#N/A</v>
        <stp/>
        <stp>##V3_BDHV12</stp>
        <stp>RAY Index</stp>
        <stp>PX_LAST</stp>
        <stp>3/21/2018</stp>
        <stp>3/21/2018</stp>
        <stp>[SMIF Portfolio MASTER.xlsm]Price Data!R59C28</stp>
        <stp/>
        <tr r="AB59" s="22"/>
      </tp>
      <tp t="e">
        <v>#N/A</v>
        <stp/>
        <stp>##V3_BDHV12</stp>
        <stp>RAY Index</stp>
        <stp>PX_LAST</stp>
        <stp>1/11/2018</stp>
        <stp>1/11/2018</stp>
        <stp>[SMIF Portfolio MASTER.xlsm]Price Data!R12C28</stp>
        <stp/>
        <tr r="AB12" s="22"/>
      </tp>
      <tp t="e">
        <v>#N/A</v>
        <stp/>
        <stp>##V3_BDHV12</stp>
        <stp>RAY Index</stp>
        <stp>PX_LAST</stp>
        <stp>1/31/2018</stp>
        <stp>1/31/2018</stp>
        <stp>[SMIF Portfolio MASTER.xlsm]Price Data!R25C28</stp>
        <stp/>
        <tr r="AB25" s="22"/>
      </tp>
      <tp t="e">
        <v>#N/A</v>
        <stp/>
        <stp>##V3_BDHV12</stp>
        <stp>RAY Index</stp>
        <stp>PX_LAST</stp>
        <stp>2/21/2018</stp>
        <stp>2/21/2018</stp>
        <stp>[SMIF Portfolio MASTER.xlsm]Price Data!R39C28</stp>
        <stp/>
        <tr r="AB39" s="22"/>
      </tp>
      <tp t="e">
        <v>#N/A</v>
        <stp/>
        <stp>##V3_BDHV12</stp>
        <stp>RAY Index</stp>
        <stp>PX_LAST</stp>
        <stp>4/11/2018</stp>
        <stp>4/11/2018</stp>
        <stp>[SMIF Portfolio MASTER.xlsm]Price Data!R73C28</stp>
        <stp/>
        <tr r="AB73" s="22"/>
      </tp>
      <tp t="e">
        <v>#N/A</v>
        <stp/>
        <stp>##V3_BDHV12</stp>
        <stp>RAY Index</stp>
        <stp>PX_LAST</stp>
        <stp>5/11/2018</stp>
        <stp>5/11/2018</stp>
        <stp>[SMIF Portfolio MASTER.xlsm]Price Data!R95C28</stp>
        <stp/>
        <tr r="AB95" s="22"/>
      </tp>
      <tp t="e">
        <v>#N/A</v>
        <stp/>
        <stp>##V3_BDHV12</stp>
        <stp>USGG10YR Index</stp>
        <stp>PX_LAST</stp>
        <stp>3/13/2018</stp>
        <stp>3/13/2018</stp>
        <stp>[SMIF Portfolio MASTER.xlsm]Price Data!R53C31</stp>
        <stp/>
        <tr r="AE53" s="22"/>
      </tp>
      <tp t="e">
        <v>#N/A</v>
        <stp/>
        <stp>##V3_BDHV12</stp>
        <stp>USGG10YR Index</stp>
        <stp>PX_LAST</stp>
        <stp>3/23/2018</stp>
        <stp>3/23/2018</stp>
        <stp>[SMIF Portfolio MASTER.xlsm]Price Data!R61C31</stp>
        <stp/>
        <tr r="AE61" s="22"/>
      </tp>
      <tp t="e">
        <v>#N/A</v>
        <stp/>
        <stp>##V3_BDHV12</stp>
        <stp>USGG10YR Index</stp>
        <stp>PX_LAST</stp>
        <stp>2/23/2018</stp>
        <stp>2/23/2018</stp>
        <stp>[SMIF Portfolio MASTER.xlsm]Price Data!R41C31</stp>
        <stp/>
        <tr r="AE41" s="22"/>
      </tp>
      <tp t="e">
        <v>#N/A</v>
        <stp/>
        <stp>##V3_BDHV12</stp>
        <stp>USGG10YR Index</stp>
        <stp>PX_LAST</stp>
        <stp>1/23/2018</stp>
        <stp>1/23/2018</stp>
        <stp>[SMIF Portfolio MASTER.xlsm]Price Data!R19C31</stp>
        <stp/>
        <tr r="AE19" s="22"/>
      </tp>
      <tp t="e">
        <v>#N/A</v>
        <stp/>
        <stp>##V3_BDHV12</stp>
        <stp>USGG10YR Index</stp>
        <stp>PX_LAST</stp>
        <stp>4/13/2018</stp>
        <stp>4/13/2018</stp>
        <stp>[SMIF Portfolio MASTER.xlsm]Price Data!R75C31</stp>
        <stp/>
        <tr r="AE75" s="22"/>
      </tp>
      <tp t="e">
        <v>#N/A</v>
        <stp/>
        <stp>##V3_BDHV12</stp>
        <stp>USGG10YR Index</stp>
        <stp>PX_LAST</stp>
        <stp>2/13/2018</stp>
        <stp>2/13/2018</stp>
        <stp>[SMIF Portfolio MASTER.xlsm]Price Data!R34C31</stp>
        <stp/>
        <tr r="AE34" s="22"/>
      </tp>
      <tp t="e">
        <v>#N/A</v>
        <stp/>
        <stp>##V3_BDHV12</stp>
        <stp>USGG10YR Index</stp>
        <stp>PX_LAST</stp>
        <stp>4/23/2018</stp>
        <stp>4/23/2018</stp>
        <stp>[SMIF Portfolio MASTER.xlsm]Price Data!R81C31</stp>
        <stp/>
        <tr r="AE81" s="22"/>
      </tp>
      <tp>
        <v>43098</v>
        <stp/>
        <stp>##V3_BDHV12</stp>
        <stp>CVS us equity</stp>
        <stp>px_last</stp>
        <stp>12/29/17</stp>
        <stp>9/2/2018</stp>
        <stp>[SMIF Portfolio MASTER.xlsx]Bloom Price!R4C1</stp>
        <stp>cols=2;rows=170</stp>
        <tr r="A4" s="27"/>
      </tp>
      <tp t="e">
        <v>#N/A</v>
        <stp/>
        <stp>##V3_BDHV12</stp>
        <stp>RAY Index</stp>
        <stp>PX_LAST</stp>
        <stp>2/26/2018</stp>
        <stp>2/26/2018</stp>
        <stp>[SMIF Portfolio MASTER.xlsm]Price Data!R42C28</stp>
        <stp/>
        <tr r="AB42" s="22"/>
      </tp>
      <tp t="e">
        <v>#N/A</v>
        <stp/>
        <stp>##V3_BDHV12</stp>
        <stp>RAY Index</stp>
        <stp>PX_LAST</stp>
        <stp>3/26/2018</stp>
        <stp>3/26/2018</stp>
        <stp>[SMIF Portfolio MASTER.xlsm]Price Data!R62C28</stp>
        <stp/>
        <tr r="AB62" s="22"/>
      </tp>
      <tp t="e">
        <v>#N/A</v>
        <stp/>
        <stp>##V3_BDHV12</stp>
        <stp>RAY Index</stp>
        <stp>PX_LAST</stp>
        <stp>3/16/2018</stp>
        <stp>3/16/2018</stp>
        <stp>[SMIF Portfolio MASTER.xlsm]Price Data!R56C28</stp>
        <stp/>
        <tr r="AB56" s="22"/>
      </tp>
      <tp t="e">
        <v>#N/A</v>
        <stp/>
        <stp>##V3_BDHV12</stp>
        <stp>RAY Index</stp>
        <stp>PX_LAST</stp>
        <stp>1/26/2018</stp>
        <stp>1/26/2018</stp>
        <stp>[SMIF Portfolio MASTER.xlsm]Price Data!R22C28</stp>
        <stp/>
        <tr r="AB22" s="22"/>
      </tp>
      <tp t="e">
        <v>#N/A</v>
        <stp/>
        <stp>##V3_BDHV12</stp>
        <stp>RAY Index</stp>
        <stp>PX_LAST</stp>
        <stp>1/16/2018</stp>
        <stp>1/16/2018</stp>
        <stp>[SMIF Portfolio MASTER.xlsm]Price Data!R14C28</stp>
        <stp/>
        <tr r="AB14" s="22"/>
      </tp>
      <tp t="e">
        <v>#N/A</v>
        <stp/>
        <stp>##V3_BDHV12</stp>
        <stp>RAY Index</stp>
        <stp>PX_LAST</stp>
        <stp>2/16/2018</stp>
        <stp>2/16/2018</stp>
        <stp>[SMIF Portfolio MASTER.xlsm]Price Data!R37C28</stp>
        <stp/>
        <tr r="AB37" s="22"/>
      </tp>
      <tp t="e">
        <v>#N/A</v>
        <stp/>
        <stp>##V3_BDHV12</stp>
        <stp>RAY Index</stp>
        <stp>PX_LAST</stp>
        <stp>4/16/2018</stp>
        <stp>4/16/2018</stp>
        <stp>[SMIF Portfolio MASTER.xlsm]Price Data!R76C28</stp>
        <stp/>
        <tr r="AB76" s="22"/>
      </tp>
      <tp t="e">
        <v>#N/A</v>
        <stp/>
        <stp>##V3_BDHV12</stp>
        <stp>RAY Index</stp>
        <stp>PX_LAST</stp>
        <stp>5/16/2018</stp>
        <stp>5/16/2018</stp>
        <stp>[SMIF Portfolio MASTER.xlsm]Price Data!R98C28</stp>
        <stp/>
        <tr r="AB98" s="22"/>
      </tp>
      <tp t="e">
        <v>#N/A</v>
        <stp/>
        <stp>##V3_BDHV12</stp>
        <stp>RAY Index</stp>
        <stp>PX_LAST</stp>
        <stp>4/26/2018</stp>
        <stp>4/26/2018</stp>
        <stp>[SMIF Portfolio MASTER.xlsm]Price Data!R84C28</stp>
        <stp/>
        <tr r="AB84" s="22"/>
      </tp>
      <tp t="e">
        <v>#N/A</v>
        <stp/>
        <stp>##V3_BDHV12</stp>
        <stp>LBUSTRUU Index</stp>
        <stp>PX_LAST</stp>
        <stp>8/27/2018</stp>
        <stp>8/27/2018</stp>
        <stp>[SMIF Portfolio MASTER.xlsm]Price Data!R169C30</stp>
        <stp/>
        <tr r="AD169" s="22"/>
      </tp>
      <tp t="e">
        <v>#N/A</v>
        <stp/>
        <stp>##V3_BDHV12</stp>
        <stp>LBUSTRUU Index</stp>
        <stp>PX_LAST</stp>
        <stp>8/24/2018</stp>
        <stp>8/24/2018</stp>
        <stp>[SMIF Portfolio MASTER.xlsm]Price Data!R168C30</stp>
        <stp/>
        <tr r="AD168" s="22"/>
      </tp>
      <tp t="e">
        <v>#N/A</v>
        <stp/>
        <stp>##V3_BDHV12</stp>
        <stp>LBUSTRUU Index</stp>
        <stp>PX_LAST</stp>
        <stp>8/22/2018</stp>
        <stp>8/22/2018</stp>
        <stp>[SMIF Portfolio MASTER.xlsm]Price Data!R166C30</stp>
        <stp/>
        <tr r="AD166" s="22"/>
      </tp>
      <tp t="e">
        <v>#N/A</v>
        <stp/>
        <stp>##V3_BDHV12</stp>
        <stp>FDX us equity</stp>
        <stp>PX_LAST</stp>
        <stp>12/29/2017</stp>
        <stp>4/20/2018</stp>
        <stp>[SMIF Portfolio MASTER.xlsm]Prices (BDH)!R5C32</stp>
        <stp>cols=2;rows=77</stp>
        <tr r="AF5" s="17"/>
      </tp>
      <tp t="e">
        <v>#N/A</v>
        <stp/>
        <stp>##V3_BDHV12</stp>
        <stp>LBUSTRUU Index</stp>
        <stp>PX_LAST</stp>
        <stp>8/23/2018</stp>
        <stp>8/23/2018</stp>
        <stp>[SMIF Portfolio MASTER.xlsm]Price Data!R167C30</stp>
        <stp/>
        <tr r="AD167" s="22"/>
      </tp>
      <tp t="e">
        <v>#N/A</v>
        <stp/>
        <stp>##V3_BDHV12</stp>
        <stp>LBUSTRUU Index</stp>
        <stp>PX_LAST</stp>
        <stp>8/20/2018</stp>
        <stp>8/20/2018</stp>
        <stp>[SMIF Portfolio MASTER.xlsm]Price Data!R164C30</stp>
        <stp/>
        <tr r="AD164" s="22"/>
      </tp>
      <tp t="e">
        <v>#N/A</v>
        <stp/>
        <stp>##V3_BDHV12</stp>
        <stp>LBUSTRUU Index</stp>
        <stp>PX_LAST</stp>
        <stp>8/21/2018</stp>
        <stp>8/21/2018</stp>
        <stp>[SMIF Portfolio MASTER.xlsm]Price Data!R165C30</stp>
        <stp/>
        <tr r="AD165" s="22"/>
      </tp>
      <tp t="e">
        <v>#N/A</v>
        <stp/>
        <stp>##V3_BDHV12</stp>
        <stp>LBUSTRUU Index</stp>
        <stp>PX_LAST</stp>
        <stp>8/29/2018</stp>
        <stp>8/29/2018</stp>
        <stp>[SMIF Portfolio MASTER.xlsm]Price Data!R171C30</stp>
        <stp/>
        <tr r="AD171" s="22"/>
      </tp>
      <tp t="e">
        <v>#N/A</v>
        <stp/>
        <stp>##V3_BDHV12</stp>
        <stp>LBUSTRUU Index</stp>
        <stp>PX_LAST</stp>
        <stp>8/28/2018</stp>
        <stp>8/28/2018</stp>
        <stp>[SMIF Portfolio MASTER.xlsm]Price Data!R170C30</stp>
        <stp/>
        <tr r="AD170" s="22"/>
      </tp>
      <tp t="e">
        <v>#N/A</v>
        <stp/>
        <stp>##V3_BDHV12</stp>
        <stp>USGG10YR Index</stp>
        <stp>PX_LAST</stp>
        <stp>3/14/2018</stp>
        <stp>3/14/2018</stp>
        <stp>[SMIF Portfolio MASTER.xlsm]Price Data!R54C31</stp>
        <stp/>
        <tr r="AE54" s="22"/>
      </tp>
      <tp t="e">
        <v>#N/A</v>
        <stp/>
        <stp>##V3_BDHV12</stp>
        <stp>USGG10YR Index</stp>
        <stp>PX_LAST</stp>
        <stp>2/14/2018</stp>
        <stp>2/14/2018</stp>
        <stp>[SMIF Portfolio MASTER.xlsm]Price Data!R35C31</stp>
        <stp/>
        <tr r="AE35" s="22"/>
      </tp>
      <tp t="e">
        <v>#N/A</v>
        <stp/>
        <stp>##V3_BDHV12</stp>
        <stp>USGG10YR Index</stp>
        <stp>PX_LAST</stp>
        <stp>1/24/2018</stp>
        <stp>1/24/2018</stp>
        <stp>[SMIF Portfolio MASTER.xlsm]Price Data!R20C31</stp>
        <stp/>
        <tr r="AE20" s="22"/>
      </tp>
      <tp t="e">
        <v>#N/A</v>
        <stp/>
        <stp>##V3_BDHV12</stp>
        <stp>USGG10YR Index</stp>
        <stp>PX_LAST</stp>
        <stp>4/24/2018</stp>
        <stp>4/24/2018</stp>
        <stp>[SMIF Portfolio MASTER.xlsm]Price Data!R82C31</stp>
        <stp/>
        <tr r="AE82" s="22"/>
      </tp>
      <tp t="e">
        <v>#N/A</v>
        <stp/>
        <stp>##V3_BDHV12</stp>
        <stp>USGG10YR Index</stp>
        <stp>PX_LAST</stp>
        <stp>5/14/2018</stp>
        <stp>5/14/2018</stp>
        <stp>[SMIF Portfolio MASTER.xlsm]Price Data!R96C31</stp>
        <stp/>
        <tr r="AE96" s="22"/>
      </tp>
      <tp t="e">
        <v>#N/A</v>
        <stp/>
        <stp>##V3_BDHV12</stp>
        <stp>RAY Index</stp>
        <stp>PX_LAST</stp>
        <stp>2/27/2018</stp>
        <stp>2/27/2018</stp>
        <stp>[SMIF Portfolio MASTER.xlsm]Price Data!R43C28</stp>
        <stp/>
        <tr r="AB43" s="22"/>
      </tp>
      <tp t="e">
        <v>#N/A</v>
        <stp/>
        <stp>##V3_BDHV12</stp>
        <stp>RAY Index</stp>
        <stp>PX_LAST</stp>
        <stp>3/27/2018</stp>
        <stp>3/27/2018</stp>
        <stp>[SMIF Portfolio MASTER.xlsm]Price Data!R63C28</stp>
        <stp/>
        <tr r="AB63" s="22"/>
      </tp>
      <tp t="e">
        <v>#N/A</v>
        <stp/>
        <stp>##V3_BDHV12</stp>
        <stp>RAY Index</stp>
        <stp>PX_LAST</stp>
        <stp>1/17/2018</stp>
        <stp>1/17/2018</stp>
        <stp>[SMIF Portfolio MASTER.xlsm]Price Data!R15C28</stp>
        <stp/>
        <tr r="AB15" s="22"/>
      </tp>
      <tp t="e">
        <v>#N/A</v>
        <stp/>
        <stp>##V3_BDHV12</stp>
        <stp>RAY Index</stp>
        <stp>PX_LAST</stp>
        <stp>4/17/2018</stp>
        <stp>4/17/2018</stp>
        <stp>[SMIF Portfolio MASTER.xlsm]Price Data!R77C28</stp>
        <stp/>
        <tr r="AB77" s="22"/>
      </tp>
      <tp t="e">
        <v>#N/A</v>
        <stp/>
        <stp>##V3_BDHV12</stp>
        <stp>RAY Index</stp>
        <stp>PX_LAST</stp>
        <stp>5/17/2018</stp>
        <stp>5/17/2018</stp>
        <stp>[SMIF Portfolio MASTER.xlsm]Price Data!R99C28</stp>
        <stp/>
        <tr r="AB99" s="22"/>
      </tp>
      <tp t="e">
        <v>#N/A</v>
        <stp/>
        <stp>##V3_BDHV12</stp>
        <stp>IEF us equity</stp>
        <stp>PX_LAST</stp>
        <stp>12/29/2017</stp>
        <stp>4/20/2018</stp>
        <stp>[SMIF Portfolio MASTER.xlsm]Prices (BDH)!R5C51</stp>
        <stp>cols=2;rows=77</stp>
        <tr r="AY5" s="17"/>
      </tp>
      <tp t="e">
        <v>#N/A</v>
        <stp/>
        <stp>##V3_BDHV12</stp>
        <stp>RAY Index</stp>
        <stp>PX_LAST</stp>
        <stp>4/27/2018</stp>
        <stp>4/27/2018</stp>
        <stp>[SMIF Portfolio MASTER.xlsm]Price Data!R85C28</stp>
        <stp/>
        <tr r="AB85" s="22"/>
      </tp>
      <tp t="e">
        <v>#N/A</v>
        <stp/>
        <stp>##V3_BDHV12</stp>
        <stp>LBUSTRUU Index</stp>
        <stp>PX_LAST</stp>
        <stp>8/31/2018</stp>
        <stp>8/31/2018</stp>
        <stp>[SMIF Portfolio MASTER.xlsm]Price Data!R173C30</stp>
        <stp/>
        <tr r="AD173" s="22"/>
      </tp>
      <tp t="e">
        <v>#N/A</v>
        <stp/>
        <stp>##V3_BDHV12</stp>
        <stp>LBUSTRUU Index</stp>
        <stp>PX_LAST</stp>
        <stp>8/30/2018</stp>
        <stp>8/30/2018</stp>
        <stp>[SMIF Portfolio MASTER.xlsm]Price Data!R172C30</stp>
        <stp/>
        <tr r="AD172" s="22"/>
      </tp>
      <tp t="e">
        <v>#N/A</v>
        <stp/>
        <stp>##V3_BDHV12</stp>
        <stp>USGG10YR Index</stp>
        <stp>PX_LAST</stp>
        <stp>3/15/2018</stp>
        <stp>3/15/2018</stp>
        <stp>[SMIF Portfolio MASTER.xlsm]Price Data!R55C31</stp>
        <stp/>
        <tr r="AE55" s="22"/>
      </tp>
      <tp t="e">
        <v>#N/A</v>
        <stp/>
        <stp>##V3_BDHV12</stp>
        <stp>USGG10YR Index</stp>
        <stp>PX_LAST</stp>
        <stp>2/15/2018</stp>
        <stp>2/15/2018</stp>
        <stp>[SMIF Portfolio MASTER.xlsm]Price Data!R36C31</stp>
        <stp/>
        <tr r="AE36" s="22"/>
      </tp>
      <tp t="e">
        <v>#N/A</v>
        <stp/>
        <stp>##V3_BDHV12</stp>
        <stp>USGG10YR Index</stp>
        <stp>PX_LAST</stp>
        <stp>1/25/2018</stp>
        <stp>1/25/2018</stp>
        <stp>[SMIF Portfolio MASTER.xlsm]Price Data!R21C31</stp>
        <stp/>
        <tr r="AE21" s="22"/>
      </tp>
      <tp t="e">
        <v>#N/A</v>
        <stp/>
        <stp>##V3_BDHV12</stp>
        <stp>USGG10YR Index</stp>
        <stp>PX_LAST</stp>
        <stp>4/25/2018</stp>
        <stp>4/25/2018</stp>
        <stp>[SMIF Portfolio MASTER.xlsm]Price Data!R83C31</stp>
        <stp/>
        <tr r="AE83" s="22"/>
      </tp>
      <tp t="e">
        <v>#N/A</v>
        <stp/>
        <stp>##V3_BDHV12</stp>
        <stp>USGG10YR Index</stp>
        <stp>PX_LAST</stp>
        <stp>5/15/2018</stp>
        <stp>5/15/2018</stp>
        <stp>[SMIF Portfolio MASTER.xlsm]Price Data!R97C31</stp>
        <stp/>
        <tr r="AE97" s="22"/>
      </tp>
      <tp t="e">
        <v>#N/A</v>
        <stp/>
        <stp>##V3_BDHV12</stp>
        <stp>RAY Index</stp>
        <stp>PX_LAST</stp>
        <stp>3/14/2018</stp>
        <stp>3/14/2018</stp>
        <stp>[SMIF Portfolio MASTER.xlsm]Price Data!R54C28</stp>
        <stp/>
        <tr r="AB54" s="22"/>
      </tp>
      <tp t="e">
        <v>#N/A</v>
        <stp/>
        <stp>##V3_BDHV12</stp>
        <stp>RAY Index</stp>
        <stp>PX_LAST</stp>
        <stp>1/24/2018</stp>
        <stp>1/24/2018</stp>
        <stp>[SMIF Portfolio MASTER.xlsm]Price Data!R20C28</stp>
        <stp/>
        <tr r="AB20" s="22"/>
      </tp>
      <tp t="e">
        <v>#N/A</v>
        <stp/>
        <stp>##V3_BDHV12</stp>
        <stp>RAY Index</stp>
        <stp>PX_LAST</stp>
        <stp>2/14/2018</stp>
        <stp>2/14/2018</stp>
        <stp>[SMIF Portfolio MASTER.xlsm]Price Data!R35C28</stp>
        <stp/>
        <tr r="AB35" s="22"/>
      </tp>
      <tp t="e">
        <v>#N/A</v>
        <stp/>
        <stp>##V3_BDHV12</stp>
        <stp>RAY Index</stp>
        <stp>PX_LAST</stp>
        <stp>5/14/2018</stp>
        <stp>5/14/2018</stp>
        <stp>[SMIF Portfolio MASTER.xlsm]Price Data!R96C28</stp>
        <stp/>
        <tr r="AB96" s="22"/>
      </tp>
      <tp t="e">
        <v>#N/A</v>
        <stp/>
        <stp>##V3_BDHV12</stp>
        <stp>RAY Index</stp>
        <stp>PX_LAST</stp>
        <stp>4/24/2018</stp>
        <stp>4/24/2018</stp>
        <stp>[SMIF Portfolio MASTER.xlsm]Price Data!R82C28</stp>
        <stp/>
        <tr r="AB82" s="22"/>
      </tp>
      <tp t="e">
        <v>#N/A</v>
        <stp/>
        <stp>##V3_BDHV12</stp>
        <stp>XLB US EQUITY</stp>
        <stp>PX_LAST</stp>
        <stp>12/29/2017</stp>
        <stp>4/20/2018</stp>
        <stp>[SMIF Portfolio MASTER.xlsm]Prices (BDH)!R5C4</stp>
        <stp>cols=2;rows=77</stp>
        <tr r="D5" s="17"/>
      </tp>
      <tp t="e">
        <v>#N/A</v>
        <stp/>
        <stp>##V3_BDHV12</stp>
        <stp>USGG10YR Index</stp>
        <stp>PX_LAST</stp>
        <stp>3/26/2018</stp>
        <stp>3/26/2018</stp>
        <stp>[SMIF Portfolio MASTER.xlsm]Price Data!R62C31</stp>
        <stp/>
        <tr r="AE62" s="22"/>
      </tp>
      <tp t="e">
        <v>#N/A</v>
        <stp/>
        <stp>##V3_BDHV12</stp>
        <stp>USGG10YR Index</stp>
        <stp>PX_LAST</stp>
        <stp>3/16/2018</stp>
        <stp>3/16/2018</stp>
        <stp>[SMIF Portfolio MASTER.xlsm]Price Data!R56C31</stp>
        <stp/>
        <tr r="AE56" s="22"/>
      </tp>
      <tp t="e">
        <v>#N/A</v>
        <stp/>
        <stp>##V3_BDHV12</stp>
        <stp>USGG10YR Index</stp>
        <stp>PX_LAST</stp>
        <stp>2/26/2018</stp>
        <stp>2/26/2018</stp>
        <stp>[SMIF Portfolio MASTER.xlsm]Price Data!R42C31</stp>
        <stp/>
        <tr r="AE42" s="22"/>
      </tp>
      <tp t="e">
        <v>#N/A</v>
        <stp/>
        <stp>##V3_BDHV12</stp>
        <stp>USGG10YR Index</stp>
        <stp>PX_LAST</stp>
        <stp>4/16/2018</stp>
        <stp>4/16/2018</stp>
        <stp>[SMIF Portfolio MASTER.xlsm]Price Data!R76C31</stp>
        <stp/>
        <tr r="AE76" s="22"/>
      </tp>
      <tp t="e">
        <v>#N/A</v>
        <stp/>
        <stp>##V3_BDHV12</stp>
        <stp>USGG10YR Index</stp>
        <stp>PX_LAST</stp>
        <stp>2/16/2018</stp>
        <stp>2/16/2018</stp>
        <stp>[SMIF Portfolio MASTER.xlsm]Price Data!R37C31</stp>
        <stp/>
        <tr r="AE37" s="22"/>
      </tp>
      <tp t="e">
        <v>#N/A</v>
        <stp/>
        <stp>##V3_BDHV12</stp>
        <stp>USGG10YR Index</stp>
        <stp>PX_LAST</stp>
        <stp>1/26/2018</stp>
        <stp>1/26/2018</stp>
        <stp>[SMIF Portfolio MASTER.xlsm]Price Data!R22C31</stp>
        <stp/>
        <tr r="AE22" s="22"/>
      </tp>
      <tp t="e">
        <v>#N/A</v>
        <stp/>
        <stp>##V3_BDHV12</stp>
        <stp>USGG10YR Index</stp>
        <stp>PX_LAST</stp>
        <stp>1/16/2018</stp>
        <stp>1/16/2018</stp>
        <stp>[SMIF Portfolio MASTER.xlsm]Price Data!R14C31</stp>
        <stp/>
        <tr r="AE14" s="22"/>
      </tp>
      <tp t="e">
        <v>#N/A</v>
        <stp/>
        <stp>##V3_BDHV12</stp>
        <stp>USGG10YR Index</stp>
        <stp>PX_LAST</stp>
        <stp>4/26/2018</stp>
        <stp>4/26/2018</stp>
        <stp>[SMIF Portfolio MASTER.xlsm]Price Data!R84C31</stp>
        <stp/>
        <tr r="AE84" s="22"/>
      </tp>
      <tp t="e">
        <v>#N/A</v>
        <stp/>
        <stp>##V3_BDHV12</stp>
        <stp>USGG10YR Index</stp>
        <stp>PX_LAST</stp>
        <stp>5/16/2018</stp>
        <stp>5/16/2018</stp>
        <stp>[SMIF Portfolio MASTER.xlsm]Price Data!R98C31</stp>
        <stp/>
        <tr r="AE98" s="22"/>
      </tp>
      <tp t="e">
        <v>#N/A</v>
        <stp/>
        <stp>##V3_BDHV12</stp>
        <stp>RAY Index</stp>
        <stp>PX_LAST</stp>
        <stp>3/15/2018</stp>
        <stp>3/15/2018</stp>
        <stp>[SMIF Portfolio MASTER.xlsm]Price Data!R55C28</stp>
        <stp/>
        <tr r="AB55" s="22"/>
      </tp>
      <tp t="e">
        <v>#N/A</v>
        <stp/>
        <stp>##V3_BDHV12</stp>
        <stp>RAY Index</stp>
        <stp>PX_LAST</stp>
        <stp>1/25/2018</stp>
        <stp>1/25/2018</stp>
        <stp>[SMIF Portfolio MASTER.xlsm]Price Data!R21C28</stp>
        <stp/>
        <tr r="AB21" s="22"/>
      </tp>
      <tp t="e">
        <v>#N/A</v>
        <stp/>
        <stp>##V3_BDHV12</stp>
        <stp>RAY Index</stp>
        <stp>PX_LAST</stp>
        <stp>2/15/2018</stp>
        <stp>2/15/2018</stp>
        <stp>[SMIF Portfolio MASTER.xlsm]Price Data!R36C28</stp>
        <stp/>
        <tr r="AB36" s="22"/>
      </tp>
      <tp t="e">
        <v>#N/A</v>
        <stp/>
        <stp>##V3_BDHV12</stp>
        <stp>RAY Index</stp>
        <stp>PX_LAST</stp>
        <stp>5/15/2018</stp>
        <stp>5/15/2018</stp>
        <stp>[SMIF Portfolio MASTER.xlsm]Price Data!R97C28</stp>
        <stp/>
        <tr r="AB97" s="22"/>
      </tp>
      <tp t="e">
        <v>#N/A</v>
        <stp/>
        <stp>##V3_BDHV12</stp>
        <stp>RAY Index</stp>
        <stp>PX_LAST</stp>
        <stp>4/25/2018</stp>
        <stp>4/25/2018</stp>
        <stp>[SMIF Portfolio MASTER.xlsm]Price Data!R83C28</stp>
        <stp/>
        <tr r="AB83" s="22"/>
      </tp>
      <tp t="e">
        <v>#N/A</v>
        <stp/>
        <stp>##V3_BDHV12</stp>
        <stp>LBUSTRUU Index</stp>
        <stp>PX_LAST</stp>
        <stp>8/16/2018</stp>
        <stp>8/16/2018</stp>
        <stp>[SMIF Portfolio MASTER.xlsm]Price Data!R162C30</stp>
        <stp/>
        <tr r="AD162" s="22"/>
      </tp>
      <tp t="e">
        <v>#N/A</v>
        <stp/>
        <stp>##V3_BDHV12</stp>
        <stp>LBUSTRUU Index</stp>
        <stp>PX_LAST</stp>
        <stp>8/17/2018</stp>
        <stp>8/17/2018</stp>
        <stp>[SMIF Portfolio MASTER.xlsm]Price Data!R163C30</stp>
        <stp/>
        <tr r="AD163" s="22"/>
      </tp>
      <tp t="e">
        <v>#N/A</v>
        <stp/>
        <stp>##V3_BDHV12</stp>
        <stp>LBUSTRUU Index</stp>
        <stp>PX_LAST</stp>
        <stp>8/14/2018</stp>
        <stp>8/14/2018</stp>
        <stp>[SMIF Portfolio MASTER.xlsm]Price Data!R160C30</stp>
        <stp/>
        <tr r="AD160" s="22"/>
      </tp>
      <tp t="e">
        <v>#N/A</v>
        <stp/>
        <stp>##V3_BDHV12</stp>
        <stp>LBUSTRUU Index</stp>
        <stp>PX_LAST</stp>
        <stp>8/15/2018</stp>
        <stp>8/15/2018</stp>
        <stp>[SMIF Portfolio MASTER.xlsm]Price Data!R161C30</stp>
        <stp/>
        <tr r="AD161" s="22"/>
      </tp>
      <tp t="e">
        <v>#N/A</v>
        <stp/>
        <stp>##V3_BDHV12</stp>
        <stp>LBUSTRUU Index</stp>
        <stp>PX_LAST</stp>
        <stp>8/10/2018</stp>
        <stp>8/10/2018</stp>
        <stp>[SMIF Portfolio MASTER.xlsm]Price Data!R158C30</stp>
        <stp/>
        <tr r="AD158" s="22"/>
      </tp>
      <tp t="e">
        <v>#N/A</v>
        <stp/>
        <stp>##V3_BDHV12</stp>
        <stp>LBUSTRUU Index</stp>
        <stp>PX_LAST</stp>
        <stp>8/13/2018</stp>
        <stp>8/13/2018</stp>
        <stp>[SMIF Portfolio MASTER.xlsm]Price Data!R159C30</stp>
        <stp/>
        <tr r="AD159" s="22"/>
      </tp>
      <tp t="e">
        <v>#N/A</v>
        <stp/>
        <stp>##V3_BDHV12</stp>
        <stp>USGG10YR Index</stp>
        <stp>PX_LAST</stp>
        <stp>3/27/2018</stp>
        <stp>3/27/2018</stp>
        <stp>[SMIF Portfolio MASTER.xlsm]Price Data!R63C31</stp>
        <stp/>
        <tr r="AE63" s="22"/>
      </tp>
      <tp t="e">
        <v>#N/A</v>
        <stp/>
        <stp>##V3_BDHV12</stp>
        <stp>USGG10YR Index</stp>
        <stp>PX_LAST</stp>
        <stp>2/27/2018</stp>
        <stp>2/27/2018</stp>
        <stp>[SMIF Portfolio MASTER.xlsm]Price Data!R43C31</stp>
        <stp/>
        <tr r="AE43" s="22"/>
      </tp>
      <tp t="e">
        <v>#N/A</v>
        <stp/>
        <stp>##V3_BDHV12</stp>
        <stp>USGG10YR Index</stp>
        <stp>PX_LAST</stp>
        <stp>4/17/2018</stp>
        <stp>4/17/2018</stp>
        <stp>[SMIF Portfolio MASTER.xlsm]Price Data!R77C31</stp>
        <stp/>
        <tr r="AE77" s="22"/>
      </tp>
      <tp t="e">
        <v>#N/A</v>
        <stp/>
        <stp>##V3_BDHV12</stp>
        <stp>USGG10YR Index</stp>
        <stp>PX_LAST</stp>
        <stp>1/17/2018</stp>
        <stp>1/17/2018</stp>
        <stp>[SMIF Portfolio MASTER.xlsm]Price Data!R15C31</stp>
        <stp/>
        <tr r="AE15" s="22"/>
      </tp>
      <tp t="e">
        <v>#N/A</v>
        <stp/>
        <stp>##V3_BDHV12</stp>
        <stp>USGG10YR Index</stp>
        <stp>PX_LAST</stp>
        <stp>4/27/2018</stp>
        <stp>4/27/2018</stp>
        <stp>[SMIF Portfolio MASTER.xlsm]Price Data!R85C31</stp>
        <stp/>
        <tr r="AE85" s="22"/>
      </tp>
      <tp t="e">
        <v>#N/A</v>
        <stp/>
        <stp>##V3_BDHV12</stp>
        <stp>USGG10YR Index</stp>
        <stp>PX_LAST</stp>
        <stp>5/17/2018</stp>
        <stp>5/17/2018</stp>
        <stp>[SMIF Portfolio MASTER.xlsm]Price Data!R99C31</stp>
        <stp/>
        <tr r="AE99" s="22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2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4.xml"/><Relationship Id="rId30" Type="http://schemas.microsoft.com/office/2011/relationships/timelineCache" Target="timelineCaches/timelineCache1.xml"/><Relationship Id="rId35" Type="http://schemas.openxmlformats.org/officeDocument/2006/relationships/volatileDependencies" Target="volatileDependenci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normalizeH="0" baseline="0">
                <a:solidFill>
                  <a:schemeClr val="dk1">
                    <a:lumMod val="50000"/>
                    <a:lumOff val="50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Portfolio Composition</a:t>
            </a:r>
          </a:p>
        </c:rich>
      </c:tx>
      <c:layout>
        <c:manualLayout>
          <c:xMode val="edge"/>
          <c:yMode val="edge"/>
          <c:x val="0.26293101823810483"/>
          <c:y val="2.43709536307961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77192782111843"/>
          <c:y val="0.24954261905649658"/>
          <c:w val="0.59590600735081256"/>
          <c:h val="0.659546480331197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6E-442B-8A89-93F270A14BCF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6E-442B-8A89-93F270A14BCF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6E-442B-8A89-93F270A14BCF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(Dashboard!$C$13,Dashboard!$C$17,Dashboard!$C$21)</c:f>
              <c:strCache>
                <c:ptCount val="3"/>
                <c:pt idx="0">
                  <c:v>Equity</c:v>
                </c:pt>
                <c:pt idx="1">
                  <c:v>Fixed Income</c:v>
                </c:pt>
                <c:pt idx="2">
                  <c:v>Cash</c:v>
                </c:pt>
              </c:strCache>
            </c:strRef>
          </c:cat>
          <c:val>
            <c:numRef>
              <c:f>(Dashboard!$D$16,Dashboard!$D$20,Dashboard!$D$24)</c:f>
              <c:numCache>
                <c:formatCode>0.0%</c:formatCode>
                <c:ptCount val="3"/>
                <c:pt idx="0">
                  <c:v>0.70933758178863604</c:v>
                </c:pt>
                <c:pt idx="1">
                  <c:v>0.19031857813892294</c:v>
                </c:pt>
                <c:pt idx="2">
                  <c:v>0.10034384007244089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6E-442B-8A89-93F270A14BCF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516481593646957"/>
          <c:y val="0.14566509186351706"/>
          <c:w val="0.32120856280248206"/>
          <c:h val="0.27338057742782151"/>
        </c:manualLayout>
      </c:layout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>
      <a:gsLst>
        <a:gs pos="100000">
          <a:schemeClr val="bg1"/>
        </a:gs>
        <a:gs pos="0">
          <a:schemeClr val="bg1"/>
        </a:gs>
        <a:gs pos="50000">
          <a:schemeClr val="bg2"/>
        </a:gs>
      </a:gsLst>
      <a:lin ang="5400000" scaled="1"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'Dash Old'!$J$24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rgbClr val="FE9444">
                    <a:shade val="30000"/>
                    <a:satMod val="115000"/>
                  </a:srgbClr>
                </a:gs>
                <a:gs pos="50000">
                  <a:srgbClr val="FE9444">
                    <a:shade val="67500"/>
                    <a:satMod val="115000"/>
                  </a:srgbClr>
                </a:gs>
                <a:gs pos="100000">
                  <a:srgbClr val="FE9444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5"/>
            <c:invertIfNegative val="0"/>
            <c:bubble3D val="0"/>
            <c:spPr>
              <a:gradFill flip="none" rotWithShape="1">
                <a:gsLst>
                  <a:gs pos="0">
                    <a:srgbClr val="FE9444">
                      <a:shade val="30000"/>
                      <a:satMod val="115000"/>
                    </a:srgbClr>
                  </a:gs>
                  <a:gs pos="50000">
                    <a:srgbClr val="FE9444">
                      <a:shade val="67500"/>
                      <a:satMod val="115000"/>
                    </a:srgbClr>
                  </a:gs>
                  <a:gs pos="100000">
                    <a:srgbClr val="FE9444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C46-45A9-AD12-73BB7CBA673F}"/>
              </c:ext>
            </c:extLst>
          </c:dPt>
          <c:cat>
            <c:strRef>
              <c:f>'Dash Old'!$F$27:$F$33</c:f>
              <c:strCache>
                <c:ptCount val="7"/>
                <c:pt idx="0">
                  <c:v>TDTT</c:v>
                </c:pt>
                <c:pt idx="1">
                  <c:v>EMB</c:v>
                </c:pt>
                <c:pt idx="2">
                  <c:v>HYG</c:v>
                </c:pt>
                <c:pt idx="3">
                  <c:v>IEF</c:v>
                </c:pt>
                <c:pt idx="4">
                  <c:v>CMBS</c:v>
                </c:pt>
                <c:pt idx="5">
                  <c:v>EMB</c:v>
                </c:pt>
                <c:pt idx="6">
                  <c:v>PFOAX</c:v>
                </c:pt>
              </c:strCache>
            </c:strRef>
          </c:cat>
          <c:val>
            <c:numRef>
              <c:f>'Dash Old'!$H$27:$H$33</c:f>
              <c:numCache>
                <c:formatCode>0.00%</c:formatCode>
                <c:ptCount val="7"/>
                <c:pt idx="0">
                  <c:v>3.0800821355236874E-3</c:v>
                </c:pt>
                <c:pt idx="1">
                  <c:v>-3.031869078380689E-2</c:v>
                </c:pt>
                <c:pt idx="2">
                  <c:v>1.4714645885858246E-2</c:v>
                </c:pt>
                <c:pt idx="3">
                  <c:v>-1.7760727479397609E-2</c:v>
                </c:pt>
                <c:pt idx="4">
                  <c:v>-8.0144333918471533E-3</c:v>
                </c:pt>
                <c:pt idx="5">
                  <c:v>-3.031869078380689E-2</c:v>
                </c:pt>
                <c:pt idx="6">
                  <c:v>5.3903345724906071E-3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3-445A-B0F2-1B489B55E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22968"/>
        <c:axId val="490718656"/>
      </c:barChart>
      <c:catAx>
        <c:axId val="49072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8656"/>
        <c:crosses val="autoZero"/>
        <c:auto val="1"/>
        <c:lblAlgn val="ctr"/>
        <c:lblOffset val="100"/>
        <c:noMultiLvlLbl val="0"/>
      </c:catAx>
      <c:valAx>
        <c:axId val="49071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'Dash Old'!$S$2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67AFEB">
                      <a:shade val="30000"/>
                      <a:satMod val="115000"/>
                    </a:srgbClr>
                  </a:gs>
                  <a:gs pos="50000">
                    <a:srgbClr val="67AFEB">
                      <a:shade val="67500"/>
                      <a:satMod val="115000"/>
                    </a:srgbClr>
                  </a:gs>
                  <a:gs pos="100000">
                    <a:srgbClr val="67AFEB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E4E4-42EE-9721-2FCAFD2A64BD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4E4-42EE-9721-2FCAFD2A64BD}"/>
              </c:ext>
            </c:extLst>
          </c:dPt>
          <c:cat>
            <c:strRef>
              <c:f>('Dash Old'!$F$22,'Dash Old'!$F$51)</c:f>
              <c:strCache>
                <c:ptCount val="2"/>
                <c:pt idx="0">
                  <c:v>Equity Portfolio</c:v>
                </c:pt>
                <c:pt idx="1">
                  <c:v>^RUE &amp; ^MSCI</c:v>
                </c:pt>
              </c:strCache>
            </c:strRef>
          </c:cat>
          <c:val>
            <c:numRef>
              <c:f>('Dash Old'!$H$22,'Dash Old'!$H$51)</c:f>
              <c:numCache>
                <c:formatCode>0.00%</c:formatCode>
                <c:ptCount val="2"/>
                <c:pt idx="0">
                  <c:v>8.1362807862912861E-2</c:v>
                </c:pt>
                <c:pt idx="1">
                  <c:v>-7.9428571428571439E-3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E4-42EE-9721-2FCAFD2A6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21792"/>
        <c:axId val="490722184"/>
      </c:barChart>
      <c:catAx>
        <c:axId val="49072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2184"/>
        <c:crosses val="autoZero"/>
        <c:auto val="1"/>
        <c:lblAlgn val="ctr"/>
        <c:lblOffset val="100"/>
        <c:noMultiLvlLbl val="0"/>
      </c:catAx>
      <c:valAx>
        <c:axId val="49072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1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'Dash Old'!$S$24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FE9444">
                      <a:shade val="30000"/>
                      <a:satMod val="115000"/>
                    </a:srgbClr>
                  </a:gs>
                  <a:gs pos="50000">
                    <a:srgbClr val="FE9444">
                      <a:shade val="67500"/>
                      <a:satMod val="115000"/>
                    </a:srgbClr>
                  </a:gs>
                  <a:gs pos="100000">
                    <a:srgbClr val="FE9444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C1C-432E-810C-659569D4BF3F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C1C-432E-810C-659569D4BF3F}"/>
              </c:ext>
            </c:extLst>
          </c:dPt>
          <c:cat>
            <c:strRef>
              <c:f>('Dash Old'!$F$34,'Dash Old'!$F$52)</c:f>
              <c:strCache>
                <c:ptCount val="2"/>
                <c:pt idx="0">
                  <c:v>Fixed Income Portfolio</c:v>
                </c:pt>
                <c:pt idx="1">
                  <c:v>LBUSTRUU</c:v>
                </c:pt>
              </c:strCache>
            </c:strRef>
          </c:cat>
          <c:val>
            <c:numRef>
              <c:f>('Dash Old'!$H$34,'Dash Old'!$H$52)</c:f>
              <c:numCache>
                <c:formatCode>0.00%</c:formatCode>
                <c:ptCount val="2"/>
                <c:pt idx="0">
                  <c:v>-2.2847754531499708E-4</c:v>
                </c:pt>
                <c:pt idx="1">
                  <c:v>-1.46E-2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C-432E-810C-659569D4B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23360"/>
        <c:axId val="490728848"/>
      </c:barChart>
      <c:catAx>
        <c:axId val="49072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8848"/>
        <c:crosses val="autoZero"/>
        <c:auto val="1"/>
        <c:lblAlgn val="ctr"/>
        <c:lblOffset val="100"/>
        <c:noMultiLvlLbl val="0"/>
      </c:catAx>
      <c:valAx>
        <c:axId val="49072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3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SMIF</a:t>
            </a:r>
            <a:r>
              <a:rPr lang="en-US" baseline="0"/>
              <a:t> Portfolio vs. Benchmark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00B050">
                      <a:shade val="30000"/>
                      <a:satMod val="115000"/>
                    </a:srgbClr>
                  </a:gs>
                  <a:gs pos="50000">
                    <a:srgbClr val="00B050">
                      <a:shade val="67500"/>
                      <a:satMod val="115000"/>
                    </a:srgbClr>
                  </a:gs>
                  <a:gs pos="100000">
                    <a:srgbClr val="00B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DDD3-4724-85B1-7C582A375157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2-DDD3-4724-85B1-7C582A375157}"/>
              </c:ext>
            </c:extLst>
          </c:dPt>
          <c:cat>
            <c:strRef>
              <c:f>('Dash Old'!$F$46,'Dash Old'!$F$53)</c:f>
              <c:strCache>
                <c:ptCount val="2"/>
                <c:pt idx="0">
                  <c:v>SMIF Portfolio</c:v>
                </c:pt>
                <c:pt idx="1">
                  <c:v>Benchmark</c:v>
                </c:pt>
              </c:strCache>
            </c:strRef>
          </c:cat>
          <c:val>
            <c:numRef>
              <c:f>('Dash Old'!$H$46,'Dash Old'!$H$53)</c:f>
              <c:numCache>
                <c:formatCode>0.00%</c:formatCode>
                <c:ptCount val="2"/>
                <c:pt idx="0">
                  <c:v>0</c:v>
                </c:pt>
                <c:pt idx="1">
                  <c:v>-9.9400000000000009E-3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D3-4724-85B1-7C582A375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28456"/>
        <c:axId val="490729240"/>
      </c:barChart>
      <c:catAx>
        <c:axId val="490728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9240"/>
        <c:crosses val="autoZero"/>
        <c:auto val="1"/>
        <c:lblAlgn val="ctr"/>
        <c:lblOffset val="100"/>
        <c:noMultiLvlLbl val="0"/>
      </c:catAx>
      <c:valAx>
        <c:axId val="490729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28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Current Portfolio Composition</a:t>
            </a:r>
          </a:p>
        </c:rich>
      </c:tx>
      <c:layout>
        <c:manualLayout>
          <c:xMode val="edge"/>
          <c:yMode val="edge"/>
          <c:x val="0.14091125328083989"/>
          <c:y val="6.52395514780835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877192782111843"/>
          <c:y val="0.24954261905649658"/>
          <c:w val="0.59590600735081256"/>
          <c:h val="0.659546480331197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E43-4DFA-BC5F-62A0CE1A1E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E43-4DFA-BC5F-62A0CE1A1E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E43-4DFA-BC5F-62A0CE1A1E75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('Dash Old'!$B$9,'Dash Old'!$B$15,'Dash Old'!$B$21)</c:f>
              <c:strCache>
                <c:ptCount val="3"/>
                <c:pt idx="0">
                  <c:v>Equity</c:v>
                </c:pt>
                <c:pt idx="1">
                  <c:v>Fixed Income</c:v>
                </c:pt>
                <c:pt idx="2">
                  <c:v>Cash</c:v>
                </c:pt>
              </c:strCache>
            </c:strRef>
          </c:cat>
          <c:val>
            <c:numRef>
              <c:f>('Dash Old'!$C$13,'Dash Old'!$C$19,'Dash Old'!$C$25)</c:f>
              <c:numCache>
                <c:formatCode>"$"#,##0.00_);[Red]\("$"#,##0.00\)</c:formatCode>
                <c:ptCount val="3"/>
                <c:pt idx="0">
                  <c:v>22531.15468282541</c:v>
                </c:pt>
                <c:pt idx="1">
                  <c:v>6068.690436217893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E43-4DFA-BC5F-62A0CE1A1E7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Equity HPR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rgbClr val="67AFEB">
                    <a:shade val="30000"/>
                    <a:satMod val="115000"/>
                  </a:srgbClr>
                </a:gs>
                <a:gs pos="50000">
                  <a:srgbClr val="67AFEB">
                    <a:shade val="67500"/>
                    <a:satMod val="115000"/>
                  </a:srgbClr>
                </a:gs>
                <a:gs pos="100000">
                  <a:srgbClr val="67AFEB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10"/>
            <c:invertIfNegative val="0"/>
            <c:bubble3D val="0"/>
            <c:spPr>
              <a:gradFill flip="none" rotWithShape="1">
                <a:gsLst>
                  <a:gs pos="0">
                    <a:srgbClr val="67AFEB">
                      <a:shade val="30000"/>
                      <a:satMod val="115000"/>
                    </a:srgbClr>
                  </a:gs>
                  <a:gs pos="50000">
                    <a:srgbClr val="67AFEB">
                      <a:shade val="67500"/>
                      <a:satMod val="115000"/>
                    </a:srgbClr>
                  </a:gs>
                  <a:gs pos="100000">
                    <a:srgbClr val="67AFEB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DF6-400B-92C4-6875E5165D83}"/>
              </c:ext>
            </c:extLst>
          </c:dPt>
          <c:cat>
            <c:strRef>
              <c:f>'Dash (Weekly)'!$C$5:$C$15</c:f>
              <c:strCache>
                <c:ptCount val="11"/>
                <c:pt idx="0">
                  <c:v>BMY</c:v>
                </c:pt>
                <c:pt idx="1">
                  <c:v>AMAT</c:v>
                </c:pt>
                <c:pt idx="2">
                  <c:v>HAS</c:v>
                </c:pt>
                <c:pt idx="3">
                  <c:v>STZ</c:v>
                </c:pt>
                <c:pt idx="4">
                  <c:v>PYPL</c:v>
                </c:pt>
                <c:pt idx="5">
                  <c:v>MPWR</c:v>
                </c:pt>
                <c:pt idx="6">
                  <c:v>ITA</c:v>
                </c:pt>
                <c:pt idx="7">
                  <c:v>IWV</c:v>
                </c:pt>
                <c:pt idx="8">
                  <c:v>FDX</c:v>
                </c:pt>
                <c:pt idx="9">
                  <c:v>MSFT</c:v>
                </c:pt>
                <c:pt idx="10">
                  <c:v>NKE</c:v>
                </c:pt>
              </c:strCache>
            </c:strRef>
          </c:cat>
          <c:val>
            <c:numRef>
              <c:f>'Dash (Weekly)'!$E$5:$E$15</c:f>
              <c:numCache>
                <c:formatCode>0.00%</c:formatCode>
                <c:ptCount val="11"/>
                <c:pt idx="0">
                  <c:v>1.9174991943280657E-2</c:v>
                </c:pt>
                <c:pt idx="1">
                  <c:v>4.1531238714336742E-3</c:v>
                </c:pt>
                <c:pt idx="2">
                  <c:v>9.4989313702206475E-4</c:v>
                </c:pt>
                <c:pt idx="3">
                  <c:v>3.1685678073510776E-2</c:v>
                </c:pt>
                <c:pt idx="4">
                  <c:v>-7.4568288854002249E-3</c:v>
                </c:pt>
                <c:pt idx="5">
                  <c:v>1.0270693707024046E-2</c:v>
                </c:pt>
                <c:pt idx="6">
                  <c:v>1.6639276910435544E-2</c:v>
                </c:pt>
                <c:pt idx="7">
                  <c:v>2.0096567923789721E-2</c:v>
                </c:pt>
                <c:pt idx="8">
                  <c:v>4.6322119574690714E-2</c:v>
                </c:pt>
                <c:pt idx="9">
                  <c:v>4.6914429915118017E-2</c:v>
                </c:pt>
                <c:pt idx="10">
                  <c:v>2.8005570168652367E-2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C3-494B-91EE-3A0CBC6CB640}"/>
            </c:ext>
          </c:extLst>
        </c:ser>
        <c:ser>
          <c:idx val="1"/>
          <c:order val="1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'Dash (Weekly)'!$C$5:$C$15</c:f>
              <c:strCache>
                <c:ptCount val="11"/>
                <c:pt idx="0">
                  <c:v>BMY</c:v>
                </c:pt>
                <c:pt idx="1">
                  <c:v>AMAT</c:v>
                </c:pt>
                <c:pt idx="2">
                  <c:v>HAS</c:v>
                </c:pt>
                <c:pt idx="3">
                  <c:v>STZ</c:v>
                </c:pt>
                <c:pt idx="4">
                  <c:v>PYPL</c:v>
                </c:pt>
                <c:pt idx="5">
                  <c:v>MPWR</c:v>
                </c:pt>
                <c:pt idx="6">
                  <c:v>ITA</c:v>
                </c:pt>
                <c:pt idx="7">
                  <c:v>IWV</c:v>
                </c:pt>
                <c:pt idx="8">
                  <c:v>FDX</c:v>
                </c:pt>
                <c:pt idx="9">
                  <c:v>MSFT</c:v>
                </c:pt>
                <c:pt idx="10">
                  <c:v>NKE</c:v>
                </c:pt>
              </c:strCache>
            </c:strRef>
          </c:cat>
          <c:val>
            <c:numRef>
              <c:f>'Dash Old'!$A$1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9E-420D-B196-4B0C7F935042}"/>
            </c:ext>
          </c:extLst>
        </c:ser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'Dash (Weekly)'!$C$5:$C$15</c:f>
              <c:strCache>
                <c:ptCount val="11"/>
                <c:pt idx="0">
                  <c:v>BMY</c:v>
                </c:pt>
                <c:pt idx="1">
                  <c:v>AMAT</c:v>
                </c:pt>
                <c:pt idx="2">
                  <c:v>HAS</c:v>
                </c:pt>
                <c:pt idx="3">
                  <c:v>STZ</c:v>
                </c:pt>
                <c:pt idx="4">
                  <c:v>PYPL</c:v>
                </c:pt>
                <c:pt idx="5">
                  <c:v>MPWR</c:v>
                </c:pt>
                <c:pt idx="6">
                  <c:v>ITA</c:v>
                </c:pt>
                <c:pt idx="7">
                  <c:v>IWV</c:v>
                </c:pt>
                <c:pt idx="8">
                  <c:v>FDX</c:v>
                </c:pt>
                <c:pt idx="9">
                  <c:v>MSFT</c:v>
                </c:pt>
                <c:pt idx="10">
                  <c:v>NKE</c:v>
                </c:pt>
              </c:strCache>
            </c:strRef>
          </c:cat>
          <c:val>
            <c:numRef>
              <c:f>'Dash Old'!$A$1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9E-420D-B196-4B0C7F935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32768"/>
        <c:axId val="490733160"/>
      </c:barChart>
      <c:catAx>
        <c:axId val="49073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3160"/>
        <c:crosses val="autoZero"/>
        <c:auto val="1"/>
        <c:lblAlgn val="ctr"/>
        <c:lblOffset val="100"/>
        <c:noMultiLvlLbl val="0"/>
      </c:catAx>
      <c:valAx>
        <c:axId val="490733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Fixed Income HPR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rgbClr val="FE9444">
                    <a:shade val="30000"/>
                    <a:satMod val="115000"/>
                  </a:srgbClr>
                </a:gs>
                <a:gs pos="50000">
                  <a:srgbClr val="FE9444">
                    <a:shade val="67500"/>
                    <a:satMod val="115000"/>
                  </a:srgbClr>
                </a:gs>
                <a:gs pos="100000">
                  <a:srgbClr val="FE9444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4"/>
            <c:invertIfNegative val="0"/>
            <c:bubble3D val="0"/>
            <c:spPr>
              <a:gradFill flip="none" rotWithShape="1">
                <a:gsLst>
                  <a:gs pos="0">
                    <a:srgbClr val="FE9444">
                      <a:shade val="30000"/>
                      <a:satMod val="115000"/>
                    </a:srgbClr>
                  </a:gs>
                  <a:gs pos="50000">
                    <a:srgbClr val="FE9444">
                      <a:shade val="67500"/>
                      <a:satMod val="115000"/>
                    </a:srgbClr>
                  </a:gs>
                  <a:gs pos="100000">
                    <a:srgbClr val="FE9444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4A8-4822-BBB8-CAAAC9F4B2C2}"/>
              </c:ext>
            </c:extLst>
          </c:dPt>
          <c:cat>
            <c:strRef>
              <c:f>'Dash (Weekly)'!$C$21:$C$26</c:f>
              <c:strCache>
                <c:ptCount val="6"/>
                <c:pt idx="0">
                  <c:v>EMB</c:v>
                </c:pt>
                <c:pt idx="1">
                  <c:v>HYG</c:v>
                </c:pt>
                <c:pt idx="2">
                  <c:v>VCIT</c:v>
                </c:pt>
                <c:pt idx="3">
                  <c:v>CMBS</c:v>
                </c:pt>
                <c:pt idx="4">
                  <c:v>TDTT</c:v>
                </c:pt>
                <c:pt idx="5">
                  <c:v>IEF</c:v>
                </c:pt>
              </c:strCache>
            </c:strRef>
          </c:cat>
          <c:val>
            <c:numRef>
              <c:f>'Dash (Weekly)'!$E$21:$E$26</c:f>
              <c:numCache>
                <c:formatCode>0.00%</c:formatCode>
                <c:ptCount val="6"/>
                <c:pt idx="0">
                  <c:v>1.5572958862183722E-2</c:v>
                </c:pt>
                <c:pt idx="1">
                  <c:v>8.4785680640602785E-3</c:v>
                </c:pt>
                <c:pt idx="2">
                  <c:v>8.1996434937611131E-3</c:v>
                </c:pt>
                <c:pt idx="3">
                  <c:v>2.7877339705296806E-3</c:v>
                </c:pt>
                <c:pt idx="4">
                  <c:v>8.2068116536723734E-4</c:v>
                </c:pt>
                <c:pt idx="5">
                  <c:v>4.7711781888996581E-3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A8-4822-BBB8-CAAAC9F4B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34336"/>
        <c:axId val="490731200"/>
      </c:barChart>
      <c:catAx>
        <c:axId val="49073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1200"/>
        <c:crosses val="autoZero"/>
        <c:auto val="1"/>
        <c:lblAlgn val="ctr"/>
        <c:lblOffset val="100"/>
        <c:noMultiLvlLbl val="0"/>
      </c:catAx>
      <c:valAx>
        <c:axId val="49073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Equity</a:t>
            </a:r>
            <a:r>
              <a:rPr lang="en-US" baseline="0"/>
              <a:t> Portfolio vs. </a:t>
            </a:r>
          </a:p>
          <a:p>
            <a:pPr>
              <a:defRPr/>
            </a:pPr>
            <a:r>
              <a:rPr lang="en-US" baseline="0"/>
              <a:t>Relevant Benchmark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67AFEB">
                      <a:shade val="30000"/>
                      <a:satMod val="115000"/>
                    </a:srgbClr>
                  </a:gs>
                  <a:gs pos="50000">
                    <a:srgbClr val="67AFEB">
                      <a:shade val="67500"/>
                      <a:satMod val="115000"/>
                    </a:srgbClr>
                  </a:gs>
                  <a:gs pos="100000">
                    <a:srgbClr val="67AFEB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6CC-488C-8DE2-AA3FB3FCA08F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6CC-488C-8DE2-AA3FB3FCA08F}"/>
              </c:ext>
            </c:extLst>
          </c:dPt>
          <c:cat>
            <c:strRef>
              <c:f>('Dash (Weekly)'!$C$16,'Dash (Weekly)'!$C$40)</c:f>
              <c:strCache>
                <c:ptCount val="2"/>
                <c:pt idx="0">
                  <c:v>Equity Portfolio</c:v>
                </c:pt>
                <c:pt idx="1">
                  <c:v>  RU30INTR &amp; NDDUWI</c:v>
                </c:pt>
              </c:strCache>
            </c:strRef>
          </c:cat>
          <c:val>
            <c:numRef>
              <c:f>('Dash (Weekly)'!$E$16,'Dash (Weekly)'!$E$40)</c:f>
              <c:numCache>
                <c:formatCode>0.00%</c:formatCode>
                <c:ptCount val="2"/>
                <c:pt idx="0">
                  <c:v>1.2233505570852074E-2</c:v>
                </c:pt>
                <c:pt idx="1">
                  <c:v>1.8207166274893442E-2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CC-488C-8DE2-AA3FB3FCA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30808"/>
        <c:axId val="490731592"/>
      </c:barChart>
      <c:catAx>
        <c:axId val="490730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1592"/>
        <c:crosses val="autoZero"/>
        <c:auto val="1"/>
        <c:lblAlgn val="ctr"/>
        <c:lblOffset val="100"/>
        <c:noMultiLvlLbl val="0"/>
      </c:catAx>
      <c:valAx>
        <c:axId val="490731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0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Fixed Income Portfolio vs.</a:t>
            </a:r>
            <a:r>
              <a:rPr lang="en-US" baseline="0"/>
              <a:t> Relevant Benchmark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FE9444">
                      <a:shade val="30000"/>
                      <a:satMod val="115000"/>
                    </a:srgbClr>
                  </a:gs>
                  <a:gs pos="50000">
                    <a:srgbClr val="FE9444">
                      <a:shade val="67500"/>
                      <a:satMod val="115000"/>
                    </a:srgbClr>
                  </a:gs>
                  <a:gs pos="100000">
                    <a:srgbClr val="FE9444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3DDA-459C-9FCD-C86C1B042B73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3DDA-459C-9FCD-C86C1B042B73}"/>
              </c:ext>
            </c:extLst>
          </c:dPt>
          <c:cat>
            <c:strRef>
              <c:f>('Dash (Weekly)'!$C$27,'Dash (Weekly)'!$C$41)</c:f>
              <c:strCache>
                <c:ptCount val="2"/>
                <c:pt idx="0">
                  <c:v>Fixed Income Portfolio</c:v>
                </c:pt>
                <c:pt idx="1">
                  <c:v>LBUSTRUU</c:v>
                </c:pt>
              </c:strCache>
            </c:strRef>
          </c:cat>
          <c:val>
            <c:numRef>
              <c:f>('Dash (Weekly)'!$E$27,'Dash (Weekly)'!$E$41)</c:f>
              <c:numCache>
                <c:formatCode>0.00%</c:formatCode>
                <c:ptCount val="2"/>
                <c:pt idx="0">
                  <c:v>6.6409930033399546E-3</c:v>
                </c:pt>
                <c:pt idx="1">
                  <c:v>5.2293381322937845E-3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DA-459C-9FCD-C86C1B042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31984"/>
        <c:axId val="490734728"/>
      </c:barChart>
      <c:catAx>
        <c:axId val="49073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4728"/>
        <c:crosses val="autoZero"/>
        <c:auto val="1"/>
        <c:lblAlgn val="ctr"/>
        <c:lblOffset val="100"/>
        <c:tickLblSkip val="1"/>
        <c:noMultiLvlLbl val="0"/>
      </c:catAx>
      <c:valAx>
        <c:axId val="49073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1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SMIF</a:t>
            </a:r>
            <a:r>
              <a:rPr lang="en-US" baseline="0"/>
              <a:t> Portfolio vs. Benchmark 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flip="none" rotWithShape="1">
                <a:gsLst>
                  <a:gs pos="0">
                    <a:srgbClr val="00B050">
                      <a:shade val="30000"/>
                      <a:satMod val="115000"/>
                    </a:srgbClr>
                  </a:gs>
                  <a:gs pos="50000">
                    <a:srgbClr val="00B050">
                      <a:shade val="67500"/>
                      <a:satMod val="115000"/>
                    </a:srgbClr>
                  </a:gs>
                  <a:gs pos="100000">
                    <a:srgbClr val="00B050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759-4732-AFD2-405A73946C14}"/>
              </c:ext>
            </c:extLst>
          </c:dPt>
          <c:dPt>
            <c:idx val="1"/>
            <c:invertIfNegative val="0"/>
            <c:bubble3D val="0"/>
            <c:spPr>
              <a:gradFill flip="none" rotWithShape="1">
                <a:gsLst>
                  <a:gs pos="0">
                    <a:schemeClr val="accent4">
                      <a:lumMod val="60000"/>
                      <a:lumOff val="40000"/>
                      <a:shade val="30000"/>
                      <a:satMod val="115000"/>
                    </a:schemeClr>
                  </a:gs>
                  <a:gs pos="50000">
                    <a:schemeClr val="accent4">
                      <a:lumMod val="60000"/>
                      <a:lumOff val="40000"/>
                      <a:shade val="67500"/>
                      <a:satMod val="115000"/>
                    </a:schemeClr>
                  </a:gs>
                  <a:gs pos="100000">
                    <a:schemeClr val="accent4">
                      <a:lumMod val="60000"/>
                      <a:lumOff val="40000"/>
                      <a:shade val="100000"/>
                      <a:satMod val="115000"/>
                    </a:scheme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759-4732-AFD2-405A73946C14}"/>
              </c:ext>
            </c:extLst>
          </c:dPt>
          <c:cat>
            <c:strRef>
              <c:f>('Dash (Weekly)'!$C$35,'Dash (Weekly)'!$C$42)</c:f>
              <c:strCache>
                <c:ptCount val="2"/>
                <c:pt idx="0">
                  <c:v>SMIF Portfolio</c:v>
                </c:pt>
                <c:pt idx="1">
                  <c:v>Benchmark</c:v>
                </c:pt>
              </c:strCache>
            </c:strRef>
          </c:cat>
          <c:val>
            <c:numRef>
              <c:f>('Dash (Weekly)'!$E$35,'Dash (Weekly)'!$E$42)</c:f>
              <c:numCache>
                <c:formatCode>0.00%</c:formatCode>
                <c:ptCount val="2"/>
                <c:pt idx="0">
                  <c:v>0</c:v>
                </c:pt>
                <c:pt idx="1">
                  <c:v>1.4313817832113544E-2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59-4732-AFD2-405A7394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35120"/>
        <c:axId val="490264664"/>
      </c:barChart>
      <c:catAx>
        <c:axId val="49073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64664"/>
        <c:crosses val="autoZero"/>
        <c:auto val="1"/>
        <c:lblAlgn val="ctr"/>
        <c:lblOffset val="100"/>
        <c:noMultiLvlLbl val="0"/>
      </c:catAx>
      <c:valAx>
        <c:axId val="490264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35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Equity-!Equity_Weight</c:name>
    <c:fmtId val="25"/>
  </c:pivotSource>
  <c:chart>
    <c:title>
      <c:tx>
        <c:strRef>
          <c:f>'-Pivot Equity-'!$A$1</c:f>
          <c:strCache>
            <c:ptCount val="1"/>
            <c:pt idx="0">
              <c:v>Equity Sector Weight (as of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Equity-'!$A$1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Equity-'!$A$1</c:f>
              <c:strCache>
                <c:ptCount val="7"/>
                <c:pt idx="0">
                  <c:v>Materials</c:v>
                </c:pt>
                <c:pt idx="1">
                  <c:v>Cons. Staples</c:v>
                </c:pt>
                <c:pt idx="2">
                  <c:v>Cons. Disc.</c:v>
                </c:pt>
                <c:pt idx="3">
                  <c:v>Broad Market ETF</c:v>
                </c:pt>
                <c:pt idx="4">
                  <c:v>Industrials</c:v>
                </c:pt>
                <c:pt idx="5">
                  <c:v>Health Care</c:v>
                </c:pt>
                <c:pt idx="6">
                  <c:v>Info. Tech.</c:v>
                </c:pt>
              </c:strCache>
            </c:strRef>
          </c:cat>
          <c:val>
            <c:numRef>
              <c:f>'-Pivot Equity-'!$A$1</c:f>
              <c:numCache>
                <c:formatCode>0%</c:formatCode>
                <c:ptCount val="7"/>
                <c:pt idx="0">
                  <c:v>5.2408068323359973E-2</c:v>
                </c:pt>
                <c:pt idx="1">
                  <c:v>9.9659331273650328E-2</c:v>
                </c:pt>
                <c:pt idx="2">
                  <c:v>0.10772745037971576</c:v>
                </c:pt>
                <c:pt idx="3">
                  <c:v>0.13374433783069972</c:v>
                </c:pt>
                <c:pt idx="4">
                  <c:v>0.17253933730253929</c:v>
                </c:pt>
                <c:pt idx="5">
                  <c:v>0.17287500317023971</c:v>
                </c:pt>
                <c:pt idx="6">
                  <c:v>0.25717798346410614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2-4CCA-8FBB-36BCB91EADE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707680"/>
        <c:axId val="490713952"/>
      </c:barChart>
      <c:catAx>
        <c:axId val="49070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3952"/>
        <c:crosses val="autoZero"/>
        <c:auto val="1"/>
        <c:lblAlgn val="ctr"/>
        <c:lblOffset val="100"/>
        <c:noMultiLvlLbl val="0"/>
      </c:catAx>
      <c:valAx>
        <c:axId val="49071395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490707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Equity-!Equity_Weight</c:name>
    <c:fmtId val="28"/>
  </c:pivotSource>
  <c:chart>
    <c:title>
      <c:tx>
        <c:strRef>
          <c:f>'-Pivot Equity-'!$A$1</c:f>
          <c:strCache>
            <c:ptCount val="1"/>
            <c:pt idx="0">
              <c:v>Equity Sector Weight (as of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Equity-'!$A$1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Equity-'!$A$1</c:f>
              <c:strCache>
                <c:ptCount val="7"/>
                <c:pt idx="0">
                  <c:v>Materials</c:v>
                </c:pt>
                <c:pt idx="1">
                  <c:v>Cons. Staples</c:v>
                </c:pt>
                <c:pt idx="2">
                  <c:v>Cons. Disc.</c:v>
                </c:pt>
                <c:pt idx="3">
                  <c:v>Broad Market ETF</c:v>
                </c:pt>
                <c:pt idx="4">
                  <c:v>Industrials</c:v>
                </c:pt>
                <c:pt idx="5">
                  <c:v>Health Care</c:v>
                </c:pt>
                <c:pt idx="6">
                  <c:v>Info. Tech.</c:v>
                </c:pt>
              </c:strCache>
            </c:strRef>
          </c:cat>
          <c:val>
            <c:numRef>
              <c:f>'-Pivot Equity-'!$A$1</c:f>
              <c:numCache>
                <c:formatCode>0%</c:formatCode>
                <c:ptCount val="7"/>
                <c:pt idx="0">
                  <c:v>5.2408068323359973E-2</c:v>
                </c:pt>
                <c:pt idx="1">
                  <c:v>9.9659331273650328E-2</c:v>
                </c:pt>
                <c:pt idx="2">
                  <c:v>0.10772745037971576</c:v>
                </c:pt>
                <c:pt idx="3">
                  <c:v>0.13374433783069972</c:v>
                </c:pt>
                <c:pt idx="4">
                  <c:v>0.17253933730253929</c:v>
                </c:pt>
                <c:pt idx="5">
                  <c:v>0.17287500317023971</c:v>
                </c:pt>
                <c:pt idx="6">
                  <c:v>0.25717798346410614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E-49D5-89DC-38418A8603F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265448"/>
        <c:axId val="490269760"/>
      </c:barChart>
      <c:catAx>
        <c:axId val="490265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69760"/>
        <c:crosses val="autoZero"/>
        <c:auto val="1"/>
        <c:lblAlgn val="ctr"/>
        <c:lblOffset val="100"/>
        <c:noMultiLvlLbl val="0"/>
      </c:catAx>
      <c:valAx>
        <c:axId val="49026976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65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Equity-!PivotTable2</c:name>
    <c:fmtId val="6"/>
  </c:pivotSource>
  <c:chart>
    <c:title>
      <c:tx>
        <c:strRef>
          <c:f>'-Pivot Equity-'!$A$23</c:f>
          <c:strCache>
            <c:ptCount val="1"/>
            <c:pt idx="0">
              <c:v>Equity HPR (as of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Equity-'!$A$23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Equity-'!$A$23</c:f>
              <c:strCache>
                <c:ptCount val="18"/>
                <c:pt idx="0">
                  <c:v>ISRG</c:v>
                </c:pt>
                <c:pt idx="1">
                  <c:v>MPWR</c:v>
                </c:pt>
                <c:pt idx="2">
                  <c:v>MSFT</c:v>
                </c:pt>
                <c:pt idx="3">
                  <c:v>CRM</c:v>
                </c:pt>
                <c:pt idx="4">
                  <c:v>PYPL</c:v>
                </c:pt>
                <c:pt idx="5">
                  <c:v>CVS</c:v>
                </c:pt>
                <c:pt idx="6">
                  <c:v>DIS</c:v>
                </c:pt>
                <c:pt idx="7">
                  <c:v>ITA</c:v>
                </c:pt>
                <c:pt idx="8">
                  <c:v>HAS</c:v>
                </c:pt>
                <c:pt idx="9">
                  <c:v>IWV</c:v>
                </c:pt>
                <c:pt idx="10">
                  <c:v>NKE</c:v>
                </c:pt>
                <c:pt idx="11">
                  <c:v>XLB</c:v>
                </c:pt>
                <c:pt idx="12">
                  <c:v>ABBV</c:v>
                </c:pt>
                <c:pt idx="13">
                  <c:v>BMY</c:v>
                </c:pt>
                <c:pt idx="14">
                  <c:v>FDX</c:v>
                </c:pt>
                <c:pt idx="15">
                  <c:v>STZ</c:v>
                </c:pt>
                <c:pt idx="16">
                  <c:v>TSN</c:v>
                </c:pt>
                <c:pt idx="17">
                  <c:v>AMAT</c:v>
                </c:pt>
              </c:strCache>
            </c:strRef>
          </c:cat>
          <c:val>
            <c:numRef>
              <c:f>'-Pivot Equity-'!$A$23</c:f>
              <c:numCache>
                <c:formatCode>0.0%</c:formatCode>
                <c:ptCount val="18"/>
                <c:pt idx="0">
                  <c:v>0.34337667322362408</c:v>
                </c:pt>
                <c:pt idx="1">
                  <c:v>0.3391776432894269</c:v>
                </c:pt>
                <c:pt idx="2">
                  <c:v>0.32300678045358899</c:v>
                </c:pt>
                <c:pt idx="3">
                  <c:v>0.3173425366695426</c:v>
                </c:pt>
                <c:pt idx="4">
                  <c:v>0.25414289595218675</c:v>
                </c:pt>
                <c:pt idx="5">
                  <c:v>0.13159873665212807</c:v>
                </c:pt>
                <c:pt idx="6">
                  <c:v>0.11953179248090473</c:v>
                </c:pt>
                <c:pt idx="7">
                  <c:v>0.10744776992185412</c:v>
                </c:pt>
                <c:pt idx="8">
                  <c:v>0.10584222686764222</c:v>
                </c:pt>
                <c:pt idx="9">
                  <c:v>0.10046785104634259</c:v>
                </c:pt>
                <c:pt idx="10">
                  <c:v>8.6650679456434787E-2</c:v>
                </c:pt>
                <c:pt idx="11">
                  <c:v>4.9339207048458178E-2</c:v>
                </c:pt>
                <c:pt idx="12">
                  <c:v>3.270042194092837E-2</c:v>
                </c:pt>
                <c:pt idx="13">
                  <c:v>7.6697127937337406E-3</c:v>
                </c:pt>
                <c:pt idx="14">
                  <c:v>-1.7595895627079305E-2</c:v>
                </c:pt>
                <c:pt idx="15">
                  <c:v>-8.36067725423284E-2</c:v>
                </c:pt>
                <c:pt idx="16">
                  <c:v>-0.13464966406142886</c:v>
                </c:pt>
                <c:pt idx="17">
                  <c:v>-0.15258215962441313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2-484E-9CEE-DDBA64F7612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273288"/>
        <c:axId val="490266232"/>
      </c:barChart>
      <c:catAx>
        <c:axId val="490273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66232"/>
        <c:crosses val="autoZero"/>
        <c:auto val="1"/>
        <c:lblAlgn val="ctr"/>
        <c:lblOffset val="100"/>
        <c:noMultiLvlLbl val="0"/>
      </c:catAx>
      <c:valAx>
        <c:axId val="49026623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73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FI-!PivotTable2</c:name>
    <c:fmtId val="17"/>
  </c:pivotSource>
  <c:chart>
    <c:title>
      <c:tx>
        <c:strRef>
          <c:f>'-Pivot FI-'!$A$32</c:f>
          <c:strCache>
            <c:ptCount val="1"/>
            <c:pt idx="0">
              <c:v>Fixed Income HPR (as of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FI-'!$A$32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FI-'!$A$32</c:f>
              <c:strCache>
                <c:ptCount val="7"/>
                <c:pt idx="0">
                  <c:v>HYG</c:v>
                </c:pt>
                <c:pt idx="1">
                  <c:v>PFOAX</c:v>
                </c:pt>
                <c:pt idx="2">
                  <c:v>TDTT</c:v>
                </c:pt>
                <c:pt idx="3">
                  <c:v>CMBS</c:v>
                </c:pt>
                <c:pt idx="4">
                  <c:v>IEF</c:v>
                </c:pt>
                <c:pt idx="5">
                  <c:v>VCIT</c:v>
                </c:pt>
                <c:pt idx="6">
                  <c:v>EMB</c:v>
                </c:pt>
              </c:strCache>
            </c:strRef>
          </c:cat>
          <c:val>
            <c:numRef>
              <c:f>'-Pivot FI-'!$A$32</c:f>
              <c:numCache>
                <c:formatCode>0.0%</c:formatCode>
                <c:ptCount val="7"/>
                <c:pt idx="0">
                  <c:v>1.4714645885858246E-2</c:v>
                </c:pt>
                <c:pt idx="1">
                  <c:v>5.3903345724906071E-3</c:v>
                </c:pt>
                <c:pt idx="2">
                  <c:v>3.0800821355236874E-3</c:v>
                </c:pt>
                <c:pt idx="3">
                  <c:v>-8.0144333918471533E-3</c:v>
                </c:pt>
                <c:pt idx="4">
                  <c:v>-1.7760727479397609E-2</c:v>
                </c:pt>
                <c:pt idx="5">
                  <c:v>-2.0311248426593487E-2</c:v>
                </c:pt>
                <c:pt idx="6">
                  <c:v>-3.031869078380689E-2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C-4F84-AEA1-C5EA25A3B6A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267016"/>
        <c:axId val="490276424"/>
      </c:barChart>
      <c:catAx>
        <c:axId val="490267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76424"/>
        <c:crosses val="autoZero"/>
        <c:auto val="1"/>
        <c:lblAlgn val="ctr"/>
        <c:lblOffset val="100"/>
        <c:noMultiLvlLbl val="0"/>
      </c:catAx>
      <c:valAx>
        <c:axId val="490276424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90267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FI-!PivotTable1</c:name>
    <c:fmtId val="8"/>
  </c:pivotSource>
  <c:chart>
    <c:title>
      <c:tx>
        <c:strRef>
          <c:f>'-Pivot FI-'!$A$19</c:f>
          <c:strCache>
            <c:ptCount val="1"/>
            <c:pt idx="0">
              <c:v>Credit Rating</c:v>
            </c:pt>
          </c:strCache>
        </c:strRef>
      </c:tx>
      <c:layout>
        <c:manualLayout>
          <c:xMode val="edge"/>
          <c:yMode val="edge"/>
          <c:x val="0.30591133004926113"/>
          <c:y val="8.8030837149540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circle"/>
          <c:size val="6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"/>
        <c:spPr>
          <a:solidFill>
            <a:schemeClr val="accent2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4"/>
        <c:spPr>
          <a:solidFill>
            <a:schemeClr val="accent3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5"/>
        <c:spPr>
          <a:solidFill>
            <a:schemeClr val="accent4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6"/>
      </c:pivotFmt>
      <c:pivotFmt>
        <c:idx val="7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9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0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1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2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4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5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16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</c:pivotFmts>
    <c:plotArea>
      <c:layout/>
      <c:pieChart>
        <c:varyColors val="1"/>
        <c:ser>
          <c:idx val="0"/>
          <c:order val="0"/>
          <c:tx>
            <c:strRef>
              <c:f>'-Pivot FI-'!$A$19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607-4C80-AA1E-30BC592493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607-4C80-AA1E-30BC592493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607-4C80-AA1E-30BC592493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607-4C80-AA1E-30BC592493A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607-4C80-AA1E-30BC592493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'-Pivot FI-'!$A$19</c:f>
              <c:strCache>
                <c:ptCount val="4"/>
                <c:pt idx="0">
                  <c:v>AAA</c:v>
                </c:pt>
                <c:pt idx="1">
                  <c:v>A</c:v>
                </c:pt>
                <c:pt idx="2">
                  <c:v>B</c:v>
                </c:pt>
                <c:pt idx="3">
                  <c:v>BBB</c:v>
                </c:pt>
              </c:strCache>
            </c:strRef>
          </c:cat>
          <c:val>
            <c:numRef>
              <c:f>'-Pivot FI-'!$A$19</c:f>
              <c:numCache>
                <c:formatCode>0.0%</c:formatCode>
                <c:ptCount val="4"/>
                <c:pt idx="0">
                  <c:v>0.41833909341781911</c:v>
                </c:pt>
                <c:pt idx="1">
                  <c:v>0.26722161860062621</c:v>
                </c:pt>
                <c:pt idx="2">
                  <c:v>0.16913869841684656</c:v>
                </c:pt>
                <c:pt idx="3">
                  <c:v>0.14530058956470807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607-4C80-AA1E-30BC592493AA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Equity-!Equity_Weight</c:name>
    <c:fmtId val="0"/>
  </c:pivotSource>
  <c:chart>
    <c:title>
      <c:tx>
        <c:strRef>
          <c:f>'-Pivot Equity-'!$A$1</c:f>
          <c:strCache>
            <c:ptCount val="1"/>
            <c:pt idx="0">
              <c:v>Equity Sector Weight (as of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Equity-'!$A$1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Equity-'!$A$1</c:f>
              <c:strCache>
                <c:ptCount val="7"/>
                <c:pt idx="0">
                  <c:v>Materials</c:v>
                </c:pt>
                <c:pt idx="1">
                  <c:v>Cons. Staples</c:v>
                </c:pt>
                <c:pt idx="2">
                  <c:v>Cons. Disc.</c:v>
                </c:pt>
                <c:pt idx="3">
                  <c:v>Broad Market ETF</c:v>
                </c:pt>
                <c:pt idx="4">
                  <c:v>Industrials</c:v>
                </c:pt>
                <c:pt idx="5">
                  <c:v>Health Care</c:v>
                </c:pt>
                <c:pt idx="6">
                  <c:v>Info. Tech.</c:v>
                </c:pt>
              </c:strCache>
            </c:strRef>
          </c:cat>
          <c:val>
            <c:numRef>
              <c:f>'-Pivot Equity-'!$A$1</c:f>
              <c:numCache>
                <c:formatCode>0%</c:formatCode>
                <c:ptCount val="7"/>
                <c:pt idx="0">
                  <c:v>5.2408068323359973E-2</c:v>
                </c:pt>
                <c:pt idx="1">
                  <c:v>9.9659331273650328E-2</c:v>
                </c:pt>
                <c:pt idx="2">
                  <c:v>0.10772745037971576</c:v>
                </c:pt>
                <c:pt idx="3">
                  <c:v>0.13374433783069972</c:v>
                </c:pt>
                <c:pt idx="4">
                  <c:v>0.17253933730253929</c:v>
                </c:pt>
                <c:pt idx="5">
                  <c:v>0.17287500317023971</c:v>
                </c:pt>
                <c:pt idx="6">
                  <c:v>0.25717798346410614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0C-41CE-A7FA-98E30B23325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276032"/>
        <c:axId val="490275640"/>
      </c:barChart>
      <c:catAx>
        <c:axId val="49027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75640"/>
        <c:crosses val="autoZero"/>
        <c:auto val="1"/>
        <c:lblAlgn val="ctr"/>
        <c:lblOffset val="100"/>
        <c:noMultiLvlLbl val="0"/>
      </c:catAx>
      <c:valAx>
        <c:axId val="490275640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276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Equity-!PivotTable2</c:name>
    <c:fmtId val="0"/>
  </c:pivotSource>
  <c:chart>
    <c:title>
      <c:tx>
        <c:strRef>
          <c:f>'-Pivot Equity-'!$A$23</c:f>
          <c:strCache>
            <c:ptCount val="1"/>
            <c:pt idx="0">
              <c:v>Equity HPR (as of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Equity-'!$A$23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Equity-'!$A$23</c:f>
              <c:strCache>
                <c:ptCount val="18"/>
                <c:pt idx="0">
                  <c:v>ISRG</c:v>
                </c:pt>
                <c:pt idx="1">
                  <c:v>MPWR</c:v>
                </c:pt>
                <c:pt idx="2">
                  <c:v>MSFT</c:v>
                </c:pt>
                <c:pt idx="3">
                  <c:v>CRM</c:v>
                </c:pt>
                <c:pt idx="4">
                  <c:v>PYPL</c:v>
                </c:pt>
                <c:pt idx="5">
                  <c:v>CVS</c:v>
                </c:pt>
                <c:pt idx="6">
                  <c:v>DIS</c:v>
                </c:pt>
                <c:pt idx="7">
                  <c:v>ITA</c:v>
                </c:pt>
                <c:pt idx="8">
                  <c:v>HAS</c:v>
                </c:pt>
                <c:pt idx="9">
                  <c:v>IWV</c:v>
                </c:pt>
                <c:pt idx="10">
                  <c:v>NKE</c:v>
                </c:pt>
                <c:pt idx="11">
                  <c:v>XLB</c:v>
                </c:pt>
                <c:pt idx="12">
                  <c:v>ABBV</c:v>
                </c:pt>
                <c:pt idx="13">
                  <c:v>BMY</c:v>
                </c:pt>
                <c:pt idx="14">
                  <c:v>FDX</c:v>
                </c:pt>
                <c:pt idx="15">
                  <c:v>STZ</c:v>
                </c:pt>
                <c:pt idx="16">
                  <c:v>TSN</c:v>
                </c:pt>
                <c:pt idx="17">
                  <c:v>AMAT</c:v>
                </c:pt>
              </c:strCache>
            </c:strRef>
          </c:cat>
          <c:val>
            <c:numRef>
              <c:f>'-Pivot Equity-'!$A$23</c:f>
              <c:numCache>
                <c:formatCode>0.0%</c:formatCode>
                <c:ptCount val="18"/>
                <c:pt idx="0">
                  <c:v>0.34337667322362408</c:v>
                </c:pt>
                <c:pt idx="1">
                  <c:v>0.3391776432894269</c:v>
                </c:pt>
                <c:pt idx="2">
                  <c:v>0.32300678045358899</c:v>
                </c:pt>
                <c:pt idx="3">
                  <c:v>0.3173425366695426</c:v>
                </c:pt>
                <c:pt idx="4">
                  <c:v>0.25414289595218675</c:v>
                </c:pt>
                <c:pt idx="5">
                  <c:v>0.13159873665212807</c:v>
                </c:pt>
                <c:pt idx="6">
                  <c:v>0.11953179248090473</c:v>
                </c:pt>
                <c:pt idx="7">
                  <c:v>0.10744776992185412</c:v>
                </c:pt>
                <c:pt idx="8">
                  <c:v>0.10584222686764222</c:v>
                </c:pt>
                <c:pt idx="9">
                  <c:v>0.10046785104634259</c:v>
                </c:pt>
                <c:pt idx="10">
                  <c:v>8.6650679456434787E-2</c:v>
                </c:pt>
                <c:pt idx="11">
                  <c:v>4.9339207048458178E-2</c:v>
                </c:pt>
                <c:pt idx="12">
                  <c:v>3.270042194092837E-2</c:v>
                </c:pt>
                <c:pt idx="13">
                  <c:v>7.6697127937337406E-3</c:v>
                </c:pt>
                <c:pt idx="14">
                  <c:v>-1.7595895627079305E-2</c:v>
                </c:pt>
                <c:pt idx="15">
                  <c:v>-8.36067725423284E-2</c:v>
                </c:pt>
                <c:pt idx="16">
                  <c:v>-0.13464966406142886</c:v>
                </c:pt>
                <c:pt idx="17">
                  <c:v>-0.15258215962441313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8-4593-9CCB-99981AFB8B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390212432"/>
        <c:axId val="390210864"/>
      </c:barChart>
      <c:catAx>
        <c:axId val="39021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10864"/>
        <c:crosses val="autoZero"/>
        <c:auto val="1"/>
        <c:lblAlgn val="ctr"/>
        <c:lblOffset val="100"/>
        <c:noMultiLvlLbl val="0"/>
      </c:catAx>
      <c:valAx>
        <c:axId val="39021086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1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FI-!FI_Weight</c:name>
    <c:fmtId val="13"/>
  </c:pivotSource>
  <c:chart>
    <c:title>
      <c:tx>
        <c:strRef>
          <c:f>'-Pivot FI-'!$A$1</c:f>
          <c:strCache>
            <c:ptCount val="1"/>
            <c:pt idx="0">
              <c:v>Fixed Income Sector Weight (as of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FI-'!$A$1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FI-'!$A$1</c:f>
              <c:strCache>
                <c:ptCount val="6"/>
                <c:pt idx="0">
                  <c:v>Treasuries</c:v>
                </c:pt>
                <c:pt idx="1">
                  <c:v>Securitized</c:v>
                </c:pt>
                <c:pt idx="2">
                  <c:v>Inv. Grade Corp.</c:v>
                </c:pt>
                <c:pt idx="3">
                  <c:v>High Yield Corp</c:v>
                </c:pt>
                <c:pt idx="4">
                  <c:v>TIPS</c:v>
                </c:pt>
                <c:pt idx="5">
                  <c:v>International</c:v>
                </c:pt>
              </c:strCache>
            </c:strRef>
          </c:cat>
          <c:val>
            <c:numRef>
              <c:f>'-Pivot FI-'!$A$1</c:f>
              <c:numCache>
                <c:formatCode>0%</c:formatCode>
                <c:ptCount val="6"/>
                <c:pt idx="0">
                  <c:v>6.5585266209647844E-2</c:v>
                </c:pt>
                <c:pt idx="1">
                  <c:v>0.13988134927769713</c:v>
                </c:pt>
                <c:pt idx="2">
                  <c:v>0.14530058956470807</c:v>
                </c:pt>
                <c:pt idx="3">
                  <c:v>0.16913869841684656</c:v>
                </c:pt>
                <c:pt idx="4">
                  <c:v>0.21287247793047415</c:v>
                </c:pt>
                <c:pt idx="5">
                  <c:v>0.26722161860062621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C0-483E-958D-B462C7C5532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390212040"/>
        <c:axId val="390207336"/>
      </c:barChart>
      <c:catAx>
        <c:axId val="390212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07336"/>
        <c:crosses val="autoZero"/>
        <c:auto val="1"/>
        <c:lblAlgn val="ctr"/>
        <c:lblOffset val="100"/>
        <c:noMultiLvlLbl val="0"/>
      </c:catAx>
      <c:valAx>
        <c:axId val="390207336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12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FI-!PivotTable2</c:name>
    <c:fmtId val="9"/>
  </c:pivotSource>
  <c:chart>
    <c:title>
      <c:tx>
        <c:strRef>
          <c:f>'-Pivot FI-'!$A$32</c:f>
          <c:strCache>
            <c:ptCount val="1"/>
            <c:pt idx="0">
              <c:v>Fixed Income HPR (as of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FI-'!$A$32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FI-'!$A$32</c:f>
              <c:strCache>
                <c:ptCount val="7"/>
                <c:pt idx="0">
                  <c:v>HYG</c:v>
                </c:pt>
                <c:pt idx="1">
                  <c:v>PFOAX</c:v>
                </c:pt>
                <c:pt idx="2">
                  <c:v>TDTT</c:v>
                </c:pt>
                <c:pt idx="3">
                  <c:v>CMBS</c:v>
                </c:pt>
                <c:pt idx="4">
                  <c:v>IEF</c:v>
                </c:pt>
                <c:pt idx="5">
                  <c:v>VCIT</c:v>
                </c:pt>
                <c:pt idx="6">
                  <c:v>EMB</c:v>
                </c:pt>
              </c:strCache>
            </c:strRef>
          </c:cat>
          <c:val>
            <c:numRef>
              <c:f>'-Pivot FI-'!$A$32</c:f>
              <c:numCache>
                <c:formatCode>0.0%</c:formatCode>
                <c:ptCount val="7"/>
                <c:pt idx="0">
                  <c:v>1.4714645885858246E-2</c:v>
                </c:pt>
                <c:pt idx="1">
                  <c:v>5.3903345724906071E-3</c:v>
                </c:pt>
                <c:pt idx="2">
                  <c:v>3.0800821355236874E-3</c:v>
                </c:pt>
                <c:pt idx="3">
                  <c:v>-8.0144333918471533E-3</c:v>
                </c:pt>
                <c:pt idx="4">
                  <c:v>-1.7760727479397609E-2</c:v>
                </c:pt>
                <c:pt idx="5">
                  <c:v>-2.0311248426593487E-2</c:v>
                </c:pt>
                <c:pt idx="6">
                  <c:v>-3.031869078380689E-2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0-4C45-B5C1-616BC3F3C28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390210080"/>
        <c:axId val="390210472"/>
      </c:barChart>
      <c:catAx>
        <c:axId val="39021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10472"/>
        <c:crosses val="autoZero"/>
        <c:auto val="1"/>
        <c:lblAlgn val="ctr"/>
        <c:lblOffset val="100"/>
        <c:noMultiLvlLbl val="0"/>
      </c:catAx>
      <c:valAx>
        <c:axId val="3902104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10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FI-!PivotTable1</c:name>
    <c:fmtId val="6"/>
  </c:pivotSource>
  <c:chart>
    <c:title>
      <c:tx>
        <c:strRef>
          <c:f>'-Pivot FI-'!$A$19</c:f>
          <c:strCache>
            <c:ptCount val="1"/>
            <c:pt idx="0">
              <c:v>Credit Rating</c:v>
            </c:pt>
          </c:strCache>
        </c:strRef>
      </c:tx>
      <c:layout>
        <c:manualLayout>
          <c:xMode val="edge"/>
          <c:yMode val="edge"/>
          <c:x val="0.30591133004926113"/>
          <c:y val="8.8030837149540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4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5"/>
        <c:spPr>
          <a:solidFill>
            <a:schemeClr val="accent1"/>
          </a:solidFill>
          <a:ln>
            <a:noFill/>
          </a:ln>
          <a:effectLst>
            <a:outerShdw blurRad="317500" algn="ctr" rotWithShape="0">
              <a:prstClr val="black">
                <a:alpha val="25000"/>
              </a:prstClr>
            </a:outerShdw>
          </a:effectLst>
        </c:spPr>
      </c:pivotFmt>
      <c:pivotFmt>
        <c:idx val="6"/>
      </c:pivotFmt>
    </c:pivotFmts>
    <c:plotArea>
      <c:layout/>
      <c:pieChart>
        <c:varyColors val="1"/>
        <c:ser>
          <c:idx val="0"/>
          <c:order val="0"/>
          <c:tx>
            <c:strRef>
              <c:f>'-Pivot FI-'!$A$19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3AD-4EAD-A2C3-9451203AF2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6F6-4514-B7F8-F8F445C24B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6F6-4514-B7F8-F8F445C24B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6F6-4514-B7F8-F8F445C24BA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317500" algn="ctr" rotWithShape="0">
                  <a:prstClr val="black">
                    <a:alpha val="25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6F6-4514-B7F8-F8F445C24B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'-Pivot FI-'!$A$19</c:f>
              <c:strCache>
                <c:ptCount val="4"/>
                <c:pt idx="0">
                  <c:v>AAA</c:v>
                </c:pt>
                <c:pt idx="1">
                  <c:v>A</c:v>
                </c:pt>
                <c:pt idx="2">
                  <c:v>B</c:v>
                </c:pt>
                <c:pt idx="3">
                  <c:v>BBB</c:v>
                </c:pt>
              </c:strCache>
            </c:strRef>
          </c:cat>
          <c:val>
            <c:numRef>
              <c:f>'-Pivot FI-'!$A$19</c:f>
              <c:numCache>
                <c:formatCode>0.0%</c:formatCode>
                <c:ptCount val="4"/>
                <c:pt idx="0">
                  <c:v>0.41833909341781911</c:v>
                </c:pt>
                <c:pt idx="1">
                  <c:v>0.26722161860062621</c:v>
                </c:pt>
                <c:pt idx="2">
                  <c:v>0.16913869841684656</c:v>
                </c:pt>
                <c:pt idx="3">
                  <c:v>0.14530058956470807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D-4EAD-A2C3-9451203AF2FD}"/>
            </c:ext>
          </c:extLst>
        </c:ser>
        <c:dLbls>
          <c:dLblPos val="inEnd"/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pattFill prst="dkDnDiag">
      <a:fgClr>
        <a:schemeClr val="lt1">
          <a:lumMod val="95000"/>
        </a:schemeClr>
      </a:fgClr>
      <a:bgClr>
        <a:schemeClr val="lt1"/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Values-!PivotTable4</c:name>
    <c:fmtId val="11"/>
  </c:pivotSource>
  <c:chart>
    <c:title>
      <c:tx>
        <c:strRef>
          <c:f>'-Pivot Values-'!$A$1</c:f>
          <c:strCache>
            <c:ptCount val="1"/>
            <c:pt idx="0">
              <c:v>YTD Portfolio Performance (as of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5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7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8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'-Pivot Values-'!$A$1</c:f>
              <c:strCache>
                <c:ptCount val="1"/>
                <c:pt idx="0">
                  <c:v>Portfolio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'-Pivot Values-'!$A$1</c:f>
              <c:multiLvlStrCache>
                <c:ptCount val="170"/>
                <c:lvl>
                  <c:pt idx="0">
                    <c:v>29-Dec</c:v>
                  </c:pt>
                  <c:pt idx="1">
                    <c:v>2-Jan</c:v>
                  </c:pt>
                  <c:pt idx="2">
                    <c:v>3-Jan</c:v>
                  </c:pt>
                  <c:pt idx="3">
                    <c:v>4-Jan</c:v>
                  </c:pt>
                  <c:pt idx="4">
                    <c:v>5-Jan</c:v>
                  </c:pt>
                  <c:pt idx="5">
                    <c:v>8-Jan</c:v>
                  </c:pt>
                  <c:pt idx="6">
                    <c:v>9-Jan</c:v>
                  </c:pt>
                  <c:pt idx="7">
                    <c:v>10-Jan</c:v>
                  </c:pt>
                  <c:pt idx="8">
                    <c:v>11-Jan</c:v>
                  </c:pt>
                  <c:pt idx="9">
                    <c:v>12-Jan</c:v>
                  </c:pt>
                  <c:pt idx="10">
                    <c:v>16-Jan</c:v>
                  </c:pt>
                  <c:pt idx="11">
                    <c:v>17-Jan</c:v>
                  </c:pt>
                  <c:pt idx="12">
                    <c:v>18-Jan</c:v>
                  </c:pt>
                  <c:pt idx="13">
                    <c:v>19-Jan</c:v>
                  </c:pt>
                  <c:pt idx="14">
                    <c:v>22-Jan</c:v>
                  </c:pt>
                  <c:pt idx="15">
                    <c:v>23-Jan</c:v>
                  </c:pt>
                  <c:pt idx="16">
                    <c:v>24-Jan</c:v>
                  </c:pt>
                  <c:pt idx="17">
                    <c:v>25-Jan</c:v>
                  </c:pt>
                  <c:pt idx="18">
                    <c:v>26-Jan</c:v>
                  </c:pt>
                  <c:pt idx="19">
                    <c:v>29-Jan</c:v>
                  </c:pt>
                  <c:pt idx="20">
                    <c:v>30-Jan</c:v>
                  </c:pt>
                  <c:pt idx="21">
                    <c:v>31-Jan</c:v>
                  </c:pt>
                  <c:pt idx="22">
                    <c:v>1-Feb</c:v>
                  </c:pt>
                  <c:pt idx="23">
                    <c:v>2-Feb</c:v>
                  </c:pt>
                  <c:pt idx="24">
                    <c:v>5-Feb</c:v>
                  </c:pt>
                  <c:pt idx="25">
                    <c:v>6-Feb</c:v>
                  </c:pt>
                  <c:pt idx="26">
                    <c:v>7-Feb</c:v>
                  </c:pt>
                  <c:pt idx="27">
                    <c:v>8-Feb</c:v>
                  </c:pt>
                  <c:pt idx="28">
                    <c:v>9-Feb</c:v>
                  </c:pt>
                  <c:pt idx="29">
                    <c:v>12-Feb</c:v>
                  </c:pt>
                  <c:pt idx="30">
                    <c:v>13-Feb</c:v>
                  </c:pt>
                  <c:pt idx="31">
                    <c:v>14-Feb</c:v>
                  </c:pt>
                  <c:pt idx="32">
                    <c:v>15-Feb</c:v>
                  </c:pt>
                  <c:pt idx="33">
                    <c:v>16-Feb</c:v>
                  </c:pt>
                  <c:pt idx="34">
                    <c:v>20-Feb</c:v>
                  </c:pt>
                  <c:pt idx="35">
                    <c:v>21-Feb</c:v>
                  </c:pt>
                  <c:pt idx="36">
                    <c:v>22-Feb</c:v>
                  </c:pt>
                  <c:pt idx="37">
                    <c:v>23-Feb</c:v>
                  </c:pt>
                  <c:pt idx="38">
                    <c:v>26-Feb</c:v>
                  </c:pt>
                  <c:pt idx="39">
                    <c:v>27-Feb</c:v>
                  </c:pt>
                  <c:pt idx="40">
                    <c:v>28-Feb</c:v>
                  </c:pt>
                  <c:pt idx="41">
                    <c:v>1-Mar</c:v>
                  </c:pt>
                  <c:pt idx="42">
                    <c:v>2-Mar</c:v>
                  </c:pt>
                  <c:pt idx="43">
                    <c:v>5-Mar</c:v>
                  </c:pt>
                  <c:pt idx="44">
                    <c:v>6-Mar</c:v>
                  </c:pt>
                  <c:pt idx="45">
                    <c:v>7-Mar</c:v>
                  </c:pt>
                  <c:pt idx="46">
                    <c:v>8-Mar</c:v>
                  </c:pt>
                  <c:pt idx="47">
                    <c:v>9-Mar</c:v>
                  </c:pt>
                  <c:pt idx="48">
                    <c:v>12-Mar</c:v>
                  </c:pt>
                  <c:pt idx="49">
                    <c:v>13-Mar</c:v>
                  </c:pt>
                  <c:pt idx="50">
                    <c:v>14-Mar</c:v>
                  </c:pt>
                  <c:pt idx="51">
                    <c:v>15-Mar</c:v>
                  </c:pt>
                  <c:pt idx="52">
                    <c:v>16-Mar</c:v>
                  </c:pt>
                  <c:pt idx="53">
                    <c:v>19-Mar</c:v>
                  </c:pt>
                  <c:pt idx="54">
                    <c:v>20-Mar</c:v>
                  </c:pt>
                  <c:pt idx="55">
                    <c:v>21-Mar</c:v>
                  </c:pt>
                  <c:pt idx="56">
                    <c:v>22-Mar</c:v>
                  </c:pt>
                  <c:pt idx="57">
                    <c:v>23-Mar</c:v>
                  </c:pt>
                  <c:pt idx="58">
                    <c:v>26-Mar</c:v>
                  </c:pt>
                  <c:pt idx="59">
                    <c:v>27-Mar</c:v>
                  </c:pt>
                  <c:pt idx="60">
                    <c:v>28-Mar</c:v>
                  </c:pt>
                  <c:pt idx="61">
                    <c:v>29-Mar</c:v>
                  </c:pt>
                  <c:pt idx="62">
                    <c:v>2-Apr</c:v>
                  </c:pt>
                  <c:pt idx="63">
                    <c:v>3-Apr</c:v>
                  </c:pt>
                  <c:pt idx="64">
                    <c:v>4-Apr</c:v>
                  </c:pt>
                  <c:pt idx="65">
                    <c:v>5-Apr</c:v>
                  </c:pt>
                  <c:pt idx="66">
                    <c:v>6-Apr</c:v>
                  </c:pt>
                  <c:pt idx="67">
                    <c:v>9-Apr</c:v>
                  </c:pt>
                  <c:pt idx="68">
                    <c:v>10-Apr</c:v>
                  </c:pt>
                  <c:pt idx="69">
                    <c:v>11-Apr</c:v>
                  </c:pt>
                  <c:pt idx="70">
                    <c:v>12-Apr</c:v>
                  </c:pt>
                  <c:pt idx="71">
                    <c:v>13-Apr</c:v>
                  </c:pt>
                  <c:pt idx="72">
                    <c:v>16-Apr</c:v>
                  </c:pt>
                  <c:pt idx="73">
                    <c:v>17-Apr</c:v>
                  </c:pt>
                  <c:pt idx="74">
                    <c:v>18-Apr</c:v>
                  </c:pt>
                  <c:pt idx="75">
                    <c:v>19-Apr</c:v>
                  </c:pt>
                  <c:pt idx="76">
                    <c:v>20-Apr</c:v>
                  </c:pt>
                  <c:pt idx="77">
                    <c:v>23-Apr</c:v>
                  </c:pt>
                  <c:pt idx="78">
                    <c:v>24-Apr</c:v>
                  </c:pt>
                  <c:pt idx="79">
                    <c:v>25-Apr</c:v>
                  </c:pt>
                  <c:pt idx="80">
                    <c:v>26-Apr</c:v>
                  </c:pt>
                  <c:pt idx="81">
                    <c:v>27-Apr</c:v>
                  </c:pt>
                  <c:pt idx="82">
                    <c:v>30-Apr</c:v>
                  </c:pt>
                  <c:pt idx="83">
                    <c:v>1-May</c:v>
                  </c:pt>
                  <c:pt idx="84">
                    <c:v>2-May</c:v>
                  </c:pt>
                  <c:pt idx="85">
                    <c:v>3-May</c:v>
                  </c:pt>
                  <c:pt idx="86">
                    <c:v>4-May</c:v>
                  </c:pt>
                  <c:pt idx="87">
                    <c:v>7-May</c:v>
                  </c:pt>
                  <c:pt idx="88">
                    <c:v>8-May</c:v>
                  </c:pt>
                  <c:pt idx="89">
                    <c:v>9-May</c:v>
                  </c:pt>
                  <c:pt idx="90">
                    <c:v>10-May</c:v>
                  </c:pt>
                  <c:pt idx="91">
                    <c:v>11-May</c:v>
                  </c:pt>
                  <c:pt idx="92">
                    <c:v>14-May</c:v>
                  </c:pt>
                  <c:pt idx="93">
                    <c:v>15-May</c:v>
                  </c:pt>
                  <c:pt idx="94">
                    <c:v>16-May</c:v>
                  </c:pt>
                  <c:pt idx="95">
                    <c:v>17-May</c:v>
                  </c:pt>
                  <c:pt idx="96">
                    <c:v>18-May</c:v>
                  </c:pt>
                  <c:pt idx="97">
                    <c:v>21-May</c:v>
                  </c:pt>
                  <c:pt idx="98">
                    <c:v>22-May</c:v>
                  </c:pt>
                  <c:pt idx="99">
                    <c:v>23-May</c:v>
                  </c:pt>
                  <c:pt idx="100">
                    <c:v>24-May</c:v>
                  </c:pt>
                  <c:pt idx="101">
                    <c:v>25-May</c:v>
                  </c:pt>
                  <c:pt idx="102">
                    <c:v>29-May</c:v>
                  </c:pt>
                  <c:pt idx="103">
                    <c:v>30-May</c:v>
                  </c:pt>
                  <c:pt idx="104">
                    <c:v>31-May</c:v>
                  </c:pt>
                  <c:pt idx="105">
                    <c:v>1-Jun</c:v>
                  </c:pt>
                  <c:pt idx="106">
                    <c:v>4-Jun</c:v>
                  </c:pt>
                  <c:pt idx="107">
                    <c:v>5-Jun</c:v>
                  </c:pt>
                  <c:pt idx="108">
                    <c:v>6-Jun</c:v>
                  </c:pt>
                  <c:pt idx="109">
                    <c:v>7-Jun</c:v>
                  </c:pt>
                  <c:pt idx="110">
                    <c:v>8-Jun</c:v>
                  </c:pt>
                  <c:pt idx="111">
                    <c:v>11-Jun</c:v>
                  </c:pt>
                  <c:pt idx="112">
                    <c:v>12-Jun</c:v>
                  </c:pt>
                  <c:pt idx="113">
                    <c:v>13-Jun</c:v>
                  </c:pt>
                  <c:pt idx="114">
                    <c:v>14-Jun</c:v>
                  </c:pt>
                  <c:pt idx="115">
                    <c:v>15-Jun</c:v>
                  </c:pt>
                  <c:pt idx="116">
                    <c:v>18-Jun</c:v>
                  </c:pt>
                  <c:pt idx="117">
                    <c:v>19-Jun</c:v>
                  </c:pt>
                  <c:pt idx="118">
                    <c:v>20-Jun</c:v>
                  </c:pt>
                  <c:pt idx="119">
                    <c:v>21-Jun</c:v>
                  </c:pt>
                  <c:pt idx="120">
                    <c:v>22-Jun</c:v>
                  </c:pt>
                  <c:pt idx="121">
                    <c:v>25-Jun</c:v>
                  </c:pt>
                  <c:pt idx="122">
                    <c:v>26-Jun</c:v>
                  </c:pt>
                  <c:pt idx="123">
                    <c:v>27-Jun</c:v>
                  </c:pt>
                  <c:pt idx="124">
                    <c:v>28-Jun</c:v>
                  </c:pt>
                  <c:pt idx="125">
                    <c:v>29-Jun</c:v>
                  </c:pt>
                  <c:pt idx="126">
                    <c:v>2-Jul</c:v>
                  </c:pt>
                  <c:pt idx="127">
                    <c:v>3-Jul</c:v>
                  </c:pt>
                  <c:pt idx="128">
                    <c:v>5-Jul</c:v>
                  </c:pt>
                  <c:pt idx="129">
                    <c:v>6-Jul</c:v>
                  </c:pt>
                  <c:pt idx="130">
                    <c:v>9-Jul</c:v>
                  </c:pt>
                  <c:pt idx="131">
                    <c:v>10-Jul</c:v>
                  </c:pt>
                  <c:pt idx="132">
                    <c:v>11-Jul</c:v>
                  </c:pt>
                  <c:pt idx="133">
                    <c:v>12-Jul</c:v>
                  </c:pt>
                  <c:pt idx="134">
                    <c:v>13-Jul</c:v>
                  </c:pt>
                  <c:pt idx="135">
                    <c:v>16-Jul</c:v>
                  </c:pt>
                  <c:pt idx="136">
                    <c:v>17-Jul</c:v>
                  </c:pt>
                  <c:pt idx="137">
                    <c:v>18-Jul</c:v>
                  </c:pt>
                  <c:pt idx="138">
                    <c:v>19-Jul</c:v>
                  </c:pt>
                  <c:pt idx="139">
                    <c:v>20-Jul</c:v>
                  </c:pt>
                  <c:pt idx="140">
                    <c:v>23-Jul</c:v>
                  </c:pt>
                  <c:pt idx="141">
                    <c:v>24-Jul</c:v>
                  </c:pt>
                  <c:pt idx="142">
                    <c:v>25-Jul</c:v>
                  </c:pt>
                  <c:pt idx="143">
                    <c:v>26-Jul</c:v>
                  </c:pt>
                  <c:pt idx="144">
                    <c:v>27-Jul</c:v>
                  </c:pt>
                  <c:pt idx="145">
                    <c:v>30-Jul</c:v>
                  </c:pt>
                  <c:pt idx="146">
                    <c:v>31-Jul</c:v>
                  </c:pt>
                  <c:pt idx="147">
                    <c:v>1-Aug</c:v>
                  </c:pt>
                  <c:pt idx="148">
                    <c:v>2-Aug</c:v>
                  </c:pt>
                  <c:pt idx="149">
                    <c:v>3-Aug</c:v>
                  </c:pt>
                  <c:pt idx="150">
                    <c:v>6-Aug</c:v>
                  </c:pt>
                  <c:pt idx="151">
                    <c:v>7-Aug</c:v>
                  </c:pt>
                  <c:pt idx="152">
                    <c:v>8-Aug</c:v>
                  </c:pt>
                  <c:pt idx="153">
                    <c:v>9-Aug</c:v>
                  </c:pt>
                  <c:pt idx="154">
                    <c:v>10-Aug</c:v>
                  </c:pt>
                  <c:pt idx="155">
                    <c:v>13-Aug</c:v>
                  </c:pt>
                  <c:pt idx="156">
                    <c:v>14-Aug</c:v>
                  </c:pt>
                  <c:pt idx="157">
                    <c:v>15-Aug</c:v>
                  </c:pt>
                  <c:pt idx="158">
                    <c:v>16-Aug</c:v>
                  </c:pt>
                  <c:pt idx="159">
                    <c:v>17-Aug</c:v>
                  </c:pt>
                  <c:pt idx="160">
                    <c:v>20-Aug</c:v>
                  </c:pt>
                  <c:pt idx="161">
                    <c:v>21-Aug</c:v>
                  </c:pt>
                  <c:pt idx="162">
                    <c:v>22-Aug</c:v>
                  </c:pt>
                  <c:pt idx="163">
                    <c:v>23-Aug</c:v>
                  </c:pt>
                  <c:pt idx="164">
                    <c:v>24-Aug</c:v>
                  </c:pt>
                  <c:pt idx="165">
                    <c:v>27-Aug</c:v>
                  </c:pt>
                  <c:pt idx="166">
                    <c:v>28-Aug</c:v>
                  </c:pt>
                  <c:pt idx="167">
                    <c:v>29-Aug</c:v>
                  </c:pt>
                  <c:pt idx="168">
                    <c:v>30-Aug</c:v>
                  </c:pt>
                  <c:pt idx="169">
                    <c:v>31-Aug</c:v>
                  </c:pt>
                </c:lvl>
                <c:lvl>
                  <c:pt idx="0">
                    <c:v>2017</c:v>
                  </c:pt>
                  <c:pt idx="1">
                    <c:v>2018</c:v>
                  </c:pt>
                </c:lvl>
              </c:multiLvlStrCache>
            </c:multiLvlStrRef>
          </c:cat>
          <c:val>
            <c:numRef>
              <c:f>'-Pivot Values-'!$A$1</c:f>
              <c:numCache>
                <c:formatCode>0.0%</c:formatCode>
                <c:ptCount val="170"/>
                <c:pt idx="0">
                  <c:v>0</c:v>
                </c:pt>
                <c:pt idx="1">
                  <c:v>7.6410506996560379E-3</c:v>
                </c:pt>
                <c:pt idx="2">
                  <c:v>1.3477149180112669E-2</c:v>
                </c:pt>
                <c:pt idx="3">
                  <c:v>1.7028484340018579E-2</c:v>
                </c:pt>
                <c:pt idx="4">
                  <c:v>2.1998819670177916E-2</c:v>
                </c:pt>
                <c:pt idx="5">
                  <c:v>2.4918174612461819E-2</c:v>
                </c:pt>
                <c:pt idx="6">
                  <c:v>2.5487467977774569E-2</c:v>
                </c:pt>
                <c:pt idx="7">
                  <c:v>2.2786605842305852E-2</c:v>
                </c:pt>
                <c:pt idx="8">
                  <c:v>2.8038681697891255E-2</c:v>
                </c:pt>
                <c:pt idx="9">
                  <c:v>3.3379152137045232E-2</c:v>
                </c:pt>
                <c:pt idx="10">
                  <c:v>2.7085649329702477E-2</c:v>
                </c:pt>
                <c:pt idx="11">
                  <c:v>3.6342132040957376E-2</c:v>
                </c:pt>
                <c:pt idx="12">
                  <c:v>3.4550123359816665E-2</c:v>
                </c:pt>
                <c:pt idx="13">
                  <c:v>4.1474244614303712E-2</c:v>
                </c:pt>
                <c:pt idx="14">
                  <c:v>4.4315852279655399E-2</c:v>
                </c:pt>
                <c:pt idx="15">
                  <c:v>4.7975687167277847E-2</c:v>
                </c:pt>
                <c:pt idx="16">
                  <c:v>4.7930651850761619E-2</c:v>
                </c:pt>
                <c:pt idx="17">
                  <c:v>4.7772617764773262E-2</c:v>
                </c:pt>
                <c:pt idx="18">
                  <c:v>5.6172259241674904E-2</c:v>
                </c:pt>
                <c:pt idx="19">
                  <c:v>5.0823699546255874E-2</c:v>
                </c:pt>
                <c:pt idx="20">
                  <c:v>4.1617644580728586E-2</c:v>
                </c:pt>
                <c:pt idx="21">
                  <c:v>4.5374318197630048E-2</c:v>
                </c:pt>
                <c:pt idx="22">
                  <c:v>4.0536558532020317E-2</c:v>
                </c:pt>
                <c:pt idx="23">
                  <c:v>2.2490473516444842E-2</c:v>
                </c:pt>
                <c:pt idx="24">
                  <c:v>-7.327953537148324E-3</c:v>
                </c:pt>
                <c:pt idx="25">
                  <c:v>6.493205289794135E-3</c:v>
                </c:pt>
                <c:pt idx="26">
                  <c:v>6.2391944627584461E-3</c:v>
                </c:pt>
                <c:pt idx="27">
                  <c:v>-2.5596785711214265E-2</c:v>
                </c:pt>
                <c:pt idx="28">
                  <c:v>-1.2105935992205552E-2</c:v>
                </c:pt>
                <c:pt idx="29">
                  <c:v>-3.12807790769698E-3</c:v>
                </c:pt>
                <c:pt idx="30">
                  <c:v>-1.94432104454767E-3</c:v>
                </c:pt>
                <c:pt idx="31">
                  <c:v>1.0272546570342378E-2</c:v>
                </c:pt>
                <c:pt idx="32">
                  <c:v>2.347492802393325E-2</c:v>
                </c:pt>
                <c:pt idx="33">
                  <c:v>2.5553530824415027E-2</c:v>
                </c:pt>
                <c:pt idx="34">
                  <c:v>2.0355519457358584E-2</c:v>
                </c:pt>
                <c:pt idx="35">
                  <c:v>1.5798405223001577E-2</c:v>
                </c:pt>
                <c:pt idx="36">
                  <c:v>1.699034759467466E-2</c:v>
                </c:pt>
                <c:pt idx="37">
                  <c:v>3.1591211111612116E-2</c:v>
                </c:pt>
                <c:pt idx="38">
                  <c:v>4.0845622721064734E-2</c:v>
                </c:pt>
                <c:pt idx="39">
                  <c:v>2.9861547937531263E-2</c:v>
                </c:pt>
                <c:pt idx="40">
                  <c:v>2.2234278127752249E-2</c:v>
                </c:pt>
                <c:pt idx="41">
                  <c:v>1.3145512671943527E-2</c:v>
                </c:pt>
                <c:pt idx="42">
                  <c:v>1.7680594597367261E-2</c:v>
                </c:pt>
                <c:pt idx="43">
                  <c:v>2.2170162068260391E-2</c:v>
                </c:pt>
                <c:pt idx="44">
                  <c:v>2.4676262420964212E-2</c:v>
                </c:pt>
                <c:pt idx="45">
                  <c:v>2.3824777293078636E-2</c:v>
                </c:pt>
                <c:pt idx="46">
                  <c:v>2.7426949064134565E-2</c:v>
                </c:pt>
                <c:pt idx="47">
                  <c:v>4.1109670916293473E-2</c:v>
                </c:pt>
                <c:pt idx="48">
                  <c:v>3.9567827176669734E-2</c:v>
                </c:pt>
                <c:pt idx="49">
                  <c:v>3.3826575940486769E-2</c:v>
                </c:pt>
                <c:pt idx="50">
                  <c:v>3.1760873624610886E-2</c:v>
                </c:pt>
                <c:pt idx="51">
                  <c:v>3.0939142538851439E-2</c:v>
                </c:pt>
                <c:pt idx="52">
                  <c:v>3.2524298868360502E-2</c:v>
                </c:pt>
                <c:pt idx="53">
                  <c:v>2.2764134795018265E-2</c:v>
                </c:pt>
                <c:pt idx="54">
                  <c:v>2.6357873484064598E-2</c:v>
                </c:pt>
                <c:pt idx="55">
                  <c:v>2.5490284071314484E-2</c:v>
                </c:pt>
                <c:pt idx="56">
                  <c:v>3.1553599339908533E-3</c:v>
                </c:pt>
                <c:pt idx="57">
                  <c:v>-1.2705425509216162E-2</c:v>
                </c:pt>
                <c:pt idx="58">
                  <c:v>1.0999736427885098E-2</c:v>
                </c:pt>
                <c:pt idx="59">
                  <c:v>-5.8506201938421931E-3</c:v>
                </c:pt>
                <c:pt idx="60">
                  <c:v>-9.9790406192524772E-3</c:v>
                </c:pt>
                <c:pt idx="61">
                  <c:v>3.5545292215033442E-3</c:v>
                </c:pt>
                <c:pt idx="62">
                  <c:v>-1.365795179561724E-2</c:v>
                </c:pt>
                <c:pt idx="63">
                  <c:v>-5.9316193573030196E-3</c:v>
                </c:pt>
                <c:pt idx="64">
                  <c:v>3.4412067415168224E-3</c:v>
                </c:pt>
                <c:pt idx="65">
                  <c:v>8.7405976416643494E-3</c:v>
                </c:pt>
                <c:pt idx="66">
                  <c:v>-8.8960132237794198E-3</c:v>
                </c:pt>
                <c:pt idx="67">
                  <c:v>-6.1174039040996497E-3</c:v>
                </c:pt>
                <c:pt idx="68">
                  <c:v>6.1925852706576912E-3</c:v>
                </c:pt>
                <c:pt idx="69">
                  <c:v>4.0865089987991432E-3</c:v>
                </c:pt>
                <c:pt idx="70">
                  <c:v>9.7609093738961761E-3</c:v>
                </c:pt>
                <c:pt idx="71">
                  <c:v>8.7174553023285917E-3</c:v>
                </c:pt>
                <c:pt idx="72">
                  <c:v>1.4186862669305356E-2</c:v>
                </c:pt>
                <c:pt idx="73">
                  <c:v>2.4115925391800852E-2</c:v>
                </c:pt>
                <c:pt idx="74">
                  <c:v>2.8138497516239092E-2</c:v>
                </c:pt>
                <c:pt idx="75">
                  <c:v>1.9727058297366984E-2</c:v>
                </c:pt>
                <c:pt idx="76">
                  <c:v>1.2345161220406409E-2</c:v>
                </c:pt>
                <c:pt idx="77">
                  <c:v>1.2719966761087109E-2</c:v>
                </c:pt>
                <c:pt idx="78">
                  <c:v>9.3359535369308411E-4</c:v>
                </c:pt>
                <c:pt idx="79">
                  <c:v>9.8336357158412824E-4</c:v>
                </c:pt>
                <c:pt idx="80">
                  <c:v>9.5441977324213223E-3</c:v>
                </c:pt>
                <c:pt idx="81">
                  <c:v>1.1019552792444376E-2</c:v>
                </c:pt>
                <c:pt idx="82">
                  <c:v>5.1676310888650878E-3</c:v>
                </c:pt>
                <c:pt idx="83">
                  <c:v>7.4037280600232069E-3</c:v>
                </c:pt>
                <c:pt idx="84">
                  <c:v>-8.0277859810529151E-4</c:v>
                </c:pt>
                <c:pt idx="85">
                  <c:v>3.4811277108381944E-4</c:v>
                </c:pt>
                <c:pt idx="86">
                  <c:v>8.540491564098085E-3</c:v>
                </c:pt>
                <c:pt idx="87">
                  <c:v>1.2857444316998867E-2</c:v>
                </c:pt>
                <c:pt idx="88">
                  <c:v>1.2563499385279231E-2</c:v>
                </c:pt>
                <c:pt idx="89">
                  <c:v>1.8000525875331075E-2</c:v>
                </c:pt>
                <c:pt idx="90">
                  <c:v>2.5790795852130177E-2</c:v>
                </c:pt>
                <c:pt idx="91">
                  <c:v>2.7071910217499218E-2</c:v>
                </c:pt>
                <c:pt idx="92">
                  <c:v>2.6412875141298198E-2</c:v>
                </c:pt>
                <c:pt idx="93">
                  <c:v>2.111073493398008E-2</c:v>
                </c:pt>
                <c:pt idx="94">
                  <c:v>2.5596964967486979E-2</c:v>
                </c:pt>
                <c:pt idx="95">
                  <c:v>2.5398738500054696E-2</c:v>
                </c:pt>
                <c:pt idx="96">
                  <c:v>2.5340672187558866E-2</c:v>
                </c:pt>
                <c:pt idx="97">
                  <c:v>2.9772238978437171E-2</c:v>
                </c:pt>
                <c:pt idx="98">
                  <c:v>2.5629686241873006E-2</c:v>
                </c:pt>
                <c:pt idx="99">
                  <c:v>2.9161216540302792E-2</c:v>
                </c:pt>
                <c:pt idx="100">
                  <c:v>2.929715345313233E-2</c:v>
                </c:pt>
                <c:pt idx="101">
                  <c:v>2.7900916379437923E-2</c:v>
                </c:pt>
                <c:pt idx="102">
                  <c:v>2.3827924405201539E-2</c:v>
                </c:pt>
                <c:pt idx="103">
                  <c:v>3.270644865385619E-2</c:v>
                </c:pt>
                <c:pt idx="104">
                  <c:v>2.6070782112870505E-2</c:v>
                </c:pt>
                <c:pt idx="105">
                  <c:v>3.4572389331471776E-2</c:v>
                </c:pt>
                <c:pt idx="106">
                  <c:v>3.8626246477703408E-2</c:v>
                </c:pt>
                <c:pt idx="107">
                  <c:v>4.2114339471523099E-2</c:v>
                </c:pt>
                <c:pt idx="108">
                  <c:v>4.7212254766136663E-2</c:v>
                </c:pt>
                <c:pt idx="109">
                  <c:v>4.2726935480707828E-2</c:v>
                </c:pt>
                <c:pt idx="110">
                  <c:v>4.8637758717738899E-2</c:v>
                </c:pt>
                <c:pt idx="111">
                  <c:v>4.9500822876409334E-2</c:v>
                </c:pt>
                <c:pt idx="112">
                  <c:v>5.3354211021348297E-2</c:v>
                </c:pt>
                <c:pt idx="113">
                  <c:v>5.0123978039061878E-2</c:v>
                </c:pt>
                <c:pt idx="114">
                  <c:v>5.4898408928953923E-2</c:v>
                </c:pt>
                <c:pt idx="115">
                  <c:v>5.4491762485650241E-2</c:v>
                </c:pt>
                <c:pt idx="116">
                  <c:v>5.2944044286565184E-2</c:v>
                </c:pt>
                <c:pt idx="117">
                  <c:v>4.6617693659335879E-2</c:v>
                </c:pt>
                <c:pt idx="118">
                  <c:v>4.7652163997113917E-2</c:v>
                </c:pt>
                <c:pt idx="119">
                  <c:v>4.2203529085217184E-2</c:v>
                </c:pt>
                <c:pt idx="120">
                  <c:v>3.8784708048539063E-2</c:v>
                </c:pt>
                <c:pt idx="121">
                  <c:v>2.6348843497504548E-2</c:v>
                </c:pt>
                <c:pt idx="122">
                  <c:v>3.0842584278941931E-2</c:v>
                </c:pt>
                <c:pt idx="123">
                  <c:v>2.1884200329638004E-2</c:v>
                </c:pt>
                <c:pt idx="124">
                  <c:v>2.7263102609252909E-2</c:v>
                </c:pt>
                <c:pt idx="125">
                  <c:v>2.5855049757800952E-2</c:v>
                </c:pt>
                <c:pt idx="126">
                  <c:v>2.8332490353829121E-2</c:v>
                </c:pt>
                <c:pt idx="127">
                  <c:v>2.5386899957904108E-2</c:v>
                </c:pt>
                <c:pt idx="128">
                  <c:v>3.2010686694990742E-2</c:v>
                </c:pt>
                <c:pt idx="129">
                  <c:v>3.7482768299660574E-2</c:v>
                </c:pt>
                <c:pt idx="130">
                  <c:v>4.3484739937006633E-2</c:v>
                </c:pt>
                <c:pt idx="131">
                  <c:v>4.5984182901149806E-2</c:v>
                </c:pt>
                <c:pt idx="132">
                  <c:v>4.1008961023736523E-2</c:v>
                </c:pt>
                <c:pt idx="133">
                  <c:v>5.1119368803759668E-2</c:v>
                </c:pt>
                <c:pt idx="134">
                  <c:v>5.2272644698764026E-2</c:v>
                </c:pt>
                <c:pt idx="135">
                  <c:v>4.8137285760365245E-2</c:v>
                </c:pt>
                <c:pt idx="136">
                  <c:v>5.1512706568039635E-2</c:v>
                </c:pt>
                <c:pt idx="137">
                  <c:v>5.2845428261644622E-2</c:v>
                </c:pt>
                <c:pt idx="138">
                  <c:v>5.0307701003369898E-2</c:v>
                </c:pt>
                <c:pt idx="139">
                  <c:v>4.8531250455557284E-2</c:v>
                </c:pt>
                <c:pt idx="140">
                  <c:v>5.3465299162588353E-2</c:v>
                </c:pt>
                <c:pt idx="141">
                  <c:v>3.2275806486236291E-2</c:v>
                </c:pt>
                <c:pt idx="142">
                  <c:v>3.8184092665721092E-2</c:v>
                </c:pt>
                <c:pt idx="143">
                  <c:v>3.76045770222313E-2</c:v>
                </c:pt>
                <c:pt idx="144">
                  <c:v>5.112471096355975E-2</c:v>
                </c:pt>
                <c:pt idx="145">
                  <c:v>3.995672876267875E-2</c:v>
                </c:pt>
                <c:pt idx="146">
                  <c:v>4.4541425609900598E-2</c:v>
                </c:pt>
                <c:pt idx="147">
                  <c:v>4.2720925246217067E-2</c:v>
                </c:pt>
                <c:pt idx="148">
                  <c:v>4.7151443784851477E-2</c:v>
                </c:pt>
                <c:pt idx="149">
                  <c:v>5.174817910210483E-2</c:v>
                </c:pt>
                <c:pt idx="150">
                  <c:v>5.5521786446016463E-2</c:v>
                </c:pt>
                <c:pt idx="151">
                  <c:v>5.8802360956368149E-2</c:v>
                </c:pt>
                <c:pt idx="152">
                  <c:v>5.7926736678576507E-2</c:v>
                </c:pt>
                <c:pt idx="153">
                  <c:v>5.8942989210498675E-2</c:v>
                </c:pt>
                <c:pt idx="154">
                  <c:v>5.5371598515834286E-2</c:v>
                </c:pt>
                <c:pt idx="155">
                  <c:v>5.4031431978554423E-2</c:v>
                </c:pt>
                <c:pt idx="156">
                  <c:v>6.1235043145002832E-2</c:v>
                </c:pt>
                <c:pt idx="157">
                  <c:v>5.3701410331159272E-2</c:v>
                </c:pt>
                <c:pt idx="158">
                  <c:v>5.678382548318317E-2</c:v>
                </c:pt>
                <c:pt idx="159">
                  <c:v>5.8049382189805154E-2</c:v>
                </c:pt>
                <c:pt idx="160">
                  <c:v>6.034839379700796E-2</c:v>
                </c:pt>
                <c:pt idx="161">
                  <c:v>6.2153909253483519E-2</c:v>
                </c:pt>
                <c:pt idx="162">
                  <c:v>6.2501772871224048E-2</c:v>
                </c:pt>
                <c:pt idx="163">
                  <c:v>6.1769845583714789E-2</c:v>
                </c:pt>
                <c:pt idx="164">
                  <c:v>6.890431284384646E-2</c:v>
                </c:pt>
                <c:pt idx="165">
                  <c:v>7.4067586449982237E-2</c:v>
                </c:pt>
                <c:pt idx="166">
                  <c:v>7.346528699247723E-2</c:v>
                </c:pt>
                <c:pt idx="167">
                  <c:v>7.7925693897289872E-2</c:v>
                </c:pt>
                <c:pt idx="168">
                  <c:v>7.3820032788214585E-2</c:v>
                </c:pt>
                <c:pt idx="169">
                  <c:v>7.4321499576495365E-2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AA-42B7-8B8F-5192ACBF8B88}"/>
            </c:ext>
          </c:extLst>
        </c:ser>
        <c:ser>
          <c:idx val="1"/>
          <c:order val="1"/>
          <c:tx>
            <c:strRef>
              <c:f>'-Pivot Values-'!$A$1</c:f>
              <c:strCache>
                <c:ptCount val="1"/>
                <c:pt idx="0">
                  <c:v>Benchmark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'-Pivot Values-'!$A$1</c:f>
              <c:multiLvlStrCache>
                <c:ptCount val="170"/>
                <c:lvl>
                  <c:pt idx="0">
                    <c:v>29-Dec</c:v>
                  </c:pt>
                  <c:pt idx="1">
                    <c:v>2-Jan</c:v>
                  </c:pt>
                  <c:pt idx="2">
                    <c:v>3-Jan</c:v>
                  </c:pt>
                  <c:pt idx="3">
                    <c:v>4-Jan</c:v>
                  </c:pt>
                  <c:pt idx="4">
                    <c:v>5-Jan</c:v>
                  </c:pt>
                  <c:pt idx="5">
                    <c:v>8-Jan</c:v>
                  </c:pt>
                  <c:pt idx="6">
                    <c:v>9-Jan</c:v>
                  </c:pt>
                  <c:pt idx="7">
                    <c:v>10-Jan</c:v>
                  </c:pt>
                  <c:pt idx="8">
                    <c:v>11-Jan</c:v>
                  </c:pt>
                  <c:pt idx="9">
                    <c:v>12-Jan</c:v>
                  </c:pt>
                  <c:pt idx="10">
                    <c:v>16-Jan</c:v>
                  </c:pt>
                  <c:pt idx="11">
                    <c:v>17-Jan</c:v>
                  </c:pt>
                  <c:pt idx="12">
                    <c:v>18-Jan</c:v>
                  </c:pt>
                  <c:pt idx="13">
                    <c:v>19-Jan</c:v>
                  </c:pt>
                  <c:pt idx="14">
                    <c:v>22-Jan</c:v>
                  </c:pt>
                  <c:pt idx="15">
                    <c:v>23-Jan</c:v>
                  </c:pt>
                  <c:pt idx="16">
                    <c:v>24-Jan</c:v>
                  </c:pt>
                  <c:pt idx="17">
                    <c:v>25-Jan</c:v>
                  </c:pt>
                  <c:pt idx="18">
                    <c:v>26-Jan</c:v>
                  </c:pt>
                  <c:pt idx="19">
                    <c:v>29-Jan</c:v>
                  </c:pt>
                  <c:pt idx="20">
                    <c:v>30-Jan</c:v>
                  </c:pt>
                  <c:pt idx="21">
                    <c:v>31-Jan</c:v>
                  </c:pt>
                  <c:pt idx="22">
                    <c:v>1-Feb</c:v>
                  </c:pt>
                  <c:pt idx="23">
                    <c:v>2-Feb</c:v>
                  </c:pt>
                  <c:pt idx="24">
                    <c:v>5-Feb</c:v>
                  </c:pt>
                  <c:pt idx="25">
                    <c:v>6-Feb</c:v>
                  </c:pt>
                  <c:pt idx="26">
                    <c:v>7-Feb</c:v>
                  </c:pt>
                  <c:pt idx="27">
                    <c:v>8-Feb</c:v>
                  </c:pt>
                  <c:pt idx="28">
                    <c:v>9-Feb</c:v>
                  </c:pt>
                  <c:pt idx="29">
                    <c:v>12-Feb</c:v>
                  </c:pt>
                  <c:pt idx="30">
                    <c:v>13-Feb</c:v>
                  </c:pt>
                  <c:pt idx="31">
                    <c:v>14-Feb</c:v>
                  </c:pt>
                  <c:pt idx="32">
                    <c:v>15-Feb</c:v>
                  </c:pt>
                  <c:pt idx="33">
                    <c:v>16-Feb</c:v>
                  </c:pt>
                  <c:pt idx="34">
                    <c:v>20-Feb</c:v>
                  </c:pt>
                  <c:pt idx="35">
                    <c:v>21-Feb</c:v>
                  </c:pt>
                  <c:pt idx="36">
                    <c:v>22-Feb</c:v>
                  </c:pt>
                  <c:pt idx="37">
                    <c:v>23-Feb</c:v>
                  </c:pt>
                  <c:pt idx="38">
                    <c:v>26-Feb</c:v>
                  </c:pt>
                  <c:pt idx="39">
                    <c:v>27-Feb</c:v>
                  </c:pt>
                  <c:pt idx="40">
                    <c:v>28-Feb</c:v>
                  </c:pt>
                  <c:pt idx="41">
                    <c:v>1-Mar</c:v>
                  </c:pt>
                  <c:pt idx="42">
                    <c:v>2-Mar</c:v>
                  </c:pt>
                  <c:pt idx="43">
                    <c:v>5-Mar</c:v>
                  </c:pt>
                  <c:pt idx="44">
                    <c:v>6-Mar</c:v>
                  </c:pt>
                  <c:pt idx="45">
                    <c:v>7-Mar</c:v>
                  </c:pt>
                  <c:pt idx="46">
                    <c:v>8-Mar</c:v>
                  </c:pt>
                  <c:pt idx="47">
                    <c:v>9-Mar</c:v>
                  </c:pt>
                  <c:pt idx="48">
                    <c:v>12-Mar</c:v>
                  </c:pt>
                  <c:pt idx="49">
                    <c:v>13-Mar</c:v>
                  </c:pt>
                  <c:pt idx="50">
                    <c:v>14-Mar</c:v>
                  </c:pt>
                  <c:pt idx="51">
                    <c:v>15-Mar</c:v>
                  </c:pt>
                  <c:pt idx="52">
                    <c:v>16-Mar</c:v>
                  </c:pt>
                  <c:pt idx="53">
                    <c:v>19-Mar</c:v>
                  </c:pt>
                  <c:pt idx="54">
                    <c:v>20-Mar</c:v>
                  </c:pt>
                  <c:pt idx="55">
                    <c:v>21-Mar</c:v>
                  </c:pt>
                  <c:pt idx="56">
                    <c:v>22-Mar</c:v>
                  </c:pt>
                  <c:pt idx="57">
                    <c:v>23-Mar</c:v>
                  </c:pt>
                  <c:pt idx="58">
                    <c:v>26-Mar</c:v>
                  </c:pt>
                  <c:pt idx="59">
                    <c:v>27-Mar</c:v>
                  </c:pt>
                  <c:pt idx="60">
                    <c:v>28-Mar</c:v>
                  </c:pt>
                  <c:pt idx="61">
                    <c:v>29-Mar</c:v>
                  </c:pt>
                  <c:pt idx="62">
                    <c:v>2-Apr</c:v>
                  </c:pt>
                  <c:pt idx="63">
                    <c:v>3-Apr</c:v>
                  </c:pt>
                  <c:pt idx="64">
                    <c:v>4-Apr</c:v>
                  </c:pt>
                  <c:pt idx="65">
                    <c:v>5-Apr</c:v>
                  </c:pt>
                  <c:pt idx="66">
                    <c:v>6-Apr</c:v>
                  </c:pt>
                  <c:pt idx="67">
                    <c:v>9-Apr</c:v>
                  </c:pt>
                  <c:pt idx="68">
                    <c:v>10-Apr</c:v>
                  </c:pt>
                  <c:pt idx="69">
                    <c:v>11-Apr</c:v>
                  </c:pt>
                  <c:pt idx="70">
                    <c:v>12-Apr</c:v>
                  </c:pt>
                  <c:pt idx="71">
                    <c:v>13-Apr</c:v>
                  </c:pt>
                  <c:pt idx="72">
                    <c:v>16-Apr</c:v>
                  </c:pt>
                  <c:pt idx="73">
                    <c:v>17-Apr</c:v>
                  </c:pt>
                  <c:pt idx="74">
                    <c:v>18-Apr</c:v>
                  </c:pt>
                  <c:pt idx="75">
                    <c:v>19-Apr</c:v>
                  </c:pt>
                  <c:pt idx="76">
                    <c:v>20-Apr</c:v>
                  </c:pt>
                  <c:pt idx="77">
                    <c:v>23-Apr</c:v>
                  </c:pt>
                  <c:pt idx="78">
                    <c:v>24-Apr</c:v>
                  </c:pt>
                  <c:pt idx="79">
                    <c:v>25-Apr</c:v>
                  </c:pt>
                  <c:pt idx="80">
                    <c:v>26-Apr</c:v>
                  </c:pt>
                  <c:pt idx="81">
                    <c:v>27-Apr</c:v>
                  </c:pt>
                  <c:pt idx="82">
                    <c:v>30-Apr</c:v>
                  </c:pt>
                  <c:pt idx="83">
                    <c:v>1-May</c:v>
                  </c:pt>
                  <c:pt idx="84">
                    <c:v>2-May</c:v>
                  </c:pt>
                  <c:pt idx="85">
                    <c:v>3-May</c:v>
                  </c:pt>
                  <c:pt idx="86">
                    <c:v>4-May</c:v>
                  </c:pt>
                  <c:pt idx="87">
                    <c:v>7-May</c:v>
                  </c:pt>
                  <c:pt idx="88">
                    <c:v>8-May</c:v>
                  </c:pt>
                  <c:pt idx="89">
                    <c:v>9-May</c:v>
                  </c:pt>
                  <c:pt idx="90">
                    <c:v>10-May</c:v>
                  </c:pt>
                  <c:pt idx="91">
                    <c:v>11-May</c:v>
                  </c:pt>
                  <c:pt idx="92">
                    <c:v>14-May</c:v>
                  </c:pt>
                  <c:pt idx="93">
                    <c:v>15-May</c:v>
                  </c:pt>
                  <c:pt idx="94">
                    <c:v>16-May</c:v>
                  </c:pt>
                  <c:pt idx="95">
                    <c:v>17-May</c:v>
                  </c:pt>
                  <c:pt idx="96">
                    <c:v>18-May</c:v>
                  </c:pt>
                  <c:pt idx="97">
                    <c:v>21-May</c:v>
                  </c:pt>
                  <c:pt idx="98">
                    <c:v>22-May</c:v>
                  </c:pt>
                  <c:pt idx="99">
                    <c:v>23-May</c:v>
                  </c:pt>
                  <c:pt idx="100">
                    <c:v>24-May</c:v>
                  </c:pt>
                  <c:pt idx="101">
                    <c:v>25-May</c:v>
                  </c:pt>
                  <c:pt idx="102">
                    <c:v>29-May</c:v>
                  </c:pt>
                  <c:pt idx="103">
                    <c:v>30-May</c:v>
                  </c:pt>
                  <c:pt idx="104">
                    <c:v>31-May</c:v>
                  </c:pt>
                  <c:pt idx="105">
                    <c:v>1-Jun</c:v>
                  </c:pt>
                  <c:pt idx="106">
                    <c:v>4-Jun</c:v>
                  </c:pt>
                  <c:pt idx="107">
                    <c:v>5-Jun</c:v>
                  </c:pt>
                  <c:pt idx="108">
                    <c:v>6-Jun</c:v>
                  </c:pt>
                  <c:pt idx="109">
                    <c:v>7-Jun</c:v>
                  </c:pt>
                  <c:pt idx="110">
                    <c:v>8-Jun</c:v>
                  </c:pt>
                  <c:pt idx="111">
                    <c:v>11-Jun</c:v>
                  </c:pt>
                  <c:pt idx="112">
                    <c:v>12-Jun</c:v>
                  </c:pt>
                  <c:pt idx="113">
                    <c:v>13-Jun</c:v>
                  </c:pt>
                  <c:pt idx="114">
                    <c:v>14-Jun</c:v>
                  </c:pt>
                  <c:pt idx="115">
                    <c:v>15-Jun</c:v>
                  </c:pt>
                  <c:pt idx="116">
                    <c:v>18-Jun</c:v>
                  </c:pt>
                  <c:pt idx="117">
                    <c:v>19-Jun</c:v>
                  </c:pt>
                  <c:pt idx="118">
                    <c:v>20-Jun</c:v>
                  </c:pt>
                  <c:pt idx="119">
                    <c:v>21-Jun</c:v>
                  </c:pt>
                  <c:pt idx="120">
                    <c:v>22-Jun</c:v>
                  </c:pt>
                  <c:pt idx="121">
                    <c:v>25-Jun</c:v>
                  </c:pt>
                  <c:pt idx="122">
                    <c:v>26-Jun</c:v>
                  </c:pt>
                  <c:pt idx="123">
                    <c:v>27-Jun</c:v>
                  </c:pt>
                  <c:pt idx="124">
                    <c:v>28-Jun</c:v>
                  </c:pt>
                  <c:pt idx="125">
                    <c:v>29-Jun</c:v>
                  </c:pt>
                  <c:pt idx="126">
                    <c:v>2-Jul</c:v>
                  </c:pt>
                  <c:pt idx="127">
                    <c:v>3-Jul</c:v>
                  </c:pt>
                  <c:pt idx="128">
                    <c:v>5-Jul</c:v>
                  </c:pt>
                  <c:pt idx="129">
                    <c:v>6-Jul</c:v>
                  </c:pt>
                  <c:pt idx="130">
                    <c:v>9-Jul</c:v>
                  </c:pt>
                  <c:pt idx="131">
                    <c:v>10-Jul</c:v>
                  </c:pt>
                  <c:pt idx="132">
                    <c:v>11-Jul</c:v>
                  </c:pt>
                  <c:pt idx="133">
                    <c:v>12-Jul</c:v>
                  </c:pt>
                  <c:pt idx="134">
                    <c:v>13-Jul</c:v>
                  </c:pt>
                  <c:pt idx="135">
                    <c:v>16-Jul</c:v>
                  </c:pt>
                  <c:pt idx="136">
                    <c:v>17-Jul</c:v>
                  </c:pt>
                  <c:pt idx="137">
                    <c:v>18-Jul</c:v>
                  </c:pt>
                  <c:pt idx="138">
                    <c:v>19-Jul</c:v>
                  </c:pt>
                  <c:pt idx="139">
                    <c:v>20-Jul</c:v>
                  </c:pt>
                  <c:pt idx="140">
                    <c:v>23-Jul</c:v>
                  </c:pt>
                  <c:pt idx="141">
                    <c:v>24-Jul</c:v>
                  </c:pt>
                  <c:pt idx="142">
                    <c:v>25-Jul</c:v>
                  </c:pt>
                  <c:pt idx="143">
                    <c:v>26-Jul</c:v>
                  </c:pt>
                  <c:pt idx="144">
                    <c:v>27-Jul</c:v>
                  </c:pt>
                  <c:pt idx="145">
                    <c:v>30-Jul</c:v>
                  </c:pt>
                  <c:pt idx="146">
                    <c:v>31-Jul</c:v>
                  </c:pt>
                  <c:pt idx="147">
                    <c:v>1-Aug</c:v>
                  </c:pt>
                  <c:pt idx="148">
                    <c:v>2-Aug</c:v>
                  </c:pt>
                  <c:pt idx="149">
                    <c:v>3-Aug</c:v>
                  </c:pt>
                  <c:pt idx="150">
                    <c:v>6-Aug</c:v>
                  </c:pt>
                  <c:pt idx="151">
                    <c:v>7-Aug</c:v>
                  </c:pt>
                  <c:pt idx="152">
                    <c:v>8-Aug</c:v>
                  </c:pt>
                  <c:pt idx="153">
                    <c:v>9-Aug</c:v>
                  </c:pt>
                  <c:pt idx="154">
                    <c:v>10-Aug</c:v>
                  </c:pt>
                  <c:pt idx="155">
                    <c:v>13-Aug</c:v>
                  </c:pt>
                  <c:pt idx="156">
                    <c:v>14-Aug</c:v>
                  </c:pt>
                  <c:pt idx="157">
                    <c:v>15-Aug</c:v>
                  </c:pt>
                  <c:pt idx="158">
                    <c:v>16-Aug</c:v>
                  </c:pt>
                  <c:pt idx="159">
                    <c:v>17-Aug</c:v>
                  </c:pt>
                  <c:pt idx="160">
                    <c:v>20-Aug</c:v>
                  </c:pt>
                  <c:pt idx="161">
                    <c:v>21-Aug</c:v>
                  </c:pt>
                  <c:pt idx="162">
                    <c:v>22-Aug</c:v>
                  </c:pt>
                  <c:pt idx="163">
                    <c:v>23-Aug</c:v>
                  </c:pt>
                  <c:pt idx="164">
                    <c:v>24-Aug</c:v>
                  </c:pt>
                  <c:pt idx="165">
                    <c:v>27-Aug</c:v>
                  </c:pt>
                  <c:pt idx="166">
                    <c:v>28-Aug</c:v>
                  </c:pt>
                  <c:pt idx="167">
                    <c:v>29-Aug</c:v>
                  </c:pt>
                  <c:pt idx="168">
                    <c:v>30-Aug</c:v>
                  </c:pt>
                  <c:pt idx="169">
                    <c:v>31-Aug</c:v>
                  </c:pt>
                </c:lvl>
                <c:lvl>
                  <c:pt idx="0">
                    <c:v>2017</c:v>
                  </c:pt>
                  <c:pt idx="1">
                    <c:v>2018</c:v>
                  </c:pt>
                </c:lvl>
              </c:multiLvlStrCache>
            </c:multiLvlStrRef>
          </c:cat>
          <c:val>
            <c:numRef>
              <c:f>'-Pivot Values-'!$A$1</c:f>
              <c:numCache>
                <c:formatCode>0.0%</c:formatCode>
                <c:ptCount val="170"/>
                <c:pt idx="0">
                  <c:v>0</c:v>
                </c:pt>
                <c:pt idx="1">
                  <c:v>4.4715993468217308E-3</c:v>
                </c:pt>
                <c:pt idx="2">
                  <c:v>8.6711221719080189E-3</c:v>
                </c:pt>
                <c:pt idx="3">
                  <c:v>1.2019983516221855E-2</c:v>
                </c:pt>
                <c:pt idx="4">
                  <c:v>1.6288959534394486E-2</c:v>
                </c:pt>
                <c:pt idx="5">
                  <c:v>1.7379234913209751E-2</c:v>
                </c:pt>
                <c:pt idx="6">
                  <c:v>1.7337967286584124E-2</c:v>
                </c:pt>
                <c:pt idx="7">
                  <c:v>1.6786232913365663E-2</c:v>
                </c:pt>
                <c:pt idx="8">
                  <c:v>2.2330916724664321E-2</c:v>
                </c:pt>
                <c:pt idx="9">
                  <c:v>2.6694069780880857E-2</c:v>
                </c:pt>
                <c:pt idx="10">
                  <c:v>2.4786451603832384E-2</c:v>
                </c:pt>
                <c:pt idx="11">
                  <c:v>3.0128829827245095E-2</c:v>
                </c:pt>
                <c:pt idx="12">
                  <c:v>2.8240231381619331E-2</c:v>
                </c:pt>
                <c:pt idx="13">
                  <c:v>3.1694333195838587E-2</c:v>
                </c:pt>
                <c:pt idx="14">
                  <c:v>3.6773863283530453E-2</c:v>
                </c:pt>
                <c:pt idx="15">
                  <c:v>3.949153979806886E-2</c:v>
                </c:pt>
                <c:pt idx="16">
                  <c:v>3.8579912239092573E-2</c:v>
                </c:pt>
                <c:pt idx="17">
                  <c:v>3.9773784908749499E-2</c:v>
                </c:pt>
                <c:pt idx="18">
                  <c:v>4.6198356723259733E-2</c:v>
                </c:pt>
                <c:pt idx="19">
                  <c:v>4.0790608836456556E-2</c:v>
                </c:pt>
                <c:pt idx="20">
                  <c:v>3.2745372195920802E-2</c:v>
                </c:pt>
                <c:pt idx="21">
                  <c:v>3.2860123501429757E-2</c:v>
                </c:pt>
                <c:pt idx="22">
                  <c:v>3.1892146208761192E-2</c:v>
                </c:pt>
                <c:pt idx="23">
                  <c:v>1.5792503061590146E-2</c:v>
                </c:pt>
                <c:pt idx="24">
                  <c:v>-1.0279486296120445E-2</c:v>
                </c:pt>
                <c:pt idx="25">
                  <c:v>-2.6355963362494792E-3</c:v>
                </c:pt>
                <c:pt idx="26">
                  <c:v>-5.5666628788421319E-3</c:v>
                </c:pt>
                <c:pt idx="27">
                  <c:v>-2.9565522272139353E-2</c:v>
                </c:pt>
                <c:pt idx="28">
                  <c:v>-2.2185596189536735E-2</c:v>
                </c:pt>
                <c:pt idx="29">
                  <c:v>-1.3625765301347214E-2</c:v>
                </c:pt>
                <c:pt idx="30">
                  <c:v>-1.1755310259224439E-2</c:v>
                </c:pt>
                <c:pt idx="31">
                  <c:v>-3.5294002893037184E-3</c:v>
                </c:pt>
                <c:pt idx="32">
                  <c:v>5.3291984408590839E-3</c:v>
                </c:pt>
                <c:pt idx="33">
                  <c:v>6.6372932384763722E-3</c:v>
                </c:pt>
                <c:pt idx="34">
                  <c:v>2.2712913094136153E-3</c:v>
                </c:pt>
                <c:pt idx="35">
                  <c:v>-1.6349323690567734E-3</c:v>
                </c:pt>
                <c:pt idx="36">
                  <c:v>-1.2034444155929799E-3</c:v>
                </c:pt>
                <c:pt idx="37">
                  <c:v>9.4965811123136519E-3</c:v>
                </c:pt>
                <c:pt idx="38">
                  <c:v>1.7013086749456098E-2</c:v>
                </c:pt>
                <c:pt idx="39">
                  <c:v>7.844590696736365E-3</c:v>
                </c:pt>
                <c:pt idx="40">
                  <c:v>6.0587246121347488E-4</c:v>
                </c:pt>
                <c:pt idx="41">
                  <c:v>-7.2454169061317072E-3</c:v>
                </c:pt>
                <c:pt idx="42">
                  <c:v>-4.8936025842045705E-3</c:v>
                </c:pt>
                <c:pt idx="43">
                  <c:v>1.8411570740412223E-3</c:v>
                </c:pt>
                <c:pt idx="44">
                  <c:v>4.9488438079215982E-3</c:v>
                </c:pt>
                <c:pt idx="45">
                  <c:v>4.8468935102886314E-3</c:v>
                </c:pt>
                <c:pt idx="46">
                  <c:v>7.8986672837140677E-3</c:v>
                </c:pt>
                <c:pt idx="47">
                  <c:v>1.8453229979718013E-2</c:v>
                </c:pt>
                <c:pt idx="48">
                  <c:v>1.8964867837121903E-2</c:v>
                </c:pt>
                <c:pt idx="49">
                  <c:v>1.5045925534616479E-2</c:v>
                </c:pt>
                <c:pt idx="50">
                  <c:v>1.1706578291200486E-2</c:v>
                </c:pt>
                <c:pt idx="51">
                  <c:v>1.0718102707274246E-2</c:v>
                </c:pt>
                <c:pt idx="52">
                  <c:v>1.1721901344398034E-2</c:v>
                </c:pt>
                <c:pt idx="53">
                  <c:v>2.6045470410956959E-3</c:v>
                </c:pt>
                <c:pt idx="54">
                  <c:v>2.7836675175811785E-3</c:v>
                </c:pt>
                <c:pt idx="55">
                  <c:v>1.7934256798864514E-3</c:v>
                </c:pt>
                <c:pt idx="56">
                  <c:v>-1.3262886501307969E-2</c:v>
                </c:pt>
                <c:pt idx="57">
                  <c:v>-2.6971113554314217E-2</c:v>
                </c:pt>
                <c:pt idx="58">
                  <c:v>-1.1266286474803433E-2</c:v>
                </c:pt>
                <c:pt idx="59">
                  <c:v>-2.0390925372149447E-2</c:v>
                </c:pt>
                <c:pt idx="60">
                  <c:v>-2.2320673041809225E-2</c:v>
                </c:pt>
                <c:pt idx="61">
                  <c:v>-1.342345011063286E-2</c:v>
                </c:pt>
                <c:pt idx="62">
                  <c:v>-2.697671497681282E-2</c:v>
                </c:pt>
                <c:pt idx="63">
                  <c:v>-2.0684515548478742E-2</c:v>
                </c:pt>
                <c:pt idx="64">
                  <c:v>-1.3910177916624565E-2</c:v>
                </c:pt>
                <c:pt idx="65">
                  <c:v>-9.0598323834225284E-3</c:v>
                </c:pt>
                <c:pt idx="66">
                  <c:v>-2.1518878810205699E-2</c:v>
                </c:pt>
                <c:pt idx="67">
                  <c:v>-1.9379208990814335E-2</c:v>
                </c:pt>
                <c:pt idx="68">
                  <c:v>-8.503252870942845E-3</c:v>
                </c:pt>
                <c:pt idx="69">
                  <c:v>-1.1290207308847611E-2</c:v>
                </c:pt>
                <c:pt idx="70">
                  <c:v>-7.267570470110318E-3</c:v>
                </c:pt>
                <c:pt idx="71">
                  <c:v>-9.0247762517119308E-3</c:v>
                </c:pt>
                <c:pt idx="72">
                  <c:v>-3.7949167161367755E-3</c:v>
                </c:pt>
                <c:pt idx="73">
                  <c:v>3.4215296703811512E-3</c:v>
                </c:pt>
                <c:pt idx="74">
                  <c:v>3.900647576623107E-3</c:v>
                </c:pt>
                <c:pt idx="75">
                  <c:v>-5.3761857807284059E-4</c:v>
                </c:pt>
                <c:pt idx="76">
                  <c:v>-6.7412131129945376E-3</c:v>
                </c:pt>
                <c:pt idx="77">
                  <c:v>-7.3668570170980158E-3</c:v>
                </c:pt>
                <c:pt idx="78">
                  <c:v>-1.5304252481001E-2</c:v>
                </c:pt>
                <c:pt idx="79">
                  <c:v>-1.575552767669066E-2</c:v>
                </c:pt>
                <c:pt idx="80">
                  <c:v>-8.9493562221166882E-3</c:v>
                </c:pt>
                <c:pt idx="81">
                  <c:v>-7.6214127906065188E-3</c:v>
                </c:pt>
                <c:pt idx="82">
                  <c:v>-1.2255370176201841E-2</c:v>
                </c:pt>
                <c:pt idx="83">
                  <c:v>-1.1842508535029318E-2</c:v>
                </c:pt>
                <c:pt idx="84">
                  <c:v>-1.5422382838132931E-2</c:v>
                </c:pt>
                <c:pt idx="85">
                  <c:v>-1.6922726946146039E-2</c:v>
                </c:pt>
                <c:pt idx="86">
                  <c:v>-8.7878887872248623E-3</c:v>
                </c:pt>
                <c:pt idx="87">
                  <c:v>-5.9420022712019186E-3</c:v>
                </c:pt>
                <c:pt idx="88">
                  <c:v>-6.2297500495661733E-3</c:v>
                </c:pt>
                <c:pt idx="89">
                  <c:v>-6.8709464496879893E-4</c:v>
                </c:pt>
                <c:pt idx="90">
                  <c:v>5.5146641904197484E-3</c:v>
                </c:pt>
                <c:pt idx="91">
                  <c:v>7.26897766553526E-3</c:v>
                </c:pt>
                <c:pt idx="92">
                  <c:v>7.6616773488824017E-3</c:v>
                </c:pt>
                <c:pt idx="93">
                  <c:v>1.6537934572697591E-3</c:v>
                </c:pt>
                <c:pt idx="94">
                  <c:v>4.0863062744544536E-3</c:v>
                </c:pt>
                <c:pt idx="95">
                  <c:v>4.0271311631194916E-3</c:v>
                </c:pt>
                <c:pt idx="96">
                  <c:v>3.1573707151115633E-3</c:v>
                </c:pt>
                <c:pt idx="97">
                  <c:v>7.926684279954686E-3</c:v>
                </c:pt>
                <c:pt idx="98">
                  <c:v>5.8308318295305361E-3</c:v>
                </c:pt>
                <c:pt idx="99">
                  <c:v>7.7013023666348884E-3</c:v>
                </c:pt>
                <c:pt idx="100">
                  <c:v>6.8507631914586876E-3</c:v>
                </c:pt>
                <c:pt idx="101">
                  <c:v>5.8105308157869184E-3</c:v>
                </c:pt>
                <c:pt idx="102">
                  <c:v>4.5243611383544201E-4</c:v>
                </c:pt>
                <c:pt idx="103">
                  <c:v>7.4044299980557836E-3</c:v>
                </c:pt>
                <c:pt idx="104">
                  <c:v>3.3249915501263544E-3</c:v>
                </c:pt>
                <c:pt idx="105">
                  <c:v>9.1031529652378478E-3</c:v>
                </c:pt>
                <c:pt idx="106">
                  <c:v>1.2176216971145262E-2</c:v>
                </c:pt>
                <c:pt idx="107">
                  <c:v>1.2891429136697529E-2</c:v>
                </c:pt>
                <c:pt idx="108">
                  <c:v>1.8053146106022822E-2</c:v>
                </c:pt>
                <c:pt idx="109">
                  <c:v>1.8181593977265764E-2</c:v>
                </c:pt>
                <c:pt idx="110">
                  <c:v>1.9795538538937608E-2</c:v>
                </c:pt>
                <c:pt idx="111">
                  <c:v>2.0640898226093905E-2</c:v>
                </c:pt>
                <c:pt idx="112">
                  <c:v>2.1980912106495012E-2</c:v>
                </c:pt>
                <c:pt idx="113">
                  <c:v>1.9011031399758252E-2</c:v>
                </c:pt>
                <c:pt idx="114">
                  <c:v>2.1171356228069482E-2</c:v>
                </c:pt>
                <c:pt idx="115">
                  <c:v>2.0277264296697295E-2</c:v>
                </c:pt>
                <c:pt idx="116">
                  <c:v>1.8806752690400098E-2</c:v>
                </c:pt>
                <c:pt idx="117">
                  <c:v>1.5853348462182781E-2</c:v>
                </c:pt>
                <c:pt idx="118">
                  <c:v>1.7342014935516781E-2</c:v>
                </c:pt>
                <c:pt idx="119">
                  <c:v>1.2818027586518621E-2</c:v>
                </c:pt>
                <c:pt idx="120">
                  <c:v>1.4376714517425192E-2</c:v>
                </c:pt>
                <c:pt idx="121">
                  <c:v>4.4535141528262434E-3</c:v>
                </c:pt>
                <c:pt idx="122">
                  <c:v>6.0924075966548594E-3</c:v>
                </c:pt>
                <c:pt idx="123">
                  <c:v>8.3294521422470034E-4</c:v>
                </c:pt>
                <c:pt idx="124">
                  <c:v>3.8933694608666919E-3</c:v>
                </c:pt>
                <c:pt idx="125">
                  <c:v>5.2461598431820964E-3</c:v>
                </c:pt>
                <c:pt idx="126">
                  <c:v>6.0101369543312019E-3</c:v>
                </c:pt>
                <c:pt idx="127">
                  <c:v>4.504035752617353E-3</c:v>
                </c:pt>
                <c:pt idx="128">
                  <c:v>1.0436279656705827E-2</c:v>
                </c:pt>
                <c:pt idx="129">
                  <c:v>1.690176050749961E-2</c:v>
                </c:pt>
                <c:pt idx="130">
                  <c:v>2.2792444741579224E-2</c:v>
                </c:pt>
                <c:pt idx="131">
                  <c:v>2.4436427413091932E-2</c:v>
                </c:pt>
                <c:pt idx="132">
                  <c:v>1.9417918645208324E-2</c:v>
                </c:pt>
                <c:pt idx="133">
                  <c:v>2.4936572464890096E-2</c:v>
                </c:pt>
                <c:pt idx="134">
                  <c:v>2.6077869845645241E-2</c:v>
                </c:pt>
                <c:pt idx="135">
                  <c:v>2.4586420050778358E-2</c:v>
                </c:pt>
                <c:pt idx="136">
                  <c:v>2.728139249821292E-2</c:v>
                </c:pt>
                <c:pt idx="137">
                  <c:v>2.8806219008277789E-2</c:v>
                </c:pt>
                <c:pt idx="138">
                  <c:v>2.70939720570628E-2</c:v>
                </c:pt>
                <c:pt idx="139">
                  <c:v>2.6048210002923254E-2</c:v>
                </c:pt>
                <c:pt idx="140">
                  <c:v>2.5847286669458902E-2</c:v>
                </c:pt>
                <c:pt idx="141">
                  <c:v>2.8510126727872898E-2</c:v>
                </c:pt>
                <c:pt idx="142">
                  <c:v>3.4253783811043569E-2</c:v>
                </c:pt>
                <c:pt idx="143">
                  <c:v>3.2866312847838454E-2</c:v>
                </c:pt>
                <c:pt idx="144">
                  <c:v>2.8267042745544535E-2</c:v>
                </c:pt>
                <c:pt idx="145">
                  <c:v>2.4041799341850977E-2</c:v>
                </c:pt>
                <c:pt idx="146">
                  <c:v>2.7799857076001987E-2</c:v>
                </c:pt>
                <c:pt idx="147">
                  <c:v>2.6370385414685581E-2</c:v>
                </c:pt>
                <c:pt idx="148">
                  <c:v>2.9594345456784219E-2</c:v>
                </c:pt>
                <c:pt idx="149">
                  <c:v>3.2739612284807276E-2</c:v>
                </c:pt>
                <c:pt idx="150">
                  <c:v>3.5386298314993285E-2</c:v>
                </c:pt>
                <c:pt idx="151">
                  <c:v>3.7310351417443544E-2</c:v>
                </c:pt>
                <c:pt idx="152">
                  <c:v>3.7001033893024962E-2</c:v>
                </c:pt>
                <c:pt idx="153">
                  <c:v>3.6774708069739891E-2</c:v>
                </c:pt>
                <c:pt idx="154">
                  <c:v>3.2092685430051331E-2</c:v>
                </c:pt>
                <c:pt idx="155">
                  <c:v>2.8231389014685929E-2</c:v>
                </c:pt>
                <c:pt idx="156">
                  <c:v>3.2525053064754471E-2</c:v>
                </c:pt>
                <c:pt idx="157">
                  <c:v>2.6654052587483591E-2</c:v>
                </c:pt>
                <c:pt idx="158">
                  <c:v>3.2177614535157106E-2</c:v>
                </c:pt>
                <c:pt idx="159">
                  <c:v>3.4699580084062015E-2</c:v>
                </c:pt>
                <c:pt idx="160">
                  <c:v>3.761930808537374E-2</c:v>
                </c:pt>
                <c:pt idx="161">
                  <c:v>3.9695271662246123E-2</c:v>
                </c:pt>
                <c:pt idx="162">
                  <c:v>4.0375047365143815E-2</c:v>
                </c:pt>
                <c:pt idx="163">
                  <c:v>3.8775168502444328E-2</c:v>
                </c:pt>
                <c:pt idx="164">
                  <c:v>4.3236454243159757E-2</c:v>
                </c:pt>
                <c:pt idx="165">
                  <c:v>4.8534305511068097E-2</c:v>
                </c:pt>
                <c:pt idx="166">
                  <c:v>4.8489217685013068E-2</c:v>
                </c:pt>
                <c:pt idx="167">
                  <c:v>5.2207307309844492E-2</c:v>
                </c:pt>
                <c:pt idx="168">
                  <c:v>4.9308036332617447E-2</c:v>
                </c:pt>
                <c:pt idx="169">
                  <c:v>4.9245311059053526E-2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AE-4B49-8CD3-2D517C035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206552"/>
        <c:axId val="390208120"/>
      </c:lineChart>
      <c:catAx>
        <c:axId val="3902065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08120"/>
        <c:crosses val="autoZero"/>
        <c:auto val="1"/>
        <c:lblAlgn val="ctr"/>
        <c:lblOffset val="100"/>
        <c:noMultiLvlLbl val="0"/>
      </c:catAx>
      <c:valAx>
        <c:axId val="3902081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206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FI-!PivotTable2</c:name>
    <c:fmtId val="15"/>
  </c:pivotSource>
  <c:chart>
    <c:title>
      <c:tx>
        <c:strRef>
          <c:f>'-Pivot FI-'!$A$32</c:f>
          <c:strCache>
            <c:ptCount val="1"/>
            <c:pt idx="0">
              <c:v>Fixed Income HPR (as of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2"/>
          </a:soli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FI-'!$A$32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FI-'!$A$32</c:f>
              <c:strCache>
                <c:ptCount val="7"/>
                <c:pt idx="0">
                  <c:v>HYG</c:v>
                </c:pt>
                <c:pt idx="1">
                  <c:v>PFOAX</c:v>
                </c:pt>
                <c:pt idx="2">
                  <c:v>TDTT</c:v>
                </c:pt>
                <c:pt idx="3">
                  <c:v>CMBS</c:v>
                </c:pt>
                <c:pt idx="4">
                  <c:v>IEF</c:v>
                </c:pt>
                <c:pt idx="5">
                  <c:v>VCIT</c:v>
                </c:pt>
                <c:pt idx="6">
                  <c:v>EMB</c:v>
                </c:pt>
              </c:strCache>
            </c:strRef>
          </c:cat>
          <c:val>
            <c:numRef>
              <c:f>'-Pivot FI-'!$A$32</c:f>
              <c:numCache>
                <c:formatCode>0.0%</c:formatCode>
                <c:ptCount val="7"/>
                <c:pt idx="0">
                  <c:v>1.4714645885858246E-2</c:v>
                </c:pt>
                <c:pt idx="1">
                  <c:v>5.3903345724906071E-3</c:v>
                </c:pt>
                <c:pt idx="2">
                  <c:v>3.0800821355236874E-3</c:v>
                </c:pt>
                <c:pt idx="3">
                  <c:v>-8.0144333918471533E-3</c:v>
                </c:pt>
                <c:pt idx="4">
                  <c:v>-1.7760727479397609E-2</c:v>
                </c:pt>
                <c:pt idx="5">
                  <c:v>-2.0311248426593487E-2</c:v>
                </c:pt>
                <c:pt idx="6">
                  <c:v>-3.031869078380689E-2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39-4232-934E-5B8F3973BF0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710032"/>
        <c:axId val="490703368"/>
      </c:barChart>
      <c:catAx>
        <c:axId val="490710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03368"/>
        <c:crosses val="autoZero"/>
        <c:auto val="1"/>
        <c:lblAlgn val="ctr"/>
        <c:lblOffset val="100"/>
        <c:noMultiLvlLbl val="0"/>
      </c:catAx>
      <c:valAx>
        <c:axId val="490703368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490710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Equity-!PivotTable2</c:name>
    <c:fmtId val="4"/>
  </c:pivotSource>
  <c:chart>
    <c:title>
      <c:tx>
        <c:strRef>
          <c:f>'-Pivot Equity-'!$A$23</c:f>
          <c:strCache>
            <c:ptCount val="1"/>
            <c:pt idx="0">
              <c:v>Equity HPR (as of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>
            <a:gsLst>
              <a:gs pos="0">
                <a:schemeClr val="accent1"/>
              </a:gs>
              <a:gs pos="100000">
                <a:schemeClr val="accent1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Equity-'!$A$23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Equity-'!$A$23</c:f>
              <c:strCache>
                <c:ptCount val="18"/>
                <c:pt idx="0">
                  <c:v>ISRG</c:v>
                </c:pt>
                <c:pt idx="1">
                  <c:v>MPWR</c:v>
                </c:pt>
                <c:pt idx="2">
                  <c:v>MSFT</c:v>
                </c:pt>
                <c:pt idx="3">
                  <c:v>CRM</c:v>
                </c:pt>
                <c:pt idx="4">
                  <c:v>PYPL</c:v>
                </c:pt>
                <c:pt idx="5">
                  <c:v>CVS</c:v>
                </c:pt>
                <c:pt idx="6">
                  <c:v>DIS</c:v>
                </c:pt>
                <c:pt idx="7">
                  <c:v>ITA</c:v>
                </c:pt>
                <c:pt idx="8">
                  <c:v>HAS</c:v>
                </c:pt>
                <c:pt idx="9">
                  <c:v>IWV</c:v>
                </c:pt>
                <c:pt idx="10">
                  <c:v>NKE</c:v>
                </c:pt>
                <c:pt idx="11">
                  <c:v>XLB</c:v>
                </c:pt>
                <c:pt idx="12">
                  <c:v>ABBV</c:v>
                </c:pt>
                <c:pt idx="13">
                  <c:v>BMY</c:v>
                </c:pt>
                <c:pt idx="14">
                  <c:v>FDX</c:v>
                </c:pt>
                <c:pt idx="15">
                  <c:v>STZ</c:v>
                </c:pt>
                <c:pt idx="16">
                  <c:v>TSN</c:v>
                </c:pt>
                <c:pt idx="17">
                  <c:v>AMAT</c:v>
                </c:pt>
              </c:strCache>
            </c:strRef>
          </c:cat>
          <c:val>
            <c:numRef>
              <c:f>'-Pivot Equity-'!$A$23</c:f>
              <c:numCache>
                <c:formatCode>0.0%</c:formatCode>
                <c:ptCount val="18"/>
                <c:pt idx="0">
                  <c:v>0.34337667322362408</c:v>
                </c:pt>
                <c:pt idx="1">
                  <c:v>0.3391776432894269</c:v>
                </c:pt>
                <c:pt idx="2">
                  <c:v>0.32300678045358899</c:v>
                </c:pt>
                <c:pt idx="3">
                  <c:v>0.3173425366695426</c:v>
                </c:pt>
                <c:pt idx="4">
                  <c:v>0.25414289595218675</c:v>
                </c:pt>
                <c:pt idx="5">
                  <c:v>0.13159873665212807</c:v>
                </c:pt>
                <c:pt idx="6">
                  <c:v>0.11953179248090473</c:v>
                </c:pt>
                <c:pt idx="7">
                  <c:v>0.10744776992185412</c:v>
                </c:pt>
                <c:pt idx="8">
                  <c:v>0.10584222686764222</c:v>
                </c:pt>
                <c:pt idx="9">
                  <c:v>0.10046785104634259</c:v>
                </c:pt>
                <c:pt idx="10">
                  <c:v>8.6650679456434787E-2</c:v>
                </c:pt>
                <c:pt idx="11">
                  <c:v>4.9339207048458178E-2</c:v>
                </c:pt>
                <c:pt idx="12">
                  <c:v>3.270042194092837E-2</c:v>
                </c:pt>
                <c:pt idx="13">
                  <c:v>7.6697127937337406E-3</c:v>
                </c:pt>
                <c:pt idx="14">
                  <c:v>-1.7595895627079305E-2</c:v>
                </c:pt>
                <c:pt idx="15">
                  <c:v>-8.36067725423284E-2</c:v>
                </c:pt>
                <c:pt idx="16">
                  <c:v>-0.13464966406142886</c:v>
                </c:pt>
                <c:pt idx="17">
                  <c:v>-0.15258215962441313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F7-4574-BFD5-EF31634A11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708856"/>
        <c:axId val="490712384"/>
      </c:barChart>
      <c:catAx>
        <c:axId val="490708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2384"/>
        <c:crosses val="autoZero"/>
        <c:auto val="1"/>
        <c:lblAlgn val="ctr"/>
        <c:lblOffset val="100"/>
        <c:noMultiLvlLbl val="0"/>
      </c:catAx>
      <c:valAx>
        <c:axId val="49071238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08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FI-!FI_Weight</c:name>
    <c:fmtId val="24"/>
  </c:pivotSource>
  <c:chart>
    <c:title>
      <c:tx>
        <c:strRef>
          <c:f>'-Pivot FI-'!$A$1</c:f>
          <c:strCache>
            <c:ptCount val="1"/>
            <c:pt idx="0">
              <c:v>Fixed Income Sector Weight (as of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circle"/>
          <c:size val="6"/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>
            <a:gsLst>
              <a:gs pos="0">
                <a:schemeClr val="accent2"/>
              </a:gs>
              <a:gs pos="100000">
                <a:schemeClr val="accent2">
                  <a:lumMod val="84000"/>
                </a:schemeClr>
              </a:gs>
            </a:gsLst>
            <a:lin ang="5400000" scaled="1"/>
          </a:gradFill>
          <a:ln>
            <a:noFill/>
          </a:ln>
          <a:effectLst>
            <a:outerShdw blurRad="76200" dir="18900000" sy="23000" kx="-1200000" algn="bl" rotWithShape="0">
              <a:prstClr val="black">
                <a:alpha val="20000"/>
              </a:prst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'-Pivot FI-'!$A$1</c:f>
              <c:strCache>
                <c:ptCount val="1"/>
                <c:pt idx="0">
                  <c:v>Total</c:v>
                </c:pt>
              </c:strCache>
            </c:strRef>
          </c:tx>
          <c:spPr>
            <a:gradFill>
              <a:gsLst>
                <a:gs pos="0">
                  <a:schemeClr val="accent2"/>
                </a:gs>
                <a:gs pos="100000">
                  <a:schemeClr val="accent2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'-Pivot FI-'!$A$1</c:f>
              <c:strCache>
                <c:ptCount val="6"/>
                <c:pt idx="0">
                  <c:v>Treasuries</c:v>
                </c:pt>
                <c:pt idx="1">
                  <c:v>Securitized</c:v>
                </c:pt>
                <c:pt idx="2">
                  <c:v>Inv. Grade Corp.</c:v>
                </c:pt>
                <c:pt idx="3">
                  <c:v>High Yield Corp</c:v>
                </c:pt>
                <c:pt idx="4">
                  <c:v>TIPS</c:v>
                </c:pt>
                <c:pt idx="5">
                  <c:v>International</c:v>
                </c:pt>
              </c:strCache>
            </c:strRef>
          </c:cat>
          <c:val>
            <c:numRef>
              <c:f>'-Pivot FI-'!$A$1</c:f>
              <c:numCache>
                <c:formatCode>0%</c:formatCode>
                <c:ptCount val="6"/>
                <c:pt idx="0">
                  <c:v>6.5585266209647844E-2</c:v>
                </c:pt>
                <c:pt idx="1">
                  <c:v>0.13988134927769713</c:v>
                </c:pt>
                <c:pt idx="2">
                  <c:v>0.14530058956470807</c:v>
                </c:pt>
                <c:pt idx="3">
                  <c:v>0.16913869841684656</c:v>
                </c:pt>
                <c:pt idx="4">
                  <c:v>0.21287247793047415</c:v>
                </c:pt>
                <c:pt idx="5">
                  <c:v>0.26722161860062621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5-4A90-AC44-A24047C9BA6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490711600"/>
        <c:axId val="490715128"/>
      </c:barChart>
      <c:catAx>
        <c:axId val="49071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5128"/>
        <c:crosses val="autoZero"/>
        <c:auto val="1"/>
        <c:lblAlgn val="ctr"/>
        <c:lblOffset val="100"/>
        <c:noMultiLvlLbl val="0"/>
      </c:catAx>
      <c:valAx>
        <c:axId val="490715128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1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[SMIF Portfolio MASTER.xlsx]-Pivot Values-!PivotTable4</c:name>
    <c:fmtId val="16"/>
  </c:pivotSource>
  <c:chart>
    <c:title>
      <c:tx>
        <c:strRef>
          <c:f>'-Pivot Values-'!$A$1</c:f>
          <c:strCache>
            <c:ptCount val="1"/>
            <c:pt idx="0">
              <c:v>YTD Portfolio Performance (as of 8-31-18)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7"/>
        <c:spPr>
          <a:noFill/>
          <a:ln w="22225" cap="rnd" cmpd="sng" algn="ctr">
            <a:solidFill>
              <a:schemeClr val="accent1"/>
            </a:solidFill>
            <a:miter lim="800000"/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</c:marker>
      </c:pivotFmt>
      <c:pivotFmt>
        <c:idx val="8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1">
                  <a:satMod val="175000"/>
                  <a:alpha val="25000"/>
                </a:schemeClr>
              </a:glow>
            </a:effectLst>
          </c:spPr>
        </c:marker>
      </c:pivotFmt>
      <c:pivotFmt>
        <c:idx val="9"/>
        <c:spPr>
          <a:ln w="22225" cap="rnd">
            <a:solidFill>
              <a:schemeClr val="accent1"/>
            </a:solidFill>
          </a:ln>
          <a:effectLst>
            <a:glow rad="139700">
              <a:schemeClr val="accent1">
                <a:satMod val="175000"/>
                <a:alpha val="14000"/>
              </a:schemeClr>
            </a:glow>
          </a:effectLst>
        </c:spPr>
        <c:marker>
          <c:symbol val="circle"/>
          <c:size val="4"/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>
              <a:glow rad="63500">
                <a:schemeClr val="accent2">
                  <a:satMod val="175000"/>
                  <a:alpha val="25000"/>
                </a:schemeClr>
              </a:glow>
            </a:effectLst>
          </c:spPr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'-Pivot Values-'!$A$1</c:f>
              <c:strCache>
                <c:ptCount val="1"/>
                <c:pt idx="0">
                  <c:v>Portfolio</c:v>
                </c:pt>
              </c:strCache>
            </c:strRef>
          </c:tx>
          <c:spPr>
            <a:ln w="22225" cap="rnd">
              <a:solidFill>
                <a:schemeClr val="accent1"/>
              </a:solidFill>
            </a:ln>
            <a:effectLst>
              <a:glow rad="139700">
                <a:schemeClr val="accent1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1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'-Pivot Values-'!$A$1</c:f>
              <c:multiLvlStrCache>
                <c:ptCount val="170"/>
                <c:lvl>
                  <c:pt idx="0">
                    <c:v>29-Dec</c:v>
                  </c:pt>
                  <c:pt idx="1">
                    <c:v>2-Jan</c:v>
                  </c:pt>
                  <c:pt idx="2">
                    <c:v>3-Jan</c:v>
                  </c:pt>
                  <c:pt idx="3">
                    <c:v>4-Jan</c:v>
                  </c:pt>
                  <c:pt idx="4">
                    <c:v>5-Jan</c:v>
                  </c:pt>
                  <c:pt idx="5">
                    <c:v>8-Jan</c:v>
                  </c:pt>
                  <c:pt idx="6">
                    <c:v>9-Jan</c:v>
                  </c:pt>
                  <c:pt idx="7">
                    <c:v>10-Jan</c:v>
                  </c:pt>
                  <c:pt idx="8">
                    <c:v>11-Jan</c:v>
                  </c:pt>
                  <c:pt idx="9">
                    <c:v>12-Jan</c:v>
                  </c:pt>
                  <c:pt idx="10">
                    <c:v>16-Jan</c:v>
                  </c:pt>
                  <c:pt idx="11">
                    <c:v>17-Jan</c:v>
                  </c:pt>
                  <c:pt idx="12">
                    <c:v>18-Jan</c:v>
                  </c:pt>
                  <c:pt idx="13">
                    <c:v>19-Jan</c:v>
                  </c:pt>
                  <c:pt idx="14">
                    <c:v>22-Jan</c:v>
                  </c:pt>
                  <c:pt idx="15">
                    <c:v>23-Jan</c:v>
                  </c:pt>
                  <c:pt idx="16">
                    <c:v>24-Jan</c:v>
                  </c:pt>
                  <c:pt idx="17">
                    <c:v>25-Jan</c:v>
                  </c:pt>
                  <c:pt idx="18">
                    <c:v>26-Jan</c:v>
                  </c:pt>
                  <c:pt idx="19">
                    <c:v>29-Jan</c:v>
                  </c:pt>
                  <c:pt idx="20">
                    <c:v>30-Jan</c:v>
                  </c:pt>
                  <c:pt idx="21">
                    <c:v>31-Jan</c:v>
                  </c:pt>
                  <c:pt idx="22">
                    <c:v>1-Feb</c:v>
                  </c:pt>
                  <c:pt idx="23">
                    <c:v>2-Feb</c:v>
                  </c:pt>
                  <c:pt idx="24">
                    <c:v>5-Feb</c:v>
                  </c:pt>
                  <c:pt idx="25">
                    <c:v>6-Feb</c:v>
                  </c:pt>
                  <c:pt idx="26">
                    <c:v>7-Feb</c:v>
                  </c:pt>
                  <c:pt idx="27">
                    <c:v>8-Feb</c:v>
                  </c:pt>
                  <c:pt idx="28">
                    <c:v>9-Feb</c:v>
                  </c:pt>
                  <c:pt idx="29">
                    <c:v>12-Feb</c:v>
                  </c:pt>
                  <c:pt idx="30">
                    <c:v>13-Feb</c:v>
                  </c:pt>
                  <c:pt idx="31">
                    <c:v>14-Feb</c:v>
                  </c:pt>
                  <c:pt idx="32">
                    <c:v>15-Feb</c:v>
                  </c:pt>
                  <c:pt idx="33">
                    <c:v>16-Feb</c:v>
                  </c:pt>
                  <c:pt idx="34">
                    <c:v>20-Feb</c:v>
                  </c:pt>
                  <c:pt idx="35">
                    <c:v>21-Feb</c:v>
                  </c:pt>
                  <c:pt idx="36">
                    <c:v>22-Feb</c:v>
                  </c:pt>
                  <c:pt idx="37">
                    <c:v>23-Feb</c:v>
                  </c:pt>
                  <c:pt idx="38">
                    <c:v>26-Feb</c:v>
                  </c:pt>
                  <c:pt idx="39">
                    <c:v>27-Feb</c:v>
                  </c:pt>
                  <c:pt idx="40">
                    <c:v>28-Feb</c:v>
                  </c:pt>
                  <c:pt idx="41">
                    <c:v>1-Mar</c:v>
                  </c:pt>
                  <c:pt idx="42">
                    <c:v>2-Mar</c:v>
                  </c:pt>
                  <c:pt idx="43">
                    <c:v>5-Mar</c:v>
                  </c:pt>
                  <c:pt idx="44">
                    <c:v>6-Mar</c:v>
                  </c:pt>
                  <c:pt idx="45">
                    <c:v>7-Mar</c:v>
                  </c:pt>
                  <c:pt idx="46">
                    <c:v>8-Mar</c:v>
                  </c:pt>
                  <c:pt idx="47">
                    <c:v>9-Mar</c:v>
                  </c:pt>
                  <c:pt idx="48">
                    <c:v>12-Mar</c:v>
                  </c:pt>
                  <c:pt idx="49">
                    <c:v>13-Mar</c:v>
                  </c:pt>
                  <c:pt idx="50">
                    <c:v>14-Mar</c:v>
                  </c:pt>
                  <c:pt idx="51">
                    <c:v>15-Mar</c:v>
                  </c:pt>
                  <c:pt idx="52">
                    <c:v>16-Mar</c:v>
                  </c:pt>
                  <c:pt idx="53">
                    <c:v>19-Mar</c:v>
                  </c:pt>
                  <c:pt idx="54">
                    <c:v>20-Mar</c:v>
                  </c:pt>
                  <c:pt idx="55">
                    <c:v>21-Mar</c:v>
                  </c:pt>
                  <c:pt idx="56">
                    <c:v>22-Mar</c:v>
                  </c:pt>
                  <c:pt idx="57">
                    <c:v>23-Mar</c:v>
                  </c:pt>
                  <c:pt idx="58">
                    <c:v>26-Mar</c:v>
                  </c:pt>
                  <c:pt idx="59">
                    <c:v>27-Mar</c:v>
                  </c:pt>
                  <c:pt idx="60">
                    <c:v>28-Mar</c:v>
                  </c:pt>
                  <c:pt idx="61">
                    <c:v>29-Mar</c:v>
                  </c:pt>
                  <c:pt idx="62">
                    <c:v>2-Apr</c:v>
                  </c:pt>
                  <c:pt idx="63">
                    <c:v>3-Apr</c:v>
                  </c:pt>
                  <c:pt idx="64">
                    <c:v>4-Apr</c:v>
                  </c:pt>
                  <c:pt idx="65">
                    <c:v>5-Apr</c:v>
                  </c:pt>
                  <c:pt idx="66">
                    <c:v>6-Apr</c:v>
                  </c:pt>
                  <c:pt idx="67">
                    <c:v>9-Apr</c:v>
                  </c:pt>
                  <c:pt idx="68">
                    <c:v>10-Apr</c:v>
                  </c:pt>
                  <c:pt idx="69">
                    <c:v>11-Apr</c:v>
                  </c:pt>
                  <c:pt idx="70">
                    <c:v>12-Apr</c:v>
                  </c:pt>
                  <c:pt idx="71">
                    <c:v>13-Apr</c:v>
                  </c:pt>
                  <c:pt idx="72">
                    <c:v>16-Apr</c:v>
                  </c:pt>
                  <c:pt idx="73">
                    <c:v>17-Apr</c:v>
                  </c:pt>
                  <c:pt idx="74">
                    <c:v>18-Apr</c:v>
                  </c:pt>
                  <c:pt idx="75">
                    <c:v>19-Apr</c:v>
                  </c:pt>
                  <c:pt idx="76">
                    <c:v>20-Apr</c:v>
                  </c:pt>
                  <c:pt idx="77">
                    <c:v>23-Apr</c:v>
                  </c:pt>
                  <c:pt idx="78">
                    <c:v>24-Apr</c:v>
                  </c:pt>
                  <c:pt idx="79">
                    <c:v>25-Apr</c:v>
                  </c:pt>
                  <c:pt idx="80">
                    <c:v>26-Apr</c:v>
                  </c:pt>
                  <c:pt idx="81">
                    <c:v>27-Apr</c:v>
                  </c:pt>
                  <c:pt idx="82">
                    <c:v>30-Apr</c:v>
                  </c:pt>
                  <c:pt idx="83">
                    <c:v>1-May</c:v>
                  </c:pt>
                  <c:pt idx="84">
                    <c:v>2-May</c:v>
                  </c:pt>
                  <c:pt idx="85">
                    <c:v>3-May</c:v>
                  </c:pt>
                  <c:pt idx="86">
                    <c:v>4-May</c:v>
                  </c:pt>
                  <c:pt idx="87">
                    <c:v>7-May</c:v>
                  </c:pt>
                  <c:pt idx="88">
                    <c:v>8-May</c:v>
                  </c:pt>
                  <c:pt idx="89">
                    <c:v>9-May</c:v>
                  </c:pt>
                  <c:pt idx="90">
                    <c:v>10-May</c:v>
                  </c:pt>
                  <c:pt idx="91">
                    <c:v>11-May</c:v>
                  </c:pt>
                  <c:pt idx="92">
                    <c:v>14-May</c:v>
                  </c:pt>
                  <c:pt idx="93">
                    <c:v>15-May</c:v>
                  </c:pt>
                  <c:pt idx="94">
                    <c:v>16-May</c:v>
                  </c:pt>
                  <c:pt idx="95">
                    <c:v>17-May</c:v>
                  </c:pt>
                  <c:pt idx="96">
                    <c:v>18-May</c:v>
                  </c:pt>
                  <c:pt idx="97">
                    <c:v>21-May</c:v>
                  </c:pt>
                  <c:pt idx="98">
                    <c:v>22-May</c:v>
                  </c:pt>
                  <c:pt idx="99">
                    <c:v>23-May</c:v>
                  </c:pt>
                  <c:pt idx="100">
                    <c:v>24-May</c:v>
                  </c:pt>
                  <c:pt idx="101">
                    <c:v>25-May</c:v>
                  </c:pt>
                  <c:pt idx="102">
                    <c:v>29-May</c:v>
                  </c:pt>
                  <c:pt idx="103">
                    <c:v>30-May</c:v>
                  </c:pt>
                  <c:pt idx="104">
                    <c:v>31-May</c:v>
                  </c:pt>
                  <c:pt idx="105">
                    <c:v>1-Jun</c:v>
                  </c:pt>
                  <c:pt idx="106">
                    <c:v>4-Jun</c:v>
                  </c:pt>
                  <c:pt idx="107">
                    <c:v>5-Jun</c:v>
                  </c:pt>
                  <c:pt idx="108">
                    <c:v>6-Jun</c:v>
                  </c:pt>
                  <c:pt idx="109">
                    <c:v>7-Jun</c:v>
                  </c:pt>
                  <c:pt idx="110">
                    <c:v>8-Jun</c:v>
                  </c:pt>
                  <c:pt idx="111">
                    <c:v>11-Jun</c:v>
                  </c:pt>
                  <c:pt idx="112">
                    <c:v>12-Jun</c:v>
                  </c:pt>
                  <c:pt idx="113">
                    <c:v>13-Jun</c:v>
                  </c:pt>
                  <c:pt idx="114">
                    <c:v>14-Jun</c:v>
                  </c:pt>
                  <c:pt idx="115">
                    <c:v>15-Jun</c:v>
                  </c:pt>
                  <c:pt idx="116">
                    <c:v>18-Jun</c:v>
                  </c:pt>
                  <c:pt idx="117">
                    <c:v>19-Jun</c:v>
                  </c:pt>
                  <c:pt idx="118">
                    <c:v>20-Jun</c:v>
                  </c:pt>
                  <c:pt idx="119">
                    <c:v>21-Jun</c:v>
                  </c:pt>
                  <c:pt idx="120">
                    <c:v>22-Jun</c:v>
                  </c:pt>
                  <c:pt idx="121">
                    <c:v>25-Jun</c:v>
                  </c:pt>
                  <c:pt idx="122">
                    <c:v>26-Jun</c:v>
                  </c:pt>
                  <c:pt idx="123">
                    <c:v>27-Jun</c:v>
                  </c:pt>
                  <c:pt idx="124">
                    <c:v>28-Jun</c:v>
                  </c:pt>
                  <c:pt idx="125">
                    <c:v>29-Jun</c:v>
                  </c:pt>
                  <c:pt idx="126">
                    <c:v>2-Jul</c:v>
                  </c:pt>
                  <c:pt idx="127">
                    <c:v>3-Jul</c:v>
                  </c:pt>
                  <c:pt idx="128">
                    <c:v>5-Jul</c:v>
                  </c:pt>
                  <c:pt idx="129">
                    <c:v>6-Jul</c:v>
                  </c:pt>
                  <c:pt idx="130">
                    <c:v>9-Jul</c:v>
                  </c:pt>
                  <c:pt idx="131">
                    <c:v>10-Jul</c:v>
                  </c:pt>
                  <c:pt idx="132">
                    <c:v>11-Jul</c:v>
                  </c:pt>
                  <c:pt idx="133">
                    <c:v>12-Jul</c:v>
                  </c:pt>
                  <c:pt idx="134">
                    <c:v>13-Jul</c:v>
                  </c:pt>
                  <c:pt idx="135">
                    <c:v>16-Jul</c:v>
                  </c:pt>
                  <c:pt idx="136">
                    <c:v>17-Jul</c:v>
                  </c:pt>
                  <c:pt idx="137">
                    <c:v>18-Jul</c:v>
                  </c:pt>
                  <c:pt idx="138">
                    <c:v>19-Jul</c:v>
                  </c:pt>
                  <c:pt idx="139">
                    <c:v>20-Jul</c:v>
                  </c:pt>
                  <c:pt idx="140">
                    <c:v>23-Jul</c:v>
                  </c:pt>
                  <c:pt idx="141">
                    <c:v>24-Jul</c:v>
                  </c:pt>
                  <c:pt idx="142">
                    <c:v>25-Jul</c:v>
                  </c:pt>
                  <c:pt idx="143">
                    <c:v>26-Jul</c:v>
                  </c:pt>
                  <c:pt idx="144">
                    <c:v>27-Jul</c:v>
                  </c:pt>
                  <c:pt idx="145">
                    <c:v>30-Jul</c:v>
                  </c:pt>
                  <c:pt idx="146">
                    <c:v>31-Jul</c:v>
                  </c:pt>
                  <c:pt idx="147">
                    <c:v>1-Aug</c:v>
                  </c:pt>
                  <c:pt idx="148">
                    <c:v>2-Aug</c:v>
                  </c:pt>
                  <c:pt idx="149">
                    <c:v>3-Aug</c:v>
                  </c:pt>
                  <c:pt idx="150">
                    <c:v>6-Aug</c:v>
                  </c:pt>
                  <c:pt idx="151">
                    <c:v>7-Aug</c:v>
                  </c:pt>
                  <c:pt idx="152">
                    <c:v>8-Aug</c:v>
                  </c:pt>
                  <c:pt idx="153">
                    <c:v>9-Aug</c:v>
                  </c:pt>
                  <c:pt idx="154">
                    <c:v>10-Aug</c:v>
                  </c:pt>
                  <c:pt idx="155">
                    <c:v>13-Aug</c:v>
                  </c:pt>
                  <c:pt idx="156">
                    <c:v>14-Aug</c:v>
                  </c:pt>
                  <c:pt idx="157">
                    <c:v>15-Aug</c:v>
                  </c:pt>
                  <c:pt idx="158">
                    <c:v>16-Aug</c:v>
                  </c:pt>
                  <c:pt idx="159">
                    <c:v>17-Aug</c:v>
                  </c:pt>
                  <c:pt idx="160">
                    <c:v>20-Aug</c:v>
                  </c:pt>
                  <c:pt idx="161">
                    <c:v>21-Aug</c:v>
                  </c:pt>
                  <c:pt idx="162">
                    <c:v>22-Aug</c:v>
                  </c:pt>
                  <c:pt idx="163">
                    <c:v>23-Aug</c:v>
                  </c:pt>
                  <c:pt idx="164">
                    <c:v>24-Aug</c:v>
                  </c:pt>
                  <c:pt idx="165">
                    <c:v>27-Aug</c:v>
                  </c:pt>
                  <c:pt idx="166">
                    <c:v>28-Aug</c:v>
                  </c:pt>
                  <c:pt idx="167">
                    <c:v>29-Aug</c:v>
                  </c:pt>
                  <c:pt idx="168">
                    <c:v>30-Aug</c:v>
                  </c:pt>
                  <c:pt idx="169">
                    <c:v>31-Aug</c:v>
                  </c:pt>
                </c:lvl>
                <c:lvl>
                  <c:pt idx="0">
                    <c:v>2017</c:v>
                  </c:pt>
                  <c:pt idx="1">
                    <c:v>2018</c:v>
                  </c:pt>
                </c:lvl>
              </c:multiLvlStrCache>
            </c:multiLvlStrRef>
          </c:cat>
          <c:val>
            <c:numRef>
              <c:f>'-Pivot Values-'!$A$1</c:f>
              <c:numCache>
                <c:formatCode>0.0%</c:formatCode>
                <c:ptCount val="170"/>
                <c:pt idx="0">
                  <c:v>0</c:v>
                </c:pt>
                <c:pt idx="1">
                  <c:v>7.6410506996560379E-3</c:v>
                </c:pt>
                <c:pt idx="2">
                  <c:v>1.3477149180112669E-2</c:v>
                </c:pt>
                <c:pt idx="3">
                  <c:v>1.7028484340018579E-2</c:v>
                </c:pt>
                <c:pt idx="4">
                  <c:v>2.1998819670177916E-2</c:v>
                </c:pt>
                <c:pt idx="5">
                  <c:v>2.4918174612461819E-2</c:v>
                </c:pt>
                <c:pt idx="6">
                  <c:v>2.5487467977774569E-2</c:v>
                </c:pt>
                <c:pt idx="7">
                  <c:v>2.2786605842305852E-2</c:v>
                </c:pt>
                <c:pt idx="8">
                  <c:v>2.8038681697891255E-2</c:v>
                </c:pt>
                <c:pt idx="9">
                  <c:v>3.3379152137045232E-2</c:v>
                </c:pt>
                <c:pt idx="10">
                  <c:v>2.7085649329702477E-2</c:v>
                </c:pt>
                <c:pt idx="11">
                  <c:v>3.6342132040957376E-2</c:v>
                </c:pt>
                <c:pt idx="12">
                  <c:v>3.4550123359816665E-2</c:v>
                </c:pt>
                <c:pt idx="13">
                  <c:v>4.1474244614303712E-2</c:v>
                </c:pt>
                <c:pt idx="14">
                  <c:v>4.4315852279655399E-2</c:v>
                </c:pt>
                <c:pt idx="15">
                  <c:v>4.7975687167277847E-2</c:v>
                </c:pt>
                <c:pt idx="16">
                  <c:v>4.7930651850761619E-2</c:v>
                </c:pt>
                <c:pt idx="17">
                  <c:v>4.7772617764773262E-2</c:v>
                </c:pt>
                <c:pt idx="18">
                  <c:v>5.6172259241674904E-2</c:v>
                </c:pt>
                <c:pt idx="19">
                  <c:v>5.0823699546255874E-2</c:v>
                </c:pt>
                <c:pt idx="20">
                  <c:v>4.1617644580728586E-2</c:v>
                </c:pt>
                <c:pt idx="21">
                  <c:v>4.5374318197630048E-2</c:v>
                </c:pt>
                <c:pt idx="22">
                  <c:v>4.0536558532020317E-2</c:v>
                </c:pt>
                <c:pt idx="23">
                  <c:v>2.2490473516444842E-2</c:v>
                </c:pt>
                <c:pt idx="24">
                  <c:v>-7.327953537148324E-3</c:v>
                </c:pt>
                <c:pt idx="25">
                  <c:v>6.493205289794135E-3</c:v>
                </c:pt>
                <c:pt idx="26">
                  <c:v>6.2391944627584461E-3</c:v>
                </c:pt>
                <c:pt idx="27">
                  <c:v>-2.5596785711214265E-2</c:v>
                </c:pt>
                <c:pt idx="28">
                  <c:v>-1.2105935992205552E-2</c:v>
                </c:pt>
                <c:pt idx="29">
                  <c:v>-3.12807790769698E-3</c:v>
                </c:pt>
                <c:pt idx="30">
                  <c:v>-1.94432104454767E-3</c:v>
                </c:pt>
                <c:pt idx="31">
                  <c:v>1.0272546570342378E-2</c:v>
                </c:pt>
                <c:pt idx="32">
                  <c:v>2.347492802393325E-2</c:v>
                </c:pt>
                <c:pt idx="33">
                  <c:v>2.5553530824415027E-2</c:v>
                </c:pt>
                <c:pt idx="34">
                  <c:v>2.0355519457358584E-2</c:v>
                </c:pt>
                <c:pt idx="35">
                  <c:v>1.5798405223001577E-2</c:v>
                </c:pt>
                <c:pt idx="36">
                  <c:v>1.699034759467466E-2</c:v>
                </c:pt>
                <c:pt idx="37">
                  <c:v>3.1591211111612116E-2</c:v>
                </c:pt>
                <c:pt idx="38">
                  <c:v>4.0845622721064734E-2</c:v>
                </c:pt>
                <c:pt idx="39">
                  <c:v>2.9861547937531263E-2</c:v>
                </c:pt>
                <c:pt idx="40">
                  <c:v>2.2234278127752249E-2</c:v>
                </c:pt>
                <c:pt idx="41">
                  <c:v>1.3145512671943527E-2</c:v>
                </c:pt>
                <c:pt idx="42">
                  <c:v>1.7680594597367261E-2</c:v>
                </c:pt>
                <c:pt idx="43">
                  <c:v>2.2170162068260391E-2</c:v>
                </c:pt>
                <c:pt idx="44">
                  <c:v>2.4676262420964212E-2</c:v>
                </c:pt>
                <c:pt idx="45">
                  <c:v>2.3824777293078636E-2</c:v>
                </c:pt>
                <c:pt idx="46">
                  <c:v>2.7426949064134565E-2</c:v>
                </c:pt>
                <c:pt idx="47">
                  <c:v>4.1109670916293473E-2</c:v>
                </c:pt>
                <c:pt idx="48">
                  <c:v>3.9567827176669734E-2</c:v>
                </c:pt>
                <c:pt idx="49">
                  <c:v>3.3826575940486769E-2</c:v>
                </c:pt>
                <c:pt idx="50">
                  <c:v>3.1760873624610886E-2</c:v>
                </c:pt>
                <c:pt idx="51">
                  <c:v>3.0939142538851439E-2</c:v>
                </c:pt>
                <c:pt idx="52">
                  <c:v>3.2524298868360502E-2</c:v>
                </c:pt>
                <c:pt idx="53">
                  <c:v>2.2764134795018265E-2</c:v>
                </c:pt>
                <c:pt idx="54">
                  <c:v>2.6357873484064598E-2</c:v>
                </c:pt>
                <c:pt idx="55">
                  <c:v>2.5490284071314484E-2</c:v>
                </c:pt>
                <c:pt idx="56">
                  <c:v>3.1553599339908533E-3</c:v>
                </c:pt>
                <c:pt idx="57">
                  <c:v>-1.2705425509216162E-2</c:v>
                </c:pt>
                <c:pt idx="58">
                  <c:v>1.0999736427885098E-2</c:v>
                </c:pt>
                <c:pt idx="59">
                  <c:v>-5.8506201938421931E-3</c:v>
                </c:pt>
                <c:pt idx="60">
                  <c:v>-9.9790406192524772E-3</c:v>
                </c:pt>
                <c:pt idx="61">
                  <c:v>3.5545292215033442E-3</c:v>
                </c:pt>
                <c:pt idx="62">
                  <c:v>-1.365795179561724E-2</c:v>
                </c:pt>
                <c:pt idx="63">
                  <c:v>-5.9316193573030196E-3</c:v>
                </c:pt>
                <c:pt idx="64">
                  <c:v>3.4412067415168224E-3</c:v>
                </c:pt>
                <c:pt idx="65">
                  <c:v>8.7405976416643494E-3</c:v>
                </c:pt>
                <c:pt idx="66">
                  <c:v>-8.8960132237794198E-3</c:v>
                </c:pt>
                <c:pt idx="67">
                  <c:v>-6.1174039040996497E-3</c:v>
                </c:pt>
                <c:pt idx="68">
                  <c:v>6.1925852706576912E-3</c:v>
                </c:pt>
                <c:pt idx="69">
                  <c:v>4.0865089987991432E-3</c:v>
                </c:pt>
                <c:pt idx="70">
                  <c:v>9.7609093738961761E-3</c:v>
                </c:pt>
                <c:pt idx="71">
                  <c:v>8.7174553023285917E-3</c:v>
                </c:pt>
                <c:pt idx="72">
                  <c:v>1.4186862669305356E-2</c:v>
                </c:pt>
                <c:pt idx="73">
                  <c:v>2.4115925391800852E-2</c:v>
                </c:pt>
                <c:pt idx="74">
                  <c:v>2.8138497516239092E-2</c:v>
                </c:pt>
                <c:pt idx="75">
                  <c:v>1.9727058297366984E-2</c:v>
                </c:pt>
                <c:pt idx="76">
                  <c:v>1.2345161220406409E-2</c:v>
                </c:pt>
                <c:pt idx="77">
                  <c:v>1.2719966761087109E-2</c:v>
                </c:pt>
                <c:pt idx="78">
                  <c:v>9.3359535369308411E-4</c:v>
                </c:pt>
                <c:pt idx="79">
                  <c:v>9.8336357158412824E-4</c:v>
                </c:pt>
                <c:pt idx="80">
                  <c:v>9.5441977324213223E-3</c:v>
                </c:pt>
                <c:pt idx="81">
                  <c:v>1.1019552792444376E-2</c:v>
                </c:pt>
                <c:pt idx="82">
                  <c:v>5.1676310888650878E-3</c:v>
                </c:pt>
                <c:pt idx="83">
                  <c:v>7.4037280600232069E-3</c:v>
                </c:pt>
                <c:pt idx="84">
                  <c:v>-8.0277859810529151E-4</c:v>
                </c:pt>
                <c:pt idx="85">
                  <c:v>3.4811277108381944E-4</c:v>
                </c:pt>
                <c:pt idx="86">
                  <c:v>8.540491564098085E-3</c:v>
                </c:pt>
                <c:pt idx="87">
                  <c:v>1.2857444316998867E-2</c:v>
                </c:pt>
                <c:pt idx="88">
                  <c:v>1.2563499385279231E-2</c:v>
                </c:pt>
                <c:pt idx="89">
                  <c:v>1.8000525875331075E-2</c:v>
                </c:pt>
                <c:pt idx="90">
                  <c:v>2.5790795852130177E-2</c:v>
                </c:pt>
                <c:pt idx="91">
                  <c:v>2.7071910217499218E-2</c:v>
                </c:pt>
                <c:pt idx="92">
                  <c:v>2.6412875141298198E-2</c:v>
                </c:pt>
                <c:pt idx="93">
                  <c:v>2.111073493398008E-2</c:v>
                </c:pt>
                <c:pt idx="94">
                  <c:v>2.5596964967486979E-2</c:v>
                </c:pt>
                <c:pt idx="95">
                  <c:v>2.5398738500054696E-2</c:v>
                </c:pt>
                <c:pt idx="96">
                  <c:v>2.5340672187558866E-2</c:v>
                </c:pt>
                <c:pt idx="97">
                  <c:v>2.9772238978437171E-2</c:v>
                </c:pt>
                <c:pt idx="98">
                  <c:v>2.5629686241873006E-2</c:v>
                </c:pt>
                <c:pt idx="99">
                  <c:v>2.9161216540302792E-2</c:v>
                </c:pt>
                <c:pt idx="100">
                  <c:v>2.929715345313233E-2</c:v>
                </c:pt>
                <c:pt idx="101">
                  <c:v>2.7900916379437923E-2</c:v>
                </c:pt>
                <c:pt idx="102">
                  <c:v>2.3827924405201539E-2</c:v>
                </c:pt>
                <c:pt idx="103">
                  <c:v>3.270644865385619E-2</c:v>
                </c:pt>
                <c:pt idx="104">
                  <c:v>2.6070782112870505E-2</c:v>
                </c:pt>
                <c:pt idx="105">
                  <c:v>3.4572389331471776E-2</c:v>
                </c:pt>
                <c:pt idx="106">
                  <c:v>3.8626246477703408E-2</c:v>
                </c:pt>
                <c:pt idx="107">
                  <c:v>4.2114339471523099E-2</c:v>
                </c:pt>
                <c:pt idx="108">
                  <c:v>4.7212254766136663E-2</c:v>
                </c:pt>
                <c:pt idx="109">
                  <c:v>4.2726935480707828E-2</c:v>
                </c:pt>
                <c:pt idx="110">
                  <c:v>4.8637758717738899E-2</c:v>
                </c:pt>
                <c:pt idx="111">
                  <c:v>4.9500822876409334E-2</c:v>
                </c:pt>
                <c:pt idx="112">
                  <c:v>5.3354211021348297E-2</c:v>
                </c:pt>
                <c:pt idx="113">
                  <c:v>5.0123978039061878E-2</c:v>
                </c:pt>
                <c:pt idx="114">
                  <c:v>5.4898408928953923E-2</c:v>
                </c:pt>
                <c:pt idx="115">
                  <c:v>5.4491762485650241E-2</c:v>
                </c:pt>
                <c:pt idx="116">
                  <c:v>5.2944044286565184E-2</c:v>
                </c:pt>
                <c:pt idx="117">
                  <c:v>4.6617693659335879E-2</c:v>
                </c:pt>
                <c:pt idx="118">
                  <c:v>4.7652163997113917E-2</c:v>
                </c:pt>
                <c:pt idx="119">
                  <c:v>4.2203529085217184E-2</c:v>
                </c:pt>
                <c:pt idx="120">
                  <c:v>3.8784708048539063E-2</c:v>
                </c:pt>
                <c:pt idx="121">
                  <c:v>2.6348843497504548E-2</c:v>
                </c:pt>
                <c:pt idx="122">
                  <c:v>3.0842584278941931E-2</c:v>
                </c:pt>
                <c:pt idx="123">
                  <c:v>2.1884200329638004E-2</c:v>
                </c:pt>
                <c:pt idx="124">
                  <c:v>2.7263102609252909E-2</c:v>
                </c:pt>
                <c:pt idx="125">
                  <c:v>2.5855049757800952E-2</c:v>
                </c:pt>
                <c:pt idx="126">
                  <c:v>2.8332490353829121E-2</c:v>
                </c:pt>
                <c:pt idx="127">
                  <c:v>2.5386899957904108E-2</c:v>
                </c:pt>
                <c:pt idx="128">
                  <c:v>3.2010686694990742E-2</c:v>
                </c:pt>
                <c:pt idx="129">
                  <c:v>3.7482768299660574E-2</c:v>
                </c:pt>
                <c:pt idx="130">
                  <c:v>4.3484739937006633E-2</c:v>
                </c:pt>
                <c:pt idx="131">
                  <c:v>4.5984182901149806E-2</c:v>
                </c:pt>
                <c:pt idx="132">
                  <c:v>4.1008961023736523E-2</c:v>
                </c:pt>
                <c:pt idx="133">
                  <c:v>5.1119368803759668E-2</c:v>
                </c:pt>
                <c:pt idx="134">
                  <c:v>5.2272644698764026E-2</c:v>
                </c:pt>
                <c:pt idx="135">
                  <c:v>4.8137285760365245E-2</c:v>
                </c:pt>
                <c:pt idx="136">
                  <c:v>5.1512706568039635E-2</c:v>
                </c:pt>
                <c:pt idx="137">
                  <c:v>5.2845428261644622E-2</c:v>
                </c:pt>
                <c:pt idx="138">
                  <c:v>5.0307701003369898E-2</c:v>
                </c:pt>
                <c:pt idx="139">
                  <c:v>4.8531250455557284E-2</c:v>
                </c:pt>
                <c:pt idx="140">
                  <c:v>5.3465299162588353E-2</c:v>
                </c:pt>
                <c:pt idx="141">
                  <c:v>3.2275806486236291E-2</c:v>
                </c:pt>
                <c:pt idx="142">
                  <c:v>3.8184092665721092E-2</c:v>
                </c:pt>
                <c:pt idx="143">
                  <c:v>3.76045770222313E-2</c:v>
                </c:pt>
                <c:pt idx="144">
                  <c:v>5.112471096355975E-2</c:v>
                </c:pt>
                <c:pt idx="145">
                  <c:v>3.995672876267875E-2</c:v>
                </c:pt>
                <c:pt idx="146">
                  <c:v>4.4541425609900598E-2</c:v>
                </c:pt>
                <c:pt idx="147">
                  <c:v>4.2720925246217067E-2</c:v>
                </c:pt>
                <c:pt idx="148">
                  <c:v>4.7151443784851477E-2</c:v>
                </c:pt>
                <c:pt idx="149">
                  <c:v>5.174817910210483E-2</c:v>
                </c:pt>
                <c:pt idx="150">
                  <c:v>5.5521786446016463E-2</c:v>
                </c:pt>
                <c:pt idx="151">
                  <c:v>5.8802360956368149E-2</c:v>
                </c:pt>
                <c:pt idx="152">
                  <c:v>5.7926736678576507E-2</c:v>
                </c:pt>
                <c:pt idx="153">
                  <c:v>5.8942989210498675E-2</c:v>
                </c:pt>
                <c:pt idx="154">
                  <c:v>5.5371598515834286E-2</c:v>
                </c:pt>
                <c:pt idx="155">
                  <c:v>5.4031431978554423E-2</c:v>
                </c:pt>
                <c:pt idx="156">
                  <c:v>6.1235043145002832E-2</c:v>
                </c:pt>
                <c:pt idx="157">
                  <c:v>5.3701410331159272E-2</c:v>
                </c:pt>
                <c:pt idx="158">
                  <c:v>5.678382548318317E-2</c:v>
                </c:pt>
                <c:pt idx="159">
                  <c:v>5.8049382189805154E-2</c:v>
                </c:pt>
                <c:pt idx="160">
                  <c:v>6.034839379700796E-2</c:v>
                </c:pt>
                <c:pt idx="161">
                  <c:v>6.2153909253483519E-2</c:v>
                </c:pt>
                <c:pt idx="162">
                  <c:v>6.2501772871224048E-2</c:v>
                </c:pt>
                <c:pt idx="163">
                  <c:v>6.1769845583714789E-2</c:v>
                </c:pt>
                <c:pt idx="164">
                  <c:v>6.890431284384646E-2</c:v>
                </c:pt>
                <c:pt idx="165">
                  <c:v>7.4067586449982237E-2</c:v>
                </c:pt>
                <c:pt idx="166">
                  <c:v>7.346528699247723E-2</c:v>
                </c:pt>
                <c:pt idx="167">
                  <c:v>7.7925693897289872E-2</c:v>
                </c:pt>
                <c:pt idx="168">
                  <c:v>7.3820032788214585E-2</c:v>
                </c:pt>
                <c:pt idx="169">
                  <c:v>7.4321499576495365E-2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F3-410E-8135-284FC8BC0FCF}"/>
            </c:ext>
          </c:extLst>
        </c:ser>
        <c:ser>
          <c:idx val="1"/>
          <c:order val="1"/>
          <c:tx>
            <c:strRef>
              <c:f>'-Pivot Values-'!$A$1</c:f>
              <c:strCache>
                <c:ptCount val="1"/>
                <c:pt idx="0">
                  <c:v>Benchmark</c:v>
                </c:pt>
              </c:strCache>
            </c:strRef>
          </c:tx>
          <c:spPr>
            <a:ln w="22225" cap="rnd">
              <a:solidFill>
                <a:schemeClr val="accent2"/>
              </a:solidFill>
            </a:ln>
            <a:effectLst>
              <a:glow rad="139700">
                <a:schemeClr val="accent2"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2">
                    <a:satMod val="175000"/>
                    <a:alpha val="25000"/>
                  </a:schemeClr>
                </a:glow>
              </a:effectLst>
            </c:spPr>
          </c:marker>
          <c:cat>
            <c:multiLvlStrRef>
              <c:f>'-Pivot Values-'!$A$1</c:f>
              <c:multiLvlStrCache>
                <c:ptCount val="170"/>
                <c:lvl>
                  <c:pt idx="0">
                    <c:v>29-Dec</c:v>
                  </c:pt>
                  <c:pt idx="1">
                    <c:v>2-Jan</c:v>
                  </c:pt>
                  <c:pt idx="2">
                    <c:v>3-Jan</c:v>
                  </c:pt>
                  <c:pt idx="3">
                    <c:v>4-Jan</c:v>
                  </c:pt>
                  <c:pt idx="4">
                    <c:v>5-Jan</c:v>
                  </c:pt>
                  <c:pt idx="5">
                    <c:v>8-Jan</c:v>
                  </c:pt>
                  <c:pt idx="6">
                    <c:v>9-Jan</c:v>
                  </c:pt>
                  <c:pt idx="7">
                    <c:v>10-Jan</c:v>
                  </c:pt>
                  <c:pt idx="8">
                    <c:v>11-Jan</c:v>
                  </c:pt>
                  <c:pt idx="9">
                    <c:v>12-Jan</c:v>
                  </c:pt>
                  <c:pt idx="10">
                    <c:v>16-Jan</c:v>
                  </c:pt>
                  <c:pt idx="11">
                    <c:v>17-Jan</c:v>
                  </c:pt>
                  <c:pt idx="12">
                    <c:v>18-Jan</c:v>
                  </c:pt>
                  <c:pt idx="13">
                    <c:v>19-Jan</c:v>
                  </c:pt>
                  <c:pt idx="14">
                    <c:v>22-Jan</c:v>
                  </c:pt>
                  <c:pt idx="15">
                    <c:v>23-Jan</c:v>
                  </c:pt>
                  <c:pt idx="16">
                    <c:v>24-Jan</c:v>
                  </c:pt>
                  <c:pt idx="17">
                    <c:v>25-Jan</c:v>
                  </c:pt>
                  <c:pt idx="18">
                    <c:v>26-Jan</c:v>
                  </c:pt>
                  <c:pt idx="19">
                    <c:v>29-Jan</c:v>
                  </c:pt>
                  <c:pt idx="20">
                    <c:v>30-Jan</c:v>
                  </c:pt>
                  <c:pt idx="21">
                    <c:v>31-Jan</c:v>
                  </c:pt>
                  <c:pt idx="22">
                    <c:v>1-Feb</c:v>
                  </c:pt>
                  <c:pt idx="23">
                    <c:v>2-Feb</c:v>
                  </c:pt>
                  <c:pt idx="24">
                    <c:v>5-Feb</c:v>
                  </c:pt>
                  <c:pt idx="25">
                    <c:v>6-Feb</c:v>
                  </c:pt>
                  <c:pt idx="26">
                    <c:v>7-Feb</c:v>
                  </c:pt>
                  <c:pt idx="27">
                    <c:v>8-Feb</c:v>
                  </c:pt>
                  <c:pt idx="28">
                    <c:v>9-Feb</c:v>
                  </c:pt>
                  <c:pt idx="29">
                    <c:v>12-Feb</c:v>
                  </c:pt>
                  <c:pt idx="30">
                    <c:v>13-Feb</c:v>
                  </c:pt>
                  <c:pt idx="31">
                    <c:v>14-Feb</c:v>
                  </c:pt>
                  <c:pt idx="32">
                    <c:v>15-Feb</c:v>
                  </c:pt>
                  <c:pt idx="33">
                    <c:v>16-Feb</c:v>
                  </c:pt>
                  <c:pt idx="34">
                    <c:v>20-Feb</c:v>
                  </c:pt>
                  <c:pt idx="35">
                    <c:v>21-Feb</c:v>
                  </c:pt>
                  <c:pt idx="36">
                    <c:v>22-Feb</c:v>
                  </c:pt>
                  <c:pt idx="37">
                    <c:v>23-Feb</c:v>
                  </c:pt>
                  <c:pt idx="38">
                    <c:v>26-Feb</c:v>
                  </c:pt>
                  <c:pt idx="39">
                    <c:v>27-Feb</c:v>
                  </c:pt>
                  <c:pt idx="40">
                    <c:v>28-Feb</c:v>
                  </c:pt>
                  <c:pt idx="41">
                    <c:v>1-Mar</c:v>
                  </c:pt>
                  <c:pt idx="42">
                    <c:v>2-Mar</c:v>
                  </c:pt>
                  <c:pt idx="43">
                    <c:v>5-Mar</c:v>
                  </c:pt>
                  <c:pt idx="44">
                    <c:v>6-Mar</c:v>
                  </c:pt>
                  <c:pt idx="45">
                    <c:v>7-Mar</c:v>
                  </c:pt>
                  <c:pt idx="46">
                    <c:v>8-Mar</c:v>
                  </c:pt>
                  <c:pt idx="47">
                    <c:v>9-Mar</c:v>
                  </c:pt>
                  <c:pt idx="48">
                    <c:v>12-Mar</c:v>
                  </c:pt>
                  <c:pt idx="49">
                    <c:v>13-Mar</c:v>
                  </c:pt>
                  <c:pt idx="50">
                    <c:v>14-Mar</c:v>
                  </c:pt>
                  <c:pt idx="51">
                    <c:v>15-Mar</c:v>
                  </c:pt>
                  <c:pt idx="52">
                    <c:v>16-Mar</c:v>
                  </c:pt>
                  <c:pt idx="53">
                    <c:v>19-Mar</c:v>
                  </c:pt>
                  <c:pt idx="54">
                    <c:v>20-Mar</c:v>
                  </c:pt>
                  <c:pt idx="55">
                    <c:v>21-Mar</c:v>
                  </c:pt>
                  <c:pt idx="56">
                    <c:v>22-Mar</c:v>
                  </c:pt>
                  <c:pt idx="57">
                    <c:v>23-Mar</c:v>
                  </c:pt>
                  <c:pt idx="58">
                    <c:v>26-Mar</c:v>
                  </c:pt>
                  <c:pt idx="59">
                    <c:v>27-Mar</c:v>
                  </c:pt>
                  <c:pt idx="60">
                    <c:v>28-Mar</c:v>
                  </c:pt>
                  <c:pt idx="61">
                    <c:v>29-Mar</c:v>
                  </c:pt>
                  <c:pt idx="62">
                    <c:v>2-Apr</c:v>
                  </c:pt>
                  <c:pt idx="63">
                    <c:v>3-Apr</c:v>
                  </c:pt>
                  <c:pt idx="64">
                    <c:v>4-Apr</c:v>
                  </c:pt>
                  <c:pt idx="65">
                    <c:v>5-Apr</c:v>
                  </c:pt>
                  <c:pt idx="66">
                    <c:v>6-Apr</c:v>
                  </c:pt>
                  <c:pt idx="67">
                    <c:v>9-Apr</c:v>
                  </c:pt>
                  <c:pt idx="68">
                    <c:v>10-Apr</c:v>
                  </c:pt>
                  <c:pt idx="69">
                    <c:v>11-Apr</c:v>
                  </c:pt>
                  <c:pt idx="70">
                    <c:v>12-Apr</c:v>
                  </c:pt>
                  <c:pt idx="71">
                    <c:v>13-Apr</c:v>
                  </c:pt>
                  <c:pt idx="72">
                    <c:v>16-Apr</c:v>
                  </c:pt>
                  <c:pt idx="73">
                    <c:v>17-Apr</c:v>
                  </c:pt>
                  <c:pt idx="74">
                    <c:v>18-Apr</c:v>
                  </c:pt>
                  <c:pt idx="75">
                    <c:v>19-Apr</c:v>
                  </c:pt>
                  <c:pt idx="76">
                    <c:v>20-Apr</c:v>
                  </c:pt>
                  <c:pt idx="77">
                    <c:v>23-Apr</c:v>
                  </c:pt>
                  <c:pt idx="78">
                    <c:v>24-Apr</c:v>
                  </c:pt>
                  <c:pt idx="79">
                    <c:v>25-Apr</c:v>
                  </c:pt>
                  <c:pt idx="80">
                    <c:v>26-Apr</c:v>
                  </c:pt>
                  <c:pt idx="81">
                    <c:v>27-Apr</c:v>
                  </c:pt>
                  <c:pt idx="82">
                    <c:v>30-Apr</c:v>
                  </c:pt>
                  <c:pt idx="83">
                    <c:v>1-May</c:v>
                  </c:pt>
                  <c:pt idx="84">
                    <c:v>2-May</c:v>
                  </c:pt>
                  <c:pt idx="85">
                    <c:v>3-May</c:v>
                  </c:pt>
                  <c:pt idx="86">
                    <c:v>4-May</c:v>
                  </c:pt>
                  <c:pt idx="87">
                    <c:v>7-May</c:v>
                  </c:pt>
                  <c:pt idx="88">
                    <c:v>8-May</c:v>
                  </c:pt>
                  <c:pt idx="89">
                    <c:v>9-May</c:v>
                  </c:pt>
                  <c:pt idx="90">
                    <c:v>10-May</c:v>
                  </c:pt>
                  <c:pt idx="91">
                    <c:v>11-May</c:v>
                  </c:pt>
                  <c:pt idx="92">
                    <c:v>14-May</c:v>
                  </c:pt>
                  <c:pt idx="93">
                    <c:v>15-May</c:v>
                  </c:pt>
                  <c:pt idx="94">
                    <c:v>16-May</c:v>
                  </c:pt>
                  <c:pt idx="95">
                    <c:v>17-May</c:v>
                  </c:pt>
                  <c:pt idx="96">
                    <c:v>18-May</c:v>
                  </c:pt>
                  <c:pt idx="97">
                    <c:v>21-May</c:v>
                  </c:pt>
                  <c:pt idx="98">
                    <c:v>22-May</c:v>
                  </c:pt>
                  <c:pt idx="99">
                    <c:v>23-May</c:v>
                  </c:pt>
                  <c:pt idx="100">
                    <c:v>24-May</c:v>
                  </c:pt>
                  <c:pt idx="101">
                    <c:v>25-May</c:v>
                  </c:pt>
                  <c:pt idx="102">
                    <c:v>29-May</c:v>
                  </c:pt>
                  <c:pt idx="103">
                    <c:v>30-May</c:v>
                  </c:pt>
                  <c:pt idx="104">
                    <c:v>31-May</c:v>
                  </c:pt>
                  <c:pt idx="105">
                    <c:v>1-Jun</c:v>
                  </c:pt>
                  <c:pt idx="106">
                    <c:v>4-Jun</c:v>
                  </c:pt>
                  <c:pt idx="107">
                    <c:v>5-Jun</c:v>
                  </c:pt>
                  <c:pt idx="108">
                    <c:v>6-Jun</c:v>
                  </c:pt>
                  <c:pt idx="109">
                    <c:v>7-Jun</c:v>
                  </c:pt>
                  <c:pt idx="110">
                    <c:v>8-Jun</c:v>
                  </c:pt>
                  <c:pt idx="111">
                    <c:v>11-Jun</c:v>
                  </c:pt>
                  <c:pt idx="112">
                    <c:v>12-Jun</c:v>
                  </c:pt>
                  <c:pt idx="113">
                    <c:v>13-Jun</c:v>
                  </c:pt>
                  <c:pt idx="114">
                    <c:v>14-Jun</c:v>
                  </c:pt>
                  <c:pt idx="115">
                    <c:v>15-Jun</c:v>
                  </c:pt>
                  <c:pt idx="116">
                    <c:v>18-Jun</c:v>
                  </c:pt>
                  <c:pt idx="117">
                    <c:v>19-Jun</c:v>
                  </c:pt>
                  <c:pt idx="118">
                    <c:v>20-Jun</c:v>
                  </c:pt>
                  <c:pt idx="119">
                    <c:v>21-Jun</c:v>
                  </c:pt>
                  <c:pt idx="120">
                    <c:v>22-Jun</c:v>
                  </c:pt>
                  <c:pt idx="121">
                    <c:v>25-Jun</c:v>
                  </c:pt>
                  <c:pt idx="122">
                    <c:v>26-Jun</c:v>
                  </c:pt>
                  <c:pt idx="123">
                    <c:v>27-Jun</c:v>
                  </c:pt>
                  <c:pt idx="124">
                    <c:v>28-Jun</c:v>
                  </c:pt>
                  <c:pt idx="125">
                    <c:v>29-Jun</c:v>
                  </c:pt>
                  <c:pt idx="126">
                    <c:v>2-Jul</c:v>
                  </c:pt>
                  <c:pt idx="127">
                    <c:v>3-Jul</c:v>
                  </c:pt>
                  <c:pt idx="128">
                    <c:v>5-Jul</c:v>
                  </c:pt>
                  <c:pt idx="129">
                    <c:v>6-Jul</c:v>
                  </c:pt>
                  <c:pt idx="130">
                    <c:v>9-Jul</c:v>
                  </c:pt>
                  <c:pt idx="131">
                    <c:v>10-Jul</c:v>
                  </c:pt>
                  <c:pt idx="132">
                    <c:v>11-Jul</c:v>
                  </c:pt>
                  <c:pt idx="133">
                    <c:v>12-Jul</c:v>
                  </c:pt>
                  <c:pt idx="134">
                    <c:v>13-Jul</c:v>
                  </c:pt>
                  <c:pt idx="135">
                    <c:v>16-Jul</c:v>
                  </c:pt>
                  <c:pt idx="136">
                    <c:v>17-Jul</c:v>
                  </c:pt>
                  <c:pt idx="137">
                    <c:v>18-Jul</c:v>
                  </c:pt>
                  <c:pt idx="138">
                    <c:v>19-Jul</c:v>
                  </c:pt>
                  <c:pt idx="139">
                    <c:v>20-Jul</c:v>
                  </c:pt>
                  <c:pt idx="140">
                    <c:v>23-Jul</c:v>
                  </c:pt>
                  <c:pt idx="141">
                    <c:v>24-Jul</c:v>
                  </c:pt>
                  <c:pt idx="142">
                    <c:v>25-Jul</c:v>
                  </c:pt>
                  <c:pt idx="143">
                    <c:v>26-Jul</c:v>
                  </c:pt>
                  <c:pt idx="144">
                    <c:v>27-Jul</c:v>
                  </c:pt>
                  <c:pt idx="145">
                    <c:v>30-Jul</c:v>
                  </c:pt>
                  <c:pt idx="146">
                    <c:v>31-Jul</c:v>
                  </c:pt>
                  <c:pt idx="147">
                    <c:v>1-Aug</c:v>
                  </c:pt>
                  <c:pt idx="148">
                    <c:v>2-Aug</c:v>
                  </c:pt>
                  <c:pt idx="149">
                    <c:v>3-Aug</c:v>
                  </c:pt>
                  <c:pt idx="150">
                    <c:v>6-Aug</c:v>
                  </c:pt>
                  <c:pt idx="151">
                    <c:v>7-Aug</c:v>
                  </c:pt>
                  <c:pt idx="152">
                    <c:v>8-Aug</c:v>
                  </c:pt>
                  <c:pt idx="153">
                    <c:v>9-Aug</c:v>
                  </c:pt>
                  <c:pt idx="154">
                    <c:v>10-Aug</c:v>
                  </c:pt>
                  <c:pt idx="155">
                    <c:v>13-Aug</c:v>
                  </c:pt>
                  <c:pt idx="156">
                    <c:v>14-Aug</c:v>
                  </c:pt>
                  <c:pt idx="157">
                    <c:v>15-Aug</c:v>
                  </c:pt>
                  <c:pt idx="158">
                    <c:v>16-Aug</c:v>
                  </c:pt>
                  <c:pt idx="159">
                    <c:v>17-Aug</c:v>
                  </c:pt>
                  <c:pt idx="160">
                    <c:v>20-Aug</c:v>
                  </c:pt>
                  <c:pt idx="161">
                    <c:v>21-Aug</c:v>
                  </c:pt>
                  <c:pt idx="162">
                    <c:v>22-Aug</c:v>
                  </c:pt>
                  <c:pt idx="163">
                    <c:v>23-Aug</c:v>
                  </c:pt>
                  <c:pt idx="164">
                    <c:v>24-Aug</c:v>
                  </c:pt>
                  <c:pt idx="165">
                    <c:v>27-Aug</c:v>
                  </c:pt>
                  <c:pt idx="166">
                    <c:v>28-Aug</c:v>
                  </c:pt>
                  <c:pt idx="167">
                    <c:v>29-Aug</c:v>
                  </c:pt>
                  <c:pt idx="168">
                    <c:v>30-Aug</c:v>
                  </c:pt>
                  <c:pt idx="169">
                    <c:v>31-Aug</c:v>
                  </c:pt>
                </c:lvl>
                <c:lvl>
                  <c:pt idx="0">
                    <c:v>2017</c:v>
                  </c:pt>
                  <c:pt idx="1">
                    <c:v>2018</c:v>
                  </c:pt>
                </c:lvl>
              </c:multiLvlStrCache>
            </c:multiLvlStrRef>
          </c:cat>
          <c:val>
            <c:numRef>
              <c:f>'-Pivot Values-'!$A$1</c:f>
              <c:numCache>
                <c:formatCode>0.0%</c:formatCode>
                <c:ptCount val="170"/>
                <c:pt idx="0">
                  <c:v>0</c:v>
                </c:pt>
                <c:pt idx="1">
                  <c:v>4.4715993468217308E-3</c:v>
                </c:pt>
                <c:pt idx="2">
                  <c:v>8.6711221719080189E-3</c:v>
                </c:pt>
                <c:pt idx="3">
                  <c:v>1.2019983516221855E-2</c:v>
                </c:pt>
                <c:pt idx="4">
                  <c:v>1.6288959534394486E-2</c:v>
                </c:pt>
                <c:pt idx="5">
                  <c:v>1.7379234913209751E-2</c:v>
                </c:pt>
                <c:pt idx="6">
                  <c:v>1.7337967286584124E-2</c:v>
                </c:pt>
                <c:pt idx="7">
                  <c:v>1.6786232913365663E-2</c:v>
                </c:pt>
                <c:pt idx="8">
                  <c:v>2.2330916724664321E-2</c:v>
                </c:pt>
                <c:pt idx="9">
                  <c:v>2.6694069780880857E-2</c:v>
                </c:pt>
                <c:pt idx="10">
                  <c:v>2.4786451603832384E-2</c:v>
                </c:pt>
                <c:pt idx="11">
                  <c:v>3.0128829827245095E-2</c:v>
                </c:pt>
                <c:pt idx="12">
                  <c:v>2.8240231381619331E-2</c:v>
                </c:pt>
                <c:pt idx="13">
                  <c:v>3.1694333195838587E-2</c:v>
                </c:pt>
                <c:pt idx="14">
                  <c:v>3.6773863283530453E-2</c:v>
                </c:pt>
                <c:pt idx="15">
                  <c:v>3.949153979806886E-2</c:v>
                </c:pt>
                <c:pt idx="16">
                  <c:v>3.8579912239092573E-2</c:v>
                </c:pt>
                <c:pt idx="17">
                  <c:v>3.9773784908749499E-2</c:v>
                </c:pt>
                <c:pt idx="18">
                  <c:v>4.6198356723259733E-2</c:v>
                </c:pt>
                <c:pt idx="19">
                  <c:v>4.0790608836456556E-2</c:v>
                </c:pt>
                <c:pt idx="20">
                  <c:v>3.2745372195920802E-2</c:v>
                </c:pt>
                <c:pt idx="21">
                  <c:v>3.2860123501429757E-2</c:v>
                </c:pt>
                <c:pt idx="22">
                  <c:v>3.1892146208761192E-2</c:v>
                </c:pt>
                <c:pt idx="23">
                  <c:v>1.5792503061590146E-2</c:v>
                </c:pt>
                <c:pt idx="24">
                  <c:v>-1.0279486296120445E-2</c:v>
                </c:pt>
                <c:pt idx="25">
                  <c:v>-2.6355963362494792E-3</c:v>
                </c:pt>
                <c:pt idx="26">
                  <c:v>-5.5666628788421319E-3</c:v>
                </c:pt>
                <c:pt idx="27">
                  <c:v>-2.9565522272139353E-2</c:v>
                </c:pt>
                <c:pt idx="28">
                  <c:v>-2.2185596189536735E-2</c:v>
                </c:pt>
                <c:pt idx="29">
                  <c:v>-1.3625765301347214E-2</c:v>
                </c:pt>
                <c:pt idx="30">
                  <c:v>-1.1755310259224439E-2</c:v>
                </c:pt>
                <c:pt idx="31">
                  <c:v>-3.5294002893037184E-3</c:v>
                </c:pt>
                <c:pt idx="32">
                  <c:v>5.3291984408590839E-3</c:v>
                </c:pt>
                <c:pt idx="33">
                  <c:v>6.6372932384763722E-3</c:v>
                </c:pt>
                <c:pt idx="34">
                  <c:v>2.2712913094136153E-3</c:v>
                </c:pt>
                <c:pt idx="35">
                  <c:v>-1.6349323690567734E-3</c:v>
                </c:pt>
                <c:pt idx="36">
                  <c:v>-1.2034444155929799E-3</c:v>
                </c:pt>
                <c:pt idx="37">
                  <c:v>9.4965811123136519E-3</c:v>
                </c:pt>
                <c:pt idx="38">
                  <c:v>1.7013086749456098E-2</c:v>
                </c:pt>
                <c:pt idx="39">
                  <c:v>7.844590696736365E-3</c:v>
                </c:pt>
                <c:pt idx="40">
                  <c:v>6.0587246121347488E-4</c:v>
                </c:pt>
                <c:pt idx="41">
                  <c:v>-7.2454169061317072E-3</c:v>
                </c:pt>
                <c:pt idx="42">
                  <c:v>-4.8936025842045705E-3</c:v>
                </c:pt>
                <c:pt idx="43">
                  <c:v>1.8411570740412223E-3</c:v>
                </c:pt>
                <c:pt idx="44">
                  <c:v>4.9488438079215982E-3</c:v>
                </c:pt>
                <c:pt idx="45">
                  <c:v>4.8468935102886314E-3</c:v>
                </c:pt>
                <c:pt idx="46">
                  <c:v>7.8986672837140677E-3</c:v>
                </c:pt>
                <c:pt idx="47">
                  <c:v>1.8453229979718013E-2</c:v>
                </c:pt>
                <c:pt idx="48">
                  <c:v>1.8964867837121903E-2</c:v>
                </c:pt>
                <c:pt idx="49">
                  <c:v>1.5045925534616479E-2</c:v>
                </c:pt>
                <c:pt idx="50">
                  <c:v>1.1706578291200486E-2</c:v>
                </c:pt>
                <c:pt idx="51">
                  <c:v>1.0718102707274246E-2</c:v>
                </c:pt>
                <c:pt idx="52">
                  <c:v>1.1721901344398034E-2</c:v>
                </c:pt>
                <c:pt idx="53">
                  <c:v>2.6045470410956959E-3</c:v>
                </c:pt>
                <c:pt idx="54">
                  <c:v>2.7836675175811785E-3</c:v>
                </c:pt>
                <c:pt idx="55">
                  <c:v>1.7934256798864514E-3</c:v>
                </c:pt>
                <c:pt idx="56">
                  <c:v>-1.3262886501307969E-2</c:v>
                </c:pt>
                <c:pt idx="57">
                  <c:v>-2.6971113554314217E-2</c:v>
                </c:pt>
                <c:pt idx="58">
                  <c:v>-1.1266286474803433E-2</c:v>
                </c:pt>
                <c:pt idx="59">
                  <c:v>-2.0390925372149447E-2</c:v>
                </c:pt>
                <c:pt idx="60">
                  <c:v>-2.2320673041809225E-2</c:v>
                </c:pt>
                <c:pt idx="61">
                  <c:v>-1.342345011063286E-2</c:v>
                </c:pt>
                <c:pt idx="62">
                  <c:v>-2.697671497681282E-2</c:v>
                </c:pt>
                <c:pt idx="63">
                  <c:v>-2.0684515548478742E-2</c:v>
                </c:pt>
                <c:pt idx="64">
                  <c:v>-1.3910177916624565E-2</c:v>
                </c:pt>
                <c:pt idx="65">
                  <c:v>-9.0598323834225284E-3</c:v>
                </c:pt>
                <c:pt idx="66">
                  <c:v>-2.1518878810205699E-2</c:v>
                </c:pt>
                <c:pt idx="67">
                  <c:v>-1.9379208990814335E-2</c:v>
                </c:pt>
                <c:pt idx="68">
                  <c:v>-8.503252870942845E-3</c:v>
                </c:pt>
                <c:pt idx="69">
                  <c:v>-1.1290207308847611E-2</c:v>
                </c:pt>
                <c:pt idx="70">
                  <c:v>-7.267570470110318E-3</c:v>
                </c:pt>
                <c:pt idx="71">
                  <c:v>-9.0247762517119308E-3</c:v>
                </c:pt>
                <c:pt idx="72">
                  <c:v>-3.7949167161367755E-3</c:v>
                </c:pt>
                <c:pt idx="73">
                  <c:v>3.4215296703811512E-3</c:v>
                </c:pt>
                <c:pt idx="74">
                  <c:v>3.900647576623107E-3</c:v>
                </c:pt>
                <c:pt idx="75">
                  <c:v>-5.3761857807284059E-4</c:v>
                </c:pt>
                <c:pt idx="76">
                  <c:v>-6.7412131129945376E-3</c:v>
                </c:pt>
                <c:pt idx="77">
                  <c:v>-7.3668570170980158E-3</c:v>
                </c:pt>
                <c:pt idx="78">
                  <c:v>-1.5304252481001E-2</c:v>
                </c:pt>
                <c:pt idx="79">
                  <c:v>-1.575552767669066E-2</c:v>
                </c:pt>
                <c:pt idx="80">
                  <c:v>-8.9493562221166882E-3</c:v>
                </c:pt>
                <c:pt idx="81">
                  <c:v>-7.6214127906065188E-3</c:v>
                </c:pt>
                <c:pt idx="82">
                  <c:v>-1.2255370176201841E-2</c:v>
                </c:pt>
                <c:pt idx="83">
                  <c:v>-1.1842508535029318E-2</c:v>
                </c:pt>
                <c:pt idx="84">
                  <c:v>-1.5422382838132931E-2</c:v>
                </c:pt>
                <c:pt idx="85">
                  <c:v>-1.6922726946146039E-2</c:v>
                </c:pt>
                <c:pt idx="86">
                  <c:v>-8.7878887872248623E-3</c:v>
                </c:pt>
                <c:pt idx="87">
                  <c:v>-5.9420022712019186E-3</c:v>
                </c:pt>
                <c:pt idx="88">
                  <c:v>-6.2297500495661733E-3</c:v>
                </c:pt>
                <c:pt idx="89">
                  <c:v>-6.8709464496879893E-4</c:v>
                </c:pt>
                <c:pt idx="90">
                  <c:v>5.5146641904197484E-3</c:v>
                </c:pt>
                <c:pt idx="91">
                  <c:v>7.26897766553526E-3</c:v>
                </c:pt>
                <c:pt idx="92">
                  <c:v>7.6616773488824017E-3</c:v>
                </c:pt>
                <c:pt idx="93">
                  <c:v>1.6537934572697591E-3</c:v>
                </c:pt>
                <c:pt idx="94">
                  <c:v>4.0863062744544536E-3</c:v>
                </c:pt>
                <c:pt idx="95">
                  <c:v>4.0271311631194916E-3</c:v>
                </c:pt>
                <c:pt idx="96">
                  <c:v>3.1573707151115633E-3</c:v>
                </c:pt>
                <c:pt idx="97">
                  <c:v>7.926684279954686E-3</c:v>
                </c:pt>
                <c:pt idx="98">
                  <c:v>5.8308318295305361E-3</c:v>
                </c:pt>
                <c:pt idx="99">
                  <c:v>7.7013023666348884E-3</c:v>
                </c:pt>
                <c:pt idx="100">
                  <c:v>6.8507631914586876E-3</c:v>
                </c:pt>
                <c:pt idx="101">
                  <c:v>5.8105308157869184E-3</c:v>
                </c:pt>
                <c:pt idx="102">
                  <c:v>4.5243611383544201E-4</c:v>
                </c:pt>
                <c:pt idx="103">
                  <c:v>7.4044299980557836E-3</c:v>
                </c:pt>
                <c:pt idx="104">
                  <c:v>3.3249915501263544E-3</c:v>
                </c:pt>
                <c:pt idx="105">
                  <c:v>9.1031529652378478E-3</c:v>
                </c:pt>
                <c:pt idx="106">
                  <c:v>1.2176216971145262E-2</c:v>
                </c:pt>
                <c:pt idx="107">
                  <c:v>1.2891429136697529E-2</c:v>
                </c:pt>
                <c:pt idx="108">
                  <c:v>1.8053146106022822E-2</c:v>
                </c:pt>
                <c:pt idx="109">
                  <c:v>1.8181593977265764E-2</c:v>
                </c:pt>
                <c:pt idx="110">
                  <c:v>1.9795538538937608E-2</c:v>
                </c:pt>
                <c:pt idx="111">
                  <c:v>2.0640898226093905E-2</c:v>
                </c:pt>
                <c:pt idx="112">
                  <c:v>2.1980912106495012E-2</c:v>
                </c:pt>
                <c:pt idx="113">
                  <c:v>1.9011031399758252E-2</c:v>
                </c:pt>
                <c:pt idx="114">
                  <c:v>2.1171356228069482E-2</c:v>
                </c:pt>
                <c:pt idx="115">
                  <c:v>2.0277264296697295E-2</c:v>
                </c:pt>
                <c:pt idx="116">
                  <c:v>1.8806752690400098E-2</c:v>
                </c:pt>
                <c:pt idx="117">
                  <c:v>1.5853348462182781E-2</c:v>
                </c:pt>
                <c:pt idx="118">
                  <c:v>1.7342014935516781E-2</c:v>
                </c:pt>
                <c:pt idx="119">
                  <c:v>1.2818027586518621E-2</c:v>
                </c:pt>
                <c:pt idx="120">
                  <c:v>1.4376714517425192E-2</c:v>
                </c:pt>
                <c:pt idx="121">
                  <c:v>4.4535141528262434E-3</c:v>
                </c:pt>
                <c:pt idx="122">
                  <c:v>6.0924075966548594E-3</c:v>
                </c:pt>
                <c:pt idx="123">
                  <c:v>8.3294521422470034E-4</c:v>
                </c:pt>
                <c:pt idx="124">
                  <c:v>3.8933694608666919E-3</c:v>
                </c:pt>
                <c:pt idx="125">
                  <c:v>5.2461598431820964E-3</c:v>
                </c:pt>
                <c:pt idx="126">
                  <c:v>6.0101369543312019E-3</c:v>
                </c:pt>
                <c:pt idx="127">
                  <c:v>4.504035752617353E-3</c:v>
                </c:pt>
                <c:pt idx="128">
                  <c:v>1.0436279656705827E-2</c:v>
                </c:pt>
                <c:pt idx="129">
                  <c:v>1.690176050749961E-2</c:v>
                </c:pt>
                <c:pt idx="130">
                  <c:v>2.2792444741579224E-2</c:v>
                </c:pt>
                <c:pt idx="131">
                  <c:v>2.4436427413091932E-2</c:v>
                </c:pt>
                <c:pt idx="132">
                  <c:v>1.9417918645208324E-2</c:v>
                </c:pt>
                <c:pt idx="133">
                  <c:v>2.4936572464890096E-2</c:v>
                </c:pt>
                <c:pt idx="134">
                  <c:v>2.6077869845645241E-2</c:v>
                </c:pt>
                <c:pt idx="135">
                  <c:v>2.4586420050778358E-2</c:v>
                </c:pt>
                <c:pt idx="136">
                  <c:v>2.728139249821292E-2</c:v>
                </c:pt>
                <c:pt idx="137">
                  <c:v>2.8806219008277789E-2</c:v>
                </c:pt>
                <c:pt idx="138">
                  <c:v>2.70939720570628E-2</c:v>
                </c:pt>
                <c:pt idx="139">
                  <c:v>2.6048210002923254E-2</c:v>
                </c:pt>
                <c:pt idx="140">
                  <c:v>2.5847286669458902E-2</c:v>
                </c:pt>
                <c:pt idx="141">
                  <c:v>2.8510126727872898E-2</c:v>
                </c:pt>
                <c:pt idx="142">
                  <c:v>3.4253783811043569E-2</c:v>
                </c:pt>
                <c:pt idx="143">
                  <c:v>3.2866312847838454E-2</c:v>
                </c:pt>
                <c:pt idx="144">
                  <c:v>2.8267042745544535E-2</c:v>
                </c:pt>
                <c:pt idx="145">
                  <c:v>2.4041799341850977E-2</c:v>
                </c:pt>
                <c:pt idx="146">
                  <c:v>2.7799857076001987E-2</c:v>
                </c:pt>
                <c:pt idx="147">
                  <c:v>2.6370385414685581E-2</c:v>
                </c:pt>
                <c:pt idx="148">
                  <c:v>2.9594345456784219E-2</c:v>
                </c:pt>
                <c:pt idx="149">
                  <c:v>3.2739612284807276E-2</c:v>
                </c:pt>
                <c:pt idx="150">
                  <c:v>3.5386298314993285E-2</c:v>
                </c:pt>
                <c:pt idx="151">
                  <c:v>3.7310351417443544E-2</c:v>
                </c:pt>
                <c:pt idx="152">
                  <c:v>3.7001033893024962E-2</c:v>
                </c:pt>
                <c:pt idx="153">
                  <c:v>3.6774708069739891E-2</c:v>
                </c:pt>
                <c:pt idx="154">
                  <c:v>3.2092685430051331E-2</c:v>
                </c:pt>
                <c:pt idx="155">
                  <c:v>2.8231389014685929E-2</c:v>
                </c:pt>
                <c:pt idx="156">
                  <c:v>3.2525053064754471E-2</c:v>
                </c:pt>
                <c:pt idx="157">
                  <c:v>2.6654052587483591E-2</c:v>
                </c:pt>
                <c:pt idx="158">
                  <c:v>3.2177614535157106E-2</c:v>
                </c:pt>
                <c:pt idx="159">
                  <c:v>3.4699580084062015E-2</c:v>
                </c:pt>
                <c:pt idx="160">
                  <c:v>3.761930808537374E-2</c:v>
                </c:pt>
                <c:pt idx="161">
                  <c:v>3.9695271662246123E-2</c:v>
                </c:pt>
                <c:pt idx="162">
                  <c:v>4.0375047365143815E-2</c:v>
                </c:pt>
                <c:pt idx="163">
                  <c:v>3.8775168502444328E-2</c:v>
                </c:pt>
                <c:pt idx="164">
                  <c:v>4.3236454243159757E-2</c:v>
                </c:pt>
                <c:pt idx="165">
                  <c:v>4.8534305511068097E-2</c:v>
                </c:pt>
                <c:pt idx="166">
                  <c:v>4.8489217685013068E-2</c:v>
                </c:pt>
                <c:pt idx="167">
                  <c:v>5.2207307309844492E-2</c:v>
                </c:pt>
                <c:pt idx="168">
                  <c:v>4.9308036332617447E-2</c:v>
                </c:pt>
                <c:pt idx="169">
                  <c:v>4.9245311059053526E-2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F3-410E-8135-284FC8BC0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714344"/>
        <c:axId val="490709640"/>
      </c:lineChart>
      <c:catAx>
        <c:axId val="49071434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09640"/>
        <c:crosses val="autoZero"/>
        <c:auto val="1"/>
        <c:lblAlgn val="ctr"/>
        <c:lblOffset val="100"/>
        <c:noMultiLvlLbl val="0"/>
      </c:catAx>
      <c:valAx>
        <c:axId val="49070964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4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Performance!$J$2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Performance!$M$3</c:f>
              <c:strCache>
                <c:ptCount val="1"/>
                <c:pt idx="0">
                  <c:v>Portfolio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Performance!$J$4:$J$17</c:f>
              <c:strCache>
                <c:ptCount val="14"/>
                <c:pt idx="0">
                  <c:v>Initial</c:v>
                </c:pt>
                <c:pt idx="1">
                  <c:v>5-Jan</c:v>
                </c:pt>
                <c:pt idx="2">
                  <c:v>12-Jan</c:v>
                </c:pt>
                <c:pt idx="3">
                  <c:v>19-Jan</c:v>
                </c:pt>
                <c:pt idx="4">
                  <c:v>26-Jan</c:v>
                </c:pt>
                <c:pt idx="5">
                  <c:v>2-Feb</c:v>
                </c:pt>
                <c:pt idx="6">
                  <c:v>9-Feb</c:v>
                </c:pt>
                <c:pt idx="7">
                  <c:v>16-Feb</c:v>
                </c:pt>
                <c:pt idx="8">
                  <c:v>23-Feb</c:v>
                </c:pt>
                <c:pt idx="9">
                  <c:v>2-Mar</c:v>
                </c:pt>
                <c:pt idx="10">
                  <c:v>9-Mar</c:v>
                </c:pt>
                <c:pt idx="11">
                  <c:v>16-Mar</c:v>
                </c:pt>
                <c:pt idx="12">
                  <c:v>23-Mar</c:v>
                </c:pt>
                <c:pt idx="13">
                  <c:v>29-Mar</c:v>
                </c:pt>
              </c:strCache>
            </c:strRef>
          </c:cat>
          <c:val>
            <c:numRef>
              <c:f>Performance!$O$4:$O$17</c:f>
              <c:numCache>
                <c:formatCode>0.0%</c:formatCode>
                <c:ptCount val="14"/>
                <c:pt idx="0">
                  <c:v>0</c:v>
                </c:pt>
                <c:pt idx="1">
                  <c:v>2.1990538588837483E-2</c:v>
                </c:pt>
                <c:pt idx="2">
                  <c:v>3.3369312921640804E-2</c:v>
                </c:pt>
                <c:pt idx="3">
                  <c:v>4.1464234226147756E-2</c:v>
                </c:pt>
                <c:pt idx="4">
                  <c:v>5.6161210158492736E-2</c:v>
                </c:pt>
                <c:pt idx="5">
                  <c:v>2.2480491793769986E-2</c:v>
                </c:pt>
                <c:pt idx="6">
                  <c:v>-1.2114028183326742E-2</c:v>
                </c:pt>
                <c:pt idx="7">
                  <c:v>2.5543023367721851E-2</c:v>
                </c:pt>
                <c:pt idx="8">
                  <c:v>3.1580594871887913E-2</c:v>
                </c:pt>
                <c:pt idx="9">
                  <c:v>1.7670719690059178E-2</c:v>
                </c:pt>
                <c:pt idx="10">
                  <c:v>4.109838953807321E-2</c:v>
                </c:pt>
                <c:pt idx="11">
                  <c:v>3.2514163114883976E-2</c:v>
                </c:pt>
                <c:pt idx="12">
                  <c:v>-1.2714156050743886E-2</c:v>
                </c:pt>
                <c:pt idx="13">
                  <c:v>5.9655262787374763E-3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9B-4BE2-89EA-49E7FD4A24F7}"/>
            </c:ext>
          </c:extLst>
        </c:ser>
        <c:ser>
          <c:idx val="1"/>
          <c:order val="1"/>
          <c:tx>
            <c:strRef>
              <c:f>Performance!$P$3</c:f>
              <c:strCache>
                <c:ptCount val="1"/>
                <c:pt idx="0">
                  <c:v>Benchmark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Performance!$J$4:$J$17</c:f>
              <c:strCache>
                <c:ptCount val="14"/>
                <c:pt idx="0">
                  <c:v>Initial</c:v>
                </c:pt>
                <c:pt idx="1">
                  <c:v>5-Jan</c:v>
                </c:pt>
                <c:pt idx="2">
                  <c:v>12-Jan</c:v>
                </c:pt>
                <c:pt idx="3">
                  <c:v>19-Jan</c:v>
                </c:pt>
                <c:pt idx="4">
                  <c:v>26-Jan</c:v>
                </c:pt>
                <c:pt idx="5">
                  <c:v>2-Feb</c:v>
                </c:pt>
                <c:pt idx="6">
                  <c:v>9-Feb</c:v>
                </c:pt>
                <c:pt idx="7">
                  <c:v>16-Feb</c:v>
                </c:pt>
                <c:pt idx="8">
                  <c:v>23-Feb</c:v>
                </c:pt>
                <c:pt idx="9">
                  <c:v>2-Mar</c:v>
                </c:pt>
                <c:pt idx="10">
                  <c:v>9-Mar</c:v>
                </c:pt>
                <c:pt idx="11">
                  <c:v>16-Mar</c:v>
                </c:pt>
                <c:pt idx="12">
                  <c:v>23-Mar</c:v>
                </c:pt>
                <c:pt idx="13">
                  <c:v>29-Mar</c:v>
                </c:pt>
              </c:strCache>
            </c:strRef>
          </c:cat>
          <c:val>
            <c:numRef>
              <c:f>Performance!$R$4:$R$17</c:f>
              <c:numCache>
                <c:formatCode>0.0%</c:formatCode>
                <c:ptCount val="14"/>
                <c:pt idx="0">
                  <c:v>0</c:v>
                </c:pt>
                <c:pt idx="1">
                  <c:v>1.174525034703322E-2</c:v>
                </c:pt>
                <c:pt idx="2">
                  <c:v>2.2333861858532034E-2</c:v>
                </c:pt>
                <c:pt idx="3">
                  <c:v>2.7647433778596575E-2</c:v>
                </c:pt>
                <c:pt idx="4">
                  <c:v>4.1760787105091124E-2</c:v>
                </c:pt>
                <c:pt idx="5">
                  <c:v>1.7024367488661873E-2</c:v>
                </c:pt>
                <c:pt idx="6">
                  <c:v>-2.4942118149384407E-2</c:v>
                </c:pt>
                <c:pt idx="7">
                  <c:v>4.7863645203474192E-3</c:v>
                </c:pt>
                <c:pt idx="8">
                  <c:v>7.8121394572991942E-3</c:v>
                </c:pt>
                <c:pt idx="9">
                  <c:v>-6.1393944848440185E-3</c:v>
                </c:pt>
                <c:pt idx="10">
                  <c:v>1.743193794256781E-2</c:v>
                </c:pt>
                <c:pt idx="11">
                  <c:v>1.1034814812995952E-2</c:v>
                </c:pt>
                <c:pt idx="12">
                  <c:v>-2.7416536783642531E-2</c:v>
                </c:pt>
                <c:pt idx="13">
                  <c:v>-9.9399999999999489E-3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B-4BE2-89EA-49E7FD4A24F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0712776"/>
        <c:axId val="490713168"/>
      </c:lineChart>
      <c:catAx>
        <c:axId val="490712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3168"/>
        <c:crosses val="autoZero"/>
        <c:auto val="1"/>
        <c:lblAlgn val="ctr"/>
        <c:lblOffset val="100"/>
        <c:noMultiLvlLbl val="0"/>
      </c:catAx>
      <c:valAx>
        <c:axId val="4907131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%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2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Values!$R$3</c:f>
          <c:strCache>
            <c:ptCount val="1"/>
            <c:pt idx="0">
              <c:v>Portfolio YTD Return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Values!$B$4:$B$75</c:f>
              <c:numCache>
                <c:formatCode>m/d/yyyy</c:formatCode>
                <c:ptCount val="72"/>
                <c:pt idx="0">
                  <c:v>43098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43116</c:v>
                </c:pt>
                <c:pt idx="11">
                  <c:v>43117</c:v>
                </c:pt>
                <c:pt idx="12">
                  <c:v>43118</c:v>
                </c:pt>
                <c:pt idx="13">
                  <c:v>43119</c:v>
                </c:pt>
                <c:pt idx="14">
                  <c:v>43122</c:v>
                </c:pt>
                <c:pt idx="15">
                  <c:v>43123</c:v>
                </c:pt>
                <c:pt idx="16">
                  <c:v>43124</c:v>
                </c:pt>
                <c:pt idx="17">
                  <c:v>43125</c:v>
                </c:pt>
                <c:pt idx="18">
                  <c:v>43126</c:v>
                </c:pt>
                <c:pt idx="19">
                  <c:v>43129</c:v>
                </c:pt>
                <c:pt idx="20">
                  <c:v>43130</c:v>
                </c:pt>
                <c:pt idx="21">
                  <c:v>43131</c:v>
                </c:pt>
                <c:pt idx="22">
                  <c:v>43132</c:v>
                </c:pt>
                <c:pt idx="23">
                  <c:v>43133</c:v>
                </c:pt>
                <c:pt idx="24">
                  <c:v>43136</c:v>
                </c:pt>
                <c:pt idx="25">
                  <c:v>43137</c:v>
                </c:pt>
                <c:pt idx="26">
                  <c:v>43138</c:v>
                </c:pt>
                <c:pt idx="27">
                  <c:v>43139</c:v>
                </c:pt>
                <c:pt idx="28">
                  <c:v>43140</c:v>
                </c:pt>
                <c:pt idx="29">
                  <c:v>43143</c:v>
                </c:pt>
                <c:pt idx="30">
                  <c:v>43144</c:v>
                </c:pt>
                <c:pt idx="31">
                  <c:v>43145</c:v>
                </c:pt>
                <c:pt idx="32">
                  <c:v>43146</c:v>
                </c:pt>
                <c:pt idx="33">
                  <c:v>43147</c:v>
                </c:pt>
                <c:pt idx="34">
                  <c:v>43151</c:v>
                </c:pt>
                <c:pt idx="35">
                  <c:v>43152</c:v>
                </c:pt>
                <c:pt idx="36">
                  <c:v>43153</c:v>
                </c:pt>
                <c:pt idx="37">
                  <c:v>43154</c:v>
                </c:pt>
                <c:pt idx="38">
                  <c:v>43157</c:v>
                </c:pt>
                <c:pt idx="39">
                  <c:v>43158</c:v>
                </c:pt>
                <c:pt idx="40">
                  <c:v>43159</c:v>
                </c:pt>
                <c:pt idx="41">
                  <c:v>43160</c:v>
                </c:pt>
                <c:pt idx="42">
                  <c:v>43161</c:v>
                </c:pt>
                <c:pt idx="43">
                  <c:v>43164</c:v>
                </c:pt>
                <c:pt idx="44">
                  <c:v>43165</c:v>
                </c:pt>
                <c:pt idx="45">
                  <c:v>43166</c:v>
                </c:pt>
                <c:pt idx="46">
                  <c:v>43167</c:v>
                </c:pt>
                <c:pt idx="47">
                  <c:v>43168</c:v>
                </c:pt>
                <c:pt idx="48">
                  <c:v>43171</c:v>
                </c:pt>
                <c:pt idx="49">
                  <c:v>43172</c:v>
                </c:pt>
                <c:pt idx="50">
                  <c:v>43173</c:v>
                </c:pt>
                <c:pt idx="51">
                  <c:v>43174</c:v>
                </c:pt>
                <c:pt idx="52">
                  <c:v>43175</c:v>
                </c:pt>
                <c:pt idx="53">
                  <c:v>43178</c:v>
                </c:pt>
                <c:pt idx="54">
                  <c:v>43179</c:v>
                </c:pt>
                <c:pt idx="55">
                  <c:v>43180</c:v>
                </c:pt>
                <c:pt idx="56">
                  <c:v>43181</c:v>
                </c:pt>
                <c:pt idx="57">
                  <c:v>43182</c:v>
                </c:pt>
                <c:pt idx="58">
                  <c:v>43185</c:v>
                </c:pt>
                <c:pt idx="59">
                  <c:v>43186</c:v>
                </c:pt>
                <c:pt idx="60">
                  <c:v>43187</c:v>
                </c:pt>
                <c:pt idx="61">
                  <c:v>43188</c:v>
                </c:pt>
                <c:pt idx="62">
                  <c:v>43192</c:v>
                </c:pt>
                <c:pt idx="63">
                  <c:v>43193</c:v>
                </c:pt>
                <c:pt idx="64">
                  <c:v>43194</c:v>
                </c:pt>
                <c:pt idx="65">
                  <c:v>43195</c:v>
                </c:pt>
                <c:pt idx="66">
                  <c:v>43196</c:v>
                </c:pt>
                <c:pt idx="67">
                  <c:v>43199</c:v>
                </c:pt>
                <c:pt idx="68">
                  <c:v>43200</c:v>
                </c:pt>
                <c:pt idx="69">
                  <c:v>43201</c:v>
                </c:pt>
                <c:pt idx="70">
                  <c:v>43202</c:v>
                </c:pt>
                <c:pt idx="71">
                  <c:v>43203</c:v>
                </c:pt>
              </c:numCache>
            </c:numRef>
          </c:cat>
          <c:val>
            <c:numRef>
              <c:f>Values!$R$4:$R$75</c:f>
              <c:numCache>
                <c:formatCode>0.00%</c:formatCode>
                <c:ptCount val="72"/>
                <c:pt idx="0">
                  <c:v>0</c:v>
                </c:pt>
                <c:pt idx="1">
                  <c:v>-3.2845688760979819E-2</c:v>
                </c:pt>
                <c:pt idx="2">
                  <c:v>-2.7204282638817801E-2</c:v>
                </c:pt>
                <c:pt idx="3">
                  <c:v>-2.3722480464017148E-2</c:v>
                </c:pt>
                <c:pt idx="4">
                  <c:v>-1.8779958327899915E-2</c:v>
                </c:pt>
                <c:pt idx="5">
                  <c:v>-1.5828154659233484E-2</c:v>
                </c:pt>
                <c:pt idx="6">
                  <c:v>-1.5133701920731379E-2</c:v>
                </c:pt>
                <c:pt idx="7">
                  <c:v>-1.7746488941733363E-2</c:v>
                </c:pt>
                <c:pt idx="8">
                  <c:v>-1.2628843524018163E-2</c:v>
                </c:pt>
                <c:pt idx="9">
                  <c:v>-7.2188400997589275E-3</c:v>
                </c:pt>
                <c:pt idx="10">
                  <c:v>-1.3489165245400003E-2</c:v>
                </c:pt>
                <c:pt idx="11">
                  <c:v>-4.2373180664853072E-3</c:v>
                </c:pt>
                <c:pt idx="12">
                  <c:v>-5.9876069565629741E-3</c:v>
                </c:pt>
                <c:pt idx="13">
                  <c:v>8.9479450686091866E-4</c:v>
                </c:pt>
                <c:pt idx="14">
                  <c:v>3.6993179134896526E-3</c:v>
                </c:pt>
                <c:pt idx="15">
                  <c:v>7.2386289602632825E-3</c:v>
                </c:pt>
                <c:pt idx="16">
                  <c:v>7.253855564171463E-3</c:v>
                </c:pt>
                <c:pt idx="17">
                  <c:v>7.1236346722252097E-3</c:v>
                </c:pt>
                <c:pt idx="18">
                  <c:v>1.5490827422744546E-2</c:v>
                </c:pt>
                <c:pt idx="19">
                  <c:v>1.0285969229876235E-2</c:v>
                </c:pt>
                <c:pt idx="20">
                  <c:v>1.2189802345594636E-3</c:v>
                </c:pt>
                <c:pt idx="21">
                  <c:v>4.9061208663556677E-3</c:v>
                </c:pt>
                <c:pt idx="22">
                  <c:v>1.4438393112770065E-4</c:v>
                </c:pt>
                <c:pt idx="23">
                  <c:v>-1.764674680572853E-2</c:v>
                </c:pt>
                <c:pt idx="24">
                  <c:v>-4.7242668306984648E-2</c:v>
                </c:pt>
                <c:pt idx="25">
                  <c:v>-3.3662557161740381E-2</c:v>
                </c:pt>
                <c:pt idx="26">
                  <c:v>-3.3768230953884926E-2</c:v>
                </c:pt>
                <c:pt idx="27">
                  <c:v>-6.5256546202331012E-2</c:v>
                </c:pt>
                <c:pt idx="28">
                  <c:v>-5.1654443707153996E-2</c:v>
                </c:pt>
                <c:pt idx="29">
                  <c:v>-4.294544649838572E-2</c:v>
                </c:pt>
                <c:pt idx="30">
                  <c:v>-4.1636530262046945E-2</c:v>
                </c:pt>
                <c:pt idx="31">
                  <c:v>-2.9489195632262044E-2</c:v>
                </c:pt>
                <c:pt idx="32">
                  <c:v>-1.6606665910155693E-2</c:v>
                </c:pt>
                <c:pt idx="33">
                  <c:v>-1.4690306741586334E-2</c:v>
                </c:pt>
                <c:pt idx="34">
                  <c:v>-1.974925213843215E-2</c:v>
                </c:pt>
                <c:pt idx="35">
                  <c:v>-2.4125580611515485E-2</c:v>
                </c:pt>
                <c:pt idx="36">
                  <c:v>-2.2961451433884505E-2</c:v>
                </c:pt>
                <c:pt idx="37">
                  <c:v>-8.6248132603470307E-3</c:v>
                </c:pt>
                <c:pt idx="38">
                  <c:v>5.6006536400032836E-4</c:v>
                </c:pt>
                <c:pt idx="39">
                  <c:v>-1.0317392175705264E-2</c:v>
                </c:pt>
                <c:pt idx="40">
                  <c:v>-1.7884400065059758E-2</c:v>
                </c:pt>
                <c:pt idx="41">
                  <c:v>-2.6709403730702297E-2</c:v>
                </c:pt>
                <c:pt idx="42">
                  <c:v>-2.2396827357615279E-2</c:v>
                </c:pt>
                <c:pt idx="43">
                  <c:v>-1.7907259886722149E-2</c:v>
                </c:pt>
                <c:pt idx="44">
                  <c:v>-1.5456785922102534E-2</c:v>
                </c:pt>
                <c:pt idx="45">
                  <c:v>-1.6210924870840748E-2</c:v>
                </c:pt>
                <c:pt idx="46">
                  <c:v>-1.2655108423188288E-2</c:v>
                </c:pt>
                <c:pt idx="47">
                  <c:v>8.839119264196782E-4</c:v>
                </c:pt>
                <c:pt idx="48">
                  <c:v>-5.9303436043911528E-4</c:v>
                </c:pt>
                <c:pt idx="49">
                  <c:v>-6.209126223432837E-3</c:v>
                </c:pt>
                <c:pt idx="50">
                  <c:v>-8.22847321590503E-3</c:v>
                </c:pt>
                <c:pt idx="51">
                  <c:v>-9.0780174957066917E-3</c:v>
                </c:pt>
                <c:pt idx="52">
                  <c:v>-7.5763007483237166E-3</c:v>
                </c:pt>
                <c:pt idx="53">
                  <c:v>-1.7174221189753869E-2</c:v>
                </c:pt>
                <c:pt idx="54">
                  <c:v>-1.3659286550493532E-2</c:v>
                </c:pt>
                <c:pt idx="55">
                  <c:v>-1.4540782560264476E-2</c:v>
                </c:pt>
                <c:pt idx="56">
                  <c:v>-3.6639294548230228E-2</c:v>
                </c:pt>
                <c:pt idx="57">
                  <c:v>-5.2398098279949457E-2</c:v>
                </c:pt>
                <c:pt idx="58">
                  <c:v>-2.8947890621567551E-2</c:v>
                </c:pt>
                <c:pt idx="59">
                  <c:v>-4.5761162984572223E-2</c:v>
                </c:pt>
                <c:pt idx="60">
                  <c:v>-4.987104128062092E-2</c:v>
                </c:pt>
                <c:pt idx="61">
                  <c:v>-3.6471901877735524E-2</c:v>
                </c:pt>
                <c:pt idx="62">
                  <c:v>-5.3530946774390298E-2</c:v>
                </c:pt>
                <c:pt idx="63">
                  <c:v>-4.5915867112244491E-2</c:v>
                </c:pt>
                <c:pt idx="64">
                  <c:v>-3.6631116127891272E-2</c:v>
                </c:pt>
                <c:pt idx="65">
                  <c:v>-3.1364173954126384E-2</c:v>
                </c:pt>
                <c:pt idx="66">
                  <c:v>-4.8912709705103308E-2</c:v>
                </c:pt>
                <c:pt idx="67">
                  <c:v>-4.6282437420315015E-2</c:v>
                </c:pt>
                <c:pt idx="68">
                  <c:v>-3.4116149748108504E-2</c:v>
                </c:pt>
                <c:pt idx="69">
                  <c:v>-3.6236132616987993E-2</c:v>
                </c:pt>
                <c:pt idx="70">
                  <c:v>-3.0705433744441901E-2</c:v>
                </c:pt>
                <c:pt idx="71">
                  <c:v>-3.1772065477711164E-2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0-4451-9079-83BBFC2B5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0706504"/>
        <c:axId val="490702976"/>
      </c:lineChart>
      <c:dateAx>
        <c:axId val="4907065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02976"/>
        <c:crosses val="autoZero"/>
        <c:auto val="1"/>
        <c:lblOffset val="100"/>
        <c:baseTimeUnit val="days"/>
      </c:dateAx>
      <c:valAx>
        <c:axId val="49070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06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'Dash Old'!$J$2</c:f>
          <c:strCache>
            <c:ptCount val="1"/>
            <c:pt idx="0">
              <c:v>#REF!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gradFill flip="none" rotWithShape="1">
              <a:gsLst>
                <a:gs pos="0">
                  <a:srgbClr val="67AFEB">
                    <a:shade val="30000"/>
                    <a:satMod val="115000"/>
                  </a:srgbClr>
                </a:gs>
                <a:gs pos="50000">
                  <a:srgbClr val="67AFEB">
                    <a:shade val="67500"/>
                    <a:satMod val="115000"/>
                  </a:srgbClr>
                </a:gs>
                <a:gs pos="100000">
                  <a:srgbClr val="67AFEB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16"/>
            <c:invertIfNegative val="0"/>
            <c:bubble3D val="0"/>
            <c:spPr>
              <a:gradFill flip="none" rotWithShape="1">
                <a:gsLst>
                  <a:gs pos="0">
                    <a:srgbClr val="67AFEB">
                      <a:shade val="30000"/>
                      <a:satMod val="115000"/>
                    </a:srgbClr>
                  </a:gs>
                  <a:gs pos="50000">
                    <a:srgbClr val="67AFEB">
                      <a:shade val="67500"/>
                      <a:satMod val="115000"/>
                    </a:srgbClr>
                  </a:gs>
                  <a:gs pos="100000">
                    <a:srgbClr val="67AFEB">
                      <a:shade val="100000"/>
                      <a:satMod val="115000"/>
                    </a:srgbClr>
                  </a:gs>
                </a:gsLst>
                <a:lin ang="16200000" scaled="1"/>
                <a:tileRect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A49-4D5A-9B9E-5EAC2D720887}"/>
              </c:ext>
            </c:extLst>
          </c:dPt>
          <c:cat>
            <c:strRef>
              <c:f>'Dash Old'!$F$5:$F$21</c:f>
              <c:strCache>
                <c:ptCount val="17"/>
                <c:pt idx="0">
                  <c:v>ABBV</c:v>
                </c:pt>
                <c:pt idx="1">
                  <c:v>AMAT</c:v>
                </c:pt>
                <c:pt idx="2">
                  <c:v>BMY</c:v>
                </c:pt>
                <c:pt idx="3">
                  <c:v>STZ</c:v>
                </c:pt>
                <c:pt idx="4">
                  <c:v>FDX</c:v>
                </c:pt>
                <c:pt idx="5">
                  <c:v>HAS</c:v>
                </c:pt>
                <c:pt idx="6">
                  <c:v>ISRG</c:v>
                </c:pt>
                <c:pt idx="7">
                  <c:v>IWV</c:v>
                </c:pt>
                <c:pt idx="8">
                  <c:v>ITA</c:v>
                </c:pt>
                <c:pt idx="9">
                  <c:v>XLB</c:v>
                </c:pt>
                <c:pt idx="10">
                  <c:v>MSFT</c:v>
                </c:pt>
                <c:pt idx="11">
                  <c:v>MPWR</c:v>
                </c:pt>
                <c:pt idx="12">
                  <c:v>NKE</c:v>
                </c:pt>
                <c:pt idx="13">
                  <c:v>PYPL</c:v>
                </c:pt>
                <c:pt idx="14">
                  <c:v>CRM</c:v>
                </c:pt>
                <c:pt idx="15">
                  <c:v>DIS</c:v>
                </c:pt>
                <c:pt idx="16">
                  <c:v>TSN</c:v>
                </c:pt>
              </c:strCache>
            </c:strRef>
          </c:cat>
          <c:val>
            <c:numRef>
              <c:f>'Dash Old'!$H$5:$H$21</c:f>
              <c:numCache>
                <c:formatCode>0.00%</c:formatCode>
                <c:ptCount val="17"/>
                <c:pt idx="0">
                  <c:v>4.9339207048458178E-2</c:v>
                </c:pt>
                <c:pt idx="1">
                  <c:v>0.11953179248090473</c:v>
                </c:pt>
                <c:pt idx="2">
                  <c:v>-0.13464966406142886</c:v>
                </c:pt>
                <c:pt idx="3">
                  <c:v>0.34337667322362408</c:v>
                </c:pt>
                <c:pt idx="4">
                  <c:v>3.270042194092837E-2</c:v>
                </c:pt>
                <c:pt idx="5">
                  <c:v>0.3173425366695426</c:v>
                </c:pt>
                <c:pt idx="6">
                  <c:v>7.6697127937337406E-3</c:v>
                </c:pt>
                <c:pt idx="7">
                  <c:v>-0.15258215962441313</c:v>
                </c:pt>
                <c:pt idx="8">
                  <c:v>0.10584222686764222</c:v>
                </c:pt>
                <c:pt idx="9">
                  <c:v>-8.36067725423284E-2</c:v>
                </c:pt>
                <c:pt idx="10">
                  <c:v>0.25414289595218675</c:v>
                </c:pt>
                <c:pt idx="11">
                  <c:v>0.3391776432894269</c:v>
                </c:pt>
                <c:pt idx="12">
                  <c:v>0.10744776992185412</c:v>
                </c:pt>
                <c:pt idx="13">
                  <c:v>0.10046785104634259</c:v>
                </c:pt>
                <c:pt idx="14">
                  <c:v>-1.7595895627079305E-2</c:v>
                </c:pt>
                <c:pt idx="15">
                  <c:v>0.32300678045358899</c:v>
                </c:pt>
                <c:pt idx="16">
                  <c:v>8.6650679456434787E-2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11-42E7-8D7A-C7FAD26FC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90719048"/>
        <c:axId val="490715912"/>
      </c:barChart>
      <c:catAx>
        <c:axId val="49071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5912"/>
        <c:crosses val="autoZero"/>
        <c:auto val="1"/>
        <c:lblAlgn val="ctr"/>
        <c:lblOffset val="100"/>
        <c:noMultiLvlLbl val="0"/>
      </c:catAx>
      <c:valAx>
        <c:axId val="490715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0719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6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>
            <a:lumMod val="95000"/>
          </a:schemeClr>
        </a:fgClr>
        <a:bgClr>
          <a:schemeClr val="lt1"/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317500" algn="ctr" rotWithShape="0">
          <a:prstClr val="black">
            <a:alpha val="25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20000"/>
          </a:prstClr>
        </a:outerShdw>
      </a:effectLst>
      <a:scene3d>
        <a:camera prst="orthographicFront"/>
        <a:lightRig rig="threePt" dir="t"/>
      </a:scene3d>
      <a:sp3d prstMaterial="matte"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8000"/>
        </a:schemeClr>
      </a:solidFill>
    </cs:spPr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38877</xdr:colOff>
      <xdr:row>23</xdr:row>
      <xdr:rowOff>76706</xdr:rowOff>
    </xdr:from>
    <xdr:to>
      <xdr:col>11</xdr:col>
      <xdr:colOff>161925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8A6FA7-48A7-42EA-A63D-6C64BCC72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8477" y="4458206"/>
          <a:ext cx="6219048" cy="404761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</xdr:col>
      <xdr:colOff>0</xdr:colOff>
      <xdr:row>46</xdr:row>
      <xdr:rowOff>133452</xdr:rowOff>
    </xdr:from>
    <xdr:to>
      <xdr:col>8</xdr:col>
      <xdr:colOff>18514</xdr:colOff>
      <xdr:row>51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C89EDC-3E42-4C79-A598-F067A14D2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8515452"/>
          <a:ext cx="4285714" cy="81904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476250</xdr:colOff>
      <xdr:row>73</xdr:row>
      <xdr:rowOff>19050</xdr:rowOff>
    </xdr:from>
    <xdr:to>
      <xdr:col>13</xdr:col>
      <xdr:colOff>228600</xdr:colOff>
      <xdr:row>96</xdr:row>
      <xdr:rowOff>129716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0" y="13935075"/>
          <a:ext cx="7677150" cy="449216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12</xdr:col>
      <xdr:colOff>304800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32</xdr:row>
      <xdr:rowOff>0</xdr:rowOff>
    </xdr:from>
    <xdr:to>
      <xdr:col>10</xdr:col>
      <xdr:colOff>304800</xdr:colOff>
      <xdr:row>46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0</xdr:colOff>
      <xdr:row>19</xdr:row>
      <xdr:rowOff>9525</xdr:rowOff>
    </xdr:from>
    <xdr:to>
      <xdr:col>7</xdr:col>
      <xdr:colOff>514350</xdr:colOff>
      <xdr:row>31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438150</xdr:colOff>
      <xdr:row>1</xdr:row>
      <xdr:rowOff>28575</xdr:rowOff>
    </xdr:from>
    <xdr:to>
      <xdr:col>16</xdr:col>
      <xdr:colOff>133350</xdr:colOff>
      <xdr:row>15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423863</xdr:colOff>
      <xdr:row>16</xdr:row>
      <xdr:rowOff>152400</xdr:rowOff>
    </xdr:from>
    <xdr:to>
      <xdr:col>9</xdr:col>
      <xdr:colOff>100013</xdr:colOff>
      <xdr:row>24</xdr:row>
      <xdr:rowOff>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Date">
              <a:extLst>
                <a:ext uri="{FF2B5EF4-FFF2-40B4-BE49-F238E27FC236}">
                  <a16:creationId xmlns:a16="http://schemas.microsoft.com/office/drawing/2014/main" id="{00000000-0008-0000-12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14613" y="320040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Timeline: Works in Excel or higher. Do not move or resize.</a:t>
              </a:r>
            </a:p>
          </xdr:txBody>
        </xdr:sp>
      </mc:Fallback>
    </mc:AlternateContent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38100</xdr:rowOff>
    </xdr:from>
    <xdr:to>
      <xdr:col>19</xdr:col>
      <xdr:colOff>293790</xdr:colOff>
      <xdr:row>34</xdr:row>
      <xdr:rowOff>123290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24100"/>
          <a:ext cx="11876190" cy="42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12</xdr:col>
      <xdr:colOff>332419</xdr:colOff>
      <xdr:row>9</xdr:row>
      <xdr:rowOff>66500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1000"/>
          <a:ext cx="7647619" cy="14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190500</xdr:colOff>
      <xdr:row>9</xdr:row>
      <xdr:rowOff>0</xdr:rowOff>
    </xdr:from>
    <xdr:to>
      <xdr:col>9</xdr:col>
      <xdr:colOff>0</xdr:colOff>
      <xdr:row>24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190499</xdr:colOff>
      <xdr:row>17</xdr:row>
      <xdr:rowOff>0</xdr:rowOff>
    </xdr:from>
    <xdr:to>
      <xdr:col>19</xdr:col>
      <xdr:colOff>12807</xdr:colOff>
      <xdr:row>24</xdr:row>
      <xdr:rowOff>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8" name="Date 2">
              <a:extLst>
                <a:ext uri="{FF2B5EF4-FFF2-40B4-BE49-F238E27FC236}">
                  <a16:creationId xmlns:a16="http://schemas.microsoft.com/office/drawing/2014/main" id="{00000000-0008-0000-0200-00001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Dat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943599" y="3409950"/>
              <a:ext cx="6334126" cy="1333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Timeline: Works in Excel or higher. Do not move or resize.</a:t>
              </a:r>
            </a:p>
          </xdr:txBody>
        </xdr:sp>
      </mc:Fallback>
    </mc:AlternateContent>
    <xdr:clientData/>
  </xdr:twoCellAnchor>
  <xdr:twoCellAnchor>
    <xdr:from>
      <xdr:col>2</xdr:col>
      <xdr:colOff>1</xdr:colOff>
      <xdr:row>41</xdr:row>
      <xdr:rowOff>0</xdr:rowOff>
    </xdr:from>
    <xdr:to>
      <xdr:col>13</xdr:col>
      <xdr:colOff>2</xdr:colOff>
      <xdr:row>55</xdr:row>
      <xdr:rowOff>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24</xdr:row>
      <xdr:rowOff>169471</xdr:rowOff>
    </xdr:from>
    <xdr:to>
      <xdr:col>22</xdr:col>
      <xdr:colOff>0</xdr:colOff>
      <xdr:row>40</xdr:row>
      <xdr:rowOff>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25</xdr:row>
      <xdr:rowOff>0</xdr:rowOff>
    </xdr:from>
    <xdr:to>
      <xdr:col>13</xdr:col>
      <xdr:colOff>0</xdr:colOff>
      <xdr:row>40</xdr:row>
      <xdr:rowOff>9896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179732-C432-4C60-8C98-1F36C927C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190498</xdr:colOff>
      <xdr:row>41</xdr:row>
      <xdr:rowOff>13608</xdr:rowOff>
    </xdr:from>
    <xdr:to>
      <xdr:col>21</xdr:col>
      <xdr:colOff>609599</xdr:colOff>
      <xdr:row>55</xdr:row>
      <xdr:rowOff>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6BA01C-DAAB-4F43-AC47-D874D8FA02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</xdr:row>
      <xdr:rowOff>0</xdr:rowOff>
    </xdr:from>
    <xdr:to>
      <xdr:col>22</xdr:col>
      <xdr:colOff>0</xdr:colOff>
      <xdr:row>16</xdr:row>
      <xdr:rowOff>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7CB176A-F86D-478E-A02E-37F59F9D9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27</xdr:row>
      <xdr:rowOff>114300</xdr:rowOff>
    </xdr:from>
    <xdr:to>
      <xdr:col>8</xdr:col>
      <xdr:colOff>0</xdr:colOff>
      <xdr:row>46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0</xdr:rowOff>
    </xdr:from>
    <xdr:to>
      <xdr:col>17</xdr:col>
      <xdr:colOff>1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24</xdr:row>
      <xdr:rowOff>0</xdr:rowOff>
    </xdr:from>
    <xdr:to>
      <xdr:col>17</xdr:col>
      <xdr:colOff>0</xdr:colOff>
      <xdr:row>39</xdr:row>
      <xdr:rowOff>44162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180974</xdr:colOff>
      <xdr:row>1</xdr:row>
      <xdr:rowOff>200024</xdr:rowOff>
    </xdr:from>
    <xdr:to>
      <xdr:col>24</xdr:col>
      <xdr:colOff>723899</xdr:colOff>
      <xdr:row>21</xdr:row>
      <xdr:rowOff>200024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24</xdr:row>
      <xdr:rowOff>0</xdr:rowOff>
    </xdr:from>
    <xdr:to>
      <xdr:col>25</xdr:col>
      <xdr:colOff>0</xdr:colOff>
      <xdr:row>39</xdr:row>
      <xdr:rowOff>72737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0</xdr:colOff>
      <xdr:row>41</xdr:row>
      <xdr:rowOff>0</xdr:rowOff>
    </xdr:from>
    <xdr:to>
      <xdr:col>15</xdr:col>
      <xdr:colOff>0</xdr:colOff>
      <xdr:row>55</xdr:row>
      <xdr:rowOff>155864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26</xdr:row>
      <xdr:rowOff>0</xdr:rowOff>
    </xdr:from>
    <xdr:to>
      <xdr:col>3</xdr:col>
      <xdr:colOff>0</xdr:colOff>
      <xdr:row>39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12</xdr:col>
      <xdr:colOff>0</xdr:colOff>
      <xdr:row>16</xdr:row>
      <xdr:rowOff>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17</xdr:row>
      <xdr:rowOff>190500</xdr:rowOff>
    </xdr:from>
    <xdr:to>
      <xdr:col>12</xdr:col>
      <xdr:colOff>0</xdr:colOff>
      <xdr:row>30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200024</xdr:rowOff>
    </xdr:from>
    <xdr:to>
      <xdr:col>19</xdr:col>
      <xdr:colOff>0</xdr:colOff>
      <xdr:row>15</xdr:row>
      <xdr:rowOff>200024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18</xdr:row>
      <xdr:rowOff>0</xdr:rowOff>
    </xdr:from>
    <xdr:to>
      <xdr:col>19</xdr:col>
      <xdr:colOff>0</xdr:colOff>
      <xdr:row>29</xdr:row>
      <xdr:rowOff>190499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12</xdr:col>
      <xdr:colOff>0</xdr:colOff>
      <xdr:row>46</xdr:row>
      <xdr:rowOff>9525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</xdr:row>
      <xdr:rowOff>200024</xdr:rowOff>
    </xdr:from>
    <xdr:to>
      <xdr:col>9</xdr:col>
      <xdr:colOff>800100</xdr:colOff>
      <xdr:row>19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A700DB-4233-4528-AD60-8275FB9BB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971549</xdr:colOff>
      <xdr:row>3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43403DF-B5BB-4A23-8628-CDA43368B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247650</xdr:colOff>
      <xdr:row>0</xdr:row>
      <xdr:rowOff>200024</xdr:rowOff>
    </xdr:from>
    <xdr:to>
      <xdr:col>16</xdr:col>
      <xdr:colOff>0</xdr:colOff>
      <xdr:row>15</xdr:row>
      <xdr:rowOff>200024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E2C18C-0ACE-4C4E-A784-8F0C69903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285750</xdr:colOff>
      <xdr:row>1</xdr:row>
      <xdr:rowOff>0</xdr:rowOff>
    </xdr:from>
    <xdr:to>
      <xdr:col>9</xdr:col>
      <xdr:colOff>0</xdr:colOff>
      <xdr:row>16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E839C-222B-45E9-AFCF-05AFC5618A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129137</xdr:colOff>
      <xdr:row>5</xdr:row>
      <xdr:rowOff>7876</xdr:rowOff>
    </xdr:from>
    <xdr:to>
      <xdr:col>37</xdr:col>
      <xdr:colOff>237575</xdr:colOff>
      <xdr:row>8</xdr:row>
      <xdr:rowOff>139760</xdr:rowOff>
    </xdr:to>
    <xdr:grpSp>
      <xdr:nvGrpSpPr>
        <xdr:cNvPr id="3" name="Group 2"/>
        <xdr:cNvGrpSpPr/>
      </xdr:nvGrpSpPr>
      <xdr:grpSpPr>
        <a:xfrm>
          <a:off x="18512387" y="969901"/>
          <a:ext cx="2813538" cy="703384"/>
          <a:chOff x="18512387" y="903226"/>
          <a:chExt cx="2813538" cy="703384"/>
        </a:xfrm>
      </xdr:grpSpPr>
      <xdr:sp macro="[0]!Grab_Values" textlink="">
        <xdr:nvSpPr>
          <xdr:cNvPr id="4" name="Freeform 3"/>
          <xdr:cNvSpPr/>
        </xdr:nvSpPr>
        <xdr:spPr>
          <a:xfrm>
            <a:off x="18512387" y="903226"/>
            <a:ext cx="1172307" cy="703384"/>
          </a:xfrm>
          <a:custGeom>
            <a:avLst/>
            <a:gdLst>
              <a:gd name="connsiteX0" fmla="*/ 0 w 1172307"/>
              <a:gd name="connsiteY0" fmla="*/ 70338 h 703384"/>
              <a:gd name="connsiteX1" fmla="*/ 70338 w 1172307"/>
              <a:gd name="connsiteY1" fmla="*/ 0 h 703384"/>
              <a:gd name="connsiteX2" fmla="*/ 1101969 w 1172307"/>
              <a:gd name="connsiteY2" fmla="*/ 0 h 703384"/>
              <a:gd name="connsiteX3" fmla="*/ 1172307 w 1172307"/>
              <a:gd name="connsiteY3" fmla="*/ 70338 h 703384"/>
              <a:gd name="connsiteX4" fmla="*/ 1172307 w 1172307"/>
              <a:gd name="connsiteY4" fmla="*/ 633046 h 703384"/>
              <a:gd name="connsiteX5" fmla="*/ 1101969 w 1172307"/>
              <a:gd name="connsiteY5" fmla="*/ 703384 h 703384"/>
              <a:gd name="connsiteX6" fmla="*/ 70338 w 1172307"/>
              <a:gd name="connsiteY6" fmla="*/ 703384 h 703384"/>
              <a:gd name="connsiteX7" fmla="*/ 0 w 1172307"/>
              <a:gd name="connsiteY7" fmla="*/ 633046 h 703384"/>
              <a:gd name="connsiteX8" fmla="*/ 0 w 1172307"/>
              <a:gd name="connsiteY8" fmla="*/ 70338 h 70338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172307" h="703384">
                <a:moveTo>
                  <a:pt x="0" y="70338"/>
                </a:moveTo>
                <a:cubicBezTo>
                  <a:pt x="0" y="31491"/>
                  <a:pt x="31491" y="0"/>
                  <a:pt x="70338" y="0"/>
                </a:cubicBezTo>
                <a:lnTo>
                  <a:pt x="1101969" y="0"/>
                </a:lnTo>
                <a:cubicBezTo>
                  <a:pt x="1140816" y="0"/>
                  <a:pt x="1172307" y="31491"/>
                  <a:pt x="1172307" y="70338"/>
                </a:cubicBezTo>
                <a:lnTo>
                  <a:pt x="1172307" y="633046"/>
                </a:lnTo>
                <a:cubicBezTo>
                  <a:pt x="1172307" y="671893"/>
                  <a:pt x="1140816" y="703384"/>
                  <a:pt x="1101969" y="703384"/>
                </a:cubicBezTo>
                <a:lnTo>
                  <a:pt x="70338" y="703384"/>
                </a:lnTo>
                <a:cubicBezTo>
                  <a:pt x="31491" y="703384"/>
                  <a:pt x="0" y="671893"/>
                  <a:pt x="0" y="633046"/>
                </a:cubicBezTo>
                <a:lnTo>
                  <a:pt x="0" y="70338"/>
                </a:lnTo>
                <a:close/>
              </a:path>
            </a:pathLst>
          </a:custGeom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3">
            <a:schemeClr val="accent5">
              <a:shade val="50000"/>
              <a:hueOff val="0"/>
              <a:satOff val="0"/>
              <a:lumOff val="0"/>
              <a:alphaOff val="0"/>
            </a:schemeClr>
          </a:fillRef>
          <a:effectRef idx="3">
            <a:schemeClr val="accent5">
              <a:shade val="5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89181" tIns="89181" rIns="89181" bIns="89181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800" kern="1200"/>
              <a:t>Grab Values</a:t>
            </a:r>
          </a:p>
        </xdr:txBody>
      </xdr:sp>
      <xdr:sp macro="" textlink="">
        <xdr:nvSpPr>
          <xdr:cNvPr id="5" name="Freeform 4"/>
          <xdr:cNvSpPr/>
        </xdr:nvSpPr>
        <xdr:spPr>
          <a:xfrm>
            <a:off x="19801926" y="1109552"/>
            <a:ext cx="248529" cy="290732"/>
          </a:xfrm>
          <a:custGeom>
            <a:avLst/>
            <a:gdLst>
              <a:gd name="connsiteX0" fmla="*/ 0 w 248529"/>
              <a:gd name="connsiteY0" fmla="*/ 58146 h 290732"/>
              <a:gd name="connsiteX1" fmla="*/ 124265 w 248529"/>
              <a:gd name="connsiteY1" fmla="*/ 58146 h 290732"/>
              <a:gd name="connsiteX2" fmla="*/ 124265 w 248529"/>
              <a:gd name="connsiteY2" fmla="*/ 0 h 290732"/>
              <a:gd name="connsiteX3" fmla="*/ 248529 w 248529"/>
              <a:gd name="connsiteY3" fmla="*/ 145366 h 290732"/>
              <a:gd name="connsiteX4" fmla="*/ 124265 w 248529"/>
              <a:gd name="connsiteY4" fmla="*/ 290732 h 290732"/>
              <a:gd name="connsiteX5" fmla="*/ 124265 w 248529"/>
              <a:gd name="connsiteY5" fmla="*/ 232586 h 290732"/>
              <a:gd name="connsiteX6" fmla="*/ 0 w 248529"/>
              <a:gd name="connsiteY6" fmla="*/ 232586 h 290732"/>
              <a:gd name="connsiteX7" fmla="*/ 0 w 248529"/>
              <a:gd name="connsiteY7" fmla="*/ 58146 h 29073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248529" h="290732">
                <a:moveTo>
                  <a:pt x="0" y="58146"/>
                </a:moveTo>
                <a:lnTo>
                  <a:pt x="124265" y="58146"/>
                </a:lnTo>
                <a:lnTo>
                  <a:pt x="124265" y="0"/>
                </a:lnTo>
                <a:lnTo>
                  <a:pt x="248529" y="145366"/>
                </a:lnTo>
                <a:lnTo>
                  <a:pt x="124265" y="290732"/>
                </a:lnTo>
                <a:lnTo>
                  <a:pt x="124265" y="232586"/>
                </a:lnTo>
                <a:lnTo>
                  <a:pt x="0" y="232586"/>
                </a:lnTo>
                <a:lnTo>
                  <a:pt x="0" y="58146"/>
                </a:lnTo>
                <a:close/>
              </a:path>
            </a:pathLst>
          </a:custGeom>
        </xdr:spPr>
        <xdr:style>
          <a:lnRef idx="0">
            <a:schemeClr val="accent5">
              <a:shade val="90000"/>
              <a:hueOff val="0"/>
              <a:satOff val="0"/>
              <a:lumOff val="0"/>
              <a:alphaOff val="0"/>
            </a:schemeClr>
          </a:lnRef>
          <a:fillRef idx="3">
            <a:schemeClr val="accent5">
              <a:shade val="90000"/>
              <a:hueOff val="0"/>
              <a:satOff val="0"/>
              <a:lumOff val="0"/>
              <a:alphaOff val="0"/>
            </a:schemeClr>
          </a:fillRef>
          <a:effectRef idx="3">
            <a:schemeClr val="accent5">
              <a:shade val="90000"/>
              <a:hueOff val="0"/>
              <a:satOff val="0"/>
              <a:lumOff val="0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0" tIns="58146" rIns="74559" bIns="58146" numCol="1" spcCol="1270" anchor="ctr" anchorCtr="0">
            <a:noAutofit/>
          </a:bodyPr>
          <a:lstStyle/>
          <a:p>
            <a:pPr lvl="0" algn="ctr" defTabSz="5334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endParaRPr lang="en-US" sz="1200" kern="1200"/>
          </a:p>
        </xdr:txBody>
      </xdr:sp>
      <xdr:sp macro="[0]!Convert_to_Val_Num" textlink="">
        <xdr:nvSpPr>
          <xdr:cNvPr id="6" name="Freeform 5"/>
          <xdr:cNvSpPr/>
        </xdr:nvSpPr>
        <xdr:spPr>
          <a:xfrm>
            <a:off x="20153618" y="903226"/>
            <a:ext cx="1172307" cy="703384"/>
          </a:xfrm>
          <a:custGeom>
            <a:avLst/>
            <a:gdLst>
              <a:gd name="connsiteX0" fmla="*/ 0 w 1172307"/>
              <a:gd name="connsiteY0" fmla="*/ 70338 h 703384"/>
              <a:gd name="connsiteX1" fmla="*/ 70338 w 1172307"/>
              <a:gd name="connsiteY1" fmla="*/ 0 h 703384"/>
              <a:gd name="connsiteX2" fmla="*/ 1101969 w 1172307"/>
              <a:gd name="connsiteY2" fmla="*/ 0 h 703384"/>
              <a:gd name="connsiteX3" fmla="*/ 1172307 w 1172307"/>
              <a:gd name="connsiteY3" fmla="*/ 70338 h 703384"/>
              <a:gd name="connsiteX4" fmla="*/ 1172307 w 1172307"/>
              <a:gd name="connsiteY4" fmla="*/ 633046 h 703384"/>
              <a:gd name="connsiteX5" fmla="*/ 1101969 w 1172307"/>
              <a:gd name="connsiteY5" fmla="*/ 703384 h 703384"/>
              <a:gd name="connsiteX6" fmla="*/ 70338 w 1172307"/>
              <a:gd name="connsiteY6" fmla="*/ 703384 h 703384"/>
              <a:gd name="connsiteX7" fmla="*/ 0 w 1172307"/>
              <a:gd name="connsiteY7" fmla="*/ 633046 h 703384"/>
              <a:gd name="connsiteX8" fmla="*/ 0 w 1172307"/>
              <a:gd name="connsiteY8" fmla="*/ 70338 h 70338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1172307" h="703384">
                <a:moveTo>
                  <a:pt x="0" y="70338"/>
                </a:moveTo>
                <a:cubicBezTo>
                  <a:pt x="0" y="31491"/>
                  <a:pt x="31491" y="0"/>
                  <a:pt x="70338" y="0"/>
                </a:cubicBezTo>
                <a:lnTo>
                  <a:pt x="1101969" y="0"/>
                </a:lnTo>
                <a:cubicBezTo>
                  <a:pt x="1140816" y="0"/>
                  <a:pt x="1172307" y="31491"/>
                  <a:pt x="1172307" y="70338"/>
                </a:cubicBezTo>
                <a:lnTo>
                  <a:pt x="1172307" y="633046"/>
                </a:lnTo>
                <a:cubicBezTo>
                  <a:pt x="1172307" y="671893"/>
                  <a:pt x="1140816" y="703384"/>
                  <a:pt x="1101969" y="703384"/>
                </a:cubicBezTo>
                <a:lnTo>
                  <a:pt x="70338" y="703384"/>
                </a:lnTo>
                <a:cubicBezTo>
                  <a:pt x="31491" y="703384"/>
                  <a:pt x="0" y="671893"/>
                  <a:pt x="0" y="633046"/>
                </a:cubicBezTo>
                <a:lnTo>
                  <a:pt x="0" y="70338"/>
                </a:lnTo>
                <a:close/>
              </a:path>
            </a:pathLst>
          </a:custGeom>
        </xdr:spPr>
        <xdr:style>
          <a:lnRef idx="0">
            <a:schemeClr val="lt1">
              <a:hueOff val="0"/>
              <a:satOff val="0"/>
              <a:lumOff val="0"/>
              <a:alphaOff val="0"/>
            </a:schemeClr>
          </a:lnRef>
          <a:fillRef idx="3">
            <a:schemeClr val="accent5">
              <a:shade val="50000"/>
              <a:hueOff val="402493"/>
              <a:satOff val="-9802"/>
              <a:lumOff val="42896"/>
              <a:alphaOff val="0"/>
            </a:schemeClr>
          </a:fillRef>
          <a:effectRef idx="3">
            <a:schemeClr val="accent5">
              <a:shade val="50000"/>
              <a:hueOff val="402493"/>
              <a:satOff val="-9802"/>
              <a:lumOff val="42896"/>
              <a:alphaOff val="0"/>
            </a:schemeClr>
          </a:effectRef>
          <a:fontRef idx="minor">
            <a:schemeClr val="lt1"/>
          </a:fontRef>
        </xdr:style>
        <xdr:txBody>
          <a:bodyPr spcFirstLastPara="0" vert="horz" wrap="square" lIns="89181" tIns="89181" rIns="89181" bIns="89181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800" kern="1200">
                <a:solidFill>
                  <a:sysClr val="windowText" lastClr="000000"/>
                </a:solidFill>
              </a:rPr>
              <a:t>Convert to Val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</xdr:row>
      <xdr:rowOff>0</xdr:rowOff>
    </xdr:from>
    <xdr:to>
      <xdr:col>9</xdr:col>
      <xdr:colOff>419100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22</xdr:row>
      <xdr:rowOff>0</xdr:rowOff>
    </xdr:from>
    <xdr:to>
      <xdr:col>11</xdr:col>
      <xdr:colOff>0</xdr:colOff>
      <xdr:row>42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5DDDF4-F160-4A05-9EA3-4078F774C7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wamatt\Dropbox%20(CSU%20Fullerton)\SMIF\SMIF%20Portfolio%2006.08.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UF SMIF"/>
      <sheetName val="Read Me"/>
      <sheetName val="Dashboard"/>
      <sheetName val="Performance"/>
      <sheetName val="Dash Old"/>
      <sheetName val="Dash (Weekly)"/>
      <sheetName val="Equity"/>
      <sheetName val="Fixed Income"/>
      <sheetName val="Transactions"/>
      <sheetName val="Price Data"/>
      <sheetName val="Security Info"/>
      <sheetName val="Values"/>
      <sheetName val="Price Data (old)"/>
      <sheetName val="Prices (BDH)"/>
      <sheetName val="-Pivot Equity-"/>
      <sheetName val="-Pivot FI-"/>
      <sheetName val="-Pivot Values-"/>
      <sheetName val="-Lists-"/>
      <sheetName val="Correlation Matrix"/>
      <sheetName val="Compliance"/>
      <sheetName val="Addl.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E7">
            <v>22649.67554897831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MIF%20Portfolio%20MASTER.xlsx" TargetMode="Externa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3344.475045717591" createdVersion="6" refreshedVersion="6" minRefreshableVersion="3" recordCount="18">
  <cacheSource type="worksheet">
    <worksheetSource ref="C21:N39" sheet="Equity"/>
  </cacheSource>
  <cacheFields count="12">
    <cacheField name="HPR" numFmtId="10">
      <sharedItems containsSemiMixedTypes="0" containsString="0" containsNumber="1" minValue="-0.15258215962441313" maxValue="0.34337667322362408"/>
    </cacheField>
    <cacheField name="Name" numFmtId="0">
      <sharedItems/>
    </cacheField>
    <cacheField name="Ticker" numFmtId="0">
      <sharedItems count="18">
        <s v="ABBV"/>
        <s v="AMAT"/>
        <s v="BMY"/>
        <s v="STZ"/>
        <s v="CVS"/>
        <s v="FDX"/>
        <s v="HAS"/>
        <s v="ISRG"/>
        <s v="IWV"/>
        <s v="ITA"/>
        <s v="XLB"/>
        <s v="MSFT"/>
        <s v="MPWR"/>
        <s v="PYPL"/>
        <s v="CRM"/>
        <s v="DIS"/>
        <s v="TSN"/>
        <s v="NKE"/>
      </sharedItems>
    </cacheField>
    <cacheField name="Total Div." numFmtId="8">
      <sharedItems containsSemiMixedTypes="0" containsString="0" containsNumber="1" minValue="0" maxValue="52.58593737135218"/>
    </cacheField>
    <cacheField name="Dated Price" numFmtId="8">
      <sharedItems containsSemiMixedTypes="0" containsString="0" containsNumber="1" minValue="43.02" maxValue="560"/>
    </cacheField>
    <cacheField name="Purchase Price" numFmtId="8">
      <sharedItems containsSemiMixedTypes="0" containsString="0" containsNumber="1" minValue="51.12" maxValue="416.86"/>
    </cacheField>
    <cacheField name="Amount" numFmtId="8">
      <sharedItems containsSemiMixedTypes="0" containsString="0" containsNumber="1" minValue="0" maxValue="3025.1169931757399"/>
    </cacheField>
    <cacheField name="Current Shares" numFmtId="4">
      <sharedItems containsSemiMixedTypes="0" containsString="0" containsNumber="1" minValue="0" maxValue="20"/>
    </cacheField>
    <cacheField name="Weight" numFmtId="164">
      <sharedItems containsSemiMixedTypes="0" containsString="0" containsNumber="1" minValue="0" maxValue="0.13374433783069972"/>
    </cacheField>
    <cacheField name="Type" numFmtId="0">
      <sharedItems/>
    </cacheField>
    <cacheField name="GICS Sector" numFmtId="0">
      <sharedItems/>
    </cacheField>
    <cacheField name="Industr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uthor" refreshedDate="43344.475045949075" createdVersion="6" refreshedVersion="6" minRefreshableVersion="3" recordCount="7">
  <cacheSource type="worksheet">
    <worksheetSource ref="B18:P25" sheet="Fixed Income"/>
  </cacheSource>
  <cacheFields count="15">
    <cacheField name="HPR" numFmtId="10">
      <sharedItems containsSemiMixedTypes="0" containsString="0" containsNumber="1" minValue="-3.031869078380689E-2" maxValue="1.4714645885858246E-2"/>
    </cacheField>
    <cacheField name="Name" numFmtId="0">
      <sharedItems/>
    </cacheField>
    <cacheField name="Ticker" numFmtId="0">
      <sharedItems count="7">
        <s v="TDTT"/>
        <s v="HYG"/>
        <s v="IEF"/>
        <s v="CMBS"/>
        <s v="PFOAX"/>
        <s v="VCIT"/>
        <s v="EMB"/>
      </sharedItems>
    </cacheField>
    <cacheField name="Asset Classes" numFmtId="0">
      <sharedItems/>
    </cacheField>
    <cacheField name="Type" numFmtId="0">
      <sharedItems/>
    </cacheField>
    <cacheField name="Current Price" numFmtId="8">
      <sharedItems containsSemiMixedTypes="0" containsString="0" containsNumber="1" minValue="10.77" maxValue="106.1"/>
    </cacheField>
    <cacheField name="Purchase Price" numFmtId="8">
      <sharedItems containsSemiMixedTypes="0" containsString="0" containsNumber="1" minValue="10.76" maxValue="116.1"/>
    </cacheField>
    <cacheField name="Shares" numFmtId="4">
      <sharedItems containsSemiMixedTypes="0" containsString="0" containsNumber="1" minValue="0" maxValue="181.2267657992565"/>
    </cacheField>
    <cacheField name="Value" numFmtId="6">
      <sharedItems containsSemiMixedTypes="0" containsString="0" containsNumber="1" minValue="0" maxValue="1951.8122676579924"/>
    </cacheField>
    <cacheField name="Weight" numFmtId="9">
      <sharedItems containsSemiMixedTypes="0" containsString="0" containsNumber="1" minValue="0" maxValue="0.26722161860062621"/>
    </cacheField>
    <cacheField name="Credit Risk" numFmtId="0">
      <sharedItems/>
    </cacheField>
    <cacheField name="Rating" numFmtId="0">
      <sharedItems containsSemiMixedTypes="0" containsString="0" containsNumber="1" minValue="1" maxValue="8"/>
    </cacheField>
    <cacheField name="SEC 12-Mo. Yld." numFmtId="10">
      <sharedItems containsSemiMixedTypes="0" containsString="0" containsNumber="1" minValue="1.11E-2" maxValue="5.1700000000000003E-2"/>
    </cacheField>
    <cacheField name="Duration" numFmtId="165">
      <sharedItems containsSemiMixedTypes="0" containsString="0" containsNumber="1" minValue="2.91" maxValue="7.58"/>
    </cacheField>
    <cacheField name="St. Dev. 3 Yr." numFmtId="4">
      <sharedItems containsSemiMixedTypes="0" containsString="0" containsNumber="1" minValue="1.44" maxValue="5.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Author" refreshedDate="43344.475046180552" createdVersion="5" refreshedVersion="6" minRefreshableVersion="3" recordCount="6">
  <cacheSource type="worksheet">
    <worksheetSource ref="B18:P24" sheet="Fixed Income" r:id="rId1"/>
  </cacheSource>
  <cacheFields count="15">
    <cacheField name="HPR" numFmtId="10">
      <sharedItems containsSemiMixedTypes="0" containsString="0" containsNumber="1" minValue="-2.0311248426593487E-2" maxValue="1.4714645885858246E-2"/>
    </cacheField>
    <cacheField name="Name" numFmtId="0">
      <sharedItems/>
    </cacheField>
    <cacheField name="Ticker" numFmtId="0">
      <sharedItems/>
    </cacheField>
    <cacheField name="Asset Classes" numFmtId="0">
      <sharedItems/>
    </cacheField>
    <cacheField name="Type" numFmtId="0">
      <sharedItems/>
    </cacheField>
    <cacheField name="Current Price" numFmtId="8">
      <sharedItems containsSemiMixedTypes="0" containsString="0" containsNumber="1" minValue="10.77" maxValue="102.61"/>
    </cacheField>
    <cacheField name="Purchase Price" numFmtId="8">
      <sharedItems containsSemiMixedTypes="0" containsString="0" containsNumber="1" minValue="10.76" maxValue="105.57"/>
    </cacheField>
    <cacheField name="Shares" numFmtId="4">
      <sharedItems containsSemiMixedTypes="0" containsString="0" containsNumber="1" minValue="4.6685611442644692" maxValue="181.2267657992565"/>
    </cacheField>
    <cacheField name="Value" numFmtId="6">
      <sharedItems containsSemiMixedTypes="0" containsString="0" containsNumber="1" minValue="479.0410590129772" maxValue="1951.8122676579924"/>
    </cacheField>
    <cacheField name="Weight" numFmtId="9">
      <sharedItems containsSemiMixedTypes="0" containsString="0" containsNumber="1" minValue="6.5585266209647844E-2" maxValue="0.26722161860062621"/>
    </cacheField>
    <cacheField name="Credit Risk" numFmtId="0">
      <sharedItems count="5">
        <s v="AAA"/>
        <s v="B"/>
        <s v="A"/>
        <s v="BBB"/>
        <s v="BB" u="1"/>
      </sharedItems>
    </cacheField>
    <cacheField name="Rating" numFmtId="0">
      <sharedItems containsSemiMixedTypes="0" containsString="0" containsNumber="1" minValue="1" maxValue="8"/>
    </cacheField>
    <cacheField name="SEC 12-Mo. Yld." numFmtId="10">
      <sharedItems containsSemiMixedTypes="0" containsString="0" containsNumber="1" minValue="1.11E-2" maxValue="5.1700000000000003E-2"/>
    </cacheField>
    <cacheField name="Duration" numFmtId="165">
      <sharedItems containsSemiMixedTypes="0" containsString="0" containsNumber="1" minValue="2.91" maxValue="7.58"/>
    </cacheField>
    <cacheField name="St. Dev. 3 Yr." numFmtId="4">
      <sharedItems containsSemiMixedTypes="0" containsString="0" containsNumber="1" minValue="1.44" maxValue="5.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Author" refreshedDate="43344.475046296298" createdVersion="6" refreshedVersion="6" minRefreshableVersion="3" recordCount="6">
  <cacheSource type="worksheet">
    <worksheetSource ref="B18:P24" sheet="Fixed Income"/>
  </cacheSource>
  <cacheFields count="15">
    <cacheField name="HPR" numFmtId="10">
      <sharedItems containsSemiMixedTypes="0" containsString="0" containsNumber="1" minValue="-2.0311248426593487E-2" maxValue="1.4714645885858246E-2"/>
    </cacheField>
    <cacheField name="Name" numFmtId="0">
      <sharedItems/>
    </cacheField>
    <cacheField name="Ticker" numFmtId="0">
      <sharedItems/>
    </cacheField>
    <cacheField name="Asset Classes" numFmtId="0">
      <sharedItems count="6">
        <s v="TIPS"/>
        <s v="High Yield Corp"/>
        <s v="Treasuries"/>
        <s v="Securitized"/>
        <s v="International"/>
        <s v="Inv. Grade Corp."/>
      </sharedItems>
    </cacheField>
    <cacheField name="Type" numFmtId="0">
      <sharedItems/>
    </cacheField>
    <cacheField name="Current Price" numFmtId="8">
      <sharedItems containsSemiMixedTypes="0" containsString="0" containsNumber="1" minValue="10.77" maxValue="102.61"/>
    </cacheField>
    <cacheField name="Purchase Price" numFmtId="8">
      <sharedItems containsSemiMixedTypes="0" containsString="0" containsNumber="1" minValue="10.76" maxValue="105.57"/>
    </cacheField>
    <cacheField name="Shares" numFmtId="4">
      <sharedItems containsSemiMixedTypes="0" containsString="0" containsNumber="1" minValue="4.6685611442644692" maxValue="181.2267657992565"/>
    </cacheField>
    <cacheField name="Value" numFmtId="6">
      <sharedItems containsSemiMixedTypes="0" containsString="0" containsNumber="1" minValue="479.0410590129772" maxValue="1951.8122676579924"/>
    </cacheField>
    <cacheField name="Weight" numFmtId="9">
      <sharedItems containsSemiMixedTypes="0" containsString="0" containsNumber="1" minValue="6.5585266209647844E-2" maxValue="0.26722161860062621"/>
    </cacheField>
    <cacheField name="Credit Risk" numFmtId="0">
      <sharedItems/>
    </cacheField>
    <cacheField name="Rating" numFmtId="0">
      <sharedItems containsSemiMixedTypes="0" containsString="0" containsNumber="1" minValue="1" maxValue="8"/>
    </cacheField>
    <cacheField name="SEC 12-Mo. Yld." numFmtId="10">
      <sharedItems containsSemiMixedTypes="0" containsString="0" containsNumber="1" minValue="1.11E-2" maxValue="5.1700000000000003E-2"/>
    </cacheField>
    <cacheField name="Duration" numFmtId="165">
      <sharedItems containsSemiMixedTypes="0" containsString="0" containsNumber="1" minValue="2.91" maxValue="7.58"/>
    </cacheField>
    <cacheField name="St. Dev. 3 Yr." numFmtId="4">
      <sharedItems containsSemiMixedTypes="0" containsString="0" containsNumber="1" minValue="1.44" maxValue="5.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Author" refreshedDate="43344.475046527776" createdVersion="6" refreshedVersion="6" minRefreshableVersion="3" recordCount="17">
  <cacheSource type="worksheet">
    <worksheetSource ref="C21:N38" sheet="Equity"/>
  </cacheSource>
  <cacheFields count="12">
    <cacheField name="HPR" numFmtId="10">
      <sharedItems containsSemiMixedTypes="0" containsString="0" containsNumber="1" minValue="-0.15258215962441313" maxValue="0.34337667322362408"/>
    </cacheField>
    <cacheField name="Name" numFmtId="0">
      <sharedItems/>
    </cacheField>
    <cacheField name="Ticker" numFmtId="0">
      <sharedItems/>
    </cacheField>
    <cacheField name="Total Div." numFmtId="8">
      <sharedItems containsSemiMixedTypes="0" containsString="0" containsNumber="1" minValue="0" maxValue="52.58593737135218"/>
    </cacheField>
    <cacheField name="Dated Price" numFmtId="8">
      <sharedItems containsSemiMixedTypes="0" containsString="0" containsNumber="1" minValue="43.02" maxValue="560"/>
    </cacheField>
    <cacheField name="Purchase Price" numFmtId="8">
      <sharedItems containsSemiMixedTypes="0" containsString="0" containsNumber="1" minValue="51.12" maxValue="416.86"/>
    </cacheField>
    <cacheField name="Amount" numFmtId="8">
      <sharedItems containsSemiMixedTypes="0" containsString="0" containsNumber="1" minValue="516.24" maxValue="3025.1169931757399"/>
    </cacheField>
    <cacheField name="Current Shares" numFmtId="4">
      <sharedItems containsSemiMixedTypes="0" containsString="0" containsNumber="1" minValue="3" maxValue="20"/>
    </cacheField>
    <cacheField name="Weight" numFmtId="164">
      <sharedItems containsSemiMixedTypes="0" containsString="0" containsNumber="1" minValue="2.2823638595622871E-2" maxValue="0.13374433783069972"/>
    </cacheField>
    <cacheField name="Type" numFmtId="0">
      <sharedItems/>
    </cacheField>
    <cacheField name="GICS Sector" numFmtId="0">
      <sharedItems count="7">
        <s v="Health Care"/>
        <s v="Info. Tech."/>
        <s v="Cons. Staples"/>
        <s v="Industrials"/>
        <s v="Cons. Disc."/>
        <s v="Broad Market ETF"/>
        <s v="Materials"/>
      </sharedItems>
    </cacheField>
    <cacheField name="Industry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Author" refreshedDate="43344.633069328702" createdVersion="6" refreshedVersion="6" minRefreshableVersion="3" recordCount="170">
  <cacheSource type="worksheet">
    <worksheetSource ref="B3:Y173" sheet="Values"/>
  </cacheSource>
  <cacheFields count="25">
    <cacheField name="Date" numFmtId="14">
      <sharedItems containsSemiMixedTypes="0" containsNonDate="0" containsDate="1" containsString="0" minDate="2017-12-29T00:00:00" maxDate="2018-09-01T00:00:00" count="170">
        <d v="2017-12-29T00:00:00"/>
        <d v="2018-01-02T00:00:00"/>
        <d v="2018-01-03T00:00:00"/>
        <d v="2018-01-04T00:00:00"/>
        <d v="2018-01-05T00:00:00"/>
        <d v="2018-01-08T00:00:00"/>
        <d v="2018-01-09T00:00:00"/>
        <d v="2018-01-10T00:00:00"/>
        <d v="2018-01-11T00:00:00"/>
        <d v="2018-01-12T00:00:00"/>
        <d v="2018-01-16T00:00:00"/>
        <d v="2018-01-17T00:00:00"/>
        <d v="2018-01-18T00:00:00"/>
        <d v="2018-01-19T00:00:00"/>
        <d v="2018-01-22T00:00:00"/>
        <d v="2018-01-23T00:00:00"/>
        <d v="2018-01-24T00:00:00"/>
        <d v="2018-01-25T00:00:00"/>
        <d v="2018-01-26T00:00:00"/>
        <d v="2018-01-29T00:00:00"/>
        <d v="2018-01-30T00:00:00"/>
        <d v="2018-01-31T00:00:00"/>
        <d v="2018-02-01T00:00:00"/>
        <d v="2018-02-02T00:00:00"/>
        <d v="2018-02-05T00:00:00"/>
        <d v="2018-02-06T00:00:00"/>
        <d v="2018-02-07T00:00:00"/>
        <d v="2018-02-08T00:00:00"/>
        <d v="2018-02-09T00:00:00"/>
        <d v="2018-02-12T00:00:00"/>
        <d v="2018-02-13T00:00:00"/>
        <d v="2018-02-14T00:00:00"/>
        <d v="2018-02-15T00:00:00"/>
        <d v="2018-02-16T00:00:00"/>
        <d v="2018-02-20T00:00:00"/>
        <d v="2018-02-21T00:00:00"/>
        <d v="2018-02-22T00:00:00"/>
        <d v="2018-02-23T00:00:00"/>
        <d v="2018-02-26T00:00:00"/>
        <d v="2018-02-27T00:00:00"/>
        <d v="2018-02-28T00:00:00"/>
        <d v="2018-03-01T00:00:00"/>
        <d v="2018-03-02T00:00:00"/>
        <d v="2018-03-05T00:00:00"/>
        <d v="2018-03-06T00:00:00"/>
        <d v="2018-03-07T00:00:00"/>
        <d v="2018-03-08T00:00:00"/>
        <d v="2018-03-09T00:00:00"/>
        <d v="2018-03-12T00:00:00"/>
        <d v="2018-03-13T00:00:00"/>
        <d v="2018-03-14T00:00:00"/>
        <d v="2018-03-15T00:00:00"/>
        <d v="2018-03-16T00:00:00"/>
        <d v="2018-03-19T00:00:00"/>
        <d v="2018-03-20T00:00:00"/>
        <d v="2018-03-21T00:00:00"/>
        <d v="2018-03-22T00:00:00"/>
        <d v="2018-03-23T00:00:00"/>
        <d v="2018-03-26T00:00:00"/>
        <d v="2018-03-27T00:00:00"/>
        <d v="2018-03-28T00:00:00"/>
        <d v="2018-03-29T00:00:00"/>
        <d v="2018-04-02T00:00:00"/>
        <d v="2018-04-03T00:00:00"/>
        <d v="2018-04-04T00:00:00"/>
        <d v="2018-04-05T00:00:00"/>
        <d v="2018-04-06T00:00:00"/>
        <d v="2018-04-09T00:00:00"/>
        <d v="2018-04-10T00:00:00"/>
        <d v="2018-04-11T00:00:00"/>
        <d v="2018-04-12T00:00:00"/>
        <d v="2018-04-13T00:00:00"/>
        <d v="2018-04-16T00:00:00"/>
        <d v="2018-04-17T00:00:00"/>
        <d v="2018-04-18T00:00:00"/>
        <d v="2018-04-19T00:00:00"/>
        <d v="2018-04-20T00:00:00"/>
        <d v="2018-04-23T00:00:00"/>
        <d v="2018-04-24T00:00:00"/>
        <d v="2018-04-25T00:00:00"/>
        <d v="2018-04-26T00:00:00"/>
        <d v="2018-04-27T00:00:00"/>
        <d v="2018-04-30T00:00:00"/>
        <d v="2018-05-01T00:00:00"/>
        <d v="2018-05-02T00:00:00"/>
        <d v="2018-05-03T00:00:00"/>
        <d v="2018-05-04T00:00:00"/>
        <d v="2018-05-07T00:00:00"/>
        <d v="2018-05-08T00:00:00"/>
        <d v="2018-05-09T00:00:00"/>
        <d v="2018-05-10T00:00:00"/>
        <d v="2018-05-11T00:00:00"/>
        <d v="2018-05-14T00:00:00"/>
        <d v="2018-05-15T00:00:00"/>
        <d v="2018-05-16T00:00:00"/>
        <d v="2018-05-17T00:00:00"/>
        <d v="2018-05-18T00:00:00"/>
        <d v="2018-05-21T00:00:00"/>
        <d v="2018-05-22T00:00:00"/>
        <d v="2018-05-23T00:00:00"/>
        <d v="2018-05-24T00:00:00"/>
        <d v="2018-05-25T00:00:00"/>
        <d v="2018-05-29T00:00:00"/>
        <d v="2018-05-30T00:00:00"/>
        <d v="2018-05-31T00:00:00"/>
        <d v="2018-06-01T00:00:00"/>
        <d v="2018-06-04T00:00:00"/>
        <d v="2018-06-05T00:00:00"/>
        <d v="2018-06-06T00:00:00"/>
        <d v="2018-06-07T00:00:00"/>
        <d v="2018-06-08T00:00:00"/>
        <d v="2018-06-11T00:00:00"/>
        <d v="2018-06-12T00:00:00"/>
        <d v="2018-06-13T00:00:00"/>
        <d v="2018-06-14T00:00:00"/>
        <d v="2018-06-15T00:00:00"/>
        <d v="2018-06-18T00:00:00"/>
        <d v="2018-06-19T00:00:00"/>
        <d v="2018-06-20T00:00:00"/>
        <d v="2018-06-21T00:00:00"/>
        <d v="2018-06-22T00:00:00"/>
        <d v="2018-06-25T00:00:00"/>
        <d v="2018-06-26T00:00:00"/>
        <d v="2018-06-27T00:00:00"/>
        <d v="2018-06-28T00:00:00"/>
        <d v="2018-06-29T00:00:00"/>
        <d v="2018-07-02T00:00:00"/>
        <d v="2018-07-03T00:00:00"/>
        <d v="2018-07-05T00:00:00"/>
        <d v="2018-07-06T00:00:00"/>
        <d v="2018-07-09T00:00:00"/>
        <d v="2018-07-10T00:00:00"/>
        <d v="2018-07-11T00:00:00"/>
        <d v="2018-07-12T00:00:00"/>
        <d v="2018-07-13T00:00:00"/>
        <d v="2018-07-16T00:00:00"/>
        <d v="2018-07-17T00:00:00"/>
        <d v="2018-07-18T00:00:00"/>
        <d v="2018-07-19T00:00:00"/>
        <d v="2018-07-20T00:00:00"/>
        <d v="2018-07-23T00:00:00"/>
        <d v="2018-07-24T00:00:00"/>
        <d v="2018-07-25T00:00:00"/>
        <d v="2018-07-26T00:00:00"/>
        <d v="2018-07-27T00:00:00"/>
        <d v="2018-07-30T00:00:00"/>
        <d v="2018-07-31T00:00:00"/>
        <d v="2018-08-01T00:00:00"/>
        <d v="2018-08-02T00:00:00"/>
        <d v="2018-08-03T00:00:00"/>
        <d v="2018-08-06T00:00:00"/>
        <d v="2018-08-07T00:00:00"/>
        <d v="2018-08-08T00:00:00"/>
        <d v="2018-08-09T00:00:00"/>
        <d v="2018-08-10T00:00:00"/>
        <d v="2018-08-13T00:00:00"/>
        <d v="2018-08-14T00:00:00"/>
        <d v="2018-08-15T00:00:00"/>
        <d v="2018-08-16T00:00:00"/>
        <d v="2018-08-17T00:00:00"/>
        <d v="2018-08-20T00:00:00"/>
        <d v="2018-08-21T00:00:00"/>
        <d v="2018-08-22T00:00:00"/>
        <d v="2018-08-23T00:00:00"/>
        <d v="2018-08-24T00:00:00"/>
        <d v="2018-08-27T00:00:00"/>
        <d v="2018-08-28T00:00:00"/>
        <d v="2018-08-29T00:00:00"/>
        <d v="2018-08-30T00:00:00"/>
        <d v="2018-08-31T00:00:00"/>
      </sharedItems>
      <fieldGroup par="24" base="0">
        <rangePr groupBy="days" startDate="2017-12-29T00:00:00" endDate="2018-09-01T00:00:00"/>
        <groupItems count="368">
          <s v="&lt;12/29/2017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9/1/2018"/>
        </groupItems>
      </fieldGroup>
    </cacheField>
    <cacheField name="Equity" numFmtId="8">
      <sharedItems containsSemiMixedTypes="0" containsString="0" containsNumber="1" minValue="20480.765097562344" maxValue="25118.898909615844"/>
    </cacheField>
    <cacheField name="Equity Weight" numFmtId="164">
      <sharedItems containsSemiMixedTypes="0" containsString="0" containsNumber="1" minValue="0.6472338513356084" maxValue="0.77067035484826252"/>
    </cacheField>
    <cacheField name="Fixed Income" numFmtId="8">
      <sharedItems containsSemiMixedTypes="0" containsString="0" containsNumber="1" minValue="7238.063689209489" maxValue="7503.75468152146"/>
    </cacheField>
    <cacheField name="Fixed Income Weight" numFmtId="164">
      <sharedItems containsSemiMixedTypes="0" containsString="0" containsNumber="1" minValue="0.21941166878273641" maxValue="0.24355239049104049"/>
    </cacheField>
    <cacheField name="Cash" numFmtId="8">
      <sharedItems containsSemiMixedTypes="0" containsString="0" containsNumber="1" minValue="0" maxValue="3900.757811892212"/>
    </cacheField>
    <cacheField name="Cash Weight" numFmtId="9">
      <sharedItems containsSemiMixedTypes="0" containsString="0" containsNumber="1" minValue="0" maxValue="0.12252354793217661"/>
    </cacheField>
    <cacheField name="Initial Cash" numFmtId="8">
      <sharedItems containsSemiMixedTypes="0" containsString="0" containsNumber="1" containsInteger="1" minValue="0" maxValue="0"/>
    </cacheField>
    <cacheField name="Equity Dividends" numFmtId="8">
      <sharedItems containsSemiMixedTypes="0" containsString="0" containsNumber="1" minValue="0" maxValue="45.381328422999189"/>
    </cacheField>
    <cacheField name="Total Equity Fees" numFmtId="8">
      <sharedItems containsSemiMixedTypes="0" containsString="0" containsNumber="1" minValue="-34.65" maxValue="0"/>
    </cacheField>
    <cacheField name="FI Coupons" numFmtId="8">
      <sharedItems containsSemiMixedTypes="0" containsString="0" containsNumber="1" minValue="0" maxValue="18.429203991948313"/>
    </cacheField>
    <cacheField name="Total FI Fees" numFmtId="8">
      <sharedItems containsSemiMixedTypes="0" containsString="0" containsNumber="1" minValue="-9.9" maxValue="0"/>
    </cacheField>
    <cacheField name="Sells" numFmtId="8">
      <sharedItems containsSemiMixedTypes="0" containsString="0" containsNumber="1" minValue="0" maxValue="9266.27"/>
    </cacheField>
    <cacheField name="Buys" numFmtId="8">
      <sharedItems containsSemiMixedTypes="0" containsString="0" containsNumber="1" minValue="-8703.2800000000007" maxValue="0"/>
    </cacheField>
    <cacheField name="Portfolio Total Value" numFmtId="8">
      <sharedItems containsSemiMixedTypes="0" containsString="0" containsNumber="1" minValue="30070.170889241213" maxValue="33264.883926982817"/>
    </cacheField>
    <cacheField name="Porfolio Daily Return" numFmtId="10">
      <sharedItems containsSemiMixedTypes="0" containsString="0" containsNumber="1" minValue="-3.163858091511762E-2" maxValue="2.4010222024493322E-2"/>
    </cacheField>
    <cacheField name="Portfolio YTD Return" numFmtId="10">
      <sharedItems containsSemiMixedTypes="0" containsString="0" containsNumber="1" minValue="-2.5596785711214265E-2" maxValue="7.7925693897289872E-2"/>
    </cacheField>
    <cacheField name="Equity Benchmark YTD" numFmtId="10">
      <sharedItems containsSemiMixedTypes="0" containsString="0" containsNumber="1" minValue="-3.389067178330258E-2" maxValue="7.9258441225645154E-2"/>
    </cacheField>
    <cacheField name="Fixed Income Benchmark YTD" numFmtId="10">
      <sharedItems containsSemiMixedTypes="0" containsString="0" containsNumber="1" minValue="-2.9422831648235559E-2" maxValue="0"/>
    </cacheField>
    <cacheField name="Benchmark Total Value" numFmtId="8">
      <sharedItems containsSemiMixedTypes="0" containsString="0" containsNumber="1" minValue="29947.695321784773" maxValue="32471.212202239461"/>
    </cacheField>
    <cacheField name="Total Benchmark Daily Return" numFmtId="10">
      <sharedItems containsSemiMixedTypes="0" containsString="0" containsNumber="1" minValue="-2.5666648729075869E-2" maxValue="1.6140144756522146E-2"/>
    </cacheField>
    <cacheField name="Total Benchmark YTD Return" numFmtId="10">
      <sharedItems containsSemiMixedTypes="0" containsString="0" containsNumber="1" minValue="-2.9565522272139353E-2" maxValue="5.2207307309844492E-2"/>
    </cacheField>
    <cacheField name="Portfolio vs Bench Daily Return" numFmtId="10">
      <sharedItems containsSemiMixedTypes="0" containsString="0" containsNumber="1" minValue="-2.2709834038176724E-2" maxValue="1.7483060071485812E-2"/>
    </cacheField>
    <cacheField name="Portfolio vs Bench YTD Return" numFmtId="10">
      <sharedItems containsSemiMixedTypes="0" containsString="0" containsNumber="1" minValue="0" maxValue="3.4214498188952946E-2"/>
    </cacheField>
    <cacheField name="Years" numFmtId="0" databaseField="0">
      <fieldGroup base="0">
        <rangePr groupBy="years" startDate="2017-12-29T00:00:00" endDate="2018-09-01T00:00:00"/>
        <groupItems count="4">
          <s v="&lt;12/29/2017"/>
          <s v="2017"/>
          <s v="2018"/>
          <s v="&gt;9/1/2018"/>
        </groupItems>
      </fieldGroup>
    </cacheField>
  </cacheFields>
  <extLst>
    <ext xmlns:x14="http://schemas.microsoft.com/office/spreadsheetml/2009/9/main" uri="{725AE2AE-9491-48be-B2B4-4EB974FC3084}">
      <x14:pivotCacheDefinition pivotCacheId="1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">
  <r>
    <n v="3.270042194092837E-2"/>
    <s v="AbbVie"/>
    <x v="0"/>
    <n v="19.2"/>
    <n v="95.98"/>
    <n v="94.8"/>
    <n v="959.80000000000007"/>
    <n v="10"/>
    <n v="4.2434000317834404E-2"/>
    <s v="Equity"/>
    <s v="Health Care"/>
    <s v="Drug Manufacturers - Major"/>
  </r>
  <r>
    <n v="-0.15258215962441313"/>
    <s v="Applied Materials, Inc"/>
    <x v="1"/>
    <n v="3.6000000000000005"/>
    <n v="43.02"/>
    <n v="51.12"/>
    <n v="516.24"/>
    <n v="12"/>
    <n v="2.2823638595622871E-2"/>
    <s v="Equity"/>
    <s v="Info. Tech."/>
    <s v="Semiconductors &amp; Semiconductor Equipment"/>
  </r>
  <r>
    <n v="7.6697127937337406E-3"/>
    <s v="Bristol-Myers Squibb"/>
    <x v="2"/>
    <n v="12"/>
    <n v="60.55"/>
    <n v="61.28"/>
    <n v="605.5"/>
    <n v="10"/>
    <n v="2.6769938729369377E-2"/>
    <s v="Equity"/>
    <s v="Health Care"/>
    <s v="Pharmaceuticals"/>
  </r>
  <r>
    <n v="-8.36067725423284E-2"/>
    <s v="Constellation Brands, Inc."/>
    <x v="3"/>
    <n v="7.56"/>
    <n v="208.2"/>
    <n v="228.57"/>
    <n v="1249.1999999999998"/>
    <n v="6"/>
    <n v="5.5228748902936782E-2"/>
    <s v="Equity"/>
    <s v="Cons. Staples"/>
    <s v="Beverages"/>
  </r>
  <r>
    <n v="0.13159873665212807"/>
    <s v="CVS Health Corp"/>
    <x v="4"/>
    <n v="0"/>
    <n v="75.239999999999995"/>
    <n v="66.489999999999995"/>
    <n v="664.9"/>
    <n v="10"/>
    <n v="2.9396089613802971E-2"/>
    <s v="Equity"/>
    <s v="Health Care"/>
    <s v="Pharmaceuticals"/>
  </r>
  <r>
    <n v="-1.7595895627079305E-2"/>
    <s v="FedEx Corporation"/>
    <x v="5"/>
    <n v="9.1999999999999993"/>
    <n v="243.95"/>
    <n v="249.49"/>
    <n v="1951.6"/>
    <n v="8"/>
    <n v="8.6282762054892284E-2"/>
    <s v="Equity"/>
    <s v="Industrials"/>
    <s v="Transportation &amp; Logistics"/>
  </r>
  <r>
    <n v="0.10584222686764222"/>
    <s v="Hasbro, Inc."/>
    <x v="6"/>
    <n v="13.2"/>
    <n v="99.31"/>
    <n v="90.89"/>
    <n v="1092.4100000000001"/>
    <n v="11"/>
    <n v="4.8296860061685223E-2"/>
    <s v="Equity"/>
    <s v="Cons. Disc."/>
    <s v="Leisure Products"/>
  </r>
  <r>
    <n v="0.34337667322362408"/>
    <s v="Intuitive Surgical"/>
    <x v="7"/>
    <n v="0"/>
    <n v="560"/>
    <n v="416.86"/>
    <n v="1680"/>
    <n v="3"/>
    <n v="7.4274974509232955E-2"/>
    <s v="Equity"/>
    <s v="Health Care"/>
    <s v="Medical Appliances &amp; Equipment"/>
  </r>
  <r>
    <n v="0.10046785104634259"/>
    <s v="iShares Russell 3000"/>
    <x v="8"/>
    <n v="52.58593737135218"/>
    <n v="172.78"/>
    <n v="158.16999999999999"/>
    <n v="3025.1169931757399"/>
    <n v="17.508490526540918"/>
    <n v="0.13374433783069972"/>
    <s v="ETF"/>
    <s v="Broad Market ETF"/>
    <s v="N/A"/>
  </r>
  <r>
    <n v="0.10744776992185412"/>
    <s v="iShares US Aerospace &amp; Defense"/>
    <x v="9"/>
    <n v="8.012042953590985"/>
    <n v="207.47"/>
    <n v="188.11"/>
    <n v="1951.0076896496732"/>
    <n v="9.4038062835574934"/>
    <n v="8.6256575247647002E-2"/>
    <s v="ETF"/>
    <s v="Industrials"/>
    <s v="N/A"/>
  </r>
  <r>
    <n v="4.9339207048458178E-2"/>
    <s v="Materials Select Sector SPDR ETF"/>
    <x v="10"/>
    <n v="5.6000000000000005"/>
    <n v="59.27"/>
    <n v="56.75"/>
    <n v="1185.4000000000001"/>
    <n v="20"/>
    <n v="5.2408068323359973E-2"/>
    <s v="ETF"/>
    <s v="Materials"/>
    <s v="N/A"/>
  </r>
  <r>
    <n v="0.32300678045358899"/>
    <s v="Microsoft Corporation"/>
    <x v="11"/>
    <n v="19.32"/>
    <n v="112.33"/>
    <n v="85.54"/>
    <n v="1123.3"/>
    <n v="10"/>
    <n v="4.9662546944179389E-2"/>
    <s v="Equity"/>
    <s v="Info. Tech."/>
    <s v="Software"/>
  </r>
  <r>
    <n v="0.3391776432894269"/>
    <s v="Monolithic Power Systems, Inc."/>
    <x v="12"/>
    <n v="4.2"/>
    <n v="149.87"/>
    <n v="112.36"/>
    <n v="1049.0900000000001"/>
    <n v="7"/>
    <n v="4.6381626790411433E-2"/>
    <s v="Equity"/>
    <s v="Info. Tech."/>
    <s v="Semi-Conductor"/>
  </r>
  <r>
    <n v="0.25414289595218675"/>
    <s v="Paypal Holdings, Inc."/>
    <x v="13"/>
    <n v="0"/>
    <n v="92.33"/>
    <n v="73.62"/>
    <n v="1754.27"/>
    <n v="19"/>
    <n v="7.7558547340661962E-2"/>
    <s v="Equity"/>
    <s v="Info. Tech."/>
    <s v="Software &amp; Services"/>
  </r>
  <r>
    <n v="0.3173425366695426"/>
    <s v="Salesforce.com"/>
    <x v="14"/>
    <n v="0"/>
    <n v="152.68"/>
    <n v="115.9"/>
    <n v="1374.1200000000001"/>
    <n v="9"/>
    <n v="6.0751623793230479E-2"/>
    <s v="Equity"/>
    <s v="Info. Tech."/>
    <s v="Application Software"/>
  </r>
  <r>
    <n v="0.11953179248090473"/>
    <s v="The Walt Disney Company"/>
    <x v="15"/>
    <n v="10.08"/>
    <n v="112.02"/>
    <n v="100.81"/>
    <n v="1344.24"/>
    <n v="12"/>
    <n v="5.9430590318030545E-2"/>
    <s v="Equity"/>
    <s v="Cons. Disc."/>
    <s v="Entertainment - Diversified"/>
  </r>
  <r>
    <n v="-0.13464966406142886"/>
    <s v="Tyson Foods"/>
    <x v="16"/>
    <n v="4.8"/>
    <n v="62.81"/>
    <n v="72.930000000000007"/>
    <n v="1004.96"/>
    <n v="16"/>
    <n v="4.4430582370713546E-2"/>
    <s v="Equity"/>
    <s v="Cons. Staples"/>
    <s v="Meat Products"/>
  </r>
  <r>
    <n v="8.6650679456434787E-2"/>
    <s v="NIKE, Inc."/>
    <x v="17"/>
    <n v="5.4"/>
    <n v="82.2"/>
    <n v="62.55"/>
    <n v="0"/>
    <n v="0"/>
    <n v="0"/>
    <s v="Equity"/>
    <s v="Cons. Disc."/>
    <s v="Apparel &amp; Textile Products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">
  <r>
    <n v="3.0800821355236874E-3"/>
    <s v="FlexShares Trust - FlexShares iBoxx 3-Year Target Duration TIPS Index Fund"/>
    <x v="0"/>
    <s v="TIPS"/>
    <s v="ETF"/>
    <n v="24.1"/>
    <n v="24.35"/>
    <n v="64.516221765913755"/>
    <n v="1554.8409445585216"/>
    <n v="0.21287247793047415"/>
    <s v="AAA"/>
    <n v="1"/>
    <n v="1.8800000000000001E-2"/>
    <n v="2.91"/>
    <n v="1.44"/>
  </r>
  <r>
    <n v="1.4714645885858246E-2"/>
    <s v="iShares iBoxx $ High Yield Corp Bd ETF"/>
    <x v="1"/>
    <s v="High Yield Corp"/>
    <s v="ETF"/>
    <n v="86.36"/>
    <n v="87.26"/>
    <n v="14.305294522117808"/>
    <n v="1235.4052349300939"/>
    <n v="0.16913869841684656"/>
    <s v="B"/>
    <n v="8"/>
    <n v="5.1700000000000003E-2"/>
    <n v="3.85"/>
    <n v="5.41"/>
  </r>
  <r>
    <n v="-1.7760727479397609E-2"/>
    <s v="iShares Trust - iShares 7-10 Year Treasury Bond ETF"/>
    <x v="2"/>
    <s v="Treasuries"/>
    <s v="ETF"/>
    <n v="102.61"/>
    <n v="105.57"/>
    <n v="4.6685611442644692"/>
    <n v="479.0410590129772"/>
    <n v="6.5585266209647844E-2"/>
    <s v="AAA"/>
    <n v="1"/>
    <n v="1.8800000000000001E-2"/>
    <n v="7.58"/>
    <n v="4.75"/>
  </r>
  <r>
    <n v="-8.0144333918471533E-3"/>
    <s v="iShares Trust - iShares CMBS ETF"/>
    <x v="3"/>
    <s v="Securitized"/>
    <s v="ETF"/>
    <n v="50.190100000000001"/>
    <n v="51.27"/>
    <n v="20.356738833625901"/>
    <n v="1021.7067577335673"/>
    <n v="0.13988134927769713"/>
    <s v="AAA"/>
    <n v="1"/>
    <n v="2.58E-2"/>
    <n v="5.21"/>
    <n v="2.56"/>
  </r>
  <r>
    <n v="5.3903345724906071E-3"/>
    <s v="PIMCO Foreign Bond (USD-Hedged)"/>
    <x v="4"/>
    <s v="International"/>
    <s v="Mutual Fund"/>
    <n v="10.77"/>
    <n v="10.76"/>
    <n v="181.2267657992565"/>
    <n v="1951.8122676579924"/>
    <n v="0.26722161860062621"/>
    <s v="A"/>
    <n v="3.5"/>
    <n v="1.11E-2"/>
    <n v="6.46"/>
    <n v="3"/>
  </r>
  <r>
    <n v="-2.0311248426593487E-2"/>
    <s v="Vanguard Interm-Term Corp Bd ETF"/>
    <x v="5"/>
    <s v="Inv. Grade Corp."/>
    <s v="ETF"/>
    <n v="84.17"/>
    <n v="87.39"/>
    <n v="12.608879734523402"/>
    <n v="1061.2894072548347"/>
    <n v="0.14530058956470807"/>
    <s v="BBB"/>
    <n v="5"/>
    <n v="3.3300000000000003E-2"/>
    <n v="6.37"/>
    <n v="3.66"/>
  </r>
  <r>
    <n v="-3.031869078380689E-2"/>
    <s v="iShares Trust - iShares J.P. Morgan USD Emerging Markets Bond ETF"/>
    <x v="6"/>
    <s v="International"/>
    <s v="ETF"/>
    <n v="106.1"/>
    <n v="116.1"/>
    <n v="0"/>
    <n v="0"/>
    <n v="0"/>
    <s v="BB"/>
    <n v="6.5"/>
    <n v="4.48E-2"/>
    <n v="7.27"/>
    <n v="5.5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">
  <r>
    <n v="3.0800821355236874E-3"/>
    <s v="FlexShares Trust - FlexShares iBoxx 3-Year Target Duration TIPS Index Fund"/>
    <s v="TDTT"/>
    <x v="0"/>
    <s v="ETF"/>
    <n v="24.1"/>
    <n v="24.35"/>
    <n v="64.516221765913755"/>
    <n v="1554.8409445585216"/>
    <n v="0.21287247793047415"/>
    <s v="AAA"/>
    <n v="1"/>
    <n v="1.8800000000000001E-2"/>
    <n v="2.91"/>
    <n v="1.44"/>
  </r>
  <r>
    <n v="1.4714645885858246E-2"/>
    <s v="iShares iBoxx $ High Yield Corp Bd ETF"/>
    <s v="HYG"/>
    <x v="1"/>
    <s v="ETF"/>
    <n v="86.36"/>
    <n v="87.26"/>
    <n v="14.305294522117808"/>
    <n v="1235.4052349300939"/>
    <n v="0.16913869841684656"/>
    <s v="B"/>
    <n v="8"/>
    <n v="5.1700000000000003E-2"/>
    <n v="3.85"/>
    <n v="5.41"/>
  </r>
  <r>
    <n v="-1.7760727479397609E-2"/>
    <s v="iShares Trust - iShares 7-10 Year Treasury Bond ETF"/>
    <s v="IEF"/>
    <x v="2"/>
    <s v="ETF"/>
    <n v="102.61"/>
    <n v="105.57"/>
    <n v="4.6685611442644692"/>
    <n v="479.0410590129772"/>
    <n v="6.5585266209647844E-2"/>
    <s v="AAA"/>
    <n v="1"/>
    <n v="1.8800000000000001E-2"/>
    <n v="7.58"/>
    <n v="4.75"/>
  </r>
  <r>
    <n v="-8.0144333918471533E-3"/>
    <s v="iShares Trust - iShares CMBS ETF"/>
    <s v="CMBS"/>
    <x v="3"/>
    <s v="ETF"/>
    <n v="50.190100000000001"/>
    <n v="51.27"/>
    <n v="20.356738833625901"/>
    <n v="1021.7067577335673"/>
    <n v="0.13988134927769713"/>
    <s v="AAA"/>
    <n v="1"/>
    <n v="2.58E-2"/>
    <n v="5.21"/>
    <n v="2.56"/>
  </r>
  <r>
    <n v="5.3903345724906071E-3"/>
    <s v="PIMCO Foreign Bond (USD-Hedged)"/>
    <s v="PFOAX"/>
    <x v="4"/>
    <s v="Mutual Fund"/>
    <n v="10.77"/>
    <n v="10.76"/>
    <n v="181.2267657992565"/>
    <n v="1951.8122676579924"/>
    <n v="0.26722161860062621"/>
    <s v="A"/>
    <n v="3.5"/>
    <n v="1.11E-2"/>
    <n v="6.46"/>
    <n v="3"/>
  </r>
  <r>
    <n v="-2.0311248426593487E-2"/>
    <s v="Vanguard Interm-Term Corp Bd ETF"/>
    <s v="VCIT"/>
    <x v="5"/>
    <s v="ETF"/>
    <n v="84.17"/>
    <n v="87.39"/>
    <n v="12.608879734523402"/>
    <n v="1061.2894072548347"/>
    <n v="0.14530058956470807"/>
    <s v="BBB"/>
    <n v="5"/>
    <n v="3.3300000000000003E-2"/>
    <n v="6.37"/>
    <n v="3.66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7">
  <r>
    <n v="3.270042194092837E-2"/>
    <s v="AbbVie"/>
    <s v="ABBV"/>
    <n v="19.2"/>
    <n v="95.98"/>
    <n v="94.8"/>
    <n v="959.80000000000007"/>
    <n v="10"/>
    <n v="4.2434000317834404E-2"/>
    <s v="Equity"/>
    <x v="0"/>
    <s v="Drug Manufacturers - Major"/>
  </r>
  <r>
    <n v="-0.15258215962441313"/>
    <s v="Applied Materials, Inc"/>
    <s v="AMAT"/>
    <n v="3.6000000000000005"/>
    <n v="43.02"/>
    <n v="51.12"/>
    <n v="516.24"/>
    <n v="12"/>
    <n v="2.2823638595622871E-2"/>
    <s v="Equity"/>
    <x v="1"/>
    <s v="Semiconductors &amp; Semiconductor Equipment"/>
  </r>
  <r>
    <n v="7.6697127937337406E-3"/>
    <s v="Bristol-Myers Squibb"/>
    <s v="BMY"/>
    <n v="12"/>
    <n v="60.55"/>
    <n v="61.28"/>
    <n v="605.5"/>
    <n v="10"/>
    <n v="2.6769938729369377E-2"/>
    <s v="Equity"/>
    <x v="0"/>
    <s v="Pharmaceuticals"/>
  </r>
  <r>
    <n v="-8.36067725423284E-2"/>
    <s v="Constellation Brands, Inc."/>
    <s v="STZ"/>
    <n v="7.56"/>
    <n v="208.2"/>
    <n v="228.57"/>
    <n v="1249.1999999999998"/>
    <n v="6"/>
    <n v="5.5228748902936782E-2"/>
    <s v="Equity"/>
    <x v="2"/>
    <s v="Beverages"/>
  </r>
  <r>
    <n v="0.13159873665212807"/>
    <s v="CVS Health Corp"/>
    <s v="CVS"/>
    <n v="0"/>
    <n v="75.239999999999995"/>
    <n v="66.489999999999995"/>
    <n v="664.9"/>
    <n v="10"/>
    <n v="2.9396089613802971E-2"/>
    <s v="Equity"/>
    <x v="0"/>
    <s v="Pharmaceuticals"/>
  </r>
  <r>
    <n v="-1.7595895627079305E-2"/>
    <s v="FedEx Corporation"/>
    <s v="FDX"/>
    <n v="9.1999999999999993"/>
    <n v="243.95"/>
    <n v="249.49"/>
    <n v="1951.6"/>
    <n v="8"/>
    <n v="8.6282762054892284E-2"/>
    <s v="Equity"/>
    <x v="3"/>
    <s v="Transportation &amp; Logistics"/>
  </r>
  <r>
    <n v="0.10584222686764222"/>
    <s v="Hasbro, Inc."/>
    <s v="HAS"/>
    <n v="13.2"/>
    <n v="99.31"/>
    <n v="90.89"/>
    <n v="1092.4100000000001"/>
    <n v="11"/>
    <n v="4.8296860061685223E-2"/>
    <s v="Equity"/>
    <x v="4"/>
    <s v="Leisure Products"/>
  </r>
  <r>
    <n v="0.34337667322362408"/>
    <s v="Intuitive Surgical"/>
    <s v="ISRG"/>
    <n v="0"/>
    <n v="560"/>
    <n v="416.86"/>
    <n v="1680"/>
    <n v="3"/>
    <n v="7.4274974509232955E-2"/>
    <s v="Equity"/>
    <x v="0"/>
    <s v="Medical Appliances &amp; Equipment"/>
  </r>
  <r>
    <n v="0.10046785104634259"/>
    <s v="iShares Russell 3000"/>
    <s v="IWV"/>
    <n v="52.58593737135218"/>
    <n v="172.78"/>
    <n v="158.16999999999999"/>
    <n v="3025.1169931757399"/>
    <n v="17.508490526540918"/>
    <n v="0.13374433783069972"/>
    <s v="ETF"/>
    <x v="5"/>
    <s v="N/A"/>
  </r>
  <r>
    <n v="0.10744776992185412"/>
    <s v="iShares US Aerospace &amp; Defense"/>
    <s v="ITA"/>
    <n v="8.012042953590985"/>
    <n v="207.47"/>
    <n v="188.11"/>
    <n v="1951.0076896496732"/>
    <n v="9.4038062835574934"/>
    <n v="8.6256575247647002E-2"/>
    <s v="ETF"/>
    <x v="3"/>
    <s v="N/A"/>
  </r>
  <r>
    <n v="4.9339207048458178E-2"/>
    <s v="Materials Select Sector SPDR ETF"/>
    <s v="XLB"/>
    <n v="5.6000000000000005"/>
    <n v="59.27"/>
    <n v="56.75"/>
    <n v="1185.4000000000001"/>
    <n v="20"/>
    <n v="5.2408068323359973E-2"/>
    <s v="ETF"/>
    <x v="6"/>
    <s v="N/A"/>
  </r>
  <r>
    <n v="0.32300678045358899"/>
    <s v="Microsoft Corporation"/>
    <s v="MSFT"/>
    <n v="19.32"/>
    <n v="112.33"/>
    <n v="85.54"/>
    <n v="1123.3"/>
    <n v="10"/>
    <n v="4.9662546944179389E-2"/>
    <s v="Equity"/>
    <x v="1"/>
    <s v="Software"/>
  </r>
  <r>
    <n v="0.3391776432894269"/>
    <s v="Monolithic Power Systems, Inc."/>
    <s v="MPWR"/>
    <n v="4.2"/>
    <n v="149.87"/>
    <n v="112.36"/>
    <n v="1049.0900000000001"/>
    <n v="7"/>
    <n v="4.6381626790411433E-2"/>
    <s v="Equity"/>
    <x v="1"/>
    <s v="Semi-Conductor"/>
  </r>
  <r>
    <n v="0.25414289595218675"/>
    <s v="Paypal Holdings, Inc."/>
    <s v="PYPL"/>
    <n v="0"/>
    <n v="92.33"/>
    <n v="73.62"/>
    <n v="1754.27"/>
    <n v="19"/>
    <n v="7.7558547340661962E-2"/>
    <s v="Equity"/>
    <x v="1"/>
    <s v="Software &amp; Services"/>
  </r>
  <r>
    <n v="0.3173425366695426"/>
    <s v="Salesforce.com"/>
    <s v="CRM"/>
    <n v="0"/>
    <n v="152.68"/>
    <n v="115.9"/>
    <n v="1374.1200000000001"/>
    <n v="9"/>
    <n v="6.0751623793230479E-2"/>
    <s v="Equity"/>
    <x v="1"/>
    <s v="Application Software"/>
  </r>
  <r>
    <n v="0.11953179248090473"/>
    <s v="The Walt Disney Company"/>
    <s v="DIS"/>
    <n v="10.08"/>
    <n v="112.02"/>
    <n v="100.81"/>
    <n v="1344.24"/>
    <n v="12"/>
    <n v="5.9430590318030545E-2"/>
    <s v="Equity"/>
    <x v="4"/>
    <s v="Entertainment - Diversified"/>
  </r>
  <r>
    <n v="-0.13464966406142886"/>
    <s v="Tyson Foods"/>
    <s v="TSN"/>
    <n v="4.8"/>
    <n v="62.81"/>
    <n v="72.930000000000007"/>
    <n v="1004.96"/>
    <n v="16"/>
    <n v="4.4430582370713546E-2"/>
    <s v="Equity"/>
    <x v="2"/>
    <s v="Meat Products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70">
  <r>
    <x v="0"/>
    <n v="23368.59"/>
    <n v="0.75724309293978076"/>
    <n v="7491.5"/>
    <n v="0.24275690706021921"/>
    <n v="0"/>
    <n v="0"/>
    <n v="0"/>
    <n v="0"/>
    <n v="0"/>
    <n v="0"/>
    <n v="0"/>
    <n v="0"/>
    <n v="0"/>
    <n v="30860.09"/>
    <n v="0"/>
    <n v="0"/>
    <n v="0"/>
    <n v="0"/>
    <n v="30860.09"/>
    <n v="0"/>
    <n v="0"/>
    <n v="0"/>
    <n v="0"/>
  </r>
  <r>
    <x v="1"/>
    <n v="23604.606496887896"/>
    <n v="0.7590907940163143"/>
    <n v="7491.2870153980493"/>
    <n v="0.24090920598368565"/>
    <n v="0"/>
    <n v="0"/>
    <n v="0"/>
    <n v="0"/>
    <n v="0"/>
    <n v="0"/>
    <n v="0"/>
    <n v="0"/>
    <n v="0"/>
    <n v="31095.893512285948"/>
    <n v="7.6410506996560379E-3"/>
    <n v="7.6410506996560379E-3"/>
    <n v="7.6215422258895894E-3"/>
    <n v="-2.8782673710032736E-3"/>
    <n v="30998.083958286858"/>
    <n v="4.4715993468216197E-3"/>
    <n v="4.4715993468217308E-3"/>
    <n v="3.1694513528344181E-3"/>
    <n v="3.1694513528343071E-3"/>
  </r>
  <r>
    <x v="2"/>
    <n v="23775.261657861305"/>
    <n v="0.76017600302823807"/>
    <n v="7500.7343787803975"/>
    <n v="0.2398239969717619"/>
    <n v="0"/>
    <n v="0"/>
    <n v="0"/>
    <n v="0"/>
    <n v="0"/>
    <n v="0"/>
    <n v="0"/>
    <n v="0"/>
    <n v="0"/>
    <n v="31275.996036641704"/>
    <n v="5.7918427166145925E-3"/>
    <n v="1.3477149180112669E-2"/>
    <n v="1.3132888465867021E-2"/>
    <n v="-1.7396658473296522E-3"/>
    <n v="31127.681610626078"/>
    <n v="4.1808278380566222E-3"/>
    <n v="8.6711221719080189E-3"/>
    <n v="1.6110148785579703E-3"/>
    <n v="4.8060270082046497E-3"/>
  </r>
  <r>
    <x v="3"/>
    <n v="23877.911829528679"/>
    <n v="0.7607921789592047"/>
    <n v="7503.6787297678875"/>
    <n v="0.23908037402040413"/>
    <n v="4"/>
    <n v="1.2744702039118333E-4"/>
    <n v="0"/>
    <n v="4"/>
    <n v="0"/>
    <n v="0"/>
    <n v="0"/>
    <n v="0"/>
    <n v="0"/>
    <n v="31385.590559296565"/>
    <n v="3.5041097500607687E-3"/>
    <n v="1.7028484340018579E-2"/>
    <n v="1.8086614463723505E-2"/>
    <n v="-2.1354886946153284E-3"/>
    <n v="31231.027773109123"/>
    <n v="3.3200725892725824E-3"/>
    <n v="1.2019983516221855E-2"/>
    <n v="1.8403716078818633E-4"/>
    <n v="5.0085008237967243E-3"/>
  </r>
  <r>
    <x v="4"/>
    <n v="24031.220873394002"/>
    <n v="0.76195312151312578"/>
    <n v="7503.75468152146"/>
    <n v="0.23792005128562183"/>
    <n v="4"/>
    <n v="1.2682720125247016E-4"/>
    <n v="0"/>
    <n v="0"/>
    <n v="0"/>
    <n v="0"/>
    <n v="0"/>
    <n v="0"/>
    <n v="0"/>
    <n v="31538.975554915462"/>
    <n v="4.8871151660858647E-3"/>
    <n v="2.1998819670177916E-2"/>
    <n v="2.4639614901647327E-2"/>
    <n v="-3.195902989195476E-3"/>
    <n v="31362.768757237773"/>
    <n v="4.2182724528228022E-3"/>
    <n v="1.6288959534394486E-2"/>
    <n v="6.6884271326306255E-4"/>
    <n v="5.7098601357834303E-3"/>
  </r>
  <r>
    <x v="5"/>
    <n v="24125.313896383501"/>
    <n v="0.76275768145746858"/>
    <n v="7499.7532147927895"/>
    <n v="0.23711585259315834"/>
    <n v="4"/>
    <n v="1.2646594937308725E-4"/>
    <n v="0"/>
    <n v="0"/>
    <n v="0"/>
    <n v="0"/>
    <n v="0"/>
    <n v="0"/>
    <n v="0"/>
    <n v="31629.067111176289"/>
    <n v="2.8565149842600945E-3"/>
    <n v="2.4918174612461819E-2"/>
    <n v="2.6167830946187624E-2"/>
    <n v="-3.1274891637386171E-3"/>
    <n v="31396.414753552795"/>
    <n v="1.0728005736819757E-3"/>
    <n v="1.7379234913209751E-2"/>
    <n v="1.7837144105781189E-3"/>
    <n v="7.5389396992520674E-3"/>
  </r>
  <r>
    <x v="6"/>
    <n v="24161.66864791312"/>
    <n v="0.76348301244891859"/>
    <n v="7480.9669077531207"/>
    <n v="0.2363905918085398"/>
    <n v="4"/>
    <n v="1.2639574254154202E-4"/>
    <n v="0"/>
    <n v="0"/>
    <n v="0"/>
    <n v="0"/>
    <n v="0"/>
    <n v="0"/>
    <n v="0"/>
    <n v="31646.635555666242"/>
    <n v="5.554525028574897E-4"/>
    <n v="2.5487467977774569E-2"/>
    <n v="2.7394777872348994E-2"/>
    <n v="-6.1279240802005752E-3"/>
    <n v="31395.14123088104"/>
    <n v="-4.0562678310651634E-5"/>
    <n v="1.7337967286584124E-2"/>
    <n v="5.9601518116814134E-4"/>
    <n v="8.1495006911904457E-3"/>
  </r>
  <r>
    <x v="7"/>
    <n v="24083.478808431766"/>
    <n v="0.76302189413700705"/>
    <n v="7475.8078986563169"/>
    <n v="0.23685137634850603"/>
    <n v="4"/>
    <n v="1.2672951448689692E-4"/>
    <n v="0"/>
    <n v="0"/>
    <n v="0"/>
    <n v="0"/>
    <n v="0"/>
    <n v="0"/>
    <n v="0"/>
    <n v="31563.286707088082"/>
    <n v="-2.6337349015047584E-3"/>
    <n v="2.2786605842305852E-2"/>
    <n v="2.6577265699698253E-2"/>
    <n v="-6.0595102547437163E-3"/>
    <n v="31378.114658467428"/>
    <n v="-5.4233144830906355E-4"/>
    <n v="1.6786232913365663E-2"/>
    <n v="-2.0914034531956949E-3"/>
    <n v="6.000372928940189E-3"/>
  </r>
  <r>
    <x v="8"/>
    <n v="24241.887691126049"/>
    <n v="0.76411687440326814"/>
    <n v="7479.478549552231"/>
    <n v="0.2357570435219134"/>
    <n v="4"/>
    <n v="1.2608207481845231E-4"/>
    <n v="0"/>
    <n v="0"/>
    <n v="0"/>
    <n v="0"/>
    <n v="0"/>
    <n v="0"/>
    <n v="0"/>
    <n v="31725.366240678279"/>
    <n v="5.1350651500370326E-3"/>
    <n v="2.8038681697891255E-2"/>
    <n v="3.3924404159456759E-2"/>
    <n v="-4.7205539565180477E-3"/>
    <n v="31549.224099905648"/>
    <n v="5.4531460318967273E-3"/>
    <n v="2.2330916724664321E-2"/>
    <n v="-3.1808088185969474E-4"/>
    <n v="5.7077649732269337E-3"/>
  </r>
  <r>
    <x v="9"/>
    <n v="24404.532259122567"/>
    <n v="0.76526808964192394"/>
    <n v="7481.6413799503434"/>
    <n v="0.23460647987139166"/>
    <n v="4"/>
    <n v="1.2543048668443328E-4"/>
    <n v="0"/>
    <n v="0"/>
    <n v="0"/>
    <n v="0"/>
    <n v="0"/>
    <n v="0"/>
    <n v="0"/>
    <n v="31890.173639072909"/>
    <n v="5.1948146837565989E-3"/>
    <n v="3.3379152137045232E-2"/>
    <n v="4.0270572196133454E-2"/>
    <n v="-4.9844358547085355E-3"/>
    <n v="31683.871395904262"/>
    <n v="4.2678480957956122E-3"/>
    <n v="2.6694069780880857E-2"/>
    <n v="9.2696658796098674E-4"/>
    <n v="6.6850823561643742E-3"/>
  </r>
  <r>
    <x v="10"/>
    <n v="24209.863754447058"/>
    <n v="0.76381555042186577"/>
    <n v="7482.0918215759975"/>
    <n v="0.23605825051180829"/>
    <n v="4"/>
    <n v="1.2619906632585856E-4"/>
    <n v="0"/>
    <n v="0"/>
    <n v="0"/>
    <n v="0"/>
    <n v="0"/>
    <n v="0"/>
    <n v="0"/>
    <n v="31695.955576023058"/>
    <n v="-6.0902165428127208E-3"/>
    <n v="2.7085649329702477E-2"/>
    <n v="3.7302464481380922E-2"/>
    <n v="-4.4175784437808785E-3"/>
    <n v="31625.002127274911"/>
    <n v="-1.8580200599147556E-3"/>
    <n v="2.4786451603832384E-2"/>
    <n v="-4.2321964828979652E-3"/>
    <n v="2.2991977258700926E-3"/>
  </r>
  <r>
    <x v="11"/>
    <n v="24501.11328971227"/>
    <n v="0.76610002332385996"/>
    <n v="7476.4981758635586"/>
    <n v="0.23377490480462707"/>
    <n v="4"/>
    <n v="1.2507187151296285E-4"/>
    <n v="0"/>
    <n v="0"/>
    <n v="0"/>
    <n v="0"/>
    <n v="0"/>
    <n v="0"/>
    <n v="0"/>
    <n v="31981.611465575828"/>
    <n v="9.0123766380105774E-3"/>
    <n v="3.6342132040957376E-2"/>
    <n v="4.5698853156411125E-2"/>
    <n v="-6.2012246074756305E-3"/>
    <n v="31789.868400063468"/>
    <n v="5.2131624252562681E-3"/>
    <n v="3.0128829827245095E-2"/>
    <n v="3.7992142127543094E-3"/>
    <n v="6.2133022137122809E-3"/>
  </r>
  <r>
    <x v="12"/>
    <n v="24457.519947967354"/>
    <n v="0.76606159659584516"/>
    <n v="7464.7899684276908"/>
    <n v="0.23381311488786602"/>
    <n v="4"/>
    <n v="1.2528851628875183E-4"/>
    <n v="0"/>
    <n v="0"/>
    <n v="0"/>
    <n v="0"/>
    <n v="0"/>
    <n v="0"/>
    <n v="0"/>
    <n v="31926.309916395046"/>
    <n v="-1.7291670634016487E-3"/>
    <n v="3.4550123359816665E-2"/>
    <n v="4.3704540438786951E-2"/>
    <n v="-7.8431564184384683E-3"/>
    <n v="31731.586082057594"/>
    <n v="-1.8333614116425867E-3"/>
    <n v="2.8240231381619331E-2"/>
    <n v="1.0419434824093798E-4"/>
    <n v="6.3098919781973337E-3"/>
  </r>
  <r>
    <x v="13"/>
    <n v="24681.951888010448"/>
    <n v="0.76795147466635516"/>
    <n v="7454.0370334689815"/>
    <n v="0.23192406978358926"/>
    <n v="4"/>
    <n v="1.2445555005548758E-4"/>
    <n v="0"/>
    <n v="0"/>
    <n v="0"/>
    <n v="0"/>
    <n v="0"/>
    <n v="0"/>
    <n v="0"/>
    <n v="32139.988921479431"/>
    <n v="6.6928813772697549E-3"/>
    <n v="4.1474244614303712E-2"/>
    <n v="4.9277733339640549E-2"/>
    <n v="-9.333600473032666E-3"/>
    <n v="31838.179974913568"/>
    <n v="3.3592362064827075E-3"/>
    <n v="3.1694333195838587E-2"/>
    <n v="3.3336451707870474E-3"/>
    <n v="9.7799114184651259E-3"/>
  </r>
  <r>
    <x v="14"/>
    <n v="24770.363235723064"/>
    <n v="0.76860519656563486"/>
    <n v="7453.317954053804"/>
    <n v="0.23127068653074906"/>
    <n v="4"/>
    <n v="1.2411690361603997E-4"/>
    <n v="0"/>
    <n v="0"/>
    <n v="0"/>
    <n v="0"/>
    <n v="0"/>
    <n v="0"/>
    <n v="0"/>
    <n v="32227.681189776868"/>
    <n v="2.7284473716426838E-3"/>
    <n v="4.4315852279655399E-2"/>
    <n v="5.6994951064929723E-2"/>
    <n v="-1.0408674873067847E-2"/>
    <n v="31994.934730577443"/>
    <n v="4.9234835592797399E-3"/>
    <n v="3.6773863283530453E-2"/>
    <n v="-2.1950361876370561E-3"/>
    <n v="7.5419889961249459E-3"/>
  </r>
  <r>
    <x v="15"/>
    <n v="24868.499165255118"/>
    <n v="0.76895545203328675"/>
    <n v="7468.124858538923"/>
    <n v="0.2309208645153038"/>
    <n v="4"/>
    <n v="1.2368345140950499E-4"/>
    <n v="0"/>
    <n v="0"/>
    <n v="0"/>
    <n v="0"/>
    <n v="0"/>
    <n v="0"/>
    <n v="0"/>
    <n v="32340.62402379404"/>
    <n v="3.5045287109578549E-3"/>
    <n v="4.7975687167277847E-2"/>
    <n v="6.0043814375541738E-2"/>
    <n v="-8.4637675493678399E-3"/>
    <n v="32078.802472406987"/>
    <n v="2.621281854011448E-3"/>
    <n v="3.949153979806886E-2"/>
    <n v="8.8324685694640692E-4"/>
    <n v="8.4841473692089872E-3"/>
  </r>
  <r>
    <x v="16"/>
    <n v="24870.899608084113"/>
    <n v="0.76906272521164942"/>
    <n v="7464.3346217890548"/>
    <n v="0.23081358602158619"/>
    <n v="4"/>
    <n v="1.2368876676445927E-4"/>
    <n v="0"/>
    <n v="0"/>
    <n v="0"/>
    <n v="0"/>
    <n v="0"/>
    <n v="0"/>
    <n v="0"/>
    <n v="32339.234229873167"/>
    <n v="-4.2973627220388444E-5"/>
    <n v="4.7930651850761619E-2"/>
    <n v="5.9359308021180279E-2"/>
    <n v="-9.9053445857787414E-3"/>
    <n v="32050.6695638905"/>
    <n v="-8.7699372633021078E-4"/>
    <n v="3.8579912239092573E-2"/>
    <n v="8.3402009910982233E-4"/>
    <n v="9.3507396116690455E-3"/>
  </r>
  <r>
    <x v="17"/>
    <n v="24859.642132699493"/>
    <n v="0.76883056355624524"/>
    <n v="7470.7151510570075"/>
    <n v="0.23104572902118573"/>
    <n v="4"/>
    <n v="1.2370742256904055E-4"/>
    <n v="0"/>
    <n v="0"/>
    <n v="0"/>
    <n v="0"/>
    <n v="0"/>
    <n v="0"/>
    <n v="0"/>
    <n v="32334.357283756501"/>
    <n v="-1.5080586268678697E-4"/>
    <n v="4.7772617764773262E-2"/>
    <n v="6.0005124212084038E-2"/>
    <n v="-7.4326734656977589E-3"/>
    <n v="32087.51258192465"/>
    <n v="1.1495241296193281E-3"/>
    <n v="3.9773784908749499E-2"/>
    <n v="-1.3003299923061151E-3"/>
    <n v="7.9988328560237631E-3"/>
  </r>
  <r>
    <x v="18"/>
    <n v="25118.898909615844"/>
    <n v="0.77067035484826252"/>
    <n v="7470.672066085579"/>
    <n v="0.22920692156299721"/>
    <n v="4"/>
    <n v="1.2272358874030736E-4"/>
    <n v="0"/>
    <n v="0"/>
    <n v="0"/>
    <n v="0"/>
    <n v="0"/>
    <n v="0"/>
    <n v="0"/>
    <n v="32593.570975701423"/>
    <n v="8.0166644312777979E-3"/>
    <n v="5.6172259241674904E-2"/>
    <n v="7.006269027440018E-2"/>
    <n v="-9.4850882294013061E-3"/>
    <n v="32285.775446331903"/>
    <n v="6.1788168808989408E-3"/>
    <n v="4.6198356723259733E-2"/>
    <n v="1.8378475503788572E-3"/>
    <n v="9.9739025184151717E-3"/>
  </r>
  <r>
    <x v="19"/>
    <n v="24977.452340162527"/>
    <n v="0.77023117324264334"/>
    <n v="7447.0616019678882"/>
    <n v="0.22964547852107489"/>
    <n v="4"/>
    <n v="1.2334823628175226E-4"/>
    <n v="0"/>
    <n v="0"/>
    <n v="0"/>
    <n v="0"/>
    <n v="0"/>
    <n v="0"/>
    <n v="0"/>
    <n v="32428.513942130416"/>
    <n v="-5.0640978766658407E-3"/>
    <n v="5.0823699546255874E-2"/>
    <n v="6.2879760052231573E-2"/>
    <n v="-1.0750744000351808E-2"/>
    <n v="32118.891859847841"/>
    <n v="-5.1689508514816129E-3"/>
    <n v="4.0790608836456556E-2"/>
    <n v="1.0485297481577227E-4"/>
    <n v="1.0033090709799318E-2"/>
  </r>
  <r>
    <x v="20"/>
    <n v="24704.999750158091"/>
    <n v="0.76856276030942761"/>
    <n v="7435.4145071912017"/>
    <n v="0.2313128012743681"/>
    <n v="4"/>
    <n v="1.2443841620431661E-4"/>
    <n v="0"/>
    <n v="0"/>
    <n v="0"/>
    <n v="0"/>
    <n v="0"/>
    <n v="0"/>
    <n v="0"/>
    <n v="32144.414257349294"/>
    <n v="-8.7607987614882754E-3"/>
    <n v="4.1617644580728586E-2"/>
    <n v="5.2029515190708038E-2"/>
    <n v="-1.2250961458582732E-2"/>
    <n v="31870.615133049614"/>
    <n v="-7.7299281644458429E-3"/>
    <n v="3.2745372195920802E-2"/>
    <n v="-1.0308705970424326E-3"/>
    <n v="8.8722723848077834E-3"/>
  </r>
  <r>
    <x v="21"/>
    <n v="24810.92905546966"/>
    <n v="0.76908441734429966"/>
    <n v="7439.1464877978387"/>
    <n v="0.23059723516663741"/>
    <n v="10.27"/>
    <n v="3.1834748906287751E-4"/>
    <n v="0"/>
    <n v="6.27"/>
    <n v="0"/>
    <n v="0"/>
    <n v="0"/>
    <n v="0"/>
    <n v="0"/>
    <n v="32260.3455432675"/>
    <n v="3.6065764020478674E-3"/>
    <n v="4.5374318197630048E-2"/>
    <n v="5.1879300510256021E-2"/>
    <n v="-1.1517956185831513E-2"/>
    <n v="31874.156368665241"/>
    <n v="1.1111287312282059E-4"/>
    <n v="3.2860123501429757E-2"/>
    <n v="3.4954635289250469E-3"/>
    <n v="1.2514194696200291E-2"/>
  </r>
  <r>
    <x v="22"/>
    <n v="24674.14160681473"/>
    <n v="0.76840029178218883"/>
    <n v="7410.1211899228192"/>
    <n v="0.23076544567230134"/>
    <n v="26.789047850862282"/>
    <n v="8.3426254550976247E-4"/>
    <n v="0"/>
    <n v="0"/>
    <n v="0"/>
    <n v="16.519047850862282"/>
    <n v="0"/>
    <n v="0"/>
    <n v="0"/>
    <n v="32111.051844588412"/>
    <n v="-4.627777420389223E-3"/>
    <n v="4.0536558532020317E-2"/>
    <n v="5.1642058332715034E-2"/>
    <n v="-1.4190982080464432E-2"/>
    <n v="31844.284502295526"/>
    <n v="-9.3718139624487939E-4"/>
    <n v="3.1892146208761192E-2"/>
    <n v="-3.6905960241443436E-3"/>
    <n v="8.644412323259125E-3"/>
  </r>
  <r>
    <x v="23"/>
    <n v="24148.619117934035"/>
    <n v="0.76530727718348568"/>
    <n v="7378.7398710752041"/>
    <n v="0.23384373624842286"/>
    <n v="26.789047850862282"/>
    <n v="8.4898656809141379E-4"/>
    <n v="0"/>
    <n v="0"/>
    <n v="0"/>
    <n v="0"/>
    <n v="0"/>
    <n v="0"/>
    <n v="0"/>
    <n v="31554.148036860104"/>
    <n v="-1.7343057163733522E-2"/>
    <n v="2.2490473516444842E-2"/>
    <n v="3.0364083363046492E-2"/>
    <n v="-1.8207850975141326E-2"/>
    <n v="31347.448065805947"/>
    <n v="-1.5602059969466842E-2"/>
    <n v="1.5792503061590146E-2"/>
    <n v="-1.7409971942666802E-3"/>
    <n v="6.6979704548546966E-3"/>
  </r>
  <r>
    <x v="24"/>
    <n v="23230.255022564179"/>
    <n v="0.75831735746379703"/>
    <n v="7376.904623912741"/>
    <n v="0.24080815364421684"/>
    <n v="26.789047850862282"/>
    <n v="8.7448889198611776E-4"/>
    <n v="0"/>
    <n v="0"/>
    <n v="0"/>
    <n v="0"/>
    <n v="0"/>
    <n v="0"/>
    <n v="0"/>
    <n v="30633.948694327784"/>
    <n v="-2.916254755024239E-2"/>
    <n v="-7.327953537148324E-3"/>
    <n v="-8.1465733900879678E-3"/>
    <n v="-1.5256283076862887E-2"/>
    <n v="30542.864127747958"/>
    <n v="-2.5666648729075869E-2"/>
    <n v="-1.0279486296120445E-2"/>
    <n v="-3.495898821166521E-3"/>
    <n v="2.951532758972121E-3"/>
  </r>
  <r>
    <x v="25"/>
    <n v="23661.478241471206"/>
    <n v="0.76178749246689326"/>
    <n v="7372.2036103094561"/>
    <n v="0.23735002711748693"/>
    <n v="26.789047850862282"/>
    <n v="8.6248041561984453E-4"/>
    <n v="0"/>
    <n v="0"/>
    <n v="0"/>
    <n v="0"/>
    <n v="0"/>
    <n v="0"/>
    <n v="0"/>
    <n v="31060.470899631524"/>
    <n v="1.3923187296540629E-2"/>
    <n v="6.493205289794135E-3"/>
    <n v="2.5387077224472742E-3"/>
    <n v="-1.470897247320857E-2"/>
    <n v="30778.755259859674"/>
    <n v="7.7232813244063614E-3"/>
    <n v="-2.6355963362494792E-3"/>
    <n v="6.1999059721342675E-3"/>
    <n v="9.1288016260436151E-3"/>
  </r>
  <r>
    <x v="26"/>
    <n v="23664.127914635905"/>
    <n v="0.76206512338185273"/>
    <n v="7361.715140161461"/>
    <n v="0.23707217848156709"/>
    <n v="26.789047850862282"/>
    <n v="8.626981365801084E-4"/>
    <n v="0"/>
    <n v="0"/>
    <n v="0"/>
    <n v="0"/>
    <n v="0"/>
    <n v="0"/>
    <n v="0"/>
    <n v="31052.632102648229"/>
    <n v="-2.5237212303141909E-4"/>
    <n v="6.2391944627584461E-3"/>
    <n v="-1.3644503289530639E-4"/>
    <n v="-1.8237171186051393E-2"/>
    <n v="30688.302282559274"/>
    <n v="-2.9388120649038729E-3"/>
    <n v="-5.5666628788421319E-3"/>
    <n v="2.6864399418724538E-3"/>
    <n v="1.1805857341600577E-2"/>
  </r>
  <r>
    <x v="27"/>
    <n v="22716.599838841557"/>
    <n v="0.7554529677438353"/>
    <n v="7323.6620025487946"/>
    <n v="0.24355239049104049"/>
    <n v="29.909047850862283"/>
    <n v="9.9464176512423555E-4"/>
    <n v="0"/>
    <n v="3.12"/>
    <n v="0"/>
    <n v="0"/>
    <n v="0"/>
    <n v="0"/>
    <n v="0"/>
    <n v="30070.170889241213"/>
    <n v="-3.163858091511762E-2"/>
    <n v="-2.5596785711214265E-2"/>
    <n v="-3.389067178330258E-2"/>
    <n v="-1.9473506746091829E-2"/>
    <n v="29947.695321784773"/>
    <n v="-2.413320078626191E-2"/>
    <n v="-2.9565522272139353E-2"/>
    <n v="-7.5053801288557098E-3"/>
    <n v="3.9687365609250881E-3"/>
  </r>
  <r>
    <x v="28"/>
    <n v="23143.025250828843"/>
    <n v="0.75912372555135343"/>
    <n v="7313.5654270665909"/>
    <n v="0.23989521568099789"/>
    <n v="29.909047850862283"/>
    <n v="9.8105876764867351E-4"/>
    <n v="0"/>
    <n v="0"/>
    <n v="0"/>
    <n v="0"/>
    <n v="0"/>
    <n v="0"/>
    <n v="0"/>
    <n v="30486.499725746296"/>
    <n v="1.3845243448684208E-2"/>
    <n v="-1.2105935992205552E-2"/>
    <n v="-2.3484049787381264E-2"/>
    <n v="-1.9155871127899515E-2"/>
    <n v="30175.44050488724"/>
    <n v="7.6047649295001296E-3"/>
    <n v="-2.2185596189536735E-2"/>
    <n v="6.2404785191840784E-3"/>
    <n v="1.0079660197331183E-2"/>
  </r>
  <r>
    <x v="29"/>
    <n v="23411.269562071458"/>
    <n v="0.76100658268522603"/>
    <n v="7322.378624319138"/>
    <n v="0.23802119399147198"/>
    <n v="29.909047850862283"/>
    <n v="9.7222332330189495E-4"/>
    <n v="0"/>
    <n v="0"/>
    <n v="0"/>
    <n v="0"/>
    <n v="0"/>
    <n v="0"/>
    <n v="0"/>
    <n v="30763.55723424146"/>
    <n v="9.0878753214553853E-3"/>
    <n v="-3.12807790769698E-3"/>
    <n v="-1.0784502271770396E-2"/>
    <n v="-2.0255379037026455E-2"/>
    <n v="30439.59765648155"/>
    <n v="8.7540445864089378E-3"/>
    <n v="-1.3625765301347214E-2"/>
    <n v="3.3383073504644756E-4"/>
    <n v="1.0497687393650234E-2"/>
  </r>
  <r>
    <x v="30"/>
    <n v="23457.996684344351"/>
    <n v="0.76162109099365416"/>
    <n v="7312.1823453811521"/>
    <n v="0.23740783880110716"/>
    <n v="29.909047850862283"/>
    <n v="9.7107020523870536E-4"/>
    <n v="0"/>
    <n v="0"/>
    <n v="0"/>
    <n v="0"/>
    <n v="0"/>
    <n v="0"/>
    <n v="0"/>
    <n v="30800.088077576365"/>
    <n v="1.1874713660955383E-3"/>
    <n v="-1.94432104454767E-3"/>
    <n v="-8.1689697612072273E-3"/>
    <n v="-2.0123438087931267E-2"/>
    <n v="30497.32006742241"/>
    <n v="1.8962934921897823E-3"/>
    <n v="-1.1755310259224439E-2"/>
    <n v="-7.08822126094244E-4"/>
    <n v="9.8109892146767685E-3"/>
  </r>
  <r>
    <x v="31"/>
    <n v="23837.833716185967"/>
    <n v="0.76459428258040707"/>
    <n v="7299.6989476531307"/>
    <n v="0.23413654723768257"/>
    <n v="39.569047850862283"/>
    <n v="1.269170181910326E-3"/>
    <n v="0"/>
    <n v="9.66"/>
    <n v="0"/>
    <n v="0"/>
    <n v="0"/>
    <n v="0"/>
    <n v="0"/>
    <n v="31177.10171168996"/>
    <n v="1.2240667402119376E-2"/>
    <n v="1.0272546570342378E-2"/>
    <n v="5.2472993153573899E-3"/>
    <n v="-2.4008366033512973E-2"/>
    <n v="30751.172389426061"/>
    <n v="8.323758331631792E-3"/>
    <n v="-3.5294002893037184E-3"/>
    <n v="3.9169090704875842E-3"/>
    <n v="1.3801946859646096E-2"/>
  </r>
  <r>
    <x v="32"/>
    <n v="24219.174298082577"/>
    <n v="0.76680500015168185"/>
    <n v="7325.7850456286615"/>
    <n v="0.23194220140978158"/>
    <n v="39.569047850862283"/>
    <n v="1.2527984385365485E-3"/>
    <n v="0"/>
    <n v="0"/>
    <n v="0"/>
    <n v="0"/>
    <n v="0"/>
    <n v="0"/>
    <n v="0"/>
    <n v="31584.5283915621"/>
    <n v="1.3068138393357298E-2"/>
    <n v="2.347492802393325E-2"/>
    <n v="1.716524648413726E-2"/>
    <n v="-2.2288246993456662E-2"/>
    <n v="31024.549543512767"/>
    <n v="8.889975010536677E-3"/>
    <n v="5.3291984408590839E-3"/>
    <n v="4.1781633828206211E-3"/>
    <n v="1.8145729583074165E-2"/>
  </r>
  <r>
    <x v="33"/>
    <n v="24258.599673038494"/>
    <n v="0.76649655125954097"/>
    <n v="7350.5055401698646"/>
    <n v="0.23225318948711812"/>
    <n v="39.569047850862283"/>
    <n v="1.2502592533409323E-3"/>
    <n v="0"/>
    <n v="0"/>
    <n v="0"/>
    <n v="0"/>
    <n v="0"/>
    <n v="0"/>
    <n v="0"/>
    <n v="31648.674261059219"/>
    <n v="2.0309269368181671E-3"/>
    <n v="2.5553530824415027E-2"/>
    <n v="1.8573207166432595E-2"/>
    <n v="-2.1213172593421481E-2"/>
    <n v="31064.917466695773"/>
    <n v="1.3011606542874254E-3"/>
    <n v="6.6372932384763722E-3"/>
    <n v="7.2976628253074161E-4"/>
    <n v="1.8916237585938654E-2"/>
  </r>
  <r>
    <x v="34"/>
    <n v="24119.540197364342"/>
    <n v="0.76598509333237663"/>
    <n v="7327.9539172356326"/>
    <n v="0.2327201687635182"/>
    <n v="40.769047850862279"/>
    <n v="1.2947379041051269E-3"/>
    <n v="0"/>
    <n v="1.2000000000000002"/>
    <n v="0"/>
    <n v="0"/>
    <n v="0"/>
    <n v="0"/>
    <n v="0"/>
    <n v="31488.263162450839"/>
    <n v="-5.0684934631132217E-3"/>
    <n v="2.0355519457358584E-2"/>
    <n v="1.266696107661347E-2"/>
    <n v="-2.1985271480719382E-2"/>
    <n v="30930.182254224721"/>
    <n v="-4.3372145641622506E-3"/>
    <n v="2.2712913094136153E-3"/>
    <n v="-7.3127889895097109E-4"/>
    <n v="1.808422814794497E-2"/>
  </r>
  <r>
    <x v="35"/>
    <n v="23999.13872427334"/>
    <n v="0.76558063769952711"/>
    <n v="7307.7224349140943"/>
    <n v="0.23311881589292624"/>
    <n v="40.769047850862279"/>
    <n v="1.3005464075465788E-3"/>
    <n v="0"/>
    <n v="0"/>
    <n v="0"/>
    <n v="0"/>
    <n v="0"/>
    <n v="0"/>
    <n v="0"/>
    <n v="31347.630207038299"/>
    <n v="-4.4662023652115579E-3"/>
    <n v="1.5798405223001577E-2"/>
    <n v="8.1442634294826323E-3"/>
    <n v="-2.4453055898982057E-2"/>
    <n v="30809.635839946994"/>
    <n v="-3.8973716121980528E-3"/>
    <n v="-1.6349323690567734E-3"/>
    <n v="-5.6883075301350505E-4"/>
    <n v="1.743333759205835E-2"/>
  </r>
  <r>
    <x v="36"/>
    <n v="24031.931912801527"/>
    <n v="0.76572824256926897"/>
    <n v="7311.7126952505532"/>
    <n v="0.23297273530153489"/>
    <n v="40.769047850862279"/>
    <n v="1.2990221291961025E-3"/>
    <n v="0"/>
    <n v="0"/>
    <n v="0"/>
    <n v="0"/>
    <n v="0"/>
    <n v="0"/>
    <n v="0"/>
    <n v="31384.413655902943"/>
    <n v="1.1734044526396925E-3"/>
    <n v="1.699034759467466E-2"/>
    <n v="8.335531733378072E-3"/>
    <n v="-2.3461055429858768E-2"/>
    <n v="30822.951597024803"/>
    <n v="4.3219456234355746E-4"/>
    <n v="-1.2034444155929799E-3"/>
    <n v="7.4120989029613504E-4"/>
    <n v="1.8193792010267641E-2"/>
  </r>
  <r>
    <x v="37"/>
    <n v="24445.708244279293"/>
    <n v="0.76788786157691657"/>
    <n v="7348.5203259831942"/>
    <n v="0.230831502302424"/>
    <n v="40.769047850862279"/>
    <n v="1.2806361206594112E-3"/>
    <n v="0"/>
    <n v="0"/>
    <n v="0"/>
    <n v="0"/>
    <n v="0"/>
    <n v="0"/>
    <n v="0"/>
    <n v="31834.99761811335"/>
    <n v="1.4356934214243555E-2"/>
    <n v="3.1591211111612116E-2"/>
    <n v="2.2676752836070894E-2"/>
    <n v="-2.1257152909786581E-2"/>
    <n v="31153.155347818298"/>
    <n v="1.0712917929163179E-2"/>
    <n v="9.4965811123136519E-3"/>
    <n v="3.6440162850803759E-3"/>
    <n v="2.2094629999298464E-2"/>
  </r>
  <r>
    <x v="38"/>
    <n v="24713.550808531138"/>
    <n v="0.76939904034958795"/>
    <n v="7366.2697368961062"/>
    <n v="0.22933170997700644"/>
    <n v="40.769047850862279"/>
    <n v="1.2692496734055603E-3"/>
    <n v="0"/>
    <n v="0"/>
    <n v="0"/>
    <n v="0"/>
    <n v="0"/>
    <n v="0"/>
    <n v="0"/>
    <n v="32120.589593278106"/>
    <n v="8.9710066446577752E-3"/>
    <n v="4.0845622721064734E-2"/>
    <n v="3.3090001411198777E-2"/>
    <n v="-2.0499714127943491E-2"/>
    <n v="31385.115388266018"/>
    <n v="7.4457960311864468E-3"/>
    <n v="1.7013086749456098E-2"/>
    <n v="1.5252106134713284E-3"/>
    <n v="2.3832535971608636E-2"/>
  </r>
  <r>
    <x v="39"/>
    <n v="24397.710859126808"/>
    <n v="0.76766731259932763"/>
    <n v="7343.1401499138565"/>
    <n v="0.23104990043833748"/>
    <n v="40.769047850862279"/>
    <n v="1.2827869623349146E-3"/>
    <n v="0"/>
    <n v="0"/>
    <n v="0"/>
    <n v="0"/>
    <n v="0"/>
    <n v="0"/>
    <n v="0"/>
    <n v="31781.620056891526"/>
    <n v="-1.0553029713300077E-2"/>
    <n v="2.9861547937531263E-2"/>
    <n v="2.0980659875138054E-2"/>
    <n v="-2.2806237386200912E-2"/>
    <n v="31102.174774914449"/>
    <n v="-9.0151210168037954E-3"/>
    <n v="7.844590696736365E-3"/>
    <n v="-1.5379086964962818E-3"/>
    <n v="2.2016957240794898E-2"/>
  </r>
  <r>
    <x v="40"/>
    <n v="24166.146910845833"/>
    <n v="0.76605470298456269"/>
    <n v="7339.3258654107658"/>
    <n v="0.23265293870289466"/>
    <n v="40.769047850862279"/>
    <n v="1.2923583125425354E-3"/>
    <n v="0"/>
    <n v="0"/>
    <n v="0"/>
    <n v="0"/>
    <n v="0"/>
    <n v="0"/>
    <n v="0"/>
    <n v="31546.241824107463"/>
    <n v="-7.4061118458630393E-3"/>
    <n v="2.2234278127752249E-2"/>
    <n v="9.8165736181303441E-3"/>
    <n v="-2.0885763571592553E-2"/>
    <n v="30878.787278681568"/>
    <n v="-7.1823754399661377E-3"/>
    <n v="6.0587246121347488E-4"/>
    <n v="-2.2373640589690158E-4"/>
    <n v="2.1628405666538775E-2"/>
  </r>
  <r>
    <x v="41"/>
    <n v="23897.425773068302"/>
    <n v="0.76433211508467913"/>
    <n v="7310.9947189358409"/>
    <n v="0.23383389114632985"/>
    <n v="57.34121214817138"/>
    <n v="1.8339937689909552E-3"/>
    <n v="0"/>
    <n v="0"/>
    <n v="0"/>
    <n v="16.572164297309101"/>
    <n v="0"/>
    <n v="0"/>
    <n v="0"/>
    <n v="31265.761704152315"/>
    <n v="-8.8910787382858736E-3"/>
    <n v="1.3145512671943527E-2"/>
    <n v="-2.5535137788940754E-3"/>
    <n v="-1.8193190869686182E-2"/>
    <n v="30636.495782189257"/>
    <n v="-7.8465353676498983E-3"/>
    <n v="-7.2454169061317072E-3"/>
    <n v="-1.0445433706359752E-3"/>
    <n v="2.0390929578075236E-2"/>
  </r>
  <r>
    <x v="42"/>
    <n v="24018.714467077898"/>
    <n v="0.76478802235576449"/>
    <n v="7324.2590613021994"/>
    <n v="0.23321421345811405"/>
    <n v="62.741212148171378"/>
    <n v="1.99776418612137E-3"/>
    <n v="0"/>
    <n v="5.4"/>
    <n v="0"/>
    <n v="0"/>
    <n v="0"/>
    <n v="0"/>
    <n v="0"/>
    <n v="31405.71474052827"/>
    <n v="4.4762394628423685E-3"/>
    <n v="1.7680594597367261E-2"/>
    <n v="2.035575524158974E-3"/>
    <n v="-2.1061684837052841E-2"/>
    <n v="30709.072983827213"/>
    <n v="2.3689785592302393E-3"/>
    <n v="-4.8936025842045705E-3"/>
    <n v="2.1072609036121293E-3"/>
    <n v="2.2574197181571831E-2"/>
  </r>
  <r>
    <x v="43"/>
    <n v="24162.060130371789"/>
    <n v="0.76597319708098355"/>
    <n v="7319.4618542211447"/>
    <n v="0.23203781329650242"/>
    <n v="62.741212148171378"/>
    <n v="1.9889896225140959E-3"/>
    <n v="0"/>
    <n v="0"/>
    <n v="0"/>
    <n v="0"/>
    <n v="0"/>
    <n v="0"/>
    <n v="0"/>
    <n v="31544.263196741103"/>
    <n v="4.4115683198904243E-3"/>
    <n v="2.2170162068260391E-2"/>
    <n v="1.2085992409978732E-2"/>
    <n v="-2.2063458709812966E-2"/>
    <n v="30916.908273009052"/>
    <n v="6.7678789682545926E-3"/>
    <n v="1.8411570740412223E-3"/>
    <n v="-2.3563106483641683E-3"/>
    <n v="2.032900499421917E-2"/>
  </r>
  <r>
    <x v="44"/>
    <n v="24232.893206724086"/>
    <n v="0.76633984111827702"/>
    <n v="7325.9672603023164"/>
    <n v="0.23167603382744106"/>
    <n v="62.741212148171378"/>
    <n v="1.9841250542818527E-3"/>
    <n v="0"/>
    <n v="0"/>
    <n v="0"/>
    <n v="0"/>
    <n v="0"/>
    <n v="0"/>
    <n v="0"/>
    <n v="31621.601679174575"/>
    <n v="2.4517447737204545E-3"/>
    <n v="2.4676262420964212E-2"/>
    <n v="1.6295171801228876E-2"/>
    <n v="-2.1525921509795376E-2"/>
    <n v="31012.811765308401"/>
    <n v="3.1019755097270174E-3"/>
    <n v="4.9488438079215982E-3"/>
    <n v="-6.5023073600656289E-4"/>
    <n v="1.9727418613042613E-2"/>
  </r>
  <r>
    <x v="45"/>
    <n v="24214.363324472844"/>
    <n v="0.76639070810626064"/>
    <n v="7318.2202348733472"/>
    <n v="0.23162351670067094"/>
    <n v="62.741212148171378"/>
    <n v="1.9857751930683482E-3"/>
    <n v="0"/>
    <n v="0"/>
    <n v="0"/>
    <n v="0"/>
    <n v="0"/>
    <n v="0"/>
    <n v="0"/>
    <n v="31595.324771494365"/>
    <n v="-8.3097965583178723E-4"/>
    <n v="2.3824777293078636E-2"/>
    <n v="1.6394561710072857E-2"/>
    <n v="-2.2097665622541229E-2"/>
    <n v="31009.66556994792"/>
    <n v="-1.0144824610847092E-4"/>
    <n v="4.8468935102886314E-3"/>
    <n v="-7.2953140972331632E-4"/>
    <n v="1.8977883782790004E-2"/>
  </r>
  <r>
    <x v="46"/>
    <n v="24319.259576803244"/>
    <n v="0.7670120855836231"/>
    <n v="7324.4873275931941"/>
    <n v="0.23100910137604419"/>
    <n v="62.741212148171378"/>
    <n v="1.9788130403326719E-3"/>
    <n v="0"/>
    <n v="0"/>
    <n v="0"/>
    <n v="0"/>
    <n v="0"/>
    <n v="0"/>
    <n v="0"/>
    <n v="31706.48811654461"/>
    <n v="3.5183479155289632E-3"/>
    <n v="2.7426949064134565E-2"/>
    <n v="2.0324906869497759E-2"/>
    <n v="-2.1095891749781215E-2"/>
    <n v="31103.843583255471"/>
    <n v="3.0370534985331155E-3"/>
    <n v="7.8986672837140677E-3"/>
    <n v="4.8129441699584774E-4"/>
    <n v="1.9528281780420497E-2"/>
  </r>
  <r>
    <x v="47"/>
    <n v="24736.503052266533"/>
    <n v="0.76991828751975833"/>
    <n v="7325.4938799324937"/>
    <n v="0.22800440674080308"/>
    <n v="66.741212148171371"/>
    <n v="2.0773057394385705E-3"/>
    <n v="0"/>
    <n v="4"/>
    <n v="0"/>
    <n v="0"/>
    <n v="0"/>
    <n v="0"/>
    <n v="0"/>
    <n v="32128.7381443472"/>
    <n v="1.3317464433478587E-2"/>
    <n v="4.1109670916293473E-2"/>
    <n v="3.5876165554194213E-2"/>
    <n v="-2.2200286360726462E-2"/>
    <n v="31429.558337964794"/>
    <n v="1.047184904455567E-2"/>
    <n v="1.8453229979718013E-2"/>
    <n v="2.8456153889229174E-3"/>
    <n v="2.2656440936575459E-2"/>
  </r>
  <r>
    <x v="48"/>
    <n v="24688.176320006689"/>
    <n v="0.76955380832706299"/>
    <n v="7326.2391756216148"/>
    <n v="0.22836580496007283"/>
    <n v="66.741212148171371"/>
    <n v="2.0803867128641688E-3"/>
    <n v="0"/>
    <n v="0"/>
    <n v="0"/>
    <n v="0"/>
    <n v="0"/>
    <n v="0"/>
    <n v="0"/>
    <n v="32081.156707776474"/>
    <n v="-1.4809618839356498E-3"/>
    <n v="3.9567827176669734E-2"/>
    <n v="3.607512438111745E-2"/>
    <n v="-2.0959064098867719E-2"/>
    <n v="31445.347528291688"/>
    <n v="5.0236755340660189E-4"/>
    <n v="1.8964867837121903E-2"/>
    <n v="-1.9833294373422516E-3"/>
    <n v="2.0602959339547831E-2"/>
  </r>
  <r>
    <x v="49"/>
    <n v="24514.217857451673"/>
    <n v="0.76837488464985171"/>
    <n v="7323.0221083154083"/>
    <n v="0.2295331754202698"/>
    <n v="66.741212148171371"/>
    <n v="2.0919399298784482E-3"/>
    <n v="0"/>
    <n v="0"/>
    <n v="0"/>
    <n v="0"/>
    <n v="0"/>
    <n v="0"/>
    <n v="0"/>
    <n v="31903.981177915255"/>
    <n v="-5.5227288552931464E-3"/>
    <n v="3.3826575940486769E-2"/>
    <n v="3.0149924455969153E-2"/>
    <n v="-2.0196738615206433E-2"/>
    <n v="31324.408616131564"/>
    <n v="-3.8460033571361407E-3"/>
    <n v="1.5045925534616479E-2"/>
    <n v="-1.6767254981570057E-3"/>
    <n v="1.8780650405870292E-2"/>
  </r>
  <r>
    <x v="50"/>
    <n v="24446.380371892436"/>
    <n v="0.76778269966018087"/>
    <n v="7327.1118344935121"/>
    <n v="0.23012117210888342"/>
    <n v="66.741212148171371"/>
    <n v="2.0961282309356903E-3"/>
    <n v="0"/>
    <n v="0"/>
    <n v="0"/>
    <n v="0"/>
    <n v="0"/>
    <n v="0"/>
    <n v="0"/>
    <n v="31840.233418534121"/>
    <n v="-1.9981129949155907E-3"/>
    <n v="3.1760873624610886E-2"/>
    <n v="2.4715535046911548E-2"/>
    <n v="-1.8647654138791991E-2"/>
    <n v="31221.356059658494"/>
    <n v="-3.2898484289340946E-3"/>
    <n v="1.1706578291200486E-2"/>
    <n v="1.2917354340185039E-3"/>
    <n v="2.00542953334104E-2"/>
  </r>
  <r>
    <x v="51"/>
    <n v="24421.782641579557"/>
    <n v="0.76762152464852029"/>
    <n v="7326.3508695440541"/>
    <n v="0.23028067635875404"/>
    <n v="66.741212148171371"/>
    <n v="2.097798992725621E-3"/>
    <n v="0"/>
    <n v="0"/>
    <n v="0"/>
    <n v="0"/>
    <n v="0"/>
    <n v="0"/>
    <n v="0"/>
    <n v="31814.874723271783"/>
    <n v="-7.9643559546194176E-4"/>
    <n v="3.0939142538851439E-2"/>
    <n v="2.3525422952478742E-2"/>
    <n v="-1.9165644531536241E-2"/>
    <n v="31190.851614175728"/>
    <n v="-9.7703781426017322E-4"/>
    <n v="1.0718102707274246E-2"/>
    <n v="1.8060221879823146E-4"/>
    <n v="2.0221039831577192E-2"/>
  </r>
  <r>
    <x v="52"/>
    <n v="24470.830248471244"/>
    <n v="0.76798234314239988"/>
    <n v="7326.2213296450918"/>
    <n v="0.22992307845673371"/>
    <n v="66.741212148171371"/>
    <n v="2.0945784008664257E-3"/>
    <n v="0"/>
    <n v="0"/>
    <n v="0"/>
    <n v="0"/>
    <n v="0"/>
    <n v="0"/>
    <n v="0"/>
    <n v="31863.792790264506"/>
    <n v="1.5375847749901084E-3"/>
    <n v="3.2524298868360502E-2"/>
    <n v="2.5325923641888348E-2"/>
    <n v="-2.0020817349746034E-2"/>
    <n v="31221.828930459247"/>
    <n v="9.9315391149623622E-4"/>
    <n v="1.1721901344398034E-2"/>
    <n v="5.4443086349387215E-4"/>
    <n v="2.0802397523962467E-2"/>
  </r>
  <r>
    <x v="53"/>
    <n v="24187.184315747789"/>
    <n v="0.76632436775016022"/>
    <n v="7308.6677206504328"/>
    <n v="0.23156106543897598"/>
    <n v="66.741212148171371"/>
    <n v="2.1145668108638418E-3"/>
    <n v="0"/>
    <n v="0"/>
    <n v="0"/>
    <n v="0"/>
    <n v="0"/>
    <n v="0"/>
    <n v="0"/>
    <n v="31562.593248546393"/>
    <n v="-9.4527209519810196E-3"/>
    <n v="2.2764134795018265E-2"/>
    <n v="1.219013383872555E-2"/>
    <n v="-1.9761822153373965E-2"/>
    <n v="30940.46655609745"/>
    <n v="-9.0117198127143139E-3"/>
    <n v="2.6045470410956959E-3"/>
    <n v="-4.410011392667057E-4"/>
    <n v="2.015958775392257E-2"/>
  </r>
  <r>
    <x v="54"/>
    <n v="24304.213054159765"/>
    <n v="0.76733597033882783"/>
    <n v="7302.5420816189062"/>
    <n v="0.23055686689596827"/>
    <n v="66.741212148171371"/>
    <n v="2.1071627652038435E-3"/>
    <n v="0"/>
    <n v="0"/>
    <n v="0"/>
    <n v="0"/>
    <n v="0"/>
    <n v="0"/>
    <n v="0"/>
    <n v="31673.496347926844"/>
    <n v="3.5137511834697488E-3"/>
    <n v="2.6357873484064598E-2"/>
    <n v="1.3294212049316976E-2"/>
    <n v="-2.1740936389802346E-2"/>
    <n v="30945.994230122633"/>
    <n v="1.7865516071524645E-4"/>
    <n v="2.7836675175811785E-3"/>
    <n v="3.3350960227545023E-3"/>
    <n v="2.3574205966483418E-2"/>
  </r>
  <r>
    <x v="55"/>
    <n v="24269.739674992696"/>
    <n v="0.76689583590320332"/>
    <n v="7310.2415734254646"/>
    <n v="0.23099521862127914"/>
    <n v="66.741212148171371"/>
    <n v="2.108945475517562E-3"/>
    <n v="0"/>
    <n v="0"/>
    <n v="0"/>
    <n v="0"/>
    <n v="0"/>
    <n v="0"/>
    <n v="0"/>
    <n v="31646.722460566332"/>
    <n v="-8.4530886853806386E-4"/>
    <n v="2.5490284071314484E-2"/>
    <n v="1.2422004754446199E-2"/>
    <n v="-2.3006592160752959E-2"/>
    <n v="30915.435277889606"/>
    <n v="-9.8749298554712261E-4"/>
    <n v="1.7934256798864514E-3"/>
    <n v="1.4218411700905875E-4"/>
    <n v="2.3696858391428034E-2"/>
  </r>
  <r>
    <x v="56"/>
    <n v="23539.621049116922"/>
    <n v="0.76038594515608759"/>
    <n v="7305.721101857258"/>
    <n v="0.23599222916508694"/>
    <n v="112.12254057117057"/>
    <n v="3.6218256788254316E-3"/>
    <n v="0"/>
    <n v="45.381328422999189"/>
    <n v="0"/>
    <n v="0"/>
    <n v="0"/>
    <n v="0"/>
    <n v="0"/>
    <n v="30957.464691545352"/>
    <n v="-2.1779752070055114E-2"/>
    <n v="3.1553599339908533E-3"/>
    <n v="-1.0483911267046127E-2"/>
    <n v="-1.9747162047918931E-2"/>
    <n v="30450.796128909849"/>
    <n v="-1.5029358144346139E-2"/>
    <n v="-1.3262886501307969E-2"/>
    <n v="-6.7503939257089751E-3"/>
    <n v="1.6418246435298822E-2"/>
  </r>
  <r>
    <x v="57"/>
    <n v="23059.950960128612"/>
    <n v="0.75685806075544793"/>
    <n v="7295.9259245975136"/>
    <n v="0.23946192930999516"/>
    <n v="112.12254057117057"/>
    <n v="3.6800099345569858E-3"/>
    <n v="0"/>
    <n v="0"/>
    <n v="0"/>
    <n v="0"/>
    <n v="0"/>
    <n v="0"/>
    <n v="0"/>
    <n v="30467.999425297294"/>
    <n v="-1.5810896374267136E-2"/>
    <n v="-1.2705425509216162E-2"/>
    <n v="-3.0073375673678644E-2"/>
    <n v="-1.9732501942463898E-2"/>
    <n v="30027.759008313642"/>
    <n v="-1.3892481457802641E-2"/>
    <n v="-2.6971113554314217E-2"/>
    <n v="-1.9184149164644948E-3"/>
    <n v="1.4265688045098056E-2"/>
  </r>
  <r>
    <x v="58"/>
    <n v="23776.803832375805"/>
    <n v="0.76208821206160593"/>
    <n v="7310.6164831938386"/>
    <n v="0.2343180641108315"/>
    <n v="112.12254057117057"/>
    <n v="3.5937238275624986E-3"/>
    <n v="0"/>
    <n v="0"/>
    <n v="0"/>
    <n v="0"/>
    <n v="0"/>
    <n v="0"/>
    <n v="0"/>
    <n v="31199.542856140815"/>
    <n v="2.4010222024493322E-2"/>
    <n v="1.0999736427885098E-2"/>
    <n v="-7.4913073626843929E-3"/>
    <n v="-2.007457106974786E-2"/>
    <n v="30512.411385421783"/>
    <n v="1.6140144756522146E-2"/>
    <n v="-1.1266286474803433E-2"/>
    <n v="7.8700772679711761E-3"/>
    <n v="2.2266022902688531E-2"/>
  </r>
  <r>
    <x v="59"/>
    <n v="22731.410264032907"/>
    <n v="0.74093062533852927"/>
    <n v="7317.5665296581346"/>
    <n v="0.23851618011376211"/>
    <n v="630.56254057117076"/>
    <n v="2.0553194547708636E-2"/>
    <n v="0"/>
    <n v="0"/>
    <n v="-34.65"/>
    <n v="0"/>
    <n v="-9.9"/>
    <n v="9266.27"/>
    <n v="-8703.2800000000007"/>
    <n v="30679.539334262212"/>
    <n v="-1.6667023753402677E-2"/>
    <n v="-5.8506201938421931E-3"/>
    <n v="-2.1739105938672929E-2"/>
    <n v="-1.7245170716927993E-2"/>
    <n v="30230.824207832182"/>
    <n v="-9.2286110734642879E-3"/>
    <n v="-2.0390925372149447E-2"/>
    <n v="-7.4384126799383887E-3"/>
    <n v="1.4540305178307254E-2"/>
  </r>
  <r>
    <x v="60"/>
    <n v="22606.106760209415"/>
    <n v="0.73991902981852387"/>
    <n v="7313.3666075956271"/>
    <n v="0.239373333161646"/>
    <n v="632.66254057117112"/>
    <n v="2.0707637019830076E-2"/>
    <n v="0"/>
    <n v="2.1"/>
    <n v="0"/>
    <n v="0"/>
    <n v="0"/>
    <n v="0"/>
    <n v="0"/>
    <n v="30552.135908376215"/>
    <n v="-4.1527163917913779E-3"/>
    <n v="-9.9790406192524772E-3"/>
    <n v="-2.4711601304167989E-2"/>
    <n v="-1.6741840429638777E-2"/>
    <n v="30171.272021069195"/>
    <n v="-1.9699160814662386E-3"/>
    <n v="-2.2320673041809225E-2"/>
    <n v="-2.1828003103251392E-3"/>
    <n v="1.2341632422556748E-2"/>
  </r>
  <r>
    <x v="61"/>
    <n v="23006.19490081245"/>
    <n v="0.74285941340643902"/>
    <n v="7328.9321558758083"/>
    <n v="0.23664783618855748"/>
    <n v="634.65603499496137"/>
    <n v="2.0492750405003483E-2"/>
    <n v="0"/>
    <n v="0"/>
    <n v="0"/>
    <n v="1.9934944237918213"/>
    <n v="0"/>
    <n v="0"/>
    <n v="0"/>
    <n v="30969.783091683221"/>
    <n v="1.3669983157953425E-2"/>
    <n v="3.5545292215033442E-3"/>
    <n v="-1.2916492271608324E-2"/>
    <n v="-1.4606351735023448E-2"/>
    <n v="30445.841121475361"/>
    <n v="9.1003488422507495E-3"/>
    <n v="-1.342345011063286E-2"/>
    <n v="4.5696343157026753E-3"/>
    <n v="1.6977979332136205E-2"/>
  </r>
  <r>
    <x v="62"/>
    <n v="22480.052208844863"/>
    <n v="0.7385375469060026"/>
    <n v="7308.680652142024"/>
    <n v="0.24011221281010076"/>
    <n v="649.87151738470493"/>
    <n v="2.1350240283896742E-2"/>
    <n v="0"/>
    <n v="0"/>
    <n v="0"/>
    <n v="15.215482389742188"/>
    <n v="0"/>
    <n v="0"/>
    <n v="0"/>
    <n v="30438.60437837159"/>
    <n v="-1.7151515454245314E-2"/>
    <n v="-1.365795179561724E-2"/>
    <n v="-3.2504483707457205E-2"/>
    <n v="-1.4078587938642584E-2"/>
    <n v="30027.586147911206"/>
    <n v="-1.373767181847152E-2"/>
    <n v="-2.697671497681282E-2"/>
    <n v="-3.4138436357737945E-3"/>
    <n v="1.331876318119558E-2"/>
  </r>
  <r>
    <x v="63"/>
    <n v="22719.26258133474"/>
    <n v="0.74059501206291412"/>
    <n v="7307.9055940684411"/>
    <n v="0.23822069102014806"/>
    <n v="649.87151738470493"/>
    <n v="2.1184296916937798E-2"/>
    <n v="0"/>
    <n v="0"/>
    <n v="0"/>
    <n v="0"/>
    <n v="0"/>
    <n v="0"/>
    <n v="0"/>
    <n v="30677.039692787886"/>
    <n v="7.833319538977257E-3"/>
    <n v="-5.9316193573030196E-3"/>
    <n v="-2.2512457307986091E-2"/>
    <n v="-1.6419318109628267E-2"/>
    <n v="30221.763988567549"/>
    <n v="6.4666483579416401E-3"/>
    <n v="-2.0684515548478742E-2"/>
    <n v="1.3666711810356169E-3"/>
    <n v="1.4752896191175723E-2"/>
  </r>
  <r>
    <x v="64"/>
    <n v="23005.473478665212"/>
    <n v="0.74292001036209476"/>
    <n v="7310.9409537019019"/>
    <n v="0.23609356852046043"/>
    <n v="649.87151738470493"/>
    <n v="2.0986421117444774E-2"/>
    <n v="0"/>
    <n v="0"/>
    <n v="0"/>
    <n v="0"/>
    <n v="0"/>
    <n v="0"/>
    <n v="0"/>
    <n v="30966.285949751818"/>
    <n v="9.4287538778370372E-3"/>
    <n v="3.4412067415168224E-3"/>
    <n v="-1.2799229006375073E-2"/>
    <n v="-1.6502392040540048E-2"/>
    <n v="30430.820657576955"/>
    <n v="6.9174211369160687E-3"/>
    <n v="-1.3910177916624565E-2"/>
    <n v="2.5113327409209685E-3"/>
    <n v="1.7351384658141386E-2"/>
  </r>
  <r>
    <x v="65"/>
    <n v="23171.38879206511"/>
    <n v="0.74434688673062599"/>
    <n v="7304.5653204257342"/>
    <n v="0.23464844960183404"/>
    <n v="653.87151738470493"/>
    <n v="2.1004663667540082E-2"/>
    <n v="0"/>
    <n v="4"/>
    <n v="0"/>
    <n v="0"/>
    <n v="0"/>
    <n v="0"/>
    <n v="0"/>
    <n v="31129.825629875548"/>
    <n v="5.2812171401213082E-3"/>
    <n v="8.7405976416643494E-3"/>
    <n v="-5.235590822818912E-3"/>
    <n v="-1.7983062691497631E-2"/>
    <n v="30580.502757262664"/>
    <n v="4.9187664496468386E-3"/>
    <n v="-9.0598323834225284E-3"/>
    <n v="3.6245069047446954E-4"/>
    <n v="1.7800430025086876E-2"/>
  </r>
  <r>
    <x v="66"/>
    <n v="22619.344583823251"/>
    <n v="0.73954329729040325"/>
    <n v="7312.3421300650234"/>
    <n v="0.23907826284459749"/>
    <n v="653.87151738470493"/>
    <n v="2.1378439864999339E-2"/>
    <n v="0"/>
    <n v="0"/>
    <n v="0"/>
    <n v="0"/>
    <n v="0"/>
    <n v="0"/>
    <n v="0"/>
    <n v="30585.558231272978"/>
    <n v="-1.7483792073677118E-2"/>
    <n v="-8.8960132237794198E-3"/>
    <n v="-2.4253111628912735E-2"/>
    <n v="-1.513900223322262E-2"/>
    <n v="30196.015463217962"/>
    <n v="-1.2572955294313792E-2"/>
    <n v="-2.1518878810205699E-2"/>
    <n v="-4.9108367793633256E-3"/>
    <n v="1.262286558642628E-2"/>
  </r>
  <r>
    <x v="67"/>
    <n v="22699.045858598671"/>
    <n v="0.74007430881835401"/>
    <n v="7318.3889889697557"/>
    <n v="0.23860701927362912"/>
    <n v="653.87151738470493"/>
    <n v="2.1318671908016857E-2"/>
    <n v="0"/>
    <n v="0"/>
    <n v="0"/>
    <n v="0"/>
    <n v="0"/>
    <n v="0"/>
    <n v="0"/>
    <n v="30671.306364953132"/>
    <n v="2.8035497351974747E-3"/>
    <n v="-6.1174039040996497E-3"/>
    <n v="-2.1202723360691511E-2"/>
    <n v="-1.5124342127767587E-2"/>
    <n v="30262.045866414661"/>
    <n v="2.186725704824477E-3"/>
    <n v="-1.9379208990814335E-2"/>
    <n v="6.1682403037299771E-4"/>
    <n v="1.3261805086714686E-2"/>
  </r>
  <r>
    <x v="68"/>
    <n v="23081.39724656324"/>
    <n v="0.74333365218525937"/>
    <n v="7315.9249748372285"/>
    <n v="0.23560849339261031"/>
    <n v="653.87151738470493"/>
    <n v="2.1057854422130394E-2"/>
    <n v="0"/>
    <n v="0"/>
    <n v="0"/>
    <n v="0"/>
    <n v="0"/>
    <n v="0"/>
    <n v="0"/>
    <n v="31051.193738785172"/>
    <n v="1.2385757858234703E-2"/>
    <n v="6.1925852706576912E-3"/>
    <n v="-5.4687789161932867E-3"/>
    <n v="-1.5583692098691815E-2"/>
    <n v="30597.678851109944"/>
    <n v="1.1090888771263518E-2"/>
    <n v="-8.503252870942845E-3"/>
    <n v="1.2948690869711843E-3"/>
    <n v="1.4695838141600536E-2"/>
  </r>
  <r>
    <x v="69"/>
    <n v="23009.383260600691"/>
    <n v="0.74256873170146231"/>
    <n v="7322.9452575033583"/>
    <n v="0.23632924492568719"/>
    <n v="653.87151738470493"/>
    <n v="2.1102023372850508E-2"/>
    <n v="0"/>
    <n v="0"/>
    <n v="0"/>
    <n v="0"/>
    <n v="0"/>
    <n v="0"/>
    <n v="0"/>
    <n v="30986.200035488753"/>
    <n v="-2.093114481947822E-3"/>
    <n v="4.0865089987991432E-3"/>
    <n v="-9.7286844025598548E-3"/>
    <n v="-1.4933760756852377E-2"/>
    <n v="30511.673186330303"/>
    <n v="-2.8108558560323571E-3"/>
    <n v="-1.1290207308847611E-2"/>
    <n v="7.1774137408453509E-4"/>
    <n v="1.5376716307646754E-2"/>
  </r>
  <r>
    <x v="70"/>
    <n v="21367.956969472569"/>
    <n v="0.68572069744612585"/>
    <n v="7317.7340549030096"/>
    <n v="0.23483394818803854"/>
    <n v="2475.6215173847049"/>
    <n v="7.9445354365835663E-2"/>
    <n v="0"/>
    <n v="9.6"/>
    <n v="-4.95"/>
    <n v="0"/>
    <n v="0"/>
    <n v="1817.1"/>
    <n v="0"/>
    <n v="31161.312541760282"/>
    <n v="5.6513062612055798E-3"/>
    <n v="9.7609093738961761E-3"/>
    <n v="-3.098265418360795E-3"/>
    <n v="-1.6995948924192539E-2"/>
    <n v="30635.812121211053"/>
    <n v="4.0685718584703157E-3"/>
    <n v="-7.267570470110318E-3"/>
    <n v="1.5827344027352641E-3"/>
    <n v="1.7028479844006496E-2"/>
  </r>
  <r>
    <x v="71"/>
    <n v="21331.862132992024"/>
    <n v="0.68527051161391384"/>
    <n v="7321.6278048241129"/>
    <n v="0.23520195285242762"/>
    <n v="2475.6215173847049"/>
    <n v="7.9527535533658641E-2"/>
    <n v="0"/>
    <n v="0"/>
    <n v="0"/>
    <n v="0"/>
    <n v="0"/>
    <n v="0"/>
    <n v="0"/>
    <n v="31129.11145520084"/>
    <n v="-1.0333674653879577E-3"/>
    <n v="8.7174553023285917E-3"/>
    <n v="-5.6588226107803074E-3"/>
    <n v="-1.6878668080552384E-2"/>
    <n v="30581.584592642306"/>
    <n v="-1.770069889258874E-3"/>
    <n v="-9.0247762517119308E-3"/>
    <n v="7.3670242387091633E-4"/>
    <n v="1.7742231554040522E-2"/>
  </r>
  <r>
    <x v="72"/>
    <n v="21502.951333682533"/>
    <n v="0.68704139270624487"/>
    <n v="7319.325007725166"/>
    <n v="0.23385995573082793"/>
    <n v="2475.6215173847049"/>
    <n v="7.9098651562927183E-2"/>
    <n v="0"/>
    <n v="0"/>
    <n v="0"/>
    <n v="0"/>
    <n v="0"/>
    <n v="0"/>
    <n v="0"/>
    <n v="31297.897858792403"/>
    <n v="5.4221401029859173E-3"/>
    <n v="1.4186862669305356E-2"/>
    <n v="1.6762757465303506E-3"/>
    <n v="-1.656103246236007E-2"/>
    <n v="30742.978528597516"/>
    <n v="5.2774876810679494E-3"/>
    <n v="-3.7949167161367755E-3"/>
    <n v="1.446524219179679E-4"/>
    <n v="1.7981779385442133E-2"/>
  </r>
  <r>
    <x v="73"/>
    <n v="21804.335134208563"/>
    <n v="0.68991651426152856"/>
    <n v="7324.3529764309924"/>
    <n v="0.23175171559312663"/>
    <n v="2475.6215173847049"/>
    <n v="7.8331770145344828E-2"/>
    <n v="0"/>
    <n v="0"/>
    <n v="0"/>
    <n v="0"/>
    <n v="0"/>
    <n v="0"/>
    <n v="0"/>
    <n v="31604.309628024261"/>
    <n v="9.7901709122543146E-3"/>
    <n v="2.4115925391800852E-2"/>
    <n v="1.1575001917386711E-2"/>
    <n v="-1.5603238905965156E-2"/>
    <n v="30965.678713565634"/>
    <n v="7.2439365223171404E-3"/>
    <n v="3.4215296703811512E-3"/>
    <n v="2.5462343899371742E-3"/>
    <n v="2.0694395721419699E-2"/>
  </r>
  <r>
    <x v="74"/>
    <n v="21938.488578215358"/>
    <n v="0.69144540476342731"/>
    <n v="7314.3364702158487"/>
    <n v="0.2305292966374308"/>
    <n v="2475.6215173847049"/>
    <n v="7.8025298599141896E-2"/>
    <n v="0"/>
    <n v="0"/>
    <n v="0"/>
    <n v="0"/>
    <n v="0"/>
    <n v="0"/>
    <n v="0"/>
    <n v="31728.446565815913"/>
    <n v="3.9278484248737033E-3"/>
    <n v="2.8138497516239092E-2"/>
    <n v="1.3451113212576558E-2"/>
    <n v="-1.8383772240601615E-2"/>
    <n v="30980.464335272867"/>
    <n v="4.7748417995285841E-4"/>
    <n v="3.900647576623107E-3"/>
    <n v="3.4503642449208449E-3"/>
    <n v="2.4237849939615985E-2"/>
  </r>
  <r>
    <x v="75"/>
    <n v="21698.616497317733"/>
    <n v="0.68952642177959855"/>
    <n v="7294.6307797895524"/>
    <n v="0.23180467106800912"/>
    <n v="2475.6215173847049"/>
    <n v="7.8668907152392276E-2"/>
    <n v="0"/>
    <n v="0"/>
    <n v="0"/>
    <n v="0"/>
    <n v="0"/>
    <n v="0"/>
    <n v="0"/>
    <n v="31468.868794491991"/>
    <n v="-8.1812316523428574E-3"/>
    <n v="1.9727058297366984E-2"/>
    <n v="8.2311839085021134E-3"/>
    <n v="-2.09981577134144E-2"/>
    <n v="30843.499042295"/>
    <n v="-4.4210213086420813E-3"/>
    <n v="-5.3761857807284059E-4"/>
    <n v="-3.7602103437007761E-3"/>
    <n v="2.0264676875439824E-2"/>
  </r>
  <r>
    <x v="76"/>
    <n v="21482.111082407137"/>
    <n v="0.68762420886044684"/>
    <n v="7283.330186534411"/>
    <n v="0.23313323993965454"/>
    <n v="2475.6215173847049"/>
    <n v="7.9242551199898606E-2"/>
    <n v="0"/>
    <n v="0"/>
    <n v="0"/>
    <n v="0"/>
    <n v="0"/>
    <n v="0"/>
    <n v="0"/>
    <n v="31241.062786326253"/>
    <n v="-7.2390911047177653E-3"/>
    <n v="1.2345161220406409E-2"/>
    <n v="2.2128641864187823E-4"/>
    <n v="-2.2987045353479507E-2"/>
    <n v="30652.055556623807"/>
    <n v="-6.2069314966071154E-3"/>
    <n v="-6.7412131129945376E-3"/>
    <n v="-1.0321596081106499E-3"/>
    <n v="1.9086374333400945E-2"/>
  </r>
  <r>
    <x v="77"/>
    <n v="21502.685711916158"/>
    <n v="0.68802805333288375"/>
    <n v="7274.3220897432902"/>
    <n v="0.23275872296960939"/>
    <n v="2475.6215173847049"/>
    <n v="7.9213223697506829E-2"/>
    <n v="0"/>
    <n v="0"/>
    <n v="0"/>
    <n v="0"/>
    <n v="0"/>
    <n v="0"/>
    <n v="0"/>
    <n v="31252.629319044154"/>
    <n v="3.7023493077081859E-4"/>
    <n v="1.2719966761087109E-2"/>
    <n v="-2.7038483759670275E-4"/>
    <n v="-2.3925292102601081E-2"/>
    <n v="30632.748129435222"/>
    <n v="-6.2989012769198993E-4"/>
    <n v="-7.3668570170980158E-3"/>
    <n v="1.0001250584628085E-3"/>
    <n v="2.0086823778185124E-2"/>
  </r>
  <r>
    <x v="78"/>
    <n v="21144.036265856681"/>
    <n v="0.68451889491570717"/>
    <n v="7269.2430533971637"/>
    <n v="0.23533511573758645"/>
    <n v="2475.6215173847049"/>
    <n v="8.0145989346706442E-2"/>
    <n v="0"/>
    <n v="0"/>
    <n v="0"/>
    <n v="0"/>
    <n v="0"/>
    <n v="0"/>
    <n v="0"/>
    <n v="30888.90083663855"/>
    <n v="-1.1638332208546709E-2"/>
    <n v="9.3359535369308411E-4"/>
    <n v="-1.1286998894590346E-2"/>
    <n v="-2.4677844182625863E-2"/>
    <n v="30387.799391053588"/>
    <n v="-7.9963030853983375E-3"/>
    <n v="-1.5304252481001E-2"/>
    <n v="-3.6420291231483715E-3"/>
    <n v="1.6237847834694084E-2"/>
  </r>
  <r>
    <x v="79"/>
    <n v="21150.543702739989"/>
    <n v="0.68469552295892266"/>
    <n v="7264.2714681971111"/>
    <n v="0.23516247249892017"/>
    <n v="2475.6215173847049"/>
    <n v="8.0142004542157183E-2"/>
    <n v="0"/>
    <n v="0"/>
    <n v="0"/>
    <n v="0"/>
    <n v="0"/>
    <n v="0"/>
    <n v="0"/>
    <n v="30890.436688321806"/>
    <n v="4.9721797851676186E-5"/>
    <n v="9.8336357158412824E-4"/>
    <n v="-1.10562600198327E-2"/>
    <n v="-2.6720485542692574E-2"/>
    <n v="30373.872997899834"/>
    <n v="-4.5828896573052447E-4"/>
    <n v="-1.575552767669066E-2"/>
    <n v="5.0801076358220065E-4"/>
    <n v="1.6738891248274788E-2"/>
  </r>
  <r>
    <x v="80"/>
    <n v="21402.99710474387"/>
    <n v="0.68699261318199722"/>
    <n v="7276.0061788717439"/>
    <n v="0.23354497848544542"/>
    <n v="2475.6215173847049"/>
    <n v="7.9462408332557327E-2"/>
    <n v="0"/>
    <n v="0"/>
    <n v="0"/>
    <n v="0"/>
    <n v="0"/>
    <n v="0"/>
    <n v="0"/>
    <n v="31154.624801000318"/>
    <n v="8.5524240186085621E-3"/>
    <n v="9.5441977324213223E-3"/>
    <n v="-2.0808233200761495E-3"/>
    <n v="-2.4975932993544614E-2"/>
    <n v="30583.912061543419"/>
    <n v="6.9151228642494456E-3"/>
    <n v="-8.9493562221166882E-3"/>
    <n v="1.6373011543591165E-3"/>
    <n v="1.8493553954538011E-2"/>
  </r>
  <r>
    <x v="81"/>
    <n v="21441.282728204493"/>
    <n v="0.68721719961855077"/>
    <n v="7283.2501453453842"/>
    <n v="0.23343634951568004"/>
    <n v="2475.6215173847049"/>
    <n v="7.9346450865769233E-2"/>
    <n v="0"/>
    <n v="0"/>
    <n v="0"/>
    <n v="0"/>
    <n v="0"/>
    <n v="0"/>
    <n v="0"/>
    <n v="31200.154390934582"/>
    <n v="1.4614071016769703E-3"/>
    <n v="1.1019552792444376E-2"/>
    <n v="-1.0633676023631411E-3"/>
    <n v="-2.2923518229841067E-2"/>
    <n v="30624.892515354735"/>
    <n v="1.3399349870235611E-3"/>
    <n v="-7.6214127906065188E-3"/>
    <n v="1.2147211465340924E-4"/>
    <n v="1.8640965583050895E-2"/>
  </r>
  <r>
    <x v="82"/>
    <n v="21248.323792824958"/>
    <n v="0.68499750976154217"/>
    <n v="7286.6947558557158"/>
    <n v="0.23490642418763955"/>
    <n v="2484.5450118084973"/>
    <n v="8.0096066050818301E-2"/>
    <n v="0"/>
    <n v="6.93"/>
    <n v="0"/>
    <n v="1.9934944237918213"/>
    <n v="0"/>
    <n v="0"/>
    <n v="0"/>
    <n v="31019.563560489172"/>
    <n v="-5.7881390002955113E-3"/>
    <n v="5.1676310888650878E-3"/>
    <n v="-8.1063554820585935E-3"/>
    <n v="-2.1936404462536085E-2"/>
    <n v="30481.888173379095"/>
    <n v="-4.6695459226163694E-3"/>
    <n v="-1.2255370176201841E-2"/>
    <n v="-1.118593077679142E-3"/>
    <n v="1.7423001265066927E-2"/>
  </r>
  <r>
    <x v="83"/>
    <n v="21327.717864098668"/>
    <n v="0.68603084864050501"/>
    <n v="7257.8776343687296"/>
    <n v="0.23345807481898362"/>
    <n v="2502.9742158004447"/>
    <n v="8.051107654051147E-2"/>
    <n v="0"/>
    <n v="0"/>
    <n v="0"/>
    <n v="18.429203991948313"/>
    <n v="0"/>
    <n v="0"/>
    <n v="0"/>
    <n v="31088.56971426784"/>
    <n v="2.2246010535933447E-3"/>
    <n v="7.4037280600232069E-3"/>
    <n v="-6.5510804782740184E-3"/>
    <n v="-2.418917400079168E-2"/>
    <n v="30494.629120783226"/>
    <n v="4.179841921754246E-4"/>
    <n v="-1.1842508535029318E-2"/>
    <n v="1.8066168614179201E-3"/>
    <n v="1.9246236595052525E-2"/>
  </r>
  <r>
    <x v="84"/>
    <n v="21073.365348995143"/>
    <n v="0.68341654827973897"/>
    <n v="7258.9766154168101"/>
    <n v="0.23541112966031566"/>
    <n v="2502.9742158004447"/>
    <n v="8.1172322059945345E-2"/>
    <n v="0"/>
    <n v="0"/>
    <n v="0"/>
    <n v="0"/>
    <n v="0"/>
    <n v="0"/>
    <n v="0"/>
    <n v="30835.316180212398"/>
    <n v="-8.1461944496987737E-3"/>
    <n v="-8.0277859810529151E-4"/>
    <n v="-1.1847390793363118E-2"/>
    <n v="-2.3764030942595826E-2"/>
    <n v="30384.153877600762"/>
    <n v="-3.6227770714932772E-3"/>
    <n v="-1.5422382838132931E-2"/>
    <n v="-4.5234173782054965E-3"/>
    <n v="1.461960424002764E-2"/>
  </r>
  <r>
    <x v="85"/>
    <n v="21102.087649639623"/>
    <n v="0.6835606863021505"/>
    <n v="7265.7709260057318"/>
    <n v="0.23536037965321921"/>
    <n v="2502.9742158004447"/>
    <n v="8.1078934044630319E-2"/>
    <n v="0"/>
    <n v="0"/>
    <n v="0"/>
    <n v="0"/>
    <n v="0"/>
    <n v="0"/>
    <n v="0"/>
    <n v="30870.832791445799"/>
    <n v="1.1518160224408547E-3"/>
    <n v="3.4811277108381944E-4"/>
    <n v="-1.4353053553913159E-2"/>
    <n v="-2.2918631528022759E-2"/>
    <n v="30337.853123396508"/>
    <n v="-1.523845435708715E-3"/>
    <n v="-1.6922726946146039E-2"/>
    <n v="2.6756614581495697E-3"/>
    <n v="1.7270839717229858E-2"/>
  </r>
  <r>
    <x v="86"/>
    <n v="21353.675458326103"/>
    <n v="0.68609161284787834"/>
    <n v="7267.0006641857562"/>
    <n v="0.23348805764085745"/>
    <n v="2502.9742158004447"/>
    <n v="8.0420329511264182E-2"/>
    <n v="0"/>
    <n v="0"/>
    <n v="0"/>
    <n v="0"/>
    <n v="0"/>
    <n v="0"/>
    <n v="0"/>
    <n v="31123.650338312305"/>
    <n v="8.1895279137582655E-3"/>
    <n v="8.540491564098085E-3"/>
    <n v="-2.8114396136387694E-3"/>
    <n v="-2.2732936858925745E-2"/>
    <n v="30588.894961116253"/>
    <n v="8.2748715506879567E-3"/>
    <n v="-8.7878887872248623E-3"/>
    <n v="-8.5343636929691158E-5"/>
    <n v="1.7328380351322947E-2"/>
  </r>
  <r>
    <x v="87"/>
    <n v="21485.724806159524"/>
    <n v="0.68739203598500276"/>
    <n v="7268.172866832605"/>
    <n v="0.23253039820144872"/>
    <n v="2502.9742158004447"/>
    <n v="8.0077565813548607E-2"/>
    <n v="0"/>
    <n v="0"/>
    <n v="0"/>
    <n v="0"/>
    <n v="0"/>
    <n v="0"/>
    <n v="0"/>
    <n v="31256.871888792572"/>
    <n v="4.2803960664046237E-3"/>
    <n v="1.2857444316998867E-2"/>
    <n v="1.2101322357432414E-3"/>
    <n v="-2.2630316120740623E-2"/>
    <n v="30676.719275130505"/>
    <n v="2.8711175779931875E-3"/>
    <n v="-5.9420022712019186E-3"/>
    <n v="1.4092784884114362E-3"/>
    <n v="1.8799446588200784E-2"/>
  </r>
  <r>
    <x v="88"/>
    <n v="21484.471968653939"/>
    <n v="0.6875514907423026"/>
    <n v="7260.3545372902781"/>
    <n v="0.23234769710490236"/>
    <n v="2502.9742158004447"/>
    <n v="8.0100812152795117E-2"/>
    <n v="0"/>
    <n v="0"/>
    <n v="0"/>
    <n v="0"/>
    <n v="0"/>
    <n v="0"/>
    <n v="0"/>
    <n v="31247.800721744661"/>
    <n v="-2.902135274504003E-4"/>
    <n v="1.2563499385279231E-2"/>
    <n v="1.2472443477050202E-3"/>
    <n v="-2.3676070309865627E-2"/>
    <n v="30667.839352792886"/>
    <n v="-2.8946779666949585E-4"/>
    <n v="-6.2297500495661733E-3"/>
    <n v="-7.4573078090445222E-7"/>
    <n v="1.8793249434845404E-2"/>
  </r>
  <r>
    <x v="89"/>
    <n v="21650.770570422665"/>
    <n v="0.68917286140851386"/>
    <n v="7257.4030623369399"/>
    <n v="0.23101280476817776"/>
    <n v="2507.4142158004452"/>
    <n v="7.9814333823308478E-2"/>
    <n v="0"/>
    <n v="4.4399999999999995"/>
    <n v="0"/>
    <n v="0"/>
    <n v="0"/>
    <n v="0"/>
    <n v="0"/>
    <n v="31415.587848560048"/>
    <n v="5.3695659515207161E-3"/>
    <n v="1.8000525875331075E-2"/>
    <n v="9.8061795355924384E-3"/>
    <n v="-2.5171401066278354E-2"/>
    <n v="30838.886197417745"/>
    <n v="5.5774012201248446E-3"/>
    <n v="-6.8709464496879893E-4"/>
    <n v="-2.0783526860412849E-4"/>
    <n v="1.8687620520299875E-2"/>
  </r>
  <r>
    <x v="90"/>
    <n v="21878.830988452839"/>
    <n v="0.69114333961013885"/>
    <n v="7269.7510769150795"/>
    <n v="0.22964846888233101"/>
    <n v="2507.4142158004452"/>
    <n v="7.9208191507530126E-2"/>
    <n v="0"/>
    <n v="0"/>
    <n v="0"/>
    <n v="0"/>
    <n v="0"/>
    <n v="0"/>
    <n v="0"/>
    <n v="31655.996281168365"/>
    <n v="7.6525205820503484E-3"/>
    <n v="2.5790795852130177E-2"/>
    <n v="1.7893038027161134E-2"/>
    <n v="-2.336820809531015E-2"/>
    <n v="31030.273033236132"/>
    <n v="6.2060229605314099E-3"/>
    <n v="5.5146641904197484E-3"/>
    <n v="1.4464976215189385E-3"/>
    <n v="2.0276131661710429E-2"/>
  </r>
  <r>
    <x v="91"/>
    <n v="21920.988049344629"/>
    <n v="0.69161130773325197"/>
    <n v="7267.12932063887"/>
    <n v="0.2292793008052377"/>
    <n v="2507.4142158004452"/>
    <n v="7.9109391461510262E-2"/>
    <n v="0"/>
    <n v="0"/>
    <n v="0"/>
    <n v="0"/>
    <n v="0"/>
    <n v="0"/>
    <n v="0"/>
    <n v="31695.531585783945"/>
    <n v="1.2489041338148432E-3"/>
    <n v="2.7071910217499218E-2"/>
    <n v="2.0160449845630035E-2"/>
    <n v="-2.2811124088019219E-2"/>
    <n v="31084.411304966408"/>
    <n v="1.7446920841557301E-3"/>
    <n v="7.26897766553526E-3"/>
    <n v="-4.9578795034088685E-4"/>
    <n v="1.9802932551963956E-2"/>
  </r>
  <r>
    <x v="92"/>
    <n v="21906.625051106432"/>
    <n v="0.6916019284935494"/>
    <n v="7261.1544371123473"/>
    <n v="0.22923788580307838"/>
    <n v="2507.4142158004452"/>
    <n v="7.9160185703372105E-2"/>
    <n v="0"/>
    <n v="0"/>
    <n v="0"/>
    <n v="0"/>
    <n v="0"/>
    <n v="0"/>
    <n v="0"/>
    <n v="31675.193704019228"/>
    <n v="-6.4166400584486638E-4"/>
    <n v="2.6412875141298198E-2"/>
    <n v="2.0966482584445653E-2"/>
    <n v="-2.3382868200765183E-2"/>
    <n v="31096.530052537473"/>
    <n v="3.8986575786070787E-4"/>
    <n v="7.6616773488824017E-3"/>
    <n v="-1.0315297637055743E-3"/>
    <n v="1.8751197792415797E-2"/>
  </r>
  <r>
    <x v="93"/>
    <n v="21761.354338549609"/>
    <n v="0.69058301140843859"/>
    <n v="7242.8006256787112"/>
    <n v="0.22984576186288477"/>
    <n v="2507.4142158004452"/>
    <n v="7.9571226728676545E-2"/>
    <n v="0"/>
    <n v="0"/>
    <n v="0"/>
    <n v="0"/>
    <n v="0"/>
    <n v="0"/>
    <n v="0"/>
    <n v="31511.569180028768"/>
    <n v="-5.1656992383189992E-3"/>
    <n v="2.111073493398008E-2"/>
    <n v="1.4375471351817446E-2"/>
    <n v="-2.8030121630008176E-2"/>
    <n v="30911.126214932756"/>
    <n v="-5.9622034127755352E-3"/>
    <n v="1.6537934572697591E-3"/>
    <n v="7.9650417445653598E-4"/>
    <n v="1.9456941476710322E-2"/>
  </r>
  <r>
    <x v="94"/>
    <n v="21890.912368127443"/>
    <n v="0.6916556790039099"/>
    <n v="7242.0280586956078"/>
    <n v="0.22881594654754669"/>
    <n v="2517.074215800445"/>
    <n v="7.9528374448543479E-2"/>
    <n v="0"/>
    <n v="9.66"/>
    <n v="0"/>
    <n v="0"/>
    <n v="0"/>
    <n v="0"/>
    <n v="0"/>
    <n v="31650.014642623493"/>
    <n v="4.3934804326555277E-3"/>
    <n v="2.5596964967486979E-2"/>
    <n v="1.811437156027175E-2"/>
    <n v="-2.864584605911924E-2"/>
    <n v="30986.193779397232"/>
    <n v="2.4284965854208806E-3"/>
    <n v="4.0863062744544536E-3"/>
    <n v="1.964983847234647E-3"/>
    <n v="2.1510658693032526E-2"/>
  </r>
  <r>
    <x v="95"/>
    <n v="21888.759450988222"/>
    <n v="0.69172135166337756"/>
    <n v="7238.063689209489"/>
    <n v="0.22873489974323602"/>
    <n v="2517.074215800445"/>
    <n v="7.9543748593386504E-2"/>
    <n v="0"/>
    <n v="0"/>
    <n v="0"/>
    <n v="0"/>
    <n v="0"/>
    <n v="0"/>
    <n v="0"/>
    <n v="31643.897355998153"/>
    <n v="-1.9327910885391653E-4"/>
    <n v="2.5398738500054696E-2"/>
    <n v="1.8362829510843084E-2"/>
    <n v="-2.9422831648235559E-2"/>
    <n v="30984.367630135672"/>
    <n v="-5.8934287785139539E-5"/>
    <n v="4.0271311631194916E-3"/>
    <n v="-1.3434482106877699E-4"/>
    <n v="2.1371607336935203E-2"/>
  </r>
  <r>
    <x v="96"/>
    <n v="21877.773966187389"/>
    <n v="0.69141334537551469"/>
    <n v="7247.2572423807287"/>
    <n v="0.22903840137007417"/>
    <n v="2517.074215800445"/>
    <n v="7.9548253254411075E-2"/>
    <n v="0"/>
    <n v="0"/>
    <n v="0"/>
    <n v="0"/>
    <n v="0"/>
    <n v="0"/>
    <n v="0"/>
    <n v="31642.105424368565"/>
    <n v="-5.6628031921301947E-5"/>
    <n v="2.5340672187558866E-2"/>
    <n v="1.6213482347685191E-2"/>
    <n v="-2.7306889760893571E-2"/>
    <n v="30957.526744431707"/>
    <n v="-8.6627185761434244E-4"/>
    <n v="3.1573707151115633E-3"/>
    <n v="8.096438256930405E-4"/>
    <n v="2.2183301472447303E-2"/>
  </r>
  <r>
    <x v="97"/>
    <n v="22010.406280891279"/>
    <n v="0.69261148852390386"/>
    <n v="7251.3834776843587"/>
    <n v="0.22818258964610225"/>
    <n v="2517.074215800445"/>
    <n v="7.920592182999403E-2"/>
    <n v="0"/>
    <n v="0"/>
    <n v="0"/>
    <n v="0"/>
    <n v="0"/>
    <n v="0"/>
    <n v="0"/>
    <n v="31778.86397437608"/>
    <n v="4.322043308224055E-3"/>
    <n v="2.9772238978437171E-2"/>
    <n v="2.2919978100574508E-2"/>
    <n v="-2.7057667968158228E-2"/>
    <n v="31104.708190280984"/>
    <n v="4.754302469455185E-3"/>
    <n v="7.926684279954686E-3"/>
    <n v="-4.3225916123112995E-4"/>
    <n v="2.1845554698482483E-2"/>
  </r>
  <r>
    <x v="98"/>
    <n v="21883.929345860131"/>
    <n v="0.69141298722703803"/>
    <n v="7250.0208624353918"/>
    <n v="0.22906117556548791"/>
    <n v="2517.074215800445"/>
    <n v="7.9525837207474179E-2"/>
    <n v="0"/>
    <n v="0"/>
    <n v="0"/>
    <n v="0"/>
    <n v="0"/>
    <n v="0"/>
    <n v="0"/>
    <n v="31651.024424095966"/>
    <n v="-4.0227854080370218E-3"/>
    <n v="2.5629686241873006E-2"/>
    <n v="1.9904960163604261E-2"/>
    <n v="-2.7008800949974821E-2"/>
    <n v="31040.02999503418"/>
    <n v="-2.0793699413973465E-3"/>
    <n v="5.8308318295305361E-3"/>
    <n v="-1.9434154666396752E-3"/>
    <n v="1.979885441234247E-2"/>
  </r>
  <r>
    <x v="99"/>
    <n v="21971.991551016075"/>
    <n v="0.69181316680549365"/>
    <n v="7268.5420001267175"/>
    <n v="0.22885831935129541"/>
    <n v="2519.4742158004447"/>
    <n v="7.9328513843210977E-2"/>
    <n v="0"/>
    <n v="2.4000000000000004"/>
    <n v="0"/>
    <n v="0"/>
    <n v="0"/>
    <n v="0"/>
    <n v="0"/>
    <n v="31760.007766943236"/>
    <n v="3.4432801095785059E-3"/>
    <n v="2.9161216540302792E-2"/>
    <n v="2.1247179936047442E-2"/>
    <n v="-2.3905745295327741E-2"/>
    <n v="31097.752884151563"/>
    <n v="1.8596273626867443E-3"/>
    <n v="7.7013023666348884E-3"/>
    <n v="1.5836527468917616E-3"/>
    <n v="2.1459914173667903E-2"/>
  </r>
  <r>
    <x v="100"/>
    <n v="21969.216963750794"/>
    <n v="0.69163445112720445"/>
    <n v="7275.511612756236"/>
    <n v="0.2290475117643497"/>
    <n v="2519.4742158004447"/>
    <n v="7.9318037108445885E-2"/>
    <n v="0"/>
    <n v="0"/>
    <n v="0"/>
    <n v="0"/>
    <n v="0"/>
    <n v="0"/>
    <n v="0"/>
    <n v="31764.202792307475"/>
    <n v="1.3208514919216263E-4"/>
    <n v="2.929715345313233E-2"/>
    <n v="1.9359853421358153E-2"/>
    <n v="-2.2337114011640069E-2"/>
    <n v="31071.505168657102"/>
    <n v="-8.4403897581419862E-4"/>
    <n v="6.8507631914586876E-3"/>
    <n v="9.7612412500636125E-4"/>
    <n v="2.2446390261673641E-2"/>
  </r>
  <r>
    <x v="101"/>
    <n v="21916.846762560614"/>
    <n v="0.6909229674705033"/>
    <n v="7284.7938121908746"/>
    <n v="0.22965125470182515"/>
    <n v="2519.4742158004447"/>
    <n v="7.9425777827671573E-2"/>
    <n v="0"/>
    <n v="0"/>
    <n v="0"/>
    <n v="0"/>
    <n v="0"/>
    <n v="0"/>
    <n v="0"/>
    <n v="31721.114790551932"/>
    <n v="-1.3564956135457829E-3"/>
    <n v="2.7900916379437923E-2"/>
    <n v="1.6899957308028939E-2"/>
    <n v="-2.0064797666111134E-2"/>
    <n v="31039.40350392296"/>
    <n v="-1.0331544789958791E-3"/>
    <n v="5.8105308157869184E-3"/>
    <n v="-3.2334113454990376E-4"/>
    <n v="2.2090385563651005E-2"/>
  </r>
  <r>
    <x v="102"/>
    <n v="21771.979168550173"/>
    <n v="0.68908651523019315"/>
    <n v="7303.9685073070959"/>
    <n v="0.23117173533408636"/>
    <n v="2519.4742158004447"/>
    <n v="7.9741749435720405E-2"/>
    <n v="0"/>
    <n v="0"/>
    <n v="0"/>
    <n v="0"/>
    <n v="0"/>
    <n v="0"/>
    <n v="0"/>
    <n v="31595.421891657716"/>
    <n v="-3.9624363684612751E-3"/>
    <n v="2.3827924405201539E-2"/>
    <n v="5.7648084100622651E-3"/>
    <n v="-1.1943099244027144E-2"/>
    <n v="30874.05221919221"/>
    <n v="-5.3271411839422855E-3"/>
    <n v="4.5243611383544201E-4"/>
    <n v="1.3647048154810104E-3"/>
    <n v="2.3375488291366098E-2"/>
  </r>
  <r>
    <x v="103"/>
    <n v="22054.151102866519"/>
    <n v="0.69201621147262971"/>
    <n v="7295.7886303714204"/>
    <n v="0.22892760569861564"/>
    <n v="2519.4742158004447"/>
    <n v="7.9056182828754734E-2"/>
    <n v="0"/>
    <n v="0"/>
    <n v="0"/>
    <n v="0"/>
    <n v="0"/>
    <n v="0"/>
    <n v="0"/>
    <n v="31869.413949038382"/>
    <n v="8.6718910834677754E-3"/>
    <n v="3.270644865385619E-2"/>
    <n v="1.7357008762639223E-2"/>
    <n v="-1.5818253785972236E-2"/>
    <n v="31088.591376138702"/>
    <n v="6.9488499735428366E-3"/>
    <n v="7.4044299980557836E-3"/>
    <n v="1.7230411099249388E-3"/>
    <n v="2.5302018655800406E-2"/>
  </r>
  <r>
    <x v="104"/>
    <n v="21840.982805492917"/>
    <n v="0.68975946335903826"/>
    <n v="7297.2049398906238"/>
    <n v="0.23045282385800064"/>
    <n v="2526.4489369900366"/>
    <n v="7.9787712782961082E-2"/>
    <n v="0"/>
    <n v="4.8"/>
    <n v="0"/>
    <n v="2.1747211895910779"/>
    <n v="0"/>
    <n v="0"/>
    <n v="0"/>
    <n v="31664.636682373577"/>
    <n v="-6.4255108987024689E-3"/>
    <n v="2.6070782112870505E-2"/>
    <n v="1.1160642614156519E-2"/>
    <n v="-1.4958194265944025E-2"/>
    <n v="30962.699538486137"/>
    <n v="-4.0494545452191E-3"/>
    <n v="3.3249915501263544E-3"/>
    <n v="-2.376056353483369E-3"/>
    <n v="2.2745790562744152E-2"/>
  </r>
  <r>
    <x v="105"/>
    <n v="22112.91714342979"/>
    <n v="0.69260873834682624"/>
    <n v="7271.9778802115397"/>
    <n v="0.22776892764670048"/>
    <n v="2542.10202264293"/>
    <n v="7.9622334006473242E-2"/>
    <n v="0"/>
    <n v="0"/>
    <n v="0"/>
    <n v="15.653085652893601"/>
    <n v="0"/>
    <n v="0"/>
    <n v="0"/>
    <n v="31926.997046284261"/>
    <n v="8.2855952696507806E-3"/>
    <n v="3.4572389331471776E-2"/>
    <n v="2.0918866880988381E-2"/>
    <n v="-1.8466846171513396E-2"/>
    <n v="31141.014119791009"/>
    <n v="5.7590127463928997E-3"/>
    <n v="9.1031529652378478E-3"/>
    <n v="2.5265825232578809E-3"/>
    <n v="2.5469236366233928E-2"/>
  </r>
  <r>
    <x v="106"/>
    <n v="22246.554138964344"/>
    <n v="0.69407478841627013"/>
    <n v="7263.4432810568396"/>
    <n v="0.2266136511291541"/>
    <n v="2542.10202264293"/>
    <n v="7.9311560454575797E-2"/>
    <n v="0"/>
    <n v="0"/>
    <n v="0"/>
    <n v="0"/>
    <n v="0"/>
    <n v="0"/>
    <n v="0"/>
    <n v="32052.099442664112"/>
    <n v="3.9183890736260718E-3"/>
    <n v="3.8626246477703408E-2"/>
    <n v="2.6069189500880979E-2"/>
    <n v="-2.0240718931571422E-2"/>
    <n v="31235.849151589071"/>
    <n v="3.0453417937277294E-3"/>
    <n v="1.2176216971145262E-2"/>
    <n v="8.7304727989834241E-4"/>
    <n v="2.6450029506558146E-2"/>
  </r>
  <r>
    <x v="107"/>
    <n v="22344.044592437447"/>
    <n v="0.69478307318412535"/>
    <n v="7273.5956913013752"/>
    <n v="0.22617083252741141"/>
    <n v="2542.10202264293"/>
    <n v="7.9046094288463167E-2"/>
    <n v="0"/>
    <n v="0"/>
    <n v="0"/>
    <n v="0"/>
    <n v="0"/>
    <n v="0"/>
    <n v="0"/>
    <n v="32159.742306381755"/>
    <n v="3.3583717007430458E-3"/>
    <n v="4.2114339471523099E-2"/>
    <n v="2.6808190560751628E-2"/>
    <n v="-1.9581014186095369E-2"/>
    <n v="31257.920663387107"/>
    <n v="7.0660834898128577E-4"/>
    <n v="1.2891429136697529E-2"/>
    <n v="2.65176335176176E-3"/>
    <n v="2.9222910334825568E-2"/>
  </r>
  <r>
    <x v="108"/>
    <n v="22512.09251496405"/>
    <n v="0.69660078695885264"/>
    <n v="7262.8698935789289"/>
    <n v="0.22473792163406628"/>
    <n v="2542.10202264293"/>
    <n v="7.8661291407081099E-2"/>
    <n v="0"/>
    <n v="0"/>
    <n v="0"/>
    <n v="0"/>
    <n v="0"/>
    <n v="0"/>
    <n v="0"/>
    <n v="32317.064431185907"/>
    <n v="4.8918963126434178E-3"/>
    <n v="4.7212254766136663E-2"/>
    <n v="3.5432369510737791E-2"/>
    <n v="-2.2498375171645435E-2"/>
    <n v="31417.211713615019"/>
    <n v="5.0960219633064963E-3"/>
    <n v="1.8053146106022822E-2"/>
    <n v="-2.0412565066307842E-4"/>
    <n v="2.9159108660113842E-2"/>
  </r>
  <r>
    <x v="109"/>
    <n v="22364.308810969822"/>
    <n v="0.69500463332998696"/>
    <n v="7272.2362407460823"/>
    <n v="0.22599571150214315"/>
    <n v="2542.10202264293"/>
    <n v="7.8999655167869789E-2"/>
    <n v="0"/>
    <n v="0"/>
    <n v="0"/>
    <n v="0"/>
    <n v="0"/>
    <n v="0"/>
    <n v="0"/>
    <n v="32178.647074358836"/>
    <n v="-4.2831042751982906E-3"/>
    <n v="4.2726935480707828E-2"/>
    <n v="3.4711128533003226E-2"/>
    <n v="-2.0387319986121644E-2"/>
    <n v="31421.17562648188"/>
    <n v="1.2617010392235173E-4"/>
    <n v="1.8181593977265764E-2"/>
    <n v="-4.4092743791206424E-3"/>
    <n v="2.4545341503442064E-2"/>
  </r>
  <r>
    <x v="110"/>
    <n v="22549.722592903439"/>
    <n v="0.6968166571470068"/>
    <n v="7269.2309958813366"/>
    <n v="0.22462898253894853"/>
    <n v="2542.10202264293"/>
    <n v="7.8554360314044697E-2"/>
    <n v="0"/>
    <n v="0"/>
    <n v="0"/>
    <n v="0"/>
    <n v="0"/>
    <n v="0"/>
    <n v="0"/>
    <n v="32361.055611427706"/>
    <n v="5.6686204565206122E-3"/>
    <n v="4.8637758717738899E-2"/>
    <n v="3.7138233066304684E-2"/>
    <n v="-2.0670748691585583E-2"/>
    <n v="31470.982100910085"/>
    <n v="1.5851244721165614E-3"/>
    <n v="1.9795538538937608E-2"/>
    <n v="4.0834959844040508E-3"/>
    <n v="2.8842220178801291E-2"/>
  </r>
  <r>
    <x v="111"/>
    <n v="22579.54389758125"/>
    <n v="0.69716438569175976"/>
    <n v="7266.0439288158677"/>
    <n v="0.22434585370809423"/>
    <n v="2542.10202264293"/>
    <n v="7.8489760600145939E-2"/>
    <n v="0"/>
    <n v="0"/>
    <n v="0"/>
    <n v="0"/>
    <n v="0"/>
    <n v="0"/>
    <n v="0"/>
    <n v="32387.689849040049"/>
    <n v="8.2303364674340962E-4"/>
    <n v="4.9500822876409334E-2"/>
    <n v="3.8775221421996547E-2"/>
    <n v="-2.1672522564345598E-2"/>
    <n v="31497.069976938099"/>
    <n v="8.2895017207795796E-4"/>
    <n v="2.0640898226093905E-2"/>
    <n v="-5.9165253345483393E-6"/>
    <n v="2.8859924650315429E-2"/>
  </r>
  <r>
    <x v="112"/>
    <n v="22699.703400170172"/>
    <n v="0.69831047793657963"/>
    <n v="7264.8003311846942"/>
    <n v="0.22348689328448998"/>
    <n v="2542.10202264293"/>
    <n v="7.8202628778930319E-2"/>
    <n v="0"/>
    <n v="0"/>
    <n v="0"/>
    <n v="0"/>
    <n v="0"/>
    <n v="0"/>
    <n v="0"/>
    <n v="32506.605753997799"/>
    <n v="3.6716389934576821E-3"/>
    <n v="5.3354211021348297E-2"/>
    <n v="4.055968031711072E-2"/>
    <n v="-2.1369547051608317E-2"/>
    <n v="31538.422925888528"/>
    <n v="1.3129141529897304E-3"/>
    <n v="2.1980912106495012E-2"/>
    <n v="2.3587248404679517E-3"/>
    <n v="3.1373298914853284E-2"/>
  </r>
  <r>
    <x v="113"/>
    <n v="22603.290808604514"/>
    <n v="0.69748345348417939"/>
    <n v="7261.5276421960289"/>
    <n v="0.22407336260619515"/>
    <n v="2542.10202264293"/>
    <n v="7.8443183909625361E-2"/>
    <n v="0"/>
    <n v="0"/>
    <n v="0"/>
    <n v="0"/>
    <n v="0"/>
    <n v="0"/>
    <n v="0"/>
    <n v="32406.920473443475"/>
    <n v="-3.0666160997773195E-3"/>
    <n v="5.0123978039061878E-2"/>
    <n v="3.6758891057631145E-2"/>
    <n v="-2.240064113527851E-2"/>
    <n v="31446.772139989367"/>
    <n v="-2.9060040863340131E-3"/>
    <n v="1.9011031399758252E-2"/>
    <n v="-1.6061201344330645E-4"/>
    <n v="3.1112946639303626E-2"/>
  </r>
  <r>
    <x v="114"/>
    <n v="22735.416175935912"/>
    <n v="0.69838528927996468"/>
    <n v="7276.7416418254779"/>
    <n v="0.22352655773773847"/>
    <n v="2542.10202264293"/>
    <n v="7.8088152982296682E-2"/>
    <n v="0"/>
    <n v="0"/>
    <n v="0"/>
    <n v="0"/>
    <n v="0"/>
    <n v="0"/>
    <n v="0"/>
    <n v="32554.259840404324"/>
    <n v="4.5465402083357809E-3"/>
    <n v="5.4898408928953923E-2"/>
    <n v="3.9022009177529328E-2"/>
    <n v="-2.0480167320670151E-2"/>
    <n v="31513.439958620285"/>
    <n v="2.1200210417189336E-3"/>
    <n v="2.1171356228069482E-2"/>
    <n v="2.4265191666168473E-3"/>
    <n v="3.3727052700884441E-2"/>
  </r>
  <r>
    <x v="115"/>
    <n v="22712.034022892163"/>
    <n v="0.69793608074467017"/>
    <n v="7281.9746490306952"/>
    <n v="0.22377356609733268"/>
    <n v="2547.7020226429304"/>
    <n v="7.829035315799722E-2"/>
    <n v="0"/>
    <n v="5.6000000000000005"/>
    <n v="0"/>
    <n v="0"/>
    <n v="0"/>
    <n v="0"/>
    <n v="0"/>
    <n v="32541.710694565787"/>
    <n v="-3.8548398581506049E-4"/>
    <n v="5.4491762485650241E-2"/>
    <n v="3.7298648923866189E-2"/>
    <n v="-1.9439299833363455E-2"/>
    <n v="31485.848201149864"/>
    <n v="-8.7555523949944813E-4"/>
    <n v="2.0277264296697295E-2"/>
    <n v="4.9007125368438764E-4"/>
    <n v="3.4214498188952946E-2"/>
  </r>
  <r>
    <x v="116"/>
    <n v="22662.185349538955"/>
    <n v="0.69742788316497761"/>
    <n v="7284.0605994654998"/>
    <n v="0.22416668500304152"/>
    <n v="2547.7020226429304"/>
    <n v="7.8405431831980815E-2"/>
    <n v="0"/>
    <n v="0"/>
    <n v="0"/>
    <n v="0"/>
    <n v="0"/>
    <n v="0"/>
    <n v="0"/>
    <n v="32493.947971647387"/>
    <n v="-1.4677385392150022E-3"/>
    <n v="5.2944044286565184E-2"/>
    <n v="3.5327764706043263E-2"/>
    <n v="-1.9742275346100624E-2"/>
    <n v="31440.468080633491"/>
    <n v="-1.4412862637988022E-3"/>
    <n v="1.8806752690400098E-2"/>
    <n v="-2.6452275416199988E-5"/>
    <n v="3.413729159616509E-2"/>
  </r>
  <r>
    <x v="117"/>
    <n v="22464.508708255828"/>
    <n v="0.69552326952890708"/>
    <n v="7286.50549102078"/>
    <n v="0.2255973717641381"/>
    <n v="2547.7020226429304"/>
    <n v="7.8879358706954783E-2"/>
    <n v="0"/>
    <n v="0"/>
    <n v="0"/>
    <n v="0"/>
    <n v="0"/>
    <n v="0"/>
    <n v="0"/>
    <n v="32298.716221919538"/>
    <n v="-6.0082495946075509E-3"/>
    <n v="4.6617693659335879E-2"/>
    <n v="3.0572474809091896E-2"/>
    <n v="-1.8491279680605155E-2"/>
    <n v="31349.325760344323"/>
    <n v="-2.898885603592749E-3"/>
    <n v="1.5853348462182781E-2"/>
    <n v="-3.1093639910148019E-3"/>
    <n v="3.0764345197153098E-2"/>
  </r>
  <r>
    <x v="118"/>
    <n v="22500.676546208604"/>
    <n v="0.6959551836195732"/>
    <n v="7282.261500794164"/>
    <n v="0.22524334455200806"/>
    <n v="2547.7020226429304"/>
    <n v="7.8801471828418707E-2"/>
    <n v="0"/>
    <n v="0"/>
    <n v="0"/>
    <n v="0"/>
    <n v="0"/>
    <n v="0"/>
    <n v="0"/>
    <n v="32330.640069645699"/>
    <n v="9.883937029204759E-4"/>
    <n v="4.7652163997113917E-2"/>
    <n v="3.338816615595519E-2"/>
    <n v="-2.0099004578839508E-2"/>
    <n v="31395.266141691394"/>
    <n v="1.4654344306563871E-3"/>
    <n v="1.7342014935516781E-2"/>
    <n v="-4.7704072773591122E-4"/>
    <n v="3.0310149061597135E-2"/>
  </r>
  <r>
    <x v="119"/>
    <n v="22331.043819663086"/>
    <n v="0.69431939356294203"/>
    <n v="7283.7488635813997"/>
    <n v="0.22646716090241883"/>
    <n v="2547.7020226429304"/>
    <n v="7.9213445534639076E-2"/>
    <n v="0"/>
    <n v="0"/>
    <n v="0"/>
    <n v="0"/>
    <n v="0"/>
    <n v="0"/>
    <n v="0"/>
    <n v="32162.494705887417"/>
    <n v="-5.200805285514587E-3"/>
    <n v="4.2203529085217184E-2"/>
    <n v="2.6586050359713002E-2"/>
    <n v="-1.9307358884268266E-2"/>
    <n v="31255.655484942446"/>
    <n v="-4.4468696687859355E-3"/>
    <n v="1.2818027586518621E-2"/>
    <n v="-7.539356167286515E-4"/>
    <n v="2.9385501498698563E-2"/>
  </r>
  <r>
    <x v="120"/>
    <n v="22217.241988908248"/>
    <n v="0.6930545344181398"/>
    <n v="7286.8455694504628"/>
    <n v="0.22730910371474691"/>
    <n v="2552.9020226429293"/>
    <n v="7.963636186711337E-2"/>
    <n v="0"/>
    <n v="5.2"/>
    <n v="0"/>
    <n v="0"/>
    <n v="0"/>
    <n v="0"/>
    <n v="0"/>
    <n v="32056.989581001639"/>
    <n v="-3.2803775282539416E-3"/>
    <n v="3.8784708048539063E-2"/>
    <n v="2.8913272412699666E-2"/>
    <n v="-1.9541920571548577E-2"/>
    <n v="31303.756703912048"/>
    <n v="1.5389604928546241E-3"/>
    <n v="1.4376714517425192E-2"/>
    <n v="-4.8193380211085657E-3"/>
    <n v="2.4407993531113871E-2"/>
  </r>
  <r>
    <x v="121"/>
    <n v="21837.375079451565"/>
    <n v="0.6894586871118159"/>
    <n v="7282.9405796344154"/>
    <n v="0.22994002860137797"/>
    <n v="2552.9020226429293"/>
    <n v="8.0601284286806227E-2"/>
    <n v="0"/>
    <n v="0"/>
    <n v="0"/>
    <n v="0"/>
    <n v="0"/>
    <n v="0"/>
    <n v="0"/>
    <n v="31673.217681728907"/>
    <n v="-1.1971551424160287E-2"/>
    <n v="2.6348843497504548E-2"/>
    <n v="1.4274431419621101E-2"/>
    <n v="-1.8461959469695088E-2"/>
    <n v="30997.525847572495"/>
    <n v="-9.7825593022604629E-3"/>
    <n v="4.4535141528262434E-3"/>
    <n v="-2.1889921218998243E-3"/>
    <n v="2.1895329344678305E-2"/>
  </r>
  <r>
    <x v="122"/>
    <n v="21966.039998175598"/>
    <n v="0.6904976911561661"/>
    <n v="7288.8716539351417"/>
    <n v="0.22912409558545169"/>
    <n v="2556.9832745699932"/>
    <n v="8.0378213258382278E-2"/>
    <n v="0"/>
    <n v="4.0812519270639518"/>
    <n v="0"/>
    <n v="0"/>
    <n v="0"/>
    <n v="0"/>
    <n v="0"/>
    <n v="31811.894926680732"/>
    <n v="4.3783756467479229E-3"/>
    <n v="3.0842584278941931E-2"/>
    <n v="1.6605236264051224E-2"/>
    <n v="-1.8437525960603329E-2"/>
    <n v="31048.102246749451"/>
    <n v="1.6316269700253905E-3"/>
    <n v="6.0924075966548594E-3"/>
    <n v="2.7467486767225324E-3"/>
    <n v="2.4750176682287073E-2"/>
  </r>
  <r>
    <x v="123"/>
    <n v="21681.859160661828"/>
    <n v="0.68753948783961016"/>
    <n v="7296.5959565188377"/>
    <n v="0.23137766045540534"/>
    <n v="2556.9832745699932"/>
    <n v="8.1082851704984485E-2"/>
    <n v="0"/>
    <n v="0"/>
    <n v="0"/>
    <n v="0"/>
    <n v="0"/>
    <n v="0"/>
    <n v="0"/>
    <n v="31535.43839175066"/>
    <n v="-8.6903510641929138E-3"/>
    <n v="2.1884200329638004E-2"/>
    <n v="7.8728355213188994E-3"/>
    <n v="-1.559346550232843E-2"/>
    <n v="30885.794764276041"/>
    <n v="-5.2276136294417963E-3"/>
    <n v="8.3294521422470034E-4"/>
    <n v="-3.4627374347511175E-3"/>
    <n v="2.1051255115413302E-2"/>
  </r>
  <r>
    <x v="124"/>
    <n v="21851.957419409089"/>
    <n v="0.68930506221711696"/>
    <n v="7290.3911062216921"/>
    <n v="0.22997040487538858"/>
    <n v="2559.0832745699936"/>
    <n v="8.072453290749429E-2"/>
    <n v="0"/>
    <n v="2.1"/>
    <n v="0"/>
    <n v="0"/>
    <n v="0"/>
    <n v="0"/>
    <n v="0"/>
    <n v="31701.431800200779"/>
    <n v="5.2637101913111106E-3"/>
    <n v="2.7263102609252909E-2"/>
    <n v="1.2644881608223191E-2"/>
    <n v="-1.6526825549631807E-2"/>
    <n v="30980.239731965597"/>
    <n v="3.057877202460535E-3"/>
    <n v="3.8933694608666919E-3"/>
    <n v="2.2058329888505757E-3"/>
    <n v="2.3369733148386217E-2"/>
  </r>
  <r>
    <x v="125"/>
    <n v="20518.373522948634"/>
    <n v="0.64812644602616321"/>
    <n v="7291.7751902404007"/>
    <n v="0.23032977414055297"/>
    <n v="3847.830449291183"/>
    <n v="0.12154377983328384"/>
    <n v="0"/>
    <n v="0"/>
    <n v="-4.95"/>
    <n v="2.537174721189591"/>
    <n v="0"/>
    <n v="1291.1599999999999"/>
    <n v="0"/>
    <n v="31657.979162480216"/>
    <n v="-1.3706837594725796E-3"/>
    <n v="2.5855049757800952E-2"/>
    <n v="1.4424555340357057E-2"/>
    <n v="-1.6170096316892812E-2"/>
    <n v="31021.986964914984"/>
    <n v="1.3475438960632857E-3"/>
    <n v="5.2461598431820964E-3"/>
    <n v="-2.7182276555358653E-3"/>
    <n v="2.0608889914618855E-2"/>
  </r>
  <r>
    <x v="126"/>
    <n v="20596.729650850033"/>
    <n v="0.64903411129441746"/>
    <n v="7271.7611394759342"/>
    <n v="0.22914419467122846"/>
    <n v="3865.9424119173309"/>
    <n v="0.1218216940343541"/>
    <n v="0"/>
    <n v="0"/>
    <n v="0"/>
    <n v="18.11196262614882"/>
    <n v="0"/>
    <n v="0"/>
    <n v="0"/>
    <n v="31734.433202243297"/>
    <n v="2.4150006344589858E-3"/>
    <n v="2.8332490353829121E-2"/>
    <n v="1.5880359549023559E-2"/>
    <n v="-1.7020382433284298E-2"/>
    <n v="31045.56336732299"/>
    <n v="7.5999008170146709E-4"/>
    <n v="6.0101369543312019E-3"/>
    <n v="1.6550105527575187E-3"/>
    <n v="2.2322353399497917E-2"/>
  </r>
  <r>
    <x v="127"/>
    <n v="20480.765097562344"/>
    <n v="0.6472338513356084"/>
    <n v="7285.6891080673595"/>
    <n v="0.23024260073221497"/>
    <n v="3877.0778118922117"/>
    <n v="0.12252354793217661"/>
    <n v="0"/>
    <n v="11.135399974880023"/>
    <n v="0"/>
    <n v="0"/>
    <n v="0"/>
    <n v="0"/>
    <n v="0"/>
    <n v="31643.532017521917"/>
    <n v="-2.8644338514592915E-3"/>
    <n v="2.5386899957904108E-2"/>
    <n v="1.3008346935642505E-2"/>
    <n v="-1.5339357007774668E-2"/>
    <n v="30999.084948688989"/>
    <n v="-1.4971034052138066E-3"/>
    <n v="4.504035752617353E-3"/>
    <n v="-1.3673304462454849E-3"/>
    <n v="2.0882864205286754E-2"/>
  </r>
  <r>
    <x v="128"/>
    <n v="20676.311953429573"/>
    <n v="0.64921970521405215"/>
    <n v="7290.5529070474286"/>
    <n v="0.22891754679565535"/>
    <n v="3881.0778118922117"/>
    <n v="0.12186274799029248"/>
    <n v="0"/>
    <n v="4"/>
    <n v="0"/>
    <n v="0"/>
    <n v="0"/>
    <n v="0"/>
    <n v="0"/>
    <n v="31847.942672369216"/>
    <n v="6.4597926278935347E-3"/>
    <n v="3.2010686694990742E-2"/>
    <n v="2.1307059818880071E-2"/>
    <n v="-1.4928874055034069E-2"/>
    <n v="31182.154529471114"/>
    <n v="5.9056446693555031E-3"/>
    <n v="1.0436279656705827E-2"/>
    <n v="5.5414795853803156E-4"/>
    <n v="2.1574407038284914E-2"/>
  </r>
  <r>
    <x v="129"/>
    <n v="20830.334853248562"/>
    <n v="0.65060616002068739"/>
    <n v="7295.3189380359008"/>
    <n v="0.22785900821279989"/>
    <n v="3891.1578118922116"/>
    <n v="0.12153483176651279"/>
    <n v="0"/>
    <n v="10.08"/>
    <n v="0"/>
    <n v="0"/>
    <n v="0"/>
    <n v="0"/>
    <n v="0"/>
    <n v="32016.811603176673"/>
    <n v="5.3023497481350379E-3"/>
    <n v="3.7482768299660574E-2"/>
    <n v="3.0068054757401041E-2"/>
    <n v="-1.3819592742270403E-2"/>
    <n v="31381.679850419885"/>
    <n v="6.3987022051408271E-3"/>
    <n v="1.690176050749961E-2"/>
    <n v="-1.0963524570057892E-3"/>
    <n v="2.0581007792160964E-2"/>
  </r>
  <r>
    <x v="130"/>
    <n v="21018.58577209022"/>
    <n v="0.65270990126209771"/>
    <n v="7292.2894041001882"/>
    <n v="0.22645431755190518"/>
    <n v="3891.1578118922116"/>
    <n v="0.12083578118599708"/>
    <n v="0"/>
    <n v="0"/>
    <n v="0"/>
    <n v="0"/>
    <n v="0"/>
    <n v="0"/>
    <n v="0"/>
    <n v="32202.032988082621"/>
    <n v="5.7851289879087275E-3"/>
    <n v="4.3484739937006633E-2"/>
    <n v="3.8810028870512464E-2"/>
    <n v="-1.4581918225931689E-2"/>
    <n v="31563.466896045164"/>
    <n v="5.7927761194354055E-3"/>
    <n v="2.2792444741579224E-2"/>
    <n v="-7.6471315266779527E-6"/>
    <n v="2.069229519542741E-2"/>
  </r>
  <r>
    <x v="131"/>
    <n v="21097.266380193752"/>
    <n v="0.65358771553213946"/>
    <n v="7290.7418308199804"/>
    <n v="0.22586524774668351"/>
    <n v="3891.1578118922116"/>
    <n v="0.12054703672117699"/>
    <n v="0"/>
    <n v="0"/>
    <n v="0"/>
    <n v="0"/>
    <n v="0"/>
    <n v="0"/>
    <n v="0"/>
    <n v="32279.166022905945"/>
    <n v="2.3952846347268242E-3"/>
    <n v="4.5984182901149806E-2"/>
    <n v="4.1300987997093773E-2"/>
    <n v="-1.4914213949579036E-2"/>
    <n v="31614.200349246483"/>
    <n v="1.6073472970636882E-3"/>
    <n v="2.4436427413091932E-2"/>
    <n v="7.8793733766313601E-4"/>
    <n v="2.1547755488057874E-2"/>
  </r>
  <r>
    <x v="132"/>
    <n v="20944.058864809405"/>
    <n v="0.65194234996067624"/>
    <n v="7290.4135512973853"/>
    <n v="0.2269344912319711"/>
    <n v="3891.1578118922116"/>
    <n v="0.12112315880735265"/>
    <n v="0"/>
    <n v="0"/>
    <n v="0"/>
    <n v="0"/>
    <n v="0"/>
    <n v="0"/>
    <n v="0"/>
    <n v="32125.630227999001"/>
    <n v="-4.7564981944698825E-3"/>
    <n v="4.1008961023736523E-2"/>
    <n v="3.3513871027369663E-2"/>
    <n v="-1.3472636913168134E-2"/>
    <n v="31459.328717003809"/>
    <n v="-4.8987996068786677E-3"/>
    <n v="1.9417918645208324E-2"/>
    <n v="1.4230141240878513E-4"/>
    <n v="2.15910423785282E-2"/>
  </r>
  <r>
    <x v="133"/>
    <n v="21240.019472009251"/>
    <n v="0.65479549593429953"/>
    <n v="7296.8610381257577"/>
    <n v="0.22495044077147641"/>
    <n v="3900.757811892212"/>
    <n v="0.12025406329422415"/>
    <n v="0"/>
    <n v="9.6"/>
    <n v="0"/>
    <n v="0"/>
    <n v="0"/>
    <n v="0"/>
    <n v="0"/>
    <n v="32437.638322027218"/>
    <n v="9.7121236786286147E-3"/>
    <n v="5.1119368803759668E-2"/>
    <n v="4.1410228003019363E-2"/>
    <n v="-1.3501957124078201E-2"/>
    <n v="31629.634870558028"/>
    <n v="5.4135342519934238E-3"/>
    <n v="2.4936572464890096E-2"/>
    <n v="4.2985894266351909E-3"/>
    <n v="2.6182796338869573E-2"/>
  </r>
  <r>
    <x v="134"/>
    <n v="21270.446845779294"/>
    <n v="0.65501484808377042"/>
    <n v="7302.0238622703755"/>
    <n v="0.22486288536990359"/>
    <n v="3900.757811892212"/>
    <n v="0.12012226654632593"/>
    <n v="0"/>
    <n v="0"/>
    <n v="0"/>
    <n v="0"/>
    <n v="0"/>
    <n v="0"/>
    <n v="0"/>
    <n v="32473.228519941884"/>
    <n v="1.097188320596576E-3"/>
    <n v="5.2272644698764026E-2"/>
    <n v="4.2406079696544897E-2"/>
    <n v="-1.2021286473120618E-2"/>
    <n v="31664.855410444896"/>
    <n v="1.1135297650766152E-3"/>
    <n v="2.6077869845645241E-2"/>
    <n v="-1.6341444480039158E-5"/>
    <n v="2.6194774853118784E-2"/>
  </r>
  <r>
    <x v="135"/>
    <n v="21151.109892729281"/>
    <n v="0.65390973482444303"/>
    <n v="7293.7432662991005"/>
    <n v="0.22549406387334386"/>
    <n v="3900.757811892212"/>
    <n v="0.12059620130221309"/>
    <n v="0"/>
    <n v="0"/>
    <n v="0"/>
    <n v="0"/>
    <n v="0"/>
    <n v="0"/>
    <n v="0"/>
    <n v="32345.610970920592"/>
    <n v="-3.9299310489846473E-3"/>
    <n v="4.8137285760365245E-2"/>
    <n v="4.0803200928830261E-2"/>
    <n v="-1.3252735331342747E-2"/>
    <n v="31618.829135544827"/>
    <n v="-1.4535444518368745E-3"/>
    <n v="2.4586420050778358E-2"/>
    <n v="-2.4763865971477728E-3"/>
    <n v="2.3550865709586886E-2"/>
  </r>
  <r>
    <x v="136"/>
    <n v="21254.506905762359"/>
    <n v="0.65499701469183713"/>
    <n v="7294.5120431787218"/>
    <n v="0.22479390526911602"/>
    <n v="3900.757811892212"/>
    <n v="0.12020908003904686"/>
    <n v="0"/>
    <n v="0"/>
    <n v="0"/>
    <n v="0"/>
    <n v="0"/>
    <n v="0"/>
    <n v="0"/>
    <n v="32449.776760833294"/>
    <n v="3.2203995159141297E-3"/>
    <n v="5.1512706568039635E-2"/>
    <n v="4.4768348110883399E-2"/>
    <n v="-1.3521503931351542E-2"/>
    <n v="31701.996227820175"/>
    <n v="2.6303027199021667E-3"/>
    <n v="2.728139249821292E-2"/>
    <n v="5.9009679601196297E-4"/>
    <n v="2.4231314069826714E-2"/>
  </r>
  <r>
    <x v="137"/>
    <n v="21298.423873929933"/>
    <n v="0.65551957043920839"/>
    <n v="7291.7229864207548"/>
    <n v="0.22442351359487078"/>
    <n v="3900.757811892212"/>
    <n v="0.12005691596592089"/>
    <n v="0"/>
    <n v="0"/>
    <n v="0"/>
    <n v="0"/>
    <n v="0"/>
    <n v="0"/>
    <n v="0"/>
    <n v="32490.904672242898"/>
    <n v="1.2674327996993195E-3"/>
    <n v="5.2845428261644622E-2"/>
    <n v="4.7097461352799179E-2"/>
    <n v="-1.3873346462272118E-2"/>
    <n v="31749.052511155165"/>
    <n v="1.484331869729294E-3"/>
    <n v="2.8806219008277789E-2"/>
    <n v="-2.1689907002997444E-4"/>
    <n v="2.4039209253366833E-2"/>
  </r>
  <r>
    <x v="138"/>
    <n v="21212.852592136729"/>
    <n v="0.65446335741461226"/>
    <n v="7298.9797766281463"/>
    <n v="0.22518964809495451"/>
    <n v="3900.757811892212"/>
    <n v="0.12034699449043335"/>
    <n v="0"/>
    <n v="0"/>
    <n v="0"/>
    <n v="0"/>
    <n v="0"/>
    <n v="0"/>
    <n v="0"/>
    <n v="32412.590180657084"/>
    <n v="-2.4103512160040808E-3"/>
    <n v="5.0307701003369898E-2"/>
    <n v="4.398750093260019E-2"/>
    <n v="-1.2324261985857787E-2"/>
    <n v="31696.212416138445"/>
    <n v="-1.6643046276153539E-3"/>
    <n v="2.70939720570628E-2"/>
    <n v="-7.4604658838872684E-4"/>
    <n v="2.3213728946307098E-2"/>
  </r>
  <r>
    <x v="139"/>
    <n v="21164.89922198221"/>
    <n v="0.65409019333225593"/>
    <n v="7292.1117229966158"/>
    <n v="0.22535891698181959"/>
    <n v="3900.757811892212"/>
    <n v="0.12055088968592441"/>
    <n v="0"/>
    <n v="0"/>
    <n v="0"/>
    <n v="0"/>
    <n v="0"/>
    <n v="0"/>
    <n v="0"/>
    <n v="32357.768756871039"/>
    <n v="-1.6913620133561791E-3"/>
    <n v="4.8531250455557284E-2"/>
    <n v="4.3515573921265469E-2"/>
    <n v="-1.470897247320857E-2"/>
    <n v="31663.940105029116"/>
    <n v="-1.0181756320164492E-3"/>
    <n v="2.6048210002923254E-2"/>
    <n v="-6.7318638133972986E-4"/>
    <n v="2.248304045263403E-2"/>
  </r>
  <r>
    <x v="140"/>
    <n v="21333.54257979539"/>
    <n v="0.65621409736208836"/>
    <n v="7275.7335523467982"/>
    <n v="0.22379962951967008"/>
    <n v="3900.757811892212"/>
    <n v="0.11998627311824145"/>
    <n v="0"/>
    <n v="0"/>
    <n v="0"/>
    <n v="0"/>
    <n v="0"/>
    <n v="0"/>
    <n v="0"/>
    <n v="32510.033944034403"/>
    <n v="4.7056763495483267E-3"/>
    <n v="5.3465299162588353E-2"/>
    <n v="4.4684079629351094E-2"/>
    <n v="-1.8105230236956205E-2"/>
    <n v="31657.739592875307"/>
    <n v="-1.9582250766148057E-4"/>
    <n v="2.5847286669458902E-2"/>
    <n v="4.9014988572098073E-3"/>
    <n v="2.7618012493129451E-2"/>
  </r>
  <r>
    <x v="141"/>
    <n v="21345.785160027241"/>
    <n v="0.67006849181354655"/>
    <n v="7279.4313210683849"/>
    <n v="0.22850963457192225"/>
    <n v="3230.9078118922116"/>
    <n v="0.10142187361453127"/>
    <n v="0"/>
    <n v="0"/>
    <n v="-4.95"/>
    <n v="0"/>
    <n v="0"/>
    <n v="0"/>
    <n v="-664.9"/>
    <n v="31856.124292987835"/>
    <n v="-2.0114086997640945E-2"/>
    <n v="3.2275806486236291E-2"/>
    <n v="4.7857752321090671E-2"/>
    <n v="-1.6634332989635237E-2"/>
    <n v="31739.915076733563"/>
    <n v="2.5957470405357785E-3"/>
    <n v="2.8510126727872898E-2"/>
    <n v="-2.2709834038176724E-2"/>
    <n v="3.7656797583633939E-3"/>
  </r>
  <r>
    <x v="142"/>
    <n v="21523.371861035139"/>
    <n v="0.67179806805893894"/>
    <n v="7284.1748633051448"/>
    <n v="0.22735724830507742"/>
    <n v="3230.9078118922116"/>
    <n v="0.10084468363598367"/>
    <n v="0"/>
    <n v="0"/>
    <n v="0"/>
    <n v="0"/>
    <n v="0"/>
    <n v="0"/>
    <n v="0"/>
    <n v="32038.454536232493"/>
    <n v="5.7235538626019267E-3"/>
    <n v="3.8184092665721092E-2"/>
    <n v="5.5679719683010234E-2"/>
    <n v="-1.5740066556878651E-2"/>
    <n v="31917.164851249345"/>
    <n v="5.5844438804346641E-3"/>
    <n v="3.4253783811043569E-2"/>
    <n v="1.3910998216726256E-4"/>
    <n v="3.9303088546775236E-3"/>
  </r>
  <r>
    <x v="143"/>
    <n v="21507.152207216186"/>
    <n v="0.67166673744973604"/>
    <n v="7282.5106122095885"/>
    <n v="0.22743225584764776"/>
    <n v="3230.9078118922116"/>
    <n v="0.1009010067026162"/>
    <n v="0"/>
    <n v="0"/>
    <n v="0"/>
    <n v="0"/>
    <n v="0"/>
    <n v="0"/>
    <n v="0"/>
    <n v="32020.570631317987"/>
    <n v="-5.5820123577687841E-4"/>
    <n v="3.76045770222313E-2"/>
    <n v="5.4348945849361945E-2"/>
    <n v="-1.7259830822383027E-2"/>
    <n v="31874.347372452448"/>
    <n v="-1.3415188659909871E-3"/>
    <n v="3.2866312847838454E-2"/>
    <n v="7.8331763021410872E-4"/>
    <n v="4.7382641743928464E-3"/>
  </r>
  <r>
    <x v="144"/>
    <n v="21921.263556506765"/>
    <n v="0.67579371617153094"/>
    <n v="7285.6318131604694"/>
    <n v="0.22460312038955449"/>
    <n v="3230.9078118922116"/>
    <n v="9.9603163438914677E-2"/>
    <n v="0"/>
    <n v="0"/>
    <n v="0"/>
    <n v="0"/>
    <n v="0"/>
    <n v="0"/>
    <n v="0"/>
    <n v="32437.803181559444"/>
    <n v="1.3030141000466067E-2"/>
    <n v="5.112471096355975E-2"/>
    <n v="4.742043455568358E-2"/>
    <n v="-1.6424204811446574E-2"/>
    <n v="31732.413483161348"/>
    <n v="-4.4529190710197453E-3"/>
    <n v="2.8267042745544535E-2"/>
    <n v="1.7483060071485812E-2"/>
    <n v="2.2857668218015215E-2"/>
  </r>
  <r>
    <x v="145"/>
    <n v="21582.823688136843"/>
    <n v="0.67250544564319781"/>
    <n v="7279.4267456927973"/>
    <n v="0.22682176337890253"/>
    <n v="3230.9078118922116"/>
    <n v="0.10067279097789961"/>
    <n v="0"/>
    <n v="0"/>
    <n v="0"/>
    <n v="0"/>
    <n v="0"/>
    <n v="0"/>
    <n v="0"/>
    <n v="32093.158245721854"/>
    <n v="-1.0624792742854994E-2"/>
    <n v="3.995672876267875E-2"/>
    <n v="4.1591708327556737E-2"/>
    <n v="-1.690798829146245E-2"/>
    <n v="31602.022091451461"/>
    <n v="-4.1090915375560089E-3"/>
    <n v="2.4041799341850977E-2"/>
    <n v="-6.5157012052989849E-3"/>
    <n v="1.5914929420827773E-2"/>
  </r>
  <r>
    <x v="146"/>
    <n v="21714.992658055602"/>
    <n v="0.67365390273419212"/>
    <n v="7288.7419331020255"/>
    <n v="0.22611517888011101"/>
    <n v="3230.9078118922116"/>
    <n v="0.10023091838569687"/>
    <n v="0"/>
    <n v="0"/>
    <n v="0"/>
    <n v="0"/>
    <n v="0"/>
    <n v="0"/>
    <n v="0"/>
    <n v="32234.642403049838"/>
    <n v="4.4085457792812921E-3"/>
    <n v="4.4541425609900598E-2"/>
    <n v="4.6543596378408152E-2"/>
    <n v="-1.5935534629612391E-2"/>
    <n v="31717.996091352561"/>
    <n v="3.6698284548213334E-3"/>
    <n v="2.7799857076001987E-2"/>
    <n v="7.3871732445995875E-4"/>
    <n v="1.6741568533898611E-2"/>
  </r>
  <r>
    <x v="147"/>
    <n v="21684.440770093923"/>
    <n v="0.67388059258414423"/>
    <n v="7263.1130159953973"/>
    <n v="0.22571349453359177"/>
    <n v="3230.9078118922116"/>
    <n v="0.10040591288226401"/>
    <n v="0"/>
    <n v="0"/>
    <n v="0"/>
    <n v="0"/>
    <n v="0"/>
    <n v="0"/>
    <n v="0"/>
    <n v="32178.461597981532"/>
    <n v="-1.7428704300747055E-3"/>
    <n v="4.2720925246217067E-2"/>
    <n v="4.5332931414476876E-2"/>
    <n v="-1.7875555251494091E-2"/>
    <n v="31673.882467231881"/>
    <n v="-1.3908074139875604E-3"/>
    <n v="2.6370385414685581E-2"/>
    <n v="-3.5206301608714519E-4"/>
    <n v="1.6350539831531487E-2"/>
  </r>
  <r>
    <x v="148"/>
    <n v="21816.666235868361"/>
    <n v="0.67512113411446573"/>
    <n v="7267.6137510698809"/>
    <n v="0.2248977724131595"/>
    <n v="3230.9078118922116"/>
    <n v="9.9981093472374744E-2"/>
    <n v="0"/>
    <n v="0"/>
    <n v="0"/>
    <n v="0"/>
    <n v="0"/>
    <n v="0"/>
    <n v="0"/>
    <n v="32315.187798830455"/>
    <n v="4.248997436766766E-3"/>
    <n v="4.7151443784851477E-2"/>
    <n v="4.9561614477202837E-2"/>
    <n v="-1.6995948924192539E-2"/>
    <n v="31773.374164287452"/>
    <n v="3.1411273044439358E-3"/>
    <n v="2.9594345456784219E-2"/>
    <n v="1.1078701323228302E-3"/>
    <n v="1.7557098328067258E-2"/>
  </r>
  <r>
    <x v="149"/>
    <n v="21947.367618943372"/>
    <n v="0.6761973758638149"/>
    <n v="7278.7680335914911"/>
    <n v="0.22425850467769876"/>
    <n v="3230.9078118922116"/>
    <n v="9.9544119458486319E-2"/>
    <n v="0"/>
    <n v="0"/>
    <n v="0"/>
    <n v="0"/>
    <n v="0"/>
    <n v="0"/>
    <n v="0"/>
    <n v="32457.043464427075"/>
    <n v="4.3897521648244009E-3"/>
    <n v="5.174817910210483E-2"/>
    <n v="5.3202472385779284E-2"/>
    <n v="-1.5007061284127432E-2"/>
    <n v="31870.437381674263"/>
    <n v="3.0548602387940882E-3"/>
    <n v="3.2739612284807276E-2"/>
    <n v="1.3348919260303127E-3"/>
    <n v="1.9008566817297554E-2"/>
  </r>
  <r>
    <x v="150"/>
    <n v="22059.63118327027"/>
    <n v="0.67722636479683707"/>
    <n v="7282.9583315223681"/>
    <n v="0.22358539700175287"/>
    <n v="3230.9078118922116"/>
    <n v="9.9188238201410081E-2"/>
    <n v="0"/>
    <n v="0"/>
    <n v="0"/>
    <n v="0"/>
    <n v="0"/>
    <n v="0"/>
    <n v="0"/>
    <n v="32573.49732668485"/>
    <n v="3.5879380814647366E-3"/>
    <n v="5.5521786446016463E-2"/>
    <n v="5.6547837866809995E-2"/>
    <n v="-1.3990627305912384E-2"/>
    <n v="31952.114350767541"/>
    <n v="2.5627815556821254E-3"/>
    <n v="3.5386298314993285E-2"/>
    <n v="1.0251565257826112E-3"/>
    <n v="2.0135488131023178E-2"/>
  </r>
  <r>
    <x v="151"/>
    <n v="22164.636032778868"/>
    <n v="0.67834169892384533"/>
    <n v="7279.1923066549225"/>
    <n v="0.22277738595785168"/>
    <n v="3230.9078118922116"/>
    <n v="9.8880915118302951E-2"/>
    <n v="0"/>
    <n v="0"/>
    <n v="0"/>
    <n v="0"/>
    <n v="0"/>
    <n v="0"/>
    <n v="0"/>
    <n v="32674.736151326004"/>
    <n v="3.108012124882098E-3"/>
    <n v="5.8802360956368149E-2"/>
    <n v="6.0073470745141008E-2"/>
    <n v="-1.5803593680517203E-2"/>
    <n v="32011.490802673936"/>
    <n v="1.8582949239154267E-3"/>
    <n v="3.7310351417443544E-2"/>
    <n v="1.2497172009666713E-3"/>
    <n v="2.1492009538924606E-2"/>
  </r>
  <r>
    <x v="152"/>
    <n v="22139.846156029656"/>
    <n v="0.6781438341328031"/>
    <n v="7276.9603393853013"/>
    <n v="0.22289340904201005"/>
    <n v="3230.9078118922116"/>
    <n v="9.8962756825186807E-2"/>
    <n v="0"/>
    <n v="0"/>
    <n v="0"/>
    <n v="0"/>
    <n v="0"/>
    <n v="0"/>
    <n v="0"/>
    <n v="32647.714307307171"/>
    <n v="-8.2699501822103283E-4"/>
    <n v="5.7926736678576507E-2"/>
    <n v="5.9593891153372942E-2"/>
    <n v="-1.5715633047787003E-2"/>
    <n v="32001.945236031799"/>
    <n v="-2.9819188056490198E-4"/>
    <n v="3.7001033893024962E-2"/>
    <n v="-5.2880313765613085E-4"/>
    <n v="2.0925702785551545E-2"/>
  </r>
  <r>
    <x v="153"/>
    <n v="22163.384851809653"/>
    <n v="0.67821332783180011"/>
    <n v="7284.7832882031516"/>
    <n v="0.22291888849380051"/>
    <n v="3230.9078118922116"/>
    <n v="9.886778367439937E-2"/>
    <n v="0"/>
    <n v="0"/>
    <n v="0"/>
    <n v="0"/>
    <n v="0"/>
    <n v="0"/>
    <n v="0"/>
    <n v="32679.075951905015"/>
    <n v="9.6060766467886971E-4"/>
    <n v="5.8942989210498675E-2"/>
    <n v="5.8623429607879619E-2"/>
    <n v="-1.4205642185919465E-2"/>
    <n v="31994.960800755896"/>
    <n v="-2.1825033523392712E-4"/>
    <n v="3.6774708069739891E-2"/>
    <n v="1.1788579999127968E-3"/>
    <n v="2.2168281140758785E-2"/>
  </r>
  <r>
    <x v="154"/>
    <n v="22045.484900509531"/>
    <n v="0.67688838967818021"/>
    <n v="7292.4698012407725"/>
    <n v="0.22390925683038784"/>
    <n v="3230.9078118922116"/>
    <n v="9.9202353491431944E-2"/>
    <n v="0"/>
    <n v="0"/>
    <n v="0"/>
    <n v="0"/>
    <n v="0"/>
    <n v="0"/>
    <n v="0"/>
    <n v="32568.862513642514"/>
    <n v="-3.3725995932292196E-3"/>
    <n v="5.5371598515834286E-2"/>
    <n v="5.0485569697627693E-2"/>
    <n v="-1.0824044527626864E-2"/>
    <n v="31850.473160713074"/>
    <n v="-4.5159499004421289E-3"/>
    <n v="3.2092685430051331E-2"/>
    <n v="1.1433503072129092E-3"/>
    <n v="2.3278913085782955E-2"/>
  </r>
  <r>
    <x v="155"/>
    <n v="22005.382750854267"/>
    <n v="0.67651616223984379"/>
    <n v="7291.2142909405902"/>
    <n v="0.22415535171656778"/>
    <n v="3230.9078118922116"/>
    <n v="9.932848604358846E-2"/>
    <n v="0"/>
    <n v="0"/>
    <n v="0"/>
    <n v="0"/>
    <n v="0"/>
    <n v="0"/>
    <n v="0"/>
    <n v="32527.504853687067"/>
    <n v="-1.2698527600748521E-3"/>
    <n v="5.4031431978554423E-2"/>
    <n v="4.5488818554655176E-2"/>
    <n v="-1.2035946578575651E-2"/>
    <n v="31731.31320581822"/>
    <n v="-3.741230288592301E-3"/>
    <n v="2.8231389014685929E-2"/>
    <n v="2.4713775285174489E-3"/>
    <n v="2.5800042963868494E-2"/>
  </r>
  <r>
    <x v="156"/>
    <n v="22225.373067602643"/>
    <n v="0.67864130464244143"/>
    <n v="7293.5280631138157"/>
    <n v="0.22270444618150659"/>
    <n v="3230.9078118922116"/>
    <n v="9.8654249176051992E-2"/>
    <n v="0"/>
    <n v="0"/>
    <n v="0"/>
    <n v="0"/>
    <n v="0"/>
    <n v="0"/>
    <n v="0"/>
    <n v="32749.80894260867"/>
    <n v="6.8343418876288808E-3"/>
    <n v="6.1235043145002832E-2"/>
    <n v="5.1920015051126471E-2"/>
    <n v="-1.2729858236780189E-2"/>
    <n v="31863.8160648331"/>
    <n v="4.1757760908105457E-3"/>
    <n v="3.2525053064754471E-2"/>
    <n v="2.6585657968183352E-3"/>
    <n v="2.8709990080248361E-2"/>
  </r>
  <r>
    <x v="157"/>
    <n v="21990.672351874317"/>
    <n v="0.67627566205198819"/>
    <n v="7295.7401921799783"/>
    <n v="0.22436474199959075"/>
    <n v="3230.9078118922116"/>
    <n v="9.9359595948421045E-2"/>
    <n v="0"/>
    <n v="0"/>
    <n v="0"/>
    <n v="0"/>
    <n v="0"/>
    <n v="0"/>
    <n v="0"/>
    <n v="32517.320355946507"/>
    <n v="-7.0989295561869614E-3"/>
    <n v="5.3701410331159272E-2"/>
    <n v="4.2655359485645868E-2"/>
    <n v="-1.0682330174895061E-2"/>
    <n v="31682.636461714479"/>
    <n v="-5.6860610402086342E-3"/>
    <n v="2.6654052587483591E-2"/>
    <n v="-1.4128685159783272E-3"/>
    <n v="2.7047357743675681E-2"/>
  </r>
  <r>
    <x v="158"/>
    <n v="22086.306480458701"/>
    <n v="0.67723555168671812"/>
    <n v="7295.229672604416"/>
    <n v="0.22369466331452259"/>
    <n v="3230.9078118922116"/>
    <n v="9.9069784998759361E-2"/>
    <n v="0"/>
    <n v="0"/>
    <n v="0"/>
    <n v="0"/>
    <n v="0"/>
    <n v="0"/>
    <n v="0"/>
    <n v="32612.443964955328"/>
    <n v="2.9253212739415169E-3"/>
    <n v="5.678382548318317E-2"/>
    <n v="5.0755592345965495E-2"/>
    <n v="-1.1171000356729133E-2"/>
    <n v="31853.094080540257"/>
    <n v="5.3801589091790891E-3"/>
    <n v="3.2177614535157106E-2"/>
    <n v="-2.4548376352375723E-3"/>
    <n v="2.4606210948026064E-2"/>
  </r>
  <r>
    <x v="159"/>
    <n v="22121.775591876005"/>
    <n v="0.67751178848702698"/>
    <n v="7298.815755053568"/>
    <n v="0.22353692611634873"/>
    <n v="3230.9078118922116"/>
    <n v="9.8951285396624261E-2"/>
    <n v="0"/>
    <n v="0"/>
    <n v="0"/>
    <n v="0"/>
    <n v="0"/>
    <n v="0"/>
    <n v="0"/>
    <n v="32651.499158821785"/>
    <n v="1.1975549550480302E-3"/>
    <n v="5.8049382189805154E-2"/>
    <n v="5.4285099745697424E-2"/>
    <n v="-1.0999965793087263E-2"/>
    <n v="31930.922164356358"/>
    <n v="2.4433445498046602E-3"/>
    <n v="3.4699580084062015E-2"/>
    <n v="-1.24578959475663E-3"/>
    <n v="2.3349802105743139E-2"/>
  </r>
  <r>
    <x v="160"/>
    <n v="22183.693745941073"/>
    <n v="0.67793505290686074"/>
    <n v="7307.8453060978218"/>
    <n v="0.22332820453451552"/>
    <n v="3230.9078118922116"/>
    <n v="9.8736742558623775E-2"/>
    <n v="0"/>
    <n v="0"/>
    <n v="0"/>
    <n v="0"/>
    <n v="0"/>
    <n v="0"/>
    <n v="0"/>
    <n v="32722.446863931105"/>
    <n v="2.1728774156499764E-3"/>
    <n v="6.034839379700796E-2"/>
    <n v="5.7258199701817808E-2"/>
    <n v="-8.2047723529957706E-3"/>
    <n v="32021.02523325236"/>
    <n v="2.8218122994450034E-3"/>
    <n v="3.761930808537374E-2"/>
    <n v="-6.4893488379502706E-4"/>
    <n v="2.272908571163422E-2"/>
  </r>
  <r>
    <x v="161"/>
    <n v="22239.078037306284"/>
    <n v="0.67847232689630788"/>
    <n v="7308.1793842158413"/>
    <n v="0.2229587694178142"/>
    <n v="3230.9078118922116"/>
    <n v="9.8568903685877979E-2"/>
    <n v="0"/>
    <n v="0"/>
    <n v="0"/>
    <n v="0"/>
    <n v="0"/>
    <n v="0"/>
    <n v="0"/>
    <n v="32778.165233414336"/>
    <n v="1.7027568175118635E-3"/>
    <n v="6.2153909253483519E-2"/>
    <n v="6.0661570817364084E-2"/>
    <n v="-9.2260930330291258E-3"/>
    <n v="32085.089656071363"/>
    <n v="2.0006986769578461E-3"/>
    <n v="3.9695271662246123E-2"/>
    <n v="-2.9794185944598262E-4"/>
    <n v="2.2458637591237396E-2"/>
  </r>
  <r>
    <x v="162"/>
    <n v="22249.252816808887"/>
    <n v="0.678560506416377"/>
    <n v="7308.7397072644299"/>
    <n v="0.22290286140665747"/>
    <n v="3230.9078118922116"/>
    <n v="9.8536632176965358E-2"/>
    <n v="0"/>
    <n v="0"/>
    <n v="0"/>
    <n v="0"/>
    <n v="0"/>
    <n v="0"/>
    <n v="0"/>
    <n v="32788.900335965533"/>
    <n v="3.2750773189249571E-4"/>
    <n v="6.2501772871224048E-2"/>
    <n v="6.1287119335778052E-2"/>
    <n v="-8.4197872330027401E-3"/>
    <n v="32106.067595442604"/>
    <n v="6.5382205866049148E-4"/>
    <n v="4.0375047365143815E-2"/>
    <n v="-3.2631432676799577E-4"/>
    <n v="2.2126725506080233E-2"/>
  </r>
  <r>
    <x v="163"/>
    <n v="22226.419210238251"/>
    <n v="0.67833140745217668"/>
    <n v="7308.985971869075"/>
    <n v="0.22306403449199677"/>
    <n v="3230.9078118922116"/>
    <n v="9.8604558055826561E-2"/>
    <n v="0"/>
    <n v="0"/>
    <n v="0"/>
    <n v="0"/>
    <n v="0"/>
    <n v="0"/>
    <n v="0"/>
    <n v="32766.312993999538"/>
    <n v="-6.8887159174468859E-4"/>
    <n v="6.1769845583714789E-2"/>
    <n v="5.890942886906151E-2"/>
    <n v="-8.2047723529957706E-3"/>
    <n v="32056.695189750593"/>
    <n v="-1.5377904984856805E-3"/>
    <n v="3.8775168502444328E-2"/>
    <n v="8.4891890674099191E-4"/>
    <n v="2.2994677081270461E-2"/>
  </r>
  <r>
    <x v="164"/>
    <n v="22441.868950491651"/>
    <n v="0.68033529822754957"/>
    <n v="7313.70653336539"/>
    <n v="0.22171828587462242"/>
    <n v="3230.9078118922116"/>
    <n v="9.7946415897827974E-2"/>
    <n v="0"/>
    <n v="0"/>
    <n v="0"/>
    <n v="0"/>
    <n v="0"/>
    <n v="0"/>
    <n v="0"/>
    <n v="32986.483295749254"/>
    <n v="6.7194103221206447E-3"/>
    <n v="6.890431284384646E-2"/>
    <n v="6.5376937748008679E-2"/>
    <n v="-8.4246739348210475E-3"/>
    <n v="32194.370869224793"/>
    <n v="4.2947558586206025E-3"/>
    <n v="4.3236454243159757E-2"/>
    <n v="2.4246544635000422E-3"/>
    <n v="2.5667858600686703E-2"/>
  </r>
  <r>
    <x v="165"/>
    <n v="22607.074542459468"/>
    <n v="0.68204898586014628"/>
    <n v="7307.8400295775537"/>
    <n v="0.22047544770289854"/>
    <n v="3230.9078118922116"/>
    <n v="9.7475566436955222E-2"/>
    <n v="0"/>
    <n v="0"/>
    <n v="0"/>
    <n v="0"/>
    <n v="0"/>
    <n v="0"/>
    <n v="0"/>
    <n v="33145.822383929233"/>
    <n v="4.8304357500428274E-3"/>
    <n v="7.4067586449982237E-2"/>
    <n v="7.3280384826849773E-2"/>
    <n v="-9.2065462257557851E-3"/>
    <n v="32357.863036159059"/>
    <n v="5.0782842627483671E-3"/>
    <n v="4.8534305511068097E-2"/>
    <n v="-2.4784851270553965E-4"/>
    <n v="2.5533280938914139E-2"/>
  </r>
  <r>
    <x v="166"/>
    <n v="22596.165010654862"/>
    <n v="0.68210234748915577"/>
    <n v="7300.1625459165998"/>
    <n v="0.22036739452354595"/>
    <n v="3230.9078118922116"/>
    <n v="9.7530257987298197E-2"/>
    <n v="0"/>
    <n v="0"/>
    <n v="0"/>
    <n v="0"/>
    <n v="0"/>
    <n v="0"/>
    <n v="0"/>
    <n v="33127.235368463676"/>
    <n v="-5.6076495101742285E-4"/>
    <n v="7.346528699247723E-2"/>
    <n v="7.3948978919522401E-2"/>
    <n v="-1.0916891862175371E-2"/>
    <n v="32356.471621789096"/>
    <n v="-4.3000811530968797E-5"/>
    <n v="4.8489217685013068E-2"/>
    <n v="-5.1776413948645406E-4"/>
    <n v="2.4976069307464162E-2"/>
  </r>
  <r>
    <x v="167"/>
    <n v="22735.27242080728"/>
    <n v="0.68346164894823391"/>
    <n v="7298.7036942833256"/>
    <n v="0.21941166878273641"/>
    <n v="3230.9078118922116"/>
    <n v="9.7126682269029652E-2"/>
    <n v="0"/>
    <n v="0"/>
    <n v="0"/>
    <n v="0"/>
    <n v="0"/>
    <n v="0"/>
    <n v="0"/>
    <n v="33264.883926982817"/>
    <n v="4.155147780613655E-3"/>
    <n v="7.7925693897289872E-2"/>
    <n v="7.9258441225645154E-2"/>
    <n v="-1.0912005160357063E-2"/>
    <n v="32471.212202239461"/>
    <n v="3.5461400671727983E-3"/>
    <n v="5.2207307309844492E-2"/>
    <n v="6.0900771344085669E-4"/>
    <n v="2.571838658744538E-2"/>
  </r>
  <r>
    <x v="168"/>
    <n v="22606.597301121961"/>
    <n v="0.68219182082488417"/>
    <n v="7300.67774263308"/>
    <n v="0.22031014115757203"/>
    <n v="3230.9078118922116"/>
    <n v="9.7498038017543726E-2"/>
    <n v="0"/>
    <n v="0"/>
    <n v="0"/>
    <n v="0"/>
    <n v="0"/>
    <n v="0"/>
    <n v="0"/>
    <n v="33138.182855647254"/>
    <n v="-3.8088535530043099E-3"/>
    <n v="7.3820032788214585E-2"/>
    <n v="7.4710331192710117E-2"/>
    <n v="-9.9639850075987635E-3"/>
    <n v="32381.740438947847"/>
    <n v="-2.7554180217960189E-3"/>
    <n v="4.9308036332617447E-2"/>
    <n v="-1.053435531208291E-3"/>
    <n v="2.4511996455597138E-2"/>
  </r>
  <r>
    <x v="169"/>
    <n v="22618.65468282541"/>
    <n v="0.68223707229126107"/>
    <n v="7304.0956711479876"/>
    <n v="0.22031039937149829"/>
    <n v="3230.9078118922116"/>
    <n v="9.745252833724076E-2"/>
    <n v="0"/>
    <n v="0"/>
    <n v="0"/>
    <n v="0"/>
    <n v="0"/>
    <n v="0"/>
    <n v="0"/>
    <n v="33153.658165865607"/>
    <n v="4.6699332566801921E-4"/>
    <n v="7.4321499576495365E-2"/>
    <n v="7.4465745401379957E-2"/>
    <n v="-9.6023690730414613E-3"/>
    <n v="32379.804731360389"/>
    <n v="-5.9777750090583837E-5"/>
    <n v="4.9245311059053526E-2"/>
    <n v="5.2677107575860305E-4"/>
    <n v="2.5076188517441839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7">
  <location ref="A24:B43" firstHeaderRow="1" firstDataRow="1" firstDataCol="1"/>
  <pivotFields count="12">
    <pivotField dataField="1" numFmtId="10" subtotalTop="0" showAll="0"/>
    <pivotField subtotalTop="0" showAll="0"/>
    <pivotField axis="axisRow" subtotalTop="0" showAll="0" sortType="descending">
      <items count="19">
        <item x="0"/>
        <item x="1"/>
        <item x="2"/>
        <item x="14"/>
        <item x="15"/>
        <item x="5"/>
        <item x="6"/>
        <item x="7"/>
        <item x="9"/>
        <item x="8"/>
        <item x="12"/>
        <item x="11"/>
        <item x="17"/>
        <item x="13"/>
        <item x="3"/>
        <item x="16"/>
        <item x="10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8" subtotalTop="0" showAll="0"/>
    <pivotField numFmtId="8" subtotalTop="0" showAll="0"/>
    <pivotField numFmtId="8" subtotalTop="0" showAll="0"/>
    <pivotField numFmtId="8" subtotalTop="0" showAll="0"/>
    <pivotField numFmtId="4" subtotalTop="0" showAll="0"/>
    <pivotField numFmtId="164" subtotalTop="0" showAll="0"/>
    <pivotField subtotalTop="0" showAll="0"/>
    <pivotField subtotalTop="0" showAll="0"/>
    <pivotField subtotalTop="0" showAll="0"/>
  </pivotFields>
  <rowFields count="1">
    <field x="2"/>
  </rowFields>
  <rowItems count="19">
    <i>
      <x v="7"/>
    </i>
    <i>
      <x v="10"/>
    </i>
    <i>
      <x v="11"/>
    </i>
    <i>
      <x v="3"/>
    </i>
    <i>
      <x v="13"/>
    </i>
    <i>
      <x v="17"/>
    </i>
    <i>
      <x v="4"/>
    </i>
    <i>
      <x v="8"/>
    </i>
    <i>
      <x v="6"/>
    </i>
    <i>
      <x v="9"/>
    </i>
    <i>
      <x v="12"/>
    </i>
    <i>
      <x v="16"/>
    </i>
    <i>
      <x/>
    </i>
    <i>
      <x v="2"/>
    </i>
    <i>
      <x v="5"/>
    </i>
    <i>
      <x v="14"/>
    </i>
    <i>
      <x v="15"/>
    </i>
    <i>
      <x v="1"/>
    </i>
    <i t="grand">
      <x/>
    </i>
  </rowItems>
  <colItems count="1">
    <i/>
  </colItems>
  <dataFields count="1">
    <dataField name="Sum of HPR" fld="0" baseField="0" baseItem="0" numFmtId="164"/>
  </dataFields>
  <formats count="4">
    <format dxfId="17">
      <pivotArea outline="0" collapsedLevelsAreSubtotals="1" fieldPosition="0"/>
    </format>
    <format dxfId="16">
      <pivotArea outline="0" collapsedLevelsAreSubtotals="1" fieldPosition="0"/>
    </format>
    <format dxfId="15">
      <pivotArea outline="0" collapsedLevelsAreSubtotals="1" fieldPosition="0"/>
    </format>
    <format dxfId="14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Equity_Weight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9">
  <location ref="A2:B10" firstHeaderRow="1" firstDataRow="1" firstDataCol="1"/>
  <pivotFields count="12">
    <pivotField showAll="0"/>
    <pivotField subtotalTop="0" showAll="0"/>
    <pivotField subtotalTop="0" showAll="0"/>
    <pivotField showAll="0"/>
    <pivotField showAll="0"/>
    <pivotField showAll="0" defaultSubtotal="0"/>
    <pivotField numFmtId="8" subtotalTop="0" showAll="0"/>
    <pivotField showAll="0"/>
    <pivotField dataField="1" numFmtId="164" subtotalTop="0" showAll="0"/>
    <pivotField subtotalTop="0" showAll="0"/>
    <pivotField axis="axisRow" showAll="0" sortType="ascending" defaultSubtotal="0">
      <items count="7">
        <item x="5"/>
        <item x="4"/>
        <item x="2"/>
        <item x="3"/>
        <item x="1"/>
        <item x="0"/>
        <item x="6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ubtotalTop="0" showAll="0"/>
  </pivotFields>
  <rowFields count="1">
    <field x="10"/>
  </rowFields>
  <rowItems count="8">
    <i>
      <x v="6"/>
    </i>
    <i>
      <x v="2"/>
    </i>
    <i>
      <x v="1"/>
    </i>
    <i>
      <x/>
    </i>
    <i>
      <x v="3"/>
    </i>
    <i>
      <x v="5"/>
    </i>
    <i>
      <x v="4"/>
    </i>
    <i t="grand">
      <x/>
    </i>
  </rowItems>
  <colItems count="1">
    <i/>
  </colItems>
  <dataFields count="1">
    <dataField name="Sum of Weight" fld="8" baseField="0" baseItem="0" numFmtId="9"/>
  </dataFields>
  <formats count="1">
    <format dxfId="18">
      <pivotArea outline="0" collapsedLevelsAreSubtotals="1" fieldPosition="0"/>
    </format>
  </formats>
  <chartFormats count="5">
    <chartFormat chart="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25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8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FI_Weight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25">
  <location ref="A2:B9" firstHeaderRow="1" firstDataRow="1" firstDataCol="1"/>
  <pivotFields count="15">
    <pivotField showAll="0"/>
    <pivotField subtotalTop="0" showAll="0"/>
    <pivotField subtotalTop="0" showAll="0"/>
    <pivotField axis="axisRow" showAll="0" sortType="ascending">
      <items count="7">
        <item x="1"/>
        <item x="4"/>
        <item x="3"/>
        <item x="0"/>
        <item x="2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ubtotalTop="0" showAll="0"/>
    <pivotField showAll="0"/>
    <pivotField showAll="0" defaultSubtotal="0"/>
    <pivotField numFmtId="4" subtotalTop="0" showAll="0"/>
    <pivotField showAll="0"/>
    <pivotField dataField="1" numFmtId="164" subtotalTop="0" showAll="0"/>
    <pivotField showAll="0"/>
    <pivotField showAll="0"/>
    <pivotField showAll="0"/>
    <pivotField showAll="0"/>
    <pivotField showAll="0"/>
  </pivotFields>
  <rowFields count="1">
    <field x="3"/>
  </rowFields>
  <rowItems count="7">
    <i>
      <x v="4"/>
    </i>
    <i>
      <x v="2"/>
    </i>
    <i>
      <x v="5"/>
    </i>
    <i>
      <x/>
    </i>
    <i>
      <x v="3"/>
    </i>
    <i>
      <x v="1"/>
    </i>
    <i t="grand">
      <x/>
    </i>
  </rowItems>
  <colItems count="1">
    <i/>
  </colItems>
  <dataFields count="1">
    <dataField name="Sum of Weight" fld="9" baseField="0" baseItem="0" numFmtId="9"/>
  </dataFields>
  <formats count="2">
    <format dxfId="5">
      <pivotArea grandRow="1" outline="0" collapsedLevelsAreSubtotals="1" fieldPosition="0"/>
    </format>
    <format dxfId="4">
      <pivotArea outline="0" collapsedLevelsAreSubtotals="1" fieldPosition="0"/>
    </format>
  </formats>
  <chartFormats count="4">
    <chartFormat chart="2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4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8">
  <location ref="A33:B41" firstHeaderRow="1" firstDataRow="1" firstDataCol="1"/>
  <pivotFields count="15">
    <pivotField dataField="1" subtotalTop="0" showAll="0"/>
    <pivotField subtotalTop="0" showAll="0"/>
    <pivotField axis="axisRow" subtotalTop="0" showAll="0" sortType="descending">
      <items count="8">
        <item x="3"/>
        <item x="1"/>
        <item x="2"/>
        <item x="4"/>
        <item x="0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howAll="0"/>
    <pivotField subtotalTop="0" showAll="0"/>
    <pivotField subtotalTop="0" showAll="0"/>
    <pivotField subtotalTop="0" showAll="0"/>
  </pivotFields>
  <rowFields count="1">
    <field x="2"/>
  </rowFields>
  <rowItems count="8">
    <i>
      <x v="1"/>
    </i>
    <i>
      <x v="3"/>
    </i>
    <i>
      <x v="4"/>
    </i>
    <i>
      <x/>
    </i>
    <i>
      <x v="2"/>
    </i>
    <i>
      <x v="5"/>
    </i>
    <i>
      <x v="6"/>
    </i>
    <i t="grand">
      <x/>
    </i>
  </rowItems>
  <colItems count="1">
    <i/>
  </colItems>
  <dataFields count="1">
    <dataField name="Sum of HPR" fld="0" baseField="2" baseItem="4" numFmtId="10"/>
  </dataFields>
  <formats count="5">
    <format dxfId="10">
      <pivotArea outline="0" collapsedLevelsAreSubtotals="1" fieldPosition="0"/>
    </format>
    <format dxfId="9">
      <pivotArea outline="0" collapsedLevelsAreSubtotals="1" fieldPosition="0"/>
    </format>
    <format dxfId="8">
      <pivotArea outline="0" collapsedLevelsAreSubtotals="1" fieldPosition="0"/>
    </format>
    <format dxfId="7">
      <pivotArea outline="0" collapsedLevelsAreSubtotals="1" fieldPosition="0"/>
    </format>
    <format dxfId="6">
      <pivotArea collapsedLevelsAreSubtotals="1" fieldPosition="0">
        <references count="1">
          <reference field="2" count="0"/>
        </references>
      </pivotArea>
    </format>
  </formats>
  <chartFormats count="4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9">
  <location ref="A20:B25" firstHeaderRow="1" firstDataRow="1" firstDataCol="1"/>
  <pivotFields count="15">
    <pivotField showAll="0"/>
    <pivotField showAll="0"/>
    <pivotField showAll="0"/>
    <pivotField showAll="0"/>
    <pivotField showAll="0"/>
    <pivotField showAll="0"/>
    <pivotField showAll="0"/>
    <pivotField showAll="0"/>
    <pivotField numFmtId="6" showAll="0"/>
    <pivotField dataField="1" numFmtId="9" showAll="0"/>
    <pivotField axis="axisRow" showAll="0">
      <items count="6">
        <item x="0"/>
        <item x="2"/>
        <item x="1"/>
        <item x="3"/>
        <item h="1" m="1" x="4"/>
        <item t="default"/>
      </items>
    </pivotField>
    <pivotField showAll="0"/>
    <pivotField showAll="0" defaultSubtotal="0"/>
    <pivotField numFmtId="165" showAll="0"/>
    <pivotField showAll="0"/>
  </pivotFields>
  <rowFields count="1">
    <field x="10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Weight" fld="9" baseField="0" baseItem="0"/>
  </dataFields>
  <formats count="3">
    <format dxfId="13">
      <pivotArea collapsedLevelsAreSubtotals="1" fieldPosition="0">
        <references count="1">
          <reference field="10" count="0"/>
        </references>
      </pivotArea>
    </format>
    <format dxfId="12">
      <pivotArea grandRow="1" outline="0" collapsedLevelsAreSubtotals="1" fieldPosition="0"/>
    </format>
    <format dxfId="11">
      <pivotArea collapsedLevelsAreSubtotals="1" fieldPosition="0">
        <references count="1">
          <reference field="10" count="0"/>
        </references>
      </pivotArea>
    </format>
  </format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0" format="4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6">
      <pivotArea type="data" outline="0" fieldPosition="0">
        <references count="2">
          <reference field="4294967294" count="1" selected="0">
            <x v="0"/>
          </reference>
          <reference field="10" count="1" selected="0">
            <x v="4"/>
          </reference>
        </references>
      </pivotArea>
    </chartFormat>
    <chartFormat chart="6" format="2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6" format="3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6" format="4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6" format="5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  <chartFormat chart="6" format="6">
      <pivotArea type="data" outline="0" fieldPosition="0">
        <references count="2">
          <reference field="4294967294" count="1" selected="0">
            <x v="0"/>
          </reference>
          <reference field="10" count="1" selected="0">
            <x v="4"/>
          </reference>
        </references>
      </pivotArea>
    </chartFormat>
    <chartFormat chart="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8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7" format="9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7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7" format="11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  <chartFormat chart="8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3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  <chartFormat chart="8" format="16">
      <pivotArea type="data" outline="0" fieldPosition="0">
        <references count="2">
          <reference field="4294967294" count="1" selected="0">
            <x v="0"/>
          </reference>
          <reference field="10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4" cacheId="5" applyNumberFormats="0" applyBorderFormats="0" applyFontFormats="0" applyPatternFormats="0" applyAlignmentFormats="0" applyWidthHeightFormats="1" dataCaption="Values" updatedVersion="6" minRefreshableVersion="5" useAutoFormatting="1" itemPrintTitles="1" createdVersion="6" indent="0" outline="1" outlineData="1" multipleFieldFilters="0" chartFormat="22">
  <location ref="A2:C175" firstHeaderRow="0" firstDataRow="1" firstDataCol="1"/>
  <pivotFields count="25">
    <pivotField axis="axisRow" numFmtId="14" outline="0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numFmtId="8" showAll="0"/>
    <pivotField numFmtId="164" showAll="0"/>
    <pivotField numFmtId="8" showAll="0"/>
    <pivotField numFmtId="164" showAll="0"/>
    <pivotField numFmtId="8" showAll="0"/>
    <pivotField numFmtId="9" showAll="0"/>
    <pivotField numFmtId="8" showAll="0"/>
    <pivotField numFmtId="8" showAll="0"/>
    <pivotField numFmtId="8" showAll="0"/>
    <pivotField numFmtId="8" showAll="0"/>
    <pivotField numFmtId="8" showAll="0"/>
    <pivotField numFmtId="8" showAll="0"/>
    <pivotField numFmtId="8" showAll="0"/>
    <pivotField numFmtId="8" showAll="0"/>
    <pivotField numFmtId="10" showAll="0"/>
    <pivotField dataField="1" numFmtId="10" showAll="0"/>
    <pivotField numFmtId="10" showAll="0"/>
    <pivotField numFmtId="10" showAll="0"/>
    <pivotField showAll="0" defaultSubtotal="0"/>
    <pivotField numFmtId="10" showAll="0"/>
    <pivotField dataField="1" numFmtId="10" showAll="0"/>
    <pivotField numFmtId="10" showAll="0"/>
    <pivotField numFmtId="10" showAll="0"/>
    <pivotField axis="axisRow" showAll="0">
      <items count="5">
        <item x="0"/>
        <item x="1"/>
        <item x="2"/>
        <item x="3"/>
        <item t="default"/>
      </items>
    </pivotField>
  </pivotFields>
  <rowFields count="2">
    <field x="24"/>
    <field x="0"/>
  </rowFields>
  <rowItems count="173">
    <i>
      <x v="1"/>
    </i>
    <i r="1">
      <x v="364"/>
    </i>
    <i>
      <x v="2"/>
    </i>
    <i r="1">
      <x v="2"/>
    </i>
    <i r="1">
      <x v="3"/>
    </i>
    <i r="1">
      <x v="4"/>
    </i>
    <i r="1">
      <x v="5"/>
    </i>
    <i r="1">
      <x v="8"/>
    </i>
    <i r="1">
      <x v="9"/>
    </i>
    <i r="1">
      <x v="10"/>
    </i>
    <i r="1">
      <x v="11"/>
    </i>
    <i r="1">
      <x v="12"/>
    </i>
    <i r="1">
      <x v="16"/>
    </i>
    <i r="1">
      <x v="17"/>
    </i>
    <i r="1">
      <x v="18"/>
    </i>
    <i r="1">
      <x v="19"/>
    </i>
    <i r="1">
      <x v="22"/>
    </i>
    <i r="1">
      <x v="23"/>
    </i>
    <i r="1">
      <x v="24"/>
    </i>
    <i r="1">
      <x v="25"/>
    </i>
    <i r="1">
      <x v="26"/>
    </i>
    <i r="1">
      <x v="29"/>
    </i>
    <i r="1">
      <x v="30"/>
    </i>
    <i r="1">
      <x v="31"/>
    </i>
    <i r="1">
      <x v="32"/>
    </i>
    <i r="1">
      <x v="33"/>
    </i>
    <i r="1">
      <x v="36"/>
    </i>
    <i r="1">
      <x v="37"/>
    </i>
    <i r="1">
      <x v="38"/>
    </i>
    <i r="1">
      <x v="39"/>
    </i>
    <i r="1">
      <x v="40"/>
    </i>
    <i r="1">
      <x v="43"/>
    </i>
    <i r="1">
      <x v="44"/>
    </i>
    <i r="1">
      <x v="45"/>
    </i>
    <i r="1">
      <x v="46"/>
    </i>
    <i r="1">
      <x v="47"/>
    </i>
    <i r="1">
      <x v="51"/>
    </i>
    <i r="1">
      <x v="52"/>
    </i>
    <i r="1">
      <x v="53"/>
    </i>
    <i r="1">
      <x v="54"/>
    </i>
    <i r="1">
      <x v="57"/>
    </i>
    <i r="1">
      <x v="58"/>
    </i>
    <i r="1">
      <x v="59"/>
    </i>
    <i r="1">
      <x v="61"/>
    </i>
    <i r="1">
      <x v="62"/>
    </i>
    <i r="1">
      <x v="65"/>
    </i>
    <i r="1">
      <x v="66"/>
    </i>
    <i r="1">
      <x v="67"/>
    </i>
    <i r="1">
      <x v="68"/>
    </i>
    <i r="1">
      <x v="69"/>
    </i>
    <i r="1">
      <x v="72"/>
    </i>
    <i r="1">
      <x v="73"/>
    </i>
    <i r="1">
      <x v="74"/>
    </i>
    <i r="1">
      <x v="75"/>
    </i>
    <i r="1">
      <x v="76"/>
    </i>
    <i r="1">
      <x v="79"/>
    </i>
    <i r="1">
      <x v="80"/>
    </i>
    <i r="1">
      <x v="81"/>
    </i>
    <i r="1">
      <x v="82"/>
    </i>
    <i r="1">
      <x v="83"/>
    </i>
    <i r="1">
      <x v="86"/>
    </i>
    <i r="1">
      <x v="87"/>
    </i>
    <i r="1">
      <x v="88"/>
    </i>
    <i r="1">
      <x v="89"/>
    </i>
    <i r="1">
      <x v="93"/>
    </i>
    <i r="1">
      <x v="94"/>
    </i>
    <i r="1">
      <x v="95"/>
    </i>
    <i r="1">
      <x v="96"/>
    </i>
    <i r="1">
      <x v="97"/>
    </i>
    <i r="1">
      <x v="100"/>
    </i>
    <i r="1">
      <x v="101"/>
    </i>
    <i r="1">
      <x v="102"/>
    </i>
    <i r="1">
      <x v="103"/>
    </i>
    <i r="1">
      <x v="104"/>
    </i>
    <i r="1">
      <x v="107"/>
    </i>
    <i r="1">
      <x v="108"/>
    </i>
    <i r="1">
      <x v="109"/>
    </i>
    <i r="1">
      <x v="110"/>
    </i>
    <i r="1">
      <x v="111"/>
    </i>
    <i r="1">
      <x v="114"/>
    </i>
    <i r="1">
      <x v="115"/>
    </i>
    <i r="1">
      <x v="116"/>
    </i>
    <i r="1">
      <x v="117"/>
    </i>
    <i r="1">
      <x v="118"/>
    </i>
    <i r="1">
      <x v="121"/>
    </i>
    <i r="1">
      <x v="122"/>
    </i>
    <i r="1">
      <x v="123"/>
    </i>
    <i r="1">
      <x v="124"/>
    </i>
    <i r="1">
      <x v="125"/>
    </i>
    <i r="1">
      <x v="128"/>
    </i>
    <i r="1">
      <x v="129"/>
    </i>
    <i r="1">
      <x v="130"/>
    </i>
    <i r="1">
      <x v="131"/>
    </i>
    <i r="1">
      <x v="132"/>
    </i>
    <i r="1">
      <x v="135"/>
    </i>
    <i r="1">
      <x v="136"/>
    </i>
    <i r="1">
      <x v="137"/>
    </i>
    <i r="1">
      <x v="138"/>
    </i>
    <i r="1">
      <x v="139"/>
    </i>
    <i r="1">
      <x v="142"/>
    </i>
    <i r="1">
      <x v="143"/>
    </i>
    <i r="1">
      <x v="144"/>
    </i>
    <i r="1">
      <x v="145"/>
    </i>
    <i r="1">
      <x v="146"/>
    </i>
    <i r="1">
      <x v="150"/>
    </i>
    <i r="1">
      <x v="151"/>
    </i>
    <i r="1">
      <x v="152"/>
    </i>
    <i r="1">
      <x v="153"/>
    </i>
    <i r="1">
      <x v="156"/>
    </i>
    <i r="1">
      <x v="157"/>
    </i>
    <i r="1">
      <x v="158"/>
    </i>
    <i r="1">
      <x v="159"/>
    </i>
    <i r="1">
      <x v="160"/>
    </i>
    <i r="1">
      <x v="163"/>
    </i>
    <i r="1">
      <x v="164"/>
    </i>
    <i r="1">
      <x v="165"/>
    </i>
    <i r="1">
      <x v="166"/>
    </i>
    <i r="1">
      <x v="167"/>
    </i>
    <i r="1">
      <x v="170"/>
    </i>
    <i r="1">
      <x v="171"/>
    </i>
    <i r="1">
      <x v="172"/>
    </i>
    <i r="1">
      <x v="173"/>
    </i>
    <i r="1">
      <x v="174"/>
    </i>
    <i r="1">
      <x v="177"/>
    </i>
    <i r="1">
      <x v="178"/>
    </i>
    <i r="1">
      <x v="179"/>
    </i>
    <i r="1">
      <x v="180"/>
    </i>
    <i r="1">
      <x v="181"/>
    </i>
    <i r="1">
      <x v="184"/>
    </i>
    <i r="1">
      <x v="185"/>
    </i>
    <i r="1">
      <x v="187"/>
    </i>
    <i r="1">
      <x v="188"/>
    </i>
    <i r="1">
      <x v="191"/>
    </i>
    <i r="1">
      <x v="192"/>
    </i>
    <i r="1">
      <x v="193"/>
    </i>
    <i r="1">
      <x v="194"/>
    </i>
    <i r="1">
      <x v="195"/>
    </i>
    <i r="1">
      <x v="198"/>
    </i>
    <i r="1">
      <x v="199"/>
    </i>
    <i r="1">
      <x v="200"/>
    </i>
    <i r="1">
      <x v="201"/>
    </i>
    <i r="1">
      <x v="202"/>
    </i>
    <i r="1">
      <x v="205"/>
    </i>
    <i r="1">
      <x v="206"/>
    </i>
    <i r="1">
      <x v="207"/>
    </i>
    <i r="1">
      <x v="208"/>
    </i>
    <i r="1">
      <x v="209"/>
    </i>
    <i r="1">
      <x v="212"/>
    </i>
    <i r="1">
      <x v="213"/>
    </i>
    <i r="1">
      <x v="214"/>
    </i>
    <i r="1">
      <x v="215"/>
    </i>
    <i r="1">
      <x v="216"/>
    </i>
    <i r="1">
      <x v="219"/>
    </i>
    <i r="1">
      <x v="220"/>
    </i>
    <i r="1">
      <x v="221"/>
    </i>
    <i r="1">
      <x v="222"/>
    </i>
    <i r="1">
      <x v="223"/>
    </i>
    <i r="1">
      <x v="226"/>
    </i>
    <i r="1">
      <x v="227"/>
    </i>
    <i r="1">
      <x v="228"/>
    </i>
    <i r="1">
      <x v="229"/>
    </i>
    <i r="1">
      <x v="230"/>
    </i>
    <i r="1">
      <x v="233"/>
    </i>
    <i r="1">
      <x v="234"/>
    </i>
    <i r="1">
      <x v="235"/>
    </i>
    <i r="1">
      <x v="236"/>
    </i>
    <i r="1">
      <x v="237"/>
    </i>
    <i r="1">
      <x v="240"/>
    </i>
    <i r="1">
      <x v="241"/>
    </i>
    <i r="1">
      <x v="242"/>
    </i>
    <i r="1">
      <x v="243"/>
    </i>
    <i r="1">
      <x v="244"/>
    </i>
    <i t="grand">
      <x/>
    </i>
  </rowItems>
  <colFields count="1">
    <field x="-2"/>
  </colFields>
  <colItems count="2">
    <i>
      <x/>
    </i>
    <i i="1">
      <x v="1"/>
    </i>
  </colItems>
  <dataFields count="2">
    <dataField name="Portfolio" fld="16" baseField="0" baseItem="0" numFmtId="164"/>
    <dataField name="Benchmark" fld="21" baseField="0" baseItem="0"/>
  </dataFields>
  <formats count="4">
    <format dxfId="3">
      <pivotArea outline="0" collapsedLevelsAreSubtotals="1" fieldPosition="0"/>
    </format>
    <format dxfId="2">
      <pivotArea outline="0" collapsedLevelsAreSubtotals="1" fieldPosition="0"/>
    </format>
    <format dxfId="1">
      <pivotArea outline="0" collapsedLevelsAreSubtotals="1" fieldPosition="0"/>
    </format>
    <format dxfId="0">
      <pivotArea field="0" type="button" dataOnly="0" labelOnly="1" outline="0" axis="axisRow" fieldPosition="1"/>
    </format>
  </formats>
  <chartFormats count="7"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Date" sourceName="Date">
  <pivotTables>
    <pivotTable tabId="25" name="PivotTable4"/>
  </pivotTables>
  <state minimalRefreshVersion="6" lastRefreshVersion="6" pivotCacheId="17" filterType="unknown">
    <bounds startDate="2017-01-01T00:00:00" endDate="2019-01-01T00:00:00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Date 2" cache="NativeTimeline_Date" caption="Date" level="2" selectionLevel="2" scrollPosition="2017-11-19T00:00:00" style="TimeSlicerStyleDark1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Date" cache="NativeTimeline_Date" caption="Date" level="2" selectionLevel="2" scrollPosition="2018-05-12T00:00:00"/>
</timeline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dfischer@csu.fullerton.edu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3" Type="http://schemas.microsoft.com/office/2011/relationships/timeline" Target="../timelines/timeline2.xml"/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6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1/relationships/timeline" Target="../timelines/timelin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9:B10"/>
  <sheetViews>
    <sheetView workbookViewId="0"/>
  </sheetViews>
  <sheetFormatPr defaultRowHeight="15" x14ac:dyDescent="0.25"/>
  <cols>
    <col min="2" max="2" width="25.85546875" bestFit="1" customWidth="1"/>
  </cols>
  <sheetData>
    <row r="9" spans="1:2" x14ac:dyDescent="0.25">
      <c r="A9" t="s">
        <v>0</v>
      </c>
      <c r="B9" t="s">
        <v>1</v>
      </c>
    </row>
    <row r="10" spans="1:2" x14ac:dyDescent="0.25">
      <c r="B10" s="199" t="s">
        <v>2</v>
      </c>
    </row>
  </sheetData>
  <hyperlinks>
    <hyperlink ref="B10" r:id="rId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7"/>
  </sheetPr>
  <dimension ref="A1:AK256"/>
  <sheetViews>
    <sheetView workbookViewId="0">
      <pane xSplit="2" ySplit="3" topLeftCell="T4" activePane="bottomRight" state="frozen"/>
      <selection pane="topRight" activeCell="C1" sqref="C1"/>
      <selection pane="bottomLeft" activeCell="A4" sqref="A4"/>
      <selection pane="bottomRight" activeCell="AI16" sqref="AI16"/>
    </sheetView>
  </sheetViews>
  <sheetFormatPr defaultRowHeight="15" x14ac:dyDescent="0.25"/>
  <cols>
    <col min="1" max="1" width="4" bestFit="1" customWidth="1"/>
    <col min="2" max="2" width="10.7109375" bestFit="1" customWidth="1"/>
    <col min="3" max="3" width="10.7109375" customWidth="1"/>
    <col min="4" max="16" width="7.28515625" customWidth="1"/>
    <col min="17" max="17" width="6.5703125" bestFit="1" customWidth="1"/>
    <col min="18" max="26" width="7.28515625" customWidth="1"/>
    <col min="27" max="27" width="7.28515625" style="25" customWidth="1"/>
    <col min="28" max="28" width="9.85546875" style="397" bestFit="1" customWidth="1"/>
    <col min="29" max="29" width="12.5703125" style="397" bestFit="1" customWidth="1"/>
    <col min="30" max="31" width="15.5703125" style="397" bestFit="1" customWidth="1"/>
    <col min="33" max="33" width="13.42578125" bestFit="1" customWidth="1"/>
    <col min="34" max="34" width="12" bestFit="1" customWidth="1"/>
    <col min="36" max="37" width="9.7109375" bestFit="1" customWidth="1"/>
  </cols>
  <sheetData>
    <row r="1" spans="1:37" ht="15.75" x14ac:dyDescent="0.25">
      <c r="C1" s="568" t="s">
        <v>41</v>
      </c>
      <c r="D1" s="568"/>
      <c r="E1" s="568"/>
      <c r="F1" s="568"/>
      <c r="G1" s="568"/>
      <c r="H1" s="568"/>
      <c r="I1" s="568"/>
      <c r="J1" s="568"/>
      <c r="K1" s="568"/>
      <c r="L1" s="568"/>
      <c r="M1" s="568"/>
      <c r="N1" s="568"/>
      <c r="O1" s="568"/>
      <c r="P1" s="568"/>
      <c r="Q1" s="568"/>
      <c r="R1" s="568"/>
      <c r="S1" s="568"/>
      <c r="T1" s="568"/>
      <c r="U1" s="566" t="s">
        <v>43</v>
      </c>
      <c r="V1" s="566"/>
      <c r="W1" s="566"/>
      <c r="X1" s="566"/>
      <c r="Y1" s="566"/>
      <c r="Z1" s="566"/>
      <c r="AA1" s="566"/>
      <c r="AB1" s="567" t="s">
        <v>37</v>
      </c>
      <c r="AC1" s="567"/>
      <c r="AD1" s="567"/>
      <c r="AE1" s="567"/>
      <c r="AG1" s="263"/>
      <c r="AH1" s="263"/>
    </row>
    <row r="2" spans="1:37" x14ac:dyDescent="0.25">
      <c r="B2" s="162" t="s">
        <v>208</v>
      </c>
      <c r="C2" s="378" t="s">
        <v>415</v>
      </c>
      <c r="D2" s="378" t="s">
        <v>139</v>
      </c>
      <c r="E2" s="378" t="s">
        <v>153</v>
      </c>
      <c r="F2" s="378" t="s">
        <v>156</v>
      </c>
      <c r="G2" s="378" t="s">
        <v>132</v>
      </c>
      <c r="H2" s="378" t="s">
        <v>114</v>
      </c>
      <c r="I2" s="378" t="s">
        <v>150</v>
      </c>
      <c r="J2" s="378" t="s">
        <v>84</v>
      </c>
      <c r="K2" s="378" t="s">
        <v>85</v>
      </c>
      <c r="L2" s="378" t="s">
        <v>86</v>
      </c>
      <c r="M2" s="378" t="s">
        <v>87</v>
      </c>
      <c r="N2" s="378" t="s">
        <v>88</v>
      </c>
      <c r="O2" s="378" t="s">
        <v>89</v>
      </c>
      <c r="P2" s="378" t="s">
        <v>90</v>
      </c>
      <c r="Q2" s="378" t="s">
        <v>91</v>
      </c>
      <c r="R2" s="378" t="s">
        <v>92</v>
      </c>
      <c r="S2" s="378" t="s">
        <v>93</v>
      </c>
      <c r="T2" s="378" t="s">
        <v>94</v>
      </c>
      <c r="U2" s="378" t="s">
        <v>198</v>
      </c>
      <c r="V2" s="378" t="s">
        <v>95</v>
      </c>
      <c r="W2" s="378" t="s">
        <v>96</v>
      </c>
      <c r="X2" s="378" t="s">
        <v>97</v>
      </c>
      <c r="Y2" s="378" t="s">
        <v>98</v>
      </c>
      <c r="Z2" s="378" t="s">
        <v>99</v>
      </c>
      <c r="AA2" s="414" t="s">
        <v>72</v>
      </c>
      <c r="AB2" s="378" t="s">
        <v>209</v>
      </c>
      <c r="AC2" s="378" t="s">
        <v>210</v>
      </c>
      <c r="AD2" s="378" t="s">
        <v>211</v>
      </c>
      <c r="AE2" s="379" t="s">
        <v>212</v>
      </c>
    </row>
    <row r="3" spans="1:37" x14ac:dyDescent="0.25">
      <c r="B3" s="420"/>
      <c r="C3" s="430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421"/>
      <c r="AB3" s="485">
        <f>IF($B3&lt;&gt;DATE(1900,1,0),_xll.BDH(AB$2,"PX_LAST",$B3,$B3,""),0)</f>
        <v>0</v>
      </c>
      <c r="AC3" s="485">
        <f>IF($B3&lt;&gt;DATE(1900,1,0),_xll.BDH(AC$2,"PX_LAST",$B3,$B3,""),0)</f>
        <v>0</v>
      </c>
      <c r="AD3" s="485">
        <f>IF($B3&lt;&gt;DATE(1900,1,0),_xll.BDH(AD$2,"PX_LAST",$B3,$B3,""),0)</f>
        <v>0</v>
      </c>
      <c r="AE3" s="485">
        <f>IF($B3&lt;&gt;DATE(1900,1,0),_xll.BDH(AE$2,"PX_LAST",$B3,$B3,""),0)</f>
        <v>0</v>
      </c>
    </row>
    <row r="4" spans="1:37" x14ac:dyDescent="0.25">
      <c r="B4" s="380">
        <v>43098</v>
      </c>
      <c r="C4" s="485">
        <f>'Bloom Price'!B4</f>
        <v>72.5</v>
      </c>
      <c r="D4" s="8">
        <f>'Bloom Price'!D4</f>
        <v>60.53</v>
      </c>
      <c r="E4" s="8">
        <f>'Bloom Price'!F4</f>
        <v>107.51</v>
      </c>
      <c r="F4" s="8">
        <f>'Bloom Price'!H4</f>
        <v>81.069999999999993</v>
      </c>
      <c r="G4" s="8">
        <f>'Bloom Price'!J4</f>
        <v>364.94</v>
      </c>
      <c r="H4" s="8">
        <f>'Bloom Price'!L4</f>
        <v>96.71</v>
      </c>
      <c r="I4" s="8">
        <f>'Bloom Price'!N4</f>
        <v>102.23</v>
      </c>
      <c r="J4" s="8">
        <f>'Bloom Price'!P4</f>
        <v>61.28</v>
      </c>
      <c r="K4" s="8">
        <f>'Bloom Price'!R4</f>
        <v>51.12</v>
      </c>
      <c r="L4" s="8">
        <f>'Bloom Price'!T4</f>
        <v>90.89</v>
      </c>
      <c r="M4" s="8">
        <f>'Bloom Price'!V4</f>
        <v>228.57</v>
      </c>
      <c r="N4" s="8">
        <f>'Bloom Price'!X4</f>
        <v>73.62</v>
      </c>
      <c r="O4" s="8">
        <f>'Bloom Price'!Z4</f>
        <v>112.36</v>
      </c>
      <c r="P4" s="8">
        <f>'Bloom Price'!AB4</f>
        <v>188.11</v>
      </c>
      <c r="Q4" s="8">
        <f>'Bloom Price'!AD4</f>
        <v>158.16999999999999</v>
      </c>
      <c r="R4" s="8">
        <f>'Bloom Price'!AF4</f>
        <v>249.54</v>
      </c>
      <c r="S4" s="8">
        <f>'Bloom Price'!AH4</f>
        <v>85.54</v>
      </c>
      <c r="T4" s="8">
        <f>'Bloom Price'!AJ4</f>
        <v>62.55</v>
      </c>
      <c r="U4" s="8">
        <f>'Bloom Price'!AL4</f>
        <v>10.67</v>
      </c>
      <c r="V4" s="8">
        <f>'Bloom Price'!AN4</f>
        <v>87.26</v>
      </c>
      <c r="W4" s="8">
        <f>'Bloom Price'!AP4</f>
        <v>87.39</v>
      </c>
      <c r="X4" s="8">
        <f>'Bloom Price'!AR4</f>
        <v>51.27</v>
      </c>
      <c r="Y4" s="8">
        <f>'Bloom Price'!AT4</f>
        <v>24.35</v>
      </c>
      <c r="Z4" s="8">
        <f>'Bloom Price'!AV4</f>
        <v>105.57</v>
      </c>
      <c r="AA4" s="415">
        <f>'Bloom Price'!AX4</f>
        <v>116.1</v>
      </c>
      <c r="AB4" s="485">
        <f>IF($B4&lt;&gt;DATE(1900,1,0),_xll.BDH(AB$2,"PX_LAST",$B4,$B4,""),0)</f>
        <v>1582.77</v>
      </c>
      <c r="AC4" s="485">
        <f>IF($B4&lt;&gt;DATE(1900,1,0),_xll.BDH(AC$2,"PX_LAST",$B4,$B4,""),0)</f>
        <v>2103.4499999999998</v>
      </c>
      <c r="AD4" s="485">
        <f>IF($B4&lt;&gt;DATE(1900,1,0),_xll.BDH(AD$2,"PX_LAST",$B4,$B4,""),0)</f>
        <v>2046.37</v>
      </c>
      <c r="AE4" s="485">
        <f>IF($B4&lt;&gt;DATE(1900,1,0),_xll.BDH(AE$2,"PX_LAST",$B4,$B4,""),0)</f>
        <v>2.4054000000000002</v>
      </c>
      <c r="AF4" s="442">
        <f>AE4*0.01</f>
        <v>2.4054000000000002E-2</v>
      </c>
      <c r="AG4" s="445">
        <f>((1+AF4)^(1/365))-1</f>
        <v>6.5123379618503563E-5</v>
      </c>
      <c r="AH4" s="490">
        <f>_xlfn.NUMBERVALUE($AE$4)</f>
        <v>2.4054000000000002</v>
      </c>
      <c r="AK4" s="108"/>
    </row>
    <row r="5" spans="1:37" x14ac:dyDescent="0.25">
      <c r="A5">
        <v>1</v>
      </c>
      <c r="B5" s="381">
        <f>'Bloom Price'!A5</f>
        <v>43102</v>
      </c>
      <c r="C5" s="485">
        <f>'Bloom Price'!B5</f>
        <v>73.52</v>
      </c>
      <c r="D5" s="8">
        <f>'Bloom Price'!D5</f>
        <v>61.39</v>
      </c>
      <c r="E5" s="8">
        <f>'Bloom Price'!F5</f>
        <v>111.8</v>
      </c>
      <c r="F5" s="8">
        <f>'Bloom Price'!H5</f>
        <v>80.62</v>
      </c>
      <c r="G5" s="8">
        <f>'Bloom Price'!J5</f>
        <v>375.25</v>
      </c>
      <c r="H5" s="8">
        <f>'Bloom Price'!L5</f>
        <v>98.41</v>
      </c>
      <c r="I5" s="8">
        <f>'Bloom Price'!N5</f>
        <v>104.41</v>
      </c>
      <c r="J5" s="8">
        <f>'Bloom Price'!P5</f>
        <v>61.31</v>
      </c>
      <c r="K5" s="8">
        <f>'Bloom Price'!R5</f>
        <v>53.04</v>
      </c>
      <c r="L5" s="8">
        <f>'Bloom Price'!T5</f>
        <v>92.08</v>
      </c>
      <c r="M5" s="8">
        <f>'Bloom Price'!V5</f>
        <v>226.56</v>
      </c>
      <c r="N5" s="8">
        <f>'Bloom Price'!X5</f>
        <v>73.84</v>
      </c>
      <c r="O5" s="8">
        <f>'Bloom Price'!Z5</f>
        <v>116.31</v>
      </c>
      <c r="P5" s="8">
        <f>'Bloom Price'!AB5</f>
        <v>188.43</v>
      </c>
      <c r="Q5" s="8">
        <f>'Bloom Price'!AD5</f>
        <v>159.37</v>
      </c>
      <c r="R5" s="8">
        <f>'Bloom Price'!AF5</f>
        <v>257.60000000000002</v>
      </c>
      <c r="S5" s="8">
        <f>'Bloom Price'!AH5</f>
        <v>85.95</v>
      </c>
      <c r="T5" s="8">
        <f>'Bloom Price'!AJ5</f>
        <v>63.49</v>
      </c>
      <c r="U5" s="8">
        <f>'Bloom Price'!AL5</f>
        <v>10.66</v>
      </c>
      <c r="V5" s="8">
        <f>'Bloom Price'!AN5</f>
        <v>87.34</v>
      </c>
      <c r="W5" s="8">
        <f>'Bloom Price'!AP5</f>
        <v>87.17</v>
      </c>
      <c r="X5" s="8">
        <f>'Bloom Price'!AR5</f>
        <v>51.13</v>
      </c>
      <c r="Y5" s="8">
        <f>'Bloom Price'!AT5</f>
        <v>24.36</v>
      </c>
      <c r="Z5" s="8">
        <f>'Bloom Price'!AV5</f>
        <v>105.22</v>
      </c>
      <c r="AA5" s="415">
        <f>'Bloom Price'!AX5</f>
        <v>116.4</v>
      </c>
      <c r="AB5" s="485">
        <f>IF($B5&lt;&gt;DATE(1900,1,0),_xll.BDH(AB$2,"PX_LAST",$B5,$B5,""),0)</f>
        <v>1595.8689999999999</v>
      </c>
      <c r="AC5" s="485">
        <f>IF($B5&lt;&gt;DATE(1900,1,0),_xll.BDH(AC$2,"PX_LAST",$B5,$B5,""),0)</f>
        <v>2116.04</v>
      </c>
      <c r="AD5" s="485">
        <f>IF($B5&lt;&gt;DATE(1900,1,0),_xll.BDH(AD$2,"PX_LAST",$B5,$B5,""),0)</f>
        <v>2040.48</v>
      </c>
      <c r="AE5" s="485">
        <f>IF($B5&lt;&gt;DATE(1900,1,0),_xll.BDH(AE$2,"PX_LAST",$B5,$B5,""),0)</f>
        <v>2.4632999999999998</v>
      </c>
      <c r="AF5" s="442">
        <f t="shared" ref="AF5:AF67" si="0">AE5*0.01</f>
        <v>2.4632999999999999E-2</v>
      </c>
      <c r="AG5" s="445">
        <f>((1+AF5)^(1/365))-1</f>
        <v>6.6672084663155218E-5</v>
      </c>
      <c r="AK5" s="108"/>
    </row>
    <row r="6" spans="1:37" x14ac:dyDescent="0.25">
      <c r="A6">
        <v>2</v>
      </c>
      <c r="B6" s="381">
        <f>'Bloom Price'!A6</f>
        <v>43103</v>
      </c>
      <c r="C6" s="485">
        <f>'Bloom Price'!B6</f>
        <v>73.2</v>
      </c>
      <c r="D6" s="8">
        <f>'Bloom Price'!D6</f>
        <v>61.82</v>
      </c>
      <c r="E6" s="8">
        <f>'Bloom Price'!F6</f>
        <v>112.28</v>
      </c>
      <c r="F6" s="8">
        <f>'Bloom Price'!H6</f>
        <v>79.709999999999994</v>
      </c>
      <c r="G6" s="8">
        <f>'Bloom Price'!J6</f>
        <v>383.82</v>
      </c>
      <c r="H6" s="8">
        <f>'Bloom Price'!L6</f>
        <v>99.95</v>
      </c>
      <c r="I6" s="8">
        <f>'Bloom Price'!N6</f>
        <v>105.29</v>
      </c>
      <c r="J6" s="8">
        <f>'Bloom Price'!P6</f>
        <v>61.36</v>
      </c>
      <c r="K6" s="8">
        <f>'Bloom Price'!R6</f>
        <v>53.98</v>
      </c>
      <c r="L6" s="8">
        <f>'Bloom Price'!T6</f>
        <v>91.29</v>
      </c>
      <c r="M6" s="8">
        <f>'Bloom Price'!V6</f>
        <v>227.5</v>
      </c>
      <c r="N6" s="8">
        <f>'Bloom Price'!X6</f>
        <v>76.75</v>
      </c>
      <c r="O6" s="8">
        <f>'Bloom Price'!Z6</f>
        <v>118.5</v>
      </c>
      <c r="P6" s="8">
        <f>'Bloom Price'!AB6</f>
        <v>188.71</v>
      </c>
      <c r="Q6" s="8">
        <f>'Bloom Price'!AD6</f>
        <v>160.21</v>
      </c>
      <c r="R6" s="8">
        <f>'Bloom Price'!AF6</f>
        <v>260.82</v>
      </c>
      <c r="S6" s="8">
        <f>'Bloom Price'!AH6</f>
        <v>86.35</v>
      </c>
      <c r="T6" s="8">
        <f>'Bloom Price'!AJ6</f>
        <v>63.48</v>
      </c>
      <c r="U6" s="8">
        <f>'Bloom Price'!AL6</f>
        <v>10.67</v>
      </c>
      <c r="V6" s="8">
        <f>'Bloom Price'!AN6</f>
        <v>87.76</v>
      </c>
      <c r="W6" s="8">
        <f>'Bloom Price'!AP6</f>
        <v>87.24</v>
      </c>
      <c r="X6" s="8">
        <f>'Bloom Price'!AR6</f>
        <v>51.21</v>
      </c>
      <c r="Y6" s="8">
        <f>'Bloom Price'!AT6</f>
        <v>24.38</v>
      </c>
      <c r="Z6" s="8">
        <f>'Bloom Price'!AV6</f>
        <v>105.33</v>
      </c>
      <c r="AA6" s="415">
        <f>'Bloom Price'!AX6</f>
        <v>116.35</v>
      </c>
      <c r="AB6" s="485">
        <f>IF($B6&lt;&gt;DATE(1900,1,0),_xll.BDH(AB$2,"PX_LAST",$B6,$B6,""),0)</f>
        <v>1605.1890000000001</v>
      </c>
      <c r="AC6" s="485">
        <f>IF($B6&lt;&gt;DATE(1900,1,0),_xll.BDH(AC$2,"PX_LAST",$B6,$B6,""),0)</f>
        <v>2125.65</v>
      </c>
      <c r="AD6" s="485">
        <f>IF($B6&lt;&gt;DATE(1900,1,0),_xll.BDH(AD$2,"PX_LAST",$B6,$B6,""),0)</f>
        <v>2042.81</v>
      </c>
      <c r="AE6" s="485">
        <f>IF($B6&lt;&gt;DATE(1900,1,0),_xll.BDH(AE$2,"PX_LAST",$B6,$B6,""),0)</f>
        <v>2.4470999999999998</v>
      </c>
      <c r="AF6" s="442">
        <f t="shared" si="0"/>
        <v>2.4471E-2</v>
      </c>
      <c r="AG6" s="445">
        <f t="shared" ref="AG6:AG68" si="1">((1+AF6)^(1/365))-1</f>
        <v>6.6238856176292771E-5</v>
      </c>
    </row>
    <row r="7" spans="1:37" x14ac:dyDescent="0.25">
      <c r="A7">
        <v>3</v>
      </c>
      <c r="B7" s="381">
        <f>'Bloom Price'!A7</f>
        <v>43104</v>
      </c>
      <c r="C7" s="485">
        <f>'Bloom Price'!B7</f>
        <v>75.13</v>
      </c>
      <c r="D7" s="8">
        <f>'Bloom Price'!D7</f>
        <v>62.36</v>
      </c>
      <c r="E7" s="8">
        <f>'Bloom Price'!F7</f>
        <v>112.23</v>
      </c>
      <c r="F7" s="8">
        <f>'Bloom Price'!H7</f>
        <v>80.22</v>
      </c>
      <c r="G7" s="8">
        <f>'Bloom Price'!J7</f>
        <v>376.92</v>
      </c>
      <c r="H7" s="8">
        <f>'Bloom Price'!L7</f>
        <v>99.38</v>
      </c>
      <c r="I7" s="8">
        <f>'Bloom Price'!N7</f>
        <v>106.68</v>
      </c>
      <c r="J7" s="8">
        <f>'Bloom Price'!P7</f>
        <v>61.75</v>
      </c>
      <c r="K7" s="8">
        <f>'Bloom Price'!R7</f>
        <v>54.29</v>
      </c>
      <c r="L7" s="8">
        <f>'Bloom Price'!T7</f>
        <v>90.71</v>
      </c>
      <c r="M7" s="8">
        <f>'Bloom Price'!V7</f>
        <v>225.79</v>
      </c>
      <c r="N7" s="8">
        <f>'Bloom Price'!X7</f>
        <v>76.73</v>
      </c>
      <c r="O7" s="8">
        <f>'Bloom Price'!Z7</f>
        <v>119.6</v>
      </c>
      <c r="P7" s="8">
        <f>'Bloom Price'!AB7</f>
        <v>190.03</v>
      </c>
      <c r="Q7" s="8">
        <f>'Bloom Price'!AD7</f>
        <v>160.88</v>
      </c>
      <c r="R7" s="8">
        <f>'Bloom Price'!AF7</f>
        <v>264.88</v>
      </c>
      <c r="S7" s="8">
        <f>'Bloom Price'!AH7</f>
        <v>87.11</v>
      </c>
      <c r="T7" s="8">
        <f>'Bloom Price'!AJ7</f>
        <v>63.44</v>
      </c>
      <c r="U7" s="8">
        <f>'Bloom Price'!AL7</f>
        <v>10.68</v>
      </c>
      <c r="V7" s="8">
        <f>'Bloom Price'!AN7</f>
        <v>87.91</v>
      </c>
      <c r="W7" s="8">
        <f>'Bloom Price'!AP7</f>
        <v>87.22</v>
      </c>
      <c r="X7" s="8">
        <f>'Bloom Price'!AR7</f>
        <v>51.11</v>
      </c>
      <c r="Y7" s="8">
        <f>'Bloom Price'!AT7</f>
        <v>24.35</v>
      </c>
      <c r="Z7" s="8">
        <f>'Bloom Price'!AV7</f>
        <v>105.28</v>
      </c>
      <c r="AA7" s="415">
        <f>'Bloom Price'!AX7</f>
        <v>116.65</v>
      </c>
      <c r="AB7" s="485">
        <f>IF($B7&lt;&gt;DATE(1900,1,0),_xll.BDH(AB$2,"PX_LAST",$B7,$B7,""),0)</f>
        <v>1611.019</v>
      </c>
      <c r="AC7" s="485">
        <f>IF($B7&lt;&gt;DATE(1900,1,0),_xll.BDH(AC$2,"PX_LAST",$B7,$B7,""),0)</f>
        <v>2142.75</v>
      </c>
      <c r="AD7" s="485">
        <f>IF($B7&lt;&gt;DATE(1900,1,0),_xll.BDH(AD$2,"PX_LAST",$B7,$B7,""),0)</f>
        <v>2042</v>
      </c>
      <c r="AE7" s="485">
        <f>IF($B7&lt;&gt;DATE(1900,1,0),_xll.BDH(AE$2,"PX_LAST",$B7,$B7,""),0)</f>
        <v>2.4525000000000001</v>
      </c>
      <c r="AF7" s="442">
        <f t="shared" si="0"/>
        <v>2.4525000000000002E-2</v>
      </c>
      <c r="AG7" s="445">
        <f t="shared" si="1"/>
        <v>6.6383273262360376E-5</v>
      </c>
      <c r="AI7" s="485"/>
    </row>
    <row r="8" spans="1:37" x14ac:dyDescent="0.25">
      <c r="A8">
        <v>4</v>
      </c>
      <c r="B8" s="381">
        <f>'Bloom Price'!A8</f>
        <v>43105</v>
      </c>
      <c r="C8" s="485">
        <f>'Bloom Price'!B8</f>
        <v>78.45</v>
      </c>
      <c r="D8" s="8">
        <f>'Bloom Price'!D8</f>
        <v>62.86</v>
      </c>
      <c r="E8" s="8">
        <f>'Bloom Price'!F8</f>
        <v>111.62</v>
      </c>
      <c r="F8" s="8">
        <f>'Bloom Price'!H8</f>
        <v>80.83</v>
      </c>
      <c r="G8" s="8">
        <f>'Bloom Price'!J8</f>
        <v>379.01</v>
      </c>
      <c r="H8" s="8">
        <f>'Bloom Price'!L8</f>
        <v>101.11</v>
      </c>
      <c r="I8" s="8">
        <f>'Bloom Price'!N8</f>
        <v>108.1</v>
      </c>
      <c r="J8" s="8">
        <f>'Bloom Price'!P8</f>
        <v>61.89</v>
      </c>
      <c r="K8" s="8">
        <f>'Bloom Price'!R8</f>
        <v>54.6</v>
      </c>
      <c r="L8" s="8">
        <f>'Bloom Price'!T8</f>
        <v>92.41</v>
      </c>
      <c r="M8" s="8">
        <f>'Bloom Price'!V8</f>
        <v>219.88</v>
      </c>
      <c r="N8" s="8">
        <f>'Bloom Price'!X8</f>
        <v>78.7</v>
      </c>
      <c r="O8" s="8">
        <f>'Bloom Price'!Z8</f>
        <v>120.07</v>
      </c>
      <c r="P8" s="8">
        <f>'Bloom Price'!AB8</f>
        <v>191.74</v>
      </c>
      <c r="Q8" s="8">
        <f>'Bloom Price'!AD8</f>
        <v>161.82</v>
      </c>
      <c r="R8" s="8">
        <f>'Bloom Price'!AF8</f>
        <v>265.92</v>
      </c>
      <c r="S8" s="8">
        <f>'Bloom Price'!AH8</f>
        <v>88.19</v>
      </c>
      <c r="T8" s="8">
        <f>'Bloom Price'!AJ8</f>
        <v>63.98</v>
      </c>
      <c r="U8" s="8">
        <f>'Bloom Price'!AL8</f>
        <v>10.68</v>
      </c>
      <c r="V8" s="8">
        <f>'Bloom Price'!AN8</f>
        <v>87.97</v>
      </c>
      <c r="W8" s="8">
        <f>'Bloom Price'!AP8</f>
        <v>87.16</v>
      </c>
      <c r="X8" s="8">
        <f>'Bloom Price'!AR8</f>
        <v>51.11</v>
      </c>
      <c r="Y8" s="8">
        <f>'Bloom Price'!AT8</f>
        <v>24.34</v>
      </c>
      <c r="Z8" s="8">
        <f>'Bloom Price'!AV8</f>
        <v>105.15</v>
      </c>
      <c r="AA8" s="415">
        <f>'Bloom Price'!AX8</f>
        <v>116.72</v>
      </c>
      <c r="AB8" s="485">
        <f>IF($B8&lt;&gt;DATE(1900,1,0),_xll.BDH(AB$2,"PX_LAST",$B8,$B8,""),0)</f>
        <v>1621.3710000000001</v>
      </c>
      <c r="AC8" s="485">
        <f>IF($B8&lt;&gt;DATE(1900,1,0),_xll.BDH(AC$2,"PX_LAST",$B8,$B8,""),0)</f>
        <v>2156.6</v>
      </c>
      <c r="AD8" s="485">
        <f>IF($B8&lt;&gt;DATE(1900,1,0),_xll.BDH(AD$2,"PX_LAST",$B8,$B8,""),0)</f>
        <v>2039.83</v>
      </c>
      <c r="AE8" s="485">
        <f>IF($B8&lt;&gt;DATE(1900,1,0),_xll.BDH(AE$2,"PX_LAST",$B8,$B8,""),0)</f>
        <v>2.4763000000000002</v>
      </c>
      <c r="AF8" s="442">
        <f t="shared" si="0"/>
        <v>2.4763000000000004E-2</v>
      </c>
      <c r="AG8" s="445">
        <f t="shared" si="1"/>
        <v>6.7019687754132917E-5</v>
      </c>
    </row>
    <row r="9" spans="1:37" x14ac:dyDescent="0.25">
      <c r="A9">
        <v>5</v>
      </c>
      <c r="B9" s="381">
        <f>'Bloom Price'!A9</f>
        <v>43108</v>
      </c>
      <c r="C9" s="485">
        <f>'Bloom Price'!B9</f>
        <v>77.77</v>
      </c>
      <c r="D9" s="8">
        <f>'Bloom Price'!D9</f>
        <v>62.95</v>
      </c>
      <c r="E9" s="8">
        <f>'Bloom Price'!F9</f>
        <v>110.02</v>
      </c>
      <c r="F9" s="8">
        <f>'Bloom Price'!H9</f>
        <v>81.709999999999994</v>
      </c>
      <c r="G9" s="8">
        <f>'Bloom Price'!J9</f>
        <v>391.86</v>
      </c>
      <c r="H9" s="8">
        <f>'Bloom Price'!L9</f>
        <v>99.49</v>
      </c>
      <c r="I9" s="8">
        <f>'Bloom Price'!N9</f>
        <v>108.86</v>
      </c>
      <c r="J9" s="8">
        <f>'Bloom Price'!P9</f>
        <v>61.91</v>
      </c>
      <c r="K9" s="8">
        <f>'Bloom Price'!R9</f>
        <v>55.92</v>
      </c>
      <c r="L9" s="8">
        <f>'Bloom Price'!T9</f>
        <v>93.17</v>
      </c>
      <c r="M9" s="8">
        <f>'Bloom Price'!V9</f>
        <v>216.84</v>
      </c>
      <c r="N9" s="8">
        <f>'Bloom Price'!X9</f>
        <v>79.05</v>
      </c>
      <c r="O9" s="8">
        <f>'Bloom Price'!Z9</f>
        <v>121.56</v>
      </c>
      <c r="P9" s="8">
        <f>'Bloom Price'!AB9</f>
        <v>192.9</v>
      </c>
      <c r="Q9" s="8">
        <f>'Bloom Price'!AD9</f>
        <v>162.13999999999999</v>
      </c>
      <c r="R9" s="8">
        <f>'Bloom Price'!AF9</f>
        <v>268.66000000000003</v>
      </c>
      <c r="S9" s="8">
        <f>'Bloom Price'!AH9</f>
        <v>88.28</v>
      </c>
      <c r="T9" s="8">
        <f>'Bloom Price'!AJ9</f>
        <v>64.55</v>
      </c>
      <c r="U9" s="8">
        <f>'Bloom Price'!AL9</f>
        <v>10.69</v>
      </c>
      <c r="V9" s="8">
        <f>'Bloom Price'!AN9</f>
        <v>87.9</v>
      </c>
      <c r="W9" s="8">
        <f>'Bloom Price'!AP9</f>
        <v>87.13</v>
      </c>
      <c r="X9" s="8">
        <f>'Bloom Price'!AR9</f>
        <v>51.11</v>
      </c>
      <c r="Y9" s="8">
        <f>'Bloom Price'!AT9</f>
        <v>24.36</v>
      </c>
      <c r="Z9" s="8">
        <f>'Bloom Price'!AV9</f>
        <v>105.1</v>
      </c>
      <c r="AA9" s="415">
        <f>'Bloom Price'!AX9</f>
        <v>116.51</v>
      </c>
      <c r="AB9" s="485">
        <f>IF($B9&lt;&gt;DATE(1900,1,0),_xll.BDH(AB$2,"PX_LAST",$B9,$B9,""),0)</f>
        <v>1624.348</v>
      </c>
      <c r="AC9" s="485">
        <f>IF($B9&lt;&gt;DATE(1900,1,0),_xll.BDH(AC$2,"PX_LAST",$B9,$B9,""),0)</f>
        <v>2157.96</v>
      </c>
      <c r="AD9" s="485">
        <f>IF($B9&lt;&gt;DATE(1900,1,0),_xll.BDH(AD$2,"PX_LAST",$B9,$B9,""),0)</f>
        <v>2039.97</v>
      </c>
      <c r="AE9" s="485">
        <f>IF($B9&lt;&gt;DATE(1900,1,0),_xll.BDH(AE$2,"PX_LAST",$B9,$B9,""),0)</f>
        <v>2.48</v>
      </c>
      <c r="AF9" s="442">
        <f t="shared" si="0"/>
        <v>2.4799999999999999E-2</v>
      </c>
      <c r="AG9" s="445">
        <f t="shared" si="1"/>
        <v>6.7118612902428154E-5</v>
      </c>
    </row>
    <row r="10" spans="1:37" x14ac:dyDescent="0.25">
      <c r="A10">
        <v>6</v>
      </c>
      <c r="B10" s="381">
        <f>'Bloom Price'!A10</f>
        <v>43109</v>
      </c>
      <c r="C10" s="485">
        <f>'Bloom Price'!B10</f>
        <v>77.69</v>
      </c>
      <c r="D10" s="8">
        <f>'Bloom Price'!D10</f>
        <v>62.85</v>
      </c>
      <c r="E10" s="8">
        <f>'Bloom Price'!F10</f>
        <v>109.94</v>
      </c>
      <c r="F10" s="8">
        <f>'Bloom Price'!H10</f>
        <v>82.26</v>
      </c>
      <c r="G10" s="8">
        <f>'Bloom Price'!J10</f>
        <v>397.6</v>
      </c>
      <c r="H10" s="8">
        <f>'Bloom Price'!L10</f>
        <v>100.24</v>
      </c>
      <c r="I10" s="8">
        <f>'Bloom Price'!N10</f>
        <v>109.15</v>
      </c>
      <c r="J10" s="8">
        <f>'Bloom Price'!P10</f>
        <v>61.85</v>
      </c>
      <c r="K10" s="8">
        <f>'Bloom Price'!R10</f>
        <v>54.86</v>
      </c>
      <c r="L10" s="8">
        <f>'Bloom Price'!T10</f>
        <v>93.94</v>
      </c>
      <c r="M10" s="8">
        <f>'Bloom Price'!V10</f>
        <v>222.08</v>
      </c>
      <c r="N10" s="8">
        <f>'Bloom Price'!X10</f>
        <v>79.19</v>
      </c>
      <c r="O10" s="8">
        <f>'Bloom Price'!Z10</f>
        <v>121.35</v>
      </c>
      <c r="P10" s="8">
        <f>'Bloom Price'!AB10</f>
        <v>194.14</v>
      </c>
      <c r="Q10" s="8">
        <f>'Bloom Price'!AD10</f>
        <v>162.41999999999999</v>
      </c>
      <c r="R10" s="8">
        <f>'Bloom Price'!AF10</f>
        <v>267.75</v>
      </c>
      <c r="S10" s="8">
        <f>'Bloom Price'!AH10</f>
        <v>88.22</v>
      </c>
      <c r="T10" s="8">
        <f>'Bloom Price'!AJ10</f>
        <v>64.09</v>
      </c>
      <c r="U10" s="8">
        <f>'Bloom Price'!AL10</f>
        <v>10.67</v>
      </c>
      <c r="V10" s="8">
        <f>'Bloom Price'!AN10</f>
        <v>87.63</v>
      </c>
      <c r="W10" s="8">
        <f>'Bloom Price'!AP10</f>
        <v>86.89</v>
      </c>
      <c r="X10" s="8">
        <f>'Bloom Price'!AR10</f>
        <v>50.95</v>
      </c>
      <c r="Y10" s="8">
        <f>'Bloom Price'!AT10</f>
        <v>24.36</v>
      </c>
      <c r="Z10" s="8">
        <f>'Bloom Price'!AV10</f>
        <v>104.6</v>
      </c>
      <c r="AA10" s="415">
        <f>'Bloom Price'!AX10</f>
        <v>116.15</v>
      </c>
      <c r="AB10" s="485">
        <f>IF($B10&lt;&gt;DATE(1900,1,0),_xll.BDH(AB$2,"PX_LAST",$B10,$B10,""),0)</f>
        <v>1625.9169999999999</v>
      </c>
      <c r="AC10" s="485">
        <f>IF($B10&lt;&gt;DATE(1900,1,0),_xll.BDH(AC$2,"PX_LAST",$B10,$B10,""),0)</f>
        <v>2161.7800000000002</v>
      </c>
      <c r="AD10" s="485">
        <f>IF($B10&lt;&gt;DATE(1900,1,0),_xll.BDH(AD$2,"PX_LAST",$B10,$B10,""),0)</f>
        <v>2033.83</v>
      </c>
      <c r="AE10" s="485">
        <f>IF($B10&lt;&gt;DATE(1900,1,0),_xll.BDH(AE$2,"PX_LAST",$B10,$B10,""),0)</f>
        <v>2.5529999999999999</v>
      </c>
      <c r="AF10" s="442">
        <f t="shared" si="0"/>
        <v>2.5530000000000001E-2</v>
      </c>
      <c r="AG10" s="445">
        <f t="shared" si="1"/>
        <v>6.9069651293940382E-5</v>
      </c>
    </row>
    <row r="11" spans="1:37" x14ac:dyDescent="0.25">
      <c r="A11">
        <v>7</v>
      </c>
      <c r="B11" s="381">
        <f>'Bloom Price'!A11</f>
        <v>43110</v>
      </c>
      <c r="C11" s="485">
        <f>'Bloom Price'!B11</f>
        <v>77.44</v>
      </c>
      <c r="D11" s="8">
        <f>'Bloom Price'!D11</f>
        <v>62.47</v>
      </c>
      <c r="E11" s="8">
        <f>'Bloom Price'!F11</f>
        <v>109.47</v>
      </c>
      <c r="F11" s="8">
        <f>'Bloom Price'!H11</f>
        <v>81</v>
      </c>
      <c r="G11" s="8">
        <f>'Bloom Price'!J11</f>
        <v>423.76</v>
      </c>
      <c r="H11" s="8">
        <f>'Bloom Price'!L11</f>
        <v>99.69</v>
      </c>
      <c r="I11" s="8">
        <f>'Bloom Price'!N11</f>
        <v>108.8</v>
      </c>
      <c r="J11" s="8">
        <f>'Bloom Price'!P11</f>
        <v>62.01</v>
      </c>
      <c r="K11" s="8">
        <f>'Bloom Price'!R11</f>
        <v>53.3</v>
      </c>
      <c r="L11" s="8">
        <f>'Bloom Price'!T11</f>
        <v>92.31</v>
      </c>
      <c r="M11" s="8">
        <f>'Bloom Price'!V11</f>
        <v>219.36</v>
      </c>
      <c r="N11" s="8">
        <f>'Bloom Price'!X11</f>
        <v>79.37</v>
      </c>
      <c r="O11" s="8">
        <f>'Bloom Price'!Z11</f>
        <v>120.02</v>
      </c>
      <c r="P11" s="8">
        <f>'Bloom Price'!AB11</f>
        <v>193.87</v>
      </c>
      <c r="Q11" s="8">
        <f>'Bloom Price'!AD11</f>
        <v>162.19</v>
      </c>
      <c r="R11" s="8">
        <f>'Bloom Price'!AF11</f>
        <v>268.01</v>
      </c>
      <c r="S11" s="8">
        <f>'Bloom Price'!AH11</f>
        <v>87.82</v>
      </c>
      <c r="T11" s="8">
        <f>'Bloom Price'!AJ11</f>
        <v>64.22</v>
      </c>
      <c r="U11" s="8">
        <f>'Bloom Price'!AL11</f>
        <v>10.66</v>
      </c>
      <c r="V11" s="8">
        <f>'Bloom Price'!AN11</f>
        <v>87.44</v>
      </c>
      <c r="W11" s="8">
        <f>'Bloom Price'!AP11</f>
        <v>86.97</v>
      </c>
      <c r="X11" s="8">
        <f>'Bloom Price'!AR11</f>
        <v>51.08</v>
      </c>
      <c r="Y11" s="8">
        <f>'Bloom Price'!AT11</f>
        <v>24.36</v>
      </c>
      <c r="Z11" s="8">
        <f>'Bloom Price'!AV11</f>
        <v>104.57</v>
      </c>
      <c r="AA11" s="415">
        <f>'Bloom Price'!AX11</f>
        <v>115.81</v>
      </c>
      <c r="AB11" s="485">
        <f>IF($B11&lt;&gt;DATE(1900,1,0),_xll.BDH(AB$2,"PX_LAST",$B11,$B11,""),0)</f>
        <v>1623.9549999999999</v>
      </c>
      <c r="AC11" s="485">
        <f>IF($B11&lt;&gt;DATE(1900,1,0),_xll.BDH(AC$2,"PX_LAST",$B11,$B11,""),0)</f>
        <v>2162.2800000000002</v>
      </c>
      <c r="AD11" s="485">
        <f>IF($B11&lt;&gt;DATE(1900,1,0),_xll.BDH(AD$2,"PX_LAST",$B11,$B11,""),0)</f>
        <v>2033.97</v>
      </c>
      <c r="AE11" s="485">
        <f>IF($B11&lt;&gt;DATE(1900,1,0),_xll.BDH(AE$2,"PX_LAST",$B11,$B11,""),0)</f>
        <v>2.5568</v>
      </c>
      <c r="AF11" s="442">
        <f t="shared" si="0"/>
        <v>2.5568E-2</v>
      </c>
      <c r="AG11" s="445">
        <f t="shared" si="1"/>
        <v>6.9171174268634061E-5</v>
      </c>
    </row>
    <row r="12" spans="1:37" x14ac:dyDescent="0.25">
      <c r="A12">
        <v>8</v>
      </c>
      <c r="B12" s="381">
        <f>'Bloom Price'!A12</f>
        <v>43111</v>
      </c>
      <c r="C12" s="485">
        <f>'Bloom Price'!B12</f>
        <v>79.02</v>
      </c>
      <c r="D12" s="8">
        <f>'Bloom Price'!D12</f>
        <v>63.29</v>
      </c>
      <c r="E12" s="8">
        <f>'Bloom Price'!F12</f>
        <v>110.99</v>
      </c>
      <c r="F12" s="8">
        <f>'Bloom Price'!H12</f>
        <v>79.959999999999994</v>
      </c>
      <c r="G12" s="8">
        <f>'Bloom Price'!J12</f>
        <v>421.37</v>
      </c>
      <c r="H12" s="8">
        <f>'Bloom Price'!L12</f>
        <v>99.27</v>
      </c>
      <c r="I12" s="8">
        <f>'Bloom Price'!N12</f>
        <v>109.1</v>
      </c>
      <c r="J12" s="8">
        <f>'Bloom Price'!P12</f>
        <v>62.47</v>
      </c>
      <c r="K12" s="8">
        <f>'Bloom Price'!R12</f>
        <v>53.2</v>
      </c>
      <c r="L12" s="8">
        <f>'Bloom Price'!T12</f>
        <v>92.41</v>
      </c>
      <c r="M12" s="8">
        <f>'Bloom Price'!V12</f>
        <v>219.05</v>
      </c>
      <c r="N12" s="8">
        <f>'Bloom Price'!X12</f>
        <v>79.75</v>
      </c>
      <c r="O12" s="8">
        <f>'Bloom Price'!Z12</f>
        <v>121.72</v>
      </c>
      <c r="P12" s="8">
        <f>'Bloom Price'!AB12</f>
        <v>195.77</v>
      </c>
      <c r="Q12" s="8">
        <f>'Bloom Price'!AD12</f>
        <v>163.52000000000001</v>
      </c>
      <c r="R12" s="8">
        <f>'Bloom Price'!AF12</f>
        <v>271.19</v>
      </c>
      <c r="S12" s="8">
        <f>'Bloom Price'!AH12</f>
        <v>88.08</v>
      </c>
      <c r="T12" s="8">
        <f>'Bloom Price'!AJ12</f>
        <v>64.290000000000006</v>
      </c>
      <c r="U12" s="8">
        <f>'Bloom Price'!AL12</f>
        <v>10.66</v>
      </c>
      <c r="V12" s="8">
        <f>'Bloom Price'!AN12</f>
        <v>87.73</v>
      </c>
      <c r="W12" s="8">
        <f>'Bloom Price'!AP12</f>
        <v>87.01</v>
      </c>
      <c r="X12" s="8">
        <f>'Bloom Price'!AR12</f>
        <v>50.95</v>
      </c>
      <c r="Y12" s="8">
        <f>'Bloom Price'!AT12</f>
        <v>24.34</v>
      </c>
      <c r="Z12" s="8">
        <f>'Bloom Price'!AV12</f>
        <v>104.64</v>
      </c>
      <c r="AA12" s="415">
        <f>'Bloom Price'!AX12</f>
        <v>115.96</v>
      </c>
      <c r="AB12" s="485">
        <f>IF($B12&lt;&gt;DATE(1900,1,0),_xll.BDH(AB$2,"PX_LAST",$B12,$B12,""),0)</f>
        <v>1637.376</v>
      </c>
      <c r="AC12" s="485">
        <f>IF($B12&lt;&gt;DATE(1900,1,0),_xll.BDH(AC$2,"PX_LAST",$B12,$B12,""),0)</f>
        <v>2171.7800000000002</v>
      </c>
      <c r="AD12" s="485">
        <f>IF($B12&lt;&gt;DATE(1900,1,0),_xll.BDH(AD$2,"PX_LAST",$B12,$B12,""),0)</f>
        <v>2036.71</v>
      </c>
      <c r="AE12" s="485">
        <f>IF($B12&lt;&gt;DATE(1900,1,0),_xll.BDH(AE$2,"PX_LAST",$B12,$B12,""),0)</f>
        <v>2.5366999999999997</v>
      </c>
      <c r="AF12" s="442">
        <f t="shared" si="0"/>
        <v>2.5366999999999997E-2</v>
      </c>
      <c r="AG12" s="445">
        <f t="shared" si="1"/>
        <v>6.863412860225182E-5</v>
      </c>
    </row>
    <row r="13" spans="1:37" x14ac:dyDescent="0.25">
      <c r="A13">
        <v>9</v>
      </c>
      <c r="B13" s="381">
        <f>'Bloom Price'!A13</f>
        <v>43112</v>
      </c>
      <c r="C13" s="485">
        <f>'Bloom Price'!B13</f>
        <v>78.78</v>
      </c>
      <c r="D13" s="8">
        <f>'Bloom Price'!D13</f>
        <v>63.39</v>
      </c>
      <c r="E13" s="8">
        <f>'Bloom Price'!F13</f>
        <v>112.47</v>
      </c>
      <c r="F13" s="8">
        <f>'Bloom Price'!H13</f>
        <v>79.900000000000006</v>
      </c>
      <c r="G13" s="8">
        <f>'Bloom Price'!J13</f>
        <v>419.04</v>
      </c>
      <c r="H13" s="8">
        <f>'Bloom Price'!L13</f>
        <v>100.34</v>
      </c>
      <c r="I13" s="8">
        <f>'Bloom Price'!N13</f>
        <v>110.24</v>
      </c>
      <c r="J13" s="8">
        <f>'Bloom Price'!P13</f>
        <v>62.81</v>
      </c>
      <c r="K13" s="8">
        <f>'Bloom Price'!R13</f>
        <v>53.45</v>
      </c>
      <c r="L13" s="8">
        <f>'Bloom Price'!T13</f>
        <v>92.45</v>
      </c>
      <c r="M13" s="8">
        <f>'Bloom Price'!V13</f>
        <v>217.52</v>
      </c>
      <c r="N13" s="8">
        <f>'Bloom Price'!X13</f>
        <v>80.540000000000006</v>
      </c>
      <c r="O13" s="8">
        <f>'Bloom Price'!Z13</f>
        <v>122.89</v>
      </c>
      <c r="P13" s="8">
        <f>'Bloom Price'!AB13</f>
        <v>198.78</v>
      </c>
      <c r="Q13" s="8">
        <f>'Bloom Price'!AD13</f>
        <v>164.5</v>
      </c>
      <c r="R13" s="8">
        <f>'Bloom Price'!AF13</f>
        <v>271.85000000000002</v>
      </c>
      <c r="S13" s="8">
        <f>'Bloom Price'!AH13</f>
        <v>89.6</v>
      </c>
      <c r="T13" s="8">
        <f>'Bloom Price'!AJ13</f>
        <v>64.67</v>
      </c>
      <c r="U13" s="8">
        <f>'Bloom Price'!AL13</f>
        <v>10.67</v>
      </c>
      <c r="V13" s="8">
        <f>'Bloom Price'!AN13</f>
        <v>87.58</v>
      </c>
      <c r="W13" s="8">
        <f>'Bloom Price'!AP13</f>
        <v>86.98</v>
      </c>
      <c r="X13" s="8">
        <f>'Bloom Price'!AR13</f>
        <v>51.05</v>
      </c>
      <c r="Y13" s="8">
        <f>'Bloom Price'!AT13</f>
        <v>24.34</v>
      </c>
      <c r="Z13" s="8">
        <f>'Bloom Price'!AV13</f>
        <v>104.57</v>
      </c>
      <c r="AA13" s="415">
        <f>'Bloom Price'!AX13</f>
        <v>116.13</v>
      </c>
      <c r="AB13" s="485">
        <f>IF($B13&lt;&gt;DATE(1900,1,0),_xll.BDH(AB$2,"PX_LAST",$B13,$B13,""),0)</f>
        <v>1647.366</v>
      </c>
      <c r="AC13" s="485">
        <f>IF($B13&lt;&gt;DATE(1900,1,0),_xll.BDH(AC$2,"PX_LAST",$B13,$B13,""),0)</f>
        <v>2185.31</v>
      </c>
      <c r="AD13" s="485">
        <f>IF($B13&lt;&gt;DATE(1900,1,0),_xll.BDH(AD$2,"PX_LAST",$B13,$B13,""),0)</f>
        <v>2036.17</v>
      </c>
      <c r="AE13" s="485">
        <f>IF($B13&lt;&gt;DATE(1900,1,0),_xll.BDH(AE$2,"PX_LAST",$B13,$B13,""),0)</f>
        <v>2.5461999999999998</v>
      </c>
      <c r="AF13" s="442">
        <f t="shared" si="0"/>
        <v>2.5461999999999999E-2</v>
      </c>
      <c r="AG13" s="445">
        <f t="shared" si="1"/>
        <v>6.8887969238984326E-5</v>
      </c>
    </row>
    <row r="14" spans="1:37" x14ac:dyDescent="0.25">
      <c r="A14">
        <v>10</v>
      </c>
      <c r="B14" s="381">
        <f>'Bloom Price'!A14</f>
        <v>43116</v>
      </c>
      <c r="C14" s="485">
        <f>'Bloom Price'!B14</f>
        <v>79.44</v>
      </c>
      <c r="D14" s="8">
        <f>'Bloom Price'!D14</f>
        <v>62.65</v>
      </c>
      <c r="E14" s="8">
        <f>'Bloom Price'!F14</f>
        <v>110.69</v>
      </c>
      <c r="F14" s="8">
        <f>'Bloom Price'!H14</f>
        <v>78.67</v>
      </c>
      <c r="G14" s="8">
        <f>'Bloom Price'!J14</f>
        <v>420.07</v>
      </c>
      <c r="H14" s="8">
        <f>'Bloom Price'!L14</f>
        <v>102.49</v>
      </c>
      <c r="I14" s="8">
        <f>'Bloom Price'!N14</f>
        <v>108.89</v>
      </c>
      <c r="J14" s="8">
        <f>'Bloom Price'!P14</f>
        <v>59.92</v>
      </c>
      <c r="K14" s="8">
        <f>'Bloom Price'!R14</f>
        <v>54.5</v>
      </c>
      <c r="L14" s="8">
        <f>'Bloom Price'!T14</f>
        <v>91.39</v>
      </c>
      <c r="M14" s="8">
        <f>'Bloom Price'!V14</f>
        <v>217.76</v>
      </c>
      <c r="N14" s="8">
        <f>'Bloom Price'!X14</f>
        <v>80.42</v>
      </c>
      <c r="O14" s="8">
        <f>'Bloom Price'!Z14</f>
        <v>119.9</v>
      </c>
      <c r="P14" s="8">
        <f>'Bloom Price'!AB14</f>
        <v>196.66</v>
      </c>
      <c r="Q14" s="8">
        <f>'Bloom Price'!AD14</f>
        <v>163.81</v>
      </c>
      <c r="R14" s="8">
        <f>'Bloom Price'!AF14</f>
        <v>269.58</v>
      </c>
      <c r="S14" s="8">
        <f>'Bloom Price'!AH14</f>
        <v>88.35</v>
      </c>
      <c r="T14" s="8">
        <f>'Bloom Price'!AJ14</f>
        <v>63.42</v>
      </c>
      <c r="U14" s="8">
        <f>'Bloom Price'!AL14</f>
        <v>10.68</v>
      </c>
      <c r="V14" s="8">
        <f>'Bloom Price'!AN14</f>
        <v>87.53</v>
      </c>
      <c r="W14" s="8">
        <f>'Bloom Price'!AP14</f>
        <v>86.97</v>
      </c>
      <c r="X14" s="8">
        <f>'Bloom Price'!AR14</f>
        <v>51.03</v>
      </c>
      <c r="Y14" s="8">
        <f>'Bloom Price'!AT14</f>
        <v>24.36</v>
      </c>
      <c r="Z14" s="8">
        <f>'Bloom Price'!AV14</f>
        <v>104.62</v>
      </c>
      <c r="AA14" s="415">
        <f>'Bloom Price'!AX14</f>
        <v>116.14</v>
      </c>
      <c r="AB14" s="485">
        <f>IF($B14&lt;&gt;DATE(1900,1,0),_xll.BDH(AB$2,"PX_LAST",$B14,$B14,""),0)</f>
        <v>1639.8620000000001</v>
      </c>
      <c r="AC14" s="485">
        <f>IF($B14&lt;&gt;DATE(1900,1,0),_xll.BDH(AC$2,"PX_LAST",$B14,$B14,""),0)</f>
        <v>2188.39</v>
      </c>
      <c r="AD14" s="485">
        <f>IF($B14&lt;&gt;DATE(1900,1,0),_xll.BDH(AD$2,"PX_LAST",$B14,$B14,""),0)</f>
        <v>2037.33</v>
      </c>
      <c r="AE14" s="485">
        <f>IF($B14&lt;&gt;DATE(1900,1,0),_xll.BDH(AE$2,"PX_LAST",$B14,$B14,""),0)</f>
        <v>2.5371000000000001</v>
      </c>
      <c r="AF14" s="442">
        <f t="shared" si="0"/>
        <v>2.5371000000000001E-2</v>
      </c>
      <c r="AG14" s="445">
        <f t="shared" si="1"/>
        <v>6.8644817102114786E-5</v>
      </c>
    </row>
    <row r="15" spans="1:37" x14ac:dyDescent="0.25">
      <c r="A15">
        <v>11</v>
      </c>
      <c r="B15" s="381">
        <f>'Bloom Price'!A15</f>
        <v>43117</v>
      </c>
      <c r="C15" s="485">
        <f>'Bloom Price'!B15</f>
        <v>79.5</v>
      </c>
      <c r="D15" s="8">
        <f>'Bloom Price'!D15</f>
        <v>62.94</v>
      </c>
      <c r="E15" s="8">
        <f>'Bloom Price'!F15</f>
        <v>111.97</v>
      </c>
      <c r="F15" s="8">
        <f>'Bloom Price'!H15</f>
        <v>79.25</v>
      </c>
      <c r="G15" s="8">
        <f>'Bloom Price'!J15</f>
        <v>431.1</v>
      </c>
      <c r="H15" s="8">
        <f>'Bloom Price'!L15</f>
        <v>104.36</v>
      </c>
      <c r="I15" s="8">
        <f>'Bloom Price'!N15</f>
        <v>110.04</v>
      </c>
      <c r="J15" s="8">
        <f>'Bloom Price'!P15</f>
        <v>61.85</v>
      </c>
      <c r="K15" s="8">
        <f>'Bloom Price'!R15</f>
        <v>57.34</v>
      </c>
      <c r="L15" s="8">
        <f>'Bloom Price'!T15</f>
        <v>91.62</v>
      </c>
      <c r="M15" s="8">
        <f>'Bloom Price'!V15</f>
        <v>219.22</v>
      </c>
      <c r="N15" s="8">
        <f>'Bloom Price'!X15</f>
        <v>82.47</v>
      </c>
      <c r="O15" s="8">
        <f>'Bloom Price'!Z15</f>
        <v>120.51</v>
      </c>
      <c r="P15" s="8">
        <f>'Bloom Price'!AB15</f>
        <v>198.99</v>
      </c>
      <c r="Q15" s="8">
        <f>'Bloom Price'!AD15</f>
        <v>165.28</v>
      </c>
      <c r="R15" s="8">
        <f>'Bloom Price'!AF15</f>
        <v>271.49</v>
      </c>
      <c r="S15" s="8">
        <f>'Bloom Price'!AH15</f>
        <v>90.14</v>
      </c>
      <c r="T15" s="8">
        <f>'Bloom Price'!AJ15</f>
        <v>63.81</v>
      </c>
      <c r="U15" s="8">
        <f>'Bloom Price'!AL15</f>
        <v>10.68</v>
      </c>
      <c r="V15" s="8">
        <f>'Bloom Price'!AN15</f>
        <v>87.54</v>
      </c>
      <c r="W15" s="8">
        <f>'Bloom Price'!AP15</f>
        <v>86.79</v>
      </c>
      <c r="X15" s="8">
        <f>'Bloom Price'!AR15</f>
        <v>50.95</v>
      </c>
      <c r="Y15" s="8">
        <f>'Bloom Price'!AT15</f>
        <v>24.34</v>
      </c>
      <c r="Z15" s="8">
        <f>'Bloom Price'!AV15</f>
        <v>104.39</v>
      </c>
      <c r="AA15" s="415">
        <f>'Bloom Price'!AX15</f>
        <v>116.17</v>
      </c>
      <c r="AB15" s="485">
        <f>IF($B15&lt;&gt;DATE(1900,1,0),_xll.BDH(AB$2,"PX_LAST",$B15,$B15,""),0)</f>
        <v>1654.9939999999999</v>
      </c>
      <c r="AC15" s="485">
        <f>IF($B15&lt;&gt;DATE(1900,1,0),_xll.BDH(AC$2,"PX_LAST",$B15,$B15,""),0)</f>
        <v>2199.9299999999998</v>
      </c>
      <c r="AD15" s="485">
        <f>IF($B15&lt;&gt;DATE(1900,1,0),_xll.BDH(AD$2,"PX_LAST",$B15,$B15,""),0)</f>
        <v>2033.68</v>
      </c>
      <c r="AE15" s="485">
        <f>IF($B15&lt;&gt;DATE(1900,1,0),_xll.BDH(AE$2,"PX_LAST",$B15,$B15,""),0)</f>
        <v>2.5903999999999998</v>
      </c>
      <c r="AF15" s="442">
        <f t="shared" si="0"/>
        <v>2.5904E-2</v>
      </c>
      <c r="AG15" s="445">
        <f t="shared" si="1"/>
        <v>7.0068687899826898E-5</v>
      </c>
    </row>
    <row r="16" spans="1:37" x14ac:dyDescent="0.25">
      <c r="A16">
        <v>12</v>
      </c>
      <c r="B16" s="381">
        <f>'Bloom Price'!A16</f>
        <v>43118</v>
      </c>
      <c r="C16" s="485">
        <f>'Bloom Price'!B16</f>
        <v>79.349999999999994</v>
      </c>
      <c r="D16" s="8">
        <f>'Bloom Price'!D16</f>
        <v>62.9</v>
      </c>
      <c r="E16" s="8">
        <f>'Bloom Price'!F16</f>
        <v>110.42</v>
      </c>
      <c r="F16" s="8">
        <f>'Bloom Price'!H16</f>
        <v>78.88</v>
      </c>
      <c r="G16" s="8">
        <f>'Bloom Price'!J16</f>
        <v>432.07</v>
      </c>
      <c r="H16" s="8">
        <f>'Bloom Price'!L16</f>
        <v>103.81</v>
      </c>
      <c r="I16" s="8">
        <f>'Bloom Price'!N16</f>
        <v>111.77</v>
      </c>
      <c r="J16" s="8">
        <f>'Bloom Price'!P16</f>
        <v>61.83</v>
      </c>
      <c r="K16" s="8">
        <f>'Bloom Price'!R16</f>
        <v>57.4</v>
      </c>
      <c r="L16" s="8">
        <f>'Bloom Price'!T16</f>
        <v>90.52</v>
      </c>
      <c r="M16" s="8">
        <f>'Bloom Price'!V16</f>
        <v>217.29</v>
      </c>
      <c r="N16" s="8">
        <f>'Bloom Price'!X16</f>
        <v>82.94</v>
      </c>
      <c r="O16" s="8">
        <f>'Bloom Price'!Z16</f>
        <v>119.68</v>
      </c>
      <c r="P16" s="8">
        <f>'Bloom Price'!AB16</f>
        <v>197.39</v>
      </c>
      <c r="Q16" s="8">
        <f>'Bloom Price'!AD16</f>
        <v>164.95</v>
      </c>
      <c r="R16" s="8">
        <f>'Bloom Price'!AF16</f>
        <v>272.18</v>
      </c>
      <c r="S16" s="8">
        <f>'Bloom Price'!AH16</f>
        <v>90.1</v>
      </c>
      <c r="T16" s="8">
        <f>'Bloom Price'!AJ16</f>
        <v>64.11</v>
      </c>
      <c r="U16" s="8">
        <f>'Bloom Price'!AL16</f>
        <v>10.68</v>
      </c>
      <c r="V16" s="8">
        <f>'Bloom Price'!AN16</f>
        <v>87.45</v>
      </c>
      <c r="W16" s="8">
        <f>'Bloom Price'!AP16</f>
        <v>86.59</v>
      </c>
      <c r="X16" s="8">
        <f>'Bloom Price'!AR16</f>
        <v>50.87</v>
      </c>
      <c r="Y16" s="8">
        <f>'Bloom Price'!AT16</f>
        <v>24.34</v>
      </c>
      <c r="Z16" s="8">
        <f>'Bloom Price'!AV16</f>
        <v>104.06</v>
      </c>
      <c r="AA16" s="415">
        <f>'Bloom Price'!AX16</f>
        <v>115.9</v>
      </c>
      <c r="AB16" s="485">
        <f>IF($B16&lt;&gt;DATE(1900,1,0),_xll.BDH(AB$2,"PX_LAST",$B16,$B16,""),0)</f>
        <v>1651.538</v>
      </c>
      <c r="AC16" s="485">
        <f>IF($B16&lt;&gt;DATE(1900,1,0),_xll.BDH(AC$2,"PX_LAST",$B16,$B16,""),0)</f>
        <v>2196.73</v>
      </c>
      <c r="AD16" s="485">
        <f>IF($B16&lt;&gt;DATE(1900,1,0),_xll.BDH(AD$2,"PX_LAST",$B16,$B16,""),0)</f>
        <v>2030.32</v>
      </c>
      <c r="AE16" s="485">
        <f>IF($B16&lt;&gt;DATE(1900,1,0),_xll.BDH(AE$2,"PX_LAST",$B16,$B16,""),0)</f>
        <v>2.6255999999999999</v>
      </c>
      <c r="AF16" s="442">
        <f>AE16*0.01</f>
        <v>2.6256000000000002E-2</v>
      </c>
      <c r="AG16" s="445">
        <f>((1+AF16)^(1/365))-1</f>
        <v>7.100862591369328E-5</v>
      </c>
    </row>
    <row r="17" spans="1:33" x14ac:dyDescent="0.25">
      <c r="A17">
        <v>13</v>
      </c>
      <c r="B17" s="381">
        <f>'Bloom Price'!A17</f>
        <v>43119</v>
      </c>
      <c r="C17" s="485">
        <f>'Bloom Price'!B17</f>
        <v>79.86</v>
      </c>
      <c r="D17" s="8">
        <f>'Bloom Price'!D17</f>
        <v>63.28</v>
      </c>
      <c r="E17" s="8">
        <f>'Bloom Price'!F17</f>
        <v>110.59</v>
      </c>
      <c r="F17" s="8">
        <f>'Bloom Price'!H17</f>
        <v>80.19</v>
      </c>
      <c r="G17" s="8">
        <f>'Bloom Price'!J17</f>
        <v>433.23</v>
      </c>
      <c r="H17" s="8">
        <f>'Bloom Price'!L17</f>
        <v>104.64</v>
      </c>
      <c r="I17" s="8">
        <f>'Bloom Price'!N17</f>
        <v>111.93</v>
      </c>
      <c r="J17" s="8">
        <f>'Bloom Price'!P17</f>
        <v>62.28</v>
      </c>
      <c r="K17" s="8">
        <f>'Bloom Price'!R17</f>
        <v>57.4</v>
      </c>
      <c r="L17" s="8">
        <f>'Bloom Price'!T17</f>
        <v>92.56</v>
      </c>
      <c r="M17" s="8">
        <f>'Bloom Price'!V17</f>
        <v>218.28</v>
      </c>
      <c r="N17" s="8">
        <f>'Bloom Price'!X17</f>
        <v>83.84</v>
      </c>
      <c r="O17" s="8">
        <f>'Bloom Price'!Z17</f>
        <v>119.99</v>
      </c>
      <c r="P17" s="8">
        <f>'Bloom Price'!AB17</f>
        <v>198.81</v>
      </c>
      <c r="Q17" s="8">
        <f>'Bloom Price'!AD17</f>
        <v>165.89</v>
      </c>
      <c r="R17" s="8">
        <f>'Bloom Price'!AF17</f>
        <v>274.32</v>
      </c>
      <c r="S17" s="8">
        <f>'Bloom Price'!AH17</f>
        <v>90</v>
      </c>
      <c r="T17" s="8">
        <f>'Bloom Price'!AJ17</f>
        <v>67.209999999999994</v>
      </c>
      <c r="U17" s="8">
        <f>'Bloom Price'!AL17</f>
        <v>10.69</v>
      </c>
      <c r="V17" s="8">
        <f>'Bloom Price'!AN17</f>
        <v>87.54</v>
      </c>
      <c r="W17" s="8">
        <f>'Bloom Price'!AP17</f>
        <v>86.39</v>
      </c>
      <c r="X17" s="8">
        <f>'Bloom Price'!AR17</f>
        <v>50.78</v>
      </c>
      <c r="Y17" s="8">
        <f>'Bloom Price'!AT17</f>
        <v>24.33</v>
      </c>
      <c r="Z17" s="8">
        <f>'Bloom Price'!AV17</f>
        <v>103.79</v>
      </c>
      <c r="AA17" s="415">
        <f>'Bloom Price'!AX17</f>
        <v>115.57</v>
      </c>
      <c r="AB17" s="485">
        <f>IF($B17&lt;&gt;DATE(1900,1,0),_xll.BDH(AB$2,"PX_LAST",$B17,$B17,""),0)</f>
        <v>1660.6759999999999</v>
      </c>
      <c r="AC17" s="485">
        <f>IF($B17&lt;&gt;DATE(1900,1,0),_xll.BDH(AC$2,"PX_LAST",$B17,$B17,""),0)</f>
        <v>2207.4</v>
      </c>
      <c r="AD17" s="485">
        <f>IF($B17&lt;&gt;DATE(1900,1,0),_xll.BDH(AD$2,"PX_LAST",$B17,$B17,""),0)</f>
        <v>2027.27</v>
      </c>
      <c r="AE17" s="485">
        <f>IF($B17&lt;&gt;DATE(1900,1,0),_xll.BDH(AE$2,"PX_LAST",$B17,$B17,""),0)</f>
        <v>2.6592000000000002</v>
      </c>
      <c r="AF17" s="442">
        <f t="shared" si="0"/>
        <v>2.6592000000000005E-2</v>
      </c>
      <c r="AG17" s="445">
        <f t="shared" si="1"/>
        <v>7.1905539599681489E-5</v>
      </c>
    </row>
    <row r="18" spans="1:33" x14ac:dyDescent="0.25">
      <c r="A18">
        <v>14</v>
      </c>
      <c r="B18" s="381">
        <f>'Bloom Price'!A18</f>
        <v>43122</v>
      </c>
      <c r="C18" s="485">
        <f>'Bloom Price'!B18</f>
        <v>80.95</v>
      </c>
      <c r="D18" s="8">
        <f>'Bloom Price'!D18</f>
        <v>63.13</v>
      </c>
      <c r="E18" s="8">
        <f>'Bloom Price'!F18</f>
        <v>111.1</v>
      </c>
      <c r="F18" s="8">
        <f>'Bloom Price'!H18</f>
        <v>80.89</v>
      </c>
      <c r="G18" s="8">
        <f>'Bloom Price'!J18</f>
        <v>433.94</v>
      </c>
      <c r="H18" s="8">
        <f>'Bloom Price'!L18</f>
        <v>106.49</v>
      </c>
      <c r="I18" s="8">
        <f>'Bloom Price'!N18</f>
        <v>112.89</v>
      </c>
      <c r="J18" s="8">
        <f>'Bloom Price'!P18</f>
        <v>63.28</v>
      </c>
      <c r="K18" s="8">
        <f>'Bloom Price'!R18</f>
        <v>57.46</v>
      </c>
      <c r="L18" s="8">
        <f>'Bloom Price'!T18</f>
        <v>90.86</v>
      </c>
      <c r="M18" s="8">
        <f>'Bloom Price'!V18</f>
        <v>219.32</v>
      </c>
      <c r="N18" s="8">
        <f>'Bloom Price'!X18</f>
        <v>83.98</v>
      </c>
      <c r="O18" s="8">
        <f>'Bloom Price'!Z18</f>
        <v>120.19</v>
      </c>
      <c r="P18" s="8">
        <f>'Bloom Price'!AB18</f>
        <v>198</v>
      </c>
      <c r="Q18" s="8">
        <f>'Bloom Price'!AD18</f>
        <v>167.17</v>
      </c>
      <c r="R18" s="8">
        <f>'Bloom Price'!AF18</f>
        <v>273.89</v>
      </c>
      <c r="S18" s="8">
        <f>'Bloom Price'!AH18</f>
        <v>91.61</v>
      </c>
      <c r="T18" s="8">
        <f>'Bloom Price'!AJ18</f>
        <v>66.39</v>
      </c>
      <c r="U18" s="8">
        <f>'Bloom Price'!AL18</f>
        <v>10.69</v>
      </c>
      <c r="V18" s="8">
        <f>'Bloom Price'!AN18</f>
        <v>87.62</v>
      </c>
      <c r="W18" s="8">
        <f>'Bloom Price'!AP18</f>
        <v>86.38</v>
      </c>
      <c r="X18" s="8">
        <f>'Bloom Price'!AR18</f>
        <v>50.75</v>
      </c>
      <c r="Y18" s="8">
        <f>'Bloom Price'!AT18</f>
        <v>24.31</v>
      </c>
      <c r="Z18" s="8">
        <f>'Bloom Price'!AV18</f>
        <v>103.75</v>
      </c>
      <c r="AA18" s="415">
        <f>'Bloom Price'!AX18</f>
        <v>115.59</v>
      </c>
      <c r="AB18" s="485">
        <f>IF($B18&lt;&gt;DATE(1900,1,0),_xll.BDH(AB$2,"PX_LAST",$B18,$B18,""),0)</f>
        <v>1673.68</v>
      </c>
      <c r="AC18" s="485">
        <f>IF($B18&lt;&gt;DATE(1900,1,0),_xll.BDH(AC$2,"PX_LAST",$B18,$B18,""),0)</f>
        <v>2221.0100000000002</v>
      </c>
      <c r="AD18" s="485">
        <f>IF($B18&lt;&gt;DATE(1900,1,0),_xll.BDH(AD$2,"PX_LAST",$B18,$B18,""),0)</f>
        <v>2025.07</v>
      </c>
      <c r="AE18" s="485">
        <f>IF($B18&lt;&gt;DATE(1900,1,0),_xll.BDH(AE$2,"PX_LAST",$B18,$B18,""),0)</f>
        <v>2.65</v>
      </c>
      <c r="AF18" s="442">
        <f t="shared" si="0"/>
        <v>2.6499999999999999E-2</v>
      </c>
      <c r="AG18" s="445">
        <f t="shared" si="1"/>
        <v>7.1659985198868625E-5</v>
      </c>
    </row>
    <row r="19" spans="1:33" x14ac:dyDescent="0.25">
      <c r="A19">
        <v>15</v>
      </c>
      <c r="B19" s="381">
        <f>'Bloom Price'!A19</f>
        <v>43123</v>
      </c>
      <c r="C19" s="485">
        <f>'Bloom Price'!B19</f>
        <v>80.44</v>
      </c>
      <c r="D19" s="8">
        <f>'Bloom Price'!D19</f>
        <v>63.12</v>
      </c>
      <c r="E19" s="8">
        <f>'Bloom Price'!F19</f>
        <v>110.41</v>
      </c>
      <c r="F19" s="8">
        <f>'Bloom Price'!H19</f>
        <v>81.13</v>
      </c>
      <c r="G19" s="8">
        <f>'Bloom Price'!J19</f>
        <v>439.55</v>
      </c>
      <c r="H19" s="8">
        <f>'Bloom Price'!L19</f>
        <v>105.38</v>
      </c>
      <c r="I19" s="8">
        <f>'Bloom Price'!N19</f>
        <v>113.24</v>
      </c>
      <c r="J19" s="8">
        <f>'Bloom Price'!P19</f>
        <v>63.43</v>
      </c>
      <c r="K19" s="8">
        <f>'Bloom Price'!R19</f>
        <v>57.79</v>
      </c>
      <c r="L19" s="8">
        <f>'Bloom Price'!T19</f>
        <v>94.56</v>
      </c>
      <c r="M19" s="8">
        <f>'Bloom Price'!V19</f>
        <v>220.78</v>
      </c>
      <c r="N19" s="8">
        <f>'Bloom Price'!X19</f>
        <v>84.21</v>
      </c>
      <c r="O19" s="8">
        <f>'Bloom Price'!Z19</f>
        <v>121.14</v>
      </c>
      <c r="P19" s="8">
        <f>'Bloom Price'!AB19</f>
        <v>197.35</v>
      </c>
      <c r="Q19" s="8">
        <f>'Bloom Price'!AD19</f>
        <v>167.58</v>
      </c>
      <c r="R19" s="8">
        <f>'Bloom Price'!AF19</f>
        <v>272.02</v>
      </c>
      <c r="S19" s="8">
        <f>'Bloom Price'!AH19</f>
        <v>91.9</v>
      </c>
      <c r="T19" s="8">
        <f>'Bloom Price'!AJ19</f>
        <v>67.14</v>
      </c>
      <c r="U19" s="8">
        <f>'Bloom Price'!AL19</f>
        <v>10.69</v>
      </c>
      <c r="V19" s="8">
        <f>'Bloom Price'!AN19</f>
        <v>87.88</v>
      </c>
      <c r="W19" s="8">
        <f>'Bloom Price'!AP19</f>
        <v>86.63</v>
      </c>
      <c r="X19" s="8">
        <f>'Bloom Price'!AR19</f>
        <v>50.85</v>
      </c>
      <c r="Y19" s="8">
        <f>'Bloom Price'!AT19</f>
        <v>24.32</v>
      </c>
      <c r="Z19" s="8">
        <f>'Bloom Price'!AV19</f>
        <v>104.05</v>
      </c>
      <c r="AA19" s="415">
        <f>'Bloom Price'!AX19</f>
        <v>115.81</v>
      </c>
      <c r="AB19" s="485">
        <f>IF($B19&lt;&gt;DATE(1900,1,0),_xll.BDH(AB$2,"PX_LAST",$B19,$B19,""),0)</f>
        <v>1677.7149999999999</v>
      </c>
      <c r="AC19" s="485">
        <f>IF($B19&lt;&gt;DATE(1900,1,0),_xll.BDH(AC$2,"PX_LAST",$B19,$B19,""),0)</f>
        <v>2230.0500000000002</v>
      </c>
      <c r="AD19" s="485">
        <f>IF($B19&lt;&gt;DATE(1900,1,0),_xll.BDH(AD$2,"PX_LAST",$B19,$B19,""),0)</f>
        <v>2029.05</v>
      </c>
      <c r="AE19" s="485">
        <f>IF($B19&lt;&gt;DATE(1900,1,0),_xll.BDH(AE$2,"PX_LAST",$B19,$B19,""),0)</f>
        <v>2.6131000000000002</v>
      </c>
      <c r="AF19" s="442">
        <f t="shared" si="0"/>
        <v>2.6131000000000001E-2</v>
      </c>
      <c r="AG19" s="445">
        <f t="shared" si="1"/>
        <v>7.0674877926890645E-5</v>
      </c>
    </row>
    <row r="20" spans="1:33" x14ac:dyDescent="0.25">
      <c r="A20">
        <v>16</v>
      </c>
      <c r="B20" s="381">
        <f>'Bloom Price'!A20</f>
        <v>43124</v>
      </c>
      <c r="C20" s="485">
        <f>'Bloom Price'!B20</f>
        <v>80.92</v>
      </c>
      <c r="D20" s="8">
        <f>'Bloom Price'!D20</f>
        <v>63.39</v>
      </c>
      <c r="E20" s="8">
        <f>'Bloom Price'!F20</f>
        <v>110.5</v>
      </c>
      <c r="F20" s="8">
        <f>'Bloom Price'!H20</f>
        <v>79.78</v>
      </c>
      <c r="G20" s="8">
        <f>'Bloom Price'!J20</f>
        <v>437.48</v>
      </c>
      <c r="H20" s="8">
        <f>'Bloom Price'!L20</f>
        <v>105.51</v>
      </c>
      <c r="I20" s="8">
        <f>'Bloom Price'!N20</f>
        <v>112.85</v>
      </c>
      <c r="J20" s="8">
        <f>'Bloom Price'!P20</f>
        <v>63.76</v>
      </c>
      <c r="K20" s="8">
        <f>'Bloom Price'!R20</f>
        <v>56.88</v>
      </c>
      <c r="L20" s="8">
        <f>'Bloom Price'!T20</f>
        <v>95.77</v>
      </c>
      <c r="M20" s="8">
        <f>'Bloom Price'!V20</f>
        <v>222.03</v>
      </c>
      <c r="N20" s="8">
        <f>'Bloom Price'!X20</f>
        <v>83.71</v>
      </c>
      <c r="O20" s="8">
        <f>'Bloom Price'!Z20</f>
        <v>119.97</v>
      </c>
      <c r="P20" s="8">
        <f>'Bloom Price'!AB20</f>
        <v>198.41</v>
      </c>
      <c r="Q20" s="8">
        <f>'Bloom Price'!AD20</f>
        <v>167.4</v>
      </c>
      <c r="R20" s="8">
        <f>'Bloom Price'!AF20</f>
        <v>270.41000000000003</v>
      </c>
      <c r="S20" s="8">
        <f>'Bloom Price'!AH20</f>
        <v>91.82</v>
      </c>
      <c r="T20" s="8">
        <f>'Bloom Price'!AJ20</f>
        <v>68</v>
      </c>
      <c r="U20" s="8">
        <f>'Bloom Price'!AL20</f>
        <v>10.69</v>
      </c>
      <c r="V20" s="8">
        <f>'Bloom Price'!AN20</f>
        <v>87.75</v>
      </c>
      <c r="W20" s="8">
        <f>'Bloom Price'!AP20</f>
        <v>86.54</v>
      </c>
      <c r="X20" s="8">
        <f>'Bloom Price'!AR20</f>
        <v>50.94</v>
      </c>
      <c r="Y20" s="8">
        <f>'Bloom Price'!AT20</f>
        <v>24.3399</v>
      </c>
      <c r="Z20" s="8">
        <f>'Bloom Price'!AV20</f>
        <v>103.85</v>
      </c>
      <c r="AA20" s="415">
        <f>'Bloom Price'!AX20</f>
        <v>115.64</v>
      </c>
      <c r="AB20" s="485">
        <f>IF($B20&lt;&gt;DATE(1900,1,0),_xll.BDH(AB$2,"PX_LAST",$B20,$B20,""),0)</f>
        <v>1675.521</v>
      </c>
      <c r="AC20" s="485">
        <f>IF($B20&lt;&gt;DATE(1900,1,0),_xll.BDH(AC$2,"PX_LAST",$B20,$B20,""),0)</f>
        <v>2232.3000000000002</v>
      </c>
      <c r="AD20" s="485">
        <f>IF($B20&lt;&gt;DATE(1900,1,0),_xll.BDH(AD$2,"PX_LAST",$B20,$B20,""),0)</f>
        <v>2026.1</v>
      </c>
      <c r="AE20" s="485">
        <f>IF($B20&lt;&gt;DATE(1900,1,0),_xll.BDH(AE$2,"PX_LAST",$B20,$B20,""),0)</f>
        <v>2.6465000000000001</v>
      </c>
      <c r="AF20" s="442">
        <f t="shared" si="0"/>
        <v>2.6465000000000002E-2</v>
      </c>
      <c r="AG20" s="445">
        <f t="shared" si="1"/>
        <v>7.1566562000802136E-5</v>
      </c>
    </row>
    <row r="21" spans="1:33" x14ac:dyDescent="0.25">
      <c r="A21">
        <v>17</v>
      </c>
      <c r="B21" s="381">
        <f>'Bloom Price'!A21</f>
        <v>43125</v>
      </c>
      <c r="C21" s="485">
        <f>'Bloom Price'!B21</f>
        <v>81.58</v>
      </c>
      <c r="D21" s="8">
        <f>'Bloom Price'!D21</f>
        <v>63.81</v>
      </c>
      <c r="E21" s="8">
        <f>'Bloom Price'!F21</f>
        <v>110.55</v>
      </c>
      <c r="F21" s="8">
        <f>'Bloom Price'!H21</f>
        <v>79.8</v>
      </c>
      <c r="G21" s="8">
        <f>'Bloom Price'!J21</f>
        <v>449.81</v>
      </c>
      <c r="H21" s="8">
        <f>'Bloom Price'!L21</f>
        <v>108.3</v>
      </c>
      <c r="I21" s="8">
        <f>'Bloom Price'!N21</f>
        <v>111.96</v>
      </c>
      <c r="J21" s="8">
        <f>'Bloom Price'!P21</f>
        <v>63.52</v>
      </c>
      <c r="K21" s="8">
        <f>'Bloom Price'!R21</f>
        <v>55.76</v>
      </c>
      <c r="L21" s="8">
        <f>'Bloom Price'!T21</f>
        <v>95.55</v>
      </c>
      <c r="M21" s="8">
        <f>'Bloom Price'!V21</f>
        <v>221.31</v>
      </c>
      <c r="N21" s="8">
        <f>'Bloom Price'!X21</f>
        <v>84.34</v>
      </c>
      <c r="O21" s="8">
        <f>'Bloom Price'!Z21</f>
        <v>117.58</v>
      </c>
      <c r="P21" s="8">
        <f>'Bloom Price'!AB21</f>
        <v>201.38</v>
      </c>
      <c r="Q21" s="8">
        <f>'Bloom Price'!AD21</f>
        <v>167.45</v>
      </c>
      <c r="R21" s="8">
        <f>'Bloom Price'!AF21</f>
        <v>268.04000000000002</v>
      </c>
      <c r="S21" s="8">
        <f>'Bloom Price'!AH21</f>
        <v>92.33</v>
      </c>
      <c r="T21" s="8">
        <f>'Bloom Price'!AJ21</f>
        <v>67.709999999999994</v>
      </c>
      <c r="U21" s="8">
        <f>'Bloom Price'!AL21</f>
        <v>10.69</v>
      </c>
      <c r="V21" s="8">
        <f>'Bloom Price'!AN21</f>
        <v>87.69</v>
      </c>
      <c r="W21" s="8">
        <f>'Bloom Price'!AP21</f>
        <v>86.79</v>
      </c>
      <c r="X21" s="8">
        <f>'Bloom Price'!AR21</f>
        <v>50.95</v>
      </c>
      <c r="Y21" s="8">
        <f>'Bloom Price'!AT21</f>
        <v>24.34</v>
      </c>
      <c r="Z21" s="8">
        <f>'Bloom Price'!AV21</f>
        <v>104.08</v>
      </c>
      <c r="AA21" s="415">
        <f>'Bloom Price'!AX21</f>
        <v>115.8</v>
      </c>
      <c r="AB21" s="485">
        <f>IF($B21&lt;&gt;DATE(1900,1,0),_xll.BDH(AB$2,"PX_LAST",$B21,$B21,""),0)</f>
        <v>1676.326</v>
      </c>
      <c r="AC21" s="485">
        <f>IF($B21&lt;&gt;DATE(1900,1,0),_xll.BDH(AC$2,"PX_LAST",$B21,$B21,""),0)</f>
        <v>2234.38</v>
      </c>
      <c r="AD21" s="485">
        <f>IF($B21&lt;&gt;DATE(1900,1,0),_xll.BDH(AD$2,"PX_LAST",$B21,$B21,""),0)</f>
        <v>2031.16</v>
      </c>
      <c r="AE21" s="485">
        <f>IF($B21&lt;&gt;DATE(1900,1,0),_xll.BDH(AE$2,"PX_LAST",$B21,$B21,""),0)</f>
        <v>2.617</v>
      </c>
      <c r="AF21" s="442">
        <f t="shared" si="0"/>
        <v>2.6169999999999999E-2</v>
      </c>
      <c r="AG21" s="445">
        <f t="shared" si="1"/>
        <v>7.077901165031264E-5</v>
      </c>
    </row>
    <row r="22" spans="1:33" x14ac:dyDescent="0.25">
      <c r="A22">
        <v>18</v>
      </c>
      <c r="B22" s="381">
        <f>'Bloom Price'!A22</f>
        <v>43126</v>
      </c>
      <c r="C22" s="485">
        <f>'Bloom Price'!B22</f>
        <v>82.01</v>
      </c>
      <c r="D22" s="8">
        <f>'Bloom Price'!D22</f>
        <v>64.09</v>
      </c>
      <c r="E22" s="8">
        <f>'Bloom Price'!F22</f>
        <v>112.19</v>
      </c>
      <c r="F22" s="8">
        <f>'Bloom Price'!H22</f>
        <v>80.17</v>
      </c>
      <c r="G22" s="8">
        <f>'Bloom Price'!J22</f>
        <v>440.24</v>
      </c>
      <c r="H22" s="8">
        <f>'Bloom Price'!L22</f>
        <v>123.21</v>
      </c>
      <c r="I22" s="8">
        <f>'Bloom Price'!N22</f>
        <v>113.7</v>
      </c>
      <c r="J22" s="8">
        <f>'Bloom Price'!P22</f>
        <v>64.25</v>
      </c>
      <c r="K22" s="8">
        <f>'Bloom Price'!R22</f>
        <v>57.12</v>
      </c>
      <c r="L22" s="8">
        <f>'Bloom Price'!T22</f>
        <v>93.39</v>
      </c>
      <c r="M22" s="8">
        <f>'Bloom Price'!V22</f>
        <v>223.64</v>
      </c>
      <c r="N22" s="8">
        <f>'Bloom Price'!X22</f>
        <v>85.45</v>
      </c>
      <c r="O22" s="8">
        <f>'Bloom Price'!Z22</f>
        <v>122.42</v>
      </c>
      <c r="P22" s="8">
        <f>'Bloom Price'!AB22</f>
        <v>204.01</v>
      </c>
      <c r="Q22" s="8">
        <f>'Bloom Price'!AD22</f>
        <v>169.17</v>
      </c>
      <c r="R22" s="8">
        <f>'Bloom Price'!AF22</f>
        <v>268.85000000000002</v>
      </c>
      <c r="S22" s="8">
        <f>'Bloom Price'!AH22</f>
        <v>94.06</v>
      </c>
      <c r="T22" s="8">
        <f>'Bloom Price'!AJ22</f>
        <v>68.040000000000006</v>
      </c>
      <c r="U22" s="8">
        <f>'Bloom Price'!AL22</f>
        <v>10.69</v>
      </c>
      <c r="V22" s="8">
        <f>'Bloom Price'!AN22</f>
        <v>87.76</v>
      </c>
      <c r="W22" s="8">
        <f>'Bloom Price'!AP22</f>
        <v>86.64</v>
      </c>
      <c r="X22" s="8">
        <f>'Bloom Price'!AR22</f>
        <v>50.9</v>
      </c>
      <c r="Y22" s="8">
        <f>'Bloom Price'!AT22</f>
        <v>24.331600000000002</v>
      </c>
      <c r="Z22" s="8">
        <f>'Bloom Price'!AV22</f>
        <v>103.77</v>
      </c>
      <c r="AA22" s="415">
        <f>'Bloom Price'!AX22</f>
        <v>116.02</v>
      </c>
      <c r="AB22" s="485">
        <f>IF($B22&lt;&gt;DATE(1900,1,0),_xll.BDH(AB$2,"PX_LAST",$B22,$B22,""),0)</f>
        <v>1694.2329999999999</v>
      </c>
      <c r="AC22" s="485">
        <f>IF($B22&lt;&gt;DATE(1900,1,0),_xll.BDH(AC$2,"PX_LAST",$B22,$B22,""),0)</f>
        <v>2248.9299999999998</v>
      </c>
      <c r="AD22" s="485">
        <f>IF($B22&lt;&gt;DATE(1900,1,0),_xll.BDH(AD$2,"PX_LAST",$B22,$B22,""),0)</f>
        <v>2026.96</v>
      </c>
      <c r="AE22" s="485">
        <f>IF($B22&lt;&gt;DATE(1900,1,0),_xll.BDH(AE$2,"PX_LAST",$B22,$B22,""),0)</f>
        <v>2.6598999999999999</v>
      </c>
      <c r="AF22" s="442">
        <f t="shared" si="0"/>
        <v>2.6599000000000001E-2</v>
      </c>
      <c r="AG22" s="445">
        <f t="shared" si="1"/>
        <v>7.1924222188268772E-5</v>
      </c>
    </row>
    <row r="23" spans="1:33" x14ac:dyDescent="0.25">
      <c r="A23">
        <v>19</v>
      </c>
      <c r="B23" s="381">
        <f>'Bloom Price'!A23</f>
        <v>43129</v>
      </c>
      <c r="C23" s="485">
        <f>'Bloom Price'!B23</f>
        <v>83.63</v>
      </c>
      <c r="D23" s="8">
        <f>'Bloom Price'!D23</f>
        <v>63.36</v>
      </c>
      <c r="E23" s="8">
        <f>'Bloom Price'!F23</f>
        <v>111.54</v>
      </c>
      <c r="F23" s="8">
        <f>'Bloom Price'!H23</f>
        <v>78.91</v>
      </c>
      <c r="G23" s="8">
        <f>'Bloom Price'!J23</f>
        <v>436.34</v>
      </c>
      <c r="H23" s="8">
        <f>'Bloom Price'!L23</f>
        <v>122.31</v>
      </c>
      <c r="I23" s="8">
        <f>'Bloom Price'!N23</f>
        <v>113.3</v>
      </c>
      <c r="J23" s="8">
        <f>'Bloom Price'!P23</f>
        <v>64.430000000000007</v>
      </c>
      <c r="K23" s="8">
        <f>'Bloom Price'!R23</f>
        <v>55.33</v>
      </c>
      <c r="L23" s="8">
        <f>'Bloom Price'!T23</f>
        <v>94.2</v>
      </c>
      <c r="M23" s="8">
        <f>'Bloom Price'!V23</f>
        <v>220.74</v>
      </c>
      <c r="N23" s="8">
        <f>'Bloom Price'!X23</f>
        <v>84.31</v>
      </c>
      <c r="O23" s="8">
        <f>'Bloom Price'!Z23</f>
        <v>122.76</v>
      </c>
      <c r="P23" s="8">
        <f>'Bloom Price'!AB23</f>
        <v>204.25</v>
      </c>
      <c r="Q23" s="8">
        <f>'Bloom Price'!AD23</f>
        <v>168.06</v>
      </c>
      <c r="R23" s="8">
        <f>'Bloom Price'!AF23</f>
        <v>267.69</v>
      </c>
      <c r="S23" s="8">
        <f>'Bloom Price'!AH23</f>
        <v>93.92</v>
      </c>
      <c r="T23" s="8">
        <f>'Bloom Price'!AJ23</f>
        <v>67.58</v>
      </c>
      <c r="U23" s="8">
        <f>'Bloom Price'!AL23</f>
        <v>10.67</v>
      </c>
      <c r="V23" s="8">
        <f>'Bloom Price'!AN23</f>
        <v>87.45</v>
      </c>
      <c r="W23" s="8">
        <f>'Bloom Price'!AP23</f>
        <v>86.43</v>
      </c>
      <c r="X23" s="8">
        <f>'Bloom Price'!AR23</f>
        <v>50.79</v>
      </c>
      <c r="Y23" s="8">
        <f>'Bloom Price'!AT23</f>
        <v>24.3</v>
      </c>
      <c r="Z23" s="8">
        <f>'Bloom Price'!AV23</f>
        <v>103.51</v>
      </c>
      <c r="AA23" s="415">
        <f>'Bloom Price'!AX23</f>
        <v>115.39</v>
      </c>
      <c r="AB23" s="485">
        <f>IF($B23&lt;&gt;DATE(1900,1,0),_xll.BDH(AB$2,"PX_LAST",$B23,$B23,""),0)</f>
        <v>1682.7439999999999</v>
      </c>
      <c r="AC23" s="485">
        <f>IF($B23&lt;&gt;DATE(1900,1,0),_xll.BDH(AC$2,"PX_LAST",$B23,$B23,""),0)</f>
        <v>2234.2199999999998</v>
      </c>
      <c r="AD23" s="485">
        <f>IF($B23&lt;&gt;DATE(1900,1,0),_xll.BDH(AD$2,"PX_LAST",$B23,$B23,""),0)</f>
        <v>2024.37</v>
      </c>
      <c r="AE23" s="485">
        <f>IF($B23&lt;&gt;DATE(1900,1,0),_xll.BDH(AE$2,"PX_LAST",$B23,$B23,""),0)</f>
        <v>2.6936</v>
      </c>
      <c r="AF23" s="442">
        <f t="shared" si="0"/>
        <v>2.6936000000000002E-2</v>
      </c>
      <c r="AG23" s="445">
        <f t="shared" si="1"/>
        <v>7.2823505133490229E-5</v>
      </c>
    </row>
    <row r="24" spans="1:33" x14ac:dyDescent="0.25">
      <c r="A24">
        <v>20</v>
      </c>
      <c r="B24" s="381">
        <f>'Bloom Price'!A24</f>
        <v>43130</v>
      </c>
      <c r="C24" s="485">
        <f>'Bloom Price'!B24</f>
        <v>80.19</v>
      </c>
      <c r="D24" s="8">
        <f>'Bloom Price'!D24</f>
        <v>62.9</v>
      </c>
      <c r="E24" s="8">
        <f>'Bloom Price'!F24</f>
        <v>110.11</v>
      </c>
      <c r="F24" s="8">
        <f>'Bloom Price'!H24</f>
        <v>78.89</v>
      </c>
      <c r="G24" s="8">
        <f>'Bloom Price'!J24</f>
        <v>427.84</v>
      </c>
      <c r="H24" s="8">
        <f>'Bloom Price'!L24</f>
        <v>115.88</v>
      </c>
      <c r="I24" s="8">
        <f>'Bloom Price'!N24</f>
        <v>112.23</v>
      </c>
      <c r="J24" s="8">
        <f>'Bloom Price'!P24</f>
        <v>63.96</v>
      </c>
      <c r="K24" s="8">
        <f>'Bloom Price'!R24</f>
        <v>53.38</v>
      </c>
      <c r="L24" s="8">
        <f>'Bloom Price'!T24</f>
        <v>94.27</v>
      </c>
      <c r="M24" s="8">
        <f>'Bloom Price'!V24</f>
        <v>220.05</v>
      </c>
      <c r="N24" s="8">
        <f>'Bloom Price'!X24</f>
        <v>83.78</v>
      </c>
      <c r="O24" s="8">
        <f>'Bloom Price'!Z24</f>
        <v>119.58</v>
      </c>
      <c r="P24" s="8">
        <f>'Bloom Price'!AB24</f>
        <v>202.72</v>
      </c>
      <c r="Q24" s="8">
        <f>'Bloom Price'!AD24</f>
        <v>166.34</v>
      </c>
      <c r="R24" s="8">
        <f>'Bloom Price'!AF24</f>
        <v>261.45999999999998</v>
      </c>
      <c r="S24" s="8">
        <f>'Bloom Price'!AH24</f>
        <v>92.74</v>
      </c>
      <c r="T24" s="8">
        <f>'Bloom Price'!AJ24</f>
        <v>67.33</v>
      </c>
      <c r="U24" s="8">
        <f>'Bloom Price'!AL24</f>
        <v>10.67</v>
      </c>
      <c r="V24" s="8">
        <f>'Bloom Price'!AN24</f>
        <v>87.15</v>
      </c>
      <c r="W24" s="8">
        <f>'Bloom Price'!AP24</f>
        <v>86.27</v>
      </c>
      <c r="X24" s="8">
        <f>'Bloom Price'!AR24</f>
        <v>50.85</v>
      </c>
      <c r="Y24" s="8">
        <f>'Bloom Price'!AT24</f>
        <v>24.27</v>
      </c>
      <c r="Z24" s="8">
        <f>'Bloom Price'!AV24</f>
        <v>103.27</v>
      </c>
      <c r="AA24" s="415">
        <f>'Bloom Price'!AX24</f>
        <v>115.19</v>
      </c>
      <c r="AB24" s="485">
        <f>IF($B24&lt;&gt;DATE(1900,1,0),_xll.BDH(AB$2,"PX_LAST",$B24,$B24,""),0)</f>
        <v>1664.7539999999999</v>
      </c>
      <c r="AC24" s="485">
        <f>IF($B24&lt;&gt;DATE(1900,1,0),_xll.BDH(AC$2,"PX_LAST",$B24,$B24,""),0)</f>
        <v>2214.11</v>
      </c>
      <c r="AD24" s="485">
        <f>IF($B24&lt;&gt;DATE(1900,1,0),_xll.BDH(AD$2,"PX_LAST",$B24,$B24,""),0)</f>
        <v>2021.3</v>
      </c>
      <c r="AE24" s="485">
        <f>IF($B24&lt;&gt;DATE(1900,1,0),_xll.BDH(AE$2,"PX_LAST",$B24,$B24,""),0)</f>
        <v>2.7199</v>
      </c>
      <c r="AF24" s="442">
        <f t="shared" si="0"/>
        <v>2.7199000000000001E-2</v>
      </c>
      <c r="AG24" s="445">
        <f t="shared" si="1"/>
        <v>7.3525114983485906E-5</v>
      </c>
    </row>
    <row r="25" spans="1:33" x14ac:dyDescent="0.25">
      <c r="A25">
        <v>21</v>
      </c>
      <c r="B25" s="381">
        <f>'Bloom Price'!A25</f>
        <v>43131</v>
      </c>
      <c r="C25" s="485">
        <f>'Bloom Price'!B25</f>
        <v>78.69</v>
      </c>
      <c r="D25" s="8">
        <f>'Bloom Price'!D25</f>
        <v>62.95</v>
      </c>
      <c r="E25" s="8">
        <f>'Bloom Price'!F25</f>
        <v>108.67</v>
      </c>
      <c r="F25" s="8">
        <f>'Bloom Price'!H25</f>
        <v>76.11</v>
      </c>
      <c r="G25" s="8">
        <f>'Bloom Price'!J25</f>
        <v>431.67</v>
      </c>
      <c r="H25" s="8">
        <f>'Bloom Price'!L25</f>
        <v>112.22</v>
      </c>
      <c r="I25" s="8">
        <f>'Bloom Price'!N25</f>
        <v>113.91</v>
      </c>
      <c r="J25" s="8">
        <f>'Bloom Price'!P25</f>
        <v>62.6</v>
      </c>
      <c r="K25" s="8">
        <f>'Bloom Price'!R25</f>
        <v>53.63</v>
      </c>
      <c r="L25" s="8">
        <f>'Bloom Price'!T25</f>
        <v>94.57</v>
      </c>
      <c r="M25" s="8">
        <f>'Bloom Price'!V25</f>
        <v>219.47</v>
      </c>
      <c r="N25" s="8">
        <f>'Bloom Price'!X25</f>
        <v>85.32</v>
      </c>
      <c r="O25" s="8">
        <f>'Bloom Price'!Z25</f>
        <v>119.12</v>
      </c>
      <c r="P25" s="8">
        <f>'Bloom Price'!AB25</f>
        <v>203.25</v>
      </c>
      <c r="Q25" s="8">
        <f>'Bloom Price'!AD25</f>
        <v>166.36</v>
      </c>
      <c r="R25" s="8">
        <f>'Bloom Price'!AF25</f>
        <v>262.48</v>
      </c>
      <c r="S25" s="8">
        <f>'Bloom Price'!AH25</f>
        <v>95.01</v>
      </c>
      <c r="T25" s="8">
        <f>'Bloom Price'!AJ25</f>
        <v>68.22</v>
      </c>
      <c r="U25" s="8">
        <f>'Bloom Price'!AL25</f>
        <v>10.68</v>
      </c>
      <c r="V25" s="8">
        <f>'Bloom Price'!AN25</f>
        <v>87.3</v>
      </c>
      <c r="W25" s="8">
        <f>'Bloom Price'!AP25</f>
        <v>86.38</v>
      </c>
      <c r="X25" s="8">
        <f>'Bloom Price'!AR25</f>
        <v>50.77</v>
      </c>
      <c r="Y25" s="8">
        <f>'Bloom Price'!AT25</f>
        <v>24.25</v>
      </c>
      <c r="Z25" s="8">
        <f>'Bloom Price'!AV25</f>
        <v>103.3</v>
      </c>
      <c r="AA25" s="415">
        <f>'Bloom Price'!AX25</f>
        <v>115.36</v>
      </c>
      <c r="AB25" s="485">
        <f>IF($B25&lt;&gt;DATE(1900,1,0),_xll.BDH(AB$2,"PX_LAST",$B25,$B25,""),0)</f>
        <v>1664.683</v>
      </c>
      <c r="AC25" s="485">
        <f>IF($B25&lt;&gt;DATE(1900,1,0),_xll.BDH(AC$2,"PX_LAST",$B25,$B25,""),0)</f>
        <v>2213.2399999999998</v>
      </c>
      <c r="AD25" s="485">
        <f>IF($B25&lt;&gt;DATE(1900,1,0),_xll.BDH(AD$2,"PX_LAST",$B25,$B25,""),0)</f>
        <v>2022.8</v>
      </c>
      <c r="AE25" s="485">
        <f>IF($B25&lt;&gt;DATE(1900,1,0),_xll.BDH(AE$2,"PX_LAST",$B25,$B25,""),0)</f>
        <v>2.7050000000000001</v>
      </c>
      <c r="AF25" s="442">
        <f t="shared" si="0"/>
        <v>2.7050000000000001E-2</v>
      </c>
      <c r="AG25" s="445">
        <f t="shared" si="1"/>
        <v>7.3127646992077189E-5</v>
      </c>
    </row>
    <row r="26" spans="1:33" x14ac:dyDescent="0.25">
      <c r="A26">
        <v>22</v>
      </c>
      <c r="B26" s="381">
        <f>'Bloom Price'!A26</f>
        <v>43132</v>
      </c>
      <c r="C26" s="485">
        <f>'Bloom Price'!B26</f>
        <v>78.790000000000006</v>
      </c>
      <c r="D26" s="8">
        <f>'Bloom Price'!D26</f>
        <v>62.09</v>
      </c>
      <c r="E26" s="8">
        <f>'Bloom Price'!F26</f>
        <v>110.49</v>
      </c>
      <c r="F26" s="8">
        <f>'Bloom Price'!H26</f>
        <v>75.760000000000005</v>
      </c>
      <c r="G26" s="8">
        <f>'Bloom Price'!J26</f>
        <v>425.92</v>
      </c>
      <c r="H26" s="8">
        <f>'Bloom Price'!L26</f>
        <v>116.34</v>
      </c>
      <c r="I26" s="8">
        <f>'Bloom Price'!N26</f>
        <v>112.74</v>
      </c>
      <c r="J26" s="8">
        <f>'Bloom Price'!P26</f>
        <v>62.8</v>
      </c>
      <c r="K26" s="8">
        <f>'Bloom Price'!R26</f>
        <v>53.28</v>
      </c>
      <c r="L26" s="8">
        <f>'Bloom Price'!T26</f>
        <v>95.74</v>
      </c>
      <c r="M26" s="8">
        <f>'Bloom Price'!V26</f>
        <v>220.69</v>
      </c>
      <c r="N26" s="8">
        <f>'Bloom Price'!X26</f>
        <v>78.400000000000006</v>
      </c>
      <c r="O26" s="8">
        <f>'Bloom Price'!Z26</f>
        <v>120.19</v>
      </c>
      <c r="P26" s="8">
        <f>'Bloom Price'!AB26</f>
        <v>204.41</v>
      </c>
      <c r="Q26" s="8">
        <f>'Bloom Price'!AD26</f>
        <v>166.3</v>
      </c>
      <c r="R26" s="8">
        <f>'Bloom Price'!AF26</f>
        <v>261.83</v>
      </c>
      <c r="S26" s="8">
        <f>'Bloom Price'!AH26</f>
        <v>94.26</v>
      </c>
      <c r="T26" s="8">
        <f>'Bloom Price'!AJ26</f>
        <v>67.650000000000006</v>
      </c>
      <c r="U26" s="8">
        <f>'Bloom Price'!AL26</f>
        <v>10.69</v>
      </c>
      <c r="V26" s="8">
        <f>'Bloom Price'!AN26</f>
        <v>86.77</v>
      </c>
      <c r="W26" s="8">
        <f>'Bloom Price'!AP26</f>
        <v>85.81</v>
      </c>
      <c r="X26" s="8">
        <f>'Bloom Price'!AR26</f>
        <v>50.54</v>
      </c>
      <c r="Y26" s="8">
        <f>'Bloom Price'!AT26</f>
        <v>24.25</v>
      </c>
      <c r="Z26" s="8">
        <f>'Bloom Price'!AV26</f>
        <v>102.6</v>
      </c>
      <c r="AA26" s="415">
        <f>'Bloom Price'!AX26</f>
        <v>115</v>
      </c>
      <c r="AB26" s="485">
        <f>IF($B26&lt;&gt;DATE(1900,1,0),_xll.BDH(AB$2,"PX_LAST",$B26,$B26,""),0)</f>
        <v>1664.3710000000001</v>
      </c>
      <c r="AC26" s="485">
        <f>IF($B26&lt;&gt;DATE(1900,1,0),_xll.BDH(AC$2,"PX_LAST",$B26,$B26,""),0)</f>
        <v>2212.5300000000002</v>
      </c>
      <c r="AD26" s="485">
        <f>IF($B26&lt;&gt;DATE(1900,1,0),_xll.BDH(AD$2,"PX_LAST",$B26,$B26,""),0)</f>
        <v>2017.33</v>
      </c>
      <c r="AE26" s="485">
        <f>IF($B26&lt;&gt;DATE(1900,1,0),_xll.BDH(AE$2,"PX_LAST",$B26,$B26,""),0)</f>
        <v>2.7896000000000001</v>
      </c>
      <c r="AF26" s="442">
        <f t="shared" si="0"/>
        <v>2.7896000000000001E-2</v>
      </c>
      <c r="AG26" s="445">
        <f t="shared" si="1"/>
        <v>7.5383648327820296E-5</v>
      </c>
    </row>
    <row r="27" spans="1:33" x14ac:dyDescent="0.25">
      <c r="A27">
        <v>23</v>
      </c>
      <c r="B27" s="381">
        <f>'Bloom Price'!A27</f>
        <v>43133</v>
      </c>
      <c r="C27" s="485">
        <f>'Bloom Price'!B27</f>
        <v>76.45</v>
      </c>
      <c r="D27" s="8">
        <f>'Bloom Price'!D27</f>
        <v>60.46</v>
      </c>
      <c r="E27" s="8">
        <f>'Bloom Price'!F27</f>
        <v>108.7</v>
      </c>
      <c r="F27" s="8">
        <f>'Bloom Price'!H27</f>
        <v>74.489999999999995</v>
      </c>
      <c r="G27" s="8">
        <f>'Bloom Price'!J27</f>
        <v>416.96</v>
      </c>
      <c r="H27" s="8">
        <f>'Bloom Price'!L27</f>
        <v>115.17</v>
      </c>
      <c r="I27" s="8">
        <f>'Bloom Price'!N27</f>
        <v>110.78</v>
      </c>
      <c r="J27" s="8">
        <f>'Bloom Price'!P27</f>
        <v>63.48</v>
      </c>
      <c r="K27" s="8">
        <f>'Bloom Price'!R27</f>
        <v>50.68</v>
      </c>
      <c r="L27" s="8">
        <f>'Bloom Price'!T27</f>
        <v>94.12</v>
      </c>
      <c r="M27" s="8">
        <f>'Bloom Price'!V27</f>
        <v>215.89</v>
      </c>
      <c r="N27" s="8">
        <f>'Bloom Price'!X27</f>
        <v>76.569999999999993</v>
      </c>
      <c r="O27" s="8">
        <f>'Bloom Price'!Z27</f>
        <v>115.04</v>
      </c>
      <c r="P27" s="8">
        <f>'Bloom Price'!AB27</f>
        <v>200.24</v>
      </c>
      <c r="Q27" s="8">
        <f>'Bloom Price'!AD27</f>
        <v>162.75</v>
      </c>
      <c r="R27" s="8">
        <f>'Bloom Price'!AF27</f>
        <v>255.87</v>
      </c>
      <c r="S27" s="8">
        <f>'Bloom Price'!AH27</f>
        <v>91.78</v>
      </c>
      <c r="T27" s="8">
        <f>'Bloom Price'!AJ27</f>
        <v>67.22</v>
      </c>
      <c r="U27" s="8">
        <f>'Bloom Price'!AL27</f>
        <v>10.66</v>
      </c>
      <c r="V27" s="8">
        <f>'Bloom Price'!AN27</f>
        <v>86.22</v>
      </c>
      <c r="W27" s="8">
        <f>'Bloom Price'!AP27</f>
        <v>85.57</v>
      </c>
      <c r="X27" s="8">
        <f>'Bloom Price'!AR27</f>
        <v>50.45</v>
      </c>
      <c r="Y27" s="8">
        <f>'Bloom Price'!AT27</f>
        <v>24.23</v>
      </c>
      <c r="Z27" s="8">
        <f>'Bloom Price'!AV27</f>
        <v>102.22</v>
      </c>
      <c r="AA27" s="415">
        <f>'Bloom Price'!AX27</f>
        <v>114.11</v>
      </c>
      <c r="AB27" s="485">
        <f>IF($B27&lt;&gt;DATE(1900,1,0),_xll.BDH(AB$2,"PX_LAST",$B27,$B27,""),0)</f>
        <v>1629.559</v>
      </c>
      <c r="AC27" s="485">
        <f>IF($B27&lt;&gt;DATE(1900,1,0),_xll.BDH(AC$2,"PX_LAST",$B27,$B27,""),0)</f>
        <v>2171.54</v>
      </c>
      <c r="AD27" s="485">
        <f>IF($B27&lt;&gt;DATE(1900,1,0),_xll.BDH(AD$2,"PX_LAST",$B27,$B27,""),0)</f>
        <v>2009.11</v>
      </c>
      <c r="AE27" s="485">
        <f>IF($B27&lt;&gt;DATE(1900,1,0),_xll.BDH(AE$2,"PX_LAST",$B27,$B27,""),0)</f>
        <v>2.8411</v>
      </c>
      <c r="AF27" s="442">
        <f t="shared" si="0"/>
        <v>2.8410999999999999E-2</v>
      </c>
      <c r="AG27" s="445">
        <f t="shared" si="1"/>
        <v>7.6756075951811553E-5</v>
      </c>
    </row>
    <row r="28" spans="1:33" x14ac:dyDescent="0.25">
      <c r="A28">
        <v>24</v>
      </c>
      <c r="B28" s="381">
        <f>'Bloom Price'!A28</f>
        <v>43136</v>
      </c>
      <c r="C28" s="485">
        <f>'Bloom Price'!B28</f>
        <v>73.319999999999993</v>
      </c>
      <c r="D28" s="8">
        <f>'Bloom Price'!D28</f>
        <v>58.15</v>
      </c>
      <c r="E28" s="8">
        <f>'Bloom Price'!F28</f>
        <v>104.7</v>
      </c>
      <c r="F28" s="8">
        <f>'Bloom Price'!H28</f>
        <v>73.23</v>
      </c>
      <c r="G28" s="8">
        <f>'Bloom Price'!J28</f>
        <v>399.01</v>
      </c>
      <c r="H28" s="8">
        <f>'Bloom Price'!L28</f>
        <v>109.51</v>
      </c>
      <c r="I28" s="8">
        <f>'Bloom Price'!N28</f>
        <v>107.65</v>
      </c>
      <c r="J28" s="8">
        <f>'Bloom Price'!P28</f>
        <v>60.96</v>
      </c>
      <c r="K28" s="8">
        <f>'Bloom Price'!R28</f>
        <v>48.31</v>
      </c>
      <c r="L28" s="8">
        <f>'Bloom Price'!T28</f>
        <v>91.33</v>
      </c>
      <c r="M28" s="8">
        <f>'Bloom Price'!V28</f>
        <v>211</v>
      </c>
      <c r="N28" s="8">
        <f>'Bloom Price'!X28</f>
        <v>74.704999999999998</v>
      </c>
      <c r="O28" s="8">
        <f>'Bloom Price'!Z28</f>
        <v>109.54</v>
      </c>
      <c r="P28" s="8">
        <f>'Bloom Price'!AB28</f>
        <v>189.84</v>
      </c>
      <c r="Q28" s="8">
        <f>'Bloom Price'!AD28</f>
        <v>156.36000000000001</v>
      </c>
      <c r="R28" s="8">
        <f>'Bloom Price'!AF28</f>
        <v>248.5</v>
      </c>
      <c r="S28" s="8">
        <f>'Bloom Price'!AH28</f>
        <v>88</v>
      </c>
      <c r="T28" s="8">
        <f>'Bloom Price'!AJ28</f>
        <v>64.39</v>
      </c>
      <c r="U28" s="8">
        <f>'Bloom Price'!AL28</f>
        <v>10.65</v>
      </c>
      <c r="V28" s="8">
        <f>'Bloom Price'!AN28</f>
        <v>85.74</v>
      </c>
      <c r="W28" s="8">
        <f>'Bloom Price'!AP28</f>
        <v>85.88</v>
      </c>
      <c r="X28" s="8">
        <f>'Bloom Price'!AR28</f>
        <v>50.65</v>
      </c>
      <c r="Y28" s="8">
        <f>'Bloom Price'!AT28</f>
        <v>24.3</v>
      </c>
      <c r="Z28" s="8">
        <f>'Bloom Price'!AV28</f>
        <v>103.06</v>
      </c>
      <c r="AA28" s="415">
        <f>'Bloom Price'!AX28</f>
        <v>113.46</v>
      </c>
      <c r="AB28" s="485">
        <f>IF($B28&lt;&gt;DATE(1900,1,0),_xll.BDH(AB$2,"PX_LAST",$B28,$B28,""),0)</f>
        <v>1564.6610000000001</v>
      </c>
      <c r="AC28" s="485">
        <f>IF($B28&lt;&gt;DATE(1900,1,0),_xll.BDH(AC$2,"PX_LAST",$B28,$B28,""),0)</f>
        <v>2103.64</v>
      </c>
      <c r="AD28" s="485">
        <f>IF($B28&lt;&gt;DATE(1900,1,0),_xll.BDH(AD$2,"PX_LAST",$B28,$B28,""),0)</f>
        <v>2015.15</v>
      </c>
      <c r="AE28" s="485">
        <f>IF($B28&lt;&gt;DATE(1900,1,0),_xll.BDH(AE$2,"PX_LAST",$B28,$B28,""),0)</f>
        <v>2.7056</v>
      </c>
      <c r="AF28" s="442">
        <f t="shared" si="0"/>
        <v>2.7056E-2</v>
      </c>
      <c r="AG28" s="445">
        <f t="shared" si="1"/>
        <v>7.3143653525731267E-5</v>
      </c>
    </row>
    <row r="29" spans="1:33" x14ac:dyDescent="0.25">
      <c r="A29">
        <v>25</v>
      </c>
      <c r="B29" s="381">
        <f>'Bloom Price'!A29</f>
        <v>43137</v>
      </c>
      <c r="C29" s="485">
        <f>'Bloom Price'!B29</f>
        <v>74.02</v>
      </c>
      <c r="D29" s="8">
        <f>'Bloom Price'!D29</f>
        <v>60.05</v>
      </c>
      <c r="E29" s="8">
        <f>'Bloom Price'!F29</f>
        <v>106.17</v>
      </c>
      <c r="F29" s="8">
        <f>'Bloom Price'!H29</f>
        <v>74.19</v>
      </c>
      <c r="G29" s="8">
        <f>'Bloom Price'!J29</f>
        <v>408.33</v>
      </c>
      <c r="H29" s="8">
        <f>'Bloom Price'!L29</f>
        <v>111.2</v>
      </c>
      <c r="I29" s="8">
        <f>'Bloom Price'!N29</f>
        <v>109.57</v>
      </c>
      <c r="J29" s="8">
        <f>'Bloom Price'!P29</f>
        <v>60.9</v>
      </c>
      <c r="K29" s="8">
        <f>'Bloom Price'!R29</f>
        <v>50.25</v>
      </c>
      <c r="L29" s="8">
        <f>'Bloom Price'!T29</f>
        <v>93.93</v>
      </c>
      <c r="M29" s="8">
        <f>'Bloom Price'!V29</f>
        <v>216.29</v>
      </c>
      <c r="N29" s="8">
        <f>'Bloom Price'!X29</f>
        <v>75.680000000000007</v>
      </c>
      <c r="O29" s="8">
        <f>'Bloom Price'!Z29</f>
        <v>114.04</v>
      </c>
      <c r="P29" s="8">
        <f>'Bloom Price'!AB29</f>
        <v>191.96</v>
      </c>
      <c r="Q29" s="8">
        <f>'Bloom Price'!AD29</f>
        <v>158.94</v>
      </c>
      <c r="R29" s="8">
        <f>'Bloom Price'!AF29</f>
        <v>250.18</v>
      </c>
      <c r="S29" s="8">
        <f>'Bloom Price'!AH29</f>
        <v>91.33</v>
      </c>
      <c r="T29" s="8">
        <f>'Bloom Price'!AJ29</f>
        <v>65.22</v>
      </c>
      <c r="U29" s="8">
        <f>'Bloom Price'!AL29</f>
        <v>10.68</v>
      </c>
      <c r="V29" s="8">
        <f>'Bloom Price'!AN29</f>
        <v>86.26</v>
      </c>
      <c r="W29" s="8">
        <f>'Bloom Price'!AP29</f>
        <v>85.57</v>
      </c>
      <c r="X29" s="8">
        <f>'Bloom Price'!AR29</f>
        <v>50.39</v>
      </c>
      <c r="Y29" s="8">
        <f>'Bloom Price'!AT29</f>
        <v>24.23</v>
      </c>
      <c r="Z29" s="8">
        <f>'Bloom Price'!AV29</f>
        <v>102.61</v>
      </c>
      <c r="AA29" s="415">
        <f>'Bloom Price'!AX29</f>
        <v>113.67</v>
      </c>
      <c r="AB29" s="485">
        <f>IF($B29&lt;&gt;DATE(1900,1,0),_xll.BDH(AB$2,"PX_LAST",$B29,$B29,""),0)</f>
        <v>1589.78</v>
      </c>
      <c r="AC29" s="485">
        <f>IF($B29&lt;&gt;DATE(1900,1,0),_xll.BDH(AC$2,"PX_LAST",$B29,$B29,""),0)</f>
        <v>2098.85</v>
      </c>
      <c r="AD29" s="485">
        <f>IF($B29&lt;&gt;DATE(1900,1,0),_xll.BDH(AD$2,"PX_LAST",$B29,$B29,""),0)</f>
        <v>2016.27</v>
      </c>
      <c r="AE29" s="485">
        <f>IF($B29&lt;&gt;DATE(1900,1,0),_xll.BDH(AE$2,"PX_LAST",$B29,$B29,""),0)</f>
        <v>2.8016000000000001</v>
      </c>
      <c r="AF29" s="442">
        <f t="shared" si="0"/>
        <v>2.8016000000000003E-2</v>
      </c>
      <c r="AG29" s="445">
        <f t="shared" si="1"/>
        <v>7.5703498554791082E-5</v>
      </c>
    </row>
    <row r="30" spans="1:33" x14ac:dyDescent="0.25">
      <c r="A30">
        <v>26</v>
      </c>
      <c r="B30" s="381">
        <f>'Bloom Price'!A30</f>
        <v>43138</v>
      </c>
      <c r="C30" s="485">
        <f>'Bloom Price'!B30</f>
        <v>74.349999999999994</v>
      </c>
      <c r="D30" s="8">
        <f>'Bloom Price'!D30</f>
        <v>59.51</v>
      </c>
      <c r="E30" s="8">
        <f>'Bloom Price'!F30</f>
        <v>104.76</v>
      </c>
      <c r="F30" s="8">
        <f>'Bloom Price'!H30</f>
        <v>73.38</v>
      </c>
      <c r="G30" s="8">
        <f>'Bloom Price'!J30</f>
        <v>399.53</v>
      </c>
      <c r="H30" s="8">
        <f>'Bloom Price'!L30</f>
        <v>113.62</v>
      </c>
      <c r="I30" s="8">
        <f>'Bloom Price'!N30</f>
        <v>110.05</v>
      </c>
      <c r="J30" s="8">
        <f>'Bloom Price'!P30</f>
        <v>62.63</v>
      </c>
      <c r="K30" s="8">
        <f>'Bloom Price'!R30</f>
        <v>48.69</v>
      </c>
      <c r="L30" s="8">
        <f>'Bloom Price'!T30</f>
        <v>102.22</v>
      </c>
      <c r="M30" s="8">
        <f>'Bloom Price'!V30</f>
        <v>214.15</v>
      </c>
      <c r="N30" s="8">
        <f>'Bloom Price'!X30</f>
        <v>75.59</v>
      </c>
      <c r="O30" s="8">
        <f>'Bloom Price'!Z30</f>
        <v>110</v>
      </c>
      <c r="P30" s="8">
        <f>'Bloom Price'!AB30</f>
        <v>194.58</v>
      </c>
      <c r="Q30" s="8">
        <f>'Bloom Price'!AD30</f>
        <v>158.19</v>
      </c>
      <c r="R30" s="8">
        <f>'Bloom Price'!AF30</f>
        <v>251.15</v>
      </c>
      <c r="S30" s="8">
        <f>'Bloom Price'!AH30</f>
        <v>89.61</v>
      </c>
      <c r="T30" s="8">
        <f>'Bloom Price'!AJ30</f>
        <v>65.63</v>
      </c>
      <c r="U30" s="8">
        <f>'Bloom Price'!AL30</f>
        <v>10.67</v>
      </c>
      <c r="V30" s="8">
        <f>'Bloom Price'!AN30</f>
        <v>85.94</v>
      </c>
      <c r="W30" s="8">
        <f>'Bloom Price'!AP30</f>
        <v>85.4</v>
      </c>
      <c r="X30" s="8">
        <f>'Bloom Price'!AR30</f>
        <v>50.43</v>
      </c>
      <c r="Y30" s="8">
        <f>'Bloom Price'!AT30</f>
        <v>24.234999999999999</v>
      </c>
      <c r="Z30" s="8">
        <f>'Bloom Price'!AV30</f>
        <v>102.31</v>
      </c>
      <c r="AA30" s="415">
        <f>'Bloom Price'!AX30</f>
        <v>113.47</v>
      </c>
      <c r="AB30" s="485">
        <f>IF($B30&lt;&gt;DATE(1900,1,0),_xll.BDH(AB$2,"PX_LAST",$B30,$B30,""),0)</f>
        <v>1583.184</v>
      </c>
      <c r="AC30" s="485">
        <f>IF($B30&lt;&gt;DATE(1900,1,0),_xll.BDH(AC$2,"PX_LAST",$B30,$B30,""),0)</f>
        <v>2101.0700000000002</v>
      </c>
      <c r="AD30" s="485">
        <f>IF($B30&lt;&gt;DATE(1900,1,0),_xll.BDH(AD$2,"PX_LAST",$B30,$B30,""),0)</f>
        <v>2009.05</v>
      </c>
      <c r="AE30" s="485">
        <f>IF($B30&lt;&gt;DATE(1900,1,0),_xll.BDH(AE$2,"PX_LAST",$B30,$B30,""),0)</f>
        <v>2.8359000000000001</v>
      </c>
      <c r="AF30" s="442">
        <f t="shared" si="0"/>
        <v>2.8359000000000002E-2</v>
      </c>
      <c r="AG30" s="445">
        <f t="shared" si="1"/>
        <v>7.66175318474005E-5</v>
      </c>
    </row>
    <row r="31" spans="1:33" x14ac:dyDescent="0.25">
      <c r="A31">
        <v>27</v>
      </c>
      <c r="B31" s="381">
        <f>'Bloom Price'!A31</f>
        <v>43139</v>
      </c>
      <c r="C31" s="485">
        <f>'Bloom Price'!B31</f>
        <v>70.55</v>
      </c>
      <c r="D31" s="8">
        <f>'Bloom Price'!D31</f>
        <v>57.42</v>
      </c>
      <c r="E31" s="8">
        <f>'Bloom Price'!F31</f>
        <v>101.35</v>
      </c>
      <c r="F31" s="8">
        <f>'Bloom Price'!H31</f>
        <v>73.92</v>
      </c>
      <c r="G31" s="8">
        <f>'Bloom Price'!J31</f>
        <v>381.87</v>
      </c>
      <c r="H31" s="8">
        <f>'Bloom Price'!L31</f>
        <v>108.48</v>
      </c>
      <c r="I31" s="8">
        <f>'Bloom Price'!N31</f>
        <v>104.03</v>
      </c>
      <c r="J31" s="8">
        <f>'Bloom Price'!P31</f>
        <v>62.69</v>
      </c>
      <c r="K31" s="8">
        <f>'Bloom Price'!R31</f>
        <v>45.75</v>
      </c>
      <c r="L31" s="8">
        <f>'Bloom Price'!T31</f>
        <v>96.48</v>
      </c>
      <c r="M31" s="8">
        <f>'Bloom Price'!V31</f>
        <v>208.73</v>
      </c>
      <c r="N31" s="8">
        <f>'Bloom Price'!X31</f>
        <v>72.319999999999993</v>
      </c>
      <c r="O31" s="8">
        <f>'Bloom Price'!Z31</f>
        <v>103.82</v>
      </c>
      <c r="P31" s="8">
        <f>'Bloom Price'!AB31</f>
        <v>188.35</v>
      </c>
      <c r="Q31" s="8">
        <f>'Bloom Price'!AD31</f>
        <v>152.47</v>
      </c>
      <c r="R31" s="8">
        <f>'Bloom Price'!AF31</f>
        <v>239.27</v>
      </c>
      <c r="S31" s="8">
        <f>'Bloom Price'!AH31</f>
        <v>85.01</v>
      </c>
      <c r="T31" s="8">
        <f>'Bloom Price'!AJ31</f>
        <v>62.49</v>
      </c>
      <c r="U31" s="8">
        <f>'Bloom Price'!AL31</f>
        <v>10.65</v>
      </c>
      <c r="V31" s="8">
        <f>'Bloom Price'!AN31</f>
        <v>85.19</v>
      </c>
      <c r="W31" s="8">
        <f>'Bloom Price'!AP31</f>
        <v>85.2</v>
      </c>
      <c r="X31" s="8">
        <f>'Bloom Price'!AR31</f>
        <v>50.34</v>
      </c>
      <c r="Y31" s="8">
        <f>'Bloom Price'!AT31</f>
        <v>24.22</v>
      </c>
      <c r="Z31" s="8">
        <f>'Bloom Price'!AV31</f>
        <v>102.4</v>
      </c>
      <c r="AA31" s="415">
        <f>'Bloom Price'!AX31</f>
        <v>112.19</v>
      </c>
      <c r="AB31" s="485">
        <f>IF($B31&lt;&gt;DATE(1900,1,0),_xll.BDH(AB$2,"PX_LAST",$B31,$B31,""),0)</f>
        <v>1525.2619999999999</v>
      </c>
      <c r="AC31" s="485">
        <f>IF($B31&lt;&gt;DATE(1900,1,0),_xll.BDH(AC$2,"PX_LAST",$B31,$B31,""),0)</f>
        <v>2045.01</v>
      </c>
      <c r="AD31" s="485">
        <f>IF($B31&lt;&gt;DATE(1900,1,0),_xll.BDH(AD$2,"PX_LAST",$B31,$B31,""),0)</f>
        <v>2006.52</v>
      </c>
      <c r="AE31" s="485">
        <f>IF($B31&lt;&gt;DATE(1900,1,0),_xll.BDH(AE$2,"PX_LAST",$B31,$B31,""),0)</f>
        <v>2.8239999999999998</v>
      </c>
      <c r="AF31" s="442">
        <f t="shared" si="0"/>
        <v>2.8239999999999998E-2</v>
      </c>
      <c r="AG31" s="445">
        <f t="shared" si="1"/>
        <v>7.6300452703348398E-5</v>
      </c>
    </row>
    <row r="32" spans="1:33" x14ac:dyDescent="0.25">
      <c r="A32">
        <v>28</v>
      </c>
      <c r="B32" s="381">
        <f>'Bloom Price'!A32</f>
        <v>43140</v>
      </c>
      <c r="C32" s="485">
        <f>'Bloom Price'!B32</f>
        <v>69.39</v>
      </c>
      <c r="D32" s="8">
        <f>'Bloom Price'!D32</f>
        <v>58.42</v>
      </c>
      <c r="E32" s="8">
        <f>'Bloom Price'!F32</f>
        <v>103.09</v>
      </c>
      <c r="F32" s="8">
        <f>'Bloom Price'!H32</f>
        <v>74.87</v>
      </c>
      <c r="G32" s="8">
        <f>'Bloom Price'!J32</f>
        <v>392.91</v>
      </c>
      <c r="H32" s="8">
        <f>'Bloom Price'!L32</f>
        <v>111.3</v>
      </c>
      <c r="I32" s="8">
        <f>'Bloom Price'!N32</f>
        <v>106.98</v>
      </c>
      <c r="J32" s="8">
        <f>'Bloom Price'!P32</f>
        <v>62.7</v>
      </c>
      <c r="K32" s="8">
        <f>'Bloom Price'!R32</f>
        <v>48.08</v>
      </c>
      <c r="L32" s="8">
        <f>'Bloom Price'!T32</f>
        <v>97.73</v>
      </c>
      <c r="M32" s="8">
        <f>'Bloom Price'!V32</f>
        <v>210.26</v>
      </c>
      <c r="N32" s="8">
        <f>'Bloom Price'!X32</f>
        <v>74.75</v>
      </c>
      <c r="O32" s="8">
        <f>'Bloom Price'!Z32</f>
        <v>110.08</v>
      </c>
      <c r="P32" s="8">
        <f>'Bloom Price'!AB32</f>
        <v>191.21</v>
      </c>
      <c r="Q32" s="8">
        <f>'Bloom Price'!AD32</f>
        <v>154.59</v>
      </c>
      <c r="R32" s="8">
        <f>'Bloom Price'!AF32</f>
        <v>235.32</v>
      </c>
      <c r="S32" s="8">
        <f>'Bloom Price'!AH32</f>
        <v>88.18</v>
      </c>
      <c r="T32" s="8">
        <f>'Bloom Price'!AJ32</f>
        <v>65.489999999999995</v>
      </c>
      <c r="U32" s="8">
        <f>'Bloom Price'!AL32</f>
        <v>10.66</v>
      </c>
      <c r="V32" s="8">
        <f>'Bloom Price'!AN32</f>
        <v>84.95</v>
      </c>
      <c r="W32" s="8">
        <f>'Bloom Price'!AP32</f>
        <v>85.03</v>
      </c>
      <c r="X32" s="8">
        <f>'Bloom Price'!AR32</f>
        <v>50.57</v>
      </c>
      <c r="Y32" s="8">
        <f>'Bloom Price'!AT32</f>
        <v>24.18</v>
      </c>
      <c r="Z32" s="8">
        <f>'Bloom Price'!AV32</f>
        <v>102.22</v>
      </c>
      <c r="AA32" s="415">
        <f>'Bloom Price'!AX32</f>
        <v>111.86</v>
      </c>
      <c r="AB32" s="485">
        <f>IF($B32&lt;&gt;DATE(1900,1,0),_xll.BDH(AB$2,"PX_LAST",$B32,$B32,""),0)</f>
        <v>1546.549</v>
      </c>
      <c r="AC32" s="485">
        <f>IF($B32&lt;&gt;DATE(1900,1,0),_xll.BDH(AC$2,"PX_LAST",$B32,$B32,""),0)</f>
        <v>2050.9</v>
      </c>
      <c r="AD32" s="485">
        <f>IF($B32&lt;&gt;DATE(1900,1,0),_xll.BDH(AD$2,"PX_LAST",$B32,$B32,""),0)</f>
        <v>2007.17</v>
      </c>
      <c r="AE32" s="485">
        <f>IF($B32&lt;&gt;DATE(1900,1,0),_xll.BDH(AE$2,"PX_LAST",$B32,$B32,""),0)</f>
        <v>2.8512</v>
      </c>
      <c r="AF32" s="442">
        <f t="shared" si="0"/>
        <v>2.8511999999999999E-2</v>
      </c>
      <c r="AG32" s="445">
        <f t="shared" si="1"/>
        <v>7.7025151270282421E-5</v>
      </c>
    </row>
    <row r="33" spans="1:33" x14ac:dyDescent="0.25">
      <c r="A33">
        <v>29</v>
      </c>
      <c r="B33" s="381">
        <f>'Bloom Price'!A33</f>
        <v>43143</v>
      </c>
      <c r="C33" s="485">
        <f>'Bloom Price'!B33</f>
        <v>69.87</v>
      </c>
      <c r="D33" s="8">
        <f>'Bloom Price'!D33</f>
        <v>59.6</v>
      </c>
      <c r="E33" s="8">
        <f>'Bloom Price'!F33</f>
        <v>103.39</v>
      </c>
      <c r="F33" s="8">
        <f>'Bloom Price'!H33</f>
        <v>74.53</v>
      </c>
      <c r="G33" s="8">
        <f>'Bloom Price'!J33</f>
        <v>398.51</v>
      </c>
      <c r="H33" s="8">
        <f>'Bloom Price'!L33</f>
        <v>111.93</v>
      </c>
      <c r="I33" s="8">
        <f>'Bloom Price'!N33</f>
        <v>108.55</v>
      </c>
      <c r="J33" s="8">
        <f>'Bloom Price'!P33</f>
        <v>63.16</v>
      </c>
      <c r="K33" s="8">
        <f>'Bloom Price'!R33</f>
        <v>49.5</v>
      </c>
      <c r="L33" s="8">
        <f>'Bloom Price'!T33</f>
        <v>96.63</v>
      </c>
      <c r="M33" s="8">
        <f>'Bloom Price'!V33</f>
        <v>213.01</v>
      </c>
      <c r="N33" s="8">
        <f>'Bloom Price'!X33</f>
        <v>75.28</v>
      </c>
      <c r="O33" s="8">
        <f>'Bloom Price'!Z33</f>
        <v>109.91</v>
      </c>
      <c r="P33" s="8">
        <f>'Bloom Price'!AB33</f>
        <v>193.95</v>
      </c>
      <c r="Q33" s="8">
        <f>'Bloom Price'!AD33</f>
        <v>156.69999999999999</v>
      </c>
      <c r="R33" s="8">
        <f>'Bloom Price'!AF33</f>
        <v>239.93</v>
      </c>
      <c r="S33" s="8">
        <f>'Bloom Price'!AH33</f>
        <v>89.13</v>
      </c>
      <c r="T33" s="8">
        <f>'Bloom Price'!AJ33</f>
        <v>65.98</v>
      </c>
      <c r="U33" s="8">
        <f>'Bloom Price'!AL33</f>
        <v>10.65</v>
      </c>
      <c r="V33" s="8">
        <f>'Bloom Price'!AN33</f>
        <v>85.53</v>
      </c>
      <c r="W33" s="8">
        <f>'Bloom Price'!AP33</f>
        <v>84.98</v>
      </c>
      <c r="X33" s="8">
        <f>'Bloom Price'!AR33</f>
        <v>50.51</v>
      </c>
      <c r="Y33" s="8">
        <f>'Bloom Price'!AT33</f>
        <v>24.17</v>
      </c>
      <c r="Z33" s="8">
        <f>'Bloom Price'!AV33</f>
        <v>102.19</v>
      </c>
      <c r="AA33" s="415">
        <f>'Bloom Price'!AX33</f>
        <v>112.04</v>
      </c>
      <c r="AB33" s="485">
        <f>IF($B33&lt;&gt;DATE(1900,1,0),_xll.BDH(AB$2,"PX_LAST",$B33,$B33,""),0)</f>
        <v>1567.162</v>
      </c>
      <c r="AC33" s="485">
        <f>IF($B33&lt;&gt;DATE(1900,1,0),_xll.BDH(AC$2,"PX_LAST",$B33,$B33,""),0)</f>
        <v>2075.91</v>
      </c>
      <c r="AD33" s="485">
        <f>IF($B33&lt;&gt;DATE(1900,1,0),_xll.BDH(AD$2,"PX_LAST",$B33,$B33,""),0)</f>
        <v>2004.92</v>
      </c>
      <c r="AE33" s="485">
        <f>IF($B33&lt;&gt;DATE(1900,1,0),_xll.BDH(AE$2,"PX_LAST",$B33,$B33,""),0)</f>
        <v>2.8585000000000003</v>
      </c>
      <c r="AF33" s="442">
        <f t="shared" si="0"/>
        <v>2.8585000000000003E-2</v>
      </c>
      <c r="AG33" s="445">
        <f t="shared" si="1"/>
        <v>7.7219615045587275E-5</v>
      </c>
    </row>
    <row r="34" spans="1:33" x14ac:dyDescent="0.25">
      <c r="A34">
        <v>30</v>
      </c>
      <c r="B34" s="381">
        <f>'Bloom Price'!A34</f>
        <v>43144</v>
      </c>
      <c r="C34" s="485">
        <f>'Bloom Price'!B34</f>
        <v>70.11</v>
      </c>
      <c r="D34" s="8">
        <f>'Bloom Price'!D34</f>
        <v>59.45</v>
      </c>
      <c r="E34" s="8">
        <f>'Bloom Price'!F34</f>
        <v>104.12</v>
      </c>
      <c r="F34" s="8">
        <f>'Bloom Price'!H34</f>
        <v>74.73</v>
      </c>
      <c r="G34" s="8">
        <f>'Bloom Price'!J34</f>
        <v>402</v>
      </c>
      <c r="H34" s="8">
        <f>'Bloom Price'!L34</f>
        <v>111.86</v>
      </c>
      <c r="I34" s="8">
        <f>'Bloom Price'!N34</f>
        <v>107.69</v>
      </c>
      <c r="J34" s="8">
        <f>'Bloom Price'!P34</f>
        <v>63.87</v>
      </c>
      <c r="K34" s="8">
        <f>'Bloom Price'!R34</f>
        <v>49.55</v>
      </c>
      <c r="L34" s="8">
        <f>'Bloom Price'!T34</f>
        <v>95.56</v>
      </c>
      <c r="M34" s="8">
        <f>'Bloom Price'!V34</f>
        <v>213.47</v>
      </c>
      <c r="N34" s="8">
        <f>'Bloom Price'!X34</f>
        <v>74.97</v>
      </c>
      <c r="O34" s="8">
        <f>'Bloom Price'!Z34</f>
        <v>109.97</v>
      </c>
      <c r="P34" s="8">
        <f>'Bloom Price'!AB34</f>
        <v>194.7</v>
      </c>
      <c r="Q34" s="8">
        <f>'Bloom Price'!AD34</f>
        <v>157.16999999999999</v>
      </c>
      <c r="R34" s="8">
        <f>'Bloom Price'!AF34</f>
        <v>240.32</v>
      </c>
      <c r="S34" s="8">
        <f>'Bloom Price'!AH34</f>
        <v>89.83</v>
      </c>
      <c r="T34" s="8">
        <f>'Bloom Price'!AJ34</f>
        <v>65.87</v>
      </c>
      <c r="U34" s="8">
        <f>'Bloom Price'!AL34</f>
        <v>10.64</v>
      </c>
      <c r="V34" s="8">
        <f>'Bloom Price'!AN34</f>
        <v>85.26</v>
      </c>
      <c r="W34" s="8">
        <f>'Bloom Price'!AP34</f>
        <v>84.96</v>
      </c>
      <c r="X34" s="8">
        <f>'Bloom Price'!AR34</f>
        <v>50.43</v>
      </c>
      <c r="Y34" s="8">
        <f>'Bloom Price'!AT34</f>
        <v>24.2</v>
      </c>
      <c r="Z34" s="8">
        <f>'Bloom Price'!AV34</f>
        <v>102.36</v>
      </c>
      <c r="AA34" s="415">
        <f>'Bloom Price'!AX34</f>
        <v>111.63</v>
      </c>
      <c r="AB34" s="485">
        <f>IF($B34&lt;&gt;DATE(1900,1,0),_xll.BDH(AB$2,"PX_LAST",$B34,$B34,""),0)</f>
        <v>1571.5219999999999</v>
      </c>
      <c r="AC34" s="485">
        <f>IF($B34&lt;&gt;DATE(1900,1,0),_xll.BDH(AC$2,"PX_LAST",$B34,$B34,""),0)</f>
        <v>2080.6799999999998</v>
      </c>
      <c r="AD34" s="485">
        <f>IF($B34&lt;&gt;DATE(1900,1,0),_xll.BDH(AD$2,"PX_LAST",$B34,$B34,""),0)</f>
        <v>2005.19</v>
      </c>
      <c r="AE34" s="485">
        <f>IF($B34&lt;&gt;DATE(1900,1,0),_xll.BDH(AE$2,"PX_LAST",$B34,$B34,""),0)</f>
        <v>2.8294000000000001</v>
      </c>
      <c r="AF34" s="442">
        <f t="shared" si="0"/>
        <v>2.8294000000000003E-2</v>
      </c>
      <c r="AG34" s="445">
        <f t="shared" si="1"/>
        <v>7.644434189213456E-5</v>
      </c>
    </row>
    <row r="35" spans="1:33" x14ac:dyDescent="0.25">
      <c r="A35">
        <v>31</v>
      </c>
      <c r="B35" s="381">
        <f>'Bloom Price'!A35</f>
        <v>43145</v>
      </c>
      <c r="C35" s="485">
        <f>'Bloom Price'!B35</f>
        <v>69.790000000000006</v>
      </c>
      <c r="D35" s="8">
        <f>'Bloom Price'!D35</f>
        <v>60.25</v>
      </c>
      <c r="E35" s="8">
        <f>'Bloom Price'!F35</f>
        <v>104.6</v>
      </c>
      <c r="F35" s="8">
        <f>'Bloom Price'!H35</f>
        <v>75.84</v>
      </c>
      <c r="G35" s="8">
        <f>'Bloom Price'!J35</f>
        <v>409.89</v>
      </c>
      <c r="H35" s="8">
        <f>'Bloom Price'!L35</f>
        <v>113.08</v>
      </c>
      <c r="I35" s="8">
        <f>'Bloom Price'!N35</f>
        <v>109.02</v>
      </c>
      <c r="J35" s="8">
        <f>'Bloom Price'!P35</f>
        <v>65.349999999999994</v>
      </c>
      <c r="K35" s="8">
        <f>'Bloom Price'!R35</f>
        <v>51.96</v>
      </c>
      <c r="L35" s="8">
        <f>'Bloom Price'!T35</f>
        <v>96.71</v>
      </c>
      <c r="M35" s="8">
        <f>'Bloom Price'!V35</f>
        <v>214</v>
      </c>
      <c r="N35" s="8">
        <f>'Bloom Price'!X35</f>
        <v>77.27</v>
      </c>
      <c r="O35" s="8">
        <f>'Bloom Price'!Z35</f>
        <v>112.99</v>
      </c>
      <c r="P35" s="8">
        <f>'Bloom Price'!AB35</f>
        <v>197.87</v>
      </c>
      <c r="Q35" s="8">
        <f>'Bloom Price'!AD35</f>
        <v>159.38999999999999</v>
      </c>
      <c r="R35" s="8">
        <f>'Bloom Price'!AF35</f>
        <v>240.82</v>
      </c>
      <c r="S35" s="8">
        <f>'Bloom Price'!AH35</f>
        <v>90.81</v>
      </c>
      <c r="T35" s="8">
        <f>'Bloom Price'!AJ35</f>
        <v>67.959999999999994</v>
      </c>
      <c r="U35" s="8">
        <f>'Bloom Price'!AL35</f>
        <v>10.65</v>
      </c>
      <c r="V35" s="8">
        <f>'Bloom Price'!AN35</f>
        <v>85.41</v>
      </c>
      <c r="W35" s="8">
        <f>'Bloom Price'!AP35</f>
        <v>84.67</v>
      </c>
      <c r="X35" s="8">
        <f>'Bloom Price'!AR35</f>
        <v>50.28</v>
      </c>
      <c r="Y35" s="8">
        <f>'Bloom Price'!AT35</f>
        <v>24.19</v>
      </c>
      <c r="Z35" s="8">
        <f>'Bloom Price'!AV35</f>
        <v>101.74</v>
      </c>
      <c r="AA35" s="415">
        <f>'Bloom Price'!AX35</f>
        <v>111.38</v>
      </c>
      <c r="AB35" s="485">
        <f>IF($B35&lt;&gt;DATE(1900,1,0),_xll.BDH(AB$2,"PX_LAST",$B35,$B35,""),0)</f>
        <v>1593.672</v>
      </c>
      <c r="AC35" s="485">
        <f>IF($B35&lt;&gt;DATE(1900,1,0),_xll.BDH(AC$2,"PX_LAST",$B35,$B35,""),0)</f>
        <v>2105.86</v>
      </c>
      <c r="AD35" s="485">
        <f>IF($B35&lt;&gt;DATE(1900,1,0),_xll.BDH(AD$2,"PX_LAST",$B35,$B35,""),0)</f>
        <v>1997.24</v>
      </c>
      <c r="AE35" s="485">
        <f>IF($B35&lt;&gt;DATE(1900,1,0),_xll.BDH(AE$2,"PX_LAST",$B35,$B35,""),0)</f>
        <v>2.9022000000000001</v>
      </c>
      <c r="AF35" s="442">
        <f t="shared" si="0"/>
        <v>2.9022000000000003E-2</v>
      </c>
      <c r="AG35" s="445">
        <f t="shared" si="1"/>
        <v>7.8383446079133279E-5</v>
      </c>
    </row>
    <row r="36" spans="1:33" x14ac:dyDescent="0.25">
      <c r="A36">
        <v>32</v>
      </c>
      <c r="B36" s="381">
        <f>'Bloom Price'!A36</f>
        <v>43146</v>
      </c>
      <c r="C36" s="485">
        <f>'Bloom Price'!B36</f>
        <v>70.489999999999995</v>
      </c>
      <c r="D36" s="8">
        <f>'Bloom Price'!D36</f>
        <v>60.7</v>
      </c>
      <c r="E36" s="8">
        <f>'Bloom Price'!F36</f>
        <v>105.18</v>
      </c>
      <c r="F36" s="8">
        <f>'Bloom Price'!H36</f>
        <v>75.88</v>
      </c>
      <c r="G36" s="8">
        <f>'Bloom Price'!J36</f>
        <v>418.56</v>
      </c>
      <c r="H36" s="8">
        <f>'Bloom Price'!L36</f>
        <v>114.9</v>
      </c>
      <c r="I36" s="8">
        <f>'Bloom Price'!N36</f>
        <v>113.12</v>
      </c>
      <c r="J36" s="8">
        <f>'Bloom Price'!P36</f>
        <v>68.98</v>
      </c>
      <c r="K36" s="8">
        <f>'Bloom Price'!R36</f>
        <v>53.99</v>
      </c>
      <c r="L36" s="8">
        <f>'Bloom Price'!T36</f>
        <v>97.36</v>
      </c>
      <c r="M36" s="8">
        <f>'Bloom Price'!V36</f>
        <v>216.81</v>
      </c>
      <c r="N36" s="8">
        <f>'Bloom Price'!X36</f>
        <v>78.295000000000002</v>
      </c>
      <c r="O36" s="8">
        <f>'Bloom Price'!Z36</f>
        <v>116.17</v>
      </c>
      <c r="P36" s="8">
        <f>'Bloom Price'!AB36</f>
        <v>202.6</v>
      </c>
      <c r="Q36" s="8">
        <f>'Bloom Price'!AD36</f>
        <v>161.34</v>
      </c>
      <c r="R36" s="8">
        <f>'Bloom Price'!AF36</f>
        <v>245.03</v>
      </c>
      <c r="S36" s="8">
        <f>'Bloom Price'!AH36</f>
        <v>92.66</v>
      </c>
      <c r="T36" s="8">
        <f>'Bloom Price'!AJ36</f>
        <v>68.290000000000006</v>
      </c>
      <c r="U36" s="8">
        <f>'Bloom Price'!AL36</f>
        <v>10.65</v>
      </c>
      <c r="V36" s="8">
        <f>'Bloom Price'!AN36</f>
        <v>86.1</v>
      </c>
      <c r="W36" s="8">
        <f>'Bloom Price'!AP36</f>
        <v>84.85</v>
      </c>
      <c r="X36" s="8">
        <f>'Bloom Price'!AR36</f>
        <v>50.33</v>
      </c>
      <c r="Y36" s="8">
        <f>'Bloom Price'!AT36</f>
        <v>24.19</v>
      </c>
      <c r="Z36" s="8">
        <f>'Bloom Price'!AV36</f>
        <v>101.77</v>
      </c>
      <c r="AA36" s="415">
        <f>'Bloom Price'!AX36</f>
        <v>112.11</v>
      </c>
      <c r="AB36" s="485">
        <f>IF($B36&lt;&gt;DATE(1900,1,0),_xll.BDH(AB$2,"PX_LAST",$B36,$B36,""),0)</f>
        <v>1612.5319999999999</v>
      </c>
      <c r="AC36" s="485">
        <f>IF($B36&lt;&gt;DATE(1900,1,0),_xll.BDH(AC$2,"PX_LAST",$B36,$B36,""),0)</f>
        <v>2130.94</v>
      </c>
      <c r="AD36" s="485">
        <f>IF($B36&lt;&gt;DATE(1900,1,0),_xll.BDH(AD$2,"PX_LAST",$B36,$B36,""),0)</f>
        <v>2000.76</v>
      </c>
      <c r="AE36" s="485">
        <f>IF($B36&lt;&gt;DATE(1900,1,0),_xll.BDH(AE$2,"PX_LAST",$B36,$B36,""),0)</f>
        <v>2.9095</v>
      </c>
      <c r="AF36" s="442">
        <f t="shared" si="0"/>
        <v>2.9094999999999999E-2</v>
      </c>
      <c r="AG36" s="445">
        <f t="shared" si="1"/>
        <v>7.8577813742652936E-5</v>
      </c>
    </row>
    <row r="37" spans="1:33" x14ac:dyDescent="0.25">
      <c r="A37">
        <v>33</v>
      </c>
      <c r="B37" s="381">
        <f>'Bloom Price'!A37</f>
        <v>43147</v>
      </c>
      <c r="C37" s="485">
        <f>'Bloom Price'!B37</f>
        <v>71.900000000000006</v>
      </c>
      <c r="D37" s="8">
        <f>'Bloom Price'!D37</f>
        <v>60.48</v>
      </c>
      <c r="E37" s="8">
        <f>'Bloom Price'!F37</f>
        <v>106.53</v>
      </c>
      <c r="F37" s="8">
        <f>'Bloom Price'!H37</f>
        <v>76.010000000000005</v>
      </c>
      <c r="G37" s="8">
        <f>'Bloom Price'!J37</f>
        <v>415.98</v>
      </c>
      <c r="H37" s="8">
        <f>'Bloom Price'!L37</f>
        <v>118.6</v>
      </c>
      <c r="I37" s="8">
        <f>'Bloom Price'!N37</f>
        <v>112.86</v>
      </c>
      <c r="J37" s="8">
        <f>'Bloom Price'!P37</f>
        <v>68.959999999999994</v>
      </c>
      <c r="K37" s="8">
        <f>'Bloom Price'!R37</f>
        <v>55.03</v>
      </c>
      <c r="L37" s="8">
        <f>'Bloom Price'!T37</f>
        <v>98.85</v>
      </c>
      <c r="M37" s="8">
        <f>'Bloom Price'!V37</f>
        <v>219.45</v>
      </c>
      <c r="N37" s="8">
        <f>'Bloom Price'!X37</f>
        <v>78.37</v>
      </c>
      <c r="O37" s="8">
        <f>'Bloom Price'!Z37</f>
        <v>117</v>
      </c>
      <c r="P37" s="8">
        <f>'Bloom Price'!AB37</f>
        <v>202.77</v>
      </c>
      <c r="Q37" s="8">
        <f>'Bloom Price'!AD37</f>
        <v>161.46</v>
      </c>
      <c r="R37" s="8">
        <f>'Bloom Price'!AF37</f>
        <v>244.19</v>
      </c>
      <c r="S37" s="8">
        <f>'Bloom Price'!AH37</f>
        <v>92</v>
      </c>
      <c r="T37" s="8">
        <f>'Bloom Price'!AJ37</f>
        <v>68.3</v>
      </c>
      <c r="U37" s="8">
        <f>'Bloom Price'!AL37</f>
        <v>10.67</v>
      </c>
      <c r="V37" s="8">
        <f>'Bloom Price'!AN37</f>
        <v>86.45</v>
      </c>
      <c r="W37" s="8">
        <f>'Bloom Price'!AP37</f>
        <v>85.03</v>
      </c>
      <c r="X37" s="8">
        <f>'Bloom Price'!AR37</f>
        <v>50.4</v>
      </c>
      <c r="Y37" s="8">
        <f>'Bloom Price'!AT37</f>
        <v>24.22</v>
      </c>
      <c r="Z37" s="8">
        <f>'Bloom Price'!AV37</f>
        <v>102.01</v>
      </c>
      <c r="AA37" s="415">
        <f>'Bloom Price'!AX37</f>
        <v>112.85</v>
      </c>
      <c r="AB37" s="485">
        <f>IF($B37&lt;&gt;DATE(1900,1,0),_xll.BDH(AB$2,"PX_LAST",$B37,$B37,""),0)</f>
        <v>1613.5540000000001</v>
      </c>
      <c r="AC37" s="485">
        <f>IF($B37&lt;&gt;DATE(1900,1,0),_xll.BDH(AC$2,"PX_LAST",$B37,$B37,""),0)</f>
        <v>2137.91</v>
      </c>
      <c r="AD37" s="485">
        <f>IF($B37&lt;&gt;DATE(1900,1,0),_xll.BDH(AD$2,"PX_LAST",$B37,$B37,""),0)</f>
        <v>2002.96</v>
      </c>
      <c r="AE37" s="485">
        <f>IF($B37&lt;&gt;DATE(1900,1,0),_xll.BDH(AE$2,"PX_LAST",$B37,$B37,""),0)</f>
        <v>2.8749000000000002</v>
      </c>
      <c r="AF37" s="442">
        <f t="shared" si="0"/>
        <v>2.8749000000000004E-2</v>
      </c>
      <c r="AG37" s="445">
        <f t="shared" si="1"/>
        <v>7.7656442379891999E-5</v>
      </c>
    </row>
    <row r="38" spans="1:33" x14ac:dyDescent="0.25">
      <c r="A38">
        <v>34</v>
      </c>
      <c r="B38" s="381">
        <f>'Bloom Price'!A38</f>
        <v>43151</v>
      </c>
      <c r="C38" s="485">
        <f>'Bloom Price'!B38</f>
        <v>70.66</v>
      </c>
      <c r="D38" s="8">
        <f>'Bloom Price'!D38</f>
        <v>60.21</v>
      </c>
      <c r="E38" s="8">
        <f>'Bloom Price'!F38</f>
        <v>105.98</v>
      </c>
      <c r="F38" s="8">
        <f>'Bloom Price'!H38</f>
        <v>76.13</v>
      </c>
      <c r="G38" s="8">
        <f>'Bloom Price'!J38</f>
        <v>421.76</v>
      </c>
      <c r="H38" s="8">
        <f>'Bloom Price'!L38</f>
        <v>117.98</v>
      </c>
      <c r="I38" s="8">
        <f>'Bloom Price'!N38</f>
        <v>114.35</v>
      </c>
      <c r="J38" s="8">
        <f>'Bloom Price'!P38</f>
        <v>67.349999999999994</v>
      </c>
      <c r="K38" s="8">
        <f>'Bloom Price'!R38</f>
        <v>56.66</v>
      </c>
      <c r="L38" s="8">
        <f>'Bloom Price'!T38</f>
        <v>97.77</v>
      </c>
      <c r="M38" s="8">
        <f>'Bloom Price'!V38</f>
        <v>217.33</v>
      </c>
      <c r="N38" s="8">
        <f>'Bloom Price'!X38</f>
        <v>77.06</v>
      </c>
      <c r="O38" s="8">
        <f>'Bloom Price'!Z38</f>
        <v>119.68</v>
      </c>
      <c r="P38" s="8">
        <f>'Bloom Price'!AB38</f>
        <v>201.08</v>
      </c>
      <c r="Q38" s="8">
        <f>'Bloom Price'!AD38</f>
        <v>160.44999999999999</v>
      </c>
      <c r="R38" s="8">
        <f>'Bloom Price'!AF38</f>
        <v>240.98</v>
      </c>
      <c r="S38" s="8">
        <f>'Bloom Price'!AH38</f>
        <v>92.72</v>
      </c>
      <c r="T38" s="8">
        <f>'Bloom Price'!AJ38</f>
        <v>67.489999999999995</v>
      </c>
      <c r="U38" s="8">
        <f>'Bloom Price'!AL38</f>
        <v>10.66</v>
      </c>
      <c r="V38" s="8">
        <f>'Bloom Price'!AN38</f>
        <v>86.15</v>
      </c>
      <c r="W38" s="8">
        <f>'Bloom Price'!AP38</f>
        <v>84.85</v>
      </c>
      <c r="X38" s="8">
        <f>'Bloom Price'!AR38</f>
        <v>50.3399</v>
      </c>
      <c r="Y38" s="8">
        <f>'Bloom Price'!AT38</f>
        <v>24.2</v>
      </c>
      <c r="Z38" s="8">
        <f>'Bloom Price'!AV38</f>
        <v>101.9</v>
      </c>
      <c r="AA38" s="415">
        <f>'Bloom Price'!AX38</f>
        <v>112.11</v>
      </c>
      <c r="AB38" s="485">
        <f>IF($B38&lt;&gt;DATE(1900,1,0),_xll.BDH(AB$2,"PX_LAST",$B38,$B38,""),0)</f>
        <v>1603.9849999999999</v>
      </c>
      <c r="AC38" s="485">
        <f>IF($B38&lt;&gt;DATE(1900,1,0),_xll.BDH(AC$2,"PX_LAST",$B38,$B38,""),0)</f>
        <v>2126.2199999999998</v>
      </c>
      <c r="AD38" s="485">
        <f>IF($B38&lt;&gt;DATE(1900,1,0),_xll.BDH(AD$2,"PX_LAST",$B38,$B38,""),0)</f>
        <v>2001.38</v>
      </c>
      <c r="AE38" s="485">
        <f>IF($B38&lt;&gt;DATE(1900,1,0),_xll.BDH(AE$2,"PX_LAST",$B38,$B38,""),0)</f>
        <v>2.8895999999999997</v>
      </c>
      <c r="AF38" s="442">
        <f t="shared" si="0"/>
        <v>2.8895999999999998E-2</v>
      </c>
      <c r="AG38" s="445">
        <f t="shared" si="1"/>
        <v>7.8047929814362149E-5</v>
      </c>
    </row>
    <row r="39" spans="1:33" x14ac:dyDescent="0.25">
      <c r="A39">
        <v>35</v>
      </c>
      <c r="B39" s="381">
        <f>'Bloom Price'!A39</f>
        <v>43152</v>
      </c>
      <c r="C39" s="485">
        <f>'Bloom Price'!B39</f>
        <v>68.760000000000005</v>
      </c>
      <c r="D39" s="8">
        <f>'Bloom Price'!D39</f>
        <v>60</v>
      </c>
      <c r="E39" s="8">
        <f>'Bloom Price'!F39</f>
        <v>105.05</v>
      </c>
      <c r="F39" s="8">
        <f>'Bloom Price'!H39</f>
        <v>75.400000000000006</v>
      </c>
      <c r="G39" s="8">
        <f>'Bloom Price'!J39</f>
        <v>416.56</v>
      </c>
      <c r="H39" s="8">
        <f>'Bloom Price'!L39</f>
        <v>117.91</v>
      </c>
      <c r="I39" s="8">
        <f>'Bloom Price'!N39</f>
        <v>114.48</v>
      </c>
      <c r="J39" s="8">
        <f>'Bloom Price'!P39</f>
        <v>66.53</v>
      </c>
      <c r="K39" s="8">
        <f>'Bloom Price'!R39</f>
        <v>56.13</v>
      </c>
      <c r="L39" s="8">
        <f>'Bloom Price'!T39</f>
        <v>99.07</v>
      </c>
      <c r="M39" s="8">
        <f>'Bloom Price'!V39</f>
        <v>213.79</v>
      </c>
      <c r="N39" s="8">
        <f>'Bloom Price'!X39</f>
        <v>76.510000000000005</v>
      </c>
      <c r="O39" s="8">
        <f>'Bloom Price'!Z39</f>
        <v>117.16</v>
      </c>
      <c r="P39" s="8">
        <f>'Bloom Price'!AB39</f>
        <v>201.11</v>
      </c>
      <c r="Q39" s="8">
        <f>'Bloom Price'!AD39</f>
        <v>159.68</v>
      </c>
      <c r="R39" s="8">
        <f>'Bloom Price'!AF39</f>
        <v>243.3</v>
      </c>
      <c r="S39" s="8">
        <f>'Bloom Price'!AH39</f>
        <v>91.49</v>
      </c>
      <c r="T39" s="8">
        <f>'Bloom Price'!AJ39</f>
        <v>67.05</v>
      </c>
      <c r="U39" s="8">
        <f>'Bloom Price'!AL39</f>
        <v>10.68</v>
      </c>
      <c r="V39" s="8">
        <f>'Bloom Price'!AN39</f>
        <v>85.76</v>
      </c>
      <c r="W39" s="8">
        <f>'Bloom Price'!AP39</f>
        <v>84.56</v>
      </c>
      <c r="X39" s="8">
        <f>'Bloom Price'!AR39</f>
        <v>50.22</v>
      </c>
      <c r="Y39" s="8">
        <f>'Bloom Price'!AT39</f>
        <v>24.195</v>
      </c>
      <c r="Z39" s="8">
        <f>'Bloom Price'!AV39</f>
        <v>101.6</v>
      </c>
      <c r="AA39" s="415">
        <f>'Bloom Price'!AX39</f>
        <v>111.72</v>
      </c>
      <c r="AB39" s="485">
        <f>IF($B39&lt;&gt;DATE(1900,1,0),_xll.BDH(AB$2,"PX_LAST",$B39,$B39,""),0)</f>
        <v>1596.329</v>
      </c>
      <c r="AC39" s="485">
        <f>IF($B39&lt;&gt;DATE(1900,1,0),_xll.BDH(AC$2,"PX_LAST",$B39,$B39,""),0)</f>
        <v>2118.36</v>
      </c>
      <c r="AD39" s="485">
        <f>IF($B39&lt;&gt;DATE(1900,1,0),_xll.BDH(AD$2,"PX_LAST",$B39,$B39,""),0)</f>
        <v>1996.33</v>
      </c>
      <c r="AE39" s="485">
        <f>IF($B39&lt;&gt;DATE(1900,1,0),_xll.BDH(AE$2,"PX_LAST",$B39,$B39,""),0)</f>
        <v>2.95</v>
      </c>
      <c r="AF39" s="442">
        <f t="shared" si="0"/>
        <v>2.9500000000000002E-2</v>
      </c>
      <c r="AG39" s="445">
        <f t="shared" si="1"/>
        <v>7.9655905200759491E-5</v>
      </c>
    </row>
    <row r="40" spans="1:33" x14ac:dyDescent="0.25">
      <c r="A40">
        <v>36</v>
      </c>
      <c r="B40" s="381">
        <f>'Bloom Price'!A40</f>
        <v>43153</v>
      </c>
      <c r="C40" s="485">
        <f>'Bloom Price'!B40</f>
        <v>68</v>
      </c>
      <c r="D40" s="8">
        <f>'Bloom Price'!D40</f>
        <v>60.4</v>
      </c>
      <c r="E40" s="8">
        <f>'Bloom Price'!F40</f>
        <v>105.24</v>
      </c>
      <c r="F40" s="8">
        <f>'Bloom Price'!H40</f>
        <v>74.69</v>
      </c>
      <c r="G40" s="8">
        <f>'Bloom Price'!J40</f>
        <v>419.79</v>
      </c>
      <c r="H40" s="8">
        <f>'Bloom Price'!L40</f>
        <v>117.56</v>
      </c>
      <c r="I40" s="8">
        <f>'Bloom Price'!N40</f>
        <v>113</v>
      </c>
      <c r="J40" s="8">
        <f>'Bloom Price'!P40</f>
        <v>65.94</v>
      </c>
      <c r="K40" s="8">
        <f>'Bloom Price'!R40</f>
        <v>56.07</v>
      </c>
      <c r="L40" s="8">
        <f>'Bloom Price'!T40</f>
        <v>97.31</v>
      </c>
      <c r="M40" s="8">
        <f>'Bloom Price'!V40</f>
        <v>213.11</v>
      </c>
      <c r="N40" s="8">
        <f>'Bloom Price'!X40</f>
        <v>77.7</v>
      </c>
      <c r="O40" s="8">
        <f>'Bloom Price'!Z40</f>
        <v>117.19</v>
      </c>
      <c r="P40" s="8">
        <f>'Bloom Price'!AB40</f>
        <v>201.85</v>
      </c>
      <c r="Q40" s="8">
        <f>'Bloom Price'!AD40</f>
        <v>159.81</v>
      </c>
      <c r="R40" s="8">
        <f>'Bloom Price'!AF40</f>
        <v>245.43</v>
      </c>
      <c r="S40" s="8">
        <f>'Bloom Price'!AH40</f>
        <v>91.73</v>
      </c>
      <c r="T40" s="8">
        <f>'Bloom Price'!AJ40</f>
        <v>67.13</v>
      </c>
      <c r="U40" s="8">
        <f>'Bloom Price'!AL40</f>
        <v>10.68</v>
      </c>
      <c r="V40" s="8">
        <f>'Bloom Price'!AN40</f>
        <v>85.82</v>
      </c>
      <c r="W40" s="8">
        <f>'Bloom Price'!AP40</f>
        <v>84.68</v>
      </c>
      <c r="X40" s="8">
        <f>'Bloom Price'!AR40</f>
        <v>50.18</v>
      </c>
      <c r="Y40" s="8">
        <f>'Bloom Price'!AT40</f>
        <v>24.19</v>
      </c>
      <c r="Z40" s="8">
        <f>'Bloom Price'!AV40</f>
        <v>101.74</v>
      </c>
      <c r="AA40" s="415">
        <f>'Bloom Price'!AX40</f>
        <v>111.84</v>
      </c>
      <c r="AB40" s="485">
        <f>IF($B40&lt;&gt;DATE(1900,1,0),_xll.BDH(AB$2,"PX_LAST",$B40,$B40,""),0)</f>
        <v>1597.1110000000001</v>
      </c>
      <c r="AC40" s="485">
        <f>IF($B40&lt;&gt;DATE(1900,1,0),_xll.BDH(AC$2,"PX_LAST",$B40,$B40,""),0)</f>
        <v>2117.17</v>
      </c>
      <c r="AD40" s="485">
        <f>IF($B40&lt;&gt;DATE(1900,1,0),_xll.BDH(AD$2,"PX_LAST",$B40,$B40,""),0)</f>
        <v>1998.36</v>
      </c>
      <c r="AE40" s="485">
        <f>IF($B40&lt;&gt;DATE(1900,1,0),_xll.BDH(AE$2,"PX_LAST",$B40,$B40,""),0)</f>
        <v>2.9207000000000001</v>
      </c>
      <c r="AF40" s="442">
        <f t="shared" si="0"/>
        <v>2.9207E-2</v>
      </c>
      <c r="AG40" s="445">
        <f t="shared" si="1"/>
        <v>7.8875994935279081E-5</v>
      </c>
    </row>
    <row r="41" spans="1:33" x14ac:dyDescent="0.25">
      <c r="A41">
        <v>37</v>
      </c>
      <c r="B41" s="381">
        <f>'Bloom Price'!A41</f>
        <v>43154</v>
      </c>
      <c r="C41" s="485">
        <f>'Bloom Price'!B41</f>
        <v>68.16</v>
      </c>
      <c r="D41" s="8">
        <f>'Bloom Price'!D41</f>
        <v>61.29</v>
      </c>
      <c r="E41" s="8">
        <f>'Bloom Price'!F41</f>
        <v>107.25</v>
      </c>
      <c r="F41" s="8">
        <f>'Bloom Price'!H41</f>
        <v>75.08</v>
      </c>
      <c r="G41" s="8">
        <f>'Bloom Price'!J41</f>
        <v>427.51</v>
      </c>
      <c r="H41" s="8">
        <f>'Bloom Price'!L41</f>
        <v>118.75</v>
      </c>
      <c r="I41" s="8">
        <f>'Bloom Price'!N41</f>
        <v>114.96</v>
      </c>
      <c r="J41" s="8">
        <f>'Bloom Price'!P41</f>
        <v>67.95</v>
      </c>
      <c r="K41" s="8">
        <f>'Bloom Price'!R41</f>
        <v>57.01</v>
      </c>
      <c r="L41" s="8">
        <f>'Bloom Price'!T41</f>
        <v>97.47</v>
      </c>
      <c r="M41" s="8">
        <f>'Bloom Price'!V41</f>
        <v>217.46</v>
      </c>
      <c r="N41" s="8">
        <f>'Bloom Price'!X41</f>
        <v>79.69</v>
      </c>
      <c r="O41" s="8">
        <f>'Bloom Price'!Z41</f>
        <v>118.05</v>
      </c>
      <c r="P41" s="8">
        <f>'Bloom Price'!AB41</f>
        <v>203.1</v>
      </c>
      <c r="Q41" s="8">
        <f>'Bloom Price'!AD41</f>
        <v>162.35</v>
      </c>
      <c r="R41" s="8">
        <f>'Bloom Price'!AF41</f>
        <v>252.22</v>
      </c>
      <c r="S41" s="8">
        <f>'Bloom Price'!AH41</f>
        <v>94.06</v>
      </c>
      <c r="T41" s="8">
        <f>'Bloom Price'!AJ41</f>
        <v>68.16</v>
      </c>
      <c r="U41" s="8">
        <f>'Bloom Price'!AL41</f>
        <v>10.69</v>
      </c>
      <c r="V41" s="8">
        <f>'Bloom Price'!AN41</f>
        <v>86.39</v>
      </c>
      <c r="W41" s="8">
        <f>'Bloom Price'!AP41</f>
        <v>84.96</v>
      </c>
      <c r="X41" s="8">
        <f>'Bloom Price'!AR41</f>
        <v>50.38</v>
      </c>
      <c r="Y41" s="8">
        <f>'Bloom Price'!AT41</f>
        <v>24.26</v>
      </c>
      <c r="Z41" s="8">
        <f>'Bloom Price'!AV41</f>
        <v>102.13</v>
      </c>
      <c r="AA41" s="415">
        <f>'Bloom Price'!AX41</f>
        <v>112.68</v>
      </c>
      <c r="AB41" s="485">
        <f>IF($B41&lt;&gt;DATE(1900,1,0),_xll.BDH(AB$2,"PX_LAST",$B41,$B41,""),0)</f>
        <v>1621.7439999999999</v>
      </c>
      <c r="AC41" s="485">
        <f>IF($B41&lt;&gt;DATE(1900,1,0),_xll.BDH(AC$2,"PX_LAST",$B41,$B41,""),0)</f>
        <v>2140.91</v>
      </c>
      <c r="AD41" s="485">
        <f>IF($B41&lt;&gt;DATE(1900,1,0),_xll.BDH(AD$2,"PX_LAST",$B41,$B41,""),0)</f>
        <v>2002.87</v>
      </c>
      <c r="AE41" s="485">
        <f>IF($B41&lt;&gt;DATE(1900,1,0),_xll.BDH(AE$2,"PX_LAST",$B41,$B41,""),0)</f>
        <v>2.8660000000000001</v>
      </c>
      <c r="AF41" s="442">
        <f t="shared" si="0"/>
        <v>2.8660000000000001E-2</v>
      </c>
      <c r="AG41" s="445">
        <f t="shared" si="1"/>
        <v>7.7419392261912634E-5</v>
      </c>
    </row>
    <row r="42" spans="1:33" x14ac:dyDescent="0.25">
      <c r="A42">
        <v>38</v>
      </c>
      <c r="B42" s="381">
        <f>'Bloom Price'!A42</f>
        <v>43157</v>
      </c>
      <c r="C42" s="485">
        <f>'Bloom Price'!B42</f>
        <v>68.23</v>
      </c>
      <c r="D42" s="8">
        <f>'Bloom Price'!D42</f>
        <v>61.56</v>
      </c>
      <c r="E42" s="8">
        <f>'Bloom Price'!F42</f>
        <v>109.81</v>
      </c>
      <c r="F42" s="8">
        <f>'Bloom Price'!H42</f>
        <v>75.709999999999994</v>
      </c>
      <c r="G42" s="8">
        <f>'Bloom Price'!J42</f>
        <v>432</v>
      </c>
      <c r="H42" s="8">
        <f>'Bloom Price'!L42</f>
        <v>121.54</v>
      </c>
      <c r="I42" s="8">
        <f>'Bloom Price'!N42</f>
        <v>116.65</v>
      </c>
      <c r="J42" s="8">
        <f>'Bloom Price'!P42</f>
        <v>68.63</v>
      </c>
      <c r="K42" s="8">
        <f>'Bloom Price'!R42</f>
        <v>58.81</v>
      </c>
      <c r="L42" s="8">
        <f>'Bloom Price'!T42</f>
        <v>98.52</v>
      </c>
      <c r="M42" s="8">
        <f>'Bloom Price'!V42</f>
        <v>218.04</v>
      </c>
      <c r="N42" s="8">
        <f>'Bloom Price'!X42</f>
        <v>79.349999999999994</v>
      </c>
      <c r="O42" s="8">
        <f>'Bloom Price'!Z42</f>
        <v>119.82</v>
      </c>
      <c r="P42" s="8">
        <f>'Bloom Price'!AB42</f>
        <v>205.3</v>
      </c>
      <c r="Q42" s="8">
        <f>'Bloom Price'!AD42</f>
        <v>164.03</v>
      </c>
      <c r="R42" s="8">
        <f>'Bloom Price'!AF42</f>
        <v>254.51</v>
      </c>
      <c r="S42" s="8">
        <f>'Bloom Price'!AH42</f>
        <v>95.42</v>
      </c>
      <c r="T42" s="8">
        <f>'Bloom Price'!AJ42</f>
        <v>69.650000000000006</v>
      </c>
      <c r="U42" s="8">
        <f>'Bloom Price'!AL42</f>
        <v>10.69</v>
      </c>
      <c r="V42" s="8">
        <f>'Bloom Price'!AN42</f>
        <v>86.54</v>
      </c>
      <c r="W42" s="8">
        <f>'Bloom Price'!AP42</f>
        <v>85.09</v>
      </c>
      <c r="X42" s="8">
        <f>'Bloom Price'!AR42</f>
        <v>50.771700000000003</v>
      </c>
      <c r="Y42" s="8">
        <f>'Bloom Price'!AT42</f>
        <v>24.26</v>
      </c>
      <c r="Z42" s="8">
        <f>'Bloom Price'!AV42</f>
        <v>102.25</v>
      </c>
      <c r="AA42" s="415">
        <f>'Bloom Price'!AX42</f>
        <v>112.99</v>
      </c>
      <c r="AB42" s="485">
        <f>IF($B42&lt;&gt;DATE(1900,1,0),_xll.BDH(AB$2,"PX_LAST",$B42,$B42,""),0)</f>
        <v>1639.172</v>
      </c>
      <c r="AC42" s="485">
        <f>IF($B42&lt;&gt;DATE(1900,1,0),_xll.BDH(AC$2,"PX_LAST",$B42,$B42,""),0)</f>
        <v>2159.67</v>
      </c>
      <c r="AD42" s="485">
        <f>IF($B42&lt;&gt;DATE(1900,1,0),_xll.BDH(AD$2,"PX_LAST",$B42,$B42,""),0)</f>
        <v>2004.42</v>
      </c>
      <c r="AE42" s="485">
        <f>IF($B42&lt;&gt;DATE(1900,1,0),_xll.BDH(AE$2,"PX_LAST",$B42,$B42,""),0)</f>
        <v>2.8622999999999998</v>
      </c>
      <c r="AF42" s="442">
        <f t="shared" si="0"/>
        <v>2.8622999999999999E-2</v>
      </c>
      <c r="AG42" s="445">
        <f t="shared" si="1"/>
        <v>7.7320837317484958E-5</v>
      </c>
    </row>
    <row r="43" spans="1:33" x14ac:dyDescent="0.25">
      <c r="A43">
        <v>39</v>
      </c>
      <c r="B43" s="381">
        <f>'Bloom Price'!A43</f>
        <v>43158</v>
      </c>
      <c r="C43" s="485">
        <f>'Bloom Price'!B43</f>
        <v>68.25</v>
      </c>
      <c r="D43" s="8">
        <f>'Bloom Price'!D43</f>
        <v>60.71</v>
      </c>
      <c r="E43" s="8">
        <f>'Bloom Price'!F43</f>
        <v>104.87</v>
      </c>
      <c r="F43" s="8">
        <f>'Bloom Price'!H43</f>
        <v>74.56</v>
      </c>
      <c r="G43" s="8">
        <f>'Bloom Price'!J43</f>
        <v>430.98</v>
      </c>
      <c r="H43" s="8">
        <f>'Bloom Price'!L43</f>
        <v>118.26</v>
      </c>
      <c r="I43" s="8">
        <f>'Bloom Price'!N43</f>
        <v>116.47</v>
      </c>
      <c r="J43" s="8">
        <f>'Bloom Price'!P43</f>
        <v>67.84</v>
      </c>
      <c r="K43" s="8">
        <f>'Bloom Price'!R43</f>
        <v>57.64</v>
      </c>
      <c r="L43" s="8">
        <f>'Bloom Price'!T43</f>
        <v>97.24</v>
      </c>
      <c r="M43" s="8">
        <f>'Bloom Price'!V43</f>
        <v>218.05</v>
      </c>
      <c r="N43" s="8">
        <f>'Bloom Price'!X43</f>
        <v>79.459999999999994</v>
      </c>
      <c r="O43" s="8">
        <f>'Bloom Price'!Z43</f>
        <v>118.58</v>
      </c>
      <c r="P43" s="8">
        <f>'Bloom Price'!AB43</f>
        <v>202.86</v>
      </c>
      <c r="Q43" s="8">
        <f>'Bloom Price'!AD43</f>
        <v>161.97</v>
      </c>
      <c r="R43" s="8">
        <f>'Bloom Price'!AF43</f>
        <v>248.74</v>
      </c>
      <c r="S43" s="8">
        <f>'Bloom Price'!AH43</f>
        <v>94.2</v>
      </c>
      <c r="T43" s="8">
        <f>'Bloom Price'!AJ43</f>
        <v>68.03</v>
      </c>
      <c r="U43" s="8">
        <f>'Bloom Price'!AL43</f>
        <v>10.69</v>
      </c>
      <c r="V43" s="8">
        <f>'Bloom Price'!AN43</f>
        <v>86.31</v>
      </c>
      <c r="W43" s="8">
        <f>'Bloom Price'!AP43</f>
        <v>84.78</v>
      </c>
      <c r="X43" s="8">
        <f>'Bloom Price'!AR43</f>
        <v>50.37</v>
      </c>
      <c r="Y43" s="8">
        <f>'Bloom Price'!AT43</f>
        <v>24.22</v>
      </c>
      <c r="Z43" s="8">
        <f>'Bloom Price'!AV43</f>
        <v>101.93</v>
      </c>
      <c r="AA43" s="415">
        <f>'Bloom Price'!AX43</f>
        <v>112.78</v>
      </c>
      <c r="AB43" s="485">
        <f>IF($B43&lt;&gt;DATE(1900,1,0),_xll.BDH(AB$2,"PX_LAST",$B43,$B43,""),0)</f>
        <v>1618.088</v>
      </c>
      <c r="AC43" s="485">
        <f>IF($B43&lt;&gt;DATE(1900,1,0),_xll.BDH(AC$2,"PX_LAST",$B43,$B43,""),0)</f>
        <v>2140.5700000000002</v>
      </c>
      <c r="AD43" s="485">
        <f>IF($B43&lt;&gt;DATE(1900,1,0),_xll.BDH(AD$2,"PX_LAST",$B43,$B43,""),0)</f>
        <v>1999.7</v>
      </c>
      <c r="AE43" s="485">
        <f>IF($B43&lt;&gt;DATE(1900,1,0),_xll.BDH(AE$2,"PX_LAST",$B43,$B43,""),0)</f>
        <v>2.8933999999999997</v>
      </c>
      <c r="AF43" s="442">
        <f t="shared" si="0"/>
        <v>2.8933999999999998E-2</v>
      </c>
      <c r="AG43" s="445">
        <f t="shared" si="1"/>
        <v>7.8149121574444536E-5</v>
      </c>
    </row>
    <row r="44" spans="1:33" x14ac:dyDescent="0.25">
      <c r="A44">
        <v>40</v>
      </c>
      <c r="B44" s="381">
        <f>'Bloom Price'!A44</f>
        <v>43159</v>
      </c>
      <c r="C44" s="485">
        <f>'Bloom Price'!B44</f>
        <v>67.73</v>
      </c>
      <c r="D44" s="8">
        <f>'Bloom Price'!D44</f>
        <v>59.63</v>
      </c>
      <c r="E44" s="8">
        <f>'Bloom Price'!F44</f>
        <v>103.16</v>
      </c>
      <c r="F44" s="8">
        <f>'Bloom Price'!H44</f>
        <v>74.38</v>
      </c>
      <c r="G44" s="8">
        <f>'Bloom Price'!J44</f>
        <v>426.45</v>
      </c>
      <c r="H44" s="8">
        <f>'Bloom Price'!L44</f>
        <v>115.83</v>
      </c>
      <c r="I44" s="8">
        <f>'Bloom Price'!N44</f>
        <v>116.25</v>
      </c>
      <c r="J44" s="8">
        <f>'Bloom Price'!P44</f>
        <v>66.2</v>
      </c>
      <c r="K44" s="8">
        <f>'Bloom Price'!R44</f>
        <v>57.59</v>
      </c>
      <c r="L44" s="8">
        <f>'Bloom Price'!T44</f>
        <v>95.57</v>
      </c>
      <c r="M44" s="8">
        <f>'Bloom Price'!V44</f>
        <v>215.48</v>
      </c>
      <c r="N44" s="8">
        <f>'Bloom Price'!X44</f>
        <v>79.41</v>
      </c>
      <c r="O44" s="8">
        <f>'Bloom Price'!Z44</f>
        <v>117.06</v>
      </c>
      <c r="P44" s="8">
        <f>'Bloom Price'!AB44</f>
        <v>202.87</v>
      </c>
      <c r="Q44" s="8">
        <f>'Bloom Price'!AD44</f>
        <v>160.19999999999999</v>
      </c>
      <c r="R44" s="8">
        <f>'Bloom Price'!AF44</f>
        <v>246.41</v>
      </c>
      <c r="S44" s="8">
        <f>'Bloom Price'!AH44</f>
        <v>93.77</v>
      </c>
      <c r="T44" s="8">
        <f>'Bloom Price'!AJ44</f>
        <v>67.03</v>
      </c>
      <c r="U44" s="8">
        <f>'Bloom Price'!AL44</f>
        <v>10.69</v>
      </c>
      <c r="V44" s="8">
        <f>'Bloom Price'!AN44</f>
        <v>86.18</v>
      </c>
      <c r="W44" s="8">
        <f>'Bloom Price'!AP44</f>
        <v>84.84</v>
      </c>
      <c r="X44" s="8">
        <f>'Bloom Price'!AR44</f>
        <v>50.42</v>
      </c>
      <c r="Y44" s="8">
        <f>'Bloom Price'!AT44</f>
        <v>24.21</v>
      </c>
      <c r="Z44" s="8">
        <f>'Bloom Price'!AV44</f>
        <v>102.17</v>
      </c>
      <c r="AA44" s="415">
        <f>'Bloom Price'!AX44</f>
        <v>112.54</v>
      </c>
      <c r="AB44" s="485">
        <f>IF($B44&lt;&gt;DATE(1900,1,0),_xll.BDH(AB$2,"PX_LAST",$B44,$B44,""),0)</f>
        <v>1600.146</v>
      </c>
      <c r="AC44" s="485">
        <f>IF($B44&lt;&gt;DATE(1900,1,0),_xll.BDH(AC$2,"PX_LAST",$B44,$B44,""),0)</f>
        <v>2117.9899999999998</v>
      </c>
      <c r="AD44" s="485">
        <f>IF($B44&lt;&gt;DATE(1900,1,0),_xll.BDH(AD$2,"PX_LAST",$B44,$B44,""),0)</f>
        <v>2003.63</v>
      </c>
      <c r="AE44" s="485">
        <f>IF($B44&lt;&gt;DATE(1900,1,0),_xll.BDH(AE$2,"PX_LAST",$B44,$B44,""),0)</f>
        <v>2.8605999999999998</v>
      </c>
      <c r="AF44" s="442">
        <f t="shared" si="0"/>
        <v>2.8605999999999999E-2</v>
      </c>
      <c r="AG44" s="445">
        <f t="shared" si="1"/>
        <v>7.7275554130507018E-5</v>
      </c>
    </row>
    <row r="45" spans="1:33" x14ac:dyDescent="0.25">
      <c r="A45">
        <v>41</v>
      </c>
      <c r="B45" s="381">
        <f>'Bloom Price'!A45</f>
        <v>43160</v>
      </c>
      <c r="C45" s="485">
        <f>'Bloom Price'!B45</f>
        <v>67.150000000000006</v>
      </c>
      <c r="D45" s="8">
        <f>'Bloom Price'!D45</f>
        <v>59.02</v>
      </c>
      <c r="E45" s="8">
        <f>'Bloom Price'!F45</f>
        <v>102.57</v>
      </c>
      <c r="F45" s="8">
        <f>'Bloom Price'!H45</f>
        <v>73.42</v>
      </c>
      <c r="G45" s="8">
        <f>'Bloom Price'!J45</f>
        <v>412.13</v>
      </c>
      <c r="H45" s="8">
        <f>'Bloom Price'!L45</f>
        <v>113.84</v>
      </c>
      <c r="I45" s="8">
        <f>'Bloom Price'!N45</f>
        <v>119.43</v>
      </c>
      <c r="J45" s="8">
        <f>'Bloom Price'!P45</f>
        <v>65.69</v>
      </c>
      <c r="K45" s="8">
        <f>'Bloom Price'!R45</f>
        <v>57.07</v>
      </c>
      <c r="L45" s="8">
        <f>'Bloom Price'!T45</f>
        <v>94.4</v>
      </c>
      <c r="M45" s="8">
        <f>'Bloom Price'!V45</f>
        <v>215.95</v>
      </c>
      <c r="N45" s="8">
        <f>'Bloom Price'!X45</f>
        <v>78.64</v>
      </c>
      <c r="O45" s="8">
        <f>'Bloom Price'!Z45</f>
        <v>115.77</v>
      </c>
      <c r="P45" s="8">
        <f>'Bloom Price'!AB45</f>
        <v>198.8</v>
      </c>
      <c r="Q45" s="8">
        <f>'Bloom Price'!AD45</f>
        <v>158.28</v>
      </c>
      <c r="R45" s="8">
        <f>'Bloom Price'!AF45</f>
        <v>243.7</v>
      </c>
      <c r="S45" s="8">
        <f>'Bloom Price'!AH45</f>
        <v>92.85</v>
      </c>
      <c r="T45" s="8">
        <f>'Bloom Price'!AJ45</f>
        <v>66.319999999999993</v>
      </c>
      <c r="U45" s="8">
        <f>'Bloom Price'!AL45</f>
        <v>10.7</v>
      </c>
      <c r="V45" s="8">
        <f>'Bloom Price'!AN45</f>
        <v>85.27</v>
      </c>
      <c r="W45" s="8">
        <f>'Bloom Price'!AP45</f>
        <v>84.69</v>
      </c>
      <c r="X45" s="8">
        <f>'Bloom Price'!AR45</f>
        <v>50.12</v>
      </c>
      <c r="Y45" s="8">
        <f>'Bloom Price'!AT45</f>
        <v>24.28</v>
      </c>
      <c r="Z45" s="8">
        <f>'Bloom Price'!AV45</f>
        <v>102.45</v>
      </c>
      <c r="AA45" s="415">
        <f>'Bloom Price'!AX45</f>
        <v>111.79</v>
      </c>
      <c r="AB45" s="485">
        <f>IF($B45&lt;&gt;DATE(1900,1,0),_xll.BDH(AB$2,"PX_LAST",$B45,$B45,""),0)</f>
        <v>1581.1659999999999</v>
      </c>
      <c r="AC45" s="485">
        <f>IF($B45&lt;&gt;DATE(1900,1,0),_xll.BDH(AC$2,"PX_LAST",$B45,$B45,""),0)</f>
        <v>2089.98</v>
      </c>
      <c r="AD45" s="485">
        <f>IF($B45&lt;&gt;DATE(1900,1,0),_xll.BDH(AD$2,"PX_LAST",$B45,$B45,""),0)</f>
        <v>2009.14</v>
      </c>
      <c r="AE45" s="485">
        <f>IF($B45&lt;&gt;DATE(1900,1,0),_xll.BDH(AE$2,"PX_LAST",$B45,$B45,""),0)</f>
        <v>2.8077999999999999</v>
      </c>
      <c r="AF45" s="442">
        <f t="shared" si="0"/>
        <v>2.8077999999999999E-2</v>
      </c>
      <c r="AG45" s="445">
        <f t="shared" si="1"/>
        <v>7.5868739917384076E-5</v>
      </c>
    </row>
    <row r="46" spans="1:33" x14ac:dyDescent="0.25">
      <c r="A46">
        <v>42</v>
      </c>
      <c r="B46" s="381">
        <f>'Bloom Price'!A46</f>
        <v>43161</v>
      </c>
      <c r="C46" s="485">
        <f>'Bloom Price'!B46</f>
        <v>67.459999999999994</v>
      </c>
      <c r="D46" s="8">
        <f>'Bloom Price'!D46</f>
        <v>58.96</v>
      </c>
      <c r="E46" s="8">
        <f>'Bloom Price'!F46</f>
        <v>102.99</v>
      </c>
      <c r="F46" s="8">
        <f>'Bloom Price'!H46</f>
        <v>73.650000000000006</v>
      </c>
      <c r="G46" s="8">
        <f>'Bloom Price'!J46</f>
        <v>417.39</v>
      </c>
      <c r="H46" s="8">
        <f>'Bloom Price'!L46</f>
        <v>115.04</v>
      </c>
      <c r="I46" s="8">
        <f>'Bloom Price'!N46</f>
        <v>121.92</v>
      </c>
      <c r="J46" s="8">
        <f>'Bloom Price'!P46</f>
        <v>66.17</v>
      </c>
      <c r="K46" s="8">
        <f>'Bloom Price'!R46</f>
        <v>58.03</v>
      </c>
      <c r="L46" s="8">
        <f>'Bloom Price'!T46</f>
        <v>95.65</v>
      </c>
      <c r="M46" s="8">
        <f>'Bloom Price'!V46</f>
        <v>219.84</v>
      </c>
      <c r="N46" s="8">
        <f>'Bloom Price'!X46</f>
        <v>78.87</v>
      </c>
      <c r="O46" s="8">
        <f>'Bloom Price'!Z46</f>
        <v>118.15</v>
      </c>
      <c r="P46" s="8">
        <f>'Bloom Price'!AB46</f>
        <v>199.59</v>
      </c>
      <c r="Q46" s="8">
        <f>'Bloom Price'!AD46</f>
        <v>159.30000000000001</v>
      </c>
      <c r="R46" s="8">
        <f>'Bloom Price'!AF46</f>
        <v>241.31</v>
      </c>
      <c r="S46" s="8">
        <f>'Bloom Price'!AH46</f>
        <v>93.05</v>
      </c>
      <c r="T46" s="8">
        <f>'Bloom Price'!AJ46</f>
        <v>65.89</v>
      </c>
      <c r="U46" s="8">
        <f>'Bloom Price'!AL46</f>
        <v>10.7</v>
      </c>
      <c r="V46" s="8">
        <f>'Bloom Price'!AN46</f>
        <v>85.75</v>
      </c>
      <c r="W46" s="8">
        <f>'Bloom Price'!AP46</f>
        <v>84.49</v>
      </c>
      <c r="X46" s="8">
        <f>'Bloom Price'!AR46</f>
        <v>50.35</v>
      </c>
      <c r="Y46" s="8">
        <f>'Bloom Price'!AT46</f>
        <v>24.27</v>
      </c>
      <c r="Z46" s="8">
        <f>'Bloom Price'!AV46</f>
        <v>102.07</v>
      </c>
      <c r="AA46" s="415">
        <f>'Bloom Price'!AX46</f>
        <v>112.17</v>
      </c>
      <c r="AB46" s="485">
        <f>IF($B46&lt;&gt;DATE(1900,1,0),_xll.BDH(AB$2,"PX_LAST",$B46,$B46,""),0)</f>
        <v>1591.377</v>
      </c>
      <c r="AC46" s="485">
        <f>IF($B46&lt;&gt;DATE(1900,1,0),_xll.BDH(AC$2,"PX_LAST",$B46,$B46,""),0)</f>
        <v>2089.84</v>
      </c>
      <c r="AD46" s="485">
        <f>IF($B46&lt;&gt;DATE(1900,1,0),_xll.BDH(AD$2,"PX_LAST",$B46,$B46,""),0)</f>
        <v>2003.27</v>
      </c>
      <c r="AE46" s="485">
        <f>IF($B46&lt;&gt;DATE(1900,1,0),_xll.BDH(AE$2,"PX_LAST",$B46,$B46,""),0)</f>
        <v>2.8643000000000001</v>
      </c>
      <c r="AF46" s="442">
        <f t="shared" si="0"/>
        <v>2.8643000000000002E-2</v>
      </c>
      <c r="AG46" s="445">
        <f t="shared" si="1"/>
        <v>7.7374110699413023E-5</v>
      </c>
    </row>
    <row r="47" spans="1:33" x14ac:dyDescent="0.25">
      <c r="A47">
        <v>43</v>
      </c>
      <c r="B47" s="381">
        <f>'Bloom Price'!A47</f>
        <v>43164</v>
      </c>
      <c r="C47" s="485">
        <f>'Bloom Price'!B47</f>
        <v>68.31</v>
      </c>
      <c r="D47" s="8">
        <f>'Bloom Price'!D47</f>
        <v>59.74</v>
      </c>
      <c r="E47" s="8">
        <f>'Bloom Price'!F47</f>
        <v>103.41</v>
      </c>
      <c r="F47" s="8">
        <f>'Bloom Price'!H47</f>
        <v>73.599999999999994</v>
      </c>
      <c r="G47" s="8">
        <f>'Bloom Price'!J47</f>
        <v>424.25</v>
      </c>
      <c r="H47" s="8">
        <f>'Bloom Price'!L47</f>
        <v>115.66</v>
      </c>
      <c r="I47" s="8">
        <f>'Bloom Price'!N47</f>
        <v>122.5</v>
      </c>
      <c r="J47" s="8">
        <f>'Bloom Price'!P47</f>
        <v>66.819999999999993</v>
      </c>
      <c r="K47" s="8">
        <f>'Bloom Price'!R47</f>
        <v>57.63</v>
      </c>
      <c r="L47" s="8">
        <f>'Bloom Price'!T47</f>
        <v>96.8</v>
      </c>
      <c r="M47" s="8">
        <f>'Bloom Price'!V47</f>
        <v>219.52</v>
      </c>
      <c r="N47" s="8">
        <f>'Bloom Price'!X47</f>
        <v>79.069999999999993</v>
      </c>
      <c r="O47" s="8">
        <f>'Bloom Price'!Z47</f>
        <v>118.42</v>
      </c>
      <c r="P47" s="8">
        <f>'Bloom Price'!AB47</f>
        <v>201.17500000000001</v>
      </c>
      <c r="Q47" s="8">
        <f>'Bloom Price'!AD47</f>
        <v>161.08000000000001</v>
      </c>
      <c r="R47" s="8">
        <f>'Bloom Price'!AF47</f>
        <v>241.94</v>
      </c>
      <c r="S47" s="8">
        <f>'Bloom Price'!AH47</f>
        <v>93.64</v>
      </c>
      <c r="T47" s="8">
        <f>'Bloom Price'!AJ47</f>
        <v>65.05</v>
      </c>
      <c r="U47" s="8">
        <f>'Bloom Price'!AL47</f>
        <v>10.7</v>
      </c>
      <c r="V47" s="8">
        <f>'Bloom Price'!AN47</f>
        <v>85.75</v>
      </c>
      <c r="W47" s="8">
        <f>'Bloom Price'!AP47</f>
        <v>84.41</v>
      </c>
      <c r="X47" s="8">
        <f>'Bloom Price'!AR47</f>
        <v>50.34</v>
      </c>
      <c r="Y47" s="8">
        <f>'Bloom Price'!AT47</f>
        <v>24.27</v>
      </c>
      <c r="Z47" s="8">
        <f>'Bloom Price'!AV47</f>
        <v>101.94</v>
      </c>
      <c r="AA47" s="415">
        <f>'Bloom Price'!AX47</f>
        <v>112</v>
      </c>
      <c r="AB47" s="485">
        <f>IF($B47&lt;&gt;DATE(1900,1,0),_xll.BDH(AB$2,"PX_LAST",$B47,$B47,""),0)</f>
        <v>1608.6089999999999</v>
      </c>
      <c r="AC47" s="485">
        <f>IF($B47&lt;&gt;DATE(1900,1,0),_xll.BDH(AC$2,"PX_LAST",$B47,$B47,""),0)</f>
        <v>2106.58</v>
      </c>
      <c r="AD47" s="485">
        <f>IF($B47&lt;&gt;DATE(1900,1,0),_xll.BDH(AD$2,"PX_LAST",$B47,$B47,""),0)</f>
        <v>2001.22</v>
      </c>
      <c r="AE47" s="485">
        <f>IF($B47&lt;&gt;DATE(1900,1,0),_xll.BDH(AE$2,"PX_LAST",$B47,$B47,""),0)</f>
        <v>2.8807999999999998</v>
      </c>
      <c r="AF47" s="442">
        <f t="shared" si="0"/>
        <v>2.8808E-2</v>
      </c>
      <c r="AG47" s="445">
        <f t="shared" si="1"/>
        <v>7.7813576691232456E-5</v>
      </c>
    </row>
    <row r="48" spans="1:33" x14ac:dyDescent="0.25">
      <c r="A48">
        <v>44</v>
      </c>
      <c r="B48" s="381">
        <f>'Bloom Price'!A48</f>
        <v>43165</v>
      </c>
      <c r="C48" s="485">
        <f>'Bloom Price'!B48</f>
        <v>67.650000000000006</v>
      </c>
      <c r="D48" s="8">
        <f>'Bloom Price'!D48</f>
        <v>60.4</v>
      </c>
      <c r="E48" s="8">
        <f>'Bloom Price'!F48</f>
        <v>104.94</v>
      </c>
      <c r="F48" s="8">
        <f>'Bloom Price'!H48</f>
        <v>74.05</v>
      </c>
      <c r="G48" s="8">
        <f>'Bloom Price'!J48</f>
        <v>426.5</v>
      </c>
      <c r="H48" s="8">
        <f>'Bloom Price'!L48</f>
        <v>114.56</v>
      </c>
      <c r="I48" s="8">
        <f>'Bloom Price'!N48</f>
        <v>124.48</v>
      </c>
      <c r="J48" s="8">
        <f>'Bloom Price'!P48</f>
        <v>65.47</v>
      </c>
      <c r="K48" s="8">
        <f>'Bloom Price'!R48</f>
        <v>59.99</v>
      </c>
      <c r="L48" s="8">
        <f>'Bloom Price'!T48</f>
        <v>95.87</v>
      </c>
      <c r="M48" s="8">
        <f>'Bloom Price'!V48</f>
        <v>222.56</v>
      </c>
      <c r="N48" s="8">
        <f>'Bloom Price'!X48</f>
        <v>79.23</v>
      </c>
      <c r="O48" s="8">
        <f>'Bloom Price'!Z48</f>
        <v>119.03</v>
      </c>
      <c r="P48" s="8">
        <f>'Bloom Price'!AB48</f>
        <v>200.84</v>
      </c>
      <c r="Q48" s="8">
        <f>'Bloom Price'!AD48</f>
        <v>161.66</v>
      </c>
      <c r="R48" s="8">
        <f>'Bloom Price'!AF48</f>
        <v>243.04</v>
      </c>
      <c r="S48" s="8">
        <f>'Bloom Price'!AH48</f>
        <v>93.32</v>
      </c>
      <c r="T48" s="8">
        <f>'Bloom Price'!AJ48</f>
        <v>65.239999999999995</v>
      </c>
      <c r="U48" s="8">
        <f>'Bloom Price'!AL48</f>
        <v>10.69</v>
      </c>
      <c r="V48" s="8">
        <f>'Bloom Price'!AN48</f>
        <v>85.87</v>
      </c>
      <c r="W48" s="8">
        <f>'Bloom Price'!AP48</f>
        <v>84.49</v>
      </c>
      <c r="X48" s="8">
        <f>'Bloom Price'!AR48</f>
        <v>50.35</v>
      </c>
      <c r="Y48" s="8">
        <f>'Bloom Price'!AT48</f>
        <v>24.28</v>
      </c>
      <c r="Z48" s="8">
        <f>'Bloom Price'!AV48</f>
        <v>101.93</v>
      </c>
      <c r="AA48" s="415">
        <f>'Bloom Price'!AX48</f>
        <v>112.17</v>
      </c>
      <c r="AB48" s="485">
        <f>IF($B48&lt;&gt;DATE(1900,1,0),_xll.BDH(AB$2,"PX_LAST",$B48,$B48,""),0)</f>
        <v>1614.568</v>
      </c>
      <c r="AC48" s="485">
        <f>IF($B48&lt;&gt;DATE(1900,1,0),_xll.BDH(AC$2,"PX_LAST",$B48,$B48,""),0)</f>
        <v>2117.77</v>
      </c>
      <c r="AD48" s="485">
        <f>IF($B48&lt;&gt;DATE(1900,1,0),_xll.BDH(AD$2,"PX_LAST",$B48,$B48,""),0)</f>
        <v>2002.32</v>
      </c>
      <c r="AE48" s="485">
        <f>IF($B48&lt;&gt;DATE(1900,1,0),_xll.BDH(AE$2,"PX_LAST",$B48,$B48,""),0)</f>
        <v>2.8862999999999999</v>
      </c>
      <c r="AF48" s="442">
        <f t="shared" si="0"/>
        <v>2.8863E-2</v>
      </c>
      <c r="AG48" s="445">
        <f t="shared" si="1"/>
        <v>7.7960049735592563E-5</v>
      </c>
    </row>
    <row r="49" spans="1:33" x14ac:dyDescent="0.25">
      <c r="A49">
        <v>45</v>
      </c>
      <c r="B49" s="381">
        <f>'Bloom Price'!A49</f>
        <v>43166</v>
      </c>
      <c r="C49" s="485">
        <f>'Bloom Price'!B49</f>
        <v>67.510000000000005</v>
      </c>
      <c r="D49" s="8">
        <f>'Bloom Price'!D49</f>
        <v>60.18</v>
      </c>
      <c r="E49" s="8">
        <f>'Bloom Price'!F49</f>
        <v>103.59</v>
      </c>
      <c r="F49" s="8">
        <f>'Bloom Price'!H49</f>
        <v>74.53</v>
      </c>
      <c r="G49" s="8">
        <f>'Bloom Price'!J49</f>
        <v>430.46</v>
      </c>
      <c r="H49" s="8">
        <f>'Bloom Price'!L49</f>
        <v>114.72</v>
      </c>
      <c r="I49" s="8">
        <f>'Bloom Price'!N49</f>
        <v>125.33</v>
      </c>
      <c r="J49" s="8">
        <f>'Bloom Price'!P49</f>
        <v>66.099999999999994</v>
      </c>
      <c r="K49" s="8">
        <f>'Bloom Price'!R49</f>
        <v>59.42</v>
      </c>
      <c r="L49" s="8">
        <f>'Bloom Price'!T49</f>
        <v>94.22</v>
      </c>
      <c r="M49" s="8">
        <f>'Bloom Price'!V49</f>
        <v>223.91</v>
      </c>
      <c r="N49" s="8">
        <f>'Bloom Price'!X49</f>
        <v>79.52</v>
      </c>
      <c r="O49" s="8">
        <f>'Bloom Price'!Z49</f>
        <v>119.37</v>
      </c>
      <c r="P49" s="8">
        <f>'Bloom Price'!AB49</f>
        <v>201.45</v>
      </c>
      <c r="Q49" s="8">
        <f>'Bloom Price'!AD49</f>
        <v>161.75</v>
      </c>
      <c r="R49" s="8">
        <f>'Bloom Price'!AF49</f>
        <v>241.68</v>
      </c>
      <c r="S49" s="8">
        <f>'Bloom Price'!AH49</f>
        <v>93.86</v>
      </c>
      <c r="T49" s="8">
        <f>'Bloom Price'!AJ49</f>
        <v>64.17</v>
      </c>
      <c r="U49" s="8">
        <f>'Bloom Price'!AL49</f>
        <v>10.7</v>
      </c>
      <c r="V49" s="8">
        <f>'Bloom Price'!AN49</f>
        <v>85.66</v>
      </c>
      <c r="W49" s="8">
        <f>'Bloom Price'!AP49</f>
        <v>84.52</v>
      </c>
      <c r="X49" s="8">
        <f>'Bloom Price'!AR49</f>
        <v>50.17</v>
      </c>
      <c r="Y49" s="8">
        <f>'Bloom Price'!AT49</f>
        <v>24.29</v>
      </c>
      <c r="Z49" s="8">
        <f>'Bloom Price'!AV49</f>
        <v>101.93</v>
      </c>
      <c r="AA49" s="415">
        <f>'Bloom Price'!AX49</f>
        <v>112.05</v>
      </c>
      <c r="AB49" s="485">
        <f>IF($B49&lt;&gt;DATE(1900,1,0),_xll.BDH(AB$2,"PX_LAST",$B49,$B49,""),0)</f>
        <v>1615.327</v>
      </c>
      <c r="AC49" s="485">
        <f>IF($B49&lt;&gt;DATE(1900,1,0),_xll.BDH(AC$2,"PX_LAST",$B49,$B49,""),0)</f>
        <v>2115.98</v>
      </c>
      <c r="AD49" s="485">
        <f>IF($B49&lt;&gt;DATE(1900,1,0),_xll.BDH(AD$2,"PX_LAST",$B49,$B49,""),0)</f>
        <v>2001.15</v>
      </c>
      <c r="AE49" s="485">
        <f>IF($B49&lt;&gt;DATE(1900,1,0),_xll.BDH(AE$2,"PX_LAST",$B49,$B49,""),0)</f>
        <v>2.8826999999999998</v>
      </c>
      <c r="AF49" s="442">
        <f t="shared" si="0"/>
        <v>2.8826999999999998E-2</v>
      </c>
      <c r="AG49" s="445">
        <f t="shared" si="1"/>
        <v>7.7864177353115238E-5</v>
      </c>
    </row>
    <row r="50" spans="1:33" x14ac:dyDescent="0.25">
      <c r="A50">
        <v>46</v>
      </c>
      <c r="B50" s="381">
        <f>'Bloom Price'!A50</f>
        <v>43167</v>
      </c>
      <c r="C50" s="485">
        <f>'Bloom Price'!B50</f>
        <v>68.36</v>
      </c>
      <c r="D50" s="8">
        <f>'Bloom Price'!D50</f>
        <v>60.23</v>
      </c>
      <c r="E50" s="8">
        <f>'Bloom Price'!F50</f>
        <v>104.03</v>
      </c>
      <c r="F50" s="8">
        <f>'Bloom Price'!H50</f>
        <v>74.97</v>
      </c>
      <c r="G50" s="8">
        <f>'Bloom Price'!J50</f>
        <v>432.36</v>
      </c>
      <c r="H50" s="8">
        <f>'Bloom Price'!L50</f>
        <v>117.01</v>
      </c>
      <c r="I50" s="8">
        <f>'Bloom Price'!N50</f>
        <v>126.36</v>
      </c>
      <c r="J50" s="8">
        <f>'Bloom Price'!P50</f>
        <v>66.75</v>
      </c>
      <c r="K50" s="8">
        <f>'Bloom Price'!R50</f>
        <v>59.37</v>
      </c>
      <c r="L50" s="8">
        <f>'Bloom Price'!T50</f>
        <v>93.38</v>
      </c>
      <c r="M50" s="8">
        <f>'Bloom Price'!V50</f>
        <v>227.7</v>
      </c>
      <c r="N50" s="8">
        <f>'Bloom Price'!X50</f>
        <v>79.87</v>
      </c>
      <c r="O50" s="8">
        <f>'Bloom Price'!Z50</f>
        <v>119.87</v>
      </c>
      <c r="P50" s="8">
        <f>'Bloom Price'!AB50</f>
        <v>202.23</v>
      </c>
      <c r="Q50" s="8">
        <f>'Bloom Price'!AD50</f>
        <v>162.36000000000001</v>
      </c>
      <c r="R50" s="8">
        <f>'Bloom Price'!AF50</f>
        <v>240.47</v>
      </c>
      <c r="S50" s="8">
        <f>'Bloom Price'!AH50</f>
        <v>94.43</v>
      </c>
      <c r="T50" s="8">
        <f>'Bloom Price'!AJ50</f>
        <v>65.11</v>
      </c>
      <c r="U50" s="8">
        <f>'Bloom Price'!AL50</f>
        <v>10.71</v>
      </c>
      <c r="V50" s="8">
        <f>'Bloom Price'!AN50</f>
        <v>85.76</v>
      </c>
      <c r="W50" s="8">
        <f>'Bloom Price'!AP50</f>
        <v>84.61</v>
      </c>
      <c r="X50" s="8">
        <f>'Bloom Price'!AR50</f>
        <v>50.2</v>
      </c>
      <c r="Y50" s="8">
        <f>'Bloom Price'!AT50</f>
        <v>24.32</v>
      </c>
      <c r="Z50" s="8">
        <f>'Bloom Price'!AV50</f>
        <v>102.14</v>
      </c>
      <c r="AA50" s="415">
        <f>'Bloom Price'!AX50</f>
        <v>112.06</v>
      </c>
      <c r="AB50" s="485">
        <f>IF($B50&lt;&gt;DATE(1900,1,0),_xll.BDH(AB$2,"PX_LAST",$B50,$B50,""),0)</f>
        <v>1621.2370000000001</v>
      </c>
      <c r="AC50" s="485">
        <f>IF($B50&lt;&gt;DATE(1900,1,0),_xll.BDH(AC$2,"PX_LAST",$B50,$B50,""),0)</f>
        <v>2125.2800000000002</v>
      </c>
      <c r="AD50" s="485">
        <f>IF($B50&lt;&gt;DATE(1900,1,0),_xll.BDH(AD$2,"PX_LAST",$B50,$B50,""),0)</f>
        <v>2003.2</v>
      </c>
      <c r="AE50" s="485">
        <f>IF($B50&lt;&gt;DATE(1900,1,0),_xll.BDH(AE$2,"PX_LAST",$B50,$B50,""),0)</f>
        <v>2.8571</v>
      </c>
      <c r="AF50" s="442">
        <f t="shared" si="0"/>
        <v>2.8570999999999999E-2</v>
      </c>
      <c r="AG50" s="445">
        <f t="shared" si="1"/>
        <v>7.7182321689628353E-5</v>
      </c>
    </row>
    <row r="51" spans="1:33" x14ac:dyDescent="0.25">
      <c r="A51">
        <v>47</v>
      </c>
      <c r="B51" s="381">
        <f>'Bloom Price'!A51</f>
        <v>43168</v>
      </c>
      <c r="C51" s="485">
        <f>'Bloom Price'!B51</f>
        <v>69.27</v>
      </c>
      <c r="D51" s="8">
        <f>'Bloom Price'!D51</f>
        <v>61.32</v>
      </c>
      <c r="E51" s="8">
        <f>'Bloom Price'!F51</f>
        <v>104.73</v>
      </c>
      <c r="F51" s="8">
        <f>'Bloom Price'!H51</f>
        <v>75.69</v>
      </c>
      <c r="G51" s="8">
        <f>'Bloom Price'!J51</f>
        <v>440.46</v>
      </c>
      <c r="H51" s="8">
        <f>'Bloom Price'!L51</f>
        <v>119.29</v>
      </c>
      <c r="I51" s="8">
        <f>'Bloom Price'!N51</f>
        <v>127.41</v>
      </c>
      <c r="J51" s="8">
        <f>'Bloom Price'!P51</f>
        <v>67.92</v>
      </c>
      <c r="K51" s="8">
        <f>'Bloom Price'!R51</f>
        <v>61.61</v>
      </c>
      <c r="L51" s="8">
        <f>'Bloom Price'!T51</f>
        <v>91.46</v>
      </c>
      <c r="M51" s="8">
        <f>'Bloom Price'!V51</f>
        <v>230.34</v>
      </c>
      <c r="N51" s="8">
        <f>'Bloom Price'!X51</f>
        <v>80.709999999999994</v>
      </c>
      <c r="O51" s="8">
        <f>'Bloom Price'!Z51</f>
        <v>124.87</v>
      </c>
      <c r="P51" s="8">
        <f>'Bloom Price'!AB51</f>
        <v>205.09</v>
      </c>
      <c r="Q51" s="8">
        <f>'Bloom Price'!AD51</f>
        <v>165.04</v>
      </c>
      <c r="R51" s="8">
        <f>'Bloom Price'!AF51</f>
        <v>247.12</v>
      </c>
      <c r="S51" s="8">
        <f>'Bloom Price'!AH51</f>
        <v>96.54</v>
      </c>
      <c r="T51" s="8">
        <f>'Bloom Price'!AJ51</f>
        <v>66.3</v>
      </c>
      <c r="U51" s="8">
        <f>'Bloom Price'!AL51</f>
        <v>10.71</v>
      </c>
      <c r="V51" s="8">
        <f>'Bloom Price'!AN51</f>
        <v>86.07</v>
      </c>
      <c r="W51" s="8">
        <f>'Bloom Price'!AP51</f>
        <v>84.41</v>
      </c>
      <c r="X51" s="8">
        <f>'Bloom Price'!AR51</f>
        <v>50.08</v>
      </c>
      <c r="Y51" s="8">
        <f>'Bloom Price'!AT51</f>
        <v>24.3</v>
      </c>
      <c r="Z51" s="8">
        <f>'Bloom Price'!AV51</f>
        <v>101.92</v>
      </c>
      <c r="AA51" s="415">
        <f>'Bloom Price'!AX51</f>
        <v>112.28</v>
      </c>
      <c r="AB51" s="485">
        <f>IF($B51&lt;&gt;DATE(1900,1,0),_xll.BDH(AB$2,"PX_LAST",$B51,$B51,""),0)</f>
        <v>1648.461</v>
      </c>
      <c r="AC51" s="485">
        <f>IF($B51&lt;&gt;DATE(1900,1,0),_xll.BDH(AC$2,"PX_LAST",$B51,$B51,""),0)</f>
        <v>2149.3200000000002</v>
      </c>
      <c r="AD51" s="485">
        <f>IF($B51&lt;&gt;DATE(1900,1,0),_xll.BDH(AD$2,"PX_LAST",$B51,$B51,""),0)</f>
        <v>2000.94</v>
      </c>
      <c r="AE51" s="485">
        <f>IF($B51&lt;&gt;DATE(1900,1,0),_xll.BDH(AE$2,"PX_LAST",$B51,$B51,""),0)</f>
        <v>2.8938000000000001</v>
      </c>
      <c r="AF51" s="442">
        <f t="shared" si="0"/>
        <v>2.8938000000000002E-2</v>
      </c>
      <c r="AG51" s="445">
        <f t="shared" si="1"/>
        <v>7.8159773121866394E-5</v>
      </c>
    </row>
    <row r="52" spans="1:33" x14ac:dyDescent="0.25">
      <c r="A52">
        <v>48</v>
      </c>
      <c r="B52" s="381">
        <f>'Bloom Price'!A52</f>
        <v>43171</v>
      </c>
      <c r="C52" s="485">
        <f>'Bloom Price'!B52</f>
        <v>69.010000000000005</v>
      </c>
      <c r="D52" s="8">
        <f>'Bloom Price'!D52</f>
        <v>61.17</v>
      </c>
      <c r="E52" s="8">
        <f>'Bloom Price'!F52</f>
        <v>105.17</v>
      </c>
      <c r="F52" s="8">
        <f>'Bloom Price'!H52</f>
        <v>75.27</v>
      </c>
      <c r="G52" s="8">
        <f>'Bloom Price'!J52</f>
        <v>438.95</v>
      </c>
      <c r="H52" s="8">
        <f>'Bloom Price'!L52</f>
        <v>118.3</v>
      </c>
      <c r="I52" s="8">
        <f>'Bloom Price'!N52</f>
        <v>126.78</v>
      </c>
      <c r="J52" s="8">
        <f>'Bloom Price'!P52</f>
        <v>67.45</v>
      </c>
      <c r="K52" s="8">
        <f>'Bloom Price'!R52</f>
        <v>60.97</v>
      </c>
      <c r="L52" s="8">
        <f>'Bloom Price'!T52</f>
        <v>90.07</v>
      </c>
      <c r="M52" s="8">
        <f>'Bloom Price'!V52</f>
        <v>230.15</v>
      </c>
      <c r="N52" s="8">
        <f>'Bloom Price'!X52</f>
        <v>80.599999999999994</v>
      </c>
      <c r="O52" s="8">
        <f>'Bloom Price'!Z52</f>
        <v>125.51</v>
      </c>
      <c r="P52" s="8">
        <f>'Bloom Price'!AB52</f>
        <v>201.54</v>
      </c>
      <c r="Q52" s="8">
        <f>'Bloom Price'!AD52</f>
        <v>164.99</v>
      </c>
      <c r="R52" s="8">
        <f>'Bloom Price'!AF52</f>
        <v>246.54</v>
      </c>
      <c r="S52" s="8">
        <f>'Bloom Price'!AH52</f>
        <v>96.77</v>
      </c>
      <c r="T52" s="8">
        <f>'Bloom Price'!AJ52</f>
        <v>66.819999999999993</v>
      </c>
      <c r="U52" s="8">
        <f>'Bloom Price'!AL52</f>
        <v>10.71</v>
      </c>
      <c r="V52" s="8">
        <f>'Bloom Price'!AN52</f>
        <v>85.93</v>
      </c>
      <c r="W52" s="8">
        <f>'Bloom Price'!AP52</f>
        <v>84.47</v>
      </c>
      <c r="X52" s="8">
        <f>'Bloom Price'!AR52</f>
        <v>50.14</v>
      </c>
      <c r="Y52" s="8">
        <f>'Bloom Price'!AT52</f>
        <v>24.3</v>
      </c>
      <c r="Z52" s="8">
        <f>'Bloom Price'!AV52</f>
        <v>102.16</v>
      </c>
      <c r="AA52" s="415">
        <f>'Bloom Price'!AX52</f>
        <v>112.26</v>
      </c>
      <c r="AB52" s="485">
        <f>IF($B52&lt;&gt;DATE(1900,1,0),_xll.BDH(AB$2,"PX_LAST",$B52,$B52,""),0)</f>
        <v>1647.415</v>
      </c>
      <c r="AC52" s="485">
        <f>IF($B52&lt;&gt;DATE(1900,1,0),_xll.BDH(AC$2,"PX_LAST",$B52,$B52,""),0)</f>
        <v>2154.2600000000002</v>
      </c>
      <c r="AD52" s="485">
        <f>IF($B52&lt;&gt;DATE(1900,1,0),_xll.BDH(AD$2,"PX_LAST",$B52,$B52,""),0)</f>
        <v>2003.48</v>
      </c>
      <c r="AE52" s="485">
        <f>IF($B52&lt;&gt;DATE(1900,1,0),_xll.BDH(AE$2,"PX_LAST",$B52,$B52,""),0)</f>
        <v>2.8681000000000001</v>
      </c>
      <c r="AF52" s="442">
        <f t="shared" si="0"/>
        <v>2.8681000000000002E-2</v>
      </c>
      <c r="AG52" s="445">
        <f t="shared" si="1"/>
        <v>7.7475327279419304E-5</v>
      </c>
    </row>
    <row r="53" spans="1:33" x14ac:dyDescent="0.25">
      <c r="A53">
        <v>49</v>
      </c>
      <c r="B53" s="381">
        <f>'Bloom Price'!A53</f>
        <v>43172</v>
      </c>
      <c r="C53" s="485">
        <f>'Bloom Price'!B53</f>
        <v>68.25</v>
      </c>
      <c r="D53" s="8">
        <f>'Bloom Price'!D53</f>
        <v>60.92</v>
      </c>
      <c r="E53" s="8">
        <f>'Bloom Price'!F53</f>
        <v>103.73</v>
      </c>
      <c r="F53" s="8">
        <f>'Bloom Price'!H53</f>
        <v>75.62</v>
      </c>
      <c r="G53" s="8">
        <f>'Bloom Price'!J53</f>
        <v>440.22</v>
      </c>
      <c r="H53" s="8">
        <f>'Bloom Price'!L53</f>
        <v>119.75</v>
      </c>
      <c r="I53" s="8">
        <f>'Bloom Price'!N53</f>
        <v>126.73</v>
      </c>
      <c r="J53" s="8">
        <f>'Bloom Price'!P53</f>
        <v>66.680000000000007</v>
      </c>
      <c r="K53" s="8">
        <f>'Bloom Price'!R53</f>
        <v>59.69</v>
      </c>
      <c r="L53" s="8">
        <f>'Bloom Price'!T53</f>
        <v>89.35</v>
      </c>
      <c r="M53" s="8">
        <f>'Bloom Price'!V53</f>
        <v>227.94</v>
      </c>
      <c r="N53" s="8">
        <f>'Bloom Price'!X53</f>
        <v>80.2</v>
      </c>
      <c r="O53" s="8">
        <f>'Bloom Price'!Z53</f>
        <v>123.7</v>
      </c>
      <c r="P53" s="8">
        <f>'Bloom Price'!AB53</f>
        <v>200.98</v>
      </c>
      <c r="Q53" s="8">
        <f>'Bloom Price'!AD53</f>
        <v>163.96</v>
      </c>
      <c r="R53" s="8">
        <f>'Bloom Price'!AF53</f>
        <v>250.77</v>
      </c>
      <c r="S53" s="8">
        <f>'Bloom Price'!AH53</f>
        <v>94.41</v>
      </c>
      <c r="T53" s="8">
        <f>'Bloom Price'!AJ53</f>
        <v>66.17</v>
      </c>
      <c r="U53" s="8">
        <f>'Bloom Price'!AL53</f>
        <v>10.72</v>
      </c>
      <c r="V53" s="8">
        <f>'Bloom Price'!AN53</f>
        <v>85.66</v>
      </c>
      <c r="W53" s="8">
        <f>'Bloom Price'!AP53</f>
        <v>84.45</v>
      </c>
      <c r="X53" s="8">
        <f>'Bloom Price'!AR53</f>
        <v>50.3</v>
      </c>
      <c r="Y53" s="8">
        <f>'Bloom Price'!AT53</f>
        <v>24.3</v>
      </c>
      <c r="Z53" s="8">
        <f>'Bloom Price'!AV53</f>
        <v>102.33</v>
      </c>
      <c r="AA53" s="415">
        <f>'Bloom Price'!AX53</f>
        <v>112.08</v>
      </c>
      <c r="AB53" s="485">
        <f>IF($B53&lt;&gt;DATE(1900,1,0),_xll.BDH(AB$2,"PX_LAST",$B53,$B53,""),0)</f>
        <v>1637.193</v>
      </c>
      <c r="AC53" s="485">
        <f>IF($B53&lt;&gt;DATE(1900,1,0),_xll.BDH(AC$2,"PX_LAST",$B53,$B53,""),0)</f>
        <v>2144.6</v>
      </c>
      <c r="AD53" s="485">
        <f>IF($B53&lt;&gt;DATE(1900,1,0),_xll.BDH(AD$2,"PX_LAST",$B53,$B53,""),0)</f>
        <v>2005.04</v>
      </c>
      <c r="AE53" s="485">
        <f>IF($B53&lt;&gt;DATE(1900,1,0),_xll.BDH(AE$2,"PX_LAST",$B53,$B53,""),0)</f>
        <v>2.8426</v>
      </c>
      <c r="AF53" s="442">
        <f t="shared" si="0"/>
        <v>2.8426E-2</v>
      </c>
      <c r="AG53" s="445">
        <f t="shared" si="1"/>
        <v>7.6796039298887564E-5</v>
      </c>
    </row>
    <row r="54" spans="1:33" x14ac:dyDescent="0.25">
      <c r="A54">
        <v>50</v>
      </c>
      <c r="B54" s="381">
        <f>'Bloom Price'!A54</f>
        <v>43173</v>
      </c>
      <c r="C54" s="485">
        <f>'Bloom Price'!B54</f>
        <v>67.05</v>
      </c>
      <c r="D54" s="8">
        <f>'Bloom Price'!D54</f>
        <v>60.17</v>
      </c>
      <c r="E54" s="8">
        <f>'Bloom Price'!F54</f>
        <v>103.9</v>
      </c>
      <c r="F54" s="8">
        <f>'Bloom Price'!H54</f>
        <v>75.38</v>
      </c>
      <c r="G54" s="8">
        <f>'Bloom Price'!J54</f>
        <v>440.77</v>
      </c>
      <c r="H54" s="8">
        <f>'Bloom Price'!L54</f>
        <v>118.94</v>
      </c>
      <c r="I54" s="8">
        <f>'Bloom Price'!N54</f>
        <v>127.99</v>
      </c>
      <c r="J54" s="8">
        <f>'Bloom Price'!P54</f>
        <v>66.63</v>
      </c>
      <c r="K54" s="8">
        <f>'Bloom Price'!R54</f>
        <v>60.23</v>
      </c>
      <c r="L54" s="8">
        <f>'Bloom Price'!T54</f>
        <v>88.53</v>
      </c>
      <c r="M54" s="8">
        <f>'Bloom Price'!V54</f>
        <v>227.39</v>
      </c>
      <c r="N54" s="8">
        <f>'Bloom Price'!X54</f>
        <v>83.31</v>
      </c>
      <c r="O54" s="8">
        <f>'Bloom Price'!Z54</f>
        <v>123.2</v>
      </c>
      <c r="P54" s="8">
        <f>'Bloom Price'!AB54</f>
        <v>198.7</v>
      </c>
      <c r="Q54" s="8">
        <f>'Bloom Price'!AD54</f>
        <v>163.13999999999999</v>
      </c>
      <c r="R54" s="8">
        <f>'Bloom Price'!AF54</f>
        <v>246.91</v>
      </c>
      <c r="S54" s="8">
        <f>'Bloom Price'!AH54</f>
        <v>93.85</v>
      </c>
      <c r="T54" s="8">
        <f>'Bloom Price'!AJ54</f>
        <v>66.2</v>
      </c>
      <c r="U54" s="8">
        <f>'Bloom Price'!AL54</f>
        <v>10.73</v>
      </c>
      <c r="V54" s="8">
        <f>'Bloom Price'!AN54</f>
        <v>85.56</v>
      </c>
      <c r="W54" s="8">
        <f>'Bloom Price'!AP54</f>
        <v>84.57</v>
      </c>
      <c r="X54" s="8">
        <f>'Bloom Price'!AR54</f>
        <v>50.22</v>
      </c>
      <c r="Y54" s="8">
        <f>'Bloom Price'!AT54</f>
        <v>24.305</v>
      </c>
      <c r="Z54" s="8">
        <f>'Bloom Price'!AV54</f>
        <v>102.53</v>
      </c>
      <c r="AA54" s="415">
        <f>'Bloom Price'!AX54</f>
        <v>112.33</v>
      </c>
      <c r="AB54" s="485">
        <f>IF($B54&lt;&gt;DATE(1900,1,0),_xll.BDH(AB$2,"PX_LAST",$B54,$B54,""),0)</f>
        <v>1628.1880000000001</v>
      </c>
      <c r="AC54" s="485">
        <f>IF($B54&lt;&gt;DATE(1900,1,0),_xll.BDH(AC$2,"PX_LAST",$B54,$B54,""),0)</f>
        <v>2134.5100000000002</v>
      </c>
      <c r="AD54" s="485">
        <f>IF($B54&lt;&gt;DATE(1900,1,0),_xll.BDH(AD$2,"PX_LAST",$B54,$B54,""),0)</f>
        <v>2008.21</v>
      </c>
      <c r="AE54" s="485">
        <f>IF($B54&lt;&gt;DATE(1900,1,0),_xll.BDH(AE$2,"PX_LAST",$B54,$B54,""),0)</f>
        <v>2.8170000000000002</v>
      </c>
      <c r="AF54" s="442">
        <f t="shared" si="0"/>
        <v>2.8170000000000001E-2</v>
      </c>
      <c r="AG54" s="445">
        <f t="shared" si="1"/>
        <v>7.6113918464404406E-5</v>
      </c>
    </row>
    <row r="55" spans="1:33" x14ac:dyDescent="0.25">
      <c r="A55">
        <v>51</v>
      </c>
      <c r="B55" s="381">
        <f>'Bloom Price'!A55</f>
        <v>43174</v>
      </c>
      <c r="C55" s="485">
        <f>'Bloom Price'!B55</f>
        <v>65.86</v>
      </c>
      <c r="D55" s="8">
        <f>'Bloom Price'!D55</f>
        <v>59.38</v>
      </c>
      <c r="E55" s="8">
        <f>'Bloom Price'!F55</f>
        <v>103.24</v>
      </c>
      <c r="F55" s="8">
        <f>'Bloom Price'!H55</f>
        <v>73.73</v>
      </c>
      <c r="G55" s="8">
        <f>'Bloom Price'!J55</f>
        <v>441.95</v>
      </c>
      <c r="H55" s="8">
        <f>'Bloom Price'!L55</f>
        <v>114.93</v>
      </c>
      <c r="I55" s="8">
        <f>'Bloom Price'!N55</f>
        <v>127.22</v>
      </c>
      <c r="J55" s="8">
        <f>'Bloom Price'!P55</f>
        <v>66.25</v>
      </c>
      <c r="K55" s="8">
        <f>'Bloom Price'!R55</f>
        <v>60.28</v>
      </c>
      <c r="L55" s="8">
        <f>'Bloom Price'!T55</f>
        <v>88.15</v>
      </c>
      <c r="M55" s="8">
        <f>'Bloom Price'!V55</f>
        <v>226.89</v>
      </c>
      <c r="N55" s="8">
        <f>'Bloom Price'!X55</f>
        <v>82.57</v>
      </c>
      <c r="O55" s="8">
        <f>'Bloom Price'!Z55</f>
        <v>123.4</v>
      </c>
      <c r="P55" s="8">
        <f>'Bloom Price'!AB55</f>
        <v>198.61</v>
      </c>
      <c r="Q55" s="8">
        <f>'Bloom Price'!AD55</f>
        <v>162.87</v>
      </c>
      <c r="R55" s="8">
        <f>'Bloom Price'!AF55</f>
        <v>247.4</v>
      </c>
      <c r="S55" s="8">
        <f>'Bloom Price'!AH55</f>
        <v>94.18</v>
      </c>
      <c r="T55" s="8">
        <f>'Bloom Price'!AJ55</f>
        <v>66.39</v>
      </c>
      <c r="U55" s="8">
        <f>'Bloom Price'!AL55</f>
        <v>10.73</v>
      </c>
      <c r="V55" s="8">
        <f>'Bloom Price'!AN55</f>
        <v>85.62</v>
      </c>
      <c r="W55" s="8">
        <f>'Bloom Price'!AP55</f>
        <v>84.52</v>
      </c>
      <c r="X55" s="8">
        <f>'Bloom Price'!AR55</f>
        <v>50.242199999999997</v>
      </c>
      <c r="Y55" s="8">
        <f>'Bloom Price'!AT55</f>
        <v>24.31</v>
      </c>
      <c r="Z55" s="8">
        <f>'Bloom Price'!AV55</f>
        <v>102.49</v>
      </c>
      <c r="AA55" s="415">
        <f>'Bloom Price'!AX55</f>
        <v>112.24</v>
      </c>
      <c r="AB55" s="485">
        <f>IF($B55&lt;&gt;DATE(1900,1,0),_xll.BDH(AB$2,"PX_LAST",$B55,$B55,""),0)</f>
        <v>1625.9</v>
      </c>
      <c r="AC55" s="485">
        <f>IF($B55&lt;&gt;DATE(1900,1,0),_xll.BDH(AC$2,"PX_LAST",$B55,$B55,""),0)</f>
        <v>2133.35</v>
      </c>
      <c r="AD55" s="485">
        <f>IF($B55&lt;&gt;DATE(1900,1,0),_xll.BDH(AD$2,"PX_LAST",$B55,$B55,""),0)</f>
        <v>2007.15</v>
      </c>
      <c r="AE55" s="485">
        <f>IF($B55&lt;&gt;DATE(1900,1,0),_xll.BDH(AE$2,"PX_LAST",$B55,$B55,""),0)</f>
        <v>2.8279999999999998</v>
      </c>
      <c r="AF55" s="442">
        <f t="shared" si="0"/>
        <v>2.828E-2</v>
      </c>
      <c r="AG55" s="445">
        <f t="shared" si="1"/>
        <v>7.6407038011261363E-5</v>
      </c>
    </row>
    <row r="56" spans="1:33" x14ac:dyDescent="0.25">
      <c r="A56">
        <v>52</v>
      </c>
      <c r="B56" s="381">
        <f>'Bloom Price'!A56</f>
        <v>43175</v>
      </c>
      <c r="C56" s="485">
        <f>'Bloom Price'!B56</f>
        <v>65.650000000000006</v>
      </c>
      <c r="D56" s="8">
        <f>'Bloom Price'!D56</f>
        <v>59.15</v>
      </c>
      <c r="E56" s="8">
        <f>'Bloom Price'!F56</f>
        <v>102.87</v>
      </c>
      <c r="F56" s="8">
        <f>'Bloom Price'!H56</f>
        <v>74.27</v>
      </c>
      <c r="G56" s="8">
        <f>'Bloom Price'!J56</f>
        <v>435.86</v>
      </c>
      <c r="H56" s="8">
        <f>'Bloom Price'!L56</f>
        <v>113.71</v>
      </c>
      <c r="I56" s="8">
        <f>'Bloom Price'!N56</f>
        <v>125.97</v>
      </c>
      <c r="J56" s="8">
        <f>'Bloom Price'!P56</f>
        <v>66.599999999999994</v>
      </c>
      <c r="K56" s="8">
        <f>'Bloom Price'!R56</f>
        <v>59.44</v>
      </c>
      <c r="L56" s="8">
        <f>'Bloom Price'!T56</f>
        <v>87.74</v>
      </c>
      <c r="M56" s="8">
        <f>'Bloom Price'!V56</f>
        <v>228.54</v>
      </c>
      <c r="N56" s="8">
        <f>'Bloom Price'!X56</f>
        <v>82.16</v>
      </c>
      <c r="O56" s="8">
        <f>'Bloom Price'!Z56</f>
        <v>124.72</v>
      </c>
      <c r="P56" s="8">
        <f>'Bloom Price'!AB56</f>
        <v>198.16</v>
      </c>
      <c r="Q56" s="8">
        <f>'Bloom Price'!AD56</f>
        <v>163.16999999999999</v>
      </c>
      <c r="R56" s="8">
        <f>'Bloom Price'!AF56</f>
        <v>252.03</v>
      </c>
      <c r="S56" s="8">
        <f>'Bloom Price'!AH56</f>
        <v>94.6</v>
      </c>
      <c r="T56" s="8">
        <f>'Bloom Price'!AJ56</f>
        <v>65.91</v>
      </c>
      <c r="U56" s="8">
        <f>'Bloom Price'!AL56</f>
        <v>10.74</v>
      </c>
      <c r="V56" s="8">
        <f>'Bloom Price'!AN56</f>
        <v>85.8</v>
      </c>
      <c r="W56" s="8">
        <f>'Bloom Price'!AP56</f>
        <v>84.58</v>
      </c>
      <c r="X56" s="8">
        <f>'Bloom Price'!AR56</f>
        <v>50.14</v>
      </c>
      <c r="Y56" s="8">
        <f>'Bloom Price'!AT56</f>
        <v>24.3</v>
      </c>
      <c r="Z56" s="8">
        <f>'Bloom Price'!AV56</f>
        <v>102.37</v>
      </c>
      <c r="AA56" s="415">
        <f>'Bloom Price'!AX56</f>
        <v>112.23</v>
      </c>
      <c r="AB56" s="485">
        <f>IF($B56&lt;&gt;DATE(1900,1,0),_xll.BDH(AB$2,"PX_LAST",$B56,$B56,""),0)</f>
        <v>1629.6790000000001</v>
      </c>
      <c r="AC56" s="485">
        <f>IF($B56&lt;&gt;DATE(1900,1,0),_xll.BDH(AC$2,"PX_LAST",$B56,$B56,""),0)</f>
        <v>2134.0500000000002</v>
      </c>
      <c r="AD56" s="485">
        <f>IF($B56&lt;&gt;DATE(1900,1,0),_xll.BDH(AD$2,"PX_LAST",$B56,$B56,""),0)</f>
        <v>2005.4</v>
      </c>
      <c r="AE56" s="485">
        <f>IF($B56&lt;&gt;DATE(1900,1,0),_xll.BDH(AE$2,"PX_LAST",$B56,$B56,""),0)</f>
        <v>2.8445</v>
      </c>
      <c r="AF56" s="442">
        <f t="shared" si="0"/>
        <v>2.8445000000000002E-2</v>
      </c>
      <c r="AG56" s="445">
        <f t="shared" si="1"/>
        <v>7.6846658704221582E-5</v>
      </c>
    </row>
    <row r="57" spans="1:33" x14ac:dyDescent="0.25">
      <c r="A57">
        <v>53</v>
      </c>
      <c r="B57" s="381">
        <f>'Bloom Price'!A57</f>
        <v>43178</v>
      </c>
      <c r="C57" s="485">
        <f>'Bloom Price'!B57</f>
        <v>63.63</v>
      </c>
      <c r="D57" s="8">
        <f>'Bloom Price'!D57</f>
        <v>58.3</v>
      </c>
      <c r="E57" s="8">
        <f>'Bloom Price'!F57</f>
        <v>101.48</v>
      </c>
      <c r="F57" s="8">
        <f>'Bloom Price'!H57</f>
        <v>74.13</v>
      </c>
      <c r="G57" s="8">
        <f>'Bloom Price'!J57</f>
        <v>426.86</v>
      </c>
      <c r="H57" s="8">
        <f>'Bloom Price'!L57</f>
        <v>112.03</v>
      </c>
      <c r="I57" s="8">
        <f>'Bloom Price'!N57</f>
        <v>124.98</v>
      </c>
      <c r="J57" s="8">
        <f>'Bloom Price'!P57</f>
        <v>66.069999999999993</v>
      </c>
      <c r="K57" s="8">
        <f>'Bloom Price'!R57</f>
        <v>58.5</v>
      </c>
      <c r="L57" s="8">
        <f>'Bloom Price'!T57</f>
        <v>86.45</v>
      </c>
      <c r="M57" s="8">
        <f>'Bloom Price'!V57</f>
        <v>226.35</v>
      </c>
      <c r="N57" s="8">
        <f>'Bloom Price'!X57</f>
        <v>80.3</v>
      </c>
      <c r="O57" s="8">
        <f>'Bloom Price'!Z57</f>
        <v>123.06</v>
      </c>
      <c r="P57" s="8">
        <f>'Bloom Price'!AB57</f>
        <v>198.69</v>
      </c>
      <c r="Q57" s="8">
        <f>'Bloom Price'!AD57</f>
        <v>161.09</v>
      </c>
      <c r="R57" s="8">
        <f>'Bloom Price'!AF57</f>
        <v>249.61</v>
      </c>
      <c r="S57" s="8">
        <f>'Bloom Price'!AH57</f>
        <v>92.89</v>
      </c>
      <c r="T57" s="8">
        <f>'Bloom Price'!AJ57</f>
        <v>65.709999999999994</v>
      </c>
      <c r="U57" s="8">
        <f>'Bloom Price'!AL57</f>
        <v>10.74</v>
      </c>
      <c r="V57" s="8">
        <f>'Bloom Price'!AN57</f>
        <v>85.45</v>
      </c>
      <c r="W57" s="8">
        <f>'Bloom Price'!AP57</f>
        <v>84.38</v>
      </c>
      <c r="X57" s="8">
        <f>'Bloom Price'!AR57</f>
        <v>50.17</v>
      </c>
      <c r="Y57" s="8">
        <f>'Bloom Price'!AT57</f>
        <v>24.27</v>
      </c>
      <c r="Z57" s="8">
        <f>'Bloom Price'!AV57</f>
        <v>102.27</v>
      </c>
      <c r="AA57" s="415">
        <f>'Bloom Price'!AX57</f>
        <v>111.76</v>
      </c>
      <c r="AB57" s="485">
        <f>IF($B57&lt;&gt;DATE(1900,1,0),_xll.BDH(AB$2,"PX_LAST",$B57,$B57,""),0)</f>
        <v>1607.69</v>
      </c>
      <c r="AC57" s="485">
        <f>IF($B57&lt;&gt;DATE(1900,1,0),_xll.BDH(AC$2,"PX_LAST",$B57,$B57,""),0)</f>
        <v>2110.4</v>
      </c>
      <c r="AD57" s="485">
        <f>IF($B57&lt;&gt;DATE(1900,1,0),_xll.BDH(AD$2,"PX_LAST",$B57,$B57,""),0)</f>
        <v>2005.93</v>
      </c>
      <c r="AE57" s="485">
        <f>IF($B57&lt;&gt;DATE(1900,1,0),_xll.BDH(AE$2,"PX_LAST",$B57,$B57,""),0)</f>
        <v>2.8555000000000001</v>
      </c>
      <c r="AF57" s="442">
        <f t="shared" si="0"/>
        <v>2.8555000000000001E-2</v>
      </c>
      <c r="AG57" s="445">
        <f t="shared" si="1"/>
        <v>7.713970009159965E-5</v>
      </c>
    </row>
    <row r="58" spans="1:33" x14ac:dyDescent="0.25">
      <c r="A58">
        <v>54</v>
      </c>
      <c r="B58" s="381">
        <f>'Bloom Price'!A58</f>
        <v>43179</v>
      </c>
      <c r="C58" s="485">
        <f>'Bloom Price'!B58</f>
        <v>62.94</v>
      </c>
      <c r="D58" s="8">
        <f>'Bloom Price'!D58</f>
        <v>58.24</v>
      </c>
      <c r="E58" s="8">
        <f>'Bloom Price'!F58</f>
        <v>101.35</v>
      </c>
      <c r="F58" s="8">
        <f>'Bloom Price'!H58</f>
        <v>74.02</v>
      </c>
      <c r="G58" s="8">
        <f>'Bloom Price'!J58</f>
        <v>430.19</v>
      </c>
      <c r="H58" s="8">
        <f>'Bloom Price'!L58</f>
        <v>112.65</v>
      </c>
      <c r="I58" s="8">
        <f>'Bloom Price'!N58</f>
        <v>125.12</v>
      </c>
      <c r="J58" s="8">
        <f>'Bloom Price'!P58</f>
        <v>66.430000000000007</v>
      </c>
      <c r="K58" s="8">
        <f>'Bloom Price'!R58</f>
        <v>59.23</v>
      </c>
      <c r="L58" s="8">
        <f>'Bloom Price'!T58</f>
        <v>85.7</v>
      </c>
      <c r="M58" s="8">
        <f>'Bloom Price'!V58</f>
        <v>227.61</v>
      </c>
      <c r="N58" s="8">
        <f>'Bloom Price'!X58</f>
        <v>80.86</v>
      </c>
      <c r="O58" s="8">
        <f>'Bloom Price'!Z58</f>
        <v>125.11</v>
      </c>
      <c r="P58" s="8">
        <f>'Bloom Price'!AB58</f>
        <v>200.06</v>
      </c>
      <c r="Q58" s="8">
        <f>'Bloom Price'!AD58</f>
        <v>161.30000000000001</v>
      </c>
      <c r="R58" s="8">
        <f>'Bloom Price'!AF58</f>
        <v>251.99</v>
      </c>
      <c r="S58" s="8">
        <f>'Bloom Price'!AH58</f>
        <v>93.13</v>
      </c>
      <c r="T58" s="8">
        <f>'Bloom Price'!AJ58</f>
        <v>66.8</v>
      </c>
      <c r="U58" s="8">
        <f>'Bloom Price'!AL58</f>
        <v>10.74</v>
      </c>
      <c r="V58" s="8">
        <f>'Bloom Price'!AN58</f>
        <v>85.62</v>
      </c>
      <c r="W58" s="8">
        <f>'Bloom Price'!AP58</f>
        <v>84.17</v>
      </c>
      <c r="X58" s="8">
        <f>'Bloom Price'!AR58</f>
        <v>50.060099999999998</v>
      </c>
      <c r="Y58" s="8">
        <f>'Bloom Price'!AT58</f>
        <v>24.29</v>
      </c>
      <c r="Z58" s="8">
        <f>'Bloom Price'!AV58</f>
        <v>102.07</v>
      </c>
      <c r="AA58" s="415">
        <f>'Bloom Price'!AX58</f>
        <v>111.53</v>
      </c>
      <c r="AB58" s="485">
        <f>IF($B58&lt;&gt;DATE(1900,1,0),_xll.BDH(AB$2,"PX_LAST",$B58,$B58,""),0)</f>
        <v>1609.9829999999999</v>
      </c>
      <c r="AC58" s="485">
        <f>IF($B58&lt;&gt;DATE(1900,1,0),_xll.BDH(AC$2,"PX_LAST",$B58,$B58,""),0)</f>
        <v>2110.91</v>
      </c>
      <c r="AD58" s="485">
        <f>IF($B58&lt;&gt;DATE(1900,1,0),_xll.BDH(AD$2,"PX_LAST",$B58,$B58,""),0)</f>
        <v>2001.88</v>
      </c>
      <c r="AE58" s="485">
        <f>IF($B58&lt;&gt;DATE(1900,1,0),_xll.BDH(AE$2,"PX_LAST",$B58,$B58,""),0)</f>
        <v>2.8959000000000001</v>
      </c>
      <c r="AF58" s="442">
        <f t="shared" si="0"/>
        <v>2.8959000000000002E-2</v>
      </c>
      <c r="AG58" s="445">
        <f t="shared" si="1"/>
        <v>7.8215693068317549E-5</v>
      </c>
    </row>
    <row r="59" spans="1:33" x14ac:dyDescent="0.25">
      <c r="A59">
        <v>55</v>
      </c>
      <c r="B59" s="381">
        <f>'Bloom Price'!A59</f>
        <v>43180</v>
      </c>
      <c r="C59" s="485">
        <f>'Bloom Price'!B59</f>
        <v>62.42</v>
      </c>
      <c r="D59" s="8">
        <f>'Bloom Price'!D59</f>
        <v>58.9</v>
      </c>
      <c r="E59" s="8">
        <f>'Bloom Price'!F59</f>
        <v>101.82</v>
      </c>
      <c r="F59" s="8">
        <f>'Bloom Price'!H59</f>
        <v>73.69</v>
      </c>
      <c r="G59" s="8">
        <f>'Bloom Price'!J59</f>
        <v>424.99</v>
      </c>
      <c r="H59" s="8">
        <f>'Bloom Price'!L59</f>
        <v>112.45</v>
      </c>
      <c r="I59" s="8">
        <f>'Bloom Price'!N59</f>
        <v>121.7</v>
      </c>
      <c r="J59" s="8">
        <f>'Bloom Price'!P59</f>
        <v>66.099999999999994</v>
      </c>
      <c r="K59" s="8">
        <f>'Bloom Price'!R59</f>
        <v>60.78</v>
      </c>
      <c r="L59" s="8">
        <f>'Bloom Price'!T59</f>
        <v>86.6</v>
      </c>
      <c r="M59" s="8">
        <f>'Bloom Price'!V59</f>
        <v>226.07</v>
      </c>
      <c r="N59" s="8">
        <f>'Bloom Price'!X59</f>
        <v>81.040000000000006</v>
      </c>
      <c r="O59" s="8">
        <f>'Bloom Price'!Z59</f>
        <v>125.39</v>
      </c>
      <c r="P59" s="8">
        <f>'Bloom Price'!AB59</f>
        <v>200.49</v>
      </c>
      <c r="Q59" s="8">
        <f>'Bloom Price'!AD59</f>
        <v>161.16</v>
      </c>
      <c r="R59" s="8">
        <f>'Bloom Price'!AF59</f>
        <v>249.02</v>
      </c>
      <c r="S59" s="8">
        <f>'Bloom Price'!AH59</f>
        <v>92.48</v>
      </c>
      <c r="T59" s="8">
        <f>'Bloom Price'!AJ59</f>
        <v>66.349999999999994</v>
      </c>
      <c r="U59" s="8">
        <f>'Bloom Price'!AL59</f>
        <v>10.74</v>
      </c>
      <c r="V59" s="8">
        <f>'Bloom Price'!AN59</f>
        <v>85.65</v>
      </c>
      <c r="W59" s="8">
        <f>'Bloom Price'!AP59</f>
        <v>84.13</v>
      </c>
      <c r="X59" s="8">
        <f>'Bloom Price'!AR59</f>
        <v>50.07</v>
      </c>
      <c r="Y59" s="8">
        <f>'Bloom Price'!AT59</f>
        <v>24.31</v>
      </c>
      <c r="Z59" s="8">
        <f>'Bloom Price'!AV59</f>
        <v>102.14</v>
      </c>
      <c r="AA59" s="415">
        <f>'Bloom Price'!AX59</f>
        <v>111.87</v>
      </c>
      <c r="AB59" s="485">
        <f>IF($B59&lt;&gt;DATE(1900,1,0),_xll.BDH(AB$2,"PX_LAST",$B59,$B59,""),0)</f>
        <v>1608.5709999999999</v>
      </c>
      <c r="AC59" s="485">
        <f>IF($B59&lt;&gt;DATE(1900,1,0),_xll.BDH(AC$2,"PX_LAST",$B59,$B59,""),0)</f>
        <v>2109.1799999999998</v>
      </c>
      <c r="AD59" s="485">
        <f>IF($B59&lt;&gt;DATE(1900,1,0),_xll.BDH(AD$2,"PX_LAST",$B59,$B59,""),0)</f>
        <v>1999.29</v>
      </c>
      <c r="AE59" s="485">
        <f>IF($B59&lt;&gt;DATE(1900,1,0),_xll.BDH(AE$2,"PX_LAST",$B59,$B59,""),0)</f>
        <v>2.883</v>
      </c>
      <c r="AF59" s="442">
        <f t="shared" si="0"/>
        <v>2.8830000000000001E-2</v>
      </c>
      <c r="AG59" s="445">
        <f t="shared" si="1"/>
        <v>7.7872166845960322E-5</v>
      </c>
    </row>
    <row r="60" spans="1:33" x14ac:dyDescent="0.25">
      <c r="A60">
        <v>56</v>
      </c>
      <c r="B60" s="381">
        <f>'Bloom Price'!A60</f>
        <v>43181</v>
      </c>
      <c r="C60" s="485">
        <f>'Bloom Price'!B60</f>
        <v>61.79</v>
      </c>
      <c r="D60" s="8">
        <f>'Bloom Price'!D60</f>
        <v>57.14</v>
      </c>
      <c r="E60" s="8">
        <f>'Bloom Price'!F60</f>
        <v>100.6</v>
      </c>
      <c r="F60" s="8">
        <f>'Bloom Price'!H60</f>
        <v>72.7</v>
      </c>
      <c r="G60" s="8">
        <f>'Bloom Price'!J60</f>
        <v>413.9</v>
      </c>
      <c r="H60" s="8">
        <f>'Bloom Price'!L60</f>
        <v>98.1</v>
      </c>
      <c r="I60" s="8">
        <f>'Bloom Price'!N60</f>
        <v>118.04</v>
      </c>
      <c r="J60" s="8">
        <f>'Bloom Price'!P60</f>
        <v>63.95</v>
      </c>
      <c r="K60" s="8">
        <f>'Bloom Price'!R60</f>
        <v>58.96</v>
      </c>
      <c r="L60" s="8">
        <f>'Bloom Price'!T60</f>
        <v>84.66</v>
      </c>
      <c r="M60" s="8">
        <f>'Bloom Price'!V60</f>
        <v>224.23</v>
      </c>
      <c r="N60" s="8">
        <f>'Bloom Price'!X60</f>
        <v>78.56</v>
      </c>
      <c r="O60" s="8">
        <f>'Bloom Price'!Z60</f>
        <v>120.03</v>
      </c>
      <c r="P60" s="8">
        <f>'Bloom Price'!AB60</f>
        <v>194.1</v>
      </c>
      <c r="Q60" s="8">
        <f>'Bloom Price'!AD60</f>
        <v>156.59</v>
      </c>
      <c r="R60" s="8">
        <f>'Bloom Price'!AF60</f>
        <v>236.27</v>
      </c>
      <c r="S60" s="8">
        <f>'Bloom Price'!AH60</f>
        <v>89.79</v>
      </c>
      <c r="T60" s="8">
        <f>'Bloom Price'!AJ60</f>
        <v>64.42</v>
      </c>
      <c r="U60" s="8">
        <f>'Bloom Price'!AL60</f>
        <v>10.76</v>
      </c>
      <c r="V60" s="8">
        <f>'Bloom Price'!AN60</f>
        <v>85.14</v>
      </c>
      <c r="W60" s="8">
        <f>'Bloom Price'!AP60</f>
        <v>84.26</v>
      </c>
      <c r="X60" s="8">
        <f>'Bloom Price'!AR60</f>
        <v>50.155000000000001</v>
      </c>
      <c r="Y60" s="8">
        <f>'Bloom Price'!AT60</f>
        <v>24.36</v>
      </c>
      <c r="Z60" s="8">
        <f>'Bloom Price'!AV60</f>
        <v>102.56</v>
      </c>
      <c r="AA60" s="415">
        <f>'Bloom Price'!AX60</f>
        <v>111.54</v>
      </c>
      <c r="AB60" s="485">
        <f>IF($B60&lt;&gt;DATE(1900,1,0),_xll.BDH(AB$2,"PX_LAST",$B60,$B60,""),0)</f>
        <v>1568.722</v>
      </c>
      <c r="AC60" s="485">
        <f>IF($B60&lt;&gt;DATE(1900,1,0),_xll.BDH(AC$2,"PX_LAST",$B60,$B60,""),0)</f>
        <v>2072.94</v>
      </c>
      <c r="AD60" s="485">
        <f>IF($B60&lt;&gt;DATE(1900,1,0),_xll.BDH(AD$2,"PX_LAST",$B60,$B60,""),0)</f>
        <v>2005.96</v>
      </c>
      <c r="AE60" s="485">
        <f>IF($B60&lt;&gt;DATE(1900,1,0),_xll.BDH(AE$2,"PX_LAST",$B60,$B60,""),0)</f>
        <v>2.8243999999999998</v>
      </c>
      <c r="AF60" s="442">
        <f t="shared" si="0"/>
        <v>2.8243999999999998E-2</v>
      </c>
      <c r="AG60" s="445">
        <f t="shared" si="1"/>
        <v>7.631111142014646E-5</v>
      </c>
    </row>
    <row r="61" spans="1:33" x14ac:dyDescent="0.25">
      <c r="A61">
        <v>57</v>
      </c>
      <c r="B61" s="381">
        <f>'Bloom Price'!A61</f>
        <v>43182</v>
      </c>
      <c r="C61" s="485">
        <f>'Bloom Price'!B61</f>
        <v>60.86</v>
      </c>
      <c r="D61" s="8">
        <f>'Bloom Price'!D61</f>
        <v>56.02</v>
      </c>
      <c r="E61" s="8">
        <f>'Bloom Price'!F61</f>
        <v>98.54</v>
      </c>
      <c r="F61" s="8">
        <f>'Bloom Price'!H61</f>
        <v>71.540000000000006</v>
      </c>
      <c r="G61" s="8">
        <f>'Bloom Price'!J61</f>
        <v>399.15</v>
      </c>
      <c r="H61" s="8">
        <f>'Bloom Price'!L61</f>
        <v>97.46</v>
      </c>
      <c r="I61" s="8">
        <f>'Bloom Price'!N61</f>
        <v>114.43</v>
      </c>
      <c r="J61" s="8">
        <f>'Bloom Price'!P61</f>
        <v>62.06</v>
      </c>
      <c r="K61" s="8">
        <f>'Bloom Price'!R61</f>
        <v>55.38</v>
      </c>
      <c r="L61" s="8">
        <f>'Bloom Price'!T61</f>
        <v>84.22</v>
      </c>
      <c r="M61" s="8">
        <f>'Bloom Price'!V61</f>
        <v>220.92</v>
      </c>
      <c r="N61" s="8">
        <f>'Bloom Price'!X61</f>
        <v>76.44</v>
      </c>
      <c r="O61" s="8">
        <f>'Bloom Price'!Z61</f>
        <v>114.89</v>
      </c>
      <c r="P61" s="8">
        <f>'Bloom Price'!AB61</f>
        <v>194.72</v>
      </c>
      <c r="Q61" s="8">
        <f>'Bloom Price'!AD61</f>
        <v>153.26</v>
      </c>
      <c r="R61" s="8">
        <f>'Bloom Price'!AF61</f>
        <v>229.48</v>
      </c>
      <c r="S61" s="8">
        <f>'Bloom Price'!AH61</f>
        <v>87.18</v>
      </c>
      <c r="T61" s="8">
        <f>'Bloom Price'!AJ61</f>
        <v>64.63</v>
      </c>
      <c r="U61" s="8">
        <f>'Bloom Price'!AL61</f>
        <v>10.76</v>
      </c>
      <c r="V61" s="8">
        <f>'Bloom Price'!AN61</f>
        <v>84.92</v>
      </c>
      <c r="W61" s="8">
        <f>'Bloom Price'!AP61</f>
        <v>84.15</v>
      </c>
      <c r="X61" s="8">
        <f>'Bloom Price'!AR61</f>
        <v>50.22</v>
      </c>
      <c r="Y61" s="8">
        <f>'Bloom Price'!AT61</f>
        <v>24.37</v>
      </c>
      <c r="Z61" s="8">
        <f>'Bloom Price'!AV61</f>
        <v>102.7</v>
      </c>
      <c r="AA61" s="415">
        <f>'Bloom Price'!AX61</f>
        <v>111.09</v>
      </c>
      <c r="AB61" s="485">
        <f>IF($B61&lt;&gt;DATE(1900,1,0),_xll.BDH(AB$2,"PX_LAST",$B61,$B61,""),0)</f>
        <v>1536.2670000000001</v>
      </c>
      <c r="AC61" s="485">
        <f>IF($B61&lt;&gt;DATE(1900,1,0),_xll.BDH(AC$2,"PX_LAST",$B61,$B61,""),0)</f>
        <v>2036.55</v>
      </c>
      <c r="AD61" s="485">
        <f>IF($B61&lt;&gt;DATE(1900,1,0),_xll.BDH(AD$2,"PX_LAST",$B61,$B61,""),0)</f>
        <v>2005.99</v>
      </c>
      <c r="AE61" s="485">
        <f>IF($B61&lt;&gt;DATE(1900,1,0),_xll.BDH(AE$2,"PX_LAST",$B61,$B61,""),0)</f>
        <v>2.8134999999999999</v>
      </c>
      <c r="AF61" s="442">
        <f t="shared" si="0"/>
        <v>2.8135E-2</v>
      </c>
      <c r="AG61" s="445">
        <f t="shared" si="1"/>
        <v>7.6020646595731378E-5</v>
      </c>
    </row>
    <row r="62" spans="1:33" x14ac:dyDescent="0.25">
      <c r="A62">
        <v>58</v>
      </c>
      <c r="B62" s="381">
        <f>'Bloom Price'!A62</f>
        <v>43185</v>
      </c>
      <c r="C62" s="485">
        <f>'Bloom Price'!B62</f>
        <v>61.6</v>
      </c>
      <c r="D62" s="8">
        <f>'Bloom Price'!D62</f>
        <v>57.17</v>
      </c>
      <c r="E62" s="8">
        <f>'Bloom Price'!F62</f>
        <v>100.65</v>
      </c>
      <c r="F62" s="8">
        <f>'Bloom Price'!H62</f>
        <v>73.94</v>
      </c>
      <c r="G62" s="8">
        <f>'Bloom Price'!J62</f>
        <v>415.12</v>
      </c>
      <c r="H62" s="8">
        <f>'Bloom Price'!L62</f>
        <v>95.28</v>
      </c>
      <c r="I62" s="8">
        <f>'Bloom Price'!N62</f>
        <v>118.97</v>
      </c>
      <c r="J62" s="8">
        <f>'Bloom Price'!P62</f>
        <v>63.4</v>
      </c>
      <c r="K62" s="8">
        <f>'Bloom Price'!R62</f>
        <v>58.47</v>
      </c>
      <c r="L62" s="8">
        <f>'Bloom Price'!T62</f>
        <v>85.08</v>
      </c>
      <c r="M62" s="8">
        <f>'Bloom Price'!V62</f>
        <v>220.35</v>
      </c>
      <c r="N62" s="8">
        <f>'Bloom Price'!X62</f>
        <v>78.95</v>
      </c>
      <c r="O62" s="8">
        <f>'Bloom Price'!Z62</f>
        <v>119.85</v>
      </c>
      <c r="P62" s="8">
        <f>'Bloom Price'!AB62</f>
        <v>199.82</v>
      </c>
      <c r="Q62" s="8">
        <f>'Bloom Price'!AD62</f>
        <v>157.32</v>
      </c>
      <c r="R62" s="8">
        <f>'Bloom Price'!AF62</f>
        <v>239.85</v>
      </c>
      <c r="S62" s="8">
        <f>'Bloom Price'!AH62</f>
        <v>93.78</v>
      </c>
      <c r="T62" s="8">
        <f>'Bloom Price'!AJ62</f>
        <v>65.900000000000006</v>
      </c>
      <c r="U62" s="8">
        <f>'Bloom Price'!AL62</f>
        <v>10.77</v>
      </c>
      <c r="V62" s="8">
        <f>'Bloom Price'!AN62</f>
        <v>85.47</v>
      </c>
      <c r="W62" s="8">
        <f>'Bloom Price'!AP62</f>
        <v>84.16</v>
      </c>
      <c r="X62" s="8">
        <f>'Bloom Price'!AR62</f>
        <v>50.1</v>
      </c>
      <c r="Y62" s="8">
        <f>'Bloom Price'!AT62</f>
        <v>24.35</v>
      </c>
      <c r="Z62" s="8">
        <f>'Bloom Price'!AV62</f>
        <v>102.42</v>
      </c>
      <c r="AA62" s="415">
        <f>'Bloom Price'!AX62</f>
        <v>111.76</v>
      </c>
      <c r="AB62" s="485">
        <f>IF($B62&lt;&gt;DATE(1900,1,0),_xll.BDH(AB$2,"PX_LAST",$B62,$B62,""),0)</f>
        <v>1576.5</v>
      </c>
      <c r="AC62" s="485">
        <f>IF($B62&lt;&gt;DATE(1900,1,0),_xll.BDH(AC$2,"PX_LAST",$B62,$B62,""),0)</f>
        <v>2069.13</v>
      </c>
      <c r="AD62" s="485">
        <f>IF($B62&lt;&gt;DATE(1900,1,0),_xll.BDH(AD$2,"PX_LAST",$B62,$B62,""),0)</f>
        <v>2005.29</v>
      </c>
      <c r="AE62" s="485">
        <f>IF($B62&lt;&gt;DATE(1900,1,0),_xll.BDH(AE$2,"PX_LAST",$B62,$B62,""),0)</f>
        <v>2.8519999999999999</v>
      </c>
      <c r="AF62" s="442">
        <f t="shared" si="0"/>
        <v>2.852E-2</v>
      </c>
      <c r="AG62" s="445">
        <f t="shared" si="1"/>
        <v>7.7046463040408852E-5</v>
      </c>
    </row>
    <row r="63" spans="1:33" x14ac:dyDescent="0.25">
      <c r="A63">
        <v>59</v>
      </c>
      <c r="B63" s="381">
        <f>'Bloom Price'!A63</f>
        <v>43186</v>
      </c>
      <c r="C63" s="485">
        <f>'Bloom Price'!B63</f>
        <v>60.6</v>
      </c>
      <c r="D63" s="8">
        <f>'Bloom Price'!D63</f>
        <v>56.59</v>
      </c>
      <c r="E63" s="8">
        <f>'Bloom Price'!F63</f>
        <v>99.36</v>
      </c>
      <c r="F63" s="8">
        <f>'Bloom Price'!H63</f>
        <v>74.03</v>
      </c>
      <c r="G63" s="8">
        <f>'Bloom Price'!J63</f>
        <v>405.22</v>
      </c>
      <c r="H63" s="8">
        <f>'Bloom Price'!L63</f>
        <v>92.01</v>
      </c>
      <c r="I63" s="8">
        <f>'Bloom Price'!N63</f>
        <v>113.81</v>
      </c>
      <c r="J63" s="8">
        <f>'Bloom Price'!P63</f>
        <v>62.41</v>
      </c>
      <c r="K63" s="8">
        <f>'Bloom Price'!R63</f>
        <v>55.44</v>
      </c>
      <c r="L63" s="8">
        <f>'Bloom Price'!T63</f>
        <v>84.07</v>
      </c>
      <c r="M63" s="8">
        <f>'Bloom Price'!V63</f>
        <v>218.47</v>
      </c>
      <c r="N63" s="8">
        <f>'Bloom Price'!X63</f>
        <v>76.31</v>
      </c>
      <c r="O63" s="8">
        <f>'Bloom Price'!Z63</f>
        <v>115.72</v>
      </c>
      <c r="P63" s="8">
        <f>'Bloom Price'!AB63</f>
        <v>196.66</v>
      </c>
      <c r="Q63" s="8">
        <f>'Bloom Price'!AD63</f>
        <v>154.61000000000001</v>
      </c>
      <c r="R63" s="8">
        <f>'Bloom Price'!AF63</f>
        <v>234.64</v>
      </c>
      <c r="S63" s="8">
        <f>'Bloom Price'!AH63</f>
        <v>89.47</v>
      </c>
      <c r="T63" s="8">
        <f>'Bloom Price'!AJ63</f>
        <v>66.17</v>
      </c>
      <c r="U63" s="8">
        <f>'Bloom Price'!AL63</f>
        <v>10.76</v>
      </c>
      <c r="V63" s="8">
        <f>'Bloom Price'!AN63</f>
        <v>85.39</v>
      </c>
      <c r="W63" s="8">
        <f>'Bloom Price'!AP63</f>
        <v>84.51</v>
      </c>
      <c r="X63" s="8">
        <f>'Bloom Price'!AR63</f>
        <v>50.34</v>
      </c>
      <c r="Y63" s="8">
        <f>'Bloom Price'!AT63</f>
        <v>24.41</v>
      </c>
      <c r="Z63" s="8">
        <f>'Bloom Price'!AV63</f>
        <v>103</v>
      </c>
      <c r="AA63" s="415">
        <f>'Bloom Price'!AX63</f>
        <v>111.93</v>
      </c>
      <c r="AB63" s="485">
        <f>IF($B63&lt;&gt;DATE(1900,1,0),_xll.BDH(AB$2,"PX_LAST",$B63,$B63,""),0)</f>
        <v>1549.0160000000001</v>
      </c>
      <c r="AC63" s="485">
        <f>IF($B63&lt;&gt;DATE(1900,1,0),_xll.BDH(AC$2,"PX_LAST",$B63,$B63,""),0)</f>
        <v>2055.5500000000002</v>
      </c>
      <c r="AD63" s="485">
        <f>IF($B63&lt;&gt;DATE(1900,1,0),_xll.BDH(AD$2,"PX_LAST",$B63,$B63,""),0)</f>
        <v>2011.08</v>
      </c>
      <c r="AE63" s="485">
        <f>IF($B63&lt;&gt;DATE(1900,1,0),_xll.BDH(AE$2,"PX_LAST",$B63,$B63,""),0)</f>
        <v>2.7753000000000001</v>
      </c>
      <c r="AF63" s="442">
        <f t="shared" si="0"/>
        <v>2.7753E-2</v>
      </c>
      <c r="AG63" s="445">
        <f t="shared" si="1"/>
        <v>7.5002444842375837E-5</v>
      </c>
    </row>
    <row r="64" spans="1:33" x14ac:dyDescent="0.25">
      <c r="A64">
        <v>60</v>
      </c>
      <c r="B64" s="381">
        <f>'Bloom Price'!A64</f>
        <v>43187</v>
      </c>
      <c r="C64" s="485">
        <f>'Bloom Price'!B64</f>
        <v>62.71</v>
      </c>
      <c r="D64" s="8">
        <f>'Bloom Price'!D64</f>
        <v>55.87</v>
      </c>
      <c r="E64" s="8">
        <f>'Bloom Price'!F64</f>
        <v>98.54</v>
      </c>
      <c r="F64" s="8">
        <f>'Bloom Price'!H64</f>
        <v>72.930000000000007</v>
      </c>
      <c r="G64" s="8">
        <f>'Bloom Price'!J64</f>
        <v>402.39</v>
      </c>
      <c r="H64" s="8">
        <f>'Bloom Price'!L64</f>
        <v>94.27</v>
      </c>
      <c r="I64" s="8">
        <f>'Bloom Price'!N64</f>
        <v>112.88</v>
      </c>
      <c r="J64" s="8">
        <f>'Bloom Price'!P64</f>
        <v>62.57</v>
      </c>
      <c r="K64" s="8">
        <f>'Bloom Price'!R64</f>
        <v>54.06</v>
      </c>
      <c r="L64" s="8">
        <f>'Bloom Price'!T64</f>
        <v>83.82</v>
      </c>
      <c r="M64" s="8">
        <f>'Bloom Price'!V64</f>
        <v>220.49</v>
      </c>
      <c r="N64" s="8">
        <f>'Bloom Price'!X64</f>
        <v>75.06</v>
      </c>
      <c r="O64" s="8">
        <f>'Bloom Price'!Z64</f>
        <v>113.21</v>
      </c>
      <c r="P64" s="8">
        <f>'Bloom Price'!AB64</f>
        <v>195.1</v>
      </c>
      <c r="Q64" s="8">
        <f>'Bloom Price'!AD64</f>
        <v>154.19</v>
      </c>
      <c r="R64" s="8">
        <f>'Bloom Price'!AF64</f>
        <v>234.8</v>
      </c>
      <c r="S64" s="8">
        <f>'Bloom Price'!AH64</f>
        <v>89.39</v>
      </c>
      <c r="T64" s="8">
        <f>'Bloom Price'!AJ64</f>
        <v>65.44</v>
      </c>
      <c r="U64" s="8">
        <f>'Bloom Price'!AL64</f>
        <v>10.77</v>
      </c>
      <c r="V64" s="8">
        <f>'Bloom Price'!AN64</f>
        <v>85.35</v>
      </c>
      <c r="W64" s="8">
        <f>'Bloom Price'!AP64</f>
        <v>84.58</v>
      </c>
      <c r="X64" s="8">
        <f>'Bloom Price'!AR64</f>
        <v>50.24</v>
      </c>
      <c r="Y64" s="8">
        <f>'Bloom Price'!AT64</f>
        <v>24.344999999999999</v>
      </c>
      <c r="Z64" s="8">
        <f>'Bloom Price'!AV64</f>
        <v>102.98</v>
      </c>
      <c r="AA64" s="415">
        <f>'Bloom Price'!AX64</f>
        <v>112.22</v>
      </c>
      <c r="AB64" s="485">
        <f>IF($B64&lt;&gt;DATE(1900,1,0),_xll.BDH(AB$2,"PX_LAST",$B64,$B64,""),0)</f>
        <v>1544.777</v>
      </c>
      <c r="AC64" s="485">
        <f>IF($B64&lt;&gt;DATE(1900,1,0),_xll.BDH(AC$2,"PX_LAST",$B64,$B64,""),0)</f>
        <v>2047.75</v>
      </c>
      <c r="AD64" s="485">
        <f>IF($B64&lt;&gt;DATE(1900,1,0),_xll.BDH(AD$2,"PX_LAST",$B64,$B64,""),0)</f>
        <v>2012.11</v>
      </c>
      <c r="AE64" s="485">
        <f>IF($B64&lt;&gt;DATE(1900,1,0),_xll.BDH(AE$2,"PX_LAST",$B64,$B64,""),0)</f>
        <v>2.7806999999999999</v>
      </c>
      <c r="AF64" s="442">
        <f t="shared" si="0"/>
        <v>2.7806999999999998E-2</v>
      </c>
      <c r="AG64" s="445">
        <f t="shared" si="1"/>
        <v>7.5146402024328651E-5</v>
      </c>
    </row>
    <row r="65" spans="1:33" x14ac:dyDescent="0.25">
      <c r="A65">
        <v>61</v>
      </c>
      <c r="B65" s="381">
        <f>'Bloom Price'!A65</f>
        <v>43188</v>
      </c>
      <c r="C65" s="485">
        <f>'Bloom Price'!B65</f>
        <v>62.21</v>
      </c>
      <c r="D65" s="8">
        <f>'Bloom Price'!D65</f>
        <v>56.94</v>
      </c>
      <c r="E65" s="8">
        <f>'Bloom Price'!F65</f>
        <v>100.44</v>
      </c>
      <c r="F65" s="8">
        <f>'Bloom Price'!H65</f>
        <v>73.19</v>
      </c>
      <c r="G65" s="8">
        <f>'Bloom Price'!J65</f>
        <v>412.83</v>
      </c>
      <c r="H65" s="8">
        <f>'Bloom Price'!L65</f>
        <v>94.65</v>
      </c>
      <c r="I65" s="8">
        <f>'Bloom Price'!N65</f>
        <v>116.3</v>
      </c>
      <c r="J65" s="8">
        <f>'Bloom Price'!P65</f>
        <v>63.25</v>
      </c>
      <c r="K65" s="8">
        <f>'Bloom Price'!R65</f>
        <v>55.61</v>
      </c>
      <c r="L65" s="8">
        <f>'Bloom Price'!T65</f>
        <v>84.3</v>
      </c>
      <c r="M65" s="8">
        <f>'Bloom Price'!V65</f>
        <v>227.92</v>
      </c>
      <c r="N65" s="8">
        <f>'Bloom Price'!X65</f>
        <v>75.87</v>
      </c>
      <c r="O65" s="8">
        <f>'Bloom Price'!Z65</f>
        <v>115.77</v>
      </c>
      <c r="P65" s="8">
        <f>'Bloom Price'!AB65</f>
        <v>197.96</v>
      </c>
      <c r="Q65" s="8">
        <f>'Bloom Price'!AD65</f>
        <v>156.34</v>
      </c>
      <c r="R65" s="8">
        <f>'Bloom Price'!AF65</f>
        <v>240.11</v>
      </c>
      <c r="S65" s="8">
        <f>'Bloom Price'!AH65</f>
        <v>91.27</v>
      </c>
      <c r="T65" s="8">
        <f>'Bloom Price'!AJ65</f>
        <v>66.44</v>
      </c>
      <c r="U65" s="8">
        <f>'Bloom Price'!AL65</f>
        <v>10.78</v>
      </c>
      <c r="V65" s="8">
        <f>'Bloom Price'!AN65</f>
        <v>85.64</v>
      </c>
      <c r="W65" s="8">
        <f>'Bloom Price'!AP65</f>
        <v>84.84</v>
      </c>
      <c r="X65" s="8">
        <f>'Bloom Price'!AR65</f>
        <v>50.36</v>
      </c>
      <c r="Y65" s="8">
        <f>'Bloom Price'!AT65</f>
        <v>24.39</v>
      </c>
      <c r="Z65" s="8">
        <f>'Bloom Price'!AV65</f>
        <v>103.19</v>
      </c>
      <c r="AA65" s="415">
        <f>'Bloom Price'!AX65</f>
        <v>112.82</v>
      </c>
      <c r="AB65" s="485">
        <f>IF($B65&lt;&gt;DATE(1900,1,0),_xll.BDH(AB$2,"PX_LAST",$B65,$B65,""),0)</f>
        <v>1565.5619999999999</v>
      </c>
      <c r="AC65" s="485">
        <f>IF($B65&lt;&gt;DATE(1900,1,0),_xll.BDH(AC$2,"PX_LAST",$B65,$B65,""),0)</f>
        <v>2065.5300000000002</v>
      </c>
      <c r="AD65" s="485">
        <f>IF($B65&lt;&gt;DATE(1900,1,0),_xll.BDH(AD$2,"PX_LAST",$B65,$B65,""),0)</f>
        <v>2016.48</v>
      </c>
      <c r="AE65" s="485">
        <f>IF($B65&lt;&gt;DATE(1900,1,0),_xll.BDH(AE$2,"PX_LAST",$B65,$B65,""),0)</f>
        <v>2.7389000000000001</v>
      </c>
      <c r="AF65" s="442">
        <f t="shared" si="0"/>
        <v>2.7389E-2</v>
      </c>
      <c r="AG65" s="445">
        <f t="shared" si="1"/>
        <v>7.4031869965018871E-5</v>
      </c>
    </row>
    <row r="66" spans="1:33" x14ac:dyDescent="0.25">
      <c r="A66">
        <v>62</v>
      </c>
      <c r="B66" s="381">
        <f>'Bloom Price'!A66</f>
        <v>43192</v>
      </c>
      <c r="C66" s="485">
        <f>'Bloom Price'!B66</f>
        <v>61.04</v>
      </c>
      <c r="D66" s="8">
        <f>'Bloom Price'!D66</f>
        <v>55.7</v>
      </c>
      <c r="E66" s="8">
        <f>'Bloom Price'!F66</f>
        <v>98.66</v>
      </c>
      <c r="F66" s="8">
        <f>'Bloom Price'!H66</f>
        <v>68.64</v>
      </c>
      <c r="G66" s="8">
        <f>'Bloom Price'!J66</f>
        <v>400.89</v>
      </c>
      <c r="H66" s="8">
        <f>'Bloom Price'!L66</f>
        <v>91.46</v>
      </c>
      <c r="I66" s="8">
        <f>'Bloom Price'!N66</f>
        <v>115.3</v>
      </c>
      <c r="J66" s="8">
        <f>'Bloom Price'!P66</f>
        <v>62</v>
      </c>
      <c r="K66" s="8">
        <f>'Bloom Price'!R66</f>
        <v>52.89</v>
      </c>
      <c r="L66" s="8">
        <f>'Bloom Price'!T66</f>
        <v>83.75</v>
      </c>
      <c r="M66" s="8">
        <f>'Bloom Price'!V66</f>
        <v>228.16</v>
      </c>
      <c r="N66" s="8">
        <f>'Bloom Price'!X66</f>
        <v>75</v>
      </c>
      <c r="O66" s="8">
        <f>'Bloom Price'!Z66</f>
        <v>110.8</v>
      </c>
      <c r="P66" s="8">
        <f>'Bloom Price'!AB66</f>
        <v>194.97</v>
      </c>
      <c r="Q66" s="8">
        <f>'Bloom Price'!AD66</f>
        <v>152.77000000000001</v>
      </c>
      <c r="R66" s="8">
        <f>'Bloom Price'!AF66</f>
        <v>238.5</v>
      </c>
      <c r="S66" s="8">
        <f>'Bloom Price'!AH66</f>
        <v>88.52</v>
      </c>
      <c r="T66" s="8">
        <f>'Bloom Price'!AJ66</f>
        <v>64.12</v>
      </c>
      <c r="U66" s="8">
        <f>'Bloom Price'!AL66</f>
        <v>10.77</v>
      </c>
      <c r="V66" s="8">
        <f>'Bloom Price'!AN66</f>
        <v>84.96</v>
      </c>
      <c r="W66" s="8">
        <f>'Bloom Price'!AP66</f>
        <v>84.56</v>
      </c>
      <c r="X66" s="8">
        <f>'Bloom Price'!AR66</f>
        <v>50.28</v>
      </c>
      <c r="Y66" s="8">
        <f>'Bloom Price'!AT66</f>
        <v>24.34</v>
      </c>
      <c r="Z66" s="8">
        <f>'Bloom Price'!AV66</f>
        <v>103.12</v>
      </c>
      <c r="AA66" s="415">
        <f>'Bloom Price'!AX66</f>
        <v>112.23</v>
      </c>
      <c r="AB66" s="485">
        <f>IF($B66&lt;&gt;DATE(1900,1,0),_xll.BDH(AB$2,"PX_LAST",$B66,$B66,""),0)</f>
        <v>1530.2809999999999</v>
      </c>
      <c r="AC66" s="485">
        <f>IF($B66&lt;&gt;DATE(1900,1,0),_xll.BDH(AC$2,"PX_LAST",$B66,$B66,""),0)</f>
        <v>2038.54</v>
      </c>
      <c r="AD66" s="485">
        <f>IF($B66&lt;&gt;DATE(1900,1,0),_xll.BDH(AD$2,"PX_LAST",$B66,$B66,""),0)</f>
        <v>2017.56</v>
      </c>
      <c r="AE66" s="485">
        <f>IF($B66&lt;&gt;DATE(1900,1,0),_xll.BDH(AE$2,"PX_LAST",$B66,$B66,""),0)</f>
        <v>2.7298</v>
      </c>
      <c r="AF66" s="442">
        <f t="shared" si="0"/>
        <v>2.7297999999999999E-2</v>
      </c>
      <c r="AG66" s="445">
        <f t="shared" si="1"/>
        <v>7.3789172662985791E-5</v>
      </c>
    </row>
    <row r="67" spans="1:33" x14ac:dyDescent="0.25">
      <c r="A67">
        <v>63</v>
      </c>
      <c r="B67" s="381">
        <f>'Bloom Price'!A67</f>
        <v>43193</v>
      </c>
      <c r="C67" s="485">
        <f>'Bloom Price'!B67</f>
        <v>62.58</v>
      </c>
      <c r="D67" s="8">
        <f>'Bloom Price'!D67</f>
        <v>56.49</v>
      </c>
      <c r="E67" s="8">
        <f>'Bloom Price'!F67</f>
        <v>99.42</v>
      </c>
      <c r="F67" s="8">
        <f>'Bloom Price'!H67</f>
        <v>69.930000000000007</v>
      </c>
      <c r="G67" s="8">
        <f>'Bloom Price'!J67</f>
        <v>403.47</v>
      </c>
      <c r="H67" s="8">
        <f>'Bloom Price'!L67</f>
        <v>90.59</v>
      </c>
      <c r="I67" s="8">
        <f>'Bloom Price'!N67</f>
        <v>116.49</v>
      </c>
      <c r="J67" s="8">
        <f>'Bloom Price'!P67</f>
        <v>62.77</v>
      </c>
      <c r="K67" s="8">
        <f>'Bloom Price'!R67</f>
        <v>53.98</v>
      </c>
      <c r="L67" s="8">
        <f>'Bloom Price'!T67</f>
        <v>84.25</v>
      </c>
      <c r="M67" s="8">
        <f>'Bloom Price'!V67</f>
        <v>225.09</v>
      </c>
      <c r="N67" s="8">
        <f>'Bloom Price'!X67</f>
        <v>74.56</v>
      </c>
      <c r="O67" s="8">
        <f>'Bloom Price'!Z67</f>
        <v>112.36</v>
      </c>
      <c r="P67" s="8">
        <f>'Bloom Price'!AB67</f>
        <v>197.42</v>
      </c>
      <c r="Q67" s="8">
        <f>'Bloom Price'!AD67</f>
        <v>154.66</v>
      </c>
      <c r="R67" s="8">
        <f>'Bloom Price'!AF67</f>
        <v>241.04</v>
      </c>
      <c r="S67" s="8">
        <f>'Bloom Price'!AH67</f>
        <v>89.71</v>
      </c>
      <c r="T67" s="8">
        <f>'Bloom Price'!AJ67</f>
        <v>66.7</v>
      </c>
      <c r="U67" s="8">
        <f>'Bloom Price'!AL67</f>
        <v>10.78</v>
      </c>
      <c r="V67" s="8">
        <f>'Bloom Price'!AN67</f>
        <v>85.2</v>
      </c>
      <c r="W67" s="8">
        <f>'Bloom Price'!AP67</f>
        <v>84.35</v>
      </c>
      <c r="X67" s="8">
        <f>'Bloom Price'!AR67</f>
        <v>50.19</v>
      </c>
      <c r="Y67" s="8">
        <f>'Bloom Price'!AT67</f>
        <v>24.34</v>
      </c>
      <c r="Z67" s="8">
        <f>'Bloom Price'!AV67</f>
        <v>102.79</v>
      </c>
      <c r="AA67" s="415">
        <f>'Bloom Price'!AX67</f>
        <v>112.31</v>
      </c>
      <c r="AB67" s="485">
        <f>IF($B67&lt;&gt;DATE(1900,1,0),_xll.BDH(AB$2,"PX_LAST",$B67,$B67,""),0)</f>
        <v>1549.3340000000001</v>
      </c>
      <c r="AC67" s="485">
        <f>IF($B67&lt;&gt;DATE(1900,1,0),_xll.BDH(AC$2,"PX_LAST",$B67,$B67,""),0)</f>
        <v>2048.8000000000002</v>
      </c>
      <c r="AD67" s="485">
        <f>IF($B67&lt;&gt;DATE(1900,1,0),_xll.BDH(AD$2,"PX_LAST",$B67,$B67,""),0)</f>
        <v>2012.77</v>
      </c>
      <c r="AE67" s="485">
        <f>IF($B67&lt;&gt;DATE(1900,1,0),_xll.BDH(AE$2,"PX_LAST",$B67,$B67,""),0)</f>
        <v>2.7753000000000001</v>
      </c>
      <c r="AF67" s="442">
        <f t="shared" si="0"/>
        <v>2.7753E-2</v>
      </c>
      <c r="AG67" s="445">
        <f t="shared" si="1"/>
        <v>7.5002444842375837E-5</v>
      </c>
    </row>
    <row r="68" spans="1:33" x14ac:dyDescent="0.25">
      <c r="A68">
        <v>64</v>
      </c>
      <c r="B68" s="381">
        <f>'Bloom Price'!A68</f>
        <v>43194</v>
      </c>
      <c r="C68" s="485">
        <f>'Bloom Price'!B68</f>
        <v>64.28</v>
      </c>
      <c r="D68" s="8">
        <f>'Bloom Price'!D68</f>
        <v>56.86</v>
      </c>
      <c r="E68" s="8">
        <f>'Bloom Price'!F68</f>
        <v>100.95</v>
      </c>
      <c r="F68" s="8">
        <f>'Bloom Price'!H68</f>
        <v>71.540000000000006</v>
      </c>
      <c r="G68" s="8">
        <f>'Bloom Price'!J68</f>
        <v>401.92</v>
      </c>
      <c r="H68" s="8">
        <f>'Bloom Price'!L68</f>
        <v>92.94</v>
      </c>
      <c r="I68" s="8">
        <f>'Bloom Price'!N68</f>
        <v>119.48</v>
      </c>
      <c r="J68" s="8">
        <f>'Bloom Price'!P68</f>
        <v>62.98</v>
      </c>
      <c r="K68" s="8">
        <f>'Bloom Price'!R68</f>
        <v>55.56</v>
      </c>
      <c r="L68" s="8">
        <f>'Bloom Price'!T68</f>
        <v>85.17</v>
      </c>
      <c r="M68" s="8">
        <f>'Bloom Price'!V68</f>
        <v>226.45</v>
      </c>
      <c r="N68" s="8">
        <f>'Bloom Price'!X68</f>
        <v>74.78</v>
      </c>
      <c r="O68" s="8">
        <f>'Bloom Price'!Z68</f>
        <v>114.37</v>
      </c>
      <c r="P68" s="8">
        <f>'Bloom Price'!AB68</f>
        <v>198.61</v>
      </c>
      <c r="Q68" s="8">
        <f>'Bloom Price'!AD68</f>
        <v>156.47</v>
      </c>
      <c r="R68" s="8">
        <f>'Bloom Price'!AF68</f>
        <v>238.76</v>
      </c>
      <c r="S68" s="8">
        <f>'Bloom Price'!AH68</f>
        <v>92.33</v>
      </c>
      <c r="T68" s="8">
        <f>'Bloom Price'!AJ68</f>
        <v>68.42</v>
      </c>
      <c r="U68" s="8">
        <f>'Bloom Price'!AL68</f>
        <v>10.78</v>
      </c>
      <c r="V68" s="8">
        <f>'Bloom Price'!AN68</f>
        <v>85.39</v>
      </c>
      <c r="W68" s="8">
        <f>'Bloom Price'!AP68</f>
        <v>84.38</v>
      </c>
      <c r="X68" s="8">
        <f>'Bloom Price'!AR68</f>
        <v>50.28</v>
      </c>
      <c r="Y68" s="8">
        <f>'Bloom Price'!AT68</f>
        <v>24.315000000000001</v>
      </c>
      <c r="Z68" s="8">
        <f>'Bloom Price'!AV68</f>
        <v>102.73</v>
      </c>
      <c r="AA68" s="415">
        <f>'Bloom Price'!AX68</f>
        <v>112.44</v>
      </c>
      <c r="AB68" s="485">
        <f>IF($B68&lt;&gt;DATE(1900,1,0),_xll.BDH(AB$2,"PX_LAST",$B68,$B68,""),0)</f>
        <v>1567.0920000000001</v>
      </c>
      <c r="AC68" s="485">
        <f>IF($B68&lt;&gt;DATE(1900,1,0),_xll.BDH(AC$2,"PX_LAST",$B68,$B68,""),0)</f>
        <v>2061.31</v>
      </c>
      <c r="AD68" s="485">
        <f>IF($B68&lt;&gt;DATE(1900,1,0),_xll.BDH(AD$2,"PX_LAST",$B68,$B68,""),0)</f>
        <v>2012.6</v>
      </c>
      <c r="AE68" s="485">
        <f>IF($B68&lt;&gt;DATE(1900,1,0),_xll.BDH(AE$2,"PX_LAST",$B68,$B68,""),0)</f>
        <v>2.8026999999999997</v>
      </c>
      <c r="AF68" s="442">
        <f t="shared" ref="AF68:AF131" si="2">AE68*0.01</f>
        <v>2.8026999999999996E-2</v>
      </c>
      <c r="AG68" s="445">
        <f t="shared" si="1"/>
        <v>7.5732816295914773E-5</v>
      </c>
    </row>
    <row r="69" spans="1:33" x14ac:dyDescent="0.25">
      <c r="A69">
        <v>65</v>
      </c>
      <c r="B69" s="381">
        <f>'Bloom Price'!A69</f>
        <v>43195</v>
      </c>
      <c r="C69" s="485">
        <f>'Bloom Price'!B69</f>
        <v>64.66</v>
      </c>
      <c r="D69" s="8">
        <f>'Bloom Price'!D69</f>
        <v>57.92</v>
      </c>
      <c r="E69" s="8">
        <f>'Bloom Price'!F69</f>
        <v>102.11</v>
      </c>
      <c r="F69" s="8">
        <f>'Bloom Price'!H69</f>
        <v>70.97</v>
      </c>
      <c r="G69" s="8">
        <f>'Bloom Price'!J69</f>
        <v>406.12</v>
      </c>
      <c r="H69" s="8">
        <f>'Bloom Price'!L69</f>
        <v>92.21</v>
      </c>
      <c r="I69" s="8">
        <f>'Bloom Price'!N69</f>
        <v>119.04</v>
      </c>
      <c r="J69" s="8">
        <f>'Bloom Price'!P69</f>
        <v>62.31</v>
      </c>
      <c r="K69" s="8">
        <f>'Bloom Price'!R69</f>
        <v>54.29</v>
      </c>
      <c r="L69" s="8">
        <f>'Bloom Price'!T69</f>
        <v>85.4</v>
      </c>
      <c r="M69" s="8">
        <f>'Bloom Price'!V69</f>
        <v>229.93</v>
      </c>
      <c r="N69" s="8">
        <f>'Bloom Price'!X69</f>
        <v>76.95</v>
      </c>
      <c r="O69" s="8">
        <f>'Bloom Price'!Z69</f>
        <v>114.11</v>
      </c>
      <c r="P69" s="8">
        <f>'Bloom Price'!AB69</f>
        <v>201.56</v>
      </c>
      <c r="Q69" s="8">
        <f>'Bloom Price'!AD69</f>
        <v>157.54</v>
      </c>
      <c r="R69" s="8">
        <f>'Bloom Price'!AF69</f>
        <v>241.07</v>
      </c>
      <c r="S69" s="8">
        <f>'Bloom Price'!AH69</f>
        <v>92.38</v>
      </c>
      <c r="T69" s="8">
        <f>'Bloom Price'!AJ69</f>
        <v>69.59</v>
      </c>
      <c r="U69" s="8">
        <f>'Bloom Price'!AL69</f>
        <v>10.77</v>
      </c>
      <c r="V69" s="8">
        <f>'Bloom Price'!AN69</f>
        <v>85.46</v>
      </c>
      <c r="W69" s="8">
        <f>'Bloom Price'!AP69</f>
        <v>84.37</v>
      </c>
      <c r="X69" s="8">
        <f>'Bloom Price'!AR69</f>
        <v>50.12</v>
      </c>
      <c r="Y69" s="8">
        <f>'Bloom Price'!AT69</f>
        <v>24.3</v>
      </c>
      <c r="Z69" s="8">
        <f>'Bloom Price'!AV69</f>
        <v>102.47</v>
      </c>
      <c r="AA69" s="415">
        <f>'Bloom Price'!AX69</f>
        <v>112.4</v>
      </c>
      <c r="AB69" s="485">
        <f>IF($B69&lt;&gt;DATE(1900,1,0),_xll.BDH(AB$2,"PX_LAST",$B69,$B69,""),0)</f>
        <v>1578.019</v>
      </c>
      <c r="AC69" s="485">
        <f>IF($B69&lt;&gt;DATE(1900,1,0),_xll.BDH(AC$2,"PX_LAST",$B69,$B69,""),0)</f>
        <v>2080.69</v>
      </c>
      <c r="AD69" s="485">
        <f>IF($B69&lt;&gt;DATE(1900,1,0),_xll.BDH(AD$2,"PX_LAST",$B69,$B69,""),0)</f>
        <v>2009.57</v>
      </c>
      <c r="AE69" s="485">
        <f>IF($B69&lt;&gt;DATE(1900,1,0),_xll.BDH(AE$2,"PX_LAST",$B69,$B69,""),0)</f>
        <v>2.8319999999999999</v>
      </c>
      <c r="AF69" s="442">
        <f t="shared" si="2"/>
        <v>2.8319999999999998E-2</v>
      </c>
      <c r="AG69" s="445">
        <f t="shared" ref="AG69:AG132" si="3">((1+AF69)^(1/365))-1</f>
        <v>7.6513619184259696E-5</v>
      </c>
    </row>
    <row r="70" spans="1:33" x14ac:dyDescent="0.25">
      <c r="A70">
        <v>66</v>
      </c>
      <c r="B70" s="381">
        <f>'Bloom Price'!A70</f>
        <v>43196</v>
      </c>
      <c r="C70" s="485">
        <f>'Bloom Price'!B70</f>
        <v>63.38</v>
      </c>
      <c r="D70" s="8">
        <f>'Bloom Price'!D70</f>
        <v>56.51</v>
      </c>
      <c r="E70" s="8">
        <f>'Bloom Price'!F70</f>
        <v>100.35</v>
      </c>
      <c r="F70" s="8">
        <f>'Bloom Price'!H70</f>
        <v>70.11</v>
      </c>
      <c r="G70" s="8">
        <f>'Bloom Price'!J70</f>
        <v>396.55</v>
      </c>
      <c r="H70" s="8">
        <f>'Bloom Price'!L70</f>
        <v>89.78</v>
      </c>
      <c r="I70" s="8">
        <f>'Bloom Price'!N70</f>
        <v>116.1</v>
      </c>
      <c r="J70" s="8">
        <f>'Bloom Price'!P70</f>
        <v>60.88</v>
      </c>
      <c r="K70" s="8">
        <f>'Bloom Price'!R70</f>
        <v>52.34</v>
      </c>
      <c r="L70" s="8">
        <f>'Bloom Price'!T70</f>
        <v>84.43</v>
      </c>
      <c r="M70" s="8">
        <f>'Bloom Price'!V70</f>
        <v>227.19</v>
      </c>
      <c r="N70" s="8">
        <f>'Bloom Price'!X70</f>
        <v>73.86</v>
      </c>
      <c r="O70" s="8">
        <f>'Bloom Price'!Z70</f>
        <v>110.94</v>
      </c>
      <c r="P70" s="8">
        <f>'Bloom Price'!AB70</f>
        <v>196.63</v>
      </c>
      <c r="Q70" s="8">
        <f>'Bloom Price'!AD70</f>
        <v>154.19</v>
      </c>
      <c r="R70" s="8">
        <f>'Bloom Price'!AF70</f>
        <v>234.29</v>
      </c>
      <c r="S70" s="8">
        <f>'Bloom Price'!AH70</f>
        <v>90.23</v>
      </c>
      <c r="T70" s="8">
        <f>'Bloom Price'!AJ70</f>
        <v>67.55</v>
      </c>
      <c r="U70" s="8">
        <f>'Bloom Price'!AL70</f>
        <v>10.77</v>
      </c>
      <c r="V70" s="8">
        <f>'Bloom Price'!AN70</f>
        <v>85.27</v>
      </c>
      <c r="W70" s="8">
        <f>'Bloom Price'!AP70</f>
        <v>84.57</v>
      </c>
      <c r="X70" s="8">
        <f>'Bloom Price'!AR70</f>
        <v>50.25</v>
      </c>
      <c r="Y70" s="8">
        <f>'Bloom Price'!AT70</f>
        <v>24.35</v>
      </c>
      <c r="Z70" s="8">
        <f>'Bloom Price'!AV70</f>
        <v>102.92</v>
      </c>
      <c r="AA70" s="415">
        <f>'Bloom Price'!AX70</f>
        <v>112.57</v>
      </c>
      <c r="AB70" s="485">
        <f>IF($B70&lt;&gt;DATE(1900,1,0),_xll.BDH(AB$2,"PX_LAST",$B70,$B70,""),0)</f>
        <v>1544.279</v>
      </c>
      <c r="AC70" s="485">
        <f>IF($B70&lt;&gt;DATE(1900,1,0),_xll.BDH(AC$2,"PX_LAST",$B70,$B70,""),0)</f>
        <v>2052.7800000000002</v>
      </c>
      <c r="AD70" s="485">
        <f>IF($B70&lt;&gt;DATE(1900,1,0),_xll.BDH(AD$2,"PX_LAST",$B70,$B70,""),0)</f>
        <v>2015.39</v>
      </c>
      <c r="AE70" s="485">
        <f>IF($B70&lt;&gt;DATE(1900,1,0),_xll.BDH(AE$2,"PX_LAST",$B70,$B70,""),0)</f>
        <v>2.7734999999999999</v>
      </c>
      <c r="AF70" s="442">
        <f t="shared" si="2"/>
        <v>2.7734999999999999E-2</v>
      </c>
      <c r="AG70" s="445">
        <f t="shared" si="3"/>
        <v>7.495445743899154E-5</v>
      </c>
    </row>
    <row r="71" spans="1:33" x14ac:dyDescent="0.25">
      <c r="A71">
        <v>67</v>
      </c>
      <c r="B71" s="381">
        <f>'Bloom Price'!A71</f>
        <v>43199</v>
      </c>
      <c r="C71" s="485">
        <f>'Bloom Price'!B71</f>
        <v>63.31</v>
      </c>
      <c r="D71" s="8">
        <f>'Bloom Price'!D71</f>
        <v>56.82</v>
      </c>
      <c r="E71" s="8">
        <f>'Bloom Price'!F71</f>
        <v>99.7</v>
      </c>
      <c r="F71" s="8">
        <f>'Bloom Price'!H71</f>
        <v>70.27</v>
      </c>
      <c r="G71" s="8">
        <f>'Bloom Price'!J71</f>
        <v>405.65</v>
      </c>
      <c r="H71" s="8">
        <f>'Bloom Price'!L71</f>
        <v>90.48</v>
      </c>
      <c r="I71" s="8">
        <f>'Bloom Price'!N71</f>
        <v>117.19</v>
      </c>
      <c r="J71" s="8">
        <f>'Bloom Price'!P71</f>
        <v>60.48</v>
      </c>
      <c r="K71" s="8">
        <f>'Bloom Price'!R71</f>
        <v>53.02</v>
      </c>
      <c r="L71" s="8">
        <f>'Bloom Price'!T71</f>
        <v>84.45</v>
      </c>
      <c r="M71" s="8">
        <f>'Bloom Price'!V71</f>
        <v>226.21</v>
      </c>
      <c r="N71" s="8">
        <f>'Bloom Price'!X71</f>
        <v>75.19</v>
      </c>
      <c r="O71" s="8">
        <f>'Bloom Price'!Z71</f>
        <v>111.56</v>
      </c>
      <c r="P71" s="8">
        <f>'Bloom Price'!AB71</f>
        <v>196.09</v>
      </c>
      <c r="Q71" s="8">
        <f>'Bloom Price'!AD71</f>
        <v>154.69999999999999</v>
      </c>
      <c r="R71" s="8">
        <f>'Bloom Price'!AF71</f>
        <v>234.32</v>
      </c>
      <c r="S71" s="8">
        <f>'Bloom Price'!AH71</f>
        <v>90.77</v>
      </c>
      <c r="T71" s="8">
        <f>'Bloom Price'!AJ71</f>
        <v>67.180000000000007</v>
      </c>
      <c r="U71" s="8">
        <f>'Bloom Price'!AL71</f>
        <v>10.77</v>
      </c>
      <c r="V71" s="8">
        <f>'Bloom Price'!AN71</f>
        <v>85.59</v>
      </c>
      <c r="W71" s="8">
        <f>'Bloom Price'!AP71</f>
        <v>84.62</v>
      </c>
      <c r="X71" s="8">
        <f>'Bloom Price'!AR71</f>
        <v>50.35</v>
      </c>
      <c r="Y71" s="8">
        <f>'Bloom Price'!AT71</f>
        <v>24.33</v>
      </c>
      <c r="Z71" s="8">
        <f>'Bloom Price'!AV71</f>
        <v>102.94</v>
      </c>
      <c r="AA71" s="415">
        <f>'Bloom Price'!AX71</f>
        <v>112.46</v>
      </c>
      <c r="AB71" s="485">
        <f>IF($B71&lt;&gt;DATE(1900,1,0),_xll.BDH(AB$2,"PX_LAST",$B71,$B71,""),0)</f>
        <v>1548.5070000000001</v>
      </c>
      <c r="AC71" s="485">
        <f>IF($B71&lt;&gt;DATE(1900,1,0),_xll.BDH(AC$2,"PX_LAST",$B71,$B71,""),0)</f>
        <v>2061.19</v>
      </c>
      <c r="AD71" s="485">
        <f>IF($B71&lt;&gt;DATE(1900,1,0),_xll.BDH(AD$2,"PX_LAST",$B71,$B71,""),0)</f>
        <v>2015.42</v>
      </c>
      <c r="AE71" s="485">
        <f>IF($B71&lt;&gt;DATE(1900,1,0),_xll.BDH(AE$2,"PX_LAST",$B71,$B71,""),0)</f>
        <v>2.7789999999999999</v>
      </c>
      <c r="AF71" s="442">
        <f t="shared" si="2"/>
        <v>2.7789999999999999E-2</v>
      </c>
      <c r="AG71" s="445">
        <f t="shared" si="3"/>
        <v>7.5101082984252443E-5</v>
      </c>
    </row>
    <row r="72" spans="1:33" x14ac:dyDescent="0.25">
      <c r="A72">
        <v>68</v>
      </c>
      <c r="B72" s="381">
        <f>'Bloom Price'!A72</f>
        <v>43200</v>
      </c>
      <c r="C72" s="485">
        <f>'Bloom Price'!B72</f>
        <v>63.97</v>
      </c>
      <c r="D72" s="8">
        <f>'Bloom Price'!D72</f>
        <v>57.99</v>
      </c>
      <c r="E72" s="8">
        <f>'Bloom Price'!F72</f>
        <v>101.37</v>
      </c>
      <c r="F72" s="8">
        <f>'Bloom Price'!H72</f>
        <v>70.709999999999994</v>
      </c>
      <c r="G72" s="8">
        <f>'Bloom Price'!J72</f>
        <v>418.7</v>
      </c>
      <c r="H72" s="8">
        <f>'Bloom Price'!L72</f>
        <v>93.62</v>
      </c>
      <c r="I72" s="8">
        <f>'Bloom Price'!N72</f>
        <v>119.49</v>
      </c>
      <c r="J72" s="8">
        <f>'Bloom Price'!P72</f>
        <v>61.21</v>
      </c>
      <c r="K72" s="8">
        <f>'Bloom Price'!R72</f>
        <v>54.8</v>
      </c>
      <c r="L72" s="8">
        <f>'Bloom Price'!T72</f>
        <v>86.09</v>
      </c>
      <c r="M72" s="8">
        <f>'Bloom Price'!V72</f>
        <v>226.07</v>
      </c>
      <c r="N72" s="8">
        <f>'Bloom Price'!X72</f>
        <v>76.790000000000006</v>
      </c>
      <c r="O72" s="8">
        <f>'Bloom Price'!Z72</f>
        <v>115.84</v>
      </c>
      <c r="P72" s="8">
        <f>'Bloom Price'!AB72</f>
        <v>197.86</v>
      </c>
      <c r="Q72" s="8">
        <f>'Bloom Price'!AD72</f>
        <v>157.25</v>
      </c>
      <c r="R72" s="8">
        <f>'Bloom Price'!AF72</f>
        <v>238</v>
      </c>
      <c r="S72" s="8">
        <f>'Bloom Price'!AH72</f>
        <v>92.88</v>
      </c>
      <c r="T72" s="8">
        <f>'Bloom Price'!AJ72</f>
        <v>67</v>
      </c>
      <c r="U72" s="8">
        <f>'Bloom Price'!AL72</f>
        <v>10.76</v>
      </c>
      <c r="V72" s="8">
        <f>'Bloom Price'!AN72</f>
        <v>85.9</v>
      </c>
      <c r="W72" s="8">
        <f>'Bloom Price'!AP72</f>
        <v>84.59</v>
      </c>
      <c r="X72" s="8">
        <f>'Bloom Price'!AR72</f>
        <v>50.16</v>
      </c>
      <c r="Y72" s="8">
        <f>'Bloom Price'!AT72</f>
        <v>24.33</v>
      </c>
      <c r="Z72" s="8">
        <f>'Bloom Price'!AV72</f>
        <v>102.76</v>
      </c>
      <c r="AA72" s="415">
        <f>'Bloom Price'!AX72</f>
        <v>112.28</v>
      </c>
      <c r="AB72" s="485">
        <f>IF($B72&lt;&gt;DATE(1900,1,0),_xll.BDH(AB$2,"PX_LAST",$B72,$B72,""),0)</f>
        <v>1574.6669999999999</v>
      </c>
      <c r="AC72" s="485">
        <f>IF($B72&lt;&gt;DATE(1900,1,0),_xll.BDH(AC$2,"PX_LAST",$B72,$B72,""),0)</f>
        <v>2090.11</v>
      </c>
      <c r="AD72" s="485">
        <f>IF($B72&lt;&gt;DATE(1900,1,0),_xll.BDH(AD$2,"PX_LAST",$B72,$B72,""),0)</f>
        <v>2014.48</v>
      </c>
      <c r="AE72" s="485">
        <f>IF($B72&lt;&gt;DATE(1900,1,0),_xll.BDH(AE$2,"PX_LAST",$B72,$B72,""),0)</f>
        <v>2.8008999999999999</v>
      </c>
      <c r="AF72" s="442">
        <f t="shared" si="2"/>
        <v>2.8008999999999999E-2</v>
      </c>
      <c r="AG72" s="445">
        <f t="shared" si="3"/>
        <v>7.5684841647438716E-5</v>
      </c>
    </row>
    <row r="73" spans="1:33" x14ac:dyDescent="0.25">
      <c r="A73">
        <v>69</v>
      </c>
      <c r="B73" s="381">
        <f>'Bloom Price'!A73</f>
        <v>43201</v>
      </c>
      <c r="C73" s="485">
        <f>'Bloom Price'!B73</f>
        <v>63.07</v>
      </c>
      <c r="D73" s="8">
        <f>'Bloom Price'!D73</f>
        <v>57.56</v>
      </c>
      <c r="E73" s="8">
        <f>'Bloom Price'!F73</f>
        <v>100.8</v>
      </c>
      <c r="F73" s="8">
        <f>'Bloom Price'!H73</f>
        <v>70.72</v>
      </c>
      <c r="G73" s="8">
        <f>'Bloom Price'!J73</f>
        <v>412.12</v>
      </c>
      <c r="H73" s="8">
        <f>'Bloom Price'!L73</f>
        <v>93.64</v>
      </c>
      <c r="I73" s="8">
        <f>'Bloom Price'!N73</f>
        <v>119.16</v>
      </c>
      <c r="J73" s="8">
        <f>'Bloom Price'!P73</f>
        <v>60.18</v>
      </c>
      <c r="K73" s="8">
        <f>'Bloom Price'!R73</f>
        <v>54.95</v>
      </c>
      <c r="L73" s="8">
        <f>'Bloom Price'!T73</f>
        <v>87.33</v>
      </c>
      <c r="M73" s="8">
        <f>'Bloom Price'!V73</f>
        <v>225.45</v>
      </c>
      <c r="N73" s="8">
        <f>'Bloom Price'!X73</f>
        <v>76.5</v>
      </c>
      <c r="O73" s="8">
        <f>'Bloom Price'!Z73</f>
        <v>116.98</v>
      </c>
      <c r="P73" s="8">
        <f>'Bloom Price'!AB73</f>
        <v>198</v>
      </c>
      <c r="Q73" s="8">
        <f>'Bloom Price'!AD73</f>
        <v>156.6</v>
      </c>
      <c r="R73" s="8">
        <f>'Bloom Price'!AF73</f>
        <v>238</v>
      </c>
      <c r="S73" s="8">
        <f>'Bloom Price'!AH73</f>
        <v>91.86</v>
      </c>
      <c r="T73" s="8">
        <f>'Bloom Price'!AJ73</f>
        <v>66.83</v>
      </c>
      <c r="U73" s="8">
        <f>'Bloom Price'!AL73</f>
        <v>10.77</v>
      </c>
      <c r="V73" s="8">
        <f>'Bloom Price'!AN73</f>
        <v>85.93</v>
      </c>
      <c r="W73" s="8">
        <f>'Bloom Price'!AP73</f>
        <v>84.66</v>
      </c>
      <c r="X73" s="8">
        <f>'Bloom Price'!AR73</f>
        <v>50.17</v>
      </c>
      <c r="Y73" s="8">
        <f>'Bloom Price'!AT73</f>
        <v>24.38</v>
      </c>
      <c r="Z73" s="8">
        <f>'Bloom Price'!AV73</f>
        <v>102.86</v>
      </c>
      <c r="AA73" s="415">
        <f>'Bloom Price'!AX73</f>
        <v>112.32</v>
      </c>
      <c r="AB73" s="485">
        <f>IF($B73&lt;&gt;DATE(1900,1,0),_xll.BDH(AB$2,"PX_LAST",$B73,$B73,""),0)</f>
        <v>1567.4970000000001</v>
      </c>
      <c r="AC73" s="485">
        <f>IF($B73&lt;&gt;DATE(1900,1,0),_xll.BDH(AC$2,"PX_LAST",$B73,$B73,""),0)</f>
        <v>2082.5700000000002</v>
      </c>
      <c r="AD73" s="485">
        <f>IF($B73&lt;&gt;DATE(1900,1,0),_xll.BDH(AD$2,"PX_LAST",$B73,$B73,""),0)</f>
        <v>2015.81</v>
      </c>
      <c r="AE73" s="485">
        <f>IF($B73&lt;&gt;DATE(1900,1,0),_xll.BDH(AE$2,"PX_LAST",$B73,$B73,""),0)</f>
        <v>2.7808000000000002</v>
      </c>
      <c r="AF73" s="442">
        <f t="shared" si="2"/>
        <v>2.7808000000000003E-2</v>
      </c>
      <c r="AG73" s="445">
        <f t="shared" si="3"/>
        <v>7.5149067827018357E-5</v>
      </c>
    </row>
    <row r="74" spans="1:33" x14ac:dyDescent="0.25">
      <c r="A74">
        <v>70</v>
      </c>
      <c r="B74" s="381">
        <f>'Bloom Price'!A74</f>
        <v>43202</v>
      </c>
      <c r="C74" s="485">
        <f>'Bloom Price'!B74</f>
        <v>64</v>
      </c>
      <c r="D74" s="8">
        <f>'Bloom Price'!D74</f>
        <v>58.17</v>
      </c>
      <c r="E74" s="8">
        <f>'Bloom Price'!F74</f>
        <v>100.39</v>
      </c>
      <c r="F74" s="8">
        <f>'Bloom Price'!H74</f>
        <v>70.150000000000006</v>
      </c>
      <c r="G74" s="8">
        <f>'Bloom Price'!J74</f>
        <v>415.05</v>
      </c>
      <c r="H74" s="8">
        <f>'Bloom Price'!L74</f>
        <v>92.12</v>
      </c>
      <c r="I74" s="8">
        <f>'Bloom Price'!N74</f>
        <v>121.4</v>
      </c>
      <c r="J74" s="8">
        <f>'Bloom Price'!P74</f>
        <v>58.84</v>
      </c>
      <c r="K74" s="8">
        <f>'Bloom Price'!R74</f>
        <v>56.43</v>
      </c>
      <c r="L74" s="8">
        <f>'Bloom Price'!T74</f>
        <v>86.83</v>
      </c>
      <c r="M74" s="8">
        <f>'Bloom Price'!V74</f>
        <v>224.22</v>
      </c>
      <c r="N74" s="8">
        <f>'Bloom Price'!X74</f>
        <v>77.459999999999994</v>
      </c>
      <c r="O74" s="8">
        <f>'Bloom Price'!Z74</f>
        <v>121.02</v>
      </c>
      <c r="P74" s="8">
        <f>'Bloom Price'!AB74</f>
        <v>200.35</v>
      </c>
      <c r="Q74" s="8">
        <f>'Bloom Price'!AD74</f>
        <v>157.75</v>
      </c>
      <c r="R74" s="8">
        <f>'Bloom Price'!AF74</f>
        <v>241.91</v>
      </c>
      <c r="S74" s="8">
        <f>'Bloom Price'!AH74</f>
        <v>93.58</v>
      </c>
      <c r="T74" s="8">
        <f>'Bloom Price'!AJ74</f>
        <v>67.77</v>
      </c>
      <c r="U74" s="8">
        <f>'Bloom Price'!AL74</f>
        <v>10.77</v>
      </c>
      <c r="V74" s="8">
        <f>'Bloom Price'!AN74</f>
        <v>86.24</v>
      </c>
      <c r="W74" s="8">
        <f>'Bloom Price'!AP74</f>
        <v>84.53</v>
      </c>
      <c r="X74" s="8">
        <f>'Bloom Price'!AR74</f>
        <v>50.02</v>
      </c>
      <c r="Y74" s="8">
        <f>'Bloom Price'!AT74</f>
        <v>24.33</v>
      </c>
      <c r="Z74" s="8">
        <f>'Bloom Price'!AV74</f>
        <v>102.49</v>
      </c>
      <c r="AA74" s="415">
        <f>'Bloom Price'!AX74</f>
        <v>112.32</v>
      </c>
      <c r="AB74" s="485">
        <f>IF($B74&lt;&gt;DATE(1900,1,0),_xll.BDH(AB$2,"PX_LAST",$B74,$B74,""),0)</f>
        <v>1579.6849999999999</v>
      </c>
      <c r="AC74" s="485">
        <f>IF($B74&lt;&gt;DATE(1900,1,0),_xll.BDH(AC$2,"PX_LAST",$B74,$B74,""),0)</f>
        <v>2090.89</v>
      </c>
      <c r="AD74" s="485">
        <f>IF($B74&lt;&gt;DATE(1900,1,0),_xll.BDH(AD$2,"PX_LAST",$B74,$B74,""),0)</f>
        <v>2011.59</v>
      </c>
      <c r="AE74" s="485">
        <f>IF($B74&lt;&gt;DATE(1900,1,0),_xll.BDH(AE$2,"PX_LAST",$B74,$B74,""),0)</f>
        <v>2.8357999999999999</v>
      </c>
      <c r="AF74" s="442">
        <f t="shared" si="2"/>
        <v>2.8357999999999998E-2</v>
      </c>
      <c r="AG74" s="445">
        <f t="shared" si="3"/>
        <v>7.661486746934898E-5</v>
      </c>
    </row>
    <row r="75" spans="1:33" x14ac:dyDescent="0.25">
      <c r="A75">
        <v>71</v>
      </c>
      <c r="B75" s="381">
        <f>'Bloom Price'!A75</f>
        <v>43203</v>
      </c>
      <c r="C75" s="485">
        <f>'Bloom Price'!B75</f>
        <v>63.43</v>
      </c>
      <c r="D75" s="8">
        <f>'Bloom Price'!D75</f>
        <v>58.11</v>
      </c>
      <c r="E75" s="8">
        <f>'Bloom Price'!F75</f>
        <v>100.35</v>
      </c>
      <c r="F75" s="8">
        <f>'Bloom Price'!H75</f>
        <v>70.17</v>
      </c>
      <c r="G75" s="8">
        <f>'Bloom Price'!J75</f>
        <v>414.63</v>
      </c>
      <c r="H75" s="8">
        <f>'Bloom Price'!L75</f>
        <v>91.83</v>
      </c>
      <c r="I75" s="8">
        <f>'Bloom Price'!N75</f>
        <v>119.01</v>
      </c>
      <c r="J75" s="8">
        <f>'Bloom Price'!P75</f>
        <v>58.65</v>
      </c>
      <c r="K75" s="8">
        <f>'Bloom Price'!R75</f>
        <v>56.07</v>
      </c>
      <c r="L75" s="8">
        <f>'Bloom Price'!T75</f>
        <v>87.76</v>
      </c>
      <c r="M75" s="8">
        <f>'Bloom Price'!V75</f>
        <v>223.89</v>
      </c>
      <c r="N75" s="8">
        <f>'Bloom Price'!X75</f>
        <v>77.27</v>
      </c>
      <c r="O75" s="8">
        <f>'Bloom Price'!Z75</f>
        <v>120.83</v>
      </c>
      <c r="P75" s="8">
        <f>'Bloom Price'!AB75</f>
        <v>199.58</v>
      </c>
      <c r="Q75" s="8">
        <f>'Bloom Price'!AD75</f>
        <v>157.29</v>
      </c>
      <c r="R75" s="8">
        <f>'Bloom Price'!AF75</f>
        <v>244.49</v>
      </c>
      <c r="S75" s="8">
        <f>'Bloom Price'!AH75</f>
        <v>93.08</v>
      </c>
      <c r="T75" s="8">
        <f>'Bloom Price'!AJ75</f>
        <v>67.25</v>
      </c>
      <c r="U75" s="8">
        <f>'Bloom Price'!AL75</f>
        <v>10.77</v>
      </c>
      <c r="V75" s="8">
        <f>'Bloom Price'!AN75</f>
        <v>86.29</v>
      </c>
      <c r="W75" s="8">
        <f>'Bloom Price'!AP75</f>
        <v>84.52</v>
      </c>
      <c r="X75" s="8">
        <f>'Bloom Price'!AR75</f>
        <v>50.13</v>
      </c>
      <c r="Y75" s="8">
        <f>'Bloom Price'!AT75</f>
        <v>24.34</v>
      </c>
      <c r="Z75" s="8">
        <f>'Bloom Price'!AV75</f>
        <v>102.58</v>
      </c>
      <c r="AA75" s="415">
        <f>'Bloom Price'!AX75</f>
        <v>112.41</v>
      </c>
      <c r="AB75" s="485">
        <f>IF($B75&lt;&gt;DATE(1900,1,0),_xll.BDH(AB$2,"PX_LAST",$B75,$B75,""),0)</f>
        <v>1574.586</v>
      </c>
      <c r="AC75" s="485">
        <f>IF($B75&lt;&gt;DATE(1900,1,0),_xll.BDH(AC$2,"PX_LAST",$B75,$B75,""),0)</f>
        <v>2088.98</v>
      </c>
      <c r="AD75" s="485">
        <f>IF($B75&lt;&gt;DATE(1900,1,0),_xll.BDH(AD$2,"PX_LAST",$B75,$B75,""),0)</f>
        <v>2011.83</v>
      </c>
      <c r="AE75" s="485">
        <f>IF($B75&lt;&gt;DATE(1900,1,0),_xll.BDH(AE$2,"PX_LAST",$B75,$B75,""),0)</f>
        <v>2.8266999999999998</v>
      </c>
      <c r="AF75" s="442">
        <f t="shared" si="2"/>
        <v>2.8266999999999997E-2</v>
      </c>
      <c r="AG75" s="445">
        <f t="shared" si="3"/>
        <v>7.6372398239765715E-5</v>
      </c>
    </row>
    <row r="76" spans="1:33" x14ac:dyDescent="0.25">
      <c r="A76">
        <v>72</v>
      </c>
      <c r="B76" s="381">
        <f>'Bloom Price'!A76</f>
        <v>43206</v>
      </c>
      <c r="C76" s="485">
        <f>'Bloom Price'!B76</f>
        <v>66.099999999999994</v>
      </c>
      <c r="D76" s="8">
        <f>'Bloom Price'!D76</f>
        <v>58.89</v>
      </c>
      <c r="E76" s="8">
        <f>'Bloom Price'!F76</f>
        <v>100.24</v>
      </c>
      <c r="F76" s="8">
        <f>'Bloom Price'!H76</f>
        <v>71.290000000000006</v>
      </c>
      <c r="G76" s="8">
        <f>'Bloom Price'!J76</f>
        <v>418.38</v>
      </c>
      <c r="H76" s="8">
        <f>'Bloom Price'!L76</f>
        <v>92.6</v>
      </c>
      <c r="I76" s="8">
        <f>'Bloom Price'!N76</f>
        <v>119.41</v>
      </c>
      <c r="J76" s="8">
        <f>'Bloom Price'!P76</f>
        <v>54.08</v>
      </c>
      <c r="K76" s="8">
        <f>'Bloom Price'!R76</f>
        <v>56.87</v>
      </c>
      <c r="L76" s="8">
        <f>'Bloom Price'!T76</f>
        <v>88.04</v>
      </c>
      <c r="M76" s="8">
        <f>'Bloom Price'!V76</f>
        <v>227.02</v>
      </c>
      <c r="N76" s="8">
        <f>'Bloom Price'!X76</f>
        <v>77.8</v>
      </c>
      <c r="O76" s="8">
        <f>'Bloom Price'!Z76</f>
        <v>122.01</v>
      </c>
      <c r="P76" s="8">
        <f>'Bloom Price'!AB76</f>
        <v>201.68</v>
      </c>
      <c r="Q76" s="8">
        <f>'Bloom Price'!AD76</f>
        <v>158.61000000000001</v>
      </c>
      <c r="R76" s="8">
        <f>'Bloom Price'!AF76</f>
        <v>250.03</v>
      </c>
      <c r="S76" s="8">
        <f>'Bloom Price'!AH76</f>
        <v>94.17</v>
      </c>
      <c r="T76" s="8">
        <f>'Bloom Price'!AJ76</f>
        <v>67.06</v>
      </c>
      <c r="U76" s="8">
        <f>'Bloom Price'!AL76</f>
        <v>10.77</v>
      </c>
      <c r="V76" s="8">
        <f>'Bloom Price'!AN76</f>
        <v>86.42</v>
      </c>
      <c r="W76" s="8">
        <f>'Bloom Price'!AP76</f>
        <v>84.46</v>
      </c>
      <c r="X76" s="8">
        <f>'Bloom Price'!AR76</f>
        <v>49.99</v>
      </c>
      <c r="Y76" s="8">
        <f>'Bloom Price'!AT76</f>
        <v>24.335000000000001</v>
      </c>
      <c r="Z76" s="8">
        <f>'Bloom Price'!AV76</f>
        <v>102.53</v>
      </c>
      <c r="AA76" s="415">
        <f>'Bloom Price'!AX76</f>
        <v>112.27</v>
      </c>
      <c r="AB76" s="485">
        <f>IF($B76&lt;&gt;DATE(1900,1,0),_xll.BDH(AB$2,"PX_LAST",$B76,$B76,""),0)</f>
        <v>1587.577</v>
      </c>
      <c r="AC76" s="485">
        <f>IF($B76&lt;&gt;DATE(1900,1,0),_xll.BDH(AC$2,"PX_LAST",$B76,$B76,""),0)</f>
        <v>2099.8200000000002</v>
      </c>
      <c r="AD76" s="485">
        <f>IF($B76&lt;&gt;DATE(1900,1,0),_xll.BDH(AD$2,"PX_LAST",$B76,$B76,""),0)</f>
        <v>2012.48</v>
      </c>
      <c r="AE76" s="485">
        <f>IF($B76&lt;&gt;DATE(1900,1,0),_xll.BDH(AE$2,"PX_LAST",$B76,$B76,""),0)</f>
        <v>2.8266999999999998</v>
      </c>
      <c r="AF76" s="442">
        <f t="shared" si="2"/>
        <v>2.8266999999999997E-2</v>
      </c>
      <c r="AG76" s="445">
        <f t="shared" si="3"/>
        <v>7.6372398239765715E-5</v>
      </c>
    </row>
    <row r="77" spans="1:33" x14ac:dyDescent="0.25">
      <c r="A77">
        <v>73</v>
      </c>
      <c r="B77" s="381">
        <f>'Bloom Price'!A77</f>
        <v>43207</v>
      </c>
      <c r="C77" s="485">
        <f>'Bloom Price'!B77</f>
        <v>67.11</v>
      </c>
      <c r="D77" s="8">
        <f>'Bloom Price'!D77</f>
        <v>59.56</v>
      </c>
      <c r="E77" s="8">
        <f>'Bloom Price'!F77</f>
        <v>102.17</v>
      </c>
      <c r="F77" s="8">
        <f>'Bloom Price'!H77</f>
        <v>71.45</v>
      </c>
      <c r="G77" s="8">
        <f>'Bloom Price'!J77</f>
        <v>435.45</v>
      </c>
      <c r="H77" s="8">
        <f>'Bloom Price'!L77</f>
        <v>93.59</v>
      </c>
      <c r="I77" s="8">
        <f>'Bloom Price'!N77</f>
        <v>123.35</v>
      </c>
      <c r="J77" s="8">
        <f>'Bloom Price'!P77</f>
        <v>52.38</v>
      </c>
      <c r="K77" s="8">
        <f>'Bloom Price'!R77</f>
        <v>57.86</v>
      </c>
      <c r="L77" s="8">
        <f>'Bloom Price'!T77</f>
        <v>86.06</v>
      </c>
      <c r="M77" s="8">
        <f>'Bloom Price'!V77</f>
        <v>231.4</v>
      </c>
      <c r="N77" s="8">
        <f>'Bloom Price'!X77</f>
        <v>80.03</v>
      </c>
      <c r="O77" s="8">
        <f>'Bloom Price'!Z77</f>
        <v>124.36</v>
      </c>
      <c r="P77" s="8">
        <f>'Bloom Price'!AB77</f>
        <v>203.66</v>
      </c>
      <c r="Q77" s="8">
        <f>'Bloom Price'!AD77</f>
        <v>160.29</v>
      </c>
      <c r="R77" s="8">
        <f>'Bloom Price'!AF77</f>
        <v>252</v>
      </c>
      <c r="S77" s="8">
        <f>'Bloom Price'!AH77</f>
        <v>96.07</v>
      </c>
      <c r="T77" s="8">
        <f>'Bloom Price'!AJ77</f>
        <v>67.510000000000005</v>
      </c>
      <c r="U77" s="8">
        <f>'Bloom Price'!AL77</f>
        <v>10.77</v>
      </c>
      <c r="V77" s="8">
        <f>'Bloom Price'!AN77</f>
        <v>86.46</v>
      </c>
      <c r="W77" s="8">
        <f>'Bloom Price'!AP77</f>
        <v>84.51</v>
      </c>
      <c r="X77" s="8">
        <f>'Bloom Price'!AR77</f>
        <v>50.18</v>
      </c>
      <c r="Y77" s="8">
        <f>'Bloom Price'!AT77</f>
        <v>24.33</v>
      </c>
      <c r="Z77" s="8">
        <f>'Bloom Price'!AV77</f>
        <v>102.59</v>
      </c>
      <c r="AA77" s="415">
        <f>'Bloom Price'!AX77</f>
        <v>112.03</v>
      </c>
      <c r="AB77" s="485">
        <f>IF($B77&lt;&gt;DATE(1900,1,0),_xll.BDH(AB$2,"PX_LAST",$B77,$B77,""),0)</f>
        <v>1604.5119999999999</v>
      </c>
      <c r="AC77" s="485">
        <f>IF($B77&lt;&gt;DATE(1900,1,0),_xll.BDH(AC$2,"PX_LAST",$B77,$B77,""),0)</f>
        <v>2116.4299999999998</v>
      </c>
      <c r="AD77" s="485">
        <f>IF($B77&lt;&gt;DATE(1900,1,0),_xll.BDH(AD$2,"PX_LAST",$B77,$B77,""),0)</f>
        <v>2014.44</v>
      </c>
      <c r="AE77" s="485">
        <f>IF($B77&lt;&gt;DATE(1900,1,0),_xll.BDH(AE$2,"PX_LAST",$B77,$B77,""),0)</f>
        <v>2.8285</v>
      </c>
      <c r="AF77" s="442">
        <f t="shared" si="2"/>
        <v>2.8285000000000001E-2</v>
      </c>
      <c r="AG77" s="445">
        <f t="shared" si="3"/>
        <v>7.6420360884066341E-5</v>
      </c>
    </row>
    <row r="78" spans="1:33" x14ac:dyDescent="0.25">
      <c r="A78">
        <v>74</v>
      </c>
      <c r="B78" s="381">
        <f>'Bloom Price'!A78</f>
        <v>43208</v>
      </c>
      <c r="C78" s="485">
        <f>'Bloom Price'!B78</f>
        <v>66.61</v>
      </c>
      <c r="D78" s="8">
        <f>'Bloom Price'!D78</f>
        <v>59.99</v>
      </c>
      <c r="E78" s="8">
        <f>'Bloom Price'!F78</f>
        <v>101.21</v>
      </c>
      <c r="F78" s="8">
        <f>'Bloom Price'!H78</f>
        <v>71.099999999999994</v>
      </c>
      <c r="G78" s="8">
        <f>'Bloom Price'!J78</f>
        <v>471.03</v>
      </c>
      <c r="H78" s="8">
        <f>'Bloom Price'!L78</f>
        <v>94.32</v>
      </c>
      <c r="I78" s="8">
        <f>'Bloom Price'!N78</f>
        <v>124.46</v>
      </c>
      <c r="J78" s="8">
        <f>'Bloom Price'!P78</f>
        <v>52.3</v>
      </c>
      <c r="K78" s="8">
        <f>'Bloom Price'!R78</f>
        <v>54.73</v>
      </c>
      <c r="L78" s="8">
        <f>'Bloom Price'!T78</f>
        <v>85.49</v>
      </c>
      <c r="M78" s="8">
        <f>'Bloom Price'!V78</f>
        <v>232.16</v>
      </c>
      <c r="N78" s="8">
        <f>'Bloom Price'!X78</f>
        <v>80.34</v>
      </c>
      <c r="O78" s="8">
        <f>'Bloom Price'!Z78</f>
        <v>123.78</v>
      </c>
      <c r="P78" s="8">
        <f>'Bloom Price'!AB78</f>
        <v>205.41</v>
      </c>
      <c r="Q78" s="8">
        <f>'Bloom Price'!AD78</f>
        <v>160.5</v>
      </c>
      <c r="R78" s="8">
        <f>'Bloom Price'!AF78</f>
        <v>255.53</v>
      </c>
      <c r="S78" s="8">
        <f>'Bloom Price'!AH78</f>
        <v>96.44</v>
      </c>
      <c r="T78" s="8">
        <f>'Bloom Price'!AJ78</f>
        <v>66.2</v>
      </c>
      <c r="U78" s="8">
        <f>'Bloom Price'!AL78</f>
        <v>10.78</v>
      </c>
      <c r="V78" s="8">
        <f>'Bloom Price'!AN78</f>
        <v>86.37</v>
      </c>
      <c r="W78" s="8">
        <f>'Bloom Price'!AP78</f>
        <v>84.18</v>
      </c>
      <c r="X78" s="8">
        <f>'Bloom Price'!AR78</f>
        <v>49.99</v>
      </c>
      <c r="Y78" s="8">
        <f>'Bloom Price'!AT78</f>
        <v>24.32</v>
      </c>
      <c r="Z78" s="8">
        <f>'Bloom Price'!AV78</f>
        <v>102.19</v>
      </c>
      <c r="AA78" s="415">
        <f>'Bloom Price'!AX78</f>
        <v>112.03</v>
      </c>
      <c r="AB78" s="485">
        <f>IF($B78&lt;&gt;DATE(1900,1,0),_xll.BDH(AB$2,"PX_LAST",$B78,$B78,""),0)</f>
        <v>1606.46</v>
      </c>
      <c r="AC78" s="485">
        <f>IF($B78&lt;&gt;DATE(1900,1,0),_xll.BDH(AC$2,"PX_LAST",$B78,$B78,""),0)</f>
        <v>2123.77</v>
      </c>
      <c r="AD78" s="485">
        <f>IF($B78&lt;&gt;DATE(1900,1,0),_xll.BDH(AD$2,"PX_LAST",$B78,$B78,""),0)</f>
        <v>2008.75</v>
      </c>
      <c r="AE78" s="485">
        <f>IF($B78&lt;&gt;DATE(1900,1,0),_xll.BDH(AE$2,"PX_LAST",$B78,$B78,""),0)</f>
        <v>2.8727999999999998</v>
      </c>
      <c r="AF78" s="442">
        <f t="shared" si="2"/>
        <v>2.8728E-2</v>
      </c>
      <c r="AG78" s="445">
        <f t="shared" si="3"/>
        <v>7.7600511049658039E-5</v>
      </c>
    </row>
    <row r="79" spans="1:33" x14ac:dyDescent="0.25">
      <c r="A79">
        <v>75</v>
      </c>
      <c r="B79" s="381">
        <f>'Bloom Price'!A79</f>
        <v>43209</v>
      </c>
      <c r="C79" s="485">
        <f>'Bloom Price'!B79</f>
        <v>65.86</v>
      </c>
      <c r="D79" s="8">
        <f>'Bloom Price'!D79</f>
        <v>59.32</v>
      </c>
      <c r="E79" s="8">
        <f>'Bloom Price'!F79</f>
        <v>100.89</v>
      </c>
      <c r="F79" s="8">
        <f>'Bloom Price'!H79</f>
        <v>70.38</v>
      </c>
      <c r="G79" s="8">
        <f>'Bloom Price'!J79</f>
        <v>462.71</v>
      </c>
      <c r="H79" s="8">
        <f>'Bloom Price'!L79</f>
        <v>93.01</v>
      </c>
      <c r="I79" s="8">
        <f>'Bloom Price'!N79</f>
        <v>124.06</v>
      </c>
      <c r="J79" s="8">
        <f>'Bloom Price'!P79</f>
        <v>51.61</v>
      </c>
      <c r="K79" s="8">
        <f>'Bloom Price'!R79</f>
        <v>51.19</v>
      </c>
      <c r="L79" s="8">
        <f>'Bloom Price'!T79</f>
        <v>83.99</v>
      </c>
      <c r="M79" s="8">
        <f>'Bloom Price'!V79</f>
        <v>229.62</v>
      </c>
      <c r="N79" s="8">
        <f>'Bloom Price'!X79</f>
        <v>79.680000000000007</v>
      </c>
      <c r="O79" s="8">
        <f>'Bloom Price'!Z79</f>
        <v>120.24</v>
      </c>
      <c r="P79" s="8">
        <f>'Bloom Price'!AB79</f>
        <v>205.82</v>
      </c>
      <c r="Q79" s="8">
        <f>'Bloom Price'!AD79</f>
        <v>159.6</v>
      </c>
      <c r="R79" s="8">
        <f>'Bloom Price'!AF79</f>
        <v>251.59</v>
      </c>
      <c r="S79" s="8">
        <f>'Bloom Price'!AH79</f>
        <v>96.11</v>
      </c>
      <c r="T79" s="8">
        <f>'Bloom Price'!AJ79</f>
        <v>65.73</v>
      </c>
      <c r="U79" s="8">
        <f>'Bloom Price'!AL79</f>
        <v>10.75</v>
      </c>
      <c r="V79" s="8">
        <f>'Bloom Price'!AN79</f>
        <v>86.1</v>
      </c>
      <c r="W79" s="8">
        <f>'Bloom Price'!AP79</f>
        <v>84.01</v>
      </c>
      <c r="X79" s="8">
        <f>'Bloom Price'!AR79</f>
        <v>49.68</v>
      </c>
      <c r="Y79" s="8">
        <f>'Bloom Price'!AT79</f>
        <v>24.31</v>
      </c>
      <c r="Z79" s="8">
        <f>'Bloom Price'!AV79</f>
        <v>101.91</v>
      </c>
      <c r="AA79" s="415">
        <f>'Bloom Price'!AX79</f>
        <v>111.64</v>
      </c>
      <c r="AB79" s="485">
        <f>IF($B79&lt;&gt;DATE(1900,1,0),_xll.BDH(AB$2,"PX_LAST",$B79,$B79,""),0)</f>
        <v>1597.2529999999999</v>
      </c>
      <c r="AC79" s="485">
        <f>IF($B79&lt;&gt;DATE(1900,1,0),_xll.BDH(AC$2,"PX_LAST",$B79,$B79,""),0)</f>
        <v>2115.9299999999998</v>
      </c>
      <c r="AD79" s="485">
        <f>IF($B79&lt;&gt;DATE(1900,1,0),_xll.BDH(AD$2,"PX_LAST",$B79,$B79,""),0)</f>
        <v>2003.4</v>
      </c>
      <c r="AE79" s="485">
        <f>IF($B79&lt;&gt;DATE(1900,1,0),_xll.BDH(AE$2,"PX_LAST",$B79,$B79,""),0)</f>
        <v>2.9098000000000002</v>
      </c>
      <c r="AF79" s="442">
        <f t="shared" si="2"/>
        <v>2.9098000000000002E-2</v>
      </c>
      <c r="AG79" s="445">
        <f t="shared" si="3"/>
        <v>7.8585801160713231E-5</v>
      </c>
    </row>
    <row r="80" spans="1:33" x14ac:dyDescent="0.25">
      <c r="A80">
        <v>76</v>
      </c>
      <c r="B80" s="381">
        <f>'Bloom Price'!A80</f>
        <v>43210</v>
      </c>
      <c r="C80" s="485">
        <f>'Bloom Price'!B80</f>
        <v>65.12</v>
      </c>
      <c r="D80" s="8">
        <f>'Bloom Price'!D80</f>
        <v>59</v>
      </c>
      <c r="E80" s="8">
        <f>'Bloom Price'!F80</f>
        <v>100.24</v>
      </c>
      <c r="F80" s="8">
        <f>'Bloom Price'!H80</f>
        <v>69.2</v>
      </c>
      <c r="G80" s="8">
        <f>'Bloom Price'!J80</f>
        <v>456.27</v>
      </c>
      <c r="H80" s="8">
        <f>'Bloom Price'!L80</f>
        <v>92.6</v>
      </c>
      <c r="I80" s="8">
        <f>'Bloom Price'!N80</f>
        <v>122.82</v>
      </c>
      <c r="J80" s="8">
        <f>'Bloom Price'!P80</f>
        <v>51.17</v>
      </c>
      <c r="K80" s="8">
        <f>'Bloom Price'!R80</f>
        <v>51.09</v>
      </c>
      <c r="L80" s="8">
        <f>'Bloom Price'!T80</f>
        <v>82.81</v>
      </c>
      <c r="M80" s="8">
        <f>'Bloom Price'!V80</f>
        <v>227.58</v>
      </c>
      <c r="N80" s="8">
        <f>'Bloom Price'!X80</f>
        <v>78.73</v>
      </c>
      <c r="O80" s="8">
        <f>'Bloom Price'!Z80</f>
        <v>119.51</v>
      </c>
      <c r="P80" s="8">
        <f>'Bloom Price'!AB80</f>
        <v>204.67</v>
      </c>
      <c r="Q80" s="8">
        <f>'Bloom Price'!AD80</f>
        <v>158.30000000000001</v>
      </c>
      <c r="R80" s="8">
        <f>'Bloom Price'!AF80</f>
        <v>247.12</v>
      </c>
      <c r="S80" s="8">
        <f>'Bloom Price'!AH80</f>
        <v>95</v>
      </c>
      <c r="T80" s="8">
        <f>'Bloom Price'!AJ80</f>
        <v>66.09</v>
      </c>
      <c r="U80" s="8">
        <f>'Bloom Price'!AL80</f>
        <v>10.75</v>
      </c>
      <c r="V80" s="8">
        <f>'Bloom Price'!AN80</f>
        <v>85.89</v>
      </c>
      <c r="W80" s="8">
        <f>'Bloom Price'!AP80</f>
        <v>83.77</v>
      </c>
      <c r="X80" s="8">
        <f>'Bloom Price'!AR80</f>
        <v>49.61</v>
      </c>
      <c r="Y80" s="8">
        <f>'Bloom Price'!AT80</f>
        <v>24.274999999999999</v>
      </c>
      <c r="Z80" s="8">
        <f>'Bloom Price'!AV80</f>
        <v>101.57</v>
      </c>
      <c r="AA80" s="415">
        <f>'Bloom Price'!AX80</f>
        <v>111.15</v>
      </c>
      <c r="AB80" s="485">
        <f>IF($B80&lt;&gt;DATE(1900,1,0),_xll.BDH(AB$2,"PX_LAST",$B80,$B80,""),0)</f>
        <v>1584.377</v>
      </c>
      <c r="AC80" s="485">
        <f>IF($B80&lt;&gt;DATE(1900,1,0),_xll.BDH(AC$2,"PX_LAST",$B80,$B80,""),0)</f>
        <v>2099.7399999999998</v>
      </c>
      <c r="AD80" s="485">
        <f>IF($B80&lt;&gt;DATE(1900,1,0),_xll.BDH(AD$2,"PX_LAST",$B80,$B80,""),0)</f>
        <v>1999.33</v>
      </c>
      <c r="AE80" s="485">
        <f>IF($B80&lt;&gt;DATE(1900,1,0),_xll.BDH(AE$2,"PX_LAST",$B80,$B80,""),0)</f>
        <v>2.9601999999999999</v>
      </c>
      <c r="AF80" s="442">
        <f t="shared" si="2"/>
        <v>2.9602E-2</v>
      </c>
      <c r="AG80" s="445">
        <f t="shared" si="3"/>
        <v>7.992735785622429E-5</v>
      </c>
    </row>
    <row r="81" spans="1:33" x14ac:dyDescent="0.25">
      <c r="A81">
        <v>77</v>
      </c>
      <c r="B81" s="381">
        <f>'Bloom Price'!A81</f>
        <v>43213</v>
      </c>
      <c r="C81" s="485">
        <f>'Bloom Price'!B81</f>
        <v>65.680000000000007</v>
      </c>
      <c r="D81" s="8">
        <f>'Bloom Price'!D81</f>
        <v>58.83</v>
      </c>
      <c r="E81" s="8">
        <f>'Bloom Price'!F81</f>
        <v>100.15</v>
      </c>
      <c r="F81" s="8">
        <f>'Bloom Price'!H81</f>
        <v>70.22</v>
      </c>
      <c r="G81" s="8">
        <f>'Bloom Price'!J81</f>
        <v>447.84</v>
      </c>
      <c r="H81" s="8">
        <f>'Bloom Price'!L81</f>
        <v>93.17</v>
      </c>
      <c r="I81" s="8">
        <f>'Bloom Price'!N81</f>
        <v>121.89</v>
      </c>
      <c r="J81" s="8">
        <f>'Bloom Price'!P81</f>
        <v>50.9</v>
      </c>
      <c r="K81" s="8">
        <f>'Bloom Price'!R81</f>
        <v>50.18</v>
      </c>
      <c r="L81" s="8">
        <f>'Bloom Price'!T81</f>
        <v>86.12</v>
      </c>
      <c r="M81" s="8">
        <f>'Bloom Price'!V81</f>
        <v>228.26</v>
      </c>
      <c r="N81" s="8">
        <f>'Bloom Price'!X81</f>
        <v>78.209999999999994</v>
      </c>
      <c r="O81" s="8">
        <f>'Bloom Price'!Z81</f>
        <v>119</v>
      </c>
      <c r="P81" s="8">
        <f>'Bloom Price'!AB81</f>
        <v>204.88</v>
      </c>
      <c r="Q81" s="8">
        <f>'Bloom Price'!AD81</f>
        <v>158.28</v>
      </c>
      <c r="R81" s="8">
        <f>'Bloom Price'!AF81</f>
        <v>248.82</v>
      </c>
      <c r="S81" s="8">
        <f>'Bloom Price'!AH81</f>
        <v>95.35</v>
      </c>
      <c r="T81" s="8">
        <f>'Bloom Price'!AJ81</f>
        <v>66.88</v>
      </c>
      <c r="U81" s="8">
        <f>'Bloom Price'!AL81</f>
        <v>10.73</v>
      </c>
      <c r="V81" s="8">
        <f>'Bloom Price'!AN81</f>
        <v>85.66</v>
      </c>
      <c r="W81" s="8">
        <f>'Bloom Price'!AP81</f>
        <v>83.68</v>
      </c>
      <c r="X81" s="8">
        <f>'Bloom Price'!AR81</f>
        <v>49.57</v>
      </c>
      <c r="Y81" s="8">
        <f>'Bloom Price'!AT81</f>
        <v>24.28</v>
      </c>
      <c r="Z81" s="8">
        <f>'Bloom Price'!AV81</f>
        <v>101.47</v>
      </c>
      <c r="AA81" s="415">
        <f>'Bloom Price'!AX81</f>
        <v>110.88</v>
      </c>
      <c r="AB81" s="485">
        <f>IF($B81&lt;&gt;DATE(1900,1,0),_xll.BDH(AB$2,"PX_LAST",$B81,$B81,""),0)</f>
        <v>1584.046</v>
      </c>
      <c r="AC81" s="485">
        <f>IF($B81&lt;&gt;DATE(1900,1,0),_xll.BDH(AC$2,"PX_LAST",$B81,$B81,""),0)</f>
        <v>2097.2199999999998</v>
      </c>
      <c r="AD81" s="485">
        <f>IF($B81&lt;&gt;DATE(1900,1,0),_xll.BDH(AD$2,"PX_LAST",$B81,$B81,""),0)</f>
        <v>1997.41</v>
      </c>
      <c r="AE81" s="485">
        <f>IF($B81&lt;&gt;DATE(1900,1,0),_xll.BDH(AE$2,"PX_LAST",$B81,$B81,""),0)</f>
        <v>2.9752000000000001</v>
      </c>
      <c r="AF81" s="442">
        <f t="shared" si="2"/>
        <v>2.9752000000000001E-2</v>
      </c>
      <c r="AG81" s="445">
        <f t="shared" si="3"/>
        <v>8.0326504223293682E-5</v>
      </c>
    </row>
    <row r="82" spans="1:33" x14ac:dyDescent="0.25">
      <c r="A82">
        <v>78</v>
      </c>
      <c r="B82" s="381">
        <f>'Bloom Price'!A82</f>
        <v>43214</v>
      </c>
      <c r="C82" s="485">
        <f>'Bloom Price'!B82</f>
        <v>66.599999999999994</v>
      </c>
      <c r="D82" s="8">
        <f>'Bloom Price'!D82</f>
        <v>57.24</v>
      </c>
      <c r="E82" s="8">
        <f>'Bloom Price'!F82</f>
        <v>99.46</v>
      </c>
      <c r="F82" s="8">
        <f>'Bloom Price'!H82</f>
        <v>70.37</v>
      </c>
      <c r="G82" s="8">
        <f>'Bloom Price'!J82</f>
        <v>436.47</v>
      </c>
      <c r="H82" s="8">
        <f>'Bloom Price'!L82</f>
        <v>91.36</v>
      </c>
      <c r="I82" s="8">
        <f>'Bloom Price'!N82</f>
        <v>117.88</v>
      </c>
      <c r="J82" s="8">
        <f>'Bloom Price'!P82</f>
        <v>51.58</v>
      </c>
      <c r="K82" s="8">
        <f>'Bloom Price'!R82</f>
        <v>48.72</v>
      </c>
      <c r="L82" s="8">
        <f>'Bloom Price'!T82</f>
        <v>86.26</v>
      </c>
      <c r="M82" s="8">
        <f>'Bloom Price'!V82</f>
        <v>226.23</v>
      </c>
      <c r="N82" s="8">
        <f>'Bloom Price'!X82</f>
        <v>75.28</v>
      </c>
      <c r="O82" s="8">
        <f>'Bloom Price'!Z82</f>
        <v>119.01</v>
      </c>
      <c r="P82" s="8">
        <f>'Bloom Price'!AB82</f>
        <v>200.18</v>
      </c>
      <c r="Q82" s="8">
        <f>'Bloom Price'!AD82</f>
        <v>156.33000000000001</v>
      </c>
      <c r="R82" s="8">
        <f>'Bloom Price'!AF82</f>
        <v>245.56</v>
      </c>
      <c r="S82" s="8">
        <f>'Bloom Price'!AH82</f>
        <v>93.12</v>
      </c>
      <c r="T82" s="8">
        <f>'Bloom Price'!AJ82</f>
        <v>66.97</v>
      </c>
      <c r="U82" s="8">
        <f>'Bloom Price'!AL82</f>
        <v>10.73</v>
      </c>
      <c r="V82" s="8">
        <f>'Bloom Price'!AN82</f>
        <v>85.49</v>
      </c>
      <c r="W82" s="8">
        <f>'Bloom Price'!AP82</f>
        <v>83.59</v>
      </c>
      <c r="X82" s="8">
        <f>'Bloom Price'!AR82</f>
        <v>49.65</v>
      </c>
      <c r="Y82" s="8">
        <f>'Bloom Price'!AT82</f>
        <v>24.24</v>
      </c>
      <c r="Z82" s="8">
        <f>'Bloom Price'!AV82</f>
        <v>101.35</v>
      </c>
      <c r="AA82" s="415">
        <f>'Bloom Price'!AX82</f>
        <v>110.71</v>
      </c>
      <c r="AB82" s="485">
        <f>IF($B82&lt;&gt;DATE(1900,1,0),_xll.BDH(AB$2,"PX_LAST",$B82,$B82,""),0)</f>
        <v>1564.36</v>
      </c>
      <c r="AC82" s="485">
        <f>IF($B82&lt;&gt;DATE(1900,1,0),_xll.BDH(AC$2,"PX_LAST",$B82,$B82,""),0)</f>
        <v>2081.52</v>
      </c>
      <c r="AD82" s="485">
        <f>IF($B82&lt;&gt;DATE(1900,1,0),_xll.BDH(AD$2,"PX_LAST",$B82,$B82,""),0)</f>
        <v>1995.87</v>
      </c>
      <c r="AE82" s="485">
        <f>IF($B82&lt;&gt;DATE(1900,1,0),_xll.BDH(AE$2,"PX_LAST",$B82,$B82,""),0)</f>
        <v>2.9995000000000003</v>
      </c>
      <c r="AF82" s="442">
        <f t="shared" si="2"/>
        <v>2.9995000000000004E-2</v>
      </c>
      <c r="AG82" s="445">
        <f t="shared" si="3"/>
        <v>8.0972998302897281E-5</v>
      </c>
    </row>
    <row r="83" spans="1:33" x14ac:dyDescent="0.25">
      <c r="A83">
        <v>79</v>
      </c>
      <c r="B83" s="381">
        <f>'Bloom Price'!A83</f>
        <v>43215</v>
      </c>
      <c r="C83" s="485">
        <f>'Bloom Price'!B83</f>
        <v>67.73</v>
      </c>
      <c r="D83" s="8">
        <f>'Bloom Price'!D83</f>
        <v>57.55</v>
      </c>
      <c r="E83" s="8">
        <f>'Bloom Price'!F83</f>
        <v>101.15</v>
      </c>
      <c r="F83" s="8">
        <f>'Bloom Price'!H83</f>
        <v>70.44</v>
      </c>
      <c r="G83" s="8">
        <f>'Bloom Price'!J83</f>
        <v>437.96</v>
      </c>
      <c r="H83" s="8">
        <f>'Bloom Price'!L83</f>
        <v>91.87</v>
      </c>
      <c r="I83" s="8">
        <f>'Bloom Price'!N83</f>
        <v>117.32</v>
      </c>
      <c r="J83" s="8">
        <f>'Bloom Price'!P83</f>
        <v>51.76</v>
      </c>
      <c r="K83" s="8">
        <f>'Bloom Price'!R83</f>
        <v>49.14</v>
      </c>
      <c r="L83" s="8">
        <f>'Bloom Price'!T83</f>
        <v>86.97</v>
      </c>
      <c r="M83" s="8">
        <f>'Bloom Price'!V83</f>
        <v>226.87</v>
      </c>
      <c r="N83" s="8">
        <f>'Bloom Price'!X83</f>
        <v>74</v>
      </c>
      <c r="O83" s="8">
        <f>'Bloom Price'!Z83</f>
        <v>119.38</v>
      </c>
      <c r="P83" s="8">
        <f>'Bloom Price'!AB83</f>
        <v>198.25</v>
      </c>
      <c r="Q83" s="8">
        <f>'Bloom Price'!AD83</f>
        <v>156.54</v>
      </c>
      <c r="R83" s="8">
        <f>'Bloom Price'!AF83</f>
        <v>246.9</v>
      </c>
      <c r="S83" s="8">
        <f>'Bloom Price'!AH83</f>
        <v>92.31</v>
      </c>
      <c r="T83" s="8">
        <f>'Bloom Price'!AJ83</f>
        <v>66.67</v>
      </c>
      <c r="U83" s="8">
        <f>'Bloom Price'!AL83</f>
        <v>10.73</v>
      </c>
      <c r="V83" s="8">
        <f>'Bloom Price'!AN83</f>
        <v>85.5</v>
      </c>
      <c r="W83" s="8">
        <f>'Bloom Price'!AP83</f>
        <v>83.43</v>
      </c>
      <c r="X83" s="8">
        <f>'Bloom Price'!AR83</f>
        <v>49.58</v>
      </c>
      <c r="Y83" s="8">
        <f>'Bloom Price'!AT83</f>
        <v>24.23</v>
      </c>
      <c r="Z83" s="8">
        <f>'Bloom Price'!AV83</f>
        <v>101.13</v>
      </c>
      <c r="AA83" s="415">
        <f>'Bloom Price'!AX83</f>
        <v>110.31</v>
      </c>
      <c r="AB83" s="485">
        <f>IF($B83&lt;&gt;DATE(1900,1,0),_xll.BDH(AB$2,"PX_LAST",$B83,$B83,""),0)</f>
        <v>1566.31</v>
      </c>
      <c r="AC83" s="485">
        <f>IF($B83&lt;&gt;DATE(1900,1,0),_xll.BDH(AC$2,"PX_LAST",$B83,$B83,""),0)</f>
        <v>2076.7399999999998</v>
      </c>
      <c r="AD83" s="485">
        <f>IF($B83&lt;&gt;DATE(1900,1,0),_xll.BDH(AD$2,"PX_LAST",$B83,$B83,""),0)</f>
        <v>1991.69</v>
      </c>
      <c r="AE83" s="485">
        <f>IF($B83&lt;&gt;DATE(1900,1,0),_xll.BDH(AE$2,"PX_LAST",$B83,$B83,""),0)</f>
        <v>3.0259</v>
      </c>
      <c r="AF83" s="442">
        <f t="shared" si="2"/>
        <v>3.0259000000000001E-2</v>
      </c>
      <c r="AG83" s="445">
        <f t="shared" si="3"/>
        <v>8.1675189873342546E-5</v>
      </c>
    </row>
    <row r="84" spans="1:33" x14ac:dyDescent="0.25">
      <c r="A84">
        <v>80</v>
      </c>
      <c r="B84" s="381">
        <f>'Bloom Price'!A84</f>
        <v>43216</v>
      </c>
      <c r="C84" s="485">
        <f>'Bloom Price'!B84</f>
        <v>68.69</v>
      </c>
      <c r="D84" s="8">
        <f>'Bloom Price'!D84</f>
        <v>57.91</v>
      </c>
      <c r="E84" s="8">
        <f>'Bloom Price'!F84</f>
        <v>99.84</v>
      </c>
      <c r="F84" s="8">
        <f>'Bloom Price'!H84</f>
        <v>71.03</v>
      </c>
      <c r="G84" s="8">
        <f>'Bloom Price'!J84</f>
        <v>446.19</v>
      </c>
      <c r="H84" s="8">
        <f>'Bloom Price'!L84</f>
        <v>97.44</v>
      </c>
      <c r="I84" s="8">
        <f>'Bloom Price'!N84</f>
        <v>120.83</v>
      </c>
      <c r="J84" s="8">
        <f>'Bloom Price'!P84</f>
        <v>52.04</v>
      </c>
      <c r="K84" s="8">
        <f>'Bloom Price'!R84</f>
        <v>50.49</v>
      </c>
      <c r="L84" s="8">
        <f>'Bloom Price'!T84</f>
        <v>85.81</v>
      </c>
      <c r="M84" s="8">
        <f>'Bloom Price'!V84</f>
        <v>228.73</v>
      </c>
      <c r="N84" s="8">
        <f>'Bloom Price'!X84</f>
        <v>76.03</v>
      </c>
      <c r="O84" s="8">
        <f>'Bloom Price'!Z84</f>
        <v>121.25</v>
      </c>
      <c r="P84" s="8">
        <f>'Bloom Price'!AB84</f>
        <v>198.14</v>
      </c>
      <c r="Q84" s="8">
        <f>'Bloom Price'!AD84</f>
        <v>158.05000000000001</v>
      </c>
      <c r="R84" s="8">
        <f>'Bloom Price'!AF84</f>
        <v>246.93</v>
      </c>
      <c r="S84" s="8">
        <f>'Bloom Price'!AH84</f>
        <v>94.26</v>
      </c>
      <c r="T84" s="8">
        <f>'Bloom Price'!AJ84</f>
        <v>68.05</v>
      </c>
      <c r="U84" s="8">
        <f>'Bloom Price'!AL84</f>
        <v>10.74</v>
      </c>
      <c r="V84" s="8">
        <f>'Bloom Price'!AN84</f>
        <v>85.8</v>
      </c>
      <c r="W84" s="8">
        <f>'Bloom Price'!AP84</f>
        <v>83.57</v>
      </c>
      <c r="X84" s="8">
        <f>'Bloom Price'!AR84</f>
        <v>49.64</v>
      </c>
      <c r="Y84" s="8">
        <f>'Bloom Price'!AT84</f>
        <v>24.25</v>
      </c>
      <c r="Z84" s="8">
        <f>'Bloom Price'!AV84</f>
        <v>101.42</v>
      </c>
      <c r="AA84" s="415">
        <f>'Bloom Price'!AX84</f>
        <v>110.4</v>
      </c>
      <c r="AB84" s="485">
        <f>IF($B84&lt;&gt;DATE(1900,1,0),_xll.BDH(AB$2,"PX_LAST",$B84,$B84,""),0)</f>
        <v>1581.473</v>
      </c>
      <c r="AC84" s="485">
        <f>IF($B84&lt;&gt;DATE(1900,1,0),_xll.BDH(AC$2,"PX_LAST",$B84,$B84,""),0)</f>
        <v>2092.44</v>
      </c>
      <c r="AD84" s="485">
        <f>IF($B84&lt;&gt;DATE(1900,1,0),_xll.BDH(AD$2,"PX_LAST",$B84,$B84,""),0)</f>
        <v>1995.26</v>
      </c>
      <c r="AE84" s="485">
        <f>IF($B84&lt;&gt;DATE(1900,1,0),_xll.BDH(AE$2,"PX_LAST",$B84,$B84,""),0)</f>
        <v>2.9809000000000001</v>
      </c>
      <c r="AF84" s="442">
        <f t="shared" si="2"/>
        <v>2.9809000000000002E-2</v>
      </c>
      <c r="AG84" s="445">
        <f t="shared" si="3"/>
        <v>8.0478164639741223E-5</v>
      </c>
    </row>
    <row r="85" spans="1:33" x14ac:dyDescent="0.25">
      <c r="A85">
        <v>81</v>
      </c>
      <c r="B85" s="381">
        <f>'Bloom Price'!A85</f>
        <v>43217</v>
      </c>
      <c r="C85" s="485">
        <f>'Bloom Price'!B85</f>
        <v>69.95</v>
      </c>
      <c r="D85" s="8">
        <f>'Bloom Price'!D85</f>
        <v>57.76</v>
      </c>
      <c r="E85" s="8">
        <f>'Bloom Price'!F85</f>
        <v>99.23</v>
      </c>
      <c r="F85" s="8">
        <f>'Bloom Price'!H85</f>
        <v>71.349999999999994</v>
      </c>
      <c r="G85" s="8">
        <f>'Bloom Price'!J85</f>
        <v>447.03</v>
      </c>
      <c r="H85" s="8">
        <f>'Bloom Price'!L85</f>
        <v>98.73</v>
      </c>
      <c r="I85" s="8">
        <f>'Bloom Price'!N85</f>
        <v>120.22</v>
      </c>
      <c r="J85" s="8">
        <f>'Bloom Price'!P85</f>
        <v>52.27</v>
      </c>
      <c r="K85" s="8">
        <f>'Bloom Price'!R85</f>
        <v>49.4</v>
      </c>
      <c r="L85" s="8">
        <f>'Bloom Price'!T85</f>
        <v>87.36</v>
      </c>
      <c r="M85" s="8">
        <f>'Bloom Price'!V85</f>
        <v>234.22</v>
      </c>
      <c r="N85" s="8">
        <f>'Bloom Price'!X85</f>
        <v>74.13</v>
      </c>
      <c r="O85" s="8">
        <f>'Bloom Price'!Z85</f>
        <v>120.28</v>
      </c>
      <c r="P85" s="8">
        <f>'Bloom Price'!AB85</f>
        <v>195.28</v>
      </c>
      <c r="Q85" s="8">
        <f>'Bloom Price'!AD85</f>
        <v>158.11000000000001</v>
      </c>
      <c r="R85" s="8">
        <f>'Bloom Price'!AF85</f>
        <v>250.33</v>
      </c>
      <c r="S85" s="8">
        <f>'Bloom Price'!AH85</f>
        <v>95.82</v>
      </c>
      <c r="T85" s="8">
        <f>'Bloom Price'!AJ85</f>
        <v>69.56</v>
      </c>
      <c r="U85" s="8">
        <f>'Bloom Price'!AL85</f>
        <v>10.75</v>
      </c>
      <c r="V85" s="8">
        <f>'Bloom Price'!AN85</f>
        <v>85.76</v>
      </c>
      <c r="W85" s="8">
        <f>'Bloom Price'!AP85</f>
        <v>83.71</v>
      </c>
      <c r="X85" s="8">
        <f>'Bloom Price'!AR85</f>
        <v>49.73</v>
      </c>
      <c r="Y85" s="8">
        <f>'Bloom Price'!AT85</f>
        <v>24.274999999999999</v>
      </c>
      <c r="Z85" s="8">
        <f>'Bloom Price'!AV85</f>
        <v>101.59</v>
      </c>
      <c r="AA85" s="415">
        <f>'Bloom Price'!AX85</f>
        <v>110.49</v>
      </c>
      <c r="AB85" s="485">
        <f>IF($B85&lt;&gt;DATE(1900,1,0),_xll.BDH(AB$2,"PX_LAST",$B85,$B85,""),0)</f>
        <v>1582.6410000000001</v>
      </c>
      <c r="AC85" s="485">
        <f>IF($B85&lt;&gt;DATE(1900,1,0),_xll.BDH(AC$2,"PX_LAST",$B85,$B85,""),0)</f>
        <v>2096.0500000000002</v>
      </c>
      <c r="AD85" s="485">
        <f>IF($B85&lt;&gt;DATE(1900,1,0),_xll.BDH(AD$2,"PX_LAST",$B85,$B85,""),0)</f>
        <v>1999.46</v>
      </c>
      <c r="AE85" s="485">
        <f>IF($B85&lt;&gt;DATE(1900,1,0),_xll.BDH(AE$2,"PX_LAST",$B85,$B85,""),0)</f>
        <v>2.9567999999999999</v>
      </c>
      <c r="AF85" s="442">
        <f t="shared" si="2"/>
        <v>2.9568000000000001E-2</v>
      </c>
      <c r="AG85" s="445">
        <f t="shared" si="3"/>
        <v>7.9836876617722652E-5</v>
      </c>
    </row>
    <row r="86" spans="1:33" x14ac:dyDescent="0.25">
      <c r="A86">
        <v>82</v>
      </c>
      <c r="B86" s="381">
        <f>'Bloom Price'!A86</f>
        <v>43220</v>
      </c>
      <c r="C86" s="485">
        <f>'Bloom Price'!B86</f>
        <v>69.83</v>
      </c>
      <c r="D86" s="8">
        <f>'Bloom Price'!D86</f>
        <v>57.01</v>
      </c>
      <c r="E86" s="8">
        <f>'Bloom Price'!F86</f>
        <v>100.33</v>
      </c>
      <c r="F86" s="8">
        <f>'Bloom Price'!H86</f>
        <v>70.099999999999994</v>
      </c>
      <c r="G86" s="8">
        <f>'Bloom Price'!J86</f>
        <v>440.78</v>
      </c>
      <c r="H86" s="8">
        <f>'Bloom Price'!L86</f>
        <v>96.55</v>
      </c>
      <c r="I86" s="8">
        <f>'Bloom Price'!N86</f>
        <v>120.99</v>
      </c>
      <c r="J86" s="8">
        <f>'Bloom Price'!P86</f>
        <v>52.13</v>
      </c>
      <c r="K86" s="8">
        <f>'Bloom Price'!R86</f>
        <v>49.67</v>
      </c>
      <c r="L86" s="8">
        <f>'Bloom Price'!T86</f>
        <v>88.09</v>
      </c>
      <c r="M86" s="8">
        <f>'Bloom Price'!V86</f>
        <v>233.13</v>
      </c>
      <c r="N86" s="8">
        <f>'Bloom Price'!X86</f>
        <v>74.61</v>
      </c>
      <c r="O86" s="8">
        <f>'Bloom Price'!Z86</f>
        <v>117.1</v>
      </c>
      <c r="P86" s="8">
        <f>'Bloom Price'!AB86</f>
        <v>192.35</v>
      </c>
      <c r="Q86" s="8">
        <f>'Bloom Price'!AD86</f>
        <v>156.84</v>
      </c>
      <c r="R86" s="8">
        <f>'Bloom Price'!AF86</f>
        <v>247.2</v>
      </c>
      <c r="S86" s="8">
        <f>'Bloom Price'!AH86</f>
        <v>93.52</v>
      </c>
      <c r="T86" s="8">
        <f>'Bloom Price'!AJ86</f>
        <v>68.39</v>
      </c>
      <c r="U86" s="8">
        <f>'Bloom Price'!AL86</f>
        <v>10.75</v>
      </c>
      <c r="V86" s="8">
        <f>'Bloom Price'!AN86</f>
        <v>85.7</v>
      </c>
      <c r="W86" s="8">
        <f>'Bloom Price'!AP86</f>
        <v>83.67</v>
      </c>
      <c r="X86" s="8">
        <f>'Bloom Price'!AR86</f>
        <v>49.83</v>
      </c>
      <c r="Y86" s="8">
        <f>'Bloom Price'!AT86</f>
        <v>24.31</v>
      </c>
      <c r="Z86" s="8">
        <f>'Bloom Price'!AV86</f>
        <v>101.7</v>
      </c>
      <c r="AA86" s="415">
        <f>'Bloom Price'!AX86</f>
        <v>110.14</v>
      </c>
      <c r="AB86" s="485">
        <f>IF($B86&lt;&gt;DATE(1900,1,0),_xll.BDH(AB$2,"PX_LAST",$B86,$B86,""),0)</f>
        <v>1569.9059999999999</v>
      </c>
      <c r="AC86" s="485">
        <f>IF($B86&lt;&gt;DATE(1900,1,0),_xll.BDH(AC$2,"PX_LAST",$B86,$B86,""),0)</f>
        <v>2086.5100000000002</v>
      </c>
      <c r="AD86" s="485">
        <f>IF($B86&lt;&gt;DATE(1900,1,0),_xll.BDH(AD$2,"PX_LAST",$B86,$B86,""),0)</f>
        <v>2001.48</v>
      </c>
      <c r="AE86" s="485">
        <f>IF($B86&lt;&gt;DATE(1900,1,0),_xll.BDH(AE$2,"PX_LAST",$B86,$B86,""),0)</f>
        <v>2.9531000000000001</v>
      </c>
      <c r="AF86" s="442">
        <f t="shared" si="2"/>
        <v>2.9531000000000002E-2</v>
      </c>
      <c r="AG86" s="445">
        <f t="shared" si="3"/>
        <v>7.9738408354623758E-5</v>
      </c>
    </row>
    <row r="87" spans="1:33" x14ac:dyDescent="0.25">
      <c r="A87">
        <v>83</v>
      </c>
      <c r="B87" s="381">
        <f>'Bloom Price'!A87</f>
        <v>43221</v>
      </c>
      <c r="C87" s="485">
        <f>'Bloom Price'!B87</f>
        <v>68</v>
      </c>
      <c r="D87" s="8">
        <f>'Bloom Price'!D87</f>
        <v>56.96</v>
      </c>
      <c r="E87" s="8">
        <f>'Bloom Price'!F87</f>
        <v>100.06</v>
      </c>
      <c r="F87" s="8">
        <f>'Bloom Price'!H87</f>
        <v>69.56</v>
      </c>
      <c r="G87" s="8">
        <f>'Bloom Price'!J87</f>
        <v>447.55</v>
      </c>
      <c r="H87" s="8">
        <f>'Bloom Price'!L87</f>
        <v>102.07</v>
      </c>
      <c r="I87" s="8">
        <f>'Bloom Price'!N87</f>
        <v>123.11</v>
      </c>
      <c r="J87" s="8">
        <f>'Bloom Price'!P87</f>
        <v>52.69</v>
      </c>
      <c r="K87" s="8">
        <f>'Bloom Price'!R87</f>
        <v>50.91</v>
      </c>
      <c r="L87" s="8">
        <f>'Bloom Price'!T87</f>
        <v>87.39</v>
      </c>
      <c r="M87" s="8">
        <f>'Bloom Price'!V87</f>
        <v>229.68</v>
      </c>
      <c r="N87" s="8">
        <f>'Bloom Price'!X87</f>
        <v>74.81</v>
      </c>
      <c r="O87" s="8">
        <f>'Bloom Price'!Z87</f>
        <v>119.12</v>
      </c>
      <c r="P87" s="8">
        <f>'Bloom Price'!AB87</f>
        <v>188.76</v>
      </c>
      <c r="Q87" s="8">
        <f>'Bloom Price'!AD87</f>
        <v>157.28</v>
      </c>
      <c r="R87" s="8">
        <f>'Bloom Price'!AF87</f>
        <v>244.66</v>
      </c>
      <c r="S87" s="8">
        <f>'Bloom Price'!AH87</f>
        <v>95</v>
      </c>
      <c r="T87" s="8">
        <f>'Bloom Price'!AJ87</f>
        <v>68.099999999999994</v>
      </c>
      <c r="U87" s="8">
        <f>'Bloom Price'!AL87</f>
        <v>10.74</v>
      </c>
      <c r="V87" s="8">
        <f>'Bloom Price'!AN87</f>
        <v>85.4</v>
      </c>
      <c r="W87" s="8">
        <f>'Bloom Price'!AP87</f>
        <v>83.3</v>
      </c>
      <c r="X87" s="8">
        <f>'Bloom Price'!AR87</f>
        <v>49.61</v>
      </c>
      <c r="Y87" s="8">
        <f>'Bloom Price'!AT87</f>
        <v>24.125</v>
      </c>
      <c r="Z87" s="8">
        <f>'Bloom Price'!AV87</f>
        <v>101.35</v>
      </c>
      <c r="AA87" s="415">
        <f>'Bloom Price'!AX87</f>
        <v>109.53</v>
      </c>
      <c r="AB87" s="485">
        <f>IF($B87&lt;&gt;DATE(1900,1,0),_xll.BDH(AB$2,"PX_LAST",$B87,$B87,""),0)</f>
        <v>1574.1769999999999</v>
      </c>
      <c r="AC87" s="485">
        <f>IF($B87&lt;&gt;DATE(1900,1,0),_xll.BDH(AC$2,"PX_LAST",$B87,$B87,""),0)</f>
        <v>2083.77</v>
      </c>
      <c r="AD87" s="485">
        <f>IF($B87&lt;&gt;DATE(1900,1,0),_xll.BDH(AD$2,"PX_LAST",$B87,$B87,""),0)</f>
        <v>1996.87</v>
      </c>
      <c r="AE87" s="485">
        <f>IF($B87&lt;&gt;DATE(1900,1,0),_xll.BDH(AE$2,"PX_LAST",$B87,$B87,""),0)</f>
        <v>2.9643999999999999</v>
      </c>
      <c r="AF87" s="442">
        <f t="shared" si="2"/>
        <v>2.9644E-2</v>
      </c>
      <c r="AG87" s="445">
        <f t="shared" si="3"/>
        <v>8.0039124684239127E-5</v>
      </c>
    </row>
    <row r="88" spans="1:33" x14ac:dyDescent="0.25">
      <c r="A88">
        <v>84</v>
      </c>
      <c r="B88" s="381">
        <f>'Bloom Price'!A88</f>
        <v>43222</v>
      </c>
      <c r="C88" s="485">
        <f>'Bloom Price'!B88</f>
        <v>65.94</v>
      </c>
      <c r="D88" s="8">
        <f>'Bloom Price'!D88</f>
        <v>56.83</v>
      </c>
      <c r="E88" s="8">
        <f>'Bloom Price'!F88</f>
        <v>99.62</v>
      </c>
      <c r="F88" s="8">
        <f>'Bloom Price'!H88</f>
        <v>67.489999999999995</v>
      </c>
      <c r="G88" s="8">
        <f>'Bloom Price'!J88</f>
        <v>449.01</v>
      </c>
      <c r="H88" s="8">
        <f>'Bloom Price'!L88</f>
        <v>100.37</v>
      </c>
      <c r="I88" s="8">
        <f>'Bloom Price'!N88</f>
        <v>122.82</v>
      </c>
      <c r="J88" s="8">
        <f>'Bloom Price'!P88</f>
        <v>51.5</v>
      </c>
      <c r="K88" s="8">
        <f>'Bloom Price'!R88</f>
        <v>50.53</v>
      </c>
      <c r="L88" s="8">
        <f>'Bloom Price'!T88</f>
        <v>86.63</v>
      </c>
      <c r="M88" s="8">
        <f>'Bloom Price'!V88</f>
        <v>226.8</v>
      </c>
      <c r="N88" s="8">
        <f>'Bloom Price'!X88</f>
        <v>71.73</v>
      </c>
      <c r="O88" s="8">
        <f>'Bloom Price'!Z88</f>
        <v>118.35</v>
      </c>
      <c r="P88" s="8">
        <f>'Bloom Price'!AB88</f>
        <v>187.72</v>
      </c>
      <c r="Q88" s="8">
        <f>'Bloom Price'!AD88</f>
        <v>156.38999999999999</v>
      </c>
      <c r="R88" s="8">
        <f>'Bloom Price'!AF88</f>
        <v>240.6</v>
      </c>
      <c r="S88" s="8">
        <f>'Bloom Price'!AH88</f>
        <v>93.51</v>
      </c>
      <c r="T88" s="8">
        <f>'Bloom Price'!AJ88</f>
        <v>68.260000000000005</v>
      </c>
      <c r="U88" s="8">
        <f>'Bloom Price'!AL88</f>
        <v>10.73</v>
      </c>
      <c r="V88" s="8">
        <f>'Bloom Price'!AN88</f>
        <v>85.37</v>
      </c>
      <c r="W88" s="8">
        <f>'Bloom Price'!AP88</f>
        <v>83.33</v>
      </c>
      <c r="X88" s="8">
        <f>'Bloom Price'!AR88</f>
        <v>49.64</v>
      </c>
      <c r="Y88" s="8">
        <f>'Bloom Price'!AT88</f>
        <v>24.16</v>
      </c>
      <c r="Z88" s="8">
        <f>'Bloom Price'!AV88</f>
        <v>101.37</v>
      </c>
      <c r="AA88" s="415">
        <f>'Bloom Price'!AX88</f>
        <v>108.66</v>
      </c>
      <c r="AB88" s="485">
        <f>IF($B88&lt;&gt;DATE(1900,1,0),_xll.BDH(AB$2,"PX_LAST",$B88,$B88,""),0)</f>
        <v>1564.5719999999999</v>
      </c>
      <c r="AC88" s="485">
        <f>IF($B88&lt;&gt;DATE(1900,1,0),_xll.BDH(AC$2,"PX_LAST",$B88,$B88,""),0)</f>
        <v>2076.69</v>
      </c>
      <c r="AD88" s="485">
        <f>IF($B88&lt;&gt;DATE(1900,1,0),_xll.BDH(AD$2,"PX_LAST",$B88,$B88,""),0)</f>
        <v>1997.74</v>
      </c>
      <c r="AE88" s="485">
        <f>IF($B88&lt;&gt;DATE(1900,1,0),_xll.BDH(AE$2,"PX_LAST",$B88,$B88,""),0)</f>
        <v>2.9662999999999999</v>
      </c>
      <c r="AF88" s="442">
        <f t="shared" si="2"/>
        <v>2.9662999999999998E-2</v>
      </c>
      <c r="AG88" s="445">
        <f t="shared" si="3"/>
        <v>8.0089684374673453E-5</v>
      </c>
    </row>
    <row r="89" spans="1:33" x14ac:dyDescent="0.25">
      <c r="A89">
        <v>85</v>
      </c>
      <c r="B89" s="381">
        <f>'Bloom Price'!A89</f>
        <v>43223</v>
      </c>
      <c r="C89" s="485">
        <f>'Bloom Price'!B89</f>
        <v>62.27</v>
      </c>
      <c r="D89" s="8">
        <f>'Bloom Price'!D89</f>
        <v>57.09</v>
      </c>
      <c r="E89" s="8">
        <f>'Bloom Price'!F89</f>
        <v>98.76</v>
      </c>
      <c r="F89" s="8">
        <f>'Bloom Price'!H89</f>
        <v>66.05</v>
      </c>
      <c r="G89" s="8">
        <f>'Bloom Price'!J89</f>
        <v>448.24</v>
      </c>
      <c r="H89" s="8">
        <f>'Bloom Price'!L89</f>
        <v>100.28</v>
      </c>
      <c r="I89" s="8">
        <f>'Bloom Price'!N89</f>
        <v>124.41</v>
      </c>
      <c r="J89" s="8">
        <f>'Bloom Price'!P89</f>
        <v>51.45</v>
      </c>
      <c r="K89" s="8">
        <f>'Bloom Price'!R89</f>
        <v>50.71</v>
      </c>
      <c r="L89" s="8">
        <f>'Bloom Price'!T89</f>
        <v>86.11</v>
      </c>
      <c r="M89" s="8">
        <f>'Bloom Price'!V89</f>
        <v>224.07</v>
      </c>
      <c r="N89" s="8">
        <f>'Bloom Price'!X89</f>
        <v>73.45</v>
      </c>
      <c r="O89" s="8">
        <f>'Bloom Price'!Z89</f>
        <v>120.27</v>
      </c>
      <c r="P89" s="8">
        <f>'Bloom Price'!AB89</f>
        <v>187.97</v>
      </c>
      <c r="Q89" s="8">
        <f>'Bloom Price'!AD89</f>
        <v>155.96</v>
      </c>
      <c r="R89" s="8">
        <f>'Bloom Price'!AF89</f>
        <v>242.15</v>
      </c>
      <c r="S89" s="8">
        <f>'Bloom Price'!AH89</f>
        <v>94.07</v>
      </c>
      <c r="T89" s="8">
        <f>'Bloom Price'!AJ89</f>
        <v>66.900000000000006</v>
      </c>
      <c r="U89" s="8">
        <f>'Bloom Price'!AL89</f>
        <v>10.75</v>
      </c>
      <c r="V89" s="8">
        <f>'Bloom Price'!AN89</f>
        <v>85.36</v>
      </c>
      <c r="W89" s="8">
        <f>'Bloom Price'!AP89</f>
        <v>83.3</v>
      </c>
      <c r="X89" s="8">
        <f>'Bloom Price'!AR89</f>
        <v>49.73</v>
      </c>
      <c r="Y89" s="8">
        <f>'Bloom Price'!AT89</f>
        <v>24.17</v>
      </c>
      <c r="Z89" s="8">
        <f>'Bloom Price'!AV89</f>
        <v>101.63</v>
      </c>
      <c r="AA89" s="415">
        <f>'Bloom Price'!AX89</f>
        <v>108.54</v>
      </c>
      <c r="AB89" s="485">
        <f>IF($B89&lt;&gt;DATE(1900,1,0),_xll.BDH(AB$2,"PX_LAST",$B89,$B89,""),0)</f>
        <v>1560.6210000000001</v>
      </c>
      <c r="AC89" s="485">
        <f>IF($B89&lt;&gt;DATE(1900,1,0),_xll.BDH(AC$2,"PX_LAST",$B89,$B89,""),0)</f>
        <v>2071.37</v>
      </c>
      <c r="AD89" s="485">
        <f>IF($B89&lt;&gt;DATE(1900,1,0),_xll.BDH(AD$2,"PX_LAST",$B89,$B89,""),0)</f>
        <v>1999.47</v>
      </c>
      <c r="AE89" s="485">
        <f>IF($B89&lt;&gt;DATE(1900,1,0),_xll.BDH(AE$2,"PX_LAST",$B89,$B89,""),0)</f>
        <v>2.9458000000000002</v>
      </c>
      <c r="AF89" s="442">
        <f t="shared" si="2"/>
        <v>2.9458000000000002E-2</v>
      </c>
      <c r="AG89" s="445">
        <f t="shared" si="3"/>
        <v>7.9544122782104765E-5</v>
      </c>
    </row>
    <row r="90" spans="1:33" x14ac:dyDescent="0.25">
      <c r="A90">
        <v>86</v>
      </c>
      <c r="B90" s="381">
        <f>'Bloom Price'!A90</f>
        <v>43224</v>
      </c>
      <c r="C90" s="485">
        <f>'Bloom Price'!B90</f>
        <v>63.1</v>
      </c>
      <c r="D90" s="8">
        <f>'Bloom Price'!D90</f>
        <v>57.8</v>
      </c>
      <c r="E90" s="8">
        <f>'Bloom Price'!F90</f>
        <v>101.15</v>
      </c>
      <c r="F90" s="8">
        <f>'Bloom Price'!H90</f>
        <v>66.97</v>
      </c>
      <c r="G90" s="8">
        <f>'Bloom Price'!J90</f>
        <v>460.42</v>
      </c>
      <c r="H90" s="8">
        <f>'Bloom Price'!L90</f>
        <v>100.17</v>
      </c>
      <c r="I90" s="8">
        <f>'Bloom Price'!N90</f>
        <v>125.12</v>
      </c>
      <c r="J90" s="8">
        <f>'Bloom Price'!P90</f>
        <v>51.33</v>
      </c>
      <c r="K90" s="8">
        <f>'Bloom Price'!R90</f>
        <v>52.56</v>
      </c>
      <c r="L90" s="8">
        <f>'Bloom Price'!T90</f>
        <v>86.87</v>
      </c>
      <c r="M90" s="8">
        <f>'Bloom Price'!V90</f>
        <v>221.28</v>
      </c>
      <c r="N90" s="8">
        <f>'Bloom Price'!X90</f>
        <v>73.989999999999995</v>
      </c>
      <c r="O90" s="8">
        <f>'Bloom Price'!Z90</f>
        <v>123.87</v>
      </c>
      <c r="P90" s="8">
        <f>'Bloom Price'!AB90</f>
        <v>190.2</v>
      </c>
      <c r="Q90" s="8">
        <f>'Bloom Price'!AD90</f>
        <v>158</v>
      </c>
      <c r="R90" s="8">
        <f>'Bloom Price'!AF90</f>
        <v>244.94</v>
      </c>
      <c r="S90" s="8">
        <f>'Bloom Price'!AH90</f>
        <v>95.16</v>
      </c>
      <c r="T90" s="8">
        <f>'Bloom Price'!AJ90</f>
        <v>68.099999999999994</v>
      </c>
      <c r="U90" s="8">
        <f>'Bloom Price'!AL90</f>
        <v>10.74</v>
      </c>
      <c r="V90" s="8">
        <f>'Bloom Price'!AN90</f>
        <v>85.42</v>
      </c>
      <c r="W90" s="8">
        <f>'Bloom Price'!AP90</f>
        <v>83.39</v>
      </c>
      <c r="X90" s="8">
        <f>'Bloom Price'!AR90</f>
        <v>49.7</v>
      </c>
      <c r="Y90" s="8">
        <f>'Bloom Price'!AT90</f>
        <v>24.195</v>
      </c>
      <c r="Z90" s="8">
        <f>'Bloom Price'!AV90</f>
        <v>101.64</v>
      </c>
      <c r="AA90" s="415">
        <f>'Bloom Price'!AX90</f>
        <v>108.63</v>
      </c>
      <c r="AB90" s="485">
        <f>IF($B90&lt;&gt;DATE(1900,1,0),_xll.BDH(AB$2,"PX_LAST",$B90,$B90,""),0)</f>
        <v>1580.7570000000001</v>
      </c>
      <c r="AC90" s="485">
        <f>IF($B90&lt;&gt;DATE(1900,1,0),_xll.BDH(AC$2,"PX_LAST",$B90,$B90,""),0)</f>
        <v>2089.44</v>
      </c>
      <c r="AD90" s="485">
        <f>IF($B90&lt;&gt;DATE(1900,1,0),_xll.BDH(AD$2,"PX_LAST",$B90,$B90,""),0)</f>
        <v>1999.85</v>
      </c>
      <c r="AE90" s="485">
        <f>IF($B90&lt;&gt;DATE(1900,1,0),_xll.BDH(AE$2,"PX_LAST",$B90,$B90,""),0)</f>
        <v>2.9497</v>
      </c>
      <c r="AF90" s="442">
        <f t="shared" si="2"/>
        <v>2.9496999999999999E-2</v>
      </c>
      <c r="AG90" s="445">
        <f t="shared" si="3"/>
        <v>7.9647920893100022E-5</v>
      </c>
    </row>
    <row r="91" spans="1:33" x14ac:dyDescent="0.25">
      <c r="A91">
        <v>87</v>
      </c>
      <c r="B91" s="381">
        <f>'Bloom Price'!A91</f>
        <v>43227</v>
      </c>
      <c r="C91" s="485">
        <f>'Bloom Price'!B91</f>
        <v>61.75</v>
      </c>
      <c r="D91" s="8">
        <f>'Bloom Price'!D91</f>
        <v>57.78</v>
      </c>
      <c r="E91" s="8">
        <f>'Bloom Price'!F91</f>
        <v>102.48</v>
      </c>
      <c r="F91" s="8">
        <f>'Bloom Price'!H91</f>
        <v>67.22</v>
      </c>
      <c r="G91" s="8">
        <f>'Bloom Price'!J91</f>
        <v>465.4</v>
      </c>
      <c r="H91" s="8">
        <f>'Bloom Price'!L91</f>
        <v>99.63</v>
      </c>
      <c r="I91" s="8">
        <f>'Bloom Price'!N91</f>
        <v>126.97</v>
      </c>
      <c r="J91" s="8">
        <f>'Bloom Price'!P91</f>
        <v>51.32</v>
      </c>
      <c r="K91" s="8">
        <f>'Bloom Price'!R91</f>
        <v>52.59</v>
      </c>
      <c r="L91" s="8">
        <f>'Bloom Price'!T91</f>
        <v>88.03</v>
      </c>
      <c r="M91" s="8">
        <f>'Bloom Price'!V91</f>
        <v>223.8</v>
      </c>
      <c r="N91" s="8">
        <f>'Bloom Price'!X91</f>
        <v>74.67</v>
      </c>
      <c r="O91" s="8">
        <f>'Bloom Price'!Z91</f>
        <v>123.84</v>
      </c>
      <c r="P91" s="8">
        <f>'Bloom Price'!AB91</f>
        <v>192.76</v>
      </c>
      <c r="Q91" s="8">
        <f>'Bloom Price'!AD91</f>
        <v>158.66</v>
      </c>
      <c r="R91" s="8">
        <f>'Bloom Price'!AF91</f>
        <v>243.12</v>
      </c>
      <c r="S91" s="8">
        <f>'Bloom Price'!AH91</f>
        <v>96.22</v>
      </c>
      <c r="T91" s="8">
        <f>'Bloom Price'!AJ91</f>
        <v>69.34</v>
      </c>
      <c r="U91" s="8">
        <f>'Bloom Price'!AL91</f>
        <v>10.75</v>
      </c>
      <c r="V91" s="8">
        <f>'Bloom Price'!AN91</f>
        <v>85.5</v>
      </c>
      <c r="W91" s="8">
        <f>'Bloom Price'!AP91</f>
        <v>83.38</v>
      </c>
      <c r="X91" s="8">
        <f>'Bloom Price'!AR91</f>
        <v>49.63</v>
      </c>
      <c r="Y91" s="8">
        <f>'Bloom Price'!AT91</f>
        <v>24.195</v>
      </c>
      <c r="Z91" s="8">
        <f>'Bloom Price'!AV91</f>
        <v>101.59</v>
      </c>
      <c r="AA91" s="415">
        <f>'Bloom Price'!AX91</f>
        <v>108.18</v>
      </c>
      <c r="AB91" s="485">
        <f>IF($B91&lt;&gt;DATE(1900,1,0),_xll.BDH(AB$2,"PX_LAST",$B91,$B91,""),0)</f>
        <v>1587.4349999999999</v>
      </c>
      <c r="AC91" s="485">
        <f>IF($B91&lt;&gt;DATE(1900,1,0),_xll.BDH(AC$2,"PX_LAST",$B91,$B91,""),0)</f>
        <v>2096.86</v>
      </c>
      <c r="AD91" s="485">
        <f>IF($B91&lt;&gt;DATE(1900,1,0),_xll.BDH(AD$2,"PX_LAST",$B91,$B91,""),0)</f>
        <v>2000.06</v>
      </c>
      <c r="AE91" s="485">
        <f>IF($B91&lt;&gt;DATE(1900,1,0),_xll.BDH(AE$2,"PX_LAST",$B91,$B91,""),0)</f>
        <v>2.9497</v>
      </c>
      <c r="AF91" s="442">
        <f t="shared" si="2"/>
        <v>2.9496999999999999E-2</v>
      </c>
      <c r="AG91" s="445">
        <f t="shared" si="3"/>
        <v>7.9647920893100022E-5</v>
      </c>
    </row>
    <row r="92" spans="1:33" x14ac:dyDescent="0.25">
      <c r="A92">
        <v>88</v>
      </c>
      <c r="B92" s="381">
        <f>'Bloom Price'!A92</f>
        <v>43228</v>
      </c>
      <c r="C92" s="485">
        <f>'Bloom Price'!B92</f>
        <v>60.71</v>
      </c>
      <c r="D92" s="8">
        <f>'Bloom Price'!D92</f>
        <v>57.66</v>
      </c>
      <c r="E92" s="8">
        <f>'Bloom Price'!F92</f>
        <v>101.79</v>
      </c>
      <c r="F92" s="8">
        <f>'Bloom Price'!H92</f>
        <v>66.66</v>
      </c>
      <c r="G92" s="8">
        <f>'Bloom Price'!J92</f>
        <v>462.6</v>
      </c>
      <c r="H92" s="8">
        <f>'Bloom Price'!L92</f>
        <v>99.4</v>
      </c>
      <c r="I92" s="8">
        <f>'Bloom Price'!N92</f>
        <v>128.75</v>
      </c>
      <c r="J92" s="8">
        <f>'Bloom Price'!P92</f>
        <v>50.53</v>
      </c>
      <c r="K92" s="8">
        <f>'Bloom Price'!R92</f>
        <v>53.45</v>
      </c>
      <c r="L92" s="8">
        <f>'Bloom Price'!T92</f>
        <v>87.3</v>
      </c>
      <c r="M92" s="8">
        <f>'Bloom Price'!V92</f>
        <v>221.46</v>
      </c>
      <c r="N92" s="8">
        <f>'Bloom Price'!X92</f>
        <v>75.72</v>
      </c>
      <c r="O92" s="8">
        <f>'Bloom Price'!Z92</f>
        <v>124.11</v>
      </c>
      <c r="P92" s="8">
        <f>'Bloom Price'!AB92</f>
        <v>195.71</v>
      </c>
      <c r="Q92" s="8">
        <f>'Bloom Price'!AD92</f>
        <v>158.77000000000001</v>
      </c>
      <c r="R92" s="8">
        <f>'Bloom Price'!AF92</f>
        <v>241.95</v>
      </c>
      <c r="S92" s="8">
        <f>'Bloom Price'!AH92</f>
        <v>95.81</v>
      </c>
      <c r="T92" s="8">
        <f>'Bloom Price'!AJ92</f>
        <v>68.459999999999994</v>
      </c>
      <c r="U92" s="8">
        <f>'Bloom Price'!AL92</f>
        <v>10.73</v>
      </c>
      <c r="V92" s="8">
        <f>'Bloom Price'!AN92</f>
        <v>85.37</v>
      </c>
      <c r="W92" s="8">
        <f>'Bloom Price'!AP92</f>
        <v>83.27</v>
      </c>
      <c r="X92" s="8">
        <f>'Bloom Price'!AR92</f>
        <v>49.67</v>
      </c>
      <c r="Y92" s="8">
        <f>'Bloom Price'!AT92</f>
        <v>24.18</v>
      </c>
      <c r="Z92" s="8">
        <f>'Bloom Price'!AV92</f>
        <v>101.42</v>
      </c>
      <c r="AA92" s="415">
        <f>'Bloom Price'!AX92</f>
        <v>107.54</v>
      </c>
      <c r="AB92" s="485">
        <f>IF($B92&lt;&gt;DATE(1900,1,0),_xll.BDH(AB$2,"PX_LAST",$B92,$B92,""),0)</f>
        <v>1588.056</v>
      </c>
      <c r="AC92" s="485">
        <f>IF($B92&lt;&gt;DATE(1900,1,0),_xll.BDH(AC$2,"PX_LAST",$B92,$B92,""),0)</f>
        <v>2095.0700000000002</v>
      </c>
      <c r="AD92" s="485">
        <f>IF($B92&lt;&gt;DATE(1900,1,0),_xll.BDH(AD$2,"PX_LAST",$B92,$B92,""),0)</f>
        <v>1997.92</v>
      </c>
      <c r="AE92" s="485">
        <f>IF($B92&lt;&gt;DATE(1900,1,0),_xll.BDH(AE$2,"PX_LAST",$B92,$B92,""),0)</f>
        <v>2.976</v>
      </c>
      <c r="AF92" s="442">
        <f t="shared" si="2"/>
        <v>2.9760000000000002E-2</v>
      </c>
      <c r="AG92" s="445">
        <f t="shared" si="3"/>
        <v>8.0347790400780994E-5</v>
      </c>
    </row>
    <row r="93" spans="1:33" x14ac:dyDescent="0.25">
      <c r="A93">
        <v>89</v>
      </c>
      <c r="B93" s="381">
        <f>'Bloom Price'!A93</f>
        <v>43229</v>
      </c>
      <c r="C93" s="485">
        <f>'Bloom Price'!B93</f>
        <v>61.21</v>
      </c>
      <c r="D93" s="8">
        <f>'Bloom Price'!D93</f>
        <v>58.49</v>
      </c>
      <c r="E93" s="8">
        <f>'Bloom Price'!F93</f>
        <v>99.97</v>
      </c>
      <c r="F93" s="8">
        <f>'Bloom Price'!H93</f>
        <v>67.27</v>
      </c>
      <c r="G93" s="8">
        <f>'Bloom Price'!J93</f>
        <v>462.27</v>
      </c>
      <c r="H93" s="8">
        <f>'Bloom Price'!L93</f>
        <v>101.18</v>
      </c>
      <c r="I93" s="8">
        <f>'Bloom Price'!N93</f>
        <v>129.72999999999999</v>
      </c>
      <c r="J93" s="8">
        <f>'Bloom Price'!P93</f>
        <v>51.09</v>
      </c>
      <c r="K93" s="8">
        <f>'Bloom Price'!R93</f>
        <v>54.13</v>
      </c>
      <c r="L93" s="8">
        <f>'Bloom Price'!T93</f>
        <v>86.68</v>
      </c>
      <c r="M93" s="8">
        <f>'Bloom Price'!V93</f>
        <v>221.97</v>
      </c>
      <c r="N93" s="8">
        <f>'Bloom Price'!X93</f>
        <v>77.010000000000005</v>
      </c>
      <c r="O93" s="8">
        <f>'Bloom Price'!Z93</f>
        <v>126.17</v>
      </c>
      <c r="P93" s="8">
        <f>'Bloom Price'!AB93</f>
        <v>197.67</v>
      </c>
      <c r="Q93" s="8">
        <f>'Bloom Price'!AD93</f>
        <v>160.19999999999999</v>
      </c>
      <c r="R93" s="8">
        <f>'Bloom Price'!AF93</f>
        <v>244.17</v>
      </c>
      <c r="S93" s="8">
        <f>'Bloom Price'!AH93</f>
        <v>96.94</v>
      </c>
      <c r="T93" s="8">
        <f>'Bloom Price'!AJ93</f>
        <v>67.95</v>
      </c>
      <c r="U93" s="8">
        <f>'Bloom Price'!AL93</f>
        <v>10.73</v>
      </c>
      <c r="V93" s="8">
        <f>'Bloom Price'!AN93</f>
        <v>85.51</v>
      </c>
      <c r="W93" s="8">
        <f>'Bloom Price'!AP93</f>
        <v>83.23</v>
      </c>
      <c r="X93" s="8">
        <f>'Bloom Price'!AR93</f>
        <v>49.52</v>
      </c>
      <c r="Y93" s="8">
        <f>'Bloom Price'!AT93</f>
        <v>24.175000000000001</v>
      </c>
      <c r="Z93" s="8">
        <f>'Bloom Price'!AV93</f>
        <v>101.19</v>
      </c>
      <c r="AA93" s="415">
        <f>'Bloom Price'!AX93</f>
        <v>107.35</v>
      </c>
      <c r="AB93" s="485">
        <f>IF($B93&lt;&gt;DATE(1900,1,0),_xll.BDH(AB$2,"PX_LAST",$B93,$B93,""),0)</f>
        <v>1602.576</v>
      </c>
      <c r="AC93" s="485">
        <f>IF($B93&lt;&gt;DATE(1900,1,0),_xll.BDH(AC$2,"PX_LAST",$B93,$B93,""),0)</f>
        <v>2109.84</v>
      </c>
      <c r="AD93" s="485">
        <f>IF($B93&lt;&gt;DATE(1900,1,0),_xll.BDH(AD$2,"PX_LAST",$B93,$B93,""),0)</f>
        <v>1994.86</v>
      </c>
      <c r="AE93" s="485">
        <f>IF($B93&lt;&gt;DATE(1900,1,0),_xll.BDH(AE$2,"PX_LAST",$B93,$B93,""),0)</f>
        <v>3.0042</v>
      </c>
      <c r="AF93" s="442">
        <f t="shared" si="2"/>
        <v>3.0041999999999999E-2</v>
      </c>
      <c r="AG93" s="445">
        <f t="shared" si="3"/>
        <v>8.1098022812753356E-5</v>
      </c>
    </row>
    <row r="94" spans="1:33" x14ac:dyDescent="0.25">
      <c r="A94">
        <v>90</v>
      </c>
      <c r="B94" s="381">
        <f>'Bloom Price'!A94</f>
        <v>43230</v>
      </c>
      <c r="C94" s="485">
        <f>'Bloom Price'!B94</f>
        <v>62.44</v>
      </c>
      <c r="D94" s="8">
        <f>'Bloom Price'!D94</f>
        <v>58.91</v>
      </c>
      <c r="E94" s="8">
        <f>'Bloom Price'!F94</f>
        <v>101.68</v>
      </c>
      <c r="F94" s="8">
        <f>'Bloom Price'!H94</f>
        <v>67.72</v>
      </c>
      <c r="G94" s="8">
        <f>'Bloom Price'!J94</f>
        <v>468.4</v>
      </c>
      <c r="H94" s="8">
        <f>'Bloom Price'!L94</f>
        <v>102.85</v>
      </c>
      <c r="I94" s="8">
        <f>'Bloom Price'!N94</f>
        <v>130.62</v>
      </c>
      <c r="J94" s="8">
        <f>'Bloom Price'!P94</f>
        <v>51.15</v>
      </c>
      <c r="K94" s="8">
        <f>'Bloom Price'!R94</f>
        <v>55.53</v>
      </c>
      <c r="L94" s="8">
        <f>'Bloom Price'!T94</f>
        <v>86.97</v>
      </c>
      <c r="M94" s="8">
        <f>'Bloom Price'!V94</f>
        <v>220.39</v>
      </c>
      <c r="N94" s="8">
        <f>'Bloom Price'!X94</f>
        <v>79.19</v>
      </c>
      <c r="O94" s="8">
        <f>'Bloom Price'!Z94</f>
        <v>128.66999999999999</v>
      </c>
      <c r="P94" s="8">
        <f>'Bloom Price'!AB94</f>
        <v>198.05</v>
      </c>
      <c r="Q94" s="8">
        <f>'Bloom Price'!AD94</f>
        <v>161.61000000000001</v>
      </c>
      <c r="R94" s="8">
        <f>'Bloom Price'!AF94</f>
        <v>247.7</v>
      </c>
      <c r="S94" s="8">
        <f>'Bloom Price'!AH94</f>
        <v>97.91</v>
      </c>
      <c r="T94" s="8">
        <f>'Bloom Price'!AJ94</f>
        <v>67.92</v>
      </c>
      <c r="U94" s="8">
        <f>'Bloom Price'!AL94</f>
        <v>10.74</v>
      </c>
      <c r="V94" s="8">
        <f>'Bloom Price'!AN94</f>
        <v>85.76</v>
      </c>
      <c r="W94" s="8">
        <f>'Bloom Price'!AP94</f>
        <v>83.44</v>
      </c>
      <c r="X94" s="8">
        <f>'Bloom Price'!AR94</f>
        <v>49.636099999999999</v>
      </c>
      <c r="Y94" s="8">
        <f>'Bloom Price'!AT94</f>
        <v>24.19</v>
      </c>
      <c r="Z94" s="8">
        <f>'Bloom Price'!AV94</f>
        <v>101.4</v>
      </c>
      <c r="AA94" s="415">
        <f>'Bloom Price'!AX94</f>
        <v>108.71</v>
      </c>
      <c r="AB94" s="485">
        <f>IF($B94&lt;&gt;DATE(1900,1,0),_xll.BDH(AB$2,"PX_LAST",$B94,$B94,""),0)</f>
        <v>1616.375</v>
      </c>
      <c r="AC94" s="485">
        <f>IF($B94&lt;&gt;DATE(1900,1,0),_xll.BDH(AC$2,"PX_LAST",$B94,$B94,""),0)</f>
        <v>2123.5300000000002</v>
      </c>
      <c r="AD94" s="485">
        <f>IF($B94&lt;&gt;DATE(1900,1,0),_xll.BDH(AD$2,"PX_LAST",$B94,$B94,""),0)</f>
        <v>1998.55</v>
      </c>
      <c r="AE94" s="485">
        <f>IF($B94&lt;&gt;DATE(1900,1,0),_xll.BDH(AE$2,"PX_LAST",$B94,$B94,""),0)</f>
        <v>2.9622000000000002</v>
      </c>
      <c r="AF94" s="442">
        <f t="shared" si="2"/>
        <v>2.9622000000000002E-2</v>
      </c>
      <c r="AG94" s="445">
        <f t="shared" si="3"/>
        <v>7.9980580722338601E-5</v>
      </c>
    </row>
    <row r="95" spans="1:33" x14ac:dyDescent="0.25">
      <c r="A95">
        <v>91</v>
      </c>
      <c r="B95" s="381">
        <f>'Bloom Price'!A95</f>
        <v>43231</v>
      </c>
      <c r="C95" s="485">
        <f>'Bloom Price'!B95</f>
        <v>64.41</v>
      </c>
      <c r="D95" s="8">
        <f>'Bloom Price'!D95</f>
        <v>58.89</v>
      </c>
      <c r="E95" s="8">
        <f>'Bloom Price'!F95</f>
        <v>102.07</v>
      </c>
      <c r="F95" s="8">
        <f>'Bloom Price'!H95</f>
        <v>68.25</v>
      </c>
      <c r="G95" s="8">
        <f>'Bloom Price'!J95</f>
        <v>468.35</v>
      </c>
      <c r="H95" s="8">
        <f>'Bloom Price'!L95</f>
        <v>104.18</v>
      </c>
      <c r="I95" s="8">
        <f>'Bloom Price'!N95</f>
        <v>130.63</v>
      </c>
      <c r="J95" s="8">
        <f>'Bloom Price'!P95</f>
        <v>51.86</v>
      </c>
      <c r="K95" s="8">
        <f>'Bloom Price'!R95</f>
        <v>54.84</v>
      </c>
      <c r="L95" s="8">
        <f>'Bloom Price'!T95</f>
        <v>87.25</v>
      </c>
      <c r="M95" s="8">
        <f>'Bloom Price'!V95</f>
        <v>220.23</v>
      </c>
      <c r="N95" s="8">
        <f>'Bloom Price'!X95</f>
        <v>79.2</v>
      </c>
      <c r="O95" s="8">
        <f>'Bloom Price'!Z95</f>
        <v>126.56</v>
      </c>
      <c r="P95" s="8">
        <f>'Bloom Price'!AB95</f>
        <v>198.47</v>
      </c>
      <c r="Q95" s="8">
        <f>'Bloom Price'!AD95</f>
        <v>161.9</v>
      </c>
      <c r="R95" s="8">
        <f>'Bloom Price'!AF95</f>
        <v>250.9</v>
      </c>
      <c r="S95" s="8">
        <f>'Bloom Price'!AH95</f>
        <v>97.7</v>
      </c>
      <c r="T95" s="8">
        <f>'Bloom Price'!AJ95</f>
        <v>68.430000000000007</v>
      </c>
      <c r="U95" s="8">
        <f>'Bloom Price'!AL95</f>
        <v>10.73</v>
      </c>
      <c r="V95" s="8">
        <f>'Bloom Price'!AN95</f>
        <v>85.73</v>
      </c>
      <c r="W95" s="8">
        <f>'Bloom Price'!AP95</f>
        <v>83.49</v>
      </c>
      <c r="X95" s="8">
        <f>'Bloom Price'!AR95</f>
        <v>49.6</v>
      </c>
      <c r="Y95" s="8">
        <f>'Bloom Price'!AT95</f>
        <v>24.184999999999999</v>
      </c>
      <c r="Z95" s="8">
        <f>'Bloom Price'!AV95</f>
        <v>101.41</v>
      </c>
      <c r="AA95" s="415">
        <f>'Bloom Price'!AX95</f>
        <v>109.17</v>
      </c>
      <c r="AB95" s="485">
        <f>IF($B95&lt;&gt;DATE(1900,1,0),_xll.BDH(AB$2,"PX_LAST",$B95,$B95,""),0)</f>
        <v>1618.8620000000001</v>
      </c>
      <c r="AC95" s="485">
        <f>IF($B95&lt;&gt;DATE(1900,1,0),_xll.BDH(AC$2,"PX_LAST",$B95,$B95,""),0)</f>
        <v>2131.96</v>
      </c>
      <c r="AD95" s="485">
        <f>IF($B95&lt;&gt;DATE(1900,1,0),_xll.BDH(AD$2,"PX_LAST",$B95,$B95,""),0)</f>
        <v>1999.69</v>
      </c>
      <c r="AE95" s="485">
        <f>IF($B95&lt;&gt;DATE(1900,1,0),_xll.BDH(AE$2,"PX_LAST",$B95,$B95,""),0)</f>
        <v>2.9695</v>
      </c>
      <c r="AF95" s="442">
        <f t="shared" si="2"/>
        <v>2.9694999999999999E-2</v>
      </c>
      <c r="AG95" s="445">
        <f t="shared" si="3"/>
        <v>8.0174835434654312E-5</v>
      </c>
    </row>
    <row r="96" spans="1:33" x14ac:dyDescent="0.25">
      <c r="A96">
        <v>92</v>
      </c>
      <c r="B96" s="381">
        <f>'Bloom Price'!A96</f>
        <v>43234</v>
      </c>
      <c r="C96" s="485">
        <f>'Bloom Price'!B96</f>
        <v>66.819999999999993</v>
      </c>
      <c r="D96" s="8">
        <f>'Bloom Price'!D96</f>
        <v>59.12</v>
      </c>
      <c r="E96" s="8">
        <f>'Bloom Price'!F96</f>
        <v>102.44</v>
      </c>
      <c r="F96" s="8">
        <f>'Bloom Price'!H96</f>
        <v>67.62</v>
      </c>
      <c r="G96" s="8">
        <f>'Bloom Price'!J96</f>
        <v>466.19</v>
      </c>
      <c r="H96" s="8">
        <f>'Bloom Price'!L96</f>
        <v>105.89</v>
      </c>
      <c r="I96" s="8">
        <f>'Bloom Price'!N96</f>
        <v>127.69</v>
      </c>
      <c r="J96" s="8">
        <f>'Bloom Price'!P96</f>
        <v>52.02</v>
      </c>
      <c r="K96" s="8">
        <f>'Bloom Price'!R96</f>
        <v>55.26</v>
      </c>
      <c r="L96" s="8">
        <f>'Bloom Price'!T96</f>
        <v>86.63</v>
      </c>
      <c r="M96" s="8">
        <f>'Bloom Price'!V96</f>
        <v>221.82</v>
      </c>
      <c r="N96" s="8">
        <f>'Bloom Price'!X96</f>
        <v>78.81</v>
      </c>
      <c r="O96" s="8">
        <f>'Bloom Price'!Z96</f>
        <v>126.17</v>
      </c>
      <c r="P96" s="8">
        <f>'Bloom Price'!AB96</f>
        <v>197.37</v>
      </c>
      <c r="Q96" s="8">
        <f>'Bloom Price'!AD96</f>
        <v>162.04</v>
      </c>
      <c r="R96" s="8">
        <f>'Bloom Price'!AF96</f>
        <v>251.35</v>
      </c>
      <c r="S96" s="8">
        <f>'Bloom Price'!AH96</f>
        <v>98.03</v>
      </c>
      <c r="T96" s="8">
        <f>'Bloom Price'!AJ96</f>
        <v>68.84</v>
      </c>
      <c r="U96" s="8">
        <f>'Bloom Price'!AL96</f>
        <v>10.71</v>
      </c>
      <c r="V96" s="8">
        <f>'Bloom Price'!AN96</f>
        <v>85.75</v>
      </c>
      <c r="W96" s="8">
        <f>'Bloom Price'!AP96</f>
        <v>83.38</v>
      </c>
      <c r="X96" s="8">
        <f>'Bloom Price'!AR96</f>
        <v>49.7</v>
      </c>
      <c r="Y96" s="8">
        <f>'Bloom Price'!AT96</f>
        <v>24.15</v>
      </c>
      <c r="Z96" s="8">
        <f>'Bloom Price'!AV96</f>
        <v>101.19</v>
      </c>
      <c r="AA96" s="415">
        <f>'Bloom Price'!AX96</f>
        <v>108.98</v>
      </c>
      <c r="AB96" s="485">
        <f>IF($B96&lt;&gt;DATE(1900,1,0),_xll.BDH(AB$2,"PX_LAST",$B96,$B96,""),0)</f>
        <v>1619.405</v>
      </c>
      <c r="AC96" s="485">
        <f>IF($B96&lt;&gt;DATE(1900,1,0),_xll.BDH(AC$2,"PX_LAST",$B96,$B96,""),0)</f>
        <v>2136.09</v>
      </c>
      <c r="AD96" s="485">
        <f>IF($B96&lt;&gt;DATE(1900,1,0),_xll.BDH(AD$2,"PX_LAST",$B96,$B96,""),0)</f>
        <v>1998.52</v>
      </c>
      <c r="AE96" s="485">
        <f>IF($B96&lt;&gt;DATE(1900,1,0),_xll.BDH(AE$2,"PX_LAST",$B96,$B96,""),0)</f>
        <v>3.0024000000000002</v>
      </c>
      <c r="AF96" s="442">
        <f t="shared" si="2"/>
        <v>3.0024000000000002E-2</v>
      </c>
      <c r="AG96" s="445">
        <f t="shared" si="3"/>
        <v>8.1050141757854632E-5</v>
      </c>
    </row>
    <row r="97" spans="1:33" x14ac:dyDescent="0.25">
      <c r="A97">
        <v>93</v>
      </c>
      <c r="B97" s="381">
        <f>'Bloom Price'!A97</f>
        <v>43235</v>
      </c>
      <c r="C97" s="485">
        <f>'Bloom Price'!B97</f>
        <v>65.84</v>
      </c>
      <c r="D97" s="8">
        <f>'Bloom Price'!D97</f>
        <v>58.94</v>
      </c>
      <c r="E97" s="8">
        <f>'Bloom Price'!F97</f>
        <v>102.92</v>
      </c>
      <c r="F97" s="8">
        <f>'Bloom Price'!H97</f>
        <v>67.28</v>
      </c>
      <c r="G97" s="8">
        <f>'Bloom Price'!J97</f>
        <v>456.83</v>
      </c>
      <c r="H97" s="8">
        <f>'Bloom Price'!L97</f>
        <v>104.18</v>
      </c>
      <c r="I97" s="8">
        <f>'Bloom Price'!N97</f>
        <v>128.13</v>
      </c>
      <c r="J97" s="8">
        <f>'Bloom Price'!P97</f>
        <v>52.3</v>
      </c>
      <c r="K97" s="8">
        <f>'Bloom Price'!R97</f>
        <v>54.09</v>
      </c>
      <c r="L97" s="8">
        <f>'Bloom Price'!T97</f>
        <v>87.17</v>
      </c>
      <c r="M97" s="8">
        <f>'Bloom Price'!V97</f>
        <v>221.77</v>
      </c>
      <c r="N97" s="8">
        <f>'Bloom Price'!X97</f>
        <v>77.790000000000006</v>
      </c>
      <c r="O97" s="8">
        <f>'Bloom Price'!Z97</f>
        <v>126.23</v>
      </c>
      <c r="P97" s="8">
        <f>'Bloom Price'!AB97</f>
        <v>196.35</v>
      </c>
      <c r="Q97" s="8">
        <f>'Bloom Price'!AD97</f>
        <v>161</v>
      </c>
      <c r="R97" s="8">
        <f>'Bloom Price'!AF97</f>
        <v>247.34</v>
      </c>
      <c r="S97" s="8">
        <f>'Bloom Price'!AH97</f>
        <v>97.32</v>
      </c>
      <c r="T97" s="8">
        <f>'Bloom Price'!AJ97</f>
        <v>69.5</v>
      </c>
      <c r="U97" s="8">
        <f>'Bloom Price'!AL97</f>
        <v>10.71</v>
      </c>
      <c r="V97" s="8">
        <f>'Bloom Price'!AN97</f>
        <v>85.33</v>
      </c>
      <c r="W97" s="8">
        <f>'Bloom Price'!AP97</f>
        <v>82.95</v>
      </c>
      <c r="X97" s="8">
        <f>'Bloom Price'!AR97</f>
        <v>49.52</v>
      </c>
      <c r="Y97" s="8">
        <f>'Bloom Price'!AT97</f>
        <v>24.14</v>
      </c>
      <c r="Z97" s="8">
        <f>'Bloom Price'!AV97</f>
        <v>100.63</v>
      </c>
      <c r="AA97" s="415">
        <f>'Bloom Price'!AX97</f>
        <v>108.23</v>
      </c>
      <c r="AB97" s="485">
        <f>IF($B97&lt;&gt;DATE(1900,1,0),_xll.BDH(AB$2,"PX_LAST",$B97,$B97,""),0)</f>
        <v>1609.6489999999999</v>
      </c>
      <c r="AC97" s="485">
        <f>IF($B97&lt;&gt;DATE(1900,1,0),_xll.BDH(AC$2,"PX_LAST",$B97,$B97,""),0)</f>
        <v>2119.98</v>
      </c>
      <c r="AD97" s="485">
        <f>IF($B97&lt;&gt;DATE(1900,1,0),_xll.BDH(AD$2,"PX_LAST",$B97,$B97,""),0)</f>
        <v>1989.01</v>
      </c>
      <c r="AE97" s="485">
        <f>IF($B97&lt;&gt;DATE(1900,1,0),_xll.BDH(AE$2,"PX_LAST",$B97,$B97,""),0)</f>
        <v>3.0722999999999998</v>
      </c>
      <c r="AF97" s="442">
        <f t="shared" si="2"/>
        <v>3.0723E-2</v>
      </c>
      <c r="AG97" s="445">
        <f t="shared" si="3"/>
        <v>8.2908910022938542E-5</v>
      </c>
    </row>
    <row r="98" spans="1:33" x14ac:dyDescent="0.25">
      <c r="A98">
        <v>94</v>
      </c>
      <c r="B98" s="381">
        <f>'Bloom Price'!A98</f>
        <v>43236</v>
      </c>
      <c r="C98" s="485">
        <f>'Bloom Price'!B98</f>
        <v>66.13</v>
      </c>
      <c r="D98" s="8">
        <f>'Bloom Price'!D98</f>
        <v>59.64</v>
      </c>
      <c r="E98" s="8">
        <f>'Bloom Price'!F98</f>
        <v>105.04</v>
      </c>
      <c r="F98" s="8">
        <f>'Bloom Price'!H98</f>
        <v>68.56</v>
      </c>
      <c r="G98" s="8">
        <f>'Bloom Price'!J98</f>
        <v>461.04</v>
      </c>
      <c r="H98" s="8">
        <f>'Bloom Price'!L98</f>
        <v>105.04</v>
      </c>
      <c r="I98" s="8">
        <f>'Bloom Price'!N98</f>
        <v>128.77000000000001</v>
      </c>
      <c r="J98" s="8">
        <f>'Bloom Price'!P98</f>
        <v>52.21</v>
      </c>
      <c r="K98" s="8">
        <f>'Bloom Price'!R98</f>
        <v>55.17</v>
      </c>
      <c r="L98" s="8">
        <f>'Bloom Price'!T98</f>
        <v>88.28</v>
      </c>
      <c r="M98" s="8">
        <f>'Bloom Price'!V98</f>
        <v>221.46</v>
      </c>
      <c r="N98" s="8">
        <f>'Bloom Price'!X98</f>
        <v>77.819999999999993</v>
      </c>
      <c r="O98" s="8">
        <f>'Bloom Price'!Z98</f>
        <v>127.77</v>
      </c>
      <c r="P98" s="8">
        <f>'Bloom Price'!AB98</f>
        <v>196.39</v>
      </c>
      <c r="Q98" s="8">
        <f>'Bloom Price'!AD98</f>
        <v>161.81</v>
      </c>
      <c r="R98" s="8">
        <f>'Bloom Price'!AF98</f>
        <v>247.12</v>
      </c>
      <c r="S98" s="8">
        <f>'Bloom Price'!AH98</f>
        <v>97.15</v>
      </c>
      <c r="T98" s="8">
        <f>'Bloom Price'!AJ98</f>
        <v>71.34</v>
      </c>
      <c r="U98" s="8">
        <f>'Bloom Price'!AL98</f>
        <v>10.71</v>
      </c>
      <c r="V98" s="8">
        <f>'Bloom Price'!AN98</f>
        <v>85.44</v>
      </c>
      <c r="W98" s="8">
        <f>'Bloom Price'!AP98</f>
        <v>82.87</v>
      </c>
      <c r="X98" s="8">
        <f>'Bloom Price'!AR98</f>
        <v>49.55</v>
      </c>
      <c r="Y98" s="8">
        <f>'Bloom Price'!AT98</f>
        <v>24.125</v>
      </c>
      <c r="Z98" s="8">
        <f>'Bloom Price'!AV98</f>
        <v>100.42</v>
      </c>
      <c r="AA98" s="415">
        <f>'Bloom Price'!AX98</f>
        <v>108.46</v>
      </c>
      <c r="AB98" s="485">
        <f>IF($B98&lt;&gt;DATE(1900,1,0),_xll.BDH(AB$2,"PX_LAST",$B98,$B98,""),0)</f>
        <v>1617.0340000000001</v>
      </c>
      <c r="AC98" s="485">
        <f>IF($B98&lt;&gt;DATE(1900,1,0),_xll.BDH(AC$2,"PX_LAST",$B98,$B98,""),0)</f>
        <v>2122.9699999999998</v>
      </c>
      <c r="AD98" s="485">
        <f>IF($B98&lt;&gt;DATE(1900,1,0),_xll.BDH(AD$2,"PX_LAST",$B98,$B98,""),0)</f>
        <v>1987.75</v>
      </c>
      <c r="AE98" s="485">
        <f>IF($B98&lt;&gt;DATE(1900,1,0),_xll.BDH(AE$2,"PX_LAST",$B98,$B98,""),0)</f>
        <v>3.0964</v>
      </c>
      <c r="AF98" s="442">
        <f t="shared" si="2"/>
        <v>3.0964000000000002E-2</v>
      </c>
      <c r="AG98" s="445">
        <f t="shared" si="3"/>
        <v>8.3549481486588917E-5</v>
      </c>
    </row>
    <row r="99" spans="1:33" x14ac:dyDescent="0.25">
      <c r="A99">
        <v>95</v>
      </c>
      <c r="B99" s="381">
        <f>'Bloom Price'!A99</f>
        <v>43237</v>
      </c>
      <c r="C99" s="485">
        <f>'Bloom Price'!B99</f>
        <v>65.760000000000005</v>
      </c>
      <c r="D99" s="8">
        <f>'Bloom Price'!D99</f>
        <v>59.78</v>
      </c>
      <c r="E99" s="8">
        <f>'Bloom Price'!F99</f>
        <v>104.34</v>
      </c>
      <c r="F99" s="8">
        <f>'Bloom Price'!H99</f>
        <v>68.64</v>
      </c>
      <c r="G99" s="8">
        <f>'Bloom Price'!J99</f>
        <v>457.92</v>
      </c>
      <c r="H99" s="8">
        <f>'Bloom Price'!L99</f>
        <v>105.32</v>
      </c>
      <c r="I99" s="8">
        <f>'Bloom Price'!N99</f>
        <v>126.05</v>
      </c>
      <c r="J99" s="8">
        <f>'Bloom Price'!P99</f>
        <v>52.74</v>
      </c>
      <c r="K99" s="8">
        <f>'Bloom Price'!R99</f>
        <v>53.96</v>
      </c>
      <c r="L99" s="8">
        <f>'Bloom Price'!T99</f>
        <v>88.67</v>
      </c>
      <c r="M99" s="8">
        <f>'Bloom Price'!V99</f>
        <v>222.15</v>
      </c>
      <c r="N99" s="8">
        <f>'Bloom Price'!X99</f>
        <v>79.19</v>
      </c>
      <c r="O99" s="8">
        <f>'Bloom Price'!Z99</f>
        <v>128.76</v>
      </c>
      <c r="P99" s="8">
        <f>'Bloom Price'!AB99</f>
        <v>197.77</v>
      </c>
      <c r="Q99" s="8">
        <f>'Bloom Price'!AD99</f>
        <v>161.79</v>
      </c>
      <c r="R99" s="8">
        <f>'Bloom Price'!AF99</f>
        <v>248.46</v>
      </c>
      <c r="S99" s="8">
        <f>'Bloom Price'!AH99</f>
        <v>96.18</v>
      </c>
      <c r="T99" s="8">
        <f>'Bloom Price'!AJ99</f>
        <v>70.94</v>
      </c>
      <c r="U99" s="8">
        <f>'Bloom Price'!AL99</f>
        <v>10.71</v>
      </c>
      <c r="V99" s="8">
        <f>'Bloom Price'!AN99</f>
        <v>85.49</v>
      </c>
      <c r="W99" s="8">
        <f>'Bloom Price'!AP99</f>
        <v>82.84</v>
      </c>
      <c r="X99" s="8">
        <f>'Bloom Price'!AR99</f>
        <v>49.4</v>
      </c>
      <c r="Y99" s="8">
        <f>'Bloom Price'!AT99</f>
        <v>24.11</v>
      </c>
      <c r="Z99" s="8">
        <f>'Bloom Price'!AV99</f>
        <v>100.36</v>
      </c>
      <c r="AA99" s="415">
        <f>'Bloom Price'!AX99</f>
        <v>108.03</v>
      </c>
      <c r="AB99" s="485">
        <f>IF($B99&lt;&gt;DATE(1900,1,0),_xll.BDH(AB$2,"PX_LAST",$B99,$B99,""),0)</f>
        <v>1616.8050000000001</v>
      </c>
      <c r="AC99" s="485">
        <f>IF($B99&lt;&gt;DATE(1900,1,0),_xll.BDH(AC$2,"PX_LAST",$B99,$B99,""),0)</f>
        <v>2125.56</v>
      </c>
      <c r="AD99" s="485">
        <f>IF($B99&lt;&gt;DATE(1900,1,0),_xll.BDH(AD$2,"PX_LAST",$B99,$B99,""),0)</f>
        <v>1986.16</v>
      </c>
      <c r="AE99" s="485">
        <f>IF($B99&lt;&gt;DATE(1900,1,0),_xll.BDH(AE$2,"PX_LAST",$B99,$B99,""),0)</f>
        <v>3.1112000000000002</v>
      </c>
      <c r="AF99" s="442">
        <f t="shared" si="2"/>
        <v>3.1112000000000004E-2</v>
      </c>
      <c r="AG99" s="445">
        <f t="shared" si="3"/>
        <v>8.3942787465707269E-5</v>
      </c>
    </row>
    <row r="100" spans="1:33" x14ac:dyDescent="0.25">
      <c r="A100">
        <v>96</v>
      </c>
      <c r="B100" s="381">
        <f>'Bloom Price'!A100</f>
        <v>43238</v>
      </c>
      <c r="C100" s="485">
        <f>'Bloom Price'!B100</f>
        <v>64.92</v>
      </c>
      <c r="D100" s="8">
        <f>'Bloom Price'!D100</f>
        <v>59.86</v>
      </c>
      <c r="E100" s="8">
        <f>'Bloom Price'!F100</f>
        <v>103.93</v>
      </c>
      <c r="F100" s="8">
        <f>'Bloom Price'!H100</f>
        <v>67.91</v>
      </c>
      <c r="G100" s="8">
        <f>'Bloom Price'!J100</f>
        <v>458.79</v>
      </c>
      <c r="H100" s="8">
        <f>'Bloom Price'!L100</f>
        <v>105.98</v>
      </c>
      <c r="I100" s="8">
        <f>'Bloom Price'!N100</f>
        <v>126.96</v>
      </c>
      <c r="J100" s="8">
        <f>'Bloom Price'!P100</f>
        <v>52.71</v>
      </c>
      <c r="K100" s="8">
        <f>'Bloom Price'!R100</f>
        <v>49.51</v>
      </c>
      <c r="L100" s="8">
        <f>'Bloom Price'!T100</f>
        <v>88.71</v>
      </c>
      <c r="M100" s="8">
        <f>'Bloom Price'!V100</f>
        <v>220.3</v>
      </c>
      <c r="N100" s="8">
        <f>'Bloom Price'!X100</f>
        <v>80.790000000000006</v>
      </c>
      <c r="O100" s="8">
        <f>'Bloom Price'!Z100</f>
        <v>128.94</v>
      </c>
      <c r="P100" s="8">
        <f>'Bloom Price'!AB100</f>
        <v>199.1</v>
      </c>
      <c r="Q100" s="8">
        <f>'Bloom Price'!AD100</f>
        <v>161.49</v>
      </c>
      <c r="R100" s="8">
        <f>'Bloom Price'!AF100</f>
        <v>249.45</v>
      </c>
      <c r="S100" s="8">
        <f>'Bloom Price'!AH100</f>
        <v>96.36</v>
      </c>
      <c r="T100" s="8">
        <f>'Bloom Price'!AJ100</f>
        <v>71.319999999999993</v>
      </c>
      <c r="U100" s="8">
        <f>'Bloom Price'!AL100</f>
        <v>10.71</v>
      </c>
      <c r="V100" s="8">
        <f>'Bloom Price'!AN100</f>
        <v>85.4</v>
      </c>
      <c r="W100" s="8">
        <f>'Bloom Price'!AP100</f>
        <v>83.08</v>
      </c>
      <c r="X100" s="8">
        <f>'Bloom Price'!AR100</f>
        <v>49.55</v>
      </c>
      <c r="Y100" s="8">
        <f>'Bloom Price'!AT100</f>
        <v>24.15</v>
      </c>
      <c r="Z100" s="8">
        <f>'Bloom Price'!AV100</f>
        <v>100.75</v>
      </c>
      <c r="AA100" s="415">
        <f>'Bloom Price'!AX100</f>
        <v>107.91</v>
      </c>
      <c r="AB100" s="485">
        <f>IF($B100&lt;&gt;DATE(1900,1,0),_xll.BDH(AB$2,"PX_LAST",$B100,$B100,""),0)</f>
        <v>1613.4749999999999</v>
      </c>
      <c r="AC100" s="485">
        <f>IF($B100&lt;&gt;DATE(1900,1,0),_xll.BDH(AC$2,"PX_LAST",$B100,$B100,""),0)</f>
        <v>2120.8000000000002</v>
      </c>
      <c r="AD100" s="485">
        <f>IF($B100&lt;&gt;DATE(1900,1,0),_xll.BDH(AD$2,"PX_LAST",$B100,$B100,""),0)</f>
        <v>1990.49</v>
      </c>
      <c r="AE100" s="485">
        <f>IF($B100&lt;&gt;DATE(1900,1,0),_xll.BDH(AE$2,"PX_LAST",$B100,$B100,""),0)</f>
        <v>3.0558999999999998</v>
      </c>
      <c r="AF100" s="442">
        <f t="shared" si="2"/>
        <v>3.0558999999999999E-2</v>
      </c>
      <c r="AG100" s="445">
        <f t="shared" si="3"/>
        <v>8.2472917059428497E-5</v>
      </c>
    </row>
    <row r="101" spans="1:33" x14ac:dyDescent="0.25">
      <c r="A101">
        <v>97</v>
      </c>
      <c r="B101" s="381">
        <f>'Bloom Price'!A101</f>
        <v>43241</v>
      </c>
      <c r="C101" s="485">
        <f>'Bloom Price'!B101</f>
        <v>65.5</v>
      </c>
      <c r="D101" s="8">
        <f>'Bloom Price'!D101</f>
        <v>60.18</v>
      </c>
      <c r="E101" s="8">
        <f>'Bloom Price'!F101</f>
        <v>104.06</v>
      </c>
      <c r="F101" s="8">
        <f>'Bloom Price'!H101</f>
        <v>67.89</v>
      </c>
      <c r="G101" s="8">
        <f>'Bloom Price'!J101</f>
        <v>463.38</v>
      </c>
      <c r="H101" s="8">
        <f>'Bloom Price'!L101</f>
        <v>106.23</v>
      </c>
      <c r="I101" s="8">
        <f>'Bloom Price'!N101</f>
        <v>126.37</v>
      </c>
      <c r="J101" s="8">
        <f>'Bloom Price'!P101</f>
        <v>52.24</v>
      </c>
      <c r="K101" s="8">
        <f>'Bloom Price'!R101</f>
        <v>50</v>
      </c>
      <c r="L101" s="8">
        <f>'Bloom Price'!T101</f>
        <v>87.37</v>
      </c>
      <c r="M101" s="8">
        <f>'Bloom Price'!V101</f>
        <v>219.34</v>
      </c>
      <c r="N101" s="8">
        <f>'Bloom Price'!X101</f>
        <v>81.25</v>
      </c>
      <c r="O101" s="8">
        <f>'Bloom Price'!Z101</f>
        <v>129.77000000000001</v>
      </c>
      <c r="P101" s="8">
        <f>'Bloom Price'!AB101</f>
        <v>202.09</v>
      </c>
      <c r="Q101" s="8">
        <f>'Bloom Price'!AD101</f>
        <v>162.66</v>
      </c>
      <c r="R101" s="8">
        <f>'Bloom Price'!AF101</f>
        <v>254.66</v>
      </c>
      <c r="S101" s="8">
        <f>'Bloom Price'!AH101</f>
        <v>97.6</v>
      </c>
      <c r="T101" s="8">
        <f>'Bloom Price'!AJ101</f>
        <v>71.38</v>
      </c>
      <c r="U101" s="8">
        <f>'Bloom Price'!AL101</f>
        <v>10.71</v>
      </c>
      <c r="V101" s="8">
        <f>'Bloom Price'!AN101</f>
        <v>85.52</v>
      </c>
      <c r="W101" s="8">
        <f>'Bloom Price'!AP101</f>
        <v>83.12</v>
      </c>
      <c r="X101" s="8">
        <f>'Bloom Price'!AR101</f>
        <v>49.58</v>
      </c>
      <c r="Y101" s="8">
        <f>'Bloom Price'!AT101</f>
        <v>24.164999999999999</v>
      </c>
      <c r="Z101" s="8">
        <f>'Bloom Price'!AV101</f>
        <v>100.82</v>
      </c>
      <c r="AA101" s="415">
        <f>'Bloom Price'!AX101</f>
        <v>107.93</v>
      </c>
      <c r="AB101" s="485">
        <f>IF($B101&lt;&gt;DATE(1900,1,0),_xll.BDH(AB$2,"PX_LAST",$B101,$B101,""),0)</f>
        <v>1625.35</v>
      </c>
      <c r="AC101" s="485">
        <f>IF($B101&lt;&gt;DATE(1900,1,0),_xll.BDH(AC$2,"PX_LAST",$B101,$B101,""),0)</f>
        <v>2130.7199999999998</v>
      </c>
      <c r="AD101" s="485">
        <f>IF($B101&lt;&gt;DATE(1900,1,0),_xll.BDH(AD$2,"PX_LAST",$B101,$B101,""),0)</f>
        <v>1991</v>
      </c>
      <c r="AE101" s="485">
        <f>IF($B101&lt;&gt;DATE(1900,1,0),_xll.BDH(AE$2,"PX_LAST",$B101,$B101,""),0)</f>
        <v>3.0596000000000001</v>
      </c>
      <c r="AF101" s="442">
        <f t="shared" si="2"/>
        <v>3.0596000000000002E-2</v>
      </c>
      <c r="AG101" s="445">
        <f t="shared" si="3"/>
        <v>8.257128736954833E-5</v>
      </c>
    </row>
    <row r="102" spans="1:33" x14ac:dyDescent="0.25">
      <c r="A102">
        <v>98</v>
      </c>
      <c r="B102" s="381">
        <f>'Bloom Price'!A102</f>
        <v>43242</v>
      </c>
      <c r="C102" s="485">
        <f>'Bloom Price'!B102</f>
        <v>65.62</v>
      </c>
      <c r="D102" s="8">
        <f>'Bloom Price'!D102</f>
        <v>59.68</v>
      </c>
      <c r="E102" s="8">
        <f>'Bloom Price'!F102</f>
        <v>104.07</v>
      </c>
      <c r="F102" s="8">
        <f>'Bloom Price'!H102</f>
        <v>67.88</v>
      </c>
      <c r="G102" s="8">
        <f>'Bloom Price'!J102</f>
        <v>454.61</v>
      </c>
      <c r="H102" s="8">
        <f>'Bloom Price'!L102</f>
        <v>106.23</v>
      </c>
      <c r="I102" s="8">
        <f>'Bloom Price'!N102</f>
        <v>125.44</v>
      </c>
      <c r="J102" s="8">
        <f>'Bloom Price'!P102</f>
        <v>52.34</v>
      </c>
      <c r="K102" s="8">
        <f>'Bloom Price'!R102</f>
        <v>50.25</v>
      </c>
      <c r="L102" s="8">
        <f>'Bloom Price'!T102</f>
        <v>87.56</v>
      </c>
      <c r="M102" s="8">
        <f>'Bloom Price'!V102</f>
        <v>215.92</v>
      </c>
      <c r="N102" s="8">
        <f>'Bloom Price'!X102</f>
        <v>80.62</v>
      </c>
      <c r="O102" s="8">
        <f>'Bloom Price'!Z102</f>
        <v>129.54</v>
      </c>
      <c r="P102" s="8">
        <f>'Bloom Price'!AB102</f>
        <v>199.46</v>
      </c>
      <c r="Q102" s="8">
        <f>'Bloom Price'!AD102</f>
        <v>162.08000000000001</v>
      </c>
      <c r="R102" s="8">
        <f>'Bloom Price'!AF102</f>
        <v>252.59</v>
      </c>
      <c r="S102" s="8">
        <f>'Bloom Price'!AH102</f>
        <v>97.5</v>
      </c>
      <c r="T102" s="8">
        <f>'Bloom Price'!AJ102</f>
        <v>71.31</v>
      </c>
      <c r="U102" s="8">
        <f>'Bloom Price'!AL102</f>
        <v>10.71</v>
      </c>
      <c r="V102" s="8">
        <f>'Bloom Price'!AN102</f>
        <v>85.58</v>
      </c>
      <c r="W102" s="8">
        <f>'Bloom Price'!AP102</f>
        <v>83.1</v>
      </c>
      <c r="X102" s="8">
        <f>'Bloom Price'!AR102</f>
        <v>49.54</v>
      </c>
      <c r="Y102" s="8">
        <f>'Bloom Price'!AT102</f>
        <v>24.15</v>
      </c>
      <c r="Z102" s="8">
        <f>'Bloom Price'!AV102</f>
        <v>100.78</v>
      </c>
      <c r="AA102" s="415">
        <f>'Bloom Price'!AX102</f>
        <v>108.35</v>
      </c>
      <c r="AB102" s="485">
        <f>IF($B102&lt;&gt;DATE(1900,1,0),_xll.BDH(AB$2,"PX_LAST",$B102,$B102,""),0)</f>
        <v>1619.2529999999999</v>
      </c>
      <c r="AC102" s="485">
        <f>IF($B102&lt;&gt;DATE(1900,1,0),_xll.BDH(AC$2,"PX_LAST",$B102,$B102,""),0)</f>
        <v>2128.7800000000002</v>
      </c>
      <c r="AD102" s="485">
        <f>IF($B102&lt;&gt;DATE(1900,1,0),_xll.BDH(AD$2,"PX_LAST",$B102,$B102,""),0)</f>
        <v>1991.1</v>
      </c>
      <c r="AE102" s="485">
        <f>IF($B102&lt;&gt;DATE(1900,1,0),_xll.BDH(AE$2,"PX_LAST",$B102,$B102,""),0)</f>
        <v>3.0596999999999999</v>
      </c>
      <c r="AF102" s="442">
        <f t="shared" si="2"/>
        <v>3.0596999999999999E-2</v>
      </c>
      <c r="AG102" s="445">
        <f t="shared" si="3"/>
        <v>8.2573945977770791E-5</v>
      </c>
    </row>
    <row r="103" spans="1:33" x14ac:dyDescent="0.25">
      <c r="A103">
        <v>99</v>
      </c>
      <c r="B103" s="381">
        <f>'Bloom Price'!A103</f>
        <v>43243</v>
      </c>
      <c r="C103" s="485">
        <f>'Bloom Price'!B103</f>
        <v>65.569999999999993</v>
      </c>
      <c r="D103" s="8">
        <f>'Bloom Price'!D103</f>
        <v>59.54</v>
      </c>
      <c r="E103" s="8">
        <f>'Bloom Price'!F103</f>
        <v>102.89</v>
      </c>
      <c r="F103" s="8">
        <f>'Bloom Price'!H103</f>
        <v>69.05</v>
      </c>
      <c r="G103" s="8">
        <f>'Bloom Price'!J103</f>
        <v>458.71</v>
      </c>
      <c r="H103" s="8">
        <f>'Bloom Price'!L103</f>
        <v>105.6</v>
      </c>
      <c r="I103" s="8">
        <f>'Bloom Price'!N103</f>
        <v>128.09</v>
      </c>
      <c r="J103" s="8">
        <f>'Bloom Price'!P103</f>
        <v>52.5</v>
      </c>
      <c r="K103" s="8">
        <f>'Bloom Price'!R103</f>
        <v>50.34</v>
      </c>
      <c r="L103" s="8">
        <f>'Bloom Price'!T103</f>
        <v>87.74</v>
      </c>
      <c r="M103" s="8">
        <f>'Bloom Price'!V103</f>
        <v>216.58</v>
      </c>
      <c r="N103" s="8">
        <f>'Bloom Price'!X103</f>
        <v>81.08</v>
      </c>
      <c r="O103" s="8">
        <f>'Bloom Price'!Z103</f>
        <v>130.72</v>
      </c>
      <c r="P103" s="8">
        <f>'Bloom Price'!AB103</f>
        <v>200.83</v>
      </c>
      <c r="Q103" s="8">
        <f>'Bloom Price'!AD103</f>
        <v>162.55000000000001</v>
      </c>
      <c r="R103" s="8">
        <f>'Bloom Price'!AF103</f>
        <v>250.47</v>
      </c>
      <c r="S103" s="8">
        <f>'Bloom Price'!AH103</f>
        <v>98.66</v>
      </c>
      <c r="T103" s="8">
        <f>'Bloom Price'!AJ103</f>
        <v>71.34</v>
      </c>
      <c r="U103" s="8">
        <f>'Bloom Price'!AL103</f>
        <v>10.73</v>
      </c>
      <c r="V103" s="8">
        <f>'Bloom Price'!AN103</f>
        <v>85.65</v>
      </c>
      <c r="W103" s="8">
        <f>'Bloom Price'!AP103</f>
        <v>83.41</v>
      </c>
      <c r="X103" s="8">
        <f>'Bloom Price'!AR103</f>
        <v>49.83</v>
      </c>
      <c r="Y103" s="8">
        <f>'Bloom Price'!AT103</f>
        <v>24.18</v>
      </c>
      <c r="Z103" s="8">
        <f>'Bloom Price'!AV103</f>
        <v>101.24</v>
      </c>
      <c r="AA103" s="415">
        <f>'Bloom Price'!AX103</f>
        <v>109.02</v>
      </c>
      <c r="AB103" s="485">
        <f>IF($B103&lt;&gt;DATE(1900,1,0),_xll.BDH(AB$2,"PX_LAST",$B103,$B103,""),0)</f>
        <v>1624</v>
      </c>
      <c r="AC103" s="485">
        <f>IF($B103&lt;&gt;DATE(1900,1,0),_xll.BDH(AC$2,"PX_LAST",$B103,$B103,""),0)</f>
        <v>2122.89</v>
      </c>
      <c r="AD103" s="485">
        <f>IF($B103&lt;&gt;DATE(1900,1,0),_xll.BDH(AD$2,"PX_LAST",$B103,$B103,""),0)</f>
        <v>1997.45</v>
      </c>
      <c r="AE103" s="485">
        <f>IF($B103&lt;&gt;DATE(1900,1,0),_xll.BDH(AE$2,"PX_LAST",$B103,$B103,""),0)</f>
        <v>2.9935</v>
      </c>
      <c r="AF103" s="442">
        <f t="shared" si="2"/>
        <v>2.9935E-2</v>
      </c>
      <c r="AG103" s="445">
        <f t="shared" si="3"/>
        <v>8.0813384278011213E-5</v>
      </c>
    </row>
    <row r="104" spans="1:33" x14ac:dyDescent="0.25">
      <c r="A104">
        <v>100</v>
      </c>
      <c r="B104" s="381">
        <f>'Bloom Price'!A104</f>
        <v>43244</v>
      </c>
      <c r="C104" s="485">
        <f>'Bloom Price'!B104</f>
        <v>65.12</v>
      </c>
      <c r="D104" s="8">
        <f>'Bloom Price'!D104</f>
        <v>59.33</v>
      </c>
      <c r="E104" s="8">
        <f>'Bloom Price'!F104</f>
        <v>102.11</v>
      </c>
      <c r="F104" s="8">
        <f>'Bloom Price'!H104</f>
        <v>69.38</v>
      </c>
      <c r="G104" s="8">
        <f>'Bloom Price'!J104</f>
        <v>457.79</v>
      </c>
      <c r="H104" s="8">
        <f>'Bloom Price'!L104</f>
        <v>103.14</v>
      </c>
      <c r="I104" s="8">
        <f>'Bloom Price'!N104</f>
        <v>128.74</v>
      </c>
      <c r="J104" s="8">
        <f>'Bloom Price'!P104</f>
        <v>52.69</v>
      </c>
      <c r="K104" s="8">
        <f>'Bloom Price'!R104</f>
        <v>50.77</v>
      </c>
      <c r="L104" s="8">
        <f>'Bloom Price'!T104</f>
        <v>87.78</v>
      </c>
      <c r="M104" s="8">
        <f>'Bloom Price'!V104</f>
        <v>216.96</v>
      </c>
      <c r="N104" s="8">
        <f>'Bloom Price'!X104</f>
        <v>81.55</v>
      </c>
      <c r="O104" s="8">
        <f>'Bloom Price'!Z104</f>
        <v>130.59</v>
      </c>
      <c r="P104" s="8">
        <f>'Bloom Price'!AB104</f>
        <v>202.2</v>
      </c>
      <c r="Q104" s="8">
        <f>'Bloom Price'!AD104</f>
        <v>162.22</v>
      </c>
      <c r="R104" s="8">
        <f>'Bloom Price'!AF104</f>
        <v>251.74</v>
      </c>
      <c r="S104" s="8">
        <f>'Bloom Price'!AH104</f>
        <v>98.31</v>
      </c>
      <c r="T104" s="8">
        <f>'Bloom Price'!AJ104</f>
        <v>72.180000000000007</v>
      </c>
      <c r="U104" s="8">
        <f>'Bloom Price'!AL104</f>
        <v>10.74</v>
      </c>
      <c r="V104" s="8">
        <f>'Bloom Price'!AN104</f>
        <v>85.7</v>
      </c>
      <c r="W104" s="8">
        <f>'Bloom Price'!AP104</f>
        <v>83.59</v>
      </c>
      <c r="X104" s="8">
        <f>'Bloom Price'!AR104</f>
        <v>49.845399999999998</v>
      </c>
      <c r="Y104" s="8">
        <f>'Bloom Price'!AT104</f>
        <v>24.19</v>
      </c>
      <c r="Z104" s="8">
        <f>'Bloom Price'!AV104</f>
        <v>101.5</v>
      </c>
      <c r="AA104" s="415">
        <f>'Bloom Price'!AX104</f>
        <v>109.35</v>
      </c>
      <c r="AB104" s="485">
        <f>IF($B104&lt;&gt;DATE(1900,1,0),_xll.BDH(AB$2,"PX_LAST",$B104,$B104,""),0)</f>
        <v>1621.3710000000001</v>
      </c>
      <c r="AC104" s="485">
        <f>IF($B104&lt;&gt;DATE(1900,1,0),_xll.BDH(AC$2,"PX_LAST",$B104,$B104,""),0)</f>
        <v>2117.73</v>
      </c>
      <c r="AD104" s="485">
        <f>IF($B104&lt;&gt;DATE(1900,1,0),_xll.BDH(AD$2,"PX_LAST",$B104,$B104,""),0)</f>
        <v>2000.66</v>
      </c>
      <c r="AE104" s="485">
        <f>IF($B104&lt;&gt;DATE(1900,1,0),_xll.BDH(AE$2,"PX_LAST",$B104,$B104,""),0)</f>
        <v>2.9769999999999999</v>
      </c>
      <c r="AF104" s="442">
        <f t="shared" si="2"/>
        <v>2.9769999999999998E-2</v>
      </c>
      <c r="AG104" s="445">
        <f t="shared" si="3"/>
        <v>8.0374397890770055E-5</v>
      </c>
    </row>
    <row r="105" spans="1:33" x14ac:dyDescent="0.25">
      <c r="A105">
        <v>101</v>
      </c>
      <c r="B105" s="381">
        <f>'Bloom Price'!A105</f>
        <v>43245</v>
      </c>
      <c r="C105" s="485">
        <f>'Bloom Price'!B105</f>
        <v>66.03</v>
      </c>
      <c r="D105" s="8">
        <f>'Bloom Price'!D105</f>
        <v>59.01</v>
      </c>
      <c r="E105" s="8">
        <f>'Bloom Price'!F105</f>
        <v>102.2</v>
      </c>
      <c r="F105" s="8">
        <f>'Bloom Price'!H105</f>
        <v>69.59</v>
      </c>
      <c r="G105" s="8">
        <f>'Bloom Price'!J105</f>
        <v>456.56</v>
      </c>
      <c r="H105" s="8">
        <f>'Bloom Price'!L105</f>
        <v>101.08</v>
      </c>
      <c r="I105" s="8">
        <f>'Bloom Price'!N105</f>
        <v>127.96</v>
      </c>
      <c r="J105" s="8">
        <f>'Bloom Price'!P105</f>
        <v>52.77</v>
      </c>
      <c r="K105" s="8">
        <f>'Bloom Price'!R105</f>
        <v>50.85</v>
      </c>
      <c r="L105" s="8">
        <f>'Bloom Price'!T105</f>
        <v>87.64</v>
      </c>
      <c r="M105" s="8">
        <f>'Bloom Price'!V105</f>
        <v>216.81</v>
      </c>
      <c r="N105" s="8">
        <f>'Bloom Price'!X105</f>
        <v>80.959999999999994</v>
      </c>
      <c r="O105" s="8">
        <f>'Bloom Price'!Z105</f>
        <v>131.71</v>
      </c>
      <c r="P105" s="8">
        <f>'Bloom Price'!AB105</f>
        <v>201.24</v>
      </c>
      <c r="Q105" s="8">
        <f>'Bloom Price'!AD105</f>
        <v>161.91999999999999</v>
      </c>
      <c r="R105" s="8">
        <f>'Bloom Price'!AF105</f>
        <v>251.5</v>
      </c>
      <c r="S105" s="8">
        <f>'Bloom Price'!AH105</f>
        <v>98.36</v>
      </c>
      <c r="T105" s="8">
        <f>'Bloom Price'!AJ105</f>
        <v>72.25</v>
      </c>
      <c r="U105" s="8">
        <f>'Bloom Price'!AL105</f>
        <v>10.76</v>
      </c>
      <c r="V105" s="8">
        <f>'Bloom Price'!AN105</f>
        <v>85.56</v>
      </c>
      <c r="W105" s="8">
        <f>'Bloom Price'!AP105</f>
        <v>83.8</v>
      </c>
      <c r="X105" s="8">
        <f>'Bloom Price'!AR105</f>
        <v>49.999899999999997</v>
      </c>
      <c r="Y105" s="8">
        <f>'Bloom Price'!AT105</f>
        <v>24.19</v>
      </c>
      <c r="Z105" s="8">
        <f>'Bloom Price'!AV105</f>
        <v>101.9</v>
      </c>
      <c r="AA105" s="415">
        <f>'Bloom Price'!AX105</f>
        <v>109.62</v>
      </c>
      <c r="AB105" s="485">
        <f>IF($B105&lt;&gt;DATE(1900,1,0),_xll.BDH(AB$2,"PX_LAST",$B105,$B105,""),0)</f>
        <v>1618.0060000000001</v>
      </c>
      <c r="AC105" s="485">
        <f>IF($B105&lt;&gt;DATE(1900,1,0),_xll.BDH(AC$2,"PX_LAST",$B105,$B105,""),0)</f>
        <v>2110.8000000000002</v>
      </c>
      <c r="AD105" s="485">
        <f>IF($B105&lt;&gt;DATE(1900,1,0),_xll.BDH(AD$2,"PX_LAST",$B105,$B105,""),0)</f>
        <v>2005.31</v>
      </c>
      <c r="AE105" s="485">
        <f>IF($B105&lt;&gt;DATE(1900,1,0),_xll.BDH(AE$2,"PX_LAST",$B105,$B105,""),0)</f>
        <v>2.9313000000000002</v>
      </c>
      <c r="AF105" s="442">
        <f t="shared" si="2"/>
        <v>2.9313000000000002E-2</v>
      </c>
      <c r="AG105" s="445">
        <f t="shared" si="3"/>
        <v>7.9158172331394994E-5</v>
      </c>
    </row>
    <row r="106" spans="1:33" x14ac:dyDescent="0.25">
      <c r="A106">
        <v>102</v>
      </c>
      <c r="B106" s="381">
        <f>'Bloom Price'!A106</f>
        <v>43249</v>
      </c>
      <c r="C106" s="485">
        <f>'Bloom Price'!B106</f>
        <v>64.8</v>
      </c>
      <c r="D106" s="8">
        <f>'Bloom Price'!D106</f>
        <v>57.99</v>
      </c>
      <c r="E106" s="8">
        <f>'Bloom Price'!F106</f>
        <v>99.69</v>
      </c>
      <c r="F106" s="8">
        <f>'Bloom Price'!H106</f>
        <v>70.39</v>
      </c>
      <c r="G106" s="8">
        <f>'Bloom Price'!J106</f>
        <v>454.63</v>
      </c>
      <c r="H106" s="8">
        <f>'Bloom Price'!L106</f>
        <v>99.47</v>
      </c>
      <c r="I106" s="8">
        <f>'Bloom Price'!N106</f>
        <v>126.88</v>
      </c>
      <c r="J106" s="8">
        <f>'Bloom Price'!P106</f>
        <v>52.27</v>
      </c>
      <c r="K106" s="8">
        <f>'Bloom Price'!R106</f>
        <v>52.02</v>
      </c>
      <c r="L106" s="8">
        <f>'Bloom Price'!T106</f>
        <v>86.98</v>
      </c>
      <c r="M106" s="8">
        <f>'Bloom Price'!V106</f>
        <v>219.74</v>
      </c>
      <c r="N106" s="8">
        <f>'Bloom Price'!X106</f>
        <v>80.73</v>
      </c>
      <c r="O106" s="8">
        <f>'Bloom Price'!Z106</f>
        <v>131.54</v>
      </c>
      <c r="P106" s="8">
        <f>'Bloom Price'!AB106</f>
        <v>198.94</v>
      </c>
      <c r="Q106" s="8">
        <f>'Bloom Price'!AD106</f>
        <v>160.29</v>
      </c>
      <c r="R106" s="8">
        <f>'Bloom Price'!AF106</f>
        <v>247.61</v>
      </c>
      <c r="S106" s="8">
        <f>'Bloom Price'!AH106</f>
        <v>98.01</v>
      </c>
      <c r="T106" s="8">
        <f>'Bloom Price'!AJ106</f>
        <v>70.92</v>
      </c>
      <c r="U106" s="8">
        <f>'Bloom Price'!AL106</f>
        <v>10.76</v>
      </c>
      <c r="V106" s="8">
        <f>'Bloom Price'!AN106</f>
        <v>85.2</v>
      </c>
      <c r="W106" s="8">
        <f>'Bloom Price'!AP106</f>
        <v>84.28</v>
      </c>
      <c r="X106" s="8">
        <f>'Bloom Price'!AR106</f>
        <v>50.36</v>
      </c>
      <c r="Y106" s="8">
        <f>'Bloom Price'!AT106</f>
        <v>24.28</v>
      </c>
      <c r="Z106" s="8">
        <f>'Bloom Price'!AV106</f>
        <v>103</v>
      </c>
      <c r="AA106" s="415">
        <f>'Bloom Price'!AX106</f>
        <v>109.32</v>
      </c>
      <c r="AB106" s="485">
        <f>IF($B106&lt;&gt;DATE(1900,1,0),_xll.BDH(AB$2,"PX_LAST",$B106,$B106,""),0)</f>
        <v>1601.6179999999999</v>
      </c>
      <c r="AC106" s="485">
        <f>IF($B106&lt;&gt;DATE(1900,1,0),_xll.BDH(AC$2,"PX_LAST",$B106,$B106,""),0)</f>
        <v>2083.27</v>
      </c>
      <c r="AD106" s="485">
        <f>IF($B106&lt;&gt;DATE(1900,1,0),_xll.BDH(AD$2,"PX_LAST",$B106,$B106,""),0)</f>
        <v>2021.93</v>
      </c>
      <c r="AE106" s="485">
        <f>IF($B106&lt;&gt;DATE(1900,1,0),_xll.BDH(AE$2,"PX_LAST",$B106,$B106,""),0)</f>
        <v>2.7810000000000001</v>
      </c>
      <c r="AF106" s="442">
        <f t="shared" si="2"/>
        <v>2.7810000000000001E-2</v>
      </c>
      <c r="AG106" s="445">
        <f t="shared" si="3"/>
        <v>7.5154399424404161E-5</v>
      </c>
    </row>
    <row r="107" spans="1:33" x14ac:dyDescent="0.25">
      <c r="A107">
        <v>103</v>
      </c>
      <c r="B107" s="381">
        <f>'Bloom Price'!A107</f>
        <v>43250</v>
      </c>
      <c r="C107" s="485">
        <f>'Bloom Price'!B107</f>
        <v>65.989999999999995</v>
      </c>
      <c r="D107" s="8">
        <f>'Bloom Price'!D107</f>
        <v>58.67</v>
      </c>
      <c r="E107" s="8">
        <f>'Bloom Price'!F107</f>
        <v>99.98</v>
      </c>
      <c r="F107" s="8">
        <f>'Bloom Price'!H107</f>
        <v>70.52</v>
      </c>
      <c r="G107" s="8">
        <f>'Bloom Price'!J107</f>
        <v>459.66</v>
      </c>
      <c r="H107" s="8">
        <f>'Bloom Price'!L107</f>
        <v>103.01</v>
      </c>
      <c r="I107" s="8">
        <f>'Bloom Price'!N107</f>
        <v>129.30000000000001</v>
      </c>
      <c r="J107" s="8">
        <f>'Bloom Price'!P107</f>
        <v>53.02</v>
      </c>
      <c r="K107" s="8">
        <f>'Bloom Price'!R107</f>
        <v>51.59</v>
      </c>
      <c r="L107" s="8">
        <f>'Bloom Price'!T107</f>
        <v>86.81</v>
      </c>
      <c r="M107" s="8">
        <f>'Bloom Price'!V107</f>
        <v>224.84</v>
      </c>
      <c r="N107" s="8">
        <f>'Bloom Price'!X107</f>
        <v>81.599999999999994</v>
      </c>
      <c r="O107" s="8">
        <f>'Bloom Price'!Z107</f>
        <v>133.84</v>
      </c>
      <c r="P107" s="8">
        <f>'Bloom Price'!AB107</f>
        <v>201.55</v>
      </c>
      <c r="Q107" s="8">
        <f>'Bloom Price'!AD107</f>
        <v>162.41</v>
      </c>
      <c r="R107" s="8">
        <f>'Bloom Price'!AF107</f>
        <v>253.08</v>
      </c>
      <c r="S107" s="8">
        <f>'Bloom Price'!AH107</f>
        <v>98.95</v>
      </c>
      <c r="T107" s="8">
        <f>'Bloom Price'!AJ107</f>
        <v>72.23</v>
      </c>
      <c r="U107" s="8">
        <f>'Bloom Price'!AL107</f>
        <v>10.75</v>
      </c>
      <c r="V107" s="8">
        <f>'Bloom Price'!AN107</f>
        <v>85.46</v>
      </c>
      <c r="W107" s="8">
        <f>'Bloom Price'!AP107</f>
        <v>83.9</v>
      </c>
      <c r="X107" s="8">
        <f>'Bloom Price'!AR107</f>
        <v>50.28</v>
      </c>
      <c r="Y107" s="8">
        <f>'Bloom Price'!AT107</f>
        <v>24.254999999999999</v>
      </c>
      <c r="Z107" s="8">
        <f>'Bloom Price'!AV107</f>
        <v>102.56</v>
      </c>
      <c r="AA107" s="415">
        <f>'Bloom Price'!AX107</f>
        <v>109.29</v>
      </c>
      <c r="AB107" s="485">
        <f>IF($B107&lt;&gt;DATE(1900,1,0),_xll.BDH(AB$2,"PX_LAST",$B107,$B107,""),0)</f>
        <v>1622.143</v>
      </c>
      <c r="AC107" s="485">
        <f>IF($B107&lt;&gt;DATE(1900,1,0),_xll.BDH(AC$2,"PX_LAST",$B107,$B107,""),0)</f>
        <v>2100.42</v>
      </c>
      <c r="AD107" s="485">
        <f>IF($B107&lt;&gt;DATE(1900,1,0),_xll.BDH(AD$2,"PX_LAST",$B107,$B107,""),0)</f>
        <v>2014</v>
      </c>
      <c r="AE107" s="485">
        <f>IF($B107&lt;&gt;DATE(1900,1,0),_xll.BDH(AE$2,"PX_LAST",$B107,$B107,""),0)</f>
        <v>2.855</v>
      </c>
      <c r="AF107" s="442">
        <f t="shared" si="2"/>
        <v>2.8549999999999999E-2</v>
      </c>
      <c r="AG107" s="445">
        <f t="shared" si="3"/>
        <v>7.7126380706449282E-5</v>
      </c>
    </row>
    <row r="108" spans="1:33" x14ac:dyDescent="0.25">
      <c r="A108">
        <v>104</v>
      </c>
      <c r="B108" s="381">
        <f>'Bloom Price'!A108</f>
        <v>43251</v>
      </c>
      <c r="C108" s="485">
        <f>'Bloom Price'!B108</f>
        <v>63.39</v>
      </c>
      <c r="D108" s="8">
        <f>'Bloom Price'!D108</f>
        <v>58.18</v>
      </c>
      <c r="E108" s="8">
        <f>'Bloom Price'!F108</f>
        <v>99.47</v>
      </c>
      <c r="F108" s="8">
        <f>'Bloom Price'!H108</f>
        <v>67.47</v>
      </c>
      <c r="G108" s="8">
        <f>'Bloom Price'!J108</f>
        <v>459.67</v>
      </c>
      <c r="H108" s="8">
        <f>'Bloom Price'!L108</f>
        <v>98.94</v>
      </c>
      <c r="I108" s="8">
        <f>'Bloom Price'!N108</f>
        <v>129.33000000000001</v>
      </c>
      <c r="J108" s="8">
        <f>'Bloom Price'!P108</f>
        <v>52.62</v>
      </c>
      <c r="K108" s="8">
        <f>'Bloom Price'!R108</f>
        <v>50.78</v>
      </c>
      <c r="L108" s="8">
        <f>'Bloom Price'!T108</f>
        <v>86.75</v>
      </c>
      <c r="M108" s="8">
        <f>'Bloom Price'!V108</f>
        <v>223.08</v>
      </c>
      <c r="N108" s="8">
        <f>'Bloom Price'!X108</f>
        <v>82.07</v>
      </c>
      <c r="O108" s="8">
        <f>'Bloom Price'!Z108</f>
        <v>131.81</v>
      </c>
      <c r="P108" s="8">
        <f>'Bloom Price'!AB108</f>
        <v>199.09</v>
      </c>
      <c r="Q108" s="8">
        <f>'Bloom Price'!AD108</f>
        <v>161.24</v>
      </c>
      <c r="R108" s="8">
        <f>'Bloom Price'!AF108</f>
        <v>249.12</v>
      </c>
      <c r="S108" s="8">
        <f>'Bloom Price'!AH108</f>
        <v>98.84</v>
      </c>
      <c r="T108" s="8">
        <f>'Bloom Price'!AJ108</f>
        <v>71.8</v>
      </c>
      <c r="U108" s="8">
        <f>'Bloom Price'!AL108</f>
        <v>10.76</v>
      </c>
      <c r="V108" s="8">
        <f>'Bloom Price'!AN108</f>
        <v>85.38</v>
      </c>
      <c r="W108" s="8">
        <f>'Bloom Price'!AP108</f>
        <v>83.92</v>
      </c>
      <c r="X108" s="8">
        <f>'Bloom Price'!AR108</f>
        <v>50.3</v>
      </c>
      <c r="Y108" s="8">
        <f>'Bloom Price'!AT108</f>
        <v>24.26</v>
      </c>
      <c r="Z108" s="8">
        <f>'Bloom Price'!AV108</f>
        <v>102.51</v>
      </c>
      <c r="AA108" s="415">
        <f>'Bloom Price'!AX108</f>
        <v>108.84</v>
      </c>
      <c r="AB108" s="485">
        <f>IF($B108&lt;&gt;DATE(1900,1,0),_xll.BDH(AB$2,"PX_LAST",$B108,$B108,""),0)</f>
        <v>1610.67</v>
      </c>
      <c r="AC108" s="485">
        <f>IF($B108&lt;&gt;DATE(1900,1,0),_xll.BDH(AC$2,"PX_LAST",$B108,$B108,""),0)</f>
        <v>2092.92</v>
      </c>
      <c r="AD108" s="485">
        <f>IF($B108&lt;&gt;DATE(1900,1,0),_xll.BDH(AD$2,"PX_LAST",$B108,$B108,""),0)</f>
        <v>2015.76</v>
      </c>
      <c r="AE108" s="485">
        <f>IF($B108&lt;&gt;DATE(1900,1,0),_xll.BDH(AE$2,"PX_LAST",$B108,$B108,""),0)</f>
        <v>2.8586</v>
      </c>
      <c r="AF108" s="442">
        <f t="shared" si="2"/>
        <v>2.8586E-2</v>
      </c>
      <c r="AG108" s="445">
        <f t="shared" si="3"/>
        <v>7.7222278837441038E-5</v>
      </c>
    </row>
    <row r="109" spans="1:33" x14ac:dyDescent="0.25">
      <c r="A109">
        <v>105</v>
      </c>
      <c r="B109" s="381">
        <f>'Bloom Price'!A109</f>
        <v>43252</v>
      </c>
      <c r="C109" s="485">
        <f>'Bloom Price'!B109</f>
        <v>64.069999999999993</v>
      </c>
      <c r="D109" s="8">
        <f>'Bloom Price'!D109</f>
        <v>59.07</v>
      </c>
      <c r="E109" s="8">
        <f>'Bloom Price'!F109</f>
        <v>99.36</v>
      </c>
      <c r="F109" s="8">
        <f>'Bloom Price'!H109</f>
        <v>68.09</v>
      </c>
      <c r="G109" s="8">
        <f>'Bloom Price'!J109</f>
        <v>479.25</v>
      </c>
      <c r="H109" s="8">
        <f>'Bloom Price'!L109</f>
        <v>98.05</v>
      </c>
      <c r="I109" s="8">
        <f>'Bloom Price'!N109</f>
        <v>130.52000000000001</v>
      </c>
      <c r="J109" s="8">
        <f>'Bloom Price'!P109</f>
        <v>53.13</v>
      </c>
      <c r="K109" s="8">
        <f>'Bloom Price'!R109</f>
        <v>52.24</v>
      </c>
      <c r="L109" s="8">
        <f>'Bloom Price'!T109</f>
        <v>87.09</v>
      </c>
      <c r="M109" s="8">
        <f>'Bloom Price'!V109</f>
        <v>222.75</v>
      </c>
      <c r="N109" s="8">
        <f>'Bloom Price'!X109</f>
        <v>83.25</v>
      </c>
      <c r="O109" s="8">
        <f>'Bloom Price'!Z109</f>
        <v>133.30000000000001</v>
      </c>
      <c r="P109" s="8">
        <f>'Bloom Price'!AB109</f>
        <v>201.06</v>
      </c>
      <c r="Q109" s="8">
        <f>'Bloom Price'!AD109</f>
        <v>162.87</v>
      </c>
      <c r="R109" s="8">
        <f>'Bloom Price'!AF109</f>
        <v>253.6</v>
      </c>
      <c r="S109" s="8">
        <f>'Bloom Price'!AH109</f>
        <v>100.79</v>
      </c>
      <c r="T109" s="8">
        <f>'Bloom Price'!AJ109</f>
        <v>72.760000000000005</v>
      </c>
      <c r="U109" s="8">
        <f>'Bloom Price'!AL109</f>
        <v>10.75</v>
      </c>
      <c r="V109" s="8">
        <f>'Bloom Price'!AN109</f>
        <v>85.19</v>
      </c>
      <c r="W109" s="8">
        <f>'Bloom Price'!AP109</f>
        <v>83.5</v>
      </c>
      <c r="X109" s="8">
        <f>'Bloom Price'!AR109</f>
        <v>49.93</v>
      </c>
      <c r="Y109" s="8">
        <f>'Bloom Price'!AT109</f>
        <v>24.18</v>
      </c>
      <c r="Z109" s="8">
        <f>'Bloom Price'!AV109</f>
        <v>101.93</v>
      </c>
      <c r="AA109" s="415">
        <f>'Bloom Price'!AX109</f>
        <v>108</v>
      </c>
      <c r="AB109" s="485">
        <f>IF($B109&lt;&gt;DATE(1900,1,0),_xll.BDH(AB$2,"PX_LAST",$B109,$B109,""),0)</f>
        <v>1627.396</v>
      </c>
      <c r="AC109" s="485">
        <f>IF($B109&lt;&gt;DATE(1900,1,0),_xll.BDH(AC$2,"PX_LAST",$B109,$B109,""),0)</f>
        <v>2109.19</v>
      </c>
      <c r="AD109" s="485">
        <f>IF($B109&lt;&gt;DATE(1900,1,0),_xll.BDH(AD$2,"PX_LAST",$B109,$B109,""),0)</f>
        <v>2008.58</v>
      </c>
      <c r="AE109" s="485">
        <f>IF($B109&lt;&gt;DATE(1900,1,0),_xll.BDH(AE$2,"PX_LAST",$B109,$B109,""),0)</f>
        <v>2.9022000000000001</v>
      </c>
      <c r="AF109" s="442">
        <f t="shared" si="2"/>
        <v>2.9022000000000003E-2</v>
      </c>
      <c r="AG109" s="445">
        <f t="shared" si="3"/>
        <v>7.8383446079133279E-5</v>
      </c>
    </row>
    <row r="110" spans="1:33" x14ac:dyDescent="0.25">
      <c r="A110">
        <v>106</v>
      </c>
      <c r="B110" s="381">
        <f>'Bloom Price'!A110</f>
        <v>43255</v>
      </c>
      <c r="C110" s="485">
        <f>'Bloom Price'!B110</f>
        <v>64.099999999999994</v>
      </c>
      <c r="D110" s="8">
        <f>'Bloom Price'!D110</f>
        <v>59.41</v>
      </c>
      <c r="E110" s="8">
        <f>'Bloom Price'!F110</f>
        <v>100.24</v>
      </c>
      <c r="F110" s="8">
        <f>'Bloom Price'!H110</f>
        <v>68.599999999999994</v>
      </c>
      <c r="G110" s="8">
        <f>'Bloom Price'!J110</f>
        <v>477.93</v>
      </c>
      <c r="H110" s="8">
        <f>'Bloom Price'!L110</f>
        <v>99.1</v>
      </c>
      <c r="I110" s="8">
        <f>'Bloom Price'!N110</f>
        <v>132.65</v>
      </c>
      <c r="J110" s="8">
        <f>'Bloom Price'!P110</f>
        <v>51.45</v>
      </c>
      <c r="K110" s="8">
        <f>'Bloom Price'!R110</f>
        <v>52.29</v>
      </c>
      <c r="L110" s="8">
        <f>'Bloom Price'!T110</f>
        <v>88.65</v>
      </c>
      <c r="M110" s="8">
        <f>'Bloom Price'!V110</f>
        <v>225.83</v>
      </c>
      <c r="N110" s="8">
        <f>'Bloom Price'!X110</f>
        <v>84.57</v>
      </c>
      <c r="O110" s="8">
        <f>'Bloom Price'!Z110</f>
        <v>134.68</v>
      </c>
      <c r="P110" s="8">
        <f>'Bloom Price'!AB110</f>
        <v>201.79</v>
      </c>
      <c r="Q110" s="8">
        <f>'Bloom Price'!AD110</f>
        <v>163.72</v>
      </c>
      <c r="R110" s="8">
        <f>'Bloom Price'!AF110</f>
        <v>251.88</v>
      </c>
      <c r="S110" s="8">
        <f>'Bloom Price'!AH110</f>
        <v>101.67</v>
      </c>
      <c r="T110" s="8">
        <f>'Bloom Price'!AJ110</f>
        <v>73.83</v>
      </c>
      <c r="U110" s="8">
        <f>'Bloom Price'!AL110</f>
        <v>10.75</v>
      </c>
      <c r="V110" s="8">
        <f>'Bloom Price'!AN110</f>
        <v>85.37</v>
      </c>
      <c r="W110" s="8">
        <f>'Bloom Price'!AP110</f>
        <v>83.34</v>
      </c>
      <c r="X110" s="8">
        <f>'Bloom Price'!AR110</f>
        <v>49.661000000000001</v>
      </c>
      <c r="Y110" s="8">
        <f>'Bloom Price'!AT110</f>
        <v>24.15</v>
      </c>
      <c r="Z110" s="8">
        <f>'Bloom Price'!AV110</f>
        <v>101.57</v>
      </c>
      <c r="AA110" s="415">
        <f>'Bloom Price'!AX110</f>
        <v>107.96</v>
      </c>
      <c r="AB110" s="485">
        <f>IF($B110&lt;&gt;DATE(1900,1,0),_xll.BDH(AB$2,"PX_LAST",$B110,$B110,""),0)</f>
        <v>1634.9949999999999</v>
      </c>
      <c r="AC110" s="485">
        <f>IF($B110&lt;&gt;DATE(1900,1,0),_xll.BDH(AC$2,"PX_LAST",$B110,$B110,""),0)</f>
        <v>2121.86</v>
      </c>
      <c r="AD110" s="485">
        <f>IF($B110&lt;&gt;DATE(1900,1,0),_xll.BDH(AD$2,"PX_LAST",$B110,$B110,""),0)</f>
        <v>2004.95</v>
      </c>
      <c r="AE110" s="485">
        <f>IF($B110&lt;&gt;DATE(1900,1,0),_xll.BDH(AE$2,"PX_LAST",$B110,$B110,""),0)</f>
        <v>2.9424000000000001</v>
      </c>
      <c r="AF110" s="442">
        <f t="shared" si="2"/>
        <v>2.9424000000000002E-2</v>
      </c>
      <c r="AG110" s="445">
        <f t="shared" si="3"/>
        <v>7.9453628921477559E-5</v>
      </c>
    </row>
    <row r="111" spans="1:33" x14ac:dyDescent="0.25">
      <c r="A111">
        <v>107</v>
      </c>
      <c r="B111" s="381">
        <f>'Bloom Price'!A111</f>
        <v>43256</v>
      </c>
      <c r="C111" s="485">
        <f>'Bloom Price'!B111</f>
        <v>63.33</v>
      </c>
      <c r="D111" s="8">
        <f>'Bloom Price'!D111</f>
        <v>59.86</v>
      </c>
      <c r="E111" s="8">
        <f>'Bloom Price'!F111</f>
        <v>99.94</v>
      </c>
      <c r="F111" s="8">
        <f>'Bloom Price'!H111</f>
        <v>69.11</v>
      </c>
      <c r="G111" s="8">
        <f>'Bloom Price'!J111</f>
        <v>492.37</v>
      </c>
      <c r="H111" s="8">
        <f>'Bloom Price'!L111</f>
        <v>99.24</v>
      </c>
      <c r="I111" s="8">
        <f>'Bloom Price'!N111</f>
        <v>134.12</v>
      </c>
      <c r="J111" s="8">
        <f>'Bloom Price'!P111</f>
        <v>51.92</v>
      </c>
      <c r="K111" s="8">
        <f>'Bloom Price'!R111</f>
        <v>52.91</v>
      </c>
      <c r="L111" s="8">
        <f>'Bloom Price'!T111</f>
        <v>87.06</v>
      </c>
      <c r="M111" s="8">
        <f>'Bloom Price'!V111</f>
        <v>225.27</v>
      </c>
      <c r="N111" s="8">
        <f>'Bloom Price'!X111</f>
        <v>85.05</v>
      </c>
      <c r="O111" s="8">
        <f>'Bloom Price'!Z111</f>
        <v>135.76</v>
      </c>
      <c r="P111" s="8">
        <f>'Bloom Price'!AB111</f>
        <v>201.81</v>
      </c>
      <c r="Q111" s="8">
        <f>'Bloom Price'!AD111</f>
        <v>164</v>
      </c>
      <c r="R111" s="8">
        <f>'Bloom Price'!AF111</f>
        <v>252</v>
      </c>
      <c r="S111" s="8">
        <f>'Bloom Price'!AH111</f>
        <v>102.19</v>
      </c>
      <c r="T111" s="8">
        <f>'Bloom Price'!AJ111</f>
        <v>74.05</v>
      </c>
      <c r="U111" s="8">
        <f>'Bloom Price'!AL111</f>
        <v>10.75</v>
      </c>
      <c r="V111" s="8">
        <f>'Bloom Price'!AN111</f>
        <v>85.47</v>
      </c>
      <c r="W111" s="8">
        <f>'Bloom Price'!AP111</f>
        <v>83.43</v>
      </c>
      <c r="X111" s="8">
        <f>'Bloom Price'!AR111</f>
        <v>49.878999999999998</v>
      </c>
      <c r="Y111" s="8">
        <f>'Bloom Price'!AT111</f>
        <v>24.18</v>
      </c>
      <c r="Z111" s="8">
        <f>'Bloom Price'!AV111</f>
        <v>101.83</v>
      </c>
      <c r="AA111" s="415">
        <f>'Bloom Price'!AX111</f>
        <v>108.13</v>
      </c>
      <c r="AB111" s="485">
        <f>IF($B111&lt;&gt;DATE(1900,1,0),_xll.BDH(AB$2,"PX_LAST",$B111,$B111,""),0)</f>
        <v>1637.385</v>
      </c>
      <c r="AC111" s="485">
        <f>IF($B111&lt;&gt;DATE(1900,1,0),_xll.BDH(AC$2,"PX_LAST",$B111,$B111,""),0)</f>
        <v>2119.36</v>
      </c>
      <c r="AD111" s="485">
        <f>IF($B111&lt;&gt;DATE(1900,1,0),_xll.BDH(AD$2,"PX_LAST",$B111,$B111,""),0)</f>
        <v>2006.3</v>
      </c>
      <c r="AE111" s="485">
        <f>IF($B111&lt;&gt;DATE(1900,1,0),_xll.BDH(AE$2,"PX_LAST",$B111,$B111,""),0)</f>
        <v>2.9276999999999997</v>
      </c>
      <c r="AF111" s="442">
        <f t="shared" si="2"/>
        <v>2.9276999999999997E-2</v>
      </c>
      <c r="AG111" s="445">
        <f t="shared" si="3"/>
        <v>7.9062341748592502E-5</v>
      </c>
    </row>
    <row r="112" spans="1:33" x14ac:dyDescent="0.25">
      <c r="A112">
        <v>108</v>
      </c>
      <c r="B112" s="381">
        <f>'Bloom Price'!A112</f>
        <v>43257</v>
      </c>
      <c r="C112" s="485">
        <f>'Bloom Price'!B112</f>
        <v>65.08</v>
      </c>
      <c r="D112" s="8">
        <f>'Bloom Price'!D112</f>
        <v>60.97</v>
      </c>
      <c r="E112" s="8">
        <f>'Bloom Price'!F112</f>
        <v>101.91</v>
      </c>
      <c r="F112" s="8">
        <f>'Bloom Price'!H112</f>
        <v>68.2</v>
      </c>
      <c r="G112" s="8">
        <f>'Bloom Price'!J112</f>
        <v>493.38</v>
      </c>
      <c r="H112" s="8">
        <f>'Bloom Price'!L112</f>
        <v>99.98</v>
      </c>
      <c r="I112" s="8">
        <f>'Bloom Price'!N112</f>
        <v>135.55000000000001</v>
      </c>
      <c r="J112" s="8">
        <f>'Bloom Price'!P112</f>
        <v>52.92</v>
      </c>
      <c r="K112" s="8">
        <f>'Bloom Price'!R112</f>
        <v>52.53</v>
      </c>
      <c r="L112" s="8">
        <f>'Bloom Price'!T112</f>
        <v>88.43</v>
      </c>
      <c r="M112" s="8">
        <f>'Bloom Price'!V112</f>
        <v>224.36</v>
      </c>
      <c r="N112" s="8">
        <f>'Bloom Price'!X112</f>
        <v>85.21</v>
      </c>
      <c r="O112" s="8">
        <f>'Bloom Price'!Z112</f>
        <v>137.19</v>
      </c>
      <c r="P112" s="8">
        <f>'Bloom Price'!AB112</f>
        <v>203.77</v>
      </c>
      <c r="Q112" s="8">
        <f>'Bloom Price'!AD112</f>
        <v>165.35</v>
      </c>
      <c r="R112" s="8">
        <f>'Bloom Price'!AF112</f>
        <v>256.55</v>
      </c>
      <c r="S112" s="8">
        <f>'Bloom Price'!AH112</f>
        <v>102.49</v>
      </c>
      <c r="T112" s="8">
        <f>'Bloom Price'!AJ112</f>
        <v>74.75</v>
      </c>
      <c r="U112" s="8">
        <f>'Bloom Price'!AL112</f>
        <v>10.73</v>
      </c>
      <c r="V112" s="8">
        <f>'Bloom Price'!AN112</f>
        <v>85.68</v>
      </c>
      <c r="W112" s="8">
        <f>'Bloom Price'!AP112</f>
        <v>83.2</v>
      </c>
      <c r="X112" s="8">
        <f>'Bloom Price'!AR112</f>
        <v>49.73</v>
      </c>
      <c r="Y112" s="8">
        <f>'Bloom Price'!AT112</f>
        <v>24.145</v>
      </c>
      <c r="Z112" s="8">
        <f>'Bloom Price'!AV112</f>
        <v>101.42</v>
      </c>
      <c r="AA112" s="415">
        <f>'Bloom Price'!AX112</f>
        <v>107.89</v>
      </c>
      <c r="AB112" s="485">
        <f>IF($B112&lt;&gt;DATE(1900,1,0),_xll.BDH(AB$2,"PX_LAST",$B112,$B112,""),0)</f>
        <v>1651.2639999999999</v>
      </c>
      <c r="AC112" s="485">
        <f>IF($B112&lt;&gt;DATE(1900,1,0),_xll.BDH(AC$2,"PX_LAST",$B112,$B112,""),0)</f>
        <v>2136.7399999999998</v>
      </c>
      <c r="AD112" s="485">
        <f>IF($B112&lt;&gt;DATE(1900,1,0),_xll.BDH(AD$2,"PX_LAST",$B112,$B112,""),0)</f>
        <v>2000.33</v>
      </c>
      <c r="AE112" s="485">
        <f>IF($B112&lt;&gt;DATE(1900,1,0),_xll.BDH(AE$2,"PX_LAST",$B112,$B112,""),0)</f>
        <v>2.9717000000000002</v>
      </c>
      <c r="AF112" s="442">
        <f t="shared" si="2"/>
        <v>2.9717000000000004E-2</v>
      </c>
      <c r="AG112" s="445">
        <f t="shared" si="3"/>
        <v>8.0233375257421358E-5</v>
      </c>
    </row>
    <row r="113" spans="1:33" x14ac:dyDescent="0.25">
      <c r="A113">
        <v>109</v>
      </c>
      <c r="B113" s="381">
        <f>'Bloom Price'!A113</f>
        <v>43258</v>
      </c>
      <c r="C113" s="485">
        <f>'Bloom Price'!B113</f>
        <v>65.02</v>
      </c>
      <c r="D113" s="8">
        <f>'Bloom Price'!D113</f>
        <v>60.66</v>
      </c>
      <c r="E113" s="8">
        <f>'Bloom Price'!F113</f>
        <v>102.47</v>
      </c>
      <c r="F113" s="8">
        <f>'Bloom Price'!H113</f>
        <v>69.709999999999994</v>
      </c>
      <c r="G113" s="8">
        <f>'Bloom Price'!J113</f>
        <v>485.34</v>
      </c>
      <c r="H113" s="8">
        <f>'Bloom Price'!L113</f>
        <v>99.32</v>
      </c>
      <c r="I113" s="8">
        <f>'Bloom Price'!N113</f>
        <v>132.91</v>
      </c>
      <c r="J113" s="8">
        <f>'Bloom Price'!P113</f>
        <v>52.62</v>
      </c>
      <c r="K113" s="8">
        <f>'Bloom Price'!R113</f>
        <v>51.25</v>
      </c>
      <c r="L113" s="8">
        <f>'Bloom Price'!T113</f>
        <v>88.81</v>
      </c>
      <c r="M113" s="8">
        <f>'Bloom Price'!V113</f>
        <v>223.53</v>
      </c>
      <c r="N113" s="8">
        <f>'Bloom Price'!X113</f>
        <v>83.27</v>
      </c>
      <c r="O113" s="8">
        <f>'Bloom Price'!Z113</f>
        <v>133.37</v>
      </c>
      <c r="P113" s="8">
        <f>'Bloom Price'!AB113</f>
        <v>203.59</v>
      </c>
      <c r="Q113" s="8">
        <f>'Bloom Price'!AD113</f>
        <v>165.23</v>
      </c>
      <c r="R113" s="8">
        <f>'Bloom Price'!AF113</f>
        <v>257.25</v>
      </c>
      <c r="S113" s="8">
        <f>'Bloom Price'!AH113</f>
        <v>100.88</v>
      </c>
      <c r="T113" s="8">
        <f>'Bloom Price'!AJ113</f>
        <v>74.760000000000005</v>
      </c>
      <c r="U113" s="8">
        <f>'Bloom Price'!AL113</f>
        <v>10.71</v>
      </c>
      <c r="V113" s="8">
        <f>'Bloom Price'!AN113</f>
        <v>85.71</v>
      </c>
      <c r="W113" s="8">
        <f>'Bloom Price'!AP113</f>
        <v>83.43</v>
      </c>
      <c r="X113" s="8">
        <f>'Bloom Price'!AR113</f>
        <v>49.9</v>
      </c>
      <c r="Y113" s="8">
        <f>'Bloom Price'!AT113</f>
        <v>24.21</v>
      </c>
      <c r="Z113" s="8">
        <f>'Bloom Price'!AV113</f>
        <v>101.85</v>
      </c>
      <c r="AA113" s="415">
        <f>'Bloom Price'!AX113</f>
        <v>107.59</v>
      </c>
      <c r="AB113" s="485">
        <f>IF($B113&lt;&gt;DATE(1900,1,0),_xll.BDH(AB$2,"PX_LAST",$B113,$B113,""),0)</f>
        <v>1649.4159999999999</v>
      </c>
      <c r="AC113" s="485">
        <f>IF($B113&lt;&gt;DATE(1900,1,0),_xll.BDH(AC$2,"PX_LAST",$B113,$B113,""),0)</f>
        <v>2137.5700000000002</v>
      </c>
      <c r="AD113" s="485">
        <f>IF($B113&lt;&gt;DATE(1900,1,0),_xll.BDH(AD$2,"PX_LAST",$B113,$B113,""),0)</f>
        <v>2004.65</v>
      </c>
      <c r="AE113" s="485">
        <f>IF($B113&lt;&gt;DATE(1900,1,0),_xll.BDH(AE$2,"PX_LAST",$B113,$B113,""),0)</f>
        <v>2.9203999999999999</v>
      </c>
      <c r="AF113" s="442">
        <f t="shared" si="2"/>
        <v>2.9204000000000001E-2</v>
      </c>
      <c r="AG113" s="445">
        <f t="shared" si="3"/>
        <v>7.886800836076624E-5</v>
      </c>
    </row>
    <row r="114" spans="1:33" x14ac:dyDescent="0.25">
      <c r="A114">
        <v>110</v>
      </c>
      <c r="B114" s="381">
        <f>'Bloom Price'!A114</f>
        <v>43259</v>
      </c>
      <c r="C114" s="485">
        <f>'Bloom Price'!B114</f>
        <v>66.03</v>
      </c>
      <c r="D114" s="8">
        <f>'Bloom Price'!D114</f>
        <v>60.83</v>
      </c>
      <c r="E114" s="8">
        <f>'Bloom Price'!F114</f>
        <v>103.98</v>
      </c>
      <c r="F114" s="8">
        <f>'Bloom Price'!H114</f>
        <v>70.75</v>
      </c>
      <c r="G114" s="8">
        <f>'Bloom Price'!J114</f>
        <v>484.6</v>
      </c>
      <c r="H114" s="8">
        <f>'Bloom Price'!L114</f>
        <v>100.43</v>
      </c>
      <c r="I114" s="8">
        <f>'Bloom Price'!N114</f>
        <v>133.53</v>
      </c>
      <c r="J114" s="8">
        <f>'Bloom Price'!P114</f>
        <v>53.16</v>
      </c>
      <c r="K114" s="8">
        <f>'Bloom Price'!R114</f>
        <v>51.15</v>
      </c>
      <c r="L114" s="8">
        <f>'Bloom Price'!T114</f>
        <v>90.33</v>
      </c>
      <c r="M114" s="8">
        <f>'Bloom Price'!V114</f>
        <v>227.28</v>
      </c>
      <c r="N114" s="8">
        <f>'Bloom Price'!X114</f>
        <v>84.34</v>
      </c>
      <c r="O114" s="8">
        <f>'Bloom Price'!Z114</f>
        <v>134.26</v>
      </c>
      <c r="P114" s="8">
        <f>'Bloom Price'!AB114</f>
        <v>205</v>
      </c>
      <c r="Q114" s="8">
        <f>'Bloom Price'!AD114</f>
        <v>165.75</v>
      </c>
      <c r="R114" s="8">
        <f>'Bloom Price'!AF114</f>
        <v>260.14999999999998</v>
      </c>
      <c r="S114" s="8">
        <f>'Bloom Price'!AH114</f>
        <v>101.63</v>
      </c>
      <c r="T114" s="8">
        <f>'Bloom Price'!AJ114</f>
        <v>74.900000000000006</v>
      </c>
      <c r="U114" s="8">
        <f>'Bloom Price'!AL114</f>
        <v>10.73</v>
      </c>
      <c r="V114" s="8">
        <f>'Bloom Price'!AN114</f>
        <v>85.66</v>
      </c>
      <c r="W114" s="8">
        <f>'Bloom Price'!AP114</f>
        <v>83.36</v>
      </c>
      <c r="X114" s="8">
        <f>'Bloom Price'!AR114</f>
        <v>49.78</v>
      </c>
      <c r="Y114" s="8">
        <f>'Bloom Price'!AT114</f>
        <v>24.18</v>
      </c>
      <c r="Z114" s="8">
        <f>'Bloom Price'!AV114</f>
        <v>101.71</v>
      </c>
      <c r="AA114" s="415">
        <f>'Bloom Price'!AX114</f>
        <v>107.69</v>
      </c>
      <c r="AB114" s="485">
        <f>IF($B114&lt;&gt;DATE(1900,1,0),_xll.BDH(AB$2,"PX_LAST",$B114,$B114,""),0)</f>
        <v>1654.7429999999999</v>
      </c>
      <c r="AC114" s="485">
        <f>IF($B114&lt;&gt;DATE(1900,1,0),_xll.BDH(AC$2,"PX_LAST",$B114,$B114,""),0)</f>
        <v>2137.7399999999998</v>
      </c>
      <c r="AD114" s="485">
        <f>IF($B114&lt;&gt;DATE(1900,1,0),_xll.BDH(AD$2,"PX_LAST",$B114,$B114,""),0)</f>
        <v>2004.07</v>
      </c>
      <c r="AE114" s="485">
        <f>IF($B114&lt;&gt;DATE(1900,1,0),_xll.BDH(AE$2,"PX_LAST",$B114,$B114,""),0)</f>
        <v>2.9460999999999999</v>
      </c>
      <c r="AF114" s="442">
        <f t="shared" si="2"/>
        <v>2.9461000000000001E-2</v>
      </c>
      <c r="AG114" s="445">
        <f t="shared" si="3"/>
        <v>7.9552107391300808E-5</v>
      </c>
    </row>
    <row r="115" spans="1:33" x14ac:dyDescent="0.25">
      <c r="A115">
        <v>111</v>
      </c>
      <c r="B115" s="381">
        <f>'Bloom Price'!A115</f>
        <v>43262</v>
      </c>
      <c r="C115" s="485">
        <f>'Bloom Price'!B115</f>
        <v>66.94</v>
      </c>
      <c r="D115" s="8">
        <f>'Bloom Price'!D115</f>
        <v>60.92</v>
      </c>
      <c r="E115" s="8">
        <f>'Bloom Price'!F115</f>
        <v>104.35</v>
      </c>
      <c r="F115" s="8">
        <f>'Bloom Price'!H115</f>
        <v>71.989999999999995</v>
      </c>
      <c r="G115" s="8">
        <f>'Bloom Price'!J115</f>
        <v>490.71</v>
      </c>
      <c r="H115" s="8">
        <f>'Bloom Price'!L115</f>
        <v>99.77</v>
      </c>
      <c r="I115" s="8">
        <f>'Bloom Price'!N115</f>
        <v>133.97999999999999</v>
      </c>
      <c r="J115" s="8">
        <f>'Bloom Price'!P115</f>
        <v>53.12</v>
      </c>
      <c r="K115" s="8">
        <f>'Bloom Price'!R115</f>
        <v>49.89</v>
      </c>
      <c r="L115" s="8">
        <f>'Bloom Price'!T115</f>
        <v>90.43</v>
      </c>
      <c r="M115" s="8">
        <f>'Bloom Price'!V115</f>
        <v>226.09</v>
      </c>
      <c r="N115" s="8">
        <f>'Bloom Price'!X115</f>
        <v>83.89</v>
      </c>
      <c r="O115" s="8">
        <f>'Bloom Price'!Z115</f>
        <v>137.34</v>
      </c>
      <c r="P115" s="8">
        <f>'Bloom Price'!AB115</f>
        <v>204.22</v>
      </c>
      <c r="Q115" s="8">
        <f>'Bloom Price'!AD115</f>
        <v>165.9</v>
      </c>
      <c r="R115" s="8">
        <f>'Bloom Price'!AF115</f>
        <v>261.97000000000003</v>
      </c>
      <c r="S115" s="8">
        <f>'Bloom Price'!AH115</f>
        <v>101.05</v>
      </c>
      <c r="T115" s="8">
        <f>'Bloom Price'!AJ115</f>
        <v>74.59</v>
      </c>
      <c r="U115" s="8">
        <f>'Bloom Price'!AL115</f>
        <v>10.72</v>
      </c>
      <c r="V115" s="8">
        <f>'Bloom Price'!AN115</f>
        <v>85.82</v>
      </c>
      <c r="W115" s="8">
        <f>'Bloom Price'!AP115</f>
        <v>83.27</v>
      </c>
      <c r="X115" s="8">
        <f>'Bloom Price'!AR115</f>
        <v>49.7104</v>
      </c>
      <c r="Y115" s="8">
        <f>'Bloom Price'!AT115</f>
        <v>24.17</v>
      </c>
      <c r="Z115" s="8">
        <f>'Bloom Price'!AV115</f>
        <v>101.61</v>
      </c>
      <c r="AA115" s="415">
        <f>'Bloom Price'!AX115</f>
        <v>107.48</v>
      </c>
      <c r="AB115" s="485">
        <f>IF($B115&lt;&gt;DATE(1900,1,0),_xll.BDH(AB$2,"PX_LAST",$B115,$B115,""),0)</f>
        <v>1656.4259999999999</v>
      </c>
      <c r="AC115" s="485">
        <f>IF($B115&lt;&gt;DATE(1900,1,0),_xll.BDH(AC$2,"PX_LAST",$B115,$B115,""),0)</f>
        <v>2144.1999999999998</v>
      </c>
      <c r="AD115" s="485">
        <f>IF($B115&lt;&gt;DATE(1900,1,0),_xll.BDH(AD$2,"PX_LAST",$B115,$B115,""),0)</f>
        <v>2002.02</v>
      </c>
      <c r="AE115" s="485">
        <f>IF($B115&lt;&gt;DATE(1900,1,0),_xll.BDH(AE$2,"PX_LAST",$B115,$B115,""),0)</f>
        <v>2.9516</v>
      </c>
      <c r="AF115" s="442">
        <f t="shared" si="2"/>
        <v>2.9516000000000001E-2</v>
      </c>
      <c r="AG115" s="445">
        <f t="shared" si="3"/>
        <v>7.9698487783108618E-5</v>
      </c>
    </row>
    <row r="116" spans="1:33" x14ac:dyDescent="0.25">
      <c r="A116">
        <v>112</v>
      </c>
      <c r="B116" s="381">
        <f>'Bloom Price'!A116</f>
        <v>43263</v>
      </c>
      <c r="C116" s="485">
        <f>'Bloom Price'!B116</f>
        <v>66.349999999999994</v>
      </c>
      <c r="D116" s="8">
        <f>'Bloom Price'!D116</f>
        <v>61</v>
      </c>
      <c r="E116" s="8">
        <f>'Bloom Price'!F116</f>
        <v>104.33</v>
      </c>
      <c r="F116" s="8">
        <f>'Bloom Price'!H116</f>
        <v>71.48</v>
      </c>
      <c r="G116" s="8">
        <f>'Bloom Price'!J116</f>
        <v>494.92</v>
      </c>
      <c r="H116" s="8">
        <f>'Bloom Price'!L116</f>
        <v>98.91</v>
      </c>
      <c r="I116" s="8">
        <f>'Bloom Price'!N116</f>
        <v>136.26</v>
      </c>
      <c r="J116" s="8">
        <f>'Bloom Price'!P116</f>
        <v>53.13</v>
      </c>
      <c r="K116" s="8">
        <f>'Bloom Price'!R116</f>
        <v>50.86</v>
      </c>
      <c r="L116" s="8">
        <f>'Bloom Price'!T116</f>
        <v>91.21</v>
      </c>
      <c r="M116" s="8">
        <f>'Bloom Price'!V116</f>
        <v>229.71</v>
      </c>
      <c r="N116" s="8">
        <f>'Bloom Price'!X116</f>
        <v>85.02</v>
      </c>
      <c r="O116" s="8">
        <f>'Bloom Price'!Z116</f>
        <v>139.72999999999999</v>
      </c>
      <c r="P116" s="8">
        <f>'Bloom Price'!AB116</f>
        <v>202.28</v>
      </c>
      <c r="Q116" s="8">
        <f>'Bloom Price'!AD116</f>
        <v>166.24</v>
      </c>
      <c r="R116" s="8">
        <f>'Bloom Price'!AF116</f>
        <v>265.52999999999997</v>
      </c>
      <c r="S116" s="8">
        <f>'Bloom Price'!AH116</f>
        <v>101.31</v>
      </c>
      <c r="T116" s="8">
        <f>'Bloom Price'!AJ116</f>
        <v>74.290000000000006</v>
      </c>
      <c r="U116" s="8">
        <f>'Bloom Price'!AL116</f>
        <v>10.72</v>
      </c>
      <c r="V116" s="8">
        <f>'Bloom Price'!AN116</f>
        <v>85.89</v>
      </c>
      <c r="W116" s="8">
        <f>'Bloom Price'!AP116</f>
        <v>83.24</v>
      </c>
      <c r="X116" s="8">
        <f>'Bloom Price'!AR116</f>
        <v>49.68</v>
      </c>
      <c r="Y116" s="8">
        <f>'Bloom Price'!AT116</f>
        <v>24.155000000000001</v>
      </c>
      <c r="Z116" s="8">
        <f>'Bloom Price'!AV116</f>
        <v>101.55</v>
      </c>
      <c r="AA116" s="415">
        <f>'Bloom Price'!AX116</f>
        <v>107.03</v>
      </c>
      <c r="AB116" s="485">
        <f>IF($B116&lt;&gt;DATE(1900,1,0),_xll.BDH(AB$2,"PX_LAST",$B116,$B116,""),0)</f>
        <v>1660.0309999999999</v>
      </c>
      <c r="AC116" s="485">
        <f>IF($B116&lt;&gt;DATE(1900,1,0),_xll.BDH(AC$2,"PX_LAST",$B116,$B116,""),0)</f>
        <v>2145.36</v>
      </c>
      <c r="AD116" s="485">
        <f>IF($B116&lt;&gt;DATE(1900,1,0),_xll.BDH(AD$2,"PX_LAST",$B116,$B116,""),0)</f>
        <v>2002.64</v>
      </c>
      <c r="AE116" s="485">
        <f>IF($B116&lt;&gt;DATE(1900,1,0),_xll.BDH(AE$2,"PX_LAST",$B116,$B116,""),0)</f>
        <v>2.9607999999999999</v>
      </c>
      <c r="AF116" s="442">
        <f t="shared" si="2"/>
        <v>2.9607999999999999E-2</v>
      </c>
      <c r="AG116" s="445">
        <f t="shared" si="3"/>
        <v>7.9943324824416351E-5</v>
      </c>
    </row>
    <row r="117" spans="1:33" x14ac:dyDescent="0.25">
      <c r="A117">
        <v>113</v>
      </c>
      <c r="B117" s="381">
        <f>'Bloom Price'!A117</f>
        <v>43264</v>
      </c>
      <c r="C117" s="485">
        <f>'Bloom Price'!B117</f>
        <v>68.41</v>
      </c>
      <c r="D117" s="8">
        <f>'Bloom Price'!D117</f>
        <v>60.34</v>
      </c>
      <c r="E117" s="8">
        <f>'Bloom Price'!F117</f>
        <v>106.31</v>
      </c>
      <c r="F117" s="8">
        <f>'Bloom Price'!H117</f>
        <v>70.44</v>
      </c>
      <c r="G117" s="8">
        <f>'Bloom Price'!J117</f>
        <v>490.47</v>
      </c>
      <c r="H117" s="8">
        <f>'Bloom Price'!L117</f>
        <v>97.58</v>
      </c>
      <c r="I117" s="8">
        <f>'Bloom Price'!N117</f>
        <v>136.5</v>
      </c>
      <c r="J117" s="8">
        <f>'Bloom Price'!P117</f>
        <v>53.46</v>
      </c>
      <c r="K117" s="8">
        <f>'Bloom Price'!R117</f>
        <v>50.98</v>
      </c>
      <c r="L117" s="8">
        <f>'Bloom Price'!T117</f>
        <v>90.75</v>
      </c>
      <c r="M117" s="8">
        <f>'Bloom Price'!V117</f>
        <v>229.23</v>
      </c>
      <c r="N117" s="8">
        <f>'Bloom Price'!X117</f>
        <v>85.27</v>
      </c>
      <c r="O117" s="8">
        <f>'Bloom Price'!Z117</f>
        <v>137.66</v>
      </c>
      <c r="P117" s="8">
        <f>'Bloom Price'!AB117</f>
        <v>201.21</v>
      </c>
      <c r="Q117" s="8">
        <f>'Bloom Price'!AD117</f>
        <v>165.59</v>
      </c>
      <c r="R117" s="8">
        <f>'Bloom Price'!AF117</f>
        <v>262.92</v>
      </c>
      <c r="S117" s="8">
        <f>'Bloom Price'!AH117</f>
        <v>100.85</v>
      </c>
      <c r="T117" s="8">
        <f>'Bloom Price'!AJ117</f>
        <v>74.11</v>
      </c>
      <c r="U117" s="8">
        <f>'Bloom Price'!AL117</f>
        <v>10.72</v>
      </c>
      <c r="V117" s="8">
        <f>'Bloom Price'!AN117</f>
        <v>85.92</v>
      </c>
      <c r="W117" s="8">
        <f>'Bloom Price'!AP117</f>
        <v>83.21</v>
      </c>
      <c r="X117" s="8">
        <f>'Bloom Price'!AR117</f>
        <v>49.560099999999998</v>
      </c>
      <c r="Y117" s="8">
        <f>'Bloom Price'!AT117</f>
        <v>24.15</v>
      </c>
      <c r="Z117" s="8">
        <f>'Bloom Price'!AV117</f>
        <v>101.43</v>
      </c>
      <c r="AA117" s="415">
        <f>'Bloom Price'!AX117</f>
        <v>106.69</v>
      </c>
      <c r="AB117" s="485">
        <f>IF($B117&lt;&gt;DATE(1900,1,0),_xll.BDH(AB$2,"PX_LAST",$B117,$B117,""),0)</f>
        <v>1653.162</v>
      </c>
      <c r="AC117" s="485">
        <f>IF($B117&lt;&gt;DATE(1900,1,0),_xll.BDH(AC$2,"PX_LAST",$B117,$B117,""),0)</f>
        <v>2140.1999999999998</v>
      </c>
      <c r="AD117" s="485">
        <f>IF($B117&lt;&gt;DATE(1900,1,0),_xll.BDH(AD$2,"PX_LAST",$B117,$B117,""),0)</f>
        <v>2000.53</v>
      </c>
      <c r="AE117" s="485">
        <f>IF($B117&lt;&gt;DATE(1900,1,0),_xll.BDH(AE$2,"PX_LAST",$B117,$B117,""),0)</f>
        <v>2.9662999999999999</v>
      </c>
      <c r="AF117" s="442">
        <f t="shared" si="2"/>
        <v>2.9662999999999998E-2</v>
      </c>
      <c r="AG117" s="445">
        <f t="shared" si="3"/>
        <v>8.0089684374673453E-5</v>
      </c>
    </row>
    <row r="118" spans="1:33" x14ac:dyDescent="0.25">
      <c r="A118">
        <v>114</v>
      </c>
      <c r="B118" s="381">
        <f>'Bloom Price'!A118</f>
        <v>43265</v>
      </c>
      <c r="C118" s="485">
        <f>'Bloom Price'!B118</f>
        <v>69.12</v>
      </c>
      <c r="D118" s="8">
        <f>'Bloom Price'!D118</f>
        <v>60.43</v>
      </c>
      <c r="E118" s="8">
        <f>'Bloom Price'!F118</f>
        <v>108.75</v>
      </c>
      <c r="F118" s="8">
        <f>'Bloom Price'!H118</f>
        <v>70.989999999999995</v>
      </c>
      <c r="G118" s="8">
        <f>'Bloom Price'!J118</f>
        <v>495.52</v>
      </c>
      <c r="H118" s="8">
        <f>'Bloom Price'!L118</f>
        <v>98.75</v>
      </c>
      <c r="I118" s="8">
        <f>'Bloom Price'!N118</f>
        <v>138.41</v>
      </c>
      <c r="J118" s="8">
        <f>'Bloom Price'!P118</f>
        <v>53.63</v>
      </c>
      <c r="K118" s="8">
        <f>'Bloom Price'!R118</f>
        <v>49.69</v>
      </c>
      <c r="L118" s="8">
        <f>'Bloom Price'!T118</f>
        <v>91.61</v>
      </c>
      <c r="M118" s="8">
        <f>'Bloom Price'!V118</f>
        <v>232.18</v>
      </c>
      <c r="N118" s="8">
        <f>'Bloom Price'!X118</f>
        <v>85.61</v>
      </c>
      <c r="O118" s="8">
        <f>'Bloom Price'!Z118</f>
        <v>139.71</v>
      </c>
      <c r="P118" s="8">
        <f>'Bloom Price'!AB118</f>
        <v>199.75</v>
      </c>
      <c r="Q118" s="8">
        <f>'Bloom Price'!AD118</f>
        <v>166.17</v>
      </c>
      <c r="R118" s="8">
        <f>'Bloom Price'!AF118</f>
        <v>263.48</v>
      </c>
      <c r="S118" s="8">
        <f>'Bloom Price'!AH118</f>
        <v>101.42</v>
      </c>
      <c r="T118" s="8">
        <f>'Bloom Price'!AJ118</f>
        <v>74.7</v>
      </c>
      <c r="U118" s="8">
        <f>'Bloom Price'!AL118</f>
        <v>10.74</v>
      </c>
      <c r="V118" s="8">
        <f>'Bloom Price'!AN118</f>
        <v>86.17</v>
      </c>
      <c r="W118" s="8">
        <f>'Bloom Price'!AP118</f>
        <v>83.45</v>
      </c>
      <c r="X118" s="8">
        <f>'Bloom Price'!AR118</f>
        <v>49.7</v>
      </c>
      <c r="Y118" s="8">
        <f>'Bloom Price'!AT118</f>
        <v>24.16</v>
      </c>
      <c r="Z118" s="8">
        <f>'Bloom Price'!AV118</f>
        <v>101.75</v>
      </c>
      <c r="AA118" s="415">
        <f>'Bloom Price'!AX118</f>
        <v>106.56</v>
      </c>
      <c r="AB118" s="485">
        <f>IF($B118&lt;&gt;DATE(1900,1,0),_xll.BDH(AB$2,"PX_LAST",$B118,$B118,""),0)</f>
        <v>1657.6289999999999</v>
      </c>
      <c r="AC118" s="485">
        <f>IF($B118&lt;&gt;DATE(1900,1,0),_xll.BDH(AC$2,"PX_LAST",$B118,$B118,""),0)</f>
        <v>2142.02</v>
      </c>
      <c r="AD118" s="485">
        <f>IF($B118&lt;&gt;DATE(1900,1,0),_xll.BDH(AD$2,"PX_LAST",$B118,$B118,""),0)</f>
        <v>2004.46</v>
      </c>
      <c r="AE118" s="485">
        <f>IF($B118&lt;&gt;DATE(1900,1,0),_xll.BDH(AE$2,"PX_LAST",$B118,$B118,""),0)</f>
        <v>2.9351000000000003</v>
      </c>
      <c r="AF118" s="442">
        <f t="shared" si="2"/>
        <v>2.9351000000000002E-2</v>
      </c>
      <c r="AG118" s="445">
        <f t="shared" si="3"/>
        <v>7.9259323209290855E-5</v>
      </c>
    </row>
    <row r="119" spans="1:33" x14ac:dyDescent="0.25">
      <c r="A119">
        <v>115</v>
      </c>
      <c r="B119" s="381">
        <f>'Bloom Price'!A119</f>
        <v>43266</v>
      </c>
      <c r="C119" s="485">
        <f>'Bloom Price'!B119</f>
        <v>70.09</v>
      </c>
      <c r="D119" s="8">
        <f>'Bloom Price'!D119</f>
        <v>59.73</v>
      </c>
      <c r="E119" s="8">
        <f>'Bloom Price'!F119</f>
        <v>108.85</v>
      </c>
      <c r="F119" s="8">
        <f>'Bloom Price'!H119</f>
        <v>71.81</v>
      </c>
      <c r="G119" s="8">
        <f>'Bloom Price'!J119</f>
        <v>490.49</v>
      </c>
      <c r="H119" s="8">
        <f>'Bloom Price'!L119</f>
        <v>99.57</v>
      </c>
      <c r="I119" s="8">
        <f>'Bloom Price'!N119</f>
        <v>138.41</v>
      </c>
      <c r="J119" s="8">
        <f>'Bloom Price'!P119</f>
        <v>54.8</v>
      </c>
      <c r="K119" s="8">
        <f>'Bloom Price'!R119</f>
        <v>49.31</v>
      </c>
      <c r="L119" s="8">
        <f>'Bloom Price'!T119</f>
        <v>91.28</v>
      </c>
      <c r="M119" s="8">
        <f>'Bloom Price'!V119</f>
        <v>233.02</v>
      </c>
      <c r="N119" s="8">
        <f>'Bloom Price'!X119</f>
        <v>85.31</v>
      </c>
      <c r="O119" s="8">
        <f>'Bloom Price'!Z119</f>
        <v>141.63</v>
      </c>
      <c r="P119" s="8">
        <f>'Bloom Price'!AB119</f>
        <v>198.82</v>
      </c>
      <c r="Q119" s="8">
        <f>'Bloom Price'!AD119</f>
        <v>165.98</v>
      </c>
      <c r="R119" s="8">
        <f>'Bloom Price'!AF119</f>
        <v>264.56</v>
      </c>
      <c r="S119" s="8">
        <f>'Bloom Price'!AH119</f>
        <v>100.13</v>
      </c>
      <c r="T119" s="8">
        <f>'Bloom Price'!AJ119</f>
        <v>75.84</v>
      </c>
      <c r="U119" s="8">
        <f>'Bloom Price'!AL119</f>
        <v>10.76</v>
      </c>
      <c r="V119" s="8">
        <f>'Bloom Price'!AN119</f>
        <v>86.12</v>
      </c>
      <c r="W119" s="8">
        <f>'Bloom Price'!AP119</f>
        <v>83.42</v>
      </c>
      <c r="X119" s="8">
        <f>'Bloom Price'!AR119</f>
        <v>49.750999999999998</v>
      </c>
      <c r="Y119" s="8">
        <f>'Bloom Price'!AT119</f>
        <v>24.18</v>
      </c>
      <c r="Z119" s="8">
        <f>'Bloom Price'!AV119</f>
        <v>101.83</v>
      </c>
      <c r="AA119" s="415">
        <f>'Bloom Price'!AX119</f>
        <v>106.78</v>
      </c>
      <c r="AB119" s="485">
        <f>IF($B119&lt;&gt;DATE(1900,1,0),_xll.BDH(AB$2,"PX_LAST",$B119,$B119,""),0)</f>
        <v>1656.1790000000001</v>
      </c>
      <c r="AC119" s="485">
        <f>IF($B119&lt;&gt;DATE(1900,1,0),_xll.BDH(AC$2,"PX_LAST",$B119,$B119,""),0)</f>
        <v>2134.15</v>
      </c>
      <c r="AD119" s="485">
        <f>IF($B119&lt;&gt;DATE(1900,1,0),_xll.BDH(AD$2,"PX_LAST",$B119,$B119,""),0)</f>
        <v>2006.59</v>
      </c>
      <c r="AE119" s="485">
        <f>IF($B119&lt;&gt;DATE(1900,1,0),_xll.BDH(AE$2,"PX_LAST",$B119,$B119,""),0)</f>
        <v>2.9205000000000001</v>
      </c>
      <c r="AF119" s="442">
        <f t="shared" si="2"/>
        <v>2.9205000000000002E-2</v>
      </c>
      <c r="AG119" s="445">
        <f t="shared" si="3"/>
        <v>7.887067055500907E-5</v>
      </c>
    </row>
    <row r="120" spans="1:33" x14ac:dyDescent="0.25">
      <c r="A120">
        <v>116</v>
      </c>
      <c r="B120" s="381">
        <f>'Bloom Price'!A120</f>
        <v>43269</v>
      </c>
      <c r="C120" s="485">
        <f>'Bloom Price'!B120</f>
        <v>67.739999999999995</v>
      </c>
      <c r="D120" s="8">
        <f>'Bloom Price'!D120</f>
        <v>59.58</v>
      </c>
      <c r="E120" s="8">
        <f>'Bloom Price'!F120</f>
        <v>107.06</v>
      </c>
      <c r="F120" s="8">
        <f>'Bloom Price'!H120</f>
        <v>71</v>
      </c>
      <c r="G120" s="8">
        <f>'Bloom Price'!J120</f>
        <v>490.67</v>
      </c>
      <c r="H120" s="8">
        <f>'Bloom Price'!L120</f>
        <v>98.48</v>
      </c>
      <c r="I120" s="8">
        <f>'Bloom Price'!N120</f>
        <v>139.80000000000001</v>
      </c>
      <c r="J120" s="8">
        <f>'Bloom Price'!P120</f>
        <v>53.65</v>
      </c>
      <c r="K120" s="8">
        <f>'Bloom Price'!R120</f>
        <v>48.32</v>
      </c>
      <c r="L120" s="8">
        <f>'Bloom Price'!T120</f>
        <v>91.11</v>
      </c>
      <c r="M120" s="8">
        <f>'Bloom Price'!V120</f>
        <v>232.26</v>
      </c>
      <c r="N120" s="8">
        <f>'Bloom Price'!X120</f>
        <v>85.85</v>
      </c>
      <c r="O120" s="8">
        <f>'Bloom Price'!Z120</f>
        <v>141.12</v>
      </c>
      <c r="P120" s="8">
        <f>'Bloom Price'!AB120</f>
        <v>199</v>
      </c>
      <c r="Q120" s="8">
        <f>'Bloom Price'!AD120</f>
        <v>165.82</v>
      </c>
      <c r="R120" s="8">
        <f>'Bloom Price'!AF120</f>
        <v>263.67</v>
      </c>
      <c r="S120" s="8">
        <f>'Bloom Price'!AH120</f>
        <v>100.86</v>
      </c>
      <c r="T120" s="8">
        <f>'Bloom Price'!AJ120</f>
        <v>75.61</v>
      </c>
      <c r="U120" s="8">
        <f>'Bloom Price'!AL120</f>
        <v>10.76</v>
      </c>
      <c r="V120" s="8">
        <f>'Bloom Price'!AN120</f>
        <v>86.11</v>
      </c>
      <c r="W120" s="8">
        <f>'Bloom Price'!AP120</f>
        <v>83.37</v>
      </c>
      <c r="X120" s="8">
        <f>'Bloom Price'!AR120</f>
        <v>49.88</v>
      </c>
      <c r="Y120" s="8">
        <f>'Bloom Price'!AT120</f>
        <v>24.18</v>
      </c>
      <c r="Z120" s="8">
        <f>'Bloom Price'!AV120</f>
        <v>101.88</v>
      </c>
      <c r="AA120" s="415">
        <f>'Bloom Price'!AX120</f>
        <v>106.21</v>
      </c>
      <c r="AB120" s="485">
        <f>IF($B120&lt;&gt;DATE(1900,1,0),_xll.BDH(AB$2,"PX_LAST",$B120,$B120,""),0)</f>
        <v>1654.328</v>
      </c>
      <c r="AC120" s="485">
        <f>IF($B120&lt;&gt;DATE(1900,1,0),_xll.BDH(AC$2,"PX_LAST",$B120,$B120,""),0)</f>
        <v>2125.79</v>
      </c>
      <c r="AD120" s="485">
        <f>IF($B120&lt;&gt;DATE(1900,1,0),_xll.BDH(AD$2,"PX_LAST",$B120,$B120,""),0)</f>
        <v>2005.97</v>
      </c>
      <c r="AE120" s="485">
        <f>IF($B120&lt;&gt;DATE(1900,1,0),_xll.BDH(AE$2,"PX_LAST",$B120,$B120,""),0)</f>
        <v>2.9169</v>
      </c>
      <c r="AF120" s="442">
        <f t="shared" si="2"/>
        <v>2.9169E-2</v>
      </c>
      <c r="AG120" s="445">
        <f t="shared" si="3"/>
        <v>7.8774829943561997E-5</v>
      </c>
    </row>
    <row r="121" spans="1:33" x14ac:dyDescent="0.25">
      <c r="A121">
        <v>117</v>
      </c>
      <c r="B121" s="381">
        <f>'Bloom Price'!A121</f>
        <v>43270</v>
      </c>
      <c r="C121" s="485">
        <f>'Bloom Price'!B121</f>
        <v>70.77</v>
      </c>
      <c r="D121" s="8">
        <f>'Bloom Price'!D121</f>
        <v>58.49</v>
      </c>
      <c r="E121" s="8">
        <f>'Bloom Price'!F121</f>
        <v>106.1</v>
      </c>
      <c r="F121" s="8">
        <f>'Bloom Price'!H121</f>
        <v>70.8</v>
      </c>
      <c r="G121" s="8">
        <f>'Bloom Price'!J121</f>
        <v>488.6</v>
      </c>
      <c r="H121" s="8">
        <f>'Bloom Price'!L121</f>
        <v>98.01</v>
      </c>
      <c r="I121" s="8">
        <f>'Bloom Price'!N121</f>
        <v>139.52000000000001</v>
      </c>
      <c r="J121" s="8">
        <f>'Bloom Price'!P121</f>
        <v>53.64</v>
      </c>
      <c r="K121" s="8">
        <f>'Bloom Price'!R121</f>
        <v>48.55</v>
      </c>
      <c r="L121" s="8">
        <f>'Bloom Price'!T121</f>
        <v>90</v>
      </c>
      <c r="M121" s="8">
        <f>'Bloom Price'!V121</f>
        <v>231.85</v>
      </c>
      <c r="N121" s="8">
        <f>'Bloom Price'!X121</f>
        <v>84.52</v>
      </c>
      <c r="O121" s="8">
        <f>'Bloom Price'!Z121</f>
        <v>139.07</v>
      </c>
      <c r="P121" s="8">
        <f>'Bloom Price'!AB121</f>
        <v>194.39</v>
      </c>
      <c r="Q121" s="8">
        <f>'Bloom Price'!AD121</f>
        <v>165.22</v>
      </c>
      <c r="R121" s="8">
        <f>'Bloom Price'!AF121</f>
        <v>258.39</v>
      </c>
      <c r="S121" s="8">
        <f>'Bloom Price'!AH121</f>
        <v>100.86</v>
      </c>
      <c r="T121" s="8">
        <f>'Bloom Price'!AJ121</f>
        <v>74.260000000000005</v>
      </c>
      <c r="U121" s="8">
        <f>'Bloom Price'!AL121</f>
        <v>10.77</v>
      </c>
      <c r="V121" s="8">
        <f>'Bloom Price'!AN121</f>
        <v>85.99</v>
      </c>
      <c r="W121" s="8">
        <f>'Bloom Price'!AP121</f>
        <v>83.45</v>
      </c>
      <c r="X121" s="8">
        <f>'Bloom Price'!AR121</f>
        <v>49.79</v>
      </c>
      <c r="Y121" s="8">
        <f>'Bloom Price'!AT121</f>
        <v>24.21</v>
      </c>
      <c r="Z121" s="8">
        <f>'Bloom Price'!AV121</f>
        <v>102.145</v>
      </c>
      <c r="AA121" s="415">
        <f>'Bloom Price'!AX121</f>
        <v>106.18</v>
      </c>
      <c r="AB121" s="485">
        <f>IF($B121&lt;&gt;DATE(1900,1,0),_xll.BDH(AB$2,"PX_LAST",$B121,$B121,""),0)</f>
        <v>1648.11</v>
      </c>
      <c r="AC121" s="485">
        <f>IF($B121&lt;&gt;DATE(1900,1,0),_xll.BDH(AC$2,"PX_LAST",$B121,$B121,""),0)</f>
        <v>2111.44</v>
      </c>
      <c r="AD121" s="485">
        <f>IF($B121&lt;&gt;DATE(1900,1,0),_xll.BDH(AD$2,"PX_LAST",$B121,$B121,""),0)</f>
        <v>2008.53</v>
      </c>
      <c r="AE121" s="485">
        <f>IF($B121&lt;&gt;DATE(1900,1,0),_xll.BDH(AE$2,"PX_LAST",$B121,$B121,""),0)</f>
        <v>2.8967000000000001</v>
      </c>
      <c r="AF121" s="442">
        <f t="shared" si="2"/>
        <v>2.8967E-2</v>
      </c>
      <c r="AG121" s="445">
        <f t="shared" si="3"/>
        <v>7.8236995605607262E-5</v>
      </c>
    </row>
    <row r="122" spans="1:33" x14ac:dyDescent="0.25">
      <c r="A122">
        <v>118</v>
      </c>
      <c r="B122" s="381">
        <f>'Bloom Price'!A122</f>
        <v>43271</v>
      </c>
      <c r="C122" s="485">
        <f>'Bloom Price'!B122</f>
        <v>71.599999999999994</v>
      </c>
      <c r="D122" s="8">
        <f>'Bloom Price'!D122</f>
        <v>58.3</v>
      </c>
      <c r="E122" s="8">
        <f>'Bloom Price'!F122</f>
        <v>107.15</v>
      </c>
      <c r="F122" s="8">
        <f>'Bloom Price'!H122</f>
        <v>70.13</v>
      </c>
      <c r="G122" s="8">
        <f>'Bloom Price'!J122</f>
        <v>487.45</v>
      </c>
      <c r="H122" s="8">
        <f>'Bloom Price'!L122</f>
        <v>98.25</v>
      </c>
      <c r="I122" s="8">
        <f>'Bloom Price'!N122</f>
        <v>138.94</v>
      </c>
      <c r="J122" s="8">
        <f>'Bloom Price'!P122</f>
        <v>54.25</v>
      </c>
      <c r="K122" s="8">
        <f>'Bloom Price'!R122</f>
        <v>48.58</v>
      </c>
      <c r="L122" s="8">
        <f>'Bloom Price'!T122</f>
        <v>91.3</v>
      </c>
      <c r="M122" s="8">
        <f>'Bloom Price'!V122</f>
        <v>231.5</v>
      </c>
      <c r="N122" s="8">
        <f>'Bloom Price'!X122</f>
        <v>85.95</v>
      </c>
      <c r="O122" s="8">
        <f>'Bloom Price'!Z122</f>
        <v>141.30000000000001</v>
      </c>
      <c r="P122" s="8">
        <f>'Bloom Price'!AB122</f>
        <v>195.20500000000001</v>
      </c>
      <c r="Q122" s="8">
        <f>'Bloom Price'!AD122</f>
        <v>165.66</v>
      </c>
      <c r="R122" s="8">
        <f>'Bloom Price'!AF122</f>
        <v>251.43</v>
      </c>
      <c r="S122" s="8">
        <f>'Bloom Price'!AH122</f>
        <v>101.87</v>
      </c>
      <c r="T122" s="8">
        <f>'Bloom Price'!AJ122</f>
        <v>74.72</v>
      </c>
      <c r="U122" s="8">
        <f>'Bloom Price'!AL122</f>
        <v>10.77</v>
      </c>
      <c r="V122" s="8">
        <f>'Bloom Price'!AN122</f>
        <v>86.08</v>
      </c>
      <c r="W122" s="8">
        <f>'Bloom Price'!AP122</f>
        <v>83.23</v>
      </c>
      <c r="X122" s="8">
        <f>'Bloom Price'!AR122</f>
        <v>49.84</v>
      </c>
      <c r="Y122" s="8">
        <f>'Bloom Price'!AT122</f>
        <v>24.175000000000001</v>
      </c>
      <c r="Z122" s="8">
        <f>'Bloom Price'!AV122</f>
        <v>101.82</v>
      </c>
      <c r="AA122" s="415">
        <f>'Bloom Price'!AX122</f>
        <v>106.41</v>
      </c>
      <c r="AB122" s="485">
        <f>IF($B122&lt;&gt;DATE(1900,1,0),_xll.BDH(AB$2,"PX_LAST",$B122,$B122,""),0)</f>
        <v>1652.4469999999999</v>
      </c>
      <c r="AC122" s="485">
        <f>IF($B122&lt;&gt;DATE(1900,1,0),_xll.BDH(AC$2,"PX_LAST",$B122,$B122,""),0)</f>
        <v>2117.7600000000002</v>
      </c>
      <c r="AD122" s="485">
        <f>IF($B122&lt;&gt;DATE(1900,1,0),_xll.BDH(AD$2,"PX_LAST",$B122,$B122,""),0)</f>
        <v>2005.24</v>
      </c>
      <c r="AE122" s="485">
        <f>IF($B122&lt;&gt;DATE(1900,1,0),_xll.BDH(AE$2,"PX_LAST",$B122,$B122,""),0)</f>
        <v>2.9388999999999998</v>
      </c>
      <c r="AF122" s="442">
        <f t="shared" si="2"/>
        <v>2.9388999999999998E-2</v>
      </c>
      <c r="AG122" s="445">
        <f t="shared" si="3"/>
        <v>7.9360470363276647E-5</v>
      </c>
    </row>
    <row r="123" spans="1:33" x14ac:dyDescent="0.25">
      <c r="A123">
        <v>119</v>
      </c>
      <c r="B123" s="381">
        <f>'Bloom Price'!A123</f>
        <v>43272</v>
      </c>
      <c r="C123" s="485">
        <f>'Bloom Price'!B123</f>
        <v>71.08</v>
      </c>
      <c r="D123" s="8">
        <f>'Bloom Price'!D123</f>
        <v>57.68</v>
      </c>
      <c r="E123" s="8">
        <f>'Bloom Price'!F123</f>
        <v>105.89</v>
      </c>
      <c r="F123" s="8">
        <f>'Bloom Price'!H123</f>
        <v>69.27</v>
      </c>
      <c r="G123" s="8">
        <f>'Bloom Price'!J123</f>
        <v>487.08</v>
      </c>
      <c r="H123" s="8">
        <f>'Bloom Price'!L123</f>
        <v>95.55</v>
      </c>
      <c r="I123" s="8">
        <f>'Bloom Price'!N123</f>
        <v>137.88</v>
      </c>
      <c r="J123" s="8">
        <f>'Bloom Price'!P123</f>
        <v>53.94</v>
      </c>
      <c r="K123" s="8">
        <f>'Bloom Price'!R123</f>
        <v>48.99</v>
      </c>
      <c r="L123" s="8">
        <f>'Bloom Price'!T123</f>
        <v>91.6</v>
      </c>
      <c r="M123" s="8">
        <f>'Bloom Price'!V123</f>
        <v>231.36</v>
      </c>
      <c r="N123" s="8">
        <f>'Bloom Price'!X123</f>
        <v>85.97</v>
      </c>
      <c r="O123" s="8">
        <f>'Bloom Price'!Z123</f>
        <v>141.13</v>
      </c>
      <c r="P123" s="8">
        <f>'Bloom Price'!AB123</f>
        <v>193.18</v>
      </c>
      <c r="Q123" s="8">
        <f>'Bloom Price'!AD123</f>
        <v>164.48</v>
      </c>
      <c r="R123" s="8">
        <f>'Bloom Price'!AF123</f>
        <v>246.72</v>
      </c>
      <c r="S123" s="8">
        <f>'Bloom Price'!AH123</f>
        <v>101.14</v>
      </c>
      <c r="T123" s="8">
        <f>'Bloom Price'!AJ123</f>
        <v>73.94</v>
      </c>
      <c r="U123" s="8">
        <f>'Bloom Price'!AL123</f>
        <v>10.78</v>
      </c>
      <c r="V123" s="8">
        <f>'Bloom Price'!AN123</f>
        <v>85.9</v>
      </c>
      <c r="W123" s="8">
        <f>'Bloom Price'!AP123</f>
        <v>83.19</v>
      </c>
      <c r="X123" s="8">
        <f>'Bloom Price'!AR123</f>
        <v>49.85</v>
      </c>
      <c r="Y123" s="8">
        <f>'Bloom Price'!AT123</f>
        <v>24.195</v>
      </c>
      <c r="Z123" s="8">
        <f>'Bloom Price'!AV123</f>
        <v>102.09</v>
      </c>
      <c r="AA123" s="415">
        <f>'Bloom Price'!AX123</f>
        <v>106.8</v>
      </c>
      <c r="AB123" s="485">
        <f>IF($B123&lt;&gt;DATE(1900,1,0),_xll.BDH(AB$2,"PX_LAST",$B123,$B123,""),0)</f>
        <v>1640.9349999999999</v>
      </c>
      <c r="AC123" s="485">
        <f>IF($B123&lt;&gt;DATE(1900,1,0),_xll.BDH(AC$2,"PX_LAST",$B123,$B123,""),0)</f>
        <v>2105.9299999999998</v>
      </c>
      <c r="AD123" s="485">
        <f>IF($B123&lt;&gt;DATE(1900,1,0),_xll.BDH(AD$2,"PX_LAST",$B123,$B123,""),0)</f>
        <v>2006.86</v>
      </c>
      <c r="AE123" s="485">
        <f>IF($B123&lt;&gt;DATE(1900,1,0),_xll.BDH(AE$2,"PX_LAST",$B123,$B123,""),0)</f>
        <v>2.8967000000000001</v>
      </c>
      <c r="AF123" s="442">
        <f t="shared" si="2"/>
        <v>2.8967E-2</v>
      </c>
      <c r="AG123" s="445">
        <f t="shared" si="3"/>
        <v>7.8236995605607262E-5</v>
      </c>
    </row>
    <row r="124" spans="1:33" x14ac:dyDescent="0.25">
      <c r="A124">
        <v>120</v>
      </c>
      <c r="B124" s="381">
        <f>'Bloom Price'!A124</f>
        <v>43273</v>
      </c>
      <c r="C124" s="485">
        <f>'Bloom Price'!B124</f>
        <v>72.180000000000007</v>
      </c>
      <c r="D124" s="8">
        <f>'Bloom Price'!D124</f>
        <v>58.52</v>
      </c>
      <c r="E124" s="8">
        <f>'Bloom Price'!F124</f>
        <v>106.34</v>
      </c>
      <c r="F124" s="8">
        <f>'Bloom Price'!H124</f>
        <v>69.38</v>
      </c>
      <c r="G124" s="8">
        <f>'Bloom Price'!J124</f>
        <v>483.21</v>
      </c>
      <c r="H124" s="8">
        <f>'Bloom Price'!L124</f>
        <v>93.49</v>
      </c>
      <c r="I124" s="8">
        <f>'Bloom Price'!N124</f>
        <v>135.01</v>
      </c>
      <c r="J124" s="8">
        <f>'Bloom Price'!P124</f>
        <v>55.14</v>
      </c>
      <c r="K124" s="8">
        <f>'Bloom Price'!R124</f>
        <v>47.96</v>
      </c>
      <c r="L124" s="8">
        <f>'Bloom Price'!T124</f>
        <v>91.68</v>
      </c>
      <c r="M124" s="8">
        <f>'Bloom Price'!V124</f>
        <v>231.52</v>
      </c>
      <c r="N124" s="8">
        <f>'Bloom Price'!X124</f>
        <v>85.12</v>
      </c>
      <c r="O124" s="8">
        <f>'Bloom Price'!Z124</f>
        <v>138.54</v>
      </c>
      <c r="P124" s="8">
        <f>'Bloom Price'!AB124</f>
        <v>193.74</v>
      </c>
      <c r="Q124" s="8">
        <f>'Bloom Price'!AD124</f>
        <v>164.72</v>
      </c>
      <c r="R124" s="8">
        <f>'Bloom Price'!AF124</f>
        <v>241.77</v>
      </c>
      <c r="S124" s="8">
        <f>'Bloom Price'!AH124</f>
        <v>100.41</v>
      </c>
      <c r="T124" s="8">
        <f>'Bloom Price'!AJ124</f>
        <v>73.430000000000007</v>
      </c>
      <c r="U124" s="8">
        <f>'Bloom Price'!AL124</f>
        <v>10.78</v>
      </c>
      <c r="V124" s="8">
        <f>'Bloom Price'!AN124</f>
        <v>85.91</v>
      </c>
      <c r="W124" s="8">
        <f>'Bloom Price'!AP124</f>
        <v>83.23</v>
      </c>
      <c r="X124" s="8">
        <f>'Bloom Price'!AR124</f>
        <v>49.886499999999998</v>
      </c>
      <c r="Y124" s="8">
        <f>'Bloom Price'!AT124</f>
        <v>24.22</v>
      </c>
      <c r="Z124" s="8">
        <f>'Bloom Price'!AV124</f>
        <v>102.11</v>
      </c>
      <c r="AA124" s="415">
        <f>'Bloom Price'!AX124</f>
        <v>107.4</v>
      </c>
      <c r="AB124" s="485">
        <f>IF($B124&lt;&gt;DATE(1900,1,0),_xll.BDH(AB$2,"PX_LAST",$B124,$B124,""),0)</f>
        <v>1643.3920000000001</v>
      </c>
      <c r="AC124" s="485">
        <f>IF($B124&lt;&gt;DATE(1900,1,0),_xll.BDH(AC$2,"PX_LAST",$B124,$B124,""),0)</f>
        <v>2114.9</v>
      </c>
      <c r="AD124" s="485">
        <f>IF($B124&lt;&gt;DATE(1900,1,0),_xll.BDH(AD$2,"PX_LAST",$B124,$B124,""),0)</f>
        <v>2006.38</v>
      </c>
      <c r="AE124" s="485">
        <f>IF($B124&lt;&gt;DATE(1900,1,0),_xll.BDH(AE$2,"PX_LAST",$B124,$B124,""),0)</f>
        <v>2.8948999999999998</v>
      </c>
      <c r="AF124" s="442">
        <f t="shared" si="2"/>
        <v>2.8948999999999999E-2</v>
      </c>
      <c r="AG124" s="445">
        <f t="shared" si="3"/>
        <v>7.8189064664391239E-5</v>
      </c>
    </row>
    <row r="125" spans="1:33" x14ac:dyDescent="0.25">
      <c r="A125">
        <v>121</v>
      </c>
      <c r="B125" s="381">
        <f>'Bloom Price'!A125</f>
        <v>43276</v>
      </c>
      <c r="C125" s="485">
        <f>'Bloom Price'!B125</f>
        <v>71.430000000000007</v>
      </c>
      <c r="D125" s="8">
        <f>'Bloom Price'!D125</f>
        <v>57.61</v>
      </c>
      <c r="E125" s="8">
        <f>'Bloom Price'!F125</f>
        <v>104.45</v>
      </c>
      <c r="F125" s="8">
        <f>'Bloom Price'!H125</f>
        <v>69.83</v>
      </c>
      <c r="G125" s="8">
        <f>'Bloom Price'!J125</f>
        <v>473.48</v>
      </c>
      <c r="H125" s="8">
        <f>'Bloom Price'!L125</f>
        <v>93.05</v>
      </c>
      <c r="I125" s="8">
        <f>'Bloom Price'!N125</f>
        <v>133.19</v>
      </c>
      <c r="J125" s="8">
        <f>'Bloom Price'!P125</f>
        <v>54.67</v>
      </c>
      <c r="K125" s="8">
        <f>'Bloom Price'!R125</f>
        <v>46.71</v>
      </c>
      <c r="L125" s="8">
        <f>'Bloom Price'!T125</f>
        <v>91.02</v>
      </c>
      <c r="M125" s="8">
        <f>'Bloom Price'!V125</f>
        <v>228.04</v>
      </c>
      <c r="N125" s="8">
        <f>'Bloom Price'!X125</f>
        <v>82.19</v>
      </c>
      <c r="O125" s="8">
        <f>'Bloom Price'!Z125</f>
        <v>134.26</v>
      </c>
      <c r="P125" s="8">
        <f>'Bloom Price'!AB125</f>
        <v>191.89</v>
      </c>
      <c r="Q125" s="8">
        <f>'Bloom Price'!AD125</f>
        <v>162.38</v>
      </c>
      <c r="R125" s="8">
        <f>'Bloom Price'!AF125</f>
        <v>234.53</v>
      </c>
      <c r="S125" s="8">
        <f>'Bloom Price'!AH125</f>
        <v>98.39</v>
      </c>
      <c r="T125" s="8">
        <f>'Bloom Price'!AJ125</f>
        <v>72.349999999999994</v>
      </c>
      <c r="U125" s="8">
        <f>'Bloom Price'!AL125</f>
        <v>10.78</v>
      </c>
      <c r="V125" s="8">
        <f>'Bloom Price'!AN125</f>
        <v>85.71</v>
      </c>
      <c r="W125" s="8">
        <f>'Bloom Price'!AP125</f>
        <v>83.2</v>
      </c>
      <c r="X125" s="8">
        <f>'Bloom Price'!AR125</f>
        <v>49.79</v>
      </c>
      <c r="Y125" s="8">
        <f>'Bloom Price'!AT125</f>
        <v>24.23</v>
      </c>
      <c r="Z125" s="8">
        <f>'Bloom Price'!AV125</f>
        <v>102.25</v>
      </c>
      <c r="AA125" s="415">
        <f>'Bloom Price'!AX125</f>
        <v>106.91</v>
      </c>
      <c r="AB125" s="485">
        <f>IF($B125&lt;&gt;DATE(1900,1,0),_xll.BDH(AB$2,"PX_LAST",$B125,$B125,""),0)</f>
        <v>1619.7760000000001</v>
      </c>
      <c r="AC125" s="485">
        <f>IF($B125&lt;&gt;DATE(1900,1,0),_xll.BDH(AC$2,"PX_LAST",$B125,$B125,""),0)</f>
        <v>2085.59</v>
      </c>
      <c r="AD125" s="485">
        <f>IF($B125&lt;&gt;DATE(1900,1,0),_xll.BDH(AD$2,"PX_LAST",$B125,$B125,""),0)</f>
        <v>2008.59</v>
      </c>
      <c r="AE125" s="485">
        <f>IF($B125&lt;&gt;DATE(1900,1,0),_xll.BDH(AE$2,"PX_LAST",$B125,$B125,""),0)</f>
        <v>2.8803000000000001</v>
      </c>
      <c r="AF125" s="442">
        <f t="shared" si="2"/>
        <v>2.8803000000000002E-2</v>
      </c>
      <c r="AG125" s="445">
        <f t="shared" si="3"/>
        <v>7.7800260572802316E-5</v>
      </c>
    </row>
    <row r="126" spans="1:33" x14ac:dyDescent="0.25">
      <c r="A126">
        <v>122</v>
      </c>
      <c r="B126" s="381">
        <f>'Bloom Price'!A126</f>
        <v>43277</v>
      </c>
      <c r="C126" s="485">
        <f>'Bloom Price'!B126</f>
        <v>69.81</v>
      </c>
      <c r="D126" s="8">
        <f>'Bloom Price'!D126</f>
        <v>57.83</v>
      </c>
      <c r="E126" s="8">
        <f>'Bloom Price'!F126</f>
        <v>104.26</v>
      </c>
      <c r="F126" s="8">
        <f>'Bloom Price'!H126</f>
        <v>70.47</v>
      </c>
      <c r="G126" s="8">
        <f>'Bloom Price'!J126</f>
        <v>482.78</v>
      </c>
      <c r="H126" s="8">
        <f>'Bloom Price'!L126</f>
        <v>92.12</v>
      </c>
      <c r="I126" s="8">
        <f>'Bloom Price'!N126</f>
        <v>135.47999999999999</v>
      </c>
      <c r="J126" s="8">
        <f>'Bloom Price'!P126</f>
        <v>54.91</v>
      </c>
      <c r="K126" s="8">
        <f>'Bloom Price'!R126</f>
        <v>46.67</v>
      </c>
      <c r="L126" s="8">
        <f>'Bloom Price'!T126</f>
        <v>90.95</v>
      </c>
      <c r="M126" s="8">
        <f>'Bloom Price'!V126</f>
        <v>229.65</v>
      </c>
      <c r="N126" s="8">
        <f>'Bloom Price'!X126</f>
        <v>82.32</v>
      </c>
      <c r="O126" s="8">
        <f>'Bloom Price'!Z126</f>
        <v>136.91999999999999</v>
      </c>
      <c r="P126" s="8">
        <f>'Bloom Price'!AB126</f>
        <v>192.29</v>
      </c>
      <c r="Q126" s="8">
        <f>'Bloom Price'!AD126</f>
        <v>162.78</v>
      </c>
      <c r="R126" s="8">
        <f>'Bloom Price'!AF126</f>
        <v>236.85</v>
      </c>
      <c r="S126" s="8">
        <f>'Bloom Price'!AH126</f>
        <v>99.08</v>
      </c>
      <c r="T126" s="8">
        <f>'Bloom Price'!AJ126</f>
        <v>72.56</v>
      </c>
      <c r="U126" s="8">
        <f>'Bloom Price'!AL126</f>
        <v>10.78</v>
      </c>
      <c r="V126" s="8">
        <f>'Bloom Price'!AN126</f>
        <v>85.7</v>
      </c>
      <c r="W126" s="8">
        <f>'Bloom Price'!AP126</f>
        <v>83.39</v>
      </c>
      <c r="X126" s="8">
        <f>'Bloom Price'!AR126</f>
        <v>49.88</v>
      </c>
      <c r="Y126" s="8">
        <f>'Bloom Price'!AT126</f>
        <v>24.254999999999999</v>
      </c>
      <c r="Z126" s="8">
        <f>'Bloom Price'!AV126</f>
        <v>102.3</v>
      </c>
      <c r="AA126" s="415">
        <f>'Bloom Price'!AX126</f>
        <v>106.76</v>
      </c>
      <c r="AB126" s="485">
        <f>IF($B126&lt;&gt;DATE(1900,1,0),_xll.BDH(AB$2,"PX_LAST",$B126,$B126,""),0)</f>
        <v>1624.0920000000001</v>
      </c>
      <c r="AC126" s="485">
        <f>IF($B126&lt;&gt;DATE(1900,1,0),_xll.BDH(AC$2,"PX_LAST",$B126,$B126,""),0)</f>
        <v>2088.41</v>
      </c>
      <c r="AD126" s="485">
        <f>IF($B126&lt;&gt;DATE(1900,1,0),_xll.BDH(AD$2,"PX_LAST",$B126,$B126,""),0)</f>
        <v>2008.64</v>
      </c>
      <c r="AE126" s="485">
        <f>IF($B126&lt;&gt;DATE(1900,1,0),_xll.BDH(AE$2,"PX_LAST",$B126,$B126,""),0)</f>
        <v>2.8765999999999998</v>
      </c>
      <c r="AF126" s="442">
        <f t="shared" si="2"/>
        <v>2.8766E-2</v>
      </c>
      <c r="AG126" s="445">
        <f t="shared" si="3"/>
        <v>7.7701719289668958E-5</v>
      </c>
    </row>
    <row r="127" spans="1:33" x14ac:dyDescent="0.25">
      <c r="A127">
        <v>123</v>
      </c>
      <c r="B127" s="381">
        <f>'Bloom Price'!A127</f>
        <v>43278</v>
      </c>
      <c r="C127" s="485">
        <f>'Bloom Price'!B127</f>
        <v>70.05</v>
      </c>
      <c r="D127" s="8">
        <f>'Bloom Price'!D127</f>
        <v>57.65</v>
      </c>
      <c r="E127" s="8">
        <f>'Bloom Price'!F127</f>
        <v>103.96</v>
      </c>
      <c r="F127" s="8">
        <f>'Bloom Price'!H127</f>
        <v>69.28</v>
      </c>
      <c r="G127" s="8">
        <f>'Bloom Price'!J127</f>
        <v>476.39</v>
      </c>
      <c r="H127" s="8">
        <f>'Bloom Price'!L127</f>
        <v>91.51</v>
      </c>
      <c r="I127" s="8">
        <f>'Bloom Price'!N127</f>
        <v>133.22</v>
      </c>
      <c r="J127" s="8">
        <f>'Bloom Price'!P127</f>
        <v>54.47</v>
      </c>
      <c r="K127" s="8">
        <f>'Bloom Price'!R127</f>
        <v>45.25</v>
      </c>
      <c r="L127" s="8">
        <f>'Bloom Price'!T127</f>
        <v>90.94</v>
      </c>
      <c r="M127" s="8">
        <f>'Bloom Price'!V127</f>
        <v>229.41</v>
      </c>
      <c r="N127" s="8">
        <f>'Bloom Price'!X127</f>
        <v>80.67</v>
      </c>
      <c r="O127" s="8">
        <f>'Bloom Price'!Z127</f>
        <v>133.38</v>
      </c>
      <c r="P127" s="8">
        <f>'Bloom Price'!AB127</f>
        <v>190.91</v>
      </c>
      <c r="Q127" s="8">
        <f>'Bloom Price'!AD127</f>
        <v>161.18</v>
      </c>
      <c r="R127" s="8">
        <f>'Bloom Price'!AF127</f>
        <v>229.75</v>
      </c>
      <c r="S127" s="8">
        <f>'Bloom Price'!AH127</f>
        <v>97.54</v>
      </c>
      <c r="T127" s="8">
        <f>'Bloom Price'!AJ127</f>
        <v>71.349999999999994</v>
      </c>
      <c r="U127" s="8">
        <f>'Bloom Price'!AL127</f>
        <v>10.78</v>
      </c>
      <c r="V127" s="8">
        <f>'Bloom Price'!AN127</f>
        <v>85.52</v>
      </c>
      <c r="W127" s="8">
        <f>'Bloom Price'!AP127</f>
        <v>83.59</v>
      </c>
      <c r="X127" s="8">
        <f>'Bloom Price'!AR127</f>
        <v>50.03</v>
      </c>
      <c r="Y127" s="8">
        <f>'Bloom Price'!AT127</f>
        <v>24.3</v>
      </c>
      <c r="Z127" s="8">
        <f>'Bloom Price'!AV127</f>
        <v>102.69</v>
      </c>
      <c r="AA127" s="415">
        <f>'Bloom Price'!AX127</f>
        <v>106.55</v>
      </c>
      <c r="AB127" s="485">
        <f>IF($B127&lt;&gt;DATE(1900,1,0),_xll.BDH(AB$2,"PX_LAST",$B127,$B127,""),0)</f>
        <v>1608.3869999999999</v>
      </c>
      <c r="AC127" s="485">
        <f>IF($B127&lt;&gt;DATE(1900,1,0),_xll.BDH(AC$2,"PX_LAST",$B127,$B127,""),0)</f>
        <v>2076.3000000000002</v>
      </c>
      <c r="AD127" s="485">
        <f>IF($B127&lt;&gt;DATE(1900,1,0),_xll.BDH(AD$2,"PX_LAST",$B127,$B127,""),0)</f>
        <v>2014.46</v>
      </c>
      <c r="AE127" s="485">
        <f>IF($B127&lt;&gt;DATE(1900,1,0),_xll.BDH(AE$2,"PX_LAST",$B127,$B127,""),0)</f>
        <v>2.8256000000000001</v>
      </c>
      <c r="AF127" s="442">
        <f t="shared" si="2"/>
        <v>2.8256000000000003E-2</v>
      </c>
      <c r="AG127" s="445">
        <f t="shared" si="3"/>
        <v>7.6343087322738867E-5</v>
      </c>
    </row>
    <row r="128" spans="1:33" x14ac:dyDescent="0.25">
      <c r="A128">
        <v>124</v>
      </c>
      <c r="B128" s="381">
        <f>'Bloom Price'!A128</f>
        <v>43279</v>
      </c>
      <c r="C128" s="485">
        <f>'Bloom Price'!B128</f>
        <v>65.78</v>
      </c>
      <c r="D128" s="8">
        <f>'Bloom Price'!D128</f>
        <v>57.87</v>
      </c>
      <c r="E128" s="8">
        <f>'Bloom Price'!F128</f>
        <v>104.77</v>
      </c>
      <c r="F128" s="8">
        <f>'Bloom Price'!H128</f>
        <v>69.260000000000005</v>
      </c>
      <c r="G128" s="8">
        <f>'Bloom Price'!J128</f>
        <v>483.71</v>
      </c>
      <c r="H128" s="8">
        <f>'Bloom Price'!L128</f>
        <v>92.43</v>
      </c>
      <c r="I128" s="8">
        <f>'Bloom Price'!N128</f>
        <v>135.12</v>
      </c>
      <c r="J128" s="8">
        <f>'Bloom Price'!P128</f>
        <v>55.3</v>
      </c>
      <c r="K128" s="8">
        <f>'Bloom Price'!R128</f>
        <v>45.29</v>
      </c>
      <c r="L128" s="8">
        <f>'Bloom Price'!T128</f>
        <v>92.01</v>
      </c>
      <c r="M128" s="8">
        <f>'Bloom Price'!V128</f>
        <v>232.33</v>
      </c>
      <c r="N128" s="8">
        <f>'Bloom Price'!X128</f>
        <v>82.48</v>
      </c>
      <c r="O128" s="8">
        <f>'Bloom Price'!Z128</f>
        <v>134.57</v>
      </c>
      <c r="P128" s="8">
        <f>'Bloom Price'!AB128</f>
        <v>191.9</v>
      </c>
      <c r="Q128" s="8">
        <f>'Bloom Price'!AD128</f>
        <v>162.18</v>
      </c>
      <c r="R128" s="8">
        <f>'Bloom Price'!AF128</f>
        <v>226.67</v>
      </c>
      <c r="S128" s="8">
        <f>'Bloom Price'!AH128</f>
        <v>98.63</v>
      </c>
      <c r="T128" s="8">
        <f>'Bloom Price'!AJ128</f>
        <v>71.7</v>
      </c>
      <c r="U128" s="8">
        <f>'Bloom Price'!AL128</f>
        <v>10.79</v>
      </c>
      <c r="V128" s="8">
        <f>'Bloom Price'!AN128</f>
        <v>85.28</v>
      </c>
      <c r="W128" s="8">
        <f>'Bloom Price'!AP128</f>
        <v>83.53</v>
      </c>
      <c r="X128" s="8">
        <f>'Bloom Price'!AR128</f>
        <v>49.96</v>
      </c>
      <c r="Y128" s="8">
        <f>'Bloom Price'!AT128</f>
        <v>24.27</v>
      </c>
      <c r="Z128" s="8">
        <f>'Bloom Price'!AV128</f>
        <v>102.59</v>
      </c>
      <c r="AA128" s="415">
        <f>'Bloom Price'!AX128</f>
        <v>106.76</v>
      </c>
      <c r="AB128" s="485">
        <f>IF($B128&lt;&gt;DATE(1900,1,0),_xll.BDH(AB$2,"PX_LAST",$B128,$B128,""),0)</f>
        <v>1617.962</v>
      </c>
      <c r="AC128" s="485">
        <f>IF($B128&lt;&gt;DATE(1900,1,0),_xll.BDH(AC$2,"PX_LAST",$B128,$B128,""),0)</f>
        <v>2079.62</v>
      </c>
      <c r="AD128" s="485">
        <f>IF($B128&lt;&gt;DATE(1900,1,0),_xll.BDH(AD$2,"PX_LAST",$B128,$B128,""),0)</f>
        <v>2012.55</v>
      </c>
      <c r="AE128" s="485">
        <f>IF($B128&lt;&gt;DATE(1900,1,0),_xll.BDH(AE$2,"PX_LAST",$B128,$B128,""),0)</f>
        <v>2.8365</v>
      </c>
      <c r="AF128" s="442">
        <f t="shared" si="2"/>
        <v>2.8365000000000001E-2</v>
      </c>
      <c r="AG128" s="445">
        <f t="shared" si="3"/>
        <v>7.663351806219687E-5</v>
      </c>
    </row>
    <row r="129" spans="1:33" x14ac:dyDescent="0.25">
      <c r="A129">
        <v>125</v>
      </c>
      <c r="B129" s="381">
        <f>'Bloom Price'!A129</f>
        <v>43280</v>
      </c>
      <c r="C129" s="485">
        <f>'Bloom Price'!B129</f>
        <v>64.349999999999994</v>
      </c>
      <c r="D129" s="8">
        <f>'Bloom Price'!D129</f>
        <v>58.07</v>
      </c>
      <c r="E129" s="8">
        <f>'Bloom Price'!F129</f>
        <v>104.81</v>
      </c>
      <c r="F129" s="8">
        <f>'Bloom Price'!H129</f>
        <v>68.849999999999994</v>
      </c>
      <c r="G129" s="8">
        <f>'Bloom Price'!J129</f>
        <v>478.48</v>
      </c>
      <c r="H129" s="8">
        <f>'Bloom Price'!L129</f>
        <v>92.65</v>
      </c>
      <c r="I129" s="8">
        <f>'Bloom Price'!N129</f>
        <v>136.4</v>
      </c>
      <c r="J129" s="8">
        <f>'Bloom Price'!P129</f>
        <v>55.34</v>
      </c>
      <c r="K129" s="8">
        <f>'Bloom Price'!R129</f>
        <v>46.19</v>
      </c>
      <c r="L129" s="8">
        <f>'Bloom Price'!T129</f>
        <v>92.31</v>
      </c>
      <c r="M129" s="8">
        <f>'Bloom Price'!V129</f>
        <v>218.87</v>
      </c>
      <c r="N129" s="8">
        <f>'Bloom Price'!X129</f>
        <v>83.27</v>
      </c>
      <c r="O129" s="8">
        <f>'Bloom Price'!Z129</f>
        <v>133.66999999999999</v>
      </c>
      <c r="P129" s="8">
        <f>'Bloom Price'!AB129</f>
        <v>192.47</v>
      </c>
      <c r="Q129" s="8">
        <f>'Bloom Price'!AD129</f>
        <v>162.29</v>
      </c>
      <c r="R129" s="8">
        <f>'Bloom Price'!AF129</f>
        <v>227.06</v>
      </c>
      <c r="S129" s="8">
        <f>'Bloom Price'!AH129</f>
        <v>98.61</v>
      </c>
      <c r="T129" s="8">
        <f>'Bloom Price'!AJ129</f>
        <v>79.680000000000007</v>
      </c>
      <c r="U129" s="8">
        <f>'Bloom Price'!AL129</f>
        <v>10.79</v>
      </c>
      <c r="V129" s="8">
        <f>'Bloom Price'!AN129</f>
        <v>85.08</v>
      </c>
      <c r="W129" s="8">
        <f>'Bloom Price'!AP129</f>
        <v>83.52</v>
      </c>
      <c r="X129" s="8">
        <f>'Bloom Price'!AR129</f>
        <v>50.097999999999999</v>
      </c>
      <c r="Y129" s="8">
        <f>'Bloom Price'!AT129</f>
        <v>24.3</v>
      </c>
      <c r="Z129" s="8">
        <f>'Bloom Price'!AV129</f>
        <v>102.51</v>
      </c>
      <c r="AA129" s="415">
        <f>'Bloom Price'!AX129</f>
        <v>106.77</v>
      </c>
      <c r="AB129" s="485">
        <f>IF($B129&lt;&gt;DATE(1900,1,0),_xll.BDH(AB$2,"PX_LAST",$B129,$B129,""),0)</f>
        <v>1618.992</v>
      </c>
      <c r="AC129" s="485">
        <f>IF($B129&lt;&gt;DATE(1900,1,0),_xll.BDH(AC$2,"PX_LAST",$B129,$B129,""),0)</f>
        <v>2089.3000000000002</v>
      </c>
      <c r="AD129" s="485">
        <f>IF($B129&lt;&gt;DATE(1900,1,0),_xll.BDH(AD$2,"PX_LAST",$B129,$B129,""),0)</f>
        <v>2013.28</v>
      </c>
      <c r="AE129" s="485">
        <f>IF($B129&lt;&gt;DATE(1900,1,0),_xll.BDH(AE$2,"PX_LAST",$B129,$B129,""),0)</f>
        <v>2.8601000000000001</v>
      </c>
      <c r="AF129" s="442">
        <f t="shared" si="2"/>
        <v>2.8601000000000001E-2</v>
      </c>
      <c r="AG129" s="445">
        <f t="shared" si="3"/>
        <v>7.7262235404162993E-5</v>
      </c>
    </row>
    <row r="130" spans="1:33" x14ac:dyDescent="0.25">
      <c r="A130">
        <v>126</v>
      </c>
      <c r="B130" s="381">
        <f>'Bloom Price'!A130</f>
        <v>43283</v>
      </c>
      <c r="C130" s="485">
        <f>'Bloom Price'!B130</f>
        <v>65.17</v>
      </c>
      <c r="D130" s="8">
        <f>'Bloom Price'!D130</f>
        <v>57.76</v>
      </c>
      <c r="E130" s="8">
        <f>'Bloom Price'!F130</f>
        <v>105.33</v>
      </c>
      <c r="F130" s="8">
        <f>'Bloom Price'!H130</f>
        <v>66.42</v>
      </c>
      <c r="G130" s="8">
        <f>'Bloom Price'!J130</f>
        <v>488.1</v>
      </c>
      <c r="H130" s="8">
        <f>'Bloom Price'!L130</f>
        <v>93.11</v>
      </c>
      <c r="I130" s="8">
        <f>'Bloom Price'!N130</f>
        <v>140.43</v>
      </c>
      <c r="J130" s="8">
        <f>'Bloom Price'!P130</f>
        <v>55.19</v>
      </c>
      <c r="K130" s="8">
        <f>'Bloom Price'!R130</f>
        <v>45.68</v>
      </c>
      <c r="L130" s="8">
        <f>'Bloom Price'!T130</f>
        <v>93.02</v>
      </c>
      <c r="M130" s="8">
        <f>'Bloom Price'!V130</f>
        <v>215.91</v>
      </c>
      <c r="N130" s="8">
        <f>'Bloom Price'!X130</f>
        <v>83.89</v>
      </c>
      <c r="O130" s="8">
        <f>'Bloom Price'!Z130</f>
        <v>134.71</v>
      </c>
      <c r="P130" s="8">
        <f>'Bloom Price'!AB130</f>
        <v>192.92</v>
      </c>
      <c r="Q130" s="8">
        <f>'Bloom Price'!AD130</f>
        <v>162.81</v>
      </c>
      <c r="R130" s="8">
        <f>'Bloom Price'!AF130</f>
        <v>229.39</v>
      </c>
      <c r="S130" s="8">
        <f>'Bloom Price'!AH130</f>
        <v>100.01</v>
      </c>
      <c r="T130" s="8">
        <f>'Bloom Price'!AJ130</f>
        <v>78.349999999999994</v>
      </c>
      <c r="U130" s="8">
        <f>'Bloom Price'!AL130</f>
        <v>10.8</v>
      </c>
      <c r="V130" s="8">
        <f>'Bloom Price'!AN130</f>
        <v>84.78</v>
      </c>
      <c r="W130" s="8">
        <f>'Bloom Price'!AP130</f>
        <v>83.24</v>
      </c>
      <c r="X130" s="8">
        <f>'Bloom Price'!AR130</f>
        <v>49.85</v>
      </c>
      <c r="Y130" s="8">
        <f>'Bloom Price'!AT130</f>
        <v>24.18</v>
      </c>
      <c r="Z130" s="8">
        <f>'Bloom Price'!AV130</f>
        <v>102.25</v>
      </c>
      <c r="AA130" s="415">
        <f>'Bloom Price'!AX130</f>
        <v>106.32</v>
      </c>
      <c r="AB130" s="485">
        <f>IF($B130&lt;&gt;DATE(1900,1,0),_xll.BDH(AB$2,"PX_LAST",$B130,$B130,""),0)</f>
        <v>1624.3910000000001</v>
      </c>
      <c r="AC130" s="485">
        <f>IF($B130&lt;&gt;DATE(1900,1,0),_xll.BDH(AC$2,"PX_LAST",$B130,$B130,""),0)</f>
        <v>2082.08</v>
      </c>
      <c r="AD130" s="485">
        <f>IF($B130&lt;&gt;DATE(1900,1,0),_xll.BDH(AD$2,"PX_LAST",$B130,$B130,""),0)</f>
        <v>2011.54</v>
      </c>
      <c r="AE130" s="485">
        <f>IF($B130&lt;&gt;DATE(1900,1,0),_xll.BDH(AE$2,"PX_LAST",$B130,$B130,""),0)</f>
        <v>2.8711000000000002</v>
      </c>
      <c r="AF130" s="442">
        <f t="shared" si="2"/>
        <v>2.8711000000000004E-2</v>
      </c>
      <c r="AG130" s="445">
        <f t="shared" si="3"/>
        <v>7.7555232472104052E-5</v>
      </c>
    </row>
    <row r="131" spans="1:33" x14ac:dyDescent="0.25">
      <c r="A131">
        <v>127</v>
      </c>
      <c r="B131" s="381">
        <f>'Bloom Price'!A131</f>
        <v>43284</v>
      </c>
      <c r="C131" s="485">
        <f>'Bloom Price'!B131</f>
        <v>64.5</v>
      </c>
      <c r="D131" s="8">
        <f>'Bloom Price'!D131</f>
        <v>57.66</v>
      </c>
      <c r="E131" s="8">
        <f>'Bloom Price'!F131</f>
        <v>104.04</v>
      </c>
      <c r="F131" s="8">
        <f>'Bloom Price'!H131</f>
        <v>66.83</v>
      </c>
      <c r="G131" s="8">
        <f>'Bloom Price'!J131</f>
        <v>485.58</v>
      </c>
      <c r="H131" s="8">
        <f>'Bloom Price'!L131</f>
        <v>93.61</v>
      </c>
      <c r="I131" s="8">
        <f>'Bloom Price'!N131</f>
        <v>137.84</v>
      </c>
      <c r="J131" s="8">
        <f>'Bloom Price'!P131</f>
        <v>55.65</v>
      </c>
      <c r="K131" s="8">
        <f>'Bloom Price'!R131</f>
        <v>44.8</v>
      </c>
      <c r="L131" s="8">
        <f>'Bloom Price'!T131</f>
        <v>93.16</v>
      </c>
      <c r="M131" s="8">
        <f>'Bloom Price'!V131</f>
        <v>214.99</v>
      </c>
      <c r="N131" s="8">
        <f>'Bloom Price'!X131</f>
        <v>83.27</v>
      </c>
      <c r="O131" s="8">
        <f>'Bloom Price'!Z131</f>
        <v>132.69999999999999</v>
      </c>
      <c r="P131" s="8">
        <f>'Bloom Price'!AB131</f>
        <v>193.02</v>
      </c>
      <c r="Q131" s="8">
        <f>'Bloom Price'!AD131</f>
        <v>161.63999999999999</v>
      </c>
      <c r="R131" s="8">
        <f>'Bloom Price'!AF131</f>
        <v>227.61</v>
      </c>
      <c r="S131" s="8">
        <f>'Bloom Price'!AH131</f>
        <v>99.05</v>
      </c>
      <c r="T131" s="8">
        <f>'Bloom Price'!AJ131</f>
        <v>76.28</v>
      </c>
      <c r="U131" s="8">
        <f>'Bloom Price'!AL131</f>
        <v>10.8</v>
      </c>
      <c r="V131" s="8">
        <f>'Bloom Price'!AN131</f>
        <v>84.79</v>
      </c>
      <c r="W131" s="8">
        <f>'Bloom Price'!AP131</f>
        <v>83.47</v>
      </c>
      <c r="X131" s="8">
        <f>'Bloom Price'!AR131</f>
        <v>50.23</v>
      </c>
      <c r="Y131" s="8">
        <f>'Bloom Price'!AT131</f>
        <v>24.21</v>
      </c>
      <c r="Z131" s="8">
        <f>'Bloom Price'!AV131</f>
        <v>102.51</v>
      </c>
      <c r="AA131" s="415">
        <f>'Bloom Price'!AX131</f>
        <v>106.66</v>
      </c>
      <c r="AB131" s="485">
        <f>IF($B131&lt;&gt;DATE(1900,1,0),_xll.BDH(AB$2,"PX_LAST",$B131,$B131,""),0)</f>
        <v>1618.0360000000001</v>
      </c>
      <c r="AC131" s="485">
        <f>IF($B131&lt;&gt;DATE(1900,1,0),_xll.BDH(AC$2,"PX_LAST",$B131,$B131,""),0)</f>
        <v>2082.0500000000002</v>
      </c>
      <c r="AD131" s="485">
        <f>IF($B131&lt;&gt;DATE(1900,1,0),_xll.BDH(AD$2,"PX_LAST",$B131,$B131,""),0)</f>
        <v>2014.98</v>
      </c>
      <c r="AE131" s="485">
        <f>IF($B131&lt;&gt;DATE(1900,1,0),_xll.BDH(AE$2,"PX_LAST",$B131,$B131,""),0)</f>
        <v>2.8308999999999997</v>
      </c>
      <c r="AF131" s="442">
        <f t="shared" si="2"/>
        <v>2.8308999999999997E-2</v>
      </c>
      <c r="AG131" s="445">
        <f t="shared" si="3"/>
        <v>7.6484309773805492E-5</v>
      </c>
    </row>
    <row r="132" spans="1:33" x14ac:dyDescent="0.25">
      <c r="A132">
        <v>128</v>
      </c>
      <c r="B132" s="381">
        <f>'Bloom Price'!A132</f>
        <v>43286</v>
      </c>
      <c r="C132" s="485">
        <f>'Bloom Price'!B132</f>
        <v>65.09</v>
      </c>
      <c r="D132" s="8">
        <f>'Bloom Price'!D132</f>
        <v>58.16</v>
      </c>
      <c r="E132" s="8">
        <f>'Bloom Price'!F132</f>
        <v>105.34</v>
      </c>
      <c r="F132" s="8">
        <f>'Bloom Price'!H132</f>
        <v>67.290000000000006</v>
      </c>
      <c r="G132" s="8">
        <f>'Bloom Price'!J132</f>
        <v>487.39</v>
      </c>
      <c r="H132" s="8">
        <f>'Bloom Price'!L132</f>
        <v>94.48</v>
      </c>
      <c r="I132" s="8">
        <f>'Bloom Price'!N132</f>
        <v>139.77000000000001</v>
      </c>
      <c r="J132" s="8">
        <f>'Bloom Price'!P132</f>
        <v>55.95</v>
      </c>
      <c r="K132" s="8">
        <f>'Bloom Price'!R132</f>
        <v>45.44</v>
      </c>
      <c r="L132" s="8">
        <f>'Bloom Price'!T132</f>
        <v>95.31</v>
      </c>
      <c r="M132" s="8">
        <f>'Bloom Price'!V132</f>
        <v>215.74</v>
      </c>
      <c r="N132" s="8">
        <f>'Bloom Price'!X132</f>
        <v>84.59</v>
      </c>
      <c r="O132" s="8">
        <f>'Bloom Price'!Z132</f>
        <v>136.34</v>
      </c>
      <c r="P132" s="8">
        <f>'Bloom Price'!AB132</f>
        <v>193.23</v>
      </c>
      <c r="Q132" s="8">
        <f>'Bloom Price'!AD132</f>
        <v>163.06</v>
      </c>
      <c r="R132" s="8">
        <f>'Bloom Price'!AF132</f>
        <v>228.58</v>
      </c>
      <c r="S132" s="8">
        <f>'Bloom Price'!AH132</f>
        <v>99.76</v>
      </c>
      <c r="T132" s="8">
        <f>'Bloom Price'!AJ132</f>
        <v>76.55</v>
      </c>
      <c r="U132" s="8">
        <f>'Bloom Price'!AL132</f>
        <v>10.81</v>
      </c>
      <c r="V132" s="8">
        <f>'Bloom Price'!AN132</f>
        <v>85.11</v>
      </c>
      <c r="W132" s="8">
        <f>'Bloom Price'!AP132</f>
        <v>83.73</v>
      </c>
      <c r="X132" s="8">
        <f>'Bloom Price'!AR132</f>
        <v>49.96</v>
      </c>
      <c r="Y132" s="8">
        <f>'Bloom Price'!AT132</f>
        <v>24.22</v>
      </c>
      <c r="Z132" s="8">
        <f>'Bloom Price'!AV132</f>
        <v>102.52</v>
      </c>
      <c r="AA132" s="415">
        <f>'Bloom Price'!AX132</f>
        <v>107.34</v>
      </c>
      <c r="AB132" s="485">
        <f>IF($B132&lt;&gt;DATE(1900,1,0),_xll.BDH(AB$2,"PX_LAST",$B132,$B132,""),0)</f>
        <v>1632.1690000000001</v>
      </c>
      <c r="AC132" s="485">
        <f>IF($B132&lt;&gt;DATE(1900,1,0),_xll.BDH(AC$2,"PX_LAST",$B132,$B132,""),0)</f>
        <v>2096.19</v>
      </c>
      <c r="AD132" s="485">
        <f>IF($B132&lt;&gt;DATE(1900,1,0),_xll.BDH(AD$2,"PX_LAST",$B132,$B132,""),0)</f>
        <v>2015.82</v>
      </c>
      <c r="AE132" s="485">
        <f>IF($B132&lt;&gt;DATE(1900,1,0),_xll.BDH(AE$2,"PX_LAST",$B132,$B132,""),0)</f>
        <v>2.8290999999999999</v>
      </c>
      <c r="AF132" s="442">
        <f t="shared" ref="AF132:AF195" si="4">AE132*0.01</f>
        <v>2.8291E-2</v>
      </c>
      <c r="AG132" s="445">
        <f t="shared" si="3"/>
        <v>7.643634824594514E-5</v>
      </c>
    </row>
    <row r="133" spans="1:33" x14ac:dyDescent="0.25">
      <c r="A133">
        <v>129</v>
      </c>
      <c r="B133" s="381">
        <f>'Bloom Price'!A133</f>
        <v>43287</v>
      </c>
      <c r="C133" s="485">
        <f>'Bloom Price'!B133</f>
        <v>66.48</v>
      </c>
      <c r="D133" s="8">
        <f>'Bloom Price'!D133</f>
        <v>58.45</v>
      </c>
      <c r="E133" s="8">
        <f>'Bloom Price'!F133</f>
        <v>104.78</v>
      </c>
      <c r="F133" s="8">
        <f>'Bloom Price'!H133</f>
        <v>67.010000000000005</v>
      </c>
      <c r="G133" s="8">
        <f>'Bloom Price'!J133</f>
        <v>495.46</v>
      </c>
      <c r="H133" s="8">
        <f>'Bloom Price'!L133</f>
        <v>96.92</v>
      </c>
      <c r="I133" s="8">
        <f>'Bloom Price'!N133</f>
        <v>141.4</v>
      </c>
      <c r="J133" s="8">
        <f>'Bloom Price'!P133</f>
        <v>56.56</v>
      </c>
      <c r="K133" s="8">
        <f>'Bloom Price'!R133</f>
        <v>46.13</v>
      </c>
      <c r="L133" s="8">
        <f>'Bloom Price'!T133</f>
        <v>96.05</v>
      </c>
      <c r="M133" s="8">
        <f>'Bloom Price'!V133</f>
        <v>214.98</v>
      </c>
      <c r="N133" s="8">
        <f>'Bloom Price'!X133</f>
        <v>85.94</v>
      </c>
      <c r="O133" s="8">
        <f>'Bloom Price'!Z133</f>
        <v>138.31</v>
      </c>
      <c r="P133" s="8">
        <f>'Bloom Price'!AB133</f>
        <v>193.63</v>
      </c>
      <c r="Q133" s="8">
        <f>'Bloom Price'!AD133</f>
        <v>164.4</v>
      </c>
      <c r="R133" s="8">
        <f>'Bloom Price'!AF133</f>
        <v>228.27</v>
      </c>
      <c r="S133" s="8">
        <f>'Bloom Price'!AH133</f>
        <v>101.16</v>
      </c>
      <c r="T133" s="8">
        <f>'Bloom Price'!AJ133</f>
        <v>76.48</v>
      </c>
      <c r="U133" s="8">
        <f>'Bloom Price'!AL133</f>
        <v>10.81</v>
      </c>
      <c r="V133" s="8">
        <f>'Bloom Price'!AN133</f>
        <v>85.33</v>
      </c>
      <c r="W133" s="8">
        <f>'Bloom Price'!AP133</f>
        <v>83.72</v>
      </c>
      <c r="X133" s="8">
        <f>'Bloom Price'!AR133</f>
        <v>49.93</v>
      </c>
      <c r="Y133" s="8">
        <f>'Bloom Price'!AT133</f>
        <v>24.25</v>
      </c>
      <c r="Z133" s="8">
        <f>'Bloom Price'!AV133</f>
        <v>102.61</v>
      </c>
      <c r="AA133" s="415">
        <f>'Bloom Price'!AX133</f>
        <v>108.26</v>
      </c>
      <c r="AB133" s="485">
        <f>IF($B133&lt;&gt;DATE(1900,1,0),_xll.BDH(AB$2,"PX_LAST",$B133,$B133,""),0)</f>
        <v>1646.3</v>
      </c>
      <c r="AC133" s="485">
        <f>IF($B133&lt;&gt;DATE(1900,1,0),_xll.BDH(AC$2,"PX_LAST",$B133,$B133,""),0)</f>
        <v>2113.7399999999998</v>
      </c>
      <c r="AD133" s="485">
        <f>IF($B133&lt;&gt;DATE(1900,1,0),_xll.BDH(AD$2,"PX_LAST",$B133,$B133,""),0)</f>
        <v>2018.09</v>
      </c>
      <c r="AE133" s="485">
        <f>IF($B133&lt;&gt;DATE(1900,1,0),_xll.BDH(AE$2,"PX_LAST",$B133,$B133,""),0)</f>
        <v>2.8216999999999999</v>
      </c>
      <c r="AF133" s="442">
        <f t="shared" si="4"/>
        <v>2.8216999999999999E-2</v>
      </c>
      <c r="AG133" s="445">
        <f t="shared" ref="AG133:AG196" si="5">((1+AF133)^(1/365))-1</f>
        <v>7.6239164279012783E-5</v>
      </c>
    </row>
    <row r="134" spans="1:33" x14ac:dyDescent="0.25">
      <c r="A134">
        <v>130</v>
      </c>
      <c r="B134" s="381">
        <f>'Bloom Price'!A134</f>
        <v>43290</v>
      </c>
      <c r="C134" s="485">
        <f>'Bloom Price'!B134</f>
        <v>67.64</v>
      </c>
      <c r="D134" s="8">
        <f>'Bloom Price'!D134</f>
        <v>58.97</v>
      </c>
      <c r="E134" s="8">
        <f>'Bloom Price'!F134</f>
        <v>106.02</v>
      </c>
      <c r="F134" s="8">
        <f>'Bloom Price'!H134</f>
        <v>66.63</v>
      </c>
      <c r="G134" s="8">
        <f>'Bloom Price'!J134</f>
        <v>499.42</v>
      </c>
      <c r="H134" s="8">
        <f>'Bloom Price'!L134</f>
        <v>97.04</v>
      </c>
      <c r="I134" s="8">
        <f>'Bloom Price'!N134</f>
        <v>141.76</v>
      </c>
      <c r="J134" s="8">
        <f>'Bloom Price'!P134</f>
        <v>56.45</v>
      </c>
      <c r="K134" s="8">
        <f>'Bloom Price'!R134</f>
        <v>46.52</v>
      </c>
      <c r="L134" s="8">
        <f>'Bloom Price'!T134</f>
        <v>96.74</v>
      </c>
      <c r="M134" s="8">
        <f>'Bloom Price'!V134</f>
        <v>218.3</v>
      </c>
      <c r="N134" s="8">
        <f>'Bloom Price'!X134</f>
        <v>86.23</v>
      </c>
      <c r="O134" s="8">
        <f>'Bloom Price'!Z134</f>
        <v>138.22</v>
      </c>
      <c r="P134" s="8">
        <f>'Bloom Price'!AB134</f>
        <v>196.92</v>
      </c>
      <c r="Q134" s="8">
        <f>'Bloom Price'!AD134</f>
        <v>165.86</v>
      </c>
      <c r="R134" s="8">
        <f>'Bloom Price'!AF134</f>
        <v>234.94</v>
      </c>
      <c r="S134" s="8">
        <f>'Bloom Price'!AH134</f>
        <v>101.85</v>
      </c>
      <c r="T134" s="8">
        <f>'Bloom Price'!AJ134</f>
        <v>77.28</v>
      </c>
      <c r="U134" s="8">
        <f>'Bloom Price'!AL134</f>
        <v>10.81</v>
      </c>
      <c r="V134" s="8">
        <f>'Bloom Price'!AN134</f>
        <v>85.46</v>
      </c>
      <c r="W134" s="8">
        <f>'Bloom Price'!AP134</f>
        <v>83.66</v>
      </c>
      <c r="X134" s="8">
        <f>'Bloom Price'!AR134</f>
        <v>49.85</v>
      </c>
      <c r="Y134" s="8">
        <f>'Bloom Price'!AT134</f>
        <v>24.23</v>
      </c>
      <c r="Z134" s="8">
        <f>'Bloom Price'!AV134</f>
        <v>102.35</v>
      </c>
      <c r="AA134" s="415">
        <f>'Bloom Price'!AX134</f>
        <v>108.56</v>
      </c>
      <c r="AB134" s="485">
        <f>IF($B134&lt;&gt;DATE(1900,1,0),_xll.BDH(AB$2,"PX_LAST",$B134,$B134,""),0)</f>
        <v>1660.434</v>
      </c>
      <c r="AC134" s="485">
        <f>IF($B134&lt;&gt;DATE(1900,1,0),_xll.BDH(AC$2,"PX_LAST",$B134,$B134,""),0)</f>
        <v>2131.14</v>
      </c>
      <c r="AD134" s="485">
        <f>IF($B134&lt;&gt;DATE(1900,1,0),_xll.BDH(AD$2,"PX_LAST",$B134,$B134,""),0)</f>
        <v>2016.53</v>
      </c>
      <c r="AE134" s="485">
        <f>IF($B134&lt;&gt;DATE(1900,1,0),_xll.BDH(AE$2,"PX_LAST",$B134,$B134,""),0)</f>
        <v>2.8563999999999998</v>
      </c>
      <c r="AF134" s="442">
        <f t="shared" si="4"/>
        <v>2.8563999999999999E-2</v>
      </c>
      <c r="AG134" s="445">
        <f t="shared" si="5"/>
        <v>7.7163674821800754E-5</v>
      </c>
    </row>
    <row r="135" spans="1:33" x14ac:dyDescent="0.25">
      <c r="A135">
        <v>131</v>
      </c>
      <c r="B135" s="381">
        <f>'Bloom Price'!A135</f>
        <v>43291</v>
      </c>
      <c r="C135" s="485">
        <f>'Bloom Price'!B135</f>
        <v>68.239999999999995</v>
      </c>
      <c r="D135" s="8">
        <f>'Bloom Price'!D135</f>
        <v>59.47</v>
      </c>
      <c r="E135" s="8">
        <f>'Bloom Price'!F135</f>
        <v>106.03</v>
      </c>
      <c r="F135" s="8">
        <f>'Bloom Price'!H135</f>
        <v>66.67</v>
      </c>
      <c r="G135" s="8">
        <f>'Bloom Price'!J135</f>
        <v>502.11</v>
      </c>
      <c r="H135" s="8">
        <f>'Bloom Price'!L135</f>
        <v>98.84</v>
      </c>
      <c r="I135" s="8">
        <f>'Bloom Price'!N135</f>
        <v>142.44999999999999</v>
      </c>
      <c r="J135" s="8">
        <f>'Bloom Price'!P135</f>
        <v>56.18</v>
      </c>
      <c r="K135" s="8">
        <f>'Bloom Price'!R135</f>
        <v>46.74</v>
      </c>
      <c r="L135" s="8">
        <f>'Bloom Price'!T135</f>
        <v>96.59</v>
      </c>
      <c r="M135" s="8">
        <f>'Bloom Price'!V135</f>
        <v>217.98</v>
      </c>
      <c r="N135" s="8">
        <f>'Bloom Price'!X135</f>
        <v>86.17</v>
      </c>
      <c r="O135" s="8">
        <f>'Bloom Price'!Z135</f>
        <v>140.68</v>
      </c>
      <c r="P135" s="8">
        <f>'Bloom Price'!AB135</f>
        <v>197.63</v>
      </c>
      <c r="Q135" s="8">
        <f>'Bloom Price'!AD135</f>
        <v>166.32</v>
      </c>
      <c r="R135" s="8">
        <f>'Bloom Price'!AF135</f>
        <v>235.66</v>
      </c>
      <c r="S135" s="8">
        <f>'Bloom Price'!AH135</f>
        <v>102.12</v>
      </c>
      <c r="T135" s="8">
        <f>'Bloom Price'!AJ135</f>
        <v>77.569999999999993</v>
      </c>
      <c r="U135" s="8">
        <f>'Bloom Price'!AL135</f>
        <v>10.81</v>
      </c>
      <c r="V135" s="8">
        <f>'Bloom Price'!AN135</f>
        <v>85.47</v>
      </c>
      <c r="W135" s="8">
        <f>'Bloom Price'!AP135</f>
        <v>83.6</v>
      </c>
      <c r="X135" s="8">
        <f>'Bloom Price'!AR135</f>
        <v>49.87</v>
      </c>
      <c r="Y135" s="8">
        <f>'Bloom Price'!AT135</f>
        <v>24.215</v>
      </c>
      <c r="Z135" s="8">
        <f>'Bloom Price'!AV135</f>
        <v>102.27</v>
      </c>
      <c r="AA135" s="415">
        <f>'Bloom Price'!AX135</f>
        <v>108.75</v>
      </c>
      <c r="AB135" s="485">
        <f>IF($B135&lt;&gt;DATE(1900,1,0),_xll.BDH(AB$2,"PX_LAST",$B135,$B135,""),0)</f>
        <v>1664.53</v>
      </c>
      <c r="AC135" s="485">
        <f>IF($B135&lt;&gt;DATE(1900,1,0),_xll.BDH(AC$2,"PX_LAST",$B135,$B135,""),0)</f>
        <v>2135.87</v>
      </c>
      <c r="AD135" s="485">
        <f>IF($B135&lt;&gt;DATE(1900,1,0),_xll.BDH(AD$2,"PX_LAST",$B135,$B135,""),0)</f>
        <v>2015.85</v>
      </c>
      <c r="AE135" s="485">
        <f>IF($B135&lt;&gt;DATE(1900,1,0),_xll.BDH(AE$2,"PX_LAST",$B135,$B135,""),0)</f>
        <v>2.8491</v>
      </c>
      <c r="AF135" s="442">
        <f t="shared" si="4"/>
        <v>2.8490999999999999E-2</v>
      </c>
      <c r="AG135" s="445">
        <f t="shared" si="5"/>
        <v>7.696920708677446E-5</v>
      </c>
    </row>
    <row r="136" spans="1:33" x14ac:dyDescent="0.25">
      <c r="A136">
        <v>132</v>
      </c>
      <c r="B136" s="381">
        <f>'Bloom Price'!A136</f>
        <v>43292</v>
      </c>
      <c r="C136" s="485">
        <f>'Bloom Price'!B136</f>
        <v>67.3</v>
      </c>
      <c r="D136" s="8">
        <f>'Bloom Price'!D136</f>
        <v>58.47</v>
      </c>
      <c r="E136" s="8">
        <f>'Bloom Price'!F136</f>
        <v>108.04</v>
      </c>
      <c r="F136" s="8">
        <f>'Bloom Price'!H136</f>
        <v>66</v>
      </c>
      <c r="G136" s="8">
        <f>'Bloom Price'!J136</f>
        <v>504.22</v>
      </c>
      <c r="H136" s="8">
        <f>'Bloom Price'!L136</f>
        <v>94.96</v>
      </c>
      <c r="I136" s="8">
        <f>'Bloom Price'!N136</f>
        <v>145.25</v>
      </c>
      <c r="J136" s="8">
        <f>'Bloom Price'!P136</f>
        <v>55.75</v>
      </c>
      <c r="K136" s="8">
        <f>'Bloom Price'!R136</f>
        <v>45.2</v>
      </c>
      <c r="L136" s="8">
        <f>'Bloom Price'!T136</f>
        <v>96.73</v>
      </c>
      <c r="M136" s="8">
        <f>'Bloom Price'!V136</f>
        <v>217.35</v>
      </c>
      <c r="N136" s="8">
        <f>'Bloom Price'!X136</f>
        <v>86.25</v>
      </c>
      <c r="O136" s="8">
        <f>'Bloom Price'!Z136</f>
        <v>137.21</v>
      </c>
      <c r="P136" s="8">
        <f>'Bloom Price'!AB136</f>
        <v>194.85</v>
      </c>
      <c r="Q136" s="8">
        <f>'Bloom Price'!AD136</f>
        <v>165.15</v>
      </c>
      <c r="R136" s="8">
        <f>'Bloom Price'!AF136</f>
        <v>230.22</v>
      </c>
      <c r="S136" s="8">
        <f>'Bloom Price'!AH136</f>
        <v>101.98</v>
      </c>
      <c r="T136" s="8">
        <f>'Bloom Price'!AJ136</f>
        <v>77.36</v>
      </c>
      <c r="U136" s="8">
        <f>'Bloom Price'!AL136</f>
        <v>10.8</v>
      </c>
      <c r="V136" s="8">
        <f>'Bloom Price'!AN136</f>
        <v>85.34</v>
      </c>
      <c r="W136" s="8">
        <f>'Bloom Price'!AP136</f>
        <v>83.7</v>
      </c>
      <c r="X136" s="8">
        <f>'Bloom Price'!AR136</f>
        <v>49.94</v>
      </c>
      <c r="Y136" s="8">
        <f>'Bloom Price'!AT136</f>
        <v>24.21</v>
      </c>
      <c r="Z136" s="8">
        <f>'Bloom Price'!AV136</f>
        <v>102.48</v>
      </c>
      <c r="AA136" s="415">
        <f>'Bloom Price'!AX136</f>
        <v>108.3</v>
      </c>
      <c r="AB136" s="485">
        <f>IF($B136&lt;&gt;DATE(1900,1,0),_xll.BDH(AB$2,"PX_LAST",$B136,$B136,""),0)</f>
        <v>1652.864</v>
      </c>
      <c r="AC136" s="485">
        <f>IF($B136&lt;&gt;DATE(1900,1,0),_xll.BDH(AC$2,"PX_LAST",$B136,$B136,""),0)</f>
        <v>2117.3000000000002</v>
      </c>
      <c r="AD136" s="485">
        <f>IF($B136&lt;&gt;DATE(1900,1,0),_xll.BDH(AD$2,"PX_LAST",$B136,$B136,""),0)</f>
        <v>2018.8</v>
      </c>
      <c r="AE136" s="485">
        <f>IF($B136&lt;&gt;DATE(1900,1,0),_xll.BDH(AE$2,"PX_LAST",$B136,$B136,""),0)</f>
        <v>2.8491</v>
      </c>
      <c r="AF136" s="442">
        <f t="shared" si="4"/>
        <v>2.8490999999999999E-2</v>
      </c>
      <c r="AG136" s="445">
        <f t="shared" si="5"/>
        <v>7.696920708677446E-5</v>
      </c>
    </row>
    <row r="137" spans="1:33" x14ac:dyDescent="0.25">
      <c r="A137">
        <v>133</v>
      </c>
      <c r="B137" s="381">
        <f>'Bloom Price'!A137</f>
        <v>43293</v>
      </c>
      <c r="C137" s="485">
        <f>'Bloom Price'!B137</f>
        <v>67.989999999999995</v>
      </c>
      <c r="D137" s="8">
        <f>'Bloom Price'!D137</f>
        <v>58.61</v>
      </c>
      <c r="E137" s="8">
        <f>'Bloom Price'!F137</f>
        <v>108.25</v>
      </c>
      <c r="F137" s="8">
        <f>'Bloom Price'!H137</f>
        <v>65.959999999999994</v>
      </c>
      <c r="G137" s="8">
        <f>'Bloom Price'!J137</f>
        <v>525</v>
      </c>
      <c r="H137" s="8">
        <f>'Bloom Price'!L137</f>
        <v>95.61</v>
      </c>
      <c r="I137" s="8">
        <f>'Bloom Price'!N137</f>
        <v>148.16</v>
      </c>
      <c r="J137" s="8">
        <f>'Bloom Price'!P137</f>
        <v>56.81</v>
      </c>
      <c r="K137" s="8">
        <f>'Bloom Price'!R137</f>
        <v>45.68</v>
      </c>
      <c r="L137" s="8">
        <f>'Bloom Price'!T137</f>
        <v>97.4</v>
      </c>
      <c r="M137" s="8">
        <f>'Bloom Price'!V137</f>
        <v>217.52</v>
      </c>
      <c r="N137" s="8">
        <f>'Bloom Price'!X137</f>
        <v>89.13</v>
      </c>
      <c r="O137" s="8">
        <f>'Bloom Price'!Z137</f>
        <v>140.22999999999999</v>
      </c>
      <c r="P137" s="8">
        <f>'Bloom Price'!AB137</f>
        <v>198.13</v>
      </c>
      <c r="Q137" s="8">
        <f>'Bloom Price'!AD137</f>
        <v>166.46</v>
      </c>
      <c r="R137" s="8">
        <f>'Bloom Price'!AF137</f>
        <v>232.69</v>
      </c>
      <c r="S137" s="8">
        <f>'Bloom Price'!AH137</f>
        <v>104.19</v>
      </c>
      <c r="T137" s="8">
        <f>'Bloom Price'!AJ137</f>
        <v>77.37</v>
      </c>
      <c r="U137" s="8">
        <f>'Bloom Price'!AL137</f>
        <v>10.81</v>
      </c>
      <c r="V137" s="8">
        <f>'Bloom Price'!AN137</f>
        <v>85.61</v>
      </c>
      <c r="W137" s="8">
        <f>'Bloom Price'!AP137</f>
        <v>83.83</v>
      </c>
      <c r="X137" s="8">
        <f>'Bloom Price'!AR137</f>
        <v>49.97</v>
      </c>
      <c r="Y137" s="8">
        <f>'Bloom Price'!AT137</f>
        <v>24.19</v>
      </c>
      <c r="Z137" s="8">
        <f>'Bloom Price'!AV137</f>
        <v>102.44</v>
      </c>
      <c r="AA137" s="415">
        <f>'Bloom Price'!AX137</f>
        <v>108.51</v>
      </c>
      <c r="AB137" s="485">
        <f>IF($B137&lt;&gt;DATE(1900,1,0),_xll.BDH(AB$2,"PX_LAST",$B137,$B137,""),0)</f>
        <v>1666.28</v>
      </c>
      <c r="AC137" s="485">
        <f>IF($B137&lt;&gt;DATE(1900,1,0),_xll.BDH(AC$2,"PX_LAST",$B137,$B137,""),0)</f>
        <v>2130.86</v>
      </c>
      <c r="AD137" s="485">
        <f>IF($B137&lt;&gt;DATE(1900,1,0),_xll.BDH(AD$2,"PX_LAST",$B137,$B137,""),0)</f>
        <v>2018.74</v>
      </c>
      <c r="AE137" s="485">
        <f>IF($B137&lt;&gt;DATE(1900,1,0),_xll.BDH(AE$2,"PX_LAST",$B137,$B137,""),0)</f>
        <v>2.8454000000000002</v>
      </c>
      <c r="AF137" s="442">
        <f t="shared" si="4"/>
        <v>2.8454000000000004E-2</v>
      </c>
      <c r="AG137" s="445">
        <f t="shared" si="5"/>
        <v>7.6870635991932446E-5</v>
      </c>
    </row>
    <row r="138" spans="1:33" x14ac:dyDescent="0.25">
      <c r="A138">
        <v>134</v>
      </c>
      <c r="B138" s="381">
        <f>'Bloom Price'!A138</f>
        <v>43294</v>
      </c>
      <c r="C138" s="485">
        <f>'Bloom Price'!B138</f>
        <v>68.63</v>
      </c>
      <c r="D138" s="8">
        <f>'Bloom Price'!D138</f>
        <v>58.58</v>
      </c>
      <c r="E138" s="8">
        <f>'Bloom Price'!F138</f>
        <v>110</v>
      </c>
      <c r="F138" s="8">
        <f>'Bloom Price'!H138</f>
        <v>66.3</v>
      </c>
      <c r="G138" s="8">
        <f>'Bloom Price'!J138</f>
        <v>524.34</v>
      </c>
      <c r="H138" s="8">
        <f>'Bloom Price'!L138</f>
        <v>96.63</v>
      </c>
      <c r="I138" s="8">
        <f>'Bloom Price'!N138</f>
        <v>147.61000000000001</v>
      </c>
      <c r="J138" s="8">
        <f>'Bloom Price'!P138</f>
        <v>56.86</v>
      </c>
      <c r="K138" s="8">
        <f>'Bloom Price'!R138</f>
        <v>46.13</v>
      </c>
      <c r="L138" s="8">
        <f>'Bloom Price'!T138</f>
        <v>96.52</v>
      </c>
      <c r="M138" s="8">
        <f>'Bloom Price'!V138</f>
        <v>215.5</v>
      </c>
      <c r="N138" s="8">
        <f>'Bloom Price'!X138</f>
        <v>87.99</v>
      </c>
      <c r="O138" s="8">
        <f>'Bloom Price'!Z138</f>
        <v>139.91</v>
      </c>
      <c r="P138" s="8">
        <f>'Bloom Price'!AB138</f>
        <v>200.04</v>
      </c>
      <c r="Q138" s="8">
        <f>'Bloom Price'!AD138</f>
        <v>166.59</v>
      </c>
      <c r="R138" s="8">
        <f>'Bloom Price'!AF138</f>
        <v>233.75</v>
      </c>
      <c r="S138" s="8">
        <f>'Bloom Price'!AH138</f>
        <v>105.43</v>
      </c>
      <c r="T138" s="8">
        <f>'Bloom Price'!AJ138</f>
        <v>77.38</v>
      </c>
      <c r="U138" s="8">
        <f>'Bloom Price'!AL138</f>
        <v>10.81</v>
      </c>
      <c r="V138" s="8">
        <f>'Bloom Price'!AN138</f>
        <v>85.61</v>
      </c>
      <c r="W138" s="8">
        <f>'Bloom Price'!AP138</f>
        <v>83.91</v>
      </c>
      <c r="X138" s="8">
        <f>'Bloom Price'!AR138</f>
        <v>50.04</v>
      </c>
      <c r="Y138" s="8">
        <f>'Bloom Price'!AT138</f>
        <v>24.22</v>
      </c>
      <c r="Z138" s="8">
        <f>'Bloom Price'!AV138</f>
        <v>102.61</v>
      </c>
      <c r="AA138" s="415">
        <f>'Bloom Price'!AX138</f>
        <v>109.07</v>
      </c>
      <c r="AB138" s="485">
        <f>IF($B138&lt;&gt;DATE(1900,1,0),_xll.BDH(AB$2,"PX_LAST",$B138,$B138,""),0)</f>
        <v>1667.3610000000001</v>
      </c>
      <c r="AC138" s="485">
        <f>IF($B138&lt;&gt;DATE(1900,1,0),_xll.BDH(AC$2,"PX_LAST",$B138,$B138,""),0)</f>
        <v>2134.6</v>
      </c>
      <c r="AD138" s="485">
        <f>IF($B138&lt;&gt;DATE(1900,1,0),_xll.BDH(AD$2,"PX_LAST",$B138,$B138,""),0)</f>
        <v>2021.77</v>
      </c>
      <c r="AE138" s="485">
        <f>IF($B138&lt;&gt;DATE(1900,1,0),_xll.BDH(AE$2,"PX_LAST",$B138,$B138,""),0)</f>
        <v>2.8270999999999997</v>
      </c>
      <c r="AF138" s="442">
        <f t="shared" si="4"/>
        <v>2.8270999999999998E-2</v>
      </c>
      <c r="AG138" s="445">
        <f t="shared" si="5"/>
        <v>7.6383056677453709E-5</v>
      </c>
    </row>
    <row r="139" spans="1:33" x14ac:dyDescent="0.25">
      <c r="A139">
        <v>135</v>
      </c>
      <c r="B139" s="381">
        <f>'Bloom Price'!A139</f>
        <v>43297</v>
      </c>
      <c r="C139" s="485">
        <f>'Bloom Price'!B139</f>
        <v>68.239999999999995</v>
      </c>
      <c r="D139" s="8">
        <f>'Bloom Price'!D139</f>
        <v>58.11</v>
      </c>
      <c r="E139" s="8">
        <f>'Bloom Price'!F139</f>
        <v>110.2</v>
      </c>
      <c r="F139" s="8">
        <f>'Bloom Price'!H139</f>
        <v>65.86</v>
      </c>
      <c r="G139" s="8">
        <f>'Bloom Price'!J139</f>
        <v>518.05999999999995</v>
      </c>
      <c r="H139" s="8">
        <f>'Bloom Price'!L139</f>
        <v>96.25</v>
      </c>
      <c r="I139" s="8">
        <f>'Bloom Price'!N139</f>
        <v>146.96</v>
      </c>
      <c r="J139" s="8">
        <f>'Bloom Price'!P139</f>
        <v>56.43</v>
      </c>
      <c r="K139" s="8">
        <f>'Bloom Price'!R139</f>
        <v>46.31</v>
      </c>
      <c r="L139" s="8">
        <f>'Bloom Price'!T139</f>
        <v>94.35</v>
      </c>
      <c r="M139" s="8">
        <f>'Bloom Price'!V139</f>
        <v>213.45</v>
      </c>
      <c r="N139" s="8">
        <f>'Bloom Price'!X139</f>
        <v>87.77</v>
      </c>
      <c r="O139" s="8">
        <f>'Bloom Price'!Z139</f>
        <v>139.69</v>
      </c>
      <c r="P139" s="8">
        <f>'Bloom Price'!AB139</f>
        <v>200.61</v>
      </c>
      <c r="Q139" s="8">
        <f>'Bloom Price'!AD139</f>
        <v>166.34</v>
      </c>
      <c r="R139" s="8">
        <f>'Bloom Price'!AF139</f>
        <v>230.18</v>
      </c>
      <c r="S139" s="8">
        <f>'Bloom Price'!AH139</f>
        <v>104.91</v>
      </c>
      <c r="T139" s="8">
        <f>'Bloom Price'!AJ139</f>
        <v>77.75</v>
      </c>
      <c r="U139" s="8">
        <f>'Bloom Price'!AL139</f>
        <v>10.8</v>
      </c>
      <c r="V139" s="8">
        <f>'Bloom Price'!AN139</f>
        <v>85.55</v>
      </c>
      <c r="W139" s="8">
        <f>'Bloom Price'!AP139</f>
        <v>83.8</v>
      </c>
      <c r="X139" s="8">
        <f>'Bloom Price'!AR139</f>
        <v>50.03</v>
      </c>
      <c r="Y139" s="8">
        <f>'Bloom Price'!AT139</f>
        <v>24.17</v>
      </c>
      <c r="Z139" s="8">
        <f>'Bloom Price'!AV139</f>
        <v>102.44</v>
      </c>
      <c r="AA139" s="415">
        <f>'Bloom Price'!AX139</f>
        <v>108.79</v>
      </c>
      <c r="AB139" s="485">
        <f>IF($B139&lt;&gt;DATE(1900,1,0),_xll.BDH(AB$2,"PX_LAST",$B139,$B139,""),0)</f>
        <v>1664.354</v>
      </c>
      <c r="AC139" s="485">
        <f>IF($B139&lt;&gt;DATE(1900,1,0),_xll.BDH(AC$2,"PX_LAST",$B139,$B139,""),0)</f>
        <v>2132.79</v>
      </c>
      <c r="AD139" s="485">
        <f>IF($B139&lt;&gt;DATE(1900,1,0),_xll.BDH(AD$2,"PX_LAST",$B139,$B139,""),0)</f>
        <v>2019.25</v>
      </c>
      <c r="AE139" s="485">
        <f>IF($B139&lt;&gt;DATE(1900,1,0),_xll.BDH(AE$2,"PX_LAST",$B139,$B139,""),0)</f>
        <v>2.8582000000000001</v>
      </c>
      <c r="AF139" s="442">
        <f t="shared" si="4"/>
        <v>2.8582E-2</v>
      </c>
      <c r="AG139" s="445">
        <f t="shared" si="5"/>
        <v>7.7211623654926953E-5</v>
      </c>
    </row>
    <row r="140" spans="1:33" x14ac:dyDescent="0.25">
      <c r="A140">
        <v>136</v>
      </c>
      <c r="B140" s="381">
        <f>'Bloom Price'!A140</f>
        <v>43298</v>
      </c>
      <c r="C140" s="485">
        <f>'Bloom Price'!B140</f>
        <v>67.94</v>
      </c>
      <c r="D140" s="8">
        <f>'Bloom Price'!D140</f>
        <v>58.87</v>
      </c>
      <c r="E140" s="8">
        <f>'Bloom Price'!F140</f>
        <v>110.3</v>
      </c>
      <c r="F140" s="8">
        <f>'Bloom Price'!H140</f>
        <v>65.56</v>
      </c>
      <c r="G140" s="8">
        <f>'Bloom Price'!J140</f>
        <v>523.78</v>
      </c>
      <c r="H140" s="8">
        <f>'Bloom Price'!L140</f>
        <v>95.41</v>
      </c>
      <c r="I140" s="8">
        <f>'Bloom Price'!N140</f>
        <v>147.02000000000001</v>
      </c>
      <c r="J140" s="8">
        <f>'Bloom Price'!P140</f>
        <v>56.63</v>
      </c>
      <c r="K140" s="8">
        <f>'Bloom Price'!R140</f>
        <v>47.3</v>
      </c>
      <c r="L140" s="8">
        <f>'Bloom Price'!T140</f>
        <v>94.02</v>
      </c>
      <c r="M140" s="8">
        <f>'Bloom Price'!V140</f>
        <v>213.85</v>
      </c>
      <c r="N140" s="8">
        <f>'Bloom Price'!X140</f>
        <v>88.58</v>
      </c>
      <c r="O140" s="8">
        <f>'Bloom Price'!Z140</f>
        <v>141.35</v>
      </c>
      <c r="P140" s="8">
        <f>'Bloom Price'!AB140</f>
        <v>201.875</v>
      </c>
      <c r="Q140" s="8">
        <f>'Bloom Price'!AD140</f>
        <v>167.07</v>
      </c>
      <c r="R140" s="8">
        <f>'Bloom Price'!AF140</f>
        <v>231.15</v>
      </c>
      <c r="S140" s="8">
        <f>'Bloom Price'!AH140</f>
        <v>105.95</v>
      </c>
      <c r="T140" s="8">
        <f>'Bloom Price'!AJ140</f>
        <v>77.47</v>
      </c>
      <c r="U140" s="8">
        <f>'Bloom Price'!AL140</f>
        <v>10.81</v>
      </c>
      <c r="V140" s="8">
        <f>'Bloom Price'!AN140</f>
        <v>85.58</v>
      </c>
      <c r="W140" s="8">
        <f>'Bloom Price'!AP140</f>
        <v>83.77</v>
      </c>
      <c r="X140" s="8">
        <f>'Bloom Price'!AR140</f>
        <v>49.99</v>
      </c>
      <c r="Y140" s="8">
        <f>'Bloom Price'!AT140</f>
        <v>24.17</v>
      </c>
      <c r="Z140" s="8">
        <f>'Bloom Price'!AV140</f>
        <v>102.38</v>
      </c>
      <c r="AA140" s="415">
        <f>'Bloom Price'!AX140</f>
        <v>108.78</v>
      </c>
      <c r="AB140" s="485">
        <f>IF($B140&lt;&gt;DATE(1900,1,0),_xll.BDH(AB$2,"PX_LAST",$B140,$B140,""),0)</f>
        <v>1671.527</v>
      </c>
      <c r="AC140" s="485">
        <f>IF($B140&lt;&gt;DATE(1900,1,0),_xll.BDH(AC$2,"PX_LAST",$B140,$B140,""),0)</f>
        <v>2138.15</v>
      </c>
      <c r="AD140" s="485">
        <f>IF($B140&lt;&gt;DATE(1900,1,0),_xll.BDH(AD$2,"PX_LAST",$B140,$B140,""),0)</f>
        <v>2018.7</v>
      </c>
      <c r="AE140" s="485">
        <f>IF($B140&lt;&gt;DATE(1900,1,0),_xll.BDH(AE$2,"PX_LAST",$B140,$B140,""),0)</f>
        <v>2.86</v>
      </c>
      <c r="AF140" s="442">
        <f t="shared" si="4"/>
        <v>2.86E-2</v>
      </c>
      <c r="AG140" s="445">
        <f t="shared" si="5"/>
        <v>7.7259571650944991E-5</v>
      </c>
    </row>
    <row r="141" spans="1:33" x14ac:dyDescent="0.25">
      <c r="A141">
        <v>137</v>
      </c>
      <c r="B141" s="381">
        <f>'Bloom Price'!A141</f>
        <v>43299</v>
      </c>
      <c r="C141" s="485">
        <f>'Bloom Price'!B141</f>
        <v>67.900000000000006</v>
      </c>
      <c r="D141" s="8">
        <f>'Bloom Price'!D141</f>
        <v>58.32</v>
      </c>
      <c r="E141" s="8">
        <f>'Bloom Price'!F141</f>
        <v>110.69</v>
      </c>
      <c r="F141" s="8">
        <f>'Bloom Price'!H141</f>
        <v>64.5</v>
      </c>
      <c r="G141" s="8">
        <f>'Bloom Price'!J141</f>
        <v>527.91</v>
      </c>
      <c r="H141" s="8">
        <f>'Bloom Price'!L141</f>
        <v>94.4</v>
      </c>
      <c r="I141" s="8">
        <f>'Bloom Price'!N141</f>
        <v>147.84</v>
      </c>
      <c r="J141" s="8">
        <f>'Bloom Price'!P141</f>
        <v>56.88</v>
      </c>
      <c r="K141" s="8">
        <f>'Bloom Price'!R141</f>
        <v>48.28</v>
      </c>
      <c r="L141" s="8">
        <f>'Bloom Price'!T141</f>
        <v>93.64</v>
      </c>
      <c r="M141" s="8">
        <f>'Bloom Price'!V141</f>
        <v>214.36</v>
      </c>
      <c r="N141" s="8">
        <f>'Bloom Price'!X141</f>
        <v>88.22</v>
      </c>
      <c r="O141" s="8">
        <f>'Bloom Price'!Z141</f>
        <v>141.44999999999999</v>
      </c>
      <c r="P141" s="8">
        <f>'Bloom Price'!AB141</f>
        <v>203.21</v>
      </c>
      <c r="Q141" s="8">
        <f>'Bloom Price'!AD141</f>
        <v>167.41</v>
      </c>
      <c r="R141" s="8">
        <f>'Bloom Price'!AF141</f>
        <v>236.19</v>
      </c>
      <c r="S141" s="8">
        <f>'Bloom Price'!AH141</f>
        <v>105.12</v>
      </c>
      <c r="T141" s="8">
        <f>'Bloom Price'!AJ141</f>
        <v>76.59</v>
      </c>
      <c r="U141" s="8">
        <f>'Bloom Price'!AL141</f>
        <v>10.81</v>
      </c>
      <c r="V141" s="8">
        <f>'Bloom Price'!AN141</f>
        <v>85.62</v>
      </c>
      <c r="W141" s="8">
        <f>'Bloom Price'!AP141</f>
        <v>83.77</v>
      </c>
      <c r="X141" s="8">
        <f>'Bloom Price'!AR141</f>
        <v>49.97</v>
      </c>
      <c r="Y141" s="8">
        <f>'Bloom Price'!AT141</f>
        <v>24.13</v>
      </c>
      <c r="Z141" s="8">
        <f>'Bloom Price'!AV141</f>
        <v>102.3</v>
      </c>
      <c r="AA141" s="415">
        <f>'Bloom Price'!AX141</f>
        <v>108.68</v>
      </c>
      <c r="AB141" s="485">
        <f>IF($B141&lt;&gt;DATE(1900,1,0),_xll.BDH(AB$2,"PX_LAST",$B141,$B141,""),0)</f>
        <v>1675.4570000000001</v>
      </c>
      <c r="AC141" s="485">
        <f>IF($B141&lt;&gt;DATE(1900,1,0),_xll.BDH(AC$2,"PX_LAST",$B141,$B141,""),0)</f>
        <v>2142.2399999999998</v>
      </c>
      <c r="AD141" s="485">
        <f>IF($B141&lt;&gt;DATE(1900,1,0),_xll.BDH(AD$2,"PX_LAST",$B141,$B141,""),0)</f>
        <v>2017.98</v>
      </c>
      <c r="AE141" s="485">
        <f>IF($B141&lt;&gt;DATE(1900,1,0),_xll.BDH(AE$2,"PX_LAST",$B141,$B141,""),0)</f>
        <v>2.8692000000000002</v>
      </c>
      <c r="AF141" s="442">
        <f t="shared" si="4"/>
        <v>2.8692000000000002E-2</v>
      </c>
      <c r="AG141" s="445">
        <f t="shared" si="5"/>
        <v>7.7504626119884179E-5</v>
      </c>
    </row>
    <row r="142" spans="1:33" x14ac:dyDescent="0.25">
      <c r="A142">
        <v>138</v>
      </c>
      <c r="B142" s="381">
        <f>'Bloom Price'!A142</f>
        <v>43300</v>
      </c>
      <c r="C142" s="485">
        <f>'Bloom Price'!B142</f>
        <v>66.14</v>
      </c>
      <c r="D142" s="8">
        <f>'Bloom Price'!D142</f>
        <v>58.53</v>
      </c>
      <c r="E142" s="8">
        <f>'Bloom Price'!F142</f>
        <v>112.13</v>
      </c>
      <c r="F142" s="8">
        <f>'Bloom Price'!H142</f>
        <v>64.900000000000006</v>
      </c>
      <c r="G142" s="8">
        <f>'Bloom Price'!J142</f>
        <v>521.29</v>
      </c>
      <c r="H142" s="8">
        <f>'Bloom Price'!L142</f>
        <v>89.95</v>
      </c>
      <c r="I142" s="8">
        <f>'Bloom Price'!N142</f>
        <v>147.16</v>
      </c>
      <c r="J142" s="8">
        <f>'Bloom Price'!P142</f>
        <v>56.54</v>
      </c>
      <c r="K142" s="8">
        <f>'Bloom Price'!R142</f>
        <v>46.67</v>
      </c>
      <c r="L142" s="8">
        <f>'Bloom Price'!T142</f>
        <v>93.69</v>
      </c>
      <c r="M142" s="8">
        <f>'Bloom Price'!V142</f>
        <v>215.82</v>
      </c>
      <c r="N142" s="8">
        <f>'Bloom Price'!X142</f>
        <v>87.38</v>
      </c>
      <c r="O142" s="8">
        <f>'Bloom Price'!Z142</f>
        <v>141.80000000000001</v>
      </c>
      <c r="P142" s="8">
        <f>'Bloom Price'!AB142</f>
        <v>202.67</v>
      </c>
      <c r="Q142" s="8">
        <f>'Bloom Price'!AD142</f>
        <v>167.03</v>
      </c>
      <c r="R142" s="8">
        <f>'Bloom Price'!AF142</f>
        <v>236.55</v>
      </c>
      <c r="S142" s="8">
        <f>'Bloom Price'!AH142</f>
        <v>104.4</v>
      </c>
      <c r="T142" s="8">
        <f>'Bloom Price'!AJ142</f>
        <v>76.95</v>
      </c>
      <c r="U142" s="8">
        <f>'Bloom Price'!AL142</f>
        <v>10.81</v>
      </c>
      <c r="V142" s="8">
        <f>'Bloom Price'!AN142</f>
        <v>85.58</v>
      </c>
      <c r="W142" s="8">
        <f>'Bloom Price'!AP142</f>
        <v>83.94</v>
      </c>
      <c r="X142" s="8">
        <f>'Bloom Price'!AR142</f>
        <v>50.09</v>
      </c>
      <c r="Y142" s="8">
        <f>'Bloom Price'!AT142</f>
        <v>24.16</v>
      </c>
      <c r="Z142" s="8">
        <f>'Bloom Price'!AV142</f>
        <v>102.58</v>
      </c>
      <c r="AA142" s="415">
        <f>'Bloom Price'!AX142</f>
        <v>108.66</v>
      </c>
      <c r="AB142" s="485">
        <f>IF($B142&lt;&gt;DATE(1900,1,0),_xll.BDH(AB$2,"PX_LAST",$B142,$B142,""),0)</f>
        <v>1670.7929999999999</v>
      </c>
      <c r="AC142" s="485">
        <f>IF($B142&lt;&gt;DATE(1900,1,0),_xll.BDH(AC$2,"PX_LAST",$B142,$B142,""),0)</f>
        <v>2134.84</v>
      </c>
      <c r="AD142" s="485">
        <f>IF($B142&lt;&gt;DATE(1900,1,0),_xll.BDH(AD$2,"PX_LAST",$B142,$B142,""),0)</f>
        <v>2021.15</v>
      </c>
      <c r="AE142" s="485">
        <f>IF($B142&lt;&gt;DATE(1900,1,0),_xll.BDH(AE$2,"PX_LAST",$B142,$B142,""),0)</f>
        <v>2.8380000000000001</v>
      </c>
      <c r="AF142" s="442">
        <f t="shared" si="4"/>
        <v>2.8380000000000002E-2</v>
      </c>
      <c r="AG142" s="445">
        <f t="shared" si="5"/>
        <v>7.6673483192069014E-5</v>
      </c>
    </row>
    <row r="143" spans="1:33" x14ac:dyDescent="0.25">
      <c r="A143">
        <v>139</v>
      </c>
      <c r="B143" s="381">
        <f>'Bloom Price'!A143</f>
        <v>43301</v>
      </c>
      <c r="C143" s="485">
        <f>'Bloom Price'!B143</f>
        <v>65.260000000000005</v>
      </c>
      <c r="D143" s="8">
        <f>'Bloom Price'!D143</f>
        <v>58.29</v>
      </c>
      <c r="E143" s="8">
        <f>'Bloom Price'!F143</f>
        <v>111.48</v>
      </c>
      <c r="F143" s="8">
        <f>'Bloom Price'!H143</f>
        <v>64.12</v>
      </c>
      <c r="G143" s="8">
        <f>'Bloom Price'!J143</f>
        <v>516.78</v>
      </c>
      <c r="H143" s="8">
        <f>'Bloom Price'!L143</f>
        <v>88.91</v>
      </c>
      <c r="I143" s="8">
        <f>'Bloom Price'!N143</f>
        <v>146.87</v>
      </c>
      <c r="J143" s="8">
        <f>'Bloom Price'!P143</f>
        <v>56.71</v>
      </c>
      <c r="K143" s="8">
        <f>'Bloom Price'!R143</f>
        <v>46.76</v>
      </c>
      <c r="L143" s="8">
        <f>'Bloom Price'!T143</f>
        <v>93.93</v>
      </c>
      <c r="M143" s="8">
        <f>'Bloom Price'!V143</f>
        <v>215.96</v>
      </c>
      <c r="N143" s="8">
        <f>'Bloom Price'!X143</f>
        <v>87.47</v>
      </c>
      <c r="O143" s="8">
        <f>'Bloom Price'!Z143</f>
        <v>140.72</v>
      </c>
      <c r="P143" s="8">
        <f>'Bloom Price'!AB143</f>
        <v>202.89</v>
      </c>
      <c r="Q143" s="8">
        <f>'Bloom Price'!AD143</f>
        <v>166.77</v>
      </c>
      <c r="R143" s="8">
        <f>'Bloom Price'!AF143</f>
        <v>234.93</v>
      </c>
      <c r="S143" s="8">
        <f>'Bloom Price'!AH143</f>
        <v>106.27</v>
      </c>
      <c r="T143" s="8">
        <f>'Bloom Price'!AJ143</f>
        <v>76.959999999999994</v>
      </c>
      <c r="U143" s="8">
        <f>'Bloom Price'!AL143</f>
        <v>10.8</v>
      </c>
      <c r="V143" s="8">
        <f>'Bloom Price'!AN143</f>
        <v>85.62</v>
      </c>
      <c r="W143" s="8">
        <f>'Bloom Price'!AP143</f>
        <v>83.81</v>
      </c>
      <c r="X143" s="8">
        <f>'Bloom Price'!AR143</f>
        <v>50.04</v>
      </c>
      <c r="Y143" s="8">
        <f>'Bloom Price'!AT143</f>
        <v>24.14</v>
      </c>
      <c r="Z143" s="8">
        <f>'Bloom Price'!AV143</f>
        <v>102.22</v>
      </c>
      <c r="AA143" s="415">
        <f>'Bloom Price'!AX143</f>
        <v>108.56</v>
      </c>
      <c r="AB143" s="485">
        <f>IF($B143&lt;&gt;DATE(1900,1,0),_xll.BDH(AB$2,"PX_LAST",$B143,$B143,""),0)</f>
        <v>1668.444</v>
      </c>
      <c r="AC143" s="485">
        <f>IF($B143&lt;&gt;DATE(1900,1,0),_xll.BDH(AC$2,"PX_LAST",$B143,$B143,""),0)</f>
        <v>2139.17</v>
      </c>
      <c r="AD143" s="485">
        <f>IF($B143&lt;&gt;DATE(1900,1,0),_xll.BDH(AD$2,"PX_LAST",$B143,$B143,""),0)</f>
        <v>2016.27</v>
      </c>
      <c r="AE143" s="485">
        <f>IF($B143&lt;&gt;DATE(1900,1,0),_xll.BDH(AE$2,"PX_LAST",$B143,$B143,""),0)</f>
        <v>2.8931</v>
      </c>
      <c r="AF143" s="442">
        <f t="shared" si="4"/>
        <v>2.8931000000000002E-2</v>
      </c>
      <c r="AG143" s="445">
        <f t="shared" si="5"/>
        <v>7.8141132886733189E-5</v>
      </c>
    </row>
    <row r="144" spans="1:33" x14ac:dyDescent="0.25">
      <c r="A144">
        <v>140</v>
      </c>
      <c r="B144" s="381">
        <f>'Bloom Price'!A144</f>
        <v>43304</v>
      </c>
      <c r="C144" s="485">
        <f>'Bloom Price'!B144</f>
        <v>66.34</v>
      </c>
      <c r="D144" s="8">
        <f>'Bloom Price'!D144</f>
        <v>57.97</v>
      </c>
      <c r="E144" s="8">
        <f>'Bloom Price'!F144</f>
        <v>111.09</v>
      </c>
      <c r="F144" s="8">
        <f>'Bloom Price'!H144</f>
        <v>63.56</v>
      </c>
      <c r="G144" s="8">
        <f>'Bloom Price'!J144</f>
        <v>519.87</v>
      </c>
      <c r="H144" s="8">
        <f>'Bloom Price'!L144</f>
        <v>89.4</v>
      </c>
      <c r="I144" s="8">
        <f>'Bloom Price'!N144</f>
        <v>147.56</v>
      </c>
      <c r="J144" s="8">
        <f>'Bloom Price'!P144</f>
        <v>55.88</v>
      </c>
      <c r="K144" s="8">
        <f>'Bloom Price'!R144</f>
        <v>46.43</v>
      </c>
      <c r="L144" s="8">
        <f>'Bloom Price'!T144</f>
        <v>106.04</v>
      </c>
      <c r="M144" s="8">
        <f>'Bloom Price'!V144</f>
        <v>215</v>
      </c>
      <c r="N144" s="8">
        <f>'Bloom Price'!X144</f>
        <v>89.24</v>
      </c>
      <c r="O144" s="8">
        <f>'Bloom Price'!Z144</f>
        <v>141.51</v>
      </c>
      <c r="P144" s="8">
        <f>'Bloom Price'!AB144</f>
        <v>200.85</v>
      </c>
      <c r="Q144" s="8">
        <f>'Bloom Price'!AD144</f>
        <v>167.02</v>
      </c>
      <c r="R144" s="8">
        <f>'Bloom Price'!AF144</f>
        <v>236.4</v>
      </c>
      <c r="S144" s="8">
        <f>'Bloom Price'!AH144</f>
        <v>107.97</v>
      </c>
      <c r="T144" s="8">
        <f>'Bloom Price'!AJ144</f>
        <v>76.59</v>
      </c>
      <c r="U144" s="8">
        <f>'Bloom Price'!AL144</f>
        <v>10.79</v>
      </c>
      <c r="V144" s="8">
        <f>'Bloom Price'!AN144</f>
        <v>85.59</v>
      </c>
      <c r="W144" s="8">
        <f>'Bloom Price'!AP144</f>
        <v>83.52</v>
      </c>
      <c r="X144" s="8">
        <f>'Bloom Price'!AR144</f>
        <v>49.83</v>
      </c>
      <c r="Y144" s="8">
        <f>'Bloom Price'!AT144</f>
        <v>24.08</v>
      </c>
      <c r="Z144" s="8">
        <f>'Bloom Price'!AV144</f>
        <v>101.72</v>
      </c>
      <c r="AA144" s="415">
        <f>'Bloom Price'!AX144</f>
        <v>108.42</v>
      </c>
      <c r="AB144" s="485">
        <f>IF($B144&lt;&gt;DATE(1900,1,0),_xll.BDH(AB$2,"PX_LAST",$B144,$B144,""),0)</f>
        <v>1670.952</v>
      </c>
      <c r="AC144" s="485">
        <f>IF($B144&lt;&gt;DATE(1900,1,0),_xll.BDH(AC$2,"PX_LAST",$B144,$B144,""),0)</f>
        <v>2139.44</v>
      </c>
      <c r="AD144" s="485">
        <f>IF($B144&lt;&gt;DATE(1900,1,0),_xll.BDH(AD$2,"PX_LAST",$B144,$B144,""),0)</f>
        <v>2009.32</v>
      </c>
      <c r="AE144" s="485">
        <f>IF($B144&lt;&gt;DATE(1900,1,0),_xll.BDH(AE$2,"PX_LAST",$B144,$B144,""),0)</f>
        <v>2.9540999999999999</v>
      </c>
      <c r="AF144" s="442">
        <f t="shared" si="4"/>
        <v>2.9541000000000001E-2</v>
      </c>
      <c r="AG144" s="445">
        <f t="shared" si="5"/>
        <v>7.9765021746558418E-5</v>
      </c>
    </row>
    <row r="145" spans="1:33" x14ac:dyDescent="0.25">
      <c r="A145">
        <v>141</v>
      </c>
      <c r="B145" s="381">
        <f>'Bloom Price'!A145</f>
        <v>43305</v>
      </c>
      <c r="C145" s="485">
        <f>'Bloom Price'!B145</f>
        <v>65.58</v>
      </c>
      <c r="D145" s="8">
        <f>'Bloom Price'!D145</f>
        <v>58.72</v>
      </c>
      <c r="E145" s="8">
        <f>'Bloom Price'!F145</f>
        <v>110.7</v>
      </c>
      <c r="F145" s="8">
        <f>'Bloom Price'!H145</f>
        <v>63.1</v>
      </c>
      <c r="G145" s="8">
        <f>'Bloom Price'!J145</f>
        <v>523.22</v>
      </c>
      <c r="H145" s="8">
        <f>'Bloom Price'!L145</f>
        <v>91.54</v>
      </c>
      <c r="I145" s="8">
        <f>'Bloom Price'!N145</f>
        <v>146</v>
      </c>
      <c r="J145" s="8">
        <f>'Bloom Price'!P145</f>
        <v>58.26</v>
      </c>
      <c r="K145" s="8">
        <f>'Bloom Price'!R145</f>
        <v>45.91</v>
      </c>
      <c r="L145" s="8">
        <f>'Bloom Price'!T145</f>
        <v>101.11</v>
      </c>
      <c r="M145" s="8">
        <f>'Bloom Price'!V145</f>
        <v>214.6</v>
      </c>
      <c r="N145" s="8">
        <f>'Bloom Price'!X145</f>
        <v>91.41</v>
      </c>
      <c r="O145" s="8">
        <f>'Bloom Price'!Z145</f>
        <v>137.47</v>
      </c>
      <c r="P145" s="8">
        <f>'Bloom Price'!AB145</f>
        <v>202.15</v>
      </c>
      <c r="Q145" s="8">
        <f>'Bloom Price'!AD145</f>
        <v>167.33</v>
      </c>
      <c r="R145" s="8">
        <f>'Bloom Price'!AF145</f>
        <v>236.83</v>
      </c>
      <c r="S145" s="8">
        <f>'Bloom Price'!AH145</f>
        <v>107.66</v>
      </c>
      <c r="T145" s="8">
        <f>'Bloom Price'!AJ145</f>
        <v>75.53</v>
      </c>
      <c r="U145" s="8">
        <f>'Bloom Price'!AL145</f>
        <v>10.79</v>
      </c>
      <c r="V145" s="8">
        <f>'Bloom Price'!AN145</f>
        <v>85.77</v>
      </c>
      <c r="W145" s="8">
        <f>'Bloom Price'!AP145</f>
        <v>83.68</v>
      </c>
      <c r="X145" s="8">
        <f>'Bloom Price'!AR145</f>
        <v>49.77</v>
      </c>
      <c r="Y145" s="8">
        <f>'Bloom Price'!AT145</f>
        <v>24.08</v>
      </c>
      <c r="Z145" s="8">
        <f>'Bloom Price'!AV145</f>
        <v>101.79</v>
      </c>
      <c r="AA145" s="415">
        <f>'Bloom Price'!AX145</f>
        <v>108.32</v>
      </c>
      <c r="AB145" s="485">
        <f>IF($B145&lt;&gt;DATE(1900,1,0),_xll.BDH(AB$2,"PX_LAST",$B145,$B145,""),0)</f>
        <v>1674.481</v>
      </c>
      <c r="AC145" s="485">
        <f>IF($B145&lt;&gt;DATE(1900,1,0),_xll.BDH(AC$2,"PX_LAST",$B145,$B145,""),0)</f>
        <v>2151.08</v>
      </c>
      <c r="AD145" s="485">
        <f>IF($B145&lt;&gt;DATE(1900,1,0),_xll.BDH(AD$2,"PX_LAST",$B145,$B145,""),0)</f>
        <v>2012.33</v>
      </c>
      <c r="AE145" s="485">
        <f>IF($B145&lt;&gt;DATE(1900,1,0),_xll.BDH(AE$2,"PX_LAST",$B145,$B145,""),0)</f>
        <v>2.9485999999999999</v>
      </c>
      <c r="AF145" s="442">
        <f t="shared" si="4"/>
        <v>2.9485999999999998E-2</v>
      </c>
      <c r="AG145" s="445">
        <f t="shared" si="5"/>
        <v>7.9618644899692725E-5</v>
      </c>
    </row>
    <row r="146" spans="1:33" x14ac:dyDescent="0.25">
      <c r="A146">
        <v>142</v>
      </c>
      <c r="B146" s="381">
        <f>'Bloom Price'!A146</f>
        <v>43306</v>
      </c>
      <c r="C146" s="485">
        <f>'Bloom Price'!B146</f>
        <v>65.989999999999995</v>
      </c>
      <c r="D146" s="8">
        <f>'Bloom Price'!D146</f>
        <v>59.18</v>
      </c>
      <c r="E146" s="8">
        <f>'Bloom Price'!F146</f>
        <v>111.18</v>
      </c>
      <c r="F146" s="8">
        <f>'Bloom Price'!H146</f>
        <v>62.62</v>
      </c>
      <c r="G146" s="8">
        <f>'Bloom Price'!J146</f>
        <v>537.97</v>
      </c>
      <c r="H146" s="8">
        <f>'Bloom Price'!L146</f>
        <v>93.12</v>
      </c>
      <c r="I146" s="8">
        <f>'Bloom Price'!N146</f>
        <v>148.87</v>
      </c>
      <c r="J146" s="8">
        <f>'Bloom Price'!P146</f>
        <v>59.04</v>
      </c>
      <c r="K146" s="8">
        <f>'Bloom Price'!R146</f>
        <v>45.96</v>
      </c>
      <c r="L146" s="8">
        <f>'Bloom Price'!T146</f>
        <v>101.67</v>
      </c>
      <c r="M146" s="8">
        <f>'Bloom Price'!V146</f>
        <v>215.15</v>
      </c>
      <c r="N146" s="8">
        <f>'Bloom Price'!X146</f>
        <v>91.37</v>
      </c>
      <c r="O146" s="8">
        <f>'Bloom Price'!Z146</f>
        <v>135.49</v>
      </c>
      <c r="P146" s="8">
        <f>'Bloom Price'!AB146</f>
        <v>202.24</v>
      </c>
      <c r="Q146" s="8">
        <f>'Bloom Price'!AD146</f>
        <v>168.55</v>
      </c>
      <c r="R146" s="8">
        <f>'Bloom Price'!AF146</f>
        <v>240.24</v>
      </c>
      <c r="S146" s="8">
        <f>'Bloom Price'!AH146</f>
        <v>110.83</v>
      </c>
      <c r="T146" s="8">
        <f>'Bloom Price'!AJ146</f>
        <v>77.16</v>
      </c>
      <c r="U146" s="8">
        <f>'Bloom Price'!AL146</f>
        <v>10.8</v>
      </c>
      <c r="V146" s="8">
        <f>'Bloom Price'!AN146</f>
        <v>85.93</v>
      </c>
      <c r="W146" s="8">
        <f>'Bloom Price'!AP146</f>
        <v>83.66</v>
      </c>
      <c r="X146" s="8">
        <f>'Bloom Price'!AR146</f>
        <v>49.83</v>
      </c>
      <c r="Y146" s="8">
        <f>'Bloom Price'!AT146</f>
        <v>24.08</v>
      </c>
      <c r="Z146" s="8">
        <f>'Bloom Price'!AV146</f>
        <v>101.72</v>
      </c>
      <c r="AA146" s="415">
        <f>'Bloom Price'!AX146</f>
        <v>109.29</v>
      </c>
      <c r="AB146" s="485">
        <f>IF($B146&lt;&gt;DATE(1900,1,0),_xll.BDH(AB$2,"PX_LAST",$B146,$B146,""),0)</f>
        <v>1688.5989999999999</v>
      </c>
      <c r="AC146" s="485">
        <f>IF($B146&lt;&gt;DATE(1900,1,0),_xll.BDH(AC$2,"PX_LAST",$B146,$B146,""),0)</f>
        <v>2161.7600000000002</v>
      </c>
      <c r="AD146" s="485">
        <f>IF($B146&lt;&gt;DATE(1900,1,0),_xll.BDH(AD$2,"PX_LAST",$B146,$B146,""),0)</f>
        <v>2014.16</v>
      </c>
      <c r="AE146" s="485">
        <f>IF($B146&lt;&gt;DATE(1900,1,0),_xll.BDH(AE$2,"PX_LAST",$B146,$B146,""),0)</f>
        <v>2.9746000000000001</v>
      </c>
      <c r="AF146" s="442">
        <f t="shared" si="4"/>
        <v>2.9746000000000002E-2</v>
      </c>
      <c r="AG146" s="445">
        <f t="shared" si="5"/>
        <v>8.031053948176492E-5</v>
      </c>
    </row>
    <row r="147" spans="1:33" x14ac:dyDescent="0.25">
      <c r="A147">
        <v>143</v>
      </c>
      <c r="B147" s="381">
        <f>'Bloom Price'!A147</f>
        <v>43307</v>
      </c>
      <c r="C147" s="485">
        <f>'Bloom Price'!B147</f>
        <v>66.34</v>
      </c>
      <c r="D147" s="8">
        <f>'Bloom Price'!D147</f>
        <v>59.52</v>
      </c>
      <c r="E147" s="8">
        <f>'Bloom Price'!F147</f>
        <v>113.51</v>
      </c>
      <c r="F147" s="8">
        <f>'Bloom Price'!H147</f>
        <v>63.71</v>
      </c>
      <c r="G147" s="8">
        <f>'Bloom Price'!J147</f>
        <v>526.96</v>
      </c>
      <c r="H147" s="8">
        <f>'Bloom Price'!L147</f>
        <v>93.94</v>
      </c>
      <c r="I147" s="8">
        <f>'Bloom Price'!N147</f>
        <v>147.57</v>
      </c>
      <c r="J147" s="8">
        <f>'Bloom Price'!P147</f>
        <v>57.92</v>
      </c>
      <c r="K147" s="8">
        <f>'Bloom Price'!R147</f>
        <v>47.17</v>
      </c>
      <c r="L147" s="8">
        <f>'Bloom Price'!T147</f>
        <v>100.86</v>
      </c>
      <c r="M147" s="8">
        <f>'Bloom Price'!V147</f>
        <v>214.63</v>
      </c>
      <c r="N147" s="8">
        <f>'Bloom Price'!X147</f>
        <v>89.14</v>
      </c>
      <c r="O147" s="8">
        <f>'Bloom Price'!Z147</f>
        <v>136.16</v>
      </c>
      <c r="P147" s="8">
        <f>'Bloom Price'!AB147</f>
        <v>204.46</v>
      </c>
      <c r="Q147" s="8">
        <f>'Bloom Price'!AD147</f>
        <v>168.42</v>
      </c>
      <c r="R147" s="8">
        <f>'Bloom Price'!AF147</f>
        <v>241.24</v>
      </c>
      <c r="S147" s="8">
        <f>'Bloom Price'!AH147</f>
        <v>109.62</v>
      </c>
      <c r="T147" s="8">
        <f>'Bloom Price'!AJ147</f>
        <v>78.150000000000006</v>
      </c>
      <c r="U147" s="8">
        <f>'Bloom Price'!AL147</f>
        <v>10.79</v>
      </c>
      <c r="V147" s="8">
        <f>'Bloom Price'!AN147</f>
        <v>85.94</v>
      </c>
      <c r="W147" s="8">
        <f>'Bloom Price'!AP147</f>
        <v>83.72</v>
      </c>
      <c r="X147" s="8">
        <f>'Bloom Price'!AR147</f>
        <v>49.85</v>
      </c>
      <c r="Y147" s="8">
        <f>'Bloom Price'!AT147</f>
        <v>24.07</v>
      </c>
      <c r="Z147" s="8">
        <f>'Bloom Price'!AV147</f>
        <v>101.61</v>
      </c>
      <c r="AA147" s="415">
        <f>'Bloom Price'!AX147</f>
        <v>109.38</v>
      </c>
      <c r="AB147" s="485">
        <f>IF($B147&lt;&gt;DATE(1900,1,0),_xll.BDH(AB$2,"PX_LAST",$B147,$B147,""),0)</f>
        <v>1685.5989999999999</v>
      </c>
      <c r="AC147" s="485">
        <f>IF($B147&lt;&gt;DATE(1900,1,0),_xll.BDH(AC$2,"PX_LAST",$B147,$B147,""),0)</f>
        <v>2161.9299999999998</v>
      </c>
      <c r="AD147" s="485">
        <f>IF($B147&lt;&gt;DATE(1900,1,0),_xll.BDH(AD$2,"PX_LAST",$B147,$B147,""),0)</f>
        <v>2011.05</v>
      </c>
      <c r="AE147" s="485">
        <f>IF($B147&lt;&gt;DATE(1900,1,0),_xll.BDH(AE$2,"PX_LAST",$B147,$B147,""),0)</f>
        <v>2.9763999999999999</v>
      </c>
      <c r="AF147" s="442">
        <f t="shared" si="4"/>
        <v>2.9763999999999999E-2</v>
      </c>
      <c r="AG147" s="445">
        <f t="shared" si="5"/>
        <v>8.0358433427685227E-5</v>
      </c>
    </row>
    <row r="148" spans="1:33" x14ac:dyDescent="0.25">
      <c r="A148">
        <v>144</v>
      </c>
      <c r="B148" s="381">
        <f>'Bloom Price'!A148</f>
        <v>43308</v>
      </c>
      <c r="C148" s="485">
        <f>'Bloom Price'!B148</f>
        <v>66.67</v>
      </c>
      <c r="D148" s="8">
        <f>'Bloom Price'!D148</f>
        <v>59.3</v>
      </c>
      <c r="E148" s="8">
        <f>'Bloom Price'!F148</f>
        <v>112.62</v>
      </c>
      <c r="F148" s="8">
        <f>'Bloom Price'!H148</f>
        <v>63.56</v>
      </c>
      <c r="G148" s="8">
        <f>'Bloom Price'!J148</f>
        <v>519.21</v>
      </c>
      <c r="H148" s="8">
        <f>'Bloom Price'!L148</f>
        <v>90.56</v>
      </c>
      <c r="I148" s="8">
        <f>'Bloom Price'!N148</f>
        <v>143.91</v>
      </c>
      <c r="J148" s="8">
        <f>'Bloom Price'!P148</f>
        <v>56.92</v>
      </c>
      <c r="K148" s="8">
        <f>'Bloom Price'!R148</f>
        <v>48.3</v>
      </c>
      <c r="L148" s="8">
        <f>'Bloom Price'!T148</f>
        <v>101.31</v>
      </c>
      <c r="M148" s="8">
        <f>'Bloom Price'!V148</f>
        <v>213.95</v>
      </c>
      <c r="N148" s="8">
        <f>'Bloom Price'!X148</f>
        <v>85.46</v>
      </c>
      <c r="O148" s="8">
        <f>'Bloom Price'!Z148</f>
        <v>132.52000000000001</v>
      </c>
      <c r="P148" s="8">
        <f>'Bloom Price'!AB148</f>
        <v>203.6</v>
      </c>
      <c r="Q148" s="8">
        <f>'Bloom Price'!AD148</f>
        <v>167.08</v>
      </c>
      <c r="R148" s="8">
        <f>'Bloom Price'!AF148</f>
        <v>240.84</v>
      </c>
      <c r="S148" s="8">
        <f>'Bloom Price'!AH148</f>
        <v>107.68</v>
      </c>
      <c r="T148" s="8">
        <f>'Bloom Price'!AJ148</f>
        <v>76.89</v>
      </c>
      <c r="U148" s="8">
        <f>'Bloom Price'!AL148</f>
        <v>10.79</v>
      </c>
      <c r="V148" s="8">
        <f>'Bloom Price'!AN148</f>
        <v>85.91</v>
      </c>
      <c r="W148" s="8">
        <f>'Bloom Price'!AP148</f>
        <v>83.84</v>
      </c>
      <c r="X148" s="8">
        <f>'Bloom Price'!AR148</f>
        <v>49.85</v>
      </c>
      <c r="Y148" s="8">
        <f>'Bloom Price'!AT148</f>
        <v>24.09</v>
      </c>
      <c r="Z148" s="8">
        <f>'Bloom Price'!AV148</f>
        <v>101.77</v>
      </c>
      <c r="AA148" s="415">
        <f>'Bloom Price'!AX148</f>
        <v>109.57</v>
      </c>
      <c r="AB148" s="485">
        <f>IF($B148&lt;&gt;DATE(1900,1,0),_xll.BDH(AB$2,"PX_LAST",$B148,$B148,""),0)</f>
        <v>1671.998</v>
      </c>
      <c r="AC148" s="485">
        <f>IF($B148&lt;&gt;DATE(1900,1,0),_xll.BDH(AC$2,"PX_LAST",$B148,$B148,""),0)</f>
        <v>2156.11</v>
      </c>
      <c r="AD148" s="485">
        <f>IF($B148&lt;&gt;DATE(1900,1,0),_xll.BDH(AD$2,"PX_LAST",$B148,$B148,""),0)</f>
        <v>2012.76</v>
      </c>
      <c r="AE148" s="485">
        <f>IF($B148&lt;&gt;DATE(1900,1,0),_xll.BDH(AE$2,"PX_LAST",$B148,$B148,""),0)</f>
        <v>2.9542000000000002</v>
      </c>
      <c r="AF148" s="442">
        <f t="shared" si="4"/>
        <v>2.9542000000000002E-2</v>
      </c>
      <c r="AG148" s="445">
        <f t="shared" si="5"/>
        <v>7.9767683071718665E-5</v>
      </c>
    </row>
    <row r="149" spans="1:33" x14ac:dyDescent="0.25">
      <c r="A149">
        <v>145</v>
      </c>
      <c r="B149" s="381">
        <f>'Bloom Price'!A149</f>
        <v>43311</v>
      </c>
      <c r="C149" s="485">
        <f>'Bloom Price'!B149</f>
        <v>67.430000000000007</v>
      </c>
      <c r="D149" s="8">
        <f>'Bloom Price'!D149</f>
        <v>59.19</v>
      </c>
      <c r="E149" s="8">
        <f>'Bloom Price'!F149</f>
        <v>112.63</v>
      </c>
      <c r="F149" s="8">
        <f>'Bloom Price'!H149</f>
        <v>58.72</v>
      </c>
      <c r="G149" s="8">
        <f>'Bloom Price'!J149</f>
        <v>503</v>
      </c>
      <c r="H149" s="8">
        <f>'Bloom Price'!L149</f>
        <v>91.45</v>
      </c>
      <c r="I149" s="8">
        <f>'Bloom Price'!N149</f>
        <v>138.03</v>
      </c>
      <c r="J149" s="8">
        <f>'Bloom Price'!P149</f>
        <v>58.93</v>
      </c>
      <c r="K149" s="8">
        <f>'Bloom Price'!R149</f>
        <v>47.91</v>
      </c>
      <c r="L149" s="8">
        <f>'Bloom Price'!T149</f>
        <v>99.2</v>
      </c>
      <c r="M149" s="8">
        <f>'Bloom Price'!V149</f>
        <v>209.67</v>
      </c>
      <c r="N149" s="8">
        <f>'Bloom Price'!X149</f>
        <v>82.39</v>
      </c>
      <c r="O149" s="8">
        <f>'Bloom Price'!Z149</f>
        <v>131.05000000000001</v>
      </c>
      <c r="P149" s="8">
        <f>'Bloom Price'!AB149</f>
        <v>200.7</v>
      </c>
      <c r="Q149" s="8">
        <f>'Bloom Price'!AD149</f>
        <v>166.04</v>
      </c>
      <c r="R149" s="8">
        <f>'Bloom Price'!AF149</f>
        <v>240.44</v>
      </c>
      <c r="S149" s="8">
        <f>'Bloom Price'!AH149</f>
        <v>105.37</v>
      </c>
      <c r="T149" s="8">
        <f>'Bloom Price'!AJ149</f>
        <v>75.959999999999994</v>
      </c>
      <c r="U149" s="8">
        <f>'Bloom Price'!AL149</f>
        <v>10.77</v>
      </c>
      <c r="V149" s="8">
        <f>'Bloom Price'!AN149</f>
        <v>85.94</v>
      </c>
      <c r="W149" s="8">
        <f>'Bloom Price'!AP149</f>
        <v>83.73</v>
      </c>
      <c r="X149" s="8">
        <f>'Bloom Price'!AR149</f>
        <v>49.8001</v>
      </c>
      <c r="Y149" s="8">
        <f>'Bloom Price'!AT149</f>
        <v>24.09</v>
      </c>
      <c r="Z149" s="8">
        <f>'Bloom Price'!AV149</f>
        <v>101.64</v>
      </c>
      <c r="AA149" s="415">
        <f>'Bloom Price'!AX149</f>
        <v>109.26</v>
      </c>
      <c r="AB149" s="485">
        <f>IF($B149&lt;&gt;DATE(1900,1,0),_xll.BDH(AB$2,"PX_LAST",$B149,$B149,""),0)</f>
        <v>1661.4480000000001</v>
      </c>
      <c r="AC149" s="485">
        <f>IF($B149&lt;&gt;DATE(1900,1,0),_xll.BDH(AC$2,"PX_LAST",$B149,$B149,""),0)</f>
        <v>2148.25</v>
      </c>
      <c r="AD149" s="485">
        <f>IF($B149&lt;&gt;DATE(1900,1,0),_xll.BDH(AD$2,"PX_LAST",$B149,$B149,""),0)</f>
        <v>2011.77</v>
      </c>
      <c r="AE149" s="485">
        <f>IF($B149&lt;&gt;DATE(1900,1,0),_xll.BDH(AE$2,"PX_LAST",$B149,$B149,""),0)</f>
        <v>2.9727999999999999</v>
      </c>
      <c r="AF149" s="442">
        <f t="shared" si="4"/>
        <v>2.9728000000000001E-2</v>
      </c>
      <c r="AG149" s="445">
        <f t="shared" si="5"/>
        <v>8.0262644701178942E-5</v>
      </c>
    </row>
    <row r="150" spans="1:33" x14ac:dyDescent="0.25">
      <c r="A150">
        <v>146</v>
      </c>
      <c r="B150" s="381">
        <f>'Bloom Price'!A150</f>
        <v>43312</v>
      </c>
      <c r="C150" s="485">
        <f>'Bloom Price'!B150</f>
        <v>64.86</v>
      </c>
      <c r="D150" s="8">
        <f>'Bloom Price'!D150</f>
        <v>59.73</v>
      </c>
      <c r="E150" s="8">
        <f>'Bloom Price'!F150</f>
        <v>113.56</v>
      </c>
      <c r="F150" s="8">
        <f>'Bloom Price'!H150</f>
        <v>57.65</v>
      </c>
      <c r="G150" s="8">
        <f>'Bloom Price'!J150</f>
        <v>508.19</v>
      </c>
      <c r="H150" s="8">
        <f>'Bloom Price'!L150</f>
        <v>92.23</v>
      </c>
      <c r="I150" s="8">
        <f>'Bloom Price'!N150</f>
        <v>137.15</v>
      </c>
      <c r="J150" s="8">
        <f>'Bloom Price'!P150</f>
        <v>58.75</v>
      </c>
      <c r="K150" s="8">
        <f>'Bloom Price'!R150</f>
        <v>48.63</v>
      </c>
      <c r="L150" s="8">
        <f>'Bloom Price'!T150</f>
        <v>99.61</v>
      </c>
      <c r="M150" s="8">
        <f>'Bloom Price'!V150</f>
        <v>210.23</v>
      </c>
      <c r="N150" s="8">
        <f>'Bloom Price'!X150</f>
        <v>82.14</v>
      </c>
      <c r="O150" s="8">
        <f>'Bloom Price'!Z150</f>
        <v>132.68</v>
      </c>
      <c r="P150" s="8">
        <f>'Bloom Price'!AB150</f>
        <v>205.84</v>
      </c>
      <c r="Q150" s="8">
        <f>'Bloom Price'!AD150</f>
        <v>167.03</v>
      </c>
      <c r="R150" s="8">
        <f>'Bloom Price'!AF150</f>
        <v>245.87</v>
      </c>
      <c r="S150" s="8">
        <f>'Bloom Price'!AH150</f>
        <v>106.08</v>
      </c>
      <c r="T150" s="8">
        <f>'Bloom Price'!AJ150</f>
        <v>76.91</v>
      </c>
      <c r="U150" s="8">
        <f>'Bloom Price'!AL150</f>
        <v>10.78</v>
      </c>
      <c r="V150" s="8">
        <f>'Bloom Price'!AN150</f>
        <v>86.12</v>
      </c>
      <c r="W150" s="8">
        <f>'Bloom Price'!AP150</f>
        <v>83.94</v>
      </c>
      <c r="X150" s="8">
        <f>'Bloom Price'!AR150</f>
        <v>49.88</v>
      </c>
      <c r="Y150" s="8">
        <f>'Bloom Price'!AT150</f>
        <v>24.09</v>
      </c>
      <c r="Z150" s="8">
        <f>'Bloom Price'!AV150</f>
        <v>101.78</v>
      </c>
      <c r="AA150" s="415">
        <f>'Bloom Price'!AX150</f>
        <v>109.06</v>
      </c>
      <c r="AB150" s="485">
        <f>IF($B150&lt;&gt;DATE(1900,1,0),_xll.BDH(AB$2,"PX_LAST",$B150,$B150,""),0)</f>
        <v>1670.961</v>
      </c>
      <c r="AC150" s="485">
        <f>IF($B150&lt;&gt;DATE(1900,1,0),_xll.BDH(AC$2,"PX_LAST",$B150,$B150,""),0)</f>
        <v>2153.1</v>
      </c>
      <c r="AD150" s="485">
        <f>IF($B150&lt;&gt;DATE(1900,1,0),_xll.BDH(AD$2,"PX_LAST",$B150,$B150,""),0)</f>
        <v>2013.76</v>
      </c>
      <c r="AE150" s="485">
        <f>IF($B150&lt;&gt;DATE(1900,1,0),_xll.BDH(AE$2,"PX_LAST",$B150,$B150,""),0)</f>
        <v>2.9598</v>
      </c>
      <c r="AF150" s="442">
        <f t="shared" si="4"/>
        <v>2.9597999999999999E-2</v>
      </c>
      <c r="AG150" s="445">
        <f t="shared" si="5"/>
        <v>7.9916713159322583E-5</v>
      </c>
    </row>
    <row r="151" spans="1:33" x14ac:dyDescent="0.25">
      <c r="A151">
        <v>147</v>
      </c>
      <c r="B151" s="381">
        <f>'Bloom Price'!A151</f>
        <v>43313</v>
      </c>
      <c r="C151" s="485">
        <f>'Bloom Price'!B151</f>
        <v>64.09</v>
      </c>
      <c r="D151" s="8">
        <f>'Bloom Price'!D151</f>
        <v>59.12</v>
      </c>
      <c r="E151" s="8">
        <f>'Bloom Price'!F151</f>
        <v>112.97</v>
      </c>
      <c r="F151" s="8">
        <f>'Bloom Price'!H151</f>
        <v>57.6</v>
      </c>
      <c r="G151" s="8">
        <f>'Bloom Price'!J151</f>
        <v>516.29</v>
      </c>
      <c r="H151" s="8">
        <f>'Bloom Price'!L151</f>
        <v>93.91</v>
      </c>
      <c r="I151" s="8">
        <f>'Bloom Price'!N151</f>
        <v>137.68</v>
      </c>
      <c r="J151" s="8">
        <f>'Bloom Price'!P151</f>
        <v>59.62</v>
      </c>
      <c r="K151" s="8">
        <f>'Bloom Price'!R151</f>
        <v>47.97</v>
      </c>
      <c r="L151" s="8">
        <f>'Bloom Price'!T151</f>
        <v>98.82</v>
      </c>
      <c r="M151" s="8">
        <f>'Bloom Price'!V151</f>
        <v>208.46</v>
      </c>
      <c r="N151" s="8">
        <f>'Bloom Price'!X151</f>
        <v>83.46</v>
      </c>
      <c r="O151" s="8">
        <f>'Bloom Price'!Z151</f>
        <v>131.96</v>
      </c>
      <c r="P151" s="8">
        <f>'Bloom Price'!AB151</f>
        <v>204.65</v>
      </c>
      <c r="Q151" s="8">
        <f>'Bloom Price'!AD151</f>
        <v>166.87</v>
      </c>
      <c r="R151" s="8">
        <f>'Bloom Price'!AF151</f>
        <v>241.1</v>
      </c>
      <c r="S151" s="8">
        <f>'Bloom Price'!AH151</f>
        <v>106.28</v>
      </c>
      <c r="T151" s="8">
        <f>'Bloom Price'!AJ151</f>
        <v>77.540000000000006</v>
      </c>
      <c r="U151" s="8">
        <f>'Bloom Price'!AL151</f>
        <v>10.77</v>
      </c>
      <c r="V151" s="8">
        <f>'Bloom Price'!AN151</f>
        <v>85.83</v>
      </c>
      <c r="W151" s="8">
        <f>'Bloom Price'!AP151</f>
        <v>83.55</v>
      </c>
      <c r="X151" s="8">
        <f>'Bloom Price'!AR151</f>
        <v>49.7</v>
      </c>
      <c r="Y151" s="8">
        <f>'Bloom Price'!AT151</f>
        <v>23.95</v>
      </c>
      <c r="Z151" s="8">
        <f>'Bloom Price'!AV151</f>
        <v>101.34</v>
      </c>
      <c r="AA151" s="415">
        <f>'Bloom Price'!AX151</f>
        <v>108.16</v>
      </c>
      <c r="AB151" s="485">
        <f>IF($B151&lt;&gt;DATE(1900,1,0),_xll.BDH(AB$2,"PX_LAST",$B151,$B151,""),0)</f>
        <v>1669.404</v>
      </c>
      <c r="AC151" s="485">
        <f>IF($B151&lt;&gt;DATE(1900,1,0),_xll.BDH(AC$2,"PX_LAST",$B151,$B151,""),0)</f>
        <v>2149.36</v>
      </c>
      <c r="AD151" s="485">
        <f>IF($B151&lt;&gt;DATE(1900,1,0),_xll.BDH(AD$2,"PX_LAST",$B151,$B151,""),0)</f>
        <v>2009.79</v>
      </c>
      <c r="AE151" s="485">
        <f>IF($B151&lt;&gt;DATE(1900,1,0),_xll.BDH(AE$2,"PX_LAST",$B151,$B151,""),0)</f>
        <v>3.0064000000000002</v>
      </c>
      <c r="AF151" s="442">
        <f t="shared" si="4"/>
        <v>3.0064000000000004E-2</v>
      </c>
      <c r="AG151" s="445">
        <f t="shared" si="5"/>
        <v>8.1156542968807699E-5</v>
      </c>
    </row>
    <row r="152" spans="1:33" x14ac:dyDescent="0.25">
      <c r="A152">
        <v>148</v>
      </c>
      <c r="B152" s="381">
        <f>'Bloom Price'!A152</f>
        <v>43314</v>
      </c>
      <c r="C152" s="485">
        <f>'Bloom Price'!B152</f>
        <v>63.78</v>
      </c>
      <c r="D152" s="8">
        <f>'Bloom Price'!D152</f>
        <v>58.73</v>
      </c>
      <c r="E152" s="8">
        <f>'Bloom Price'!F152</f>
        <v>112.75</v>
      </c>
      <c r="F152" s="8">
        <f>'Bloom Price'!H152</f>
        <v>57.55</v>
      </c>
      <c r="G152" s="8">
        <f>'Bloom Price'!J152</f>
        <v>521.9</v>
      </c>
      <c r="H152" s="8">
        <f>'Bloom Price'!L152</f>
        <v>95.12</v>
      </c>
      <c r="I152" s="8">
        <f>'Bloom Price'!N152</f>
        <v>141.13999999999999</v>
      </c>
      <c r="J152" s="8">
        <f>'Bloom Price'!P152</f>
        <v>59.27</v>
      </c>
      <c r="K152" s="8">
        <f>'Bloom Price'!R152</f>
        <v>48.11</v>
      </c>
      <c r="L152" s="8">
        <f>'Bloom Price'!T152</f>
        <v>98.66</v>
      </c>
      <c r="M152" s="8">
        <f>'Bloom Price'!V152</f>
        <v>207.94</v>
      </c>
      <c r="N152" s="8">
        <f>'Bloom Price'!X152</f>
        <v>85.53</v>
      </c>
      <c r="O152" s="8">
        <f>'Bloom Price'!Z152</f>
        <v>135.63</v>
      </c>
      <c r="P152" s="8">
        <f>'Bloom Price'!AB152</f>
        <v>204.47</v>
      </c>
      <c r="Q152" s="8">
        <f>'Bloom Price'!AD152</f>
        <v>167.83</v>
      </c>
      <c r="R152" s="8">
        <f>'Bloom Price'!AF152</f>
        <v>241.12</v>
      </c>
      <c r="S152" s="8">
        <f>'Bloom Price'!AH152</f>
        <v>107.57</v>
      </c>
      <c r="T152" s="8">
        <f>'Bloom Price'!AJ152</f>
        <v>78.650000000000006</v>
      </c>
      <c r="U152" s="8">
        <f>'Bloom Price'!AL152</f>
        <v>10.77</v>
      </c>
      <c r="V152" s="8">
        <f>'Bloom Price'!AN152</f>
        <v>85.88</v>
      </c>
      <c r="W152" s="8">
        <f>'Bloom Price'!AP152</f>
        <v>83.62</v>
      </c>
      <c r="X152" s="8">
        <f>'Bloom Price'!AR152</f>
        <v>49.72</v>
      </c>
      <c r="Y152" s="8">
        <f>'Bloom Price'!AT152</f>
        <v>23.98</v>
      </c>
      <c r="Z152" s="8">
        <f>'Bloom Price'!AV152</f>
        <v>101.46</v>
      </c>
      <c r="AA152" s="415">
        <f>'Bloom Price'!AX152</f>
        <v>108.07</v>
      </c>
      <c r="AB152" s="485">
        <f>IF($B152&lt;&gt;DATE(1900,1,0),_xll.BDH(AB$2,"PX_LAST",$B152,$B152,""),0)</f>
        <v>1679.31</v>
      </c>
      <c r="AC152" s="485">
        <f>IF($B152&lt;&gt;DATE(1900,1,0),_xll.BDH(AC$2,"PX_LAST",$B152,$B152,""),0)</f>
        <v>2147.58</v>
      </c>
      <c r="AD152" s="485">
        <f>IF($B152&lt;&gt;DATE(1900,1,0),_xll.BDH(AD$2,"PX_LAST",$B152,$B152,""),0)</f>
        <v>2011.59</v>
      </c>
      <c r="AE152" s="485">
        <f>IF($B152&lt;&gt;DATE(1900,1,0),_xll.BDH(AE$2,"PX_LAST",$B152,$B152,""),0)</f>
        <v>2.9859</v>
      </c>
      <c r="AF152" s="442">
        <f t="shared" si="4"/>
        <v>2.9859E-2</v>
      </c>
      <c r="AG152" s="445">
        <f t="shared" si="5"/>
        <v>8.061119320057486E-5</v>
      </c>
    </row>
    <row r="153" spans="1:33" x14ac:dyDescent="0.25">
      <c r="A153">
        <v>149</v>
      </c>
      <c r="B153" s="381">
        <f>'Bloom Price'!A153</f>
        <v>43315</v>
      </c>
      <c r="C153" s="485">
        <f>'Bloom Price'!B153</f>
        <v>64.89</v>
      </c>
      <c r="D153" s="8">
        <f>'Bloom Price'!D153</f>
        <v>59.29</v>
      </c>
      <c r="E153" s="8">
        <f>'Bloom Price'!F153</f>
        <v>114.09</v>
      </c>
      <c r="F153" s="8">
        <f>'Bloom Price'!H153</f>
        <v>57.75</v>
      </c>
      <c r="G153" s="8">
        <f>'Bloom Price'!J153</f>
        <v>522.6</v>
      </c>
      <c r="H153" s="8">
        <f>'Bloom Price'!L153</f>
        <v>96.53</v>
      </c>
      <c r="I153" s="8">
        <f>'Bloom Price'!N153</f>
        <v>141.04</v>
      </c>
      <c r="J153" s="8">
        <f>'Bloom Price'!P153</f>
        <v>59.16</v>
      </c>
      <c r="K153" s="8">
        <f>'Bloom Price'!R153</f>
        <v>48.84</v>
      </c>
      <c r="L153" s="8">
        <f>'Bloom Price'!T153</f>
        <v>99.53</v>
      </c>
      <c r="M153" s="8">
        <f>'Bloom Price'!V153</f>
        <v>214.01</v>
      </c>
      <c r="N153" s="8">
        <f>'Bloom Price'!X153</f>
        <v>85.19</v>
      </c>
      <c r="O153" s="8">
        <f>'Bloom Price'!Z153</f>
        <v>135.69999999999999</v>
      </c>
      <c r="P153" s="8">
        <f>'Bloom Price'!AB153</f>
        <v>203.78</v>
      </c>
      <c r="Q153" s="8">
        <f>'Bloom Price'!AD153</f>
        <v>168.42</v>
      </c>
      <c r="R153" s="8">
        <f>'Bloom Price'!AF153</f>
        <v>243.32</v>
      </c>
      <c r="S153" s="8">
        <f>'Bloom Price'!AH153</f>
        <v>108.04</v>
      </c>
      <c r="T153" s="8">
        <f>'Bloom Price'!AJ153</f>
        <v>78.739999999999995</v>
      </c>
      <c r="U153" s="8">
        <f>'Bloom Price'!AL153</f>
        <v>10.79</v>
      </c>
      <c r="V153" s="8">
        <f>'Bloom Price'!AN153</f>
        <v>85.95</v>
      </c>
      <c r="W153" s="8">
        <f>'Bloom Price'!AP153</f>
        <v>83.81</v>
      </c>
      <c r="X153" s="8">
        <f>'Bloom Price'!AR153</f>
        <v>49.8</v>
      </c>
      <c r="Y153" s="8">
        <f>'Bloom Price'!AT153</f>
        <v>24</v>
      </c>
      <c r="Z153" s="8">
        <f>'Bloom Price'!AV153</f>
        <v>101.72</v>
      </c>
      <c r="AA153" s="415">
        <f>'Bloom Price'!AX153</f>
        <v>108.31</v>
      </c>
      <c r="AB153" s="485">
        <f>IF($B153&lt;&gt;DATE(1900,1,0),_xll.BDH(AB$2,"PX_LAST",$B153,$B153,""),0)</f>
        <v>1685.027</v>
      </c>
      <c r="AC153" s="485">
        <f>IF($B153&lt;&gt;DATE(1900,1,0),_xll.BDH(AC$2,"PX_LAST",$B153,$B153,""),0)</f>
        <v>2155.39</v>
      </c>
      <c r="AD153" s="485">
        <f>IF($B153&lt;&gt;DATE(1900,1,0),_xll.BDH(AD$2,"PX_LAST",$B153,$B153,""),0)</f>
        <v>2015.66</v>
      </c>
      <c r="AE153" s="485">
        <f>IF($B153&lt;&gt;DATE(1900,1,0),_xll.BDH(AE$2,"PX_LAST",$B153,$B153,""),0)</f>
        <v>2.9487999999999999</v>
      </c>
      <c r="AF153" s="442">
        <f t="shared" si="4"/>
        <v>2.9488E-2</v>
      </c>
      <c r="AG153" s="445">
        <f t="shared" si="5"/>
        <v>7.9623967830899645E-5</v>
      </c>
    </row>
    <row r="154" spans="1:33" x14ac:dyDescent="0.25">
      <c r="A154">
        <v>150</v>
      </c>
      <c r="B154" s="381">
        <f>'Bloom Price'!A154</f>
        <v>43318</v>
      </c>
      <c r="C154" s="485">
        <f>'Bloom Price'!B154</f>
        <v>65.040000000000006</v>
      </c>
      <c r="D154" s="8">
        <f>'Bloom Price'!D154</f>
        <v>59.27</v>
      </c>
      <c r="E154" s="8">
        <f>'Bloom Price'!F154</f>
        <v>115.94</v>
      </c>
      <c r="F154" s="8">
        <f>'Bloom Price'!H154</f>
        <v>59.64</v>
      </c>
      <c r="G154" s="8">
        <f>'Bloom Price'!J154</f>
        <v>520.79999999999995</v>
      </c>
      <c r="H154" s="8">
        <f>'Bloom Price'!L154</f>
        <v>97.06</v>
      </c>
      <c r="I154" s="8">
        <f>'Bloom Price'!N154</f>
        <v>142.71</v>
      </c>
      <c r="J154" s="8">
        <f>'Bloom Price'!P154</f>
        <v>59.39</v>
      </c>
      <c r="K154" s="8">
        <f>'Bloom Price'!R154</f>
        <v>49.48</v>
      </c>
      <c r="L154" s="8">
        <f>'Bloom Price'!T154</f>
        <v>99.21</v>
      </c>
      <c r="M154" s="8">
        <f>'Bloom Price'!V154</f>
        <v>212.52</v>
      </c>
      <c r="N154" s="8">
        <f>'Bloom Price'!X154</f>
        <v>85.77</v>
      </c>
      <c r="O154" s="8">
        <f>'Bloom Price'!Z154</f>
        <v>137.27000000000001</v>
      </c>
      <c r="P154" s="8">
        <f>'Bloom Price'!AB154</f>
        <v>203.44</v>
      </c>
      <c r="Q154" s="8">
        <f>'Bloom Price'!AD154</f>
        <v>169.11</v>
      </c>
      <c r="R154" s="8">
        <f>'Bloom Price'!AF154</f>
        <v>245.13</v>
      </c>
      <c r="S154" s="8">
        <f>'Bloom Price'!AH154</f>
        <v>108.13</v>
      </c>
      <c r="T154" s="8">
        <f>'Bloom Price'!AJ154</f>
        <v>79.510000000000005</v>
      </c>
      <c r="U154" s="8">
        <f>'Bloom Price'!AL154</f>
        <v>10.79</v>
      </c>
      <c r="V154" s="8">
        <f>'Bloom Price'!AN154</f>
        <v>86.11</v>
      </c>
      <c r="W154" s="8">
        <f>'Bloom Price'!AP154</f>
        <v>83.91</v>
      </c>
      <c r="X154" s="8">
        <f>'Bloom Price'!AR154</f>
        <v>49.82</v>
      </c>
      <c r="Y154" s="8">
        <f>'Bloom Price'!AT154</f>
        <v>24</v>
      </c>
      <c r="Z154" s="8">
        <f>'Bloom Price'!AV154</f>
        <v>101.77</v>
      </c>
      <c r="AA154" s="415">
        <f>'Bloom Price'!AX154</f>
        <v>108.13</v>
      </c>
      <c r="AB154" s="485">
        <f>IF($B154&lt;&gt;DATE(1900,1,0),_xll.BDH(AB$2,"PX_LAST",$B154,$B154,""),0)</f>
        <v>1691.8530000000001</v>
      </c>
      <c r="AC154" s="485">
        <f>IF($B154&lt;&gt;DATE(1900,1,0),_xll.BDH(AC$2,"PX_LAST",$B154,$B154,""),0)</f>
        <v>2157.34</v>
      </c>
      <c r="AD154" s="485">
        <f>IF($B154&lt;&gt;DATE(1900,1,0),_xll.BDH(AD$2,"PX_LAST",$B154,$B154,""),0)</f>
        <v>2017.74</v>
      </c>
      <c r="AE154" s="485">
        <f>IF($B154&lt;&gt;DATE(1900,1,0),_xll.BDH(AE$2,"PX_LAST",$B154,$B154,""),0)</f>
        <v>2.9394999999999998</v>
      </c>
      <c r="AF154" s="442">
        <f t="shared" si="4"/>
        <v>2.9394999999999998E-2</v>
      </c>
      <c r="AG154" s="445">
        <f t="shared" si="5"/>
        <v>7.9376440626166556E-5</v>
      </c>
    </row>
    <row r="155" spans="1:33" x14ac:dyDescent="0.25">
      <c r="A155">
        <v>151</v>
      </c>
      <c r="B155" s="381">
        <f>'Bloom Price'!A155</f>
        <v>43319</v>
      </c>
      <c r="C155" s="485">
        <f>'Bloom Price'!B155</f>
        <v>65.45</v>
      </c>
      <c r="D155" s="8">
        <f>'Bloom Price'!D155</f>
        <v>59.47</v>
      </c>
      <c r="E155" s="8">
        <f>'Bloom Price'!F155</f>
        <v>116.56</v>
      </c>
      <c r="F155" s="8">
        <f>'Bloom Price'!H155</f>
        <v>59.88</v>
      </c>
      <c r="G155" s="8">
        <f>'Bloom Price'!J155</f>
        <v>517.9</v>
      </c>
      <c r="H155" s="8">
        <f>'Bloom Price'!L155</f>
        <v>94.06</v>
      </c>
      <c r="I155" s="8">
        <f>'Bloom Price'!N155</f>
        <v>144.44</v>
      </c>
      <c r="J155" s="8">
        <f>'Bloom Price'!P155</f>
        <v>58.98</v>
      </c>
      <c r="K155" s="8">
        <f>'Bloom Price'!R155</f>
        <v>49.63</v>
      </c>
      <c r="L155" s="8">
        <f>'Bloom Price'!T155</f>
        <v>98.96</v>
      </c>
      <c r="M155" s="8">
        <f>'Bloom Price'!V155</f>
        <v>217.13</v>
      </c>
      <c r="N155" s="8">
        <f>'Bloom Price'!X155</f>
        <v>86.3</v>
      </c>
      <c r="O155" s="8">
        <f>'Bloom Price'!Z155</f>
        <v>141.44999999999999</v>
      </c>
      <c r="P155" s="8">
        <f>'Bloom Price'!AB155</f>
        <v>204.32</v>
      </c>
      <c r="Q155" s="8">
        <f>'Bloom Price'!AD155</f>
        <v>169.64</v>
      </c>
      <c r="R155" s="8">
        <f>'Bloom Price'!AF155</f>
        <v>247.85</v>
      </c>
      <c r="S155" s="8">
        <f>'Bloom Price'!AH155</f>
        <v>108.88</v>
      </c>
      <c r="T155" s="8">
        <f>'Bloom Price'!AJ155</f>
        <v>80.53</v>
      </c>
      <c r="U155" s="8">
        <f>'Bloom Price'!AL155</f>
        <v>10.79</v>
      </c>
      <c r="V155" s="8">
        <f>'Bloom Price'!AN155</f>
        <v>86.15</v>
      </c>
      <c r="W155" s="8">
        <f>'Bloom Price'!AP155</f>
        <v>83.75</v>
      </c>
      <c r="X155" s="8">
        <f>'Bloom Price'!AR155</f>
        <v>49.77</v>
      </c>
      <c r="Y155" s="8">
        <f>'Bloom Price'!AT155</f>
        <v>23.995000000000001</v>
      </c>
      <c r="Z155" s="8">
        <f>'Bloom Price'!AV155</f>
        <v>101.56</v>
      </c>
      <c r="AA155" s="415">
        <f>'Bloom Price'!AX155</f>
        <v>107.97</v>
      </c>
      <c r="AB155" s="485">
        <f>IF($B155&lt;&gt;DATE(1900,1,0),_xll.BDH(AB$2,"PX_LAST",$B155,$B155,""),0)</f>
        <v>1696.8030000000001</v>
      </c>
      <c r="AC155" s="485">
        <f>IF($B155&lt;&gt;DATE(1900,1,0),_xll.BDH(AC$2,"PX_LAST",$B155,$B155,""),0)</f>
        <v>2166.85</v>
      </c>
      <c r="AD155" s="485">
        <f>IF($B155&lt;&gt;DATE(1900,1,0),_xll.BDH(AD$2,"PX_LAST",$B155,$B155,""),0)</f>
        <v>2014.03</v>
      </c>
      <c r="AE155" s="485">
        <f>IF($B155&lt;&gt;DATE(1900,1,0),_xll.BDH(AE$2,"PX_LAST",$B155,$B155,""),0)</f>
        <v>2.9729999999999999</v>
      </c>
      <c r="AF155" s="442">
        <f t="shared" si="4"/>
        <v>2.9729999999999999E-2</v>
      </c>
      <c r="AG155" s="445">
        <f t="shared" si="5"/>
        <v>8.0267966384717226E-5</v>
      </c>
    </row>
    <row r="156" spans="1:33" x14ac:dyDescent="0.25">
      <c r="A156">
        <v>152</v>
      </c>
      <c r="B156" s="381">
        <f>'Bloom Price'!A156</f>
        <v>43320</v>
      </c>
      <c r="C156" s="485">
        <f>'Bloom Price'!B156</f>
        <v>68.17</v>
      </c>
      <c r="D156" s="8">
        <f>'Bloom Price'!D156</f>
        <v>59.22</v>
      </c>
      <c r="E156" s="8">
        <f>'Bloom Price'!F156</f>
        <v>113.98</v>
      </c>
      <c r="F156" s="8">
        <f>'Bloom Price'!H156</f>
        <v>59.55</v>
      </c>
      <c r="G156" s="8">
        <f>'Bloom Price'!J156</f>
        <v>519.28</v>
      </c>
      <c r="H156" s="8">
        <f>'Bloom Price'!L156</f>
        <v>93.73</v>
      </c>
      <c r="I156" s="8">
        <f>'Bloom Price'!N156</f>
        <v>145.16999999999999</v>
      </c>
      <c r="J156" s="8">
        <f>'Bloom Price'!P156</f>
        <v>60.17</v>
      </c>
      <c r="K156" s="8">
        <f>'Bloom Price'!R156</f>
        <v>50.18</v>
      </c>
      <c r="L156" s="8">
        <f>'Bloom Price'!T156</f>
        <v>97.68</v>
      </c>
      <c r="M156" s="8">
        <f>'Bloom Price'!V156</f>
        <v>214.41</v>
      </c>
      <c r="N156" s="8">
        <f>'Bloom Price'!X156</f>
        <v>86.74</v>
      </c>
      <c r="O156" s="8">
        <f>'Bloom Price'!Z156</f>
        <v>141.80000000000001</v>
      </c>
      <c r="P156" s="8">
        <f>'Bloom Price'!AB156</f>
        <v>204.05</v>
      </c>
      <c r="Q156" s="8">
        <f>'Bloom Price'!AD156</f>
        <v>169.54</v>
      </c>
      <c r="R156" s="8">
        <f>'Bloom Price'!AF156</f>
        <v>245.49</v>
      </c>
      <c r="S156" s="8">
        <f>'Bloom Price'!AH156</f>
        <v>109.49</v>
      </c>
      <c r="T156" s="8">
        <f>'Bloom Price'!AJ156</f>
        <v>80.5</v>
      </c>
      <c r="U156" s="8">
        <f>'Bloom Price'!AL156</f>
        <v>10.78</v>
      </c>
      <c r="V156" s="8">
        <f>'Bloom Price'!AN156</f>
        <v>86.1</v>
      </c>
      <c r="W156" s="8">
        <f>'Bloom Price'!AP156</f>
        <v>83.72</v>
      </c>
      <c r="X156" s="8">
        <f>'Bloom Price'!AR156</f>
        <v>49.83</v>
      </c>
      <c r="Y156" s="8">
        <f>'Bloom Price'!AT156</f>
        <v>23.98</v>
      </c>
      <c r="Z156" s="8">
        <f>'Bloom Price'!AV156</f>
        <v>101.65</v>
      </c>
      <c r="AA156" s="415">
        <f>'Bloom Price'!AX156</f>
        <v>107.97</v>
      </c>
      <c r="AB156" s="485">
        <f>IF($B156&lt;&gt;DATE(1900,1,0),_xll.BDH(AB$2,"PX_LAST",$B156,$B156,""),0)</f>
        <v>1695.951</v>
      </c>
      <c r="AC156" s="485">
        <f>IF($B156&lt;&gt;DATE(1900,1,0),_xll.BDH(AC$2,"PX_LAST",$B156,$B156,""),0)</f>
        <v>2166.15</v>
      </c>
      <c r="AD156" s="485">
        <f>IF($B156&lt;&gt;DATE(1900,1,0),_xll.BDH(AD$2,"PX_LAST",$B156,$B156,""),0)</f>
        <v>2014.21</v>
      </c>
      <c r="AE156" s="485">
        <f>IF($B156&lt;&gt;DATE(1900,1,0),_xll.BDH(AE$2,"PX_LAST",$B156,$B156,""),0)</f>
        <v>2.96</v>
      </c>
      <c r="AF156" s="442">
        <f t="shared" si="4"/>
        <v>2.9600000000000001E-2</v>
      </c>
      <c r="AG156" s="445">
        <f t="shared" si="5"/>
        <v>7.9922035512991485E-5</v>
      </c>
    </row>
    <row r="157" spans="1:33" x14ac:dyDescent="0.25">
      <c r="A157">
        <v>153</v>
      </c>
      <c r="B157" s="381">
        <f>'Bloom Price'!A157</f>
        <v>43321</v>
      </c>
      <c r="C157" s="485">
        <f>'Bloom Price'!B157</f>
        <v>68.569999999999993</v>
      </c>
      <c r="D157" s="8">
        <f>'Bloom Price'!D157</f>
        <v>59.54</v>
      </c>
      <c r="E157" s="8">
        <f>'Bloom Price'!F157</f>
        <v>114.16</v>
      </c>
      <c r="F157" s="8">
        <f>'Bloom Price'!H157</f>
        <v>59.7</v>
      </c>
      <c r="G157" s="8">
        <f>'Bloom Price'!J157</f>
        <v>522.69000000000005</v>
      </c>
      <c r="H157" s="8">
        <f>'Bloom Price'!L157</f>
        <v>95.47</v>
      </c>
      <c r="I157" s="8">
        <f>'Bloom Price'!N157</f>
        <v>145.82</v>
      </c>
      <c r="J157" s="8">
        <f>'Bloom Price'!P157</f>
        <v>59.53</v>
      </c>
      <c r="K157" s="8">
        <f>'Bloom Price'!R157</f>
        <v>49.16</v>
      </c>
      <c r="L157" s="8">
        <f>'Bloom Price'!T157</f>
        <v>98.33</v>
      </c>
      <c r="M157" s="8">
        <f>'Bloom Price'!V157</f>
        <v>214.78</v>
      </c>
      <c r="N157" s="8">
        <f>'Bloom Price'!X157</f>
        <v>87.17</v>
      </c>
      <c r="O157" s="8">
        <f>'Bloom Price'!Z157</f>
        <v>139.69</v>
      </c>
      <c r="P157" s="8">
        <f>'Bloom Price'!AB157</f>
        <v>203.69</v>
      </c>
      <c r="Q157" s="8">
        <f>'Bloom Price'!AD157</f>
        <v>169.43</v>
      </c>
      <c r="R157" s="8">
        <f>'Bloom Price'!AF157</f>
        <v>244.8</v>
      </c>
      <c r="S157" s="8">
        <f>'Bloom Price'!AH157</f>
        <v>109.67</v>
      </c>
      <c r="T157" s="8">
        <f>'Bloom Price'!AJ157</f>
        <v>81.260000000000005</v>
      </c>
      <c r="U157" s="8">
        <f>'Bloom Price'!AL157</f>
        <v>10.78</v>
      </c>
      <c r="V157" s="8">
        <f>'Bloom Price'!AN157</f>
        <v>86.04</v>
      </c>
      <c r="W157" s="8">
        <f>'Bloom Price'!AP157</f>
        <v>83.78</v>
      </c>
      <c r="X157" s="8">
        <f>'Bloom Price'!AR157</f>
        <v>50.06</v>
      </c>
      <c r="Y157" s="8">
        <f>'Bloom Price'!AT157</f>
        <v>24.01</v>
      </c>
      <c r="Z157" s="8">
        <f>'Bloom Price'!AV157</f>
        <v>101.93</v>
      </c>
      <c r="AA157" s="415">
        <f>'Bloom Price'!AX157</f>
        <v>107.59</v>
      </c>
      <c r="AB157" s="485">
        <f>IF($B157&lt;&gt;DATE(1900,1,0),_xll.BDH(AB$2,"PX_LAST",$B157,$B157,""),0)</f>
        <v>1694.5409999999999</v>
      </c>
      <c r="AC157" s="485">
        <f>IF($B157&lt;&gt;DATE(1900,1,0),_xll.BDH(AC$2,"PX_LAST",$B157,$B157,""),0)</f>
        <v>2163.69</v>
      </c>
      <c r="AD157" s="485">
        <f>IF($B157&lt;&gt;DATE(1900,1,0),_xll.BDH(AD$2,"PX_LAST",$B157,$B157,""),0)</f>
        <v>2017.3</v>
      </c>
      <c r="AE157" s="485">
        <f>IF($B157&lt;&gt;DATE(1900,1,0),_xll.BDH(AE$2,"PX_LAST",$B157,$B157,""),0)</f>
        <v>2.9257999999999997</v>
      </c>
      <c r="AF157" s="442">
        <f t="shared" si="4"/>
        <v>2.9257999999999999E-2</v>
      </c>
      <c r="AG157" s="445">
        <f t="shared" si="5"/>
        <v>7.901176314883962E-5</v>
      </c>
    </row>
    <row r="158" spans="1:33" x14ac:dyDescent="0.25">
      <c r="A158">
        <v>154</v>
      </c>
      <c r="B158" s="381">
        <f>'Bloom Price'!A158</f>
        <v>43322</v>
      </c>
      <c r="C158" s="485">
        <f>'Bloom Price'!B158</f>
        <v>69.05</v>
      </c>
      <c r="D158" s="8">
        <f>'Bloom Price'!D158</f>
        <v>58.68</v>
      </c>
      <c r="E158" s="8">
        <f>'Bloom Price'!F158</f>
        <v>112.68</v>
      </c>
      <c r="F158" s="8">
        <f>'Bloom Price'!H158</f>
        <v>60.18</v>
      </c>
      <c r="G158" s="8">
        <f>'Bloom Price'!J158</f>
        <v>521.02</v>
      </c>
      <c r="H158" s="8">
        <f>'Bloom Price'!L158</f>
        <v>95.8</v>
      </c>
      <c r="I158" s="8">
        <f>'Bloom Price'!N158</f>
        <v>145.51</v>
      </c>
      <c r="J158" s="8">
        <f>'Bloom Price'!P158</f>
        <v>59.31</v>
      </c>
      <c r="K158" s="8">
        <f>'Bloom Price'!R158</f>
        <v>48.13</v>
      </c>
      <c r="L158" s="8">
        <f>'Bloom Price'!T158</f>
        <v>97.82</v>
      </c>
      <c r="M158" s="8">
        <f>'Bloom Price'!V158</f>
        <v>213.3</v>
      </c>
      <c r="N158" s="8">
        <f>'Bloom Price'!X158</f>
        <v>87.01</v>
      </c>
      <c r="O158" s="8">
        <f>'Bloom Price'!Z158</f>
        <v>139.41999999999999</v>
      </c>
      <c r="P158" s="8">
        <f>'Bloom Price'!AB158</f>
        <v>202.87</v>
      </c>
      <c r="Q158" s="8">
        <f>'Bloom Price'!AD158</f>
        <v>168.39</v>
      </c>
      <c r="R158" s="8">
        <f>'Bloom Price'!AF158</f>
        <v>241.76</v>
      </c>
      <c r="S158" s="8">
        <f>'Bloom Price'!AH158</f>
        <v>109</v>
      </c>
      <c r="T158" s="8">
        <f>'Bloom Price'!AJ158</f>
        <v>80.73</v>
      </c>
      <c r="U158" s="8">
        <f>'Bloom Price'!AL158</f>
        <v>10.79</v>
      </c>
      <c r="V158" s="8">
        <f>'Bloom Price'!AN158</f>
        <v>85.89</v>
      </c>
      <c r="W158" s="8">
        <f>'Bloom Price'!AP158</f>
        <v>83.93</v>
      </c>
      <c r="X158" s="8">
        <f>'Bloom Price'!AR158</f>
        <v>50.07</v>
      </c>
      <c r="Y158" s="8">
        <f>'Bloom Price'!AT158</f>
        <v>24.07</v>
      </c>
      <c r="Z158" s="8">
        <f>'Bloom Price'!AV158</f>
        <v>102.37</v>
      </c>
      <c r="AA158" s="415">
        <f>'Bloom Price'!AX158</f>
        <v>106.37</v>
      </c>
      <c r="AB158" s="485">
        <f>IF($B158&lt;&gt;DATE(1900,1,0),_xll.BDH(AB$2,"PX_LAST",$B158,$B158,""),0)</f>
        <v>1683.6869999999999</v>
      </c>
      <c r="AC158" s="485">
        <f>IF($B158&lt;&gt;DATE(1900,1,0),_xll.BDH(AC$2,"PX_LAST",$B158,$B158,""),0)</f>
        <v>2139.84</v>
      </c>
      <c r="AD158" s="485">
        <f>IF($B158&lt;&gt;DATE(1900,1,0),_xll.BDH(AD$2,"PX_LAST",$B158,$B158,""),0)</f>
        <v>2024.22</v>
      </c>
      <c r="AE158" s="485">
        <f>IF($B158&lt;&gt;DATE(1900,1,0),_xll.BDH(AE$2,"PX_LAST",$B158,$B158,""),0)</f>
        <v>2.8731999999999998</v>
      </c>
      <c r="AF158" s="442">
        <f t="shared" si="4"/>
        <v>2.8731999999999997E-2</v>
      </c>
      <c r="AG158" s="445">
        <f t="shared" si="5"/>
        <v>7.7611164724045167E-5</v>
      </c>
    </row>
    <row r="159" spans="1:33" x14ac:dyDescent="0.25">
      <c r="A159">
        <v>155</v>
      </c>
      <c r="B159" s="381">
        <f>'Bloom Price'!A159</f>
        <v>43325</v>
      </c>
      <c r="C159" s="485">
        <f>'Bloom Price'!B159</f>
        <v>69.5</v>
      </c>
      <c r="D159" s="8">
        <f>'Bloom Price'!D159</f>
        <v>58.09</v>
      </c>
      <c r="E159" s="8">
        <f>'Bloom Price'!F159</f>
        <v>112.12</v>
      </c>
      <c r="F159" s="8">
        <f>'Bloom Price'!H159</f>
        <v>59.88</v>
      </c>
      <c r="G159" s="8">
        <f>'Bloom Price'!J159</f>
        <v>520.36</v>
      </c>
      <c r="H159" s="8">
        <f>'Bloom Price'!L159</f>
        <v>96.78</v>
      </c>
      <c r="I159" s="8">
        <f>'Bloom Price'!N159</f>
        <v>144.44999999999999</v>
      </c>
      <c r="J159" s="8">
        <f>'Bloom Price'!P159</f>
        <v>59.42</v>
      </c>
      <c r="K159" s="8">
        <f>'Bloom Price'!R159</f>
        <v>48.25</v>
      </c>
      <c r="L159" s="8">
        <f>'Bloom Price'!T159</f>
        <v>97.94</v>
      </c>
      <c r="M159" s="8">
        <f>'Bloom Price'!V159</f>
        <v>213.83</v>
      </c>
      <c r="N159" s="8">
        <f>'Bloom Price'!X159</f>
        <v>87.01</v>
      </c>
      <c r="O159" s="8">
        <f>'Bloom Price'!Z159</f>
        <v>139.79</v>
      </c>
      <c r="P159" s="8">
        <f>'Bloom Price'!AB159</f>
        <v>202.62</v>
      </c>
      <c r="Q159" s="8">
        <f>'Bloom Price'!AD159</f>
        <v>167.66</v>
      </c>
      <c r="R159" s="8">
        <f>'Bloom Price'!AF159</f>
        <v>240.99</v>
      </c>
      <c r="S159" s="8">
        <f>'Bloom Price'!AH159</f>
        <v>108.21</v>
      </c>
      <c r="T159" s="8">
        <f>'Bloom Price'!AJ159</f>
        <v>80.150000000000006</v>
      </c>
      <c r="U159" s="8">
        <f>'Bloom Price'!AL159</f>
        <v>10.78</v>
      </c>
      <c r="V159" s="8">
        <f>'Bloom Price'!AN159</f>
        <v>85.83</v>
      </c>
      <c r="W159" s="8">
        <f>'Bloom Price'!AP159</f>
        <v>83.94</v>
      </c>
      <c r="X159" s="8">
        <f>'Bloom Price'!AR159</f>
        <v>50.1402</v>
      </c>
      <c r="Y159" s="8">
        <f>'Bloom Price'!AT159</f>
        <v>24.07</v>
      </c>
      <c r="Z159" s="8">
        <f>'Bloom Price'!AV159</f>
        <v>102.34</v>
      </c>
      <c r="AA159" s="415">
        <f>'Bloom Price'!AX159</f>
        <v>105.9</v>
      </c>
      <c r="AB159" s="485">
        <f>IF($B159&lt;&gt;DATE(1900,1,0),_xll.BDH(AB$2,"PX_LAST",$B159,$B159,""),0)</f>
        <v>1676.338</v>
      </c>
      <c r="AC159" s="485">
        <f>IF($B159&lt;&gt;DATE(1900,1,0),_xll.BDH(AC$2,"PX_LAST",$B159,$B159,""),0)</f>
        <v>2127.4699999999998</v>
      </c>
      <c r="AD159" s="485">
        <f>IF($B159&lt;&gt;DATE(1900,1,0),_xll.BDH(AD$2,"PX_LAST",$B159,$B159,""),0)</f>
        <v>2021.74</v>
      </c>
      <c r="AE159" s="485">
        <f>IF($B159&lt;&gt;DATE(1900,1,0),_xll.BDH(AE$2,"PX_LAST",$B159,$B159,""),0)</f>
        <v>2.8786</v>
      </c>
      <c r="AF159" s="442">
        <f t="shared" si="4"/>
        <v>2.8786000000000003E-2</v>
      </c>
      <c r="AG159" s="445">
        <f t="shared" si="5"/>
        <v>7.7754985286837552E-5</v>
      </c>
    </row>
    <row r="160" spans="1:33" x14ac:dyDescent="0.25">
      <c r="A160">
        <v>156</v>
      </c>
      <c r="B160" s="381">
        <f>'Bloom Price'!A160</f>
        <v>43326</v>
      </c>
      <c r="C160" s="485">
        <f>'Bloom Price'!B160</f>
        <v>71.38</v>
      </c>
      <c r="D160" s="8">
        <f>'Bloom Price'!D160</f>
        <v>58.58</v>
      </c>
      <c r="E160" s="8">
        <f>'Bloom Price'!F160</f>
        <v>112.75</v>
      </c>
      <c r="F160" s="8">
        <f>'Bloom Price'!H160</f>
        <v>59.58</v>
      </c>
      <c r="G160" s="8">
        <f>'Bloom Price'!J160</f>
        <v>529</v>
      </c>
      <c r="H160" s="8">
        <f>'Bloom Price'!L160</f>
        <v>95.92</v>
      </c>
      <c r="I160" s="8">
        <f>'Bloom Price'!N160</f>
        <v>146.57</v>
      </c>
      <c r="J160" s="8">
        <f>'Bloom Price'!P160</f>
        <v>59.96</v>
      </c>
      <c r="K160" s="8">
        <f>'Bloom Price'!R160</f>
        <v>48.38</v>
      </c>
      <c r="L160" s="8">
        <f>'Bloom Price'!T160</f>
        <v>98.13</v>
      </c>
      <c r="M160" s="8">
        <f>'Bloom Price'!V160</f>
        <v>221.81</v>
      </c>
      <c r="N160" s="8">
        <f>'Bloom Price'!X160</f>
        <v>87.73</v>
      </c>
      <c r="O160" s="8">
        <f>'Bloom Price'!Z160</f>
        <v>141.26</v>
      </c>
      <c r="P160" s="8">
        <f>'Bloom Price'!AB160</f>
        <v>204.23</v>
      </c>
      <c r="Q160" s="8">
        <f>'Bloom Price'!AD160</f>
        <v>168.86</v>
      </c>
      <c r="R160" s="8">
        <f>'Bloom Price'!AF160</f>
        <v>243.7</v>
      </c>
      <c r="S160" s="8">
        <f>'Bloom Price'!AH160</f>
        <v>109.56</v>
      </c>
      <c r="T160" s="8">
        <f>'Bloom Price'!AJ160</f>
        <v>80.14</v>
      </c>
      <c r="U160" s="8">
        <f>'Bloom Price'!AL160</f>
        <v>10.79</v>
      </c>
      <c r="V160" s="8">
        <f>'Bloom Price'!AN160</f>
        <v>85.98</v>
      </c>
      <c r="W160" s="8">
        <f>'Bloom Price'!AP160</f>
        <v>84.03</v>
      </c>
      <c r="X160" s="8">
        <f>'Bloom Price'!AR160</f>
        <v>50.09</v>
      </c>
      <c r="Y160" s="8">
        <f>'Bloom Price'!AT160</f>
        <v>24.05</v>
      </c>
      <c r="Z160" s="8">
        <f>'Bloom Price'!AV160</f>
        <v>102.24</v>
      </c>
      <c r="AA160" s="415">
        <f>'Bloom Price'!AX160</f>
        <v>106.59</v>
      </c>
      <c r="AB160" s="485">
        <f>IF($B160&lt;&gt;DATE(1900,1,0),_xll.BDH(AB$2,"PX_LAST",$B160,$B160,""),0)</f>
        <v>1687.6120000000001</v>
      </c>
      <c r="AC160" s="485">
        <f>IF($B160&lt;&gt;DATE(1900,1,0),_xll.BDH(AC$2,"PX_LAST",$B160,$B160,""),0)</f>
        <v>2137.36</v>
      </c>
      <c r="AD160" s="485">
        <f>IF($B160&lt;&gt;DATE(1900,1,0),_xll.BDH(AD$2,"PX_LAST",$B160,$B160,""),0)</f>
        <v>2020.32</v>
      </c>
      <c r="AE160" s="485">
        <f>IF($B160&lt;&gt;DATE(1900,1,0),_xll.BDH(AE$2,"PX_LAST",$B160,$B160,""),0)</f>
        <v>2.8984999999999999</v>
      </c>
      <c r="AF160" s="442">
        <f t="shared" si="4"/>
        <v>2.8985E-2</v>
      </c>
      <c r="AG160" s="445">
        <f t="shared" si="5"/>
        <v>7.8284925710825348E-5</v>
      </c>
    </row>
    <row r="161" spans="1:33" x14ac:dyDescent="0.25">
      <c r="A161">
        <v>157</v>
      </c>
      <c r="B161" s="381">
        <f>'Bloom Price'!A161</f>
        <v>43327</v>
      </c>
      <c r="C161" s="485">
        <f>'Bloom Price'!B161</f>
        <v>71.64</v>
      </c>
      <c r="D161" s="8">
        <f>'Bloom Price'!D161</f>
        <v>57.65</v>
      </c>
      <c r="E161" s="8">
        <f>'Bloom Price'!F161</f>
        <v>112.85</v>
      </c>
      <c r="F161" s="8">
        <f>'Bloom Price'!H161</f>
        <v>60</v>
      </c>
      <c r="G161" s="8">
        <f>'Bloom Price'!J161</f>
        <v>522.77</v>
      </c>
      <c r="H161" s="8">
        <f>'Bloom Price'!L161</f>
        <v>97.45</v>
      </c>
      <c r="I161" s="8">
        <f>'Bloom Price'!N161</f>
        <v>145.04</v>
      </c>
      <c r="J161" s="8">
        <f>'Bloom Price'!P161</f>
        <v>60.26</v>
      </c>
      <c r="K161" s="8">
        <f>'Bloom Price'!R161</f>
        <v>47.51</v>
      </c>
      <c r="L161" s="8">
        <f>'Bloom Price'!T161</f>
        <v>98.71</v>
      </c>
      <c r="M161" s="8">
        <f>'Bloom Price'!V161</f>
        <v>208.27</v>
      </c>
      <c r="N161" s="8">
        <f>'Bloom Price'!X161</f>
        <v>85.19</v>
      </c>
      <c r="O161" s="8">
        <f>'Bloom Price'!Z161</f>
        <v>139.91999999999999</v>
      </c>
      <c r="P161" s="8">
        <f>'Bloom Price'!AB161</f>
        <v>201.67</v>
      </c>
      <c r="Q161" s="8">
        <f>'Bloom Price'!AD161</f>
        <v>167.45</v>
      </c>
      <c r="R161" s="8">
        <f>'Bloom Price'!AF161</f>
        <v>243.48</v>
      </c>
      <c r="S161" s="8">
        <f>'Bloom Price'!AH161</f>
        <v>107.66</v>
      </c>
      <c r="T161" s="8">
        <f>'Bloom Price'!AJ161</f>
        <v>79.569999999999993</v>
      </c>
      <c r="U161" s="8">
        <f>'Bloom Price'!AL161</f>
        <v>10.79</v>
      </c>
      <c r="V161" s="8">
        <f>'Bloom Price'!AN161</f>
        <v>85.83</v>
      </c>
      <c r="W161" s="8">
        <f>'Bloom Price'!AP161</f>
        <v>84.1</v>
      </c>
      <c r="X161" s="8">
        <f>'Bloom Price'!AR161</f>
        <v>50.14</v>
      </c>
      <c r="Y161" s="8">
        <f>'Bloom Price'!AT161</f>
        <v>24.07</v>
      </c>
      <c r="Z161" s="8">
        <f>'Bloom Price'!AV161</f>
        <v>102.49</v>
      </c>
      <c r="AA161" s="415">
        <f>'Bloom Price'!AX161</f>
        <v>106.37</v>
      </c>
      <c r="AB161" s="485">
        <f>IF($B161&lt;&gt;DATE(1900,1,0),_xll.BDH(AB$2,"PX_LAST",$B161,$B161,""),0)</f>
        <v>1673.6020000000001</v>
      </c>
      <c r="AC161" s="485">
        <f>IF($B161&lt;&gt;DATE(1900,1,0),_xll.BDH(AC$2,"PX_LAST",$B161,$B161,""),0)</f>
        <v>2115.6999999999998</v>
      </c>
      <c r="AD161" s="485">
        <f>IF($B161&lt;&gt;DATE(1900,1,0),_xll.BDH(AD$2,"PX_LAST",$B161,$B161,""),0)</f>
        <v>2024.51</v>
      </c>
      <c r="AE161" s="485">
        <f>IF($B161&lt;&gt;DATE(1900,1,0),_xll.BDH(AE$2,"PX_LAST",$B161,$B161,""),0)</f>
        <v>2.8622999999999998</v>
      </c>
      <c r="AF161" s="442">
        <f t="shared" si="4"/>
        <v>2.8622999999999999E-2</v>
      </c>
      <c r="AG161" s="445">
        <f t="shared" si="5"/>
        <v>7.7320837317484958E-5</v>
      </c>
    </row>
    <row r="162" spans="1:33" x14ac:dyDescent="0.25">
      <c r="A162">
        <v>158</v>
      </c>
      <c r="B162" s="381">
        <f>'Bloom Price'!A162</f>
        <v>43328</v>
      </c>
      <c r="C162" s="485">
        <f>'Bloom Price'!B162</f>
        <v>73.2</v>
      </c>
      <c r="D162" s="8">
        <f>'Bloom Price'!D162</f>
        <v>58</v>
      </c>
      <c r="E162" s="8">
        <f>'Bloom Price'!F162</f>
        <v>112.48</v>
      </c>
      <c r="F162" s="8">
        <f>'Bloom Price'!H162</f>
        <v>60.96</v>
      </c>
      <c r="G162" s="8">
        <f>'Bloom Price'!J162</f>
        <v>523.9</v>
      </c>
      <c r="H162" s="8">
        <f>'Bloom Price'!L162</f>
        <v>98.22</v>
      </c>
      <c r="I162" s="8">
        <f>'Bloom Price'!N162</f>
        <v>145.72999999999999</v>
      </c>
      <c r="J162" s="8">
        <f>'Bloom Price'!P162</f>
        <v>61.11</v>
      </c>
      <c r="K162" s="8">
        <f>'Bloom Price'!R162</f>
        <v>47.43</v>
      </c>
      <c r="L162" s="8">
        <f>'Bloom Price'!T162</f>
        <v>98.24</v>
      </c>
      <c r="M162" s="8">
        <f>'Bloom Price'!V162</f>
        <v>202.48</v>
      </c>
      <c r="N162" s="8">
        <f>'Bloom Price'!X162</f>
        <v>85.32</v>
      </c>
      <c r="O162" s="8">
        <f>'Bloom Price'!Z162</f>
        <v>140.32</v>
      </c>
      <c r="P162" s="8">
        <f>'Bloom Price'!AB162</f>
        <v>204.45</v>
      </c>
      <c r="Q162" s="8">
        <f>'Bloom Price'!AD162</f>
        <v>168.81</v>
      </c>
      <c r="R162" s="8">
        <f>'Bloom Price'!AF162</f>
        <v>246.25</v>
      </c>
      <c r="S162" s="8">
        <f>'Bloom Price'!AH162</f>
        <v>107.64</v>
      </c>
      <c r="T162" s="8">
        <f>'Bloom Price'!AJ162</f>
        <v>80.05</v>
      </c>
      <c r="U162" s="8">
        <f>'Bloom Price'!AL162</f>
        <v>10.79</v>
      </c>
      <c r="V162" s="8">
        <f>'Bloom Price'!AN162</f>
        <v>85.94</v>
      </c>
      <c r="W162" s="8">
        <f>'Bloom Price'!AP162</f>
        <v>84.11</v>
      </c>
      <c r="X162" s="8">
        <f>'Bloom Price'!AR162</f>
        <v>50.07</v>
      </c>
      <c r="Y162" s="8">
        <f>'Bloom Price'!AT162</f>
        <v>24.06</v>
      </c>
      <c r="Z162" s="8">
        <f>'Bloom Price'!AV162</f>
        <v>102.46</v>
      </c>
      <c r="AA162" s="415">
        <f>'Bloom Price'!AX162</f>
        <v>106.59</v>
      </c>
      <c r="AB162" s="485">
        <f>IF($B162&lt;&gt;DATE(1900,1,0),_xll.BDH(AB$2,"PX_LAST",$B162,$B162,""),0)</f>
        <v>1686.931</v>
      </c>
      <c r="AC162" s="485">
        <f>IF($B162&lt;&gt;DATE(1900,1,0),_xll.BDH(AC$2,"PX_LAST",$B162,$B162,""),0)</f>
        <v>2131.0500000000002</v>
      </c>
      <c r="AD162" s="485">
        <f>IF($B162&lt;&gt;DATE(1900,1,0),_xll.BDH(AD$2,"PX_LAST",$B162,$B162,""),0)</f>
        <v>2023.51</v>
      </c>
      <c r="AE162" s="485">
        <f>IF($B162&lt;&gt;DATE(1900,1,0),_xll.BDH(AE$2,"PX_LAST",$B162,$B162,""),0)</f>
        <v>2.8658999999999999</v>
      </c>
      <c r="AF162" s="442">
        <f t="shared" si="4"/>
        <v>2.8659E-2</v>
      </c>
      <c r="AG162" s="445">
        <f t="shared" si="5"/>
        <v>7.7416728661239276E-5</v>
      </c>
    </row>
    <row r="163" spans="1:33" x14ac:dyDescent="0.25">
      <c r="A163">
        <v>159</v>
      </c>
      <c r="B163" s="381">
        <f>'Bloom Price'!A163</f>
        <v>43329</v>
      </c>
      <c r="C163" s="485">
        <f>'Bloom Price'!B163</f>
        <v>73.680000000000007</v>
      </c>
      <c r="D163" s="8">
        <f>'Bloom Price'!D163</f>
        <v>58.43</v>
      </c>
      <c r="E163" s="8">
        <f>'Bloom Price'!F163</f>
        <v>112.48</v>
      </c>
      <c r="F163" s="8">
        <f>'Bloom Price'!H163</f>
        <v>62.4</v>
      </c>
      <c r="G163" s="8">
        <f>'Bloom Price'!J163</f>
        <v>524.91999999999996</v>
      </c>
      <c r="H163" s="8">
        <f>'Bloom Price'!L163</f>
        <v>98.81</v>
      </c>
      <c r="I163" s="8">
        <f>'Bloom Price'!N163</f>
        <v>145.02000000000001</v>
      </c>
      <c r="J163" s="8">
        <f>'Bloom Price'!P163</f>
        <v>60.89</v>
      </c>
      <c r="K163" s="8">
        <f>'Bloom Price'!R163</f>
        <v>43.77</v>
      </c>
      <c r="L163" s="8">
        <f>'Bloom Price'!T163</f>
        <v>98.53</v>
      </c>
      <c r="M163" s="8">
        <f>'Bloom Price'!V163</f>
        <v>203.93</v>
      </c>
      <c r="N163" s="8">
        <f>'Bloom Price'!X163</f>
        <v>85.45</v>
      </c>
      <c r="O163" s="8">
        <f>'Bloom Price'!Z163</f>
        <v>140.72</v>
      </c>
      <c r="P163" s="8">
        <f>'Bloom Price'!AB163</f>
        <v>205.55</v>
      </c>
      <c r="Q163" s="8">
        <f>'Bloom Price'!AD163</f>
        <v>169.39</v>
      </c>
      <c r="R163" s="8">
        <f>'Bloom Price'!AF163</f>
        <v>246.94</v>
      </c>
      <c r="S163" s="8">
        <f>'Bloom Price'!AH163</f>
        <v>107.58</v>
      </c>
      <c r="T163" s="8">
        <f>'Bloom Price'!AJ163</f>
        <v>79.75</v>
      </c>
      <c r="U163" s="8">
        <f>'Bloom Price'!AL163</f>
        <v>10.79</v>
      </c>
      <c r="V163" s="8">
        <f>'Bloom Price'!AN163</f>
        <v>86.04</v>
      </c>
      <c r="W163" s="8">
        <f>'Bloom Price'!AP163</f>
        <v>84.25</v>
      </c>
      <c r="X163" s="8">
        <f>'Bloom Price'!AR163</f>
        <v>50.08</v>
      </c>
      <c r="Y163" s="8">
        <f>'Bloom Price'!AT163</f>
        <v>24.06</v>
      </c>
      <c r="Z163" s="8">
        <f>'Bloom Price'!AV163</f>
        <v>102.5</v>
      </c>
      <c r="AA163" s="415">
        <f>'Bloom Price'!AX163</f>
        <v>107.02</v>
      </c>
      <c r="AB163" s="485">
        <f>IF($B163&lt;&gt;DATE(1900,1,0),_xll.BDH(AB$2,"PX_LAST",$B163,$B163,""),0)</f>
        <v>1692.627</v>
      </c>
      <c r="AC163" s="485">
        <f>IF($B163&lt;&gt;DATE(1900,1,0),_xll.BDH(AC$2,"PX_LAST",$B163,$B163,""),0)</f>
        <v>2138.11</v>
      </c>
      <c r="AD163" s="485">
        <f>IF($B163&lt;&gt;DATE(1900,1,0),_xll.BDH(AD$2,"PX_LAST",$B163,$B163,""),0)</f>
        <v>2023.86</v>
      </c>
      <c r="AE163" s="485">
        <f>IF($B163&lt;&gt;DATE(1900,1,0),_xll.BDH(AE$2,"PX_LAST",$B163,$B163,""),0)</f>
        <v>2.8605</v>
      </c>
      <c r="AF163" s="442">
        <f t="shared" si="4"/>
        <v>2.8605000000000002E-2</v>
      </c>
      <c r="AG163" s="445">
        <f t="shared" si="5"/>
        <v>7.7272890390389648E-5</v>
      </c>
    </row>
    <row r="164" spans="1:33" x14ac:dyDescent="0.25">
      <c r="A164">
        <v>160</v>
      </c>
      <c r="B164" s="381">
        <f>'Bloom Price'!A164</f>
        <v>43332</v>
      </c>
      <c r="C164" s="485">
        <f>'Bloom Price'!B164</f>
        <v>74.62</v>
      </c>
      <c r="D164" s="8">
        <f>'Bloom Price'!D164</f>
        <v>58.84</v>
      </c>
      <c r="E164" s="8">
        <f>'Bloom Price'!F164</f>
        <v>111.99</v>
      </c>
      <c r="F164" s="8">
        <f>'Bloom Price'!H164</f>
        <v>63.4</v>
      </c>
      <c r="G164" s="8">
        <f>'Bloom Price'!J164</f>
        <v>525.36</v>
      </c>
      <c r="H164" s="8">
        <f>'Bloom Price'!L164</f>
        <v>97.63</v>
      </c>
      <c r="I164" s="8">
        <f>'Bloom Price'!N164</f>
        <v>145.71</v>
      </c>
      <c r="J164" s="8">
        <f>'Bloom Price'!P164</f>
        <v>60.32</v>
      </c>
      <c r="K164" s="8">
        <f>'Bloom Price'!R164</f>
        <v>43.53</v>
      </c>
      <c r="L164" s="8">
        <f>'Bloom Price'!T164</f>
        <v>99.65</v>
      </c>
      <c r="M164" s="8">
        <f>'Bloom Price'!V164</f>
        <v>202.9</v>
      </c>
      <c r="N164" s="8">
        <f>'Bloom Price'!X164</f>
        <v>85.75</v>
      </c>
      <c r="O164" s="8">
        <f>'Bloom Price'!Z164</f>
        <v>141.97</v>
      </c>
      <c r="P164" s="8">
        <f>'Bloom Price'!AB164</f>
        <v>206.8</v>
      </c>
      <c r="Q164" s="8">
        <f>'Bloom Price'!AD164</f>
        <v>169.79</v>
      </c>
      <c r="R164" s="8">
        <f>'Bloom Price'!AF164</f>
        <v>248.79</v>
      </c>
      <c r="S164" s="8">
        <f>'Bloom Price'!AH164</f>
        <v>106.87</v>
      </c>
      <c r="T164" s="8">
        <f>'Bloom Price'!AJ164</f>
        <v>82.18</v>
      </c>
      <c r="U164" s="8">
        <f>'Bloom Price'!AL164</f>
        <v>10.79</v>
      </c>
      <c r="V164" s="8">
        <f>'Bloom Price'!AN164</f>
        <v>86.08</v>
      </c>
      <c r="W164" s="8">
        <f>'Bloom Price'!AP164</f>
        <v>84.42</v>
      </c>
      <c r="X164" s="8">
        <f>'Bloom Price'!AR164</f>
        <v>50.19</v>
      </c>
      <c r="Y164" s="8">
        <f>'Bloom Price'!AT164</f>
        <v>24.1</v>
      </c>
      <c r="Z164" s="8">
        <f>'Bloom Price'!AV164</f>
        <v>102.82</v>
      </c>
      <c r="AA164" s="415">
        <f>'Bloom Price'!AX164</f>
        <v>106.88</v>
      </c>
      <c r="AB164" s="485">
        <f>IF($B164&lt;&gt;DATE(1900,1,0),_xll.BDH(AB$2,"PX_LAST",$B164,$B164,""),0)</f>
        <v>1697.069</v>
      </c>
      <c r="AC164" s="485">
        <f>IF($B164&lt;&gt;DATE(1900,1,0),_xll.BDH(AC$2,"PX_LAST",$B164,$B164,""),0)</f>
        <v>2145.2399999999998</v>
      </c>
      <c r="AD164" s="485">
        <f>IF($B164&lt;&gt;DATE(1900,1,0),_xll.BDH(AD$2,"PX_LAST",$B164,$B164,""),0)</f>
        <v>2029.58</v>
      </c>
      <c r="AE164" s="485">
        <f>IF($B164&lt;&gt;DATE(1900,1,0),_xll.BDH(AE$2,"PX_LAST",$B164,$B164,""),0)</f>
        <v>2.819</v>
      </c>
      <c r="AF164" s="442">
        <f t="shared" si="4"/>
        <v>2.819E-2</v>
      </c>
      <c r="AG164" s="445">
        <f t="shared" si="5"/>
        <v>7.6167215253608589E-5</v>
      </c>
    </row>
    <row r="165" spans="1:33" x14ac:dyDescent="0.25">
      <c r="A165">
        <v>161</v>
      </c>
      <c r="B165" s="381">
        <f>'Bloom Price'!A165</f>
        <v>43333</v>
      </c>
      <c r="C165" s="485">
        <f>'Bloom Price'!B165</f>
        <v>73.69</v>
      </c>
      <c r="D165" s="8">
        <f>'Bloom Price'!D165</f>
        <v>59.07</v>
      </c>
      <c r="E165" s="8">
        <f>'Bloom Price'!F165</f>
        <v>112.39</v>
      </c>
      <c r="F165" s="8">
        <f>'Bloom Price'!H165</f>
        <v>62.91</v>
      </c>
      <c r="G165" s="8">
        <f>'Bloom Price'!J165</f>
        <v>529.04999999999995</v>
      </c>
      <c r="H165" s="8">
        <f>'Bloom Price'!L165</f>
        <v>97.74</v>
      </c>
      <c r="I165" s="8">
        <f>'Bloom Price'!N165</f>
        <v>145.53</v>
      </c>
      <c r="J165" s="8">
        <f>'Bloom Price'!P165</f>
        <v>60.08</v>
      </c>
      <c r="K165" s="8">
        <f>'Bloom Price'!R165</f>
        <v>43.76</v>
      </c>
      <c r="L165" s="8">
        <f>'Bloom Price'!T165</f>
        <v>100.13</v>
      </c>
      <c r="M165" s="8">
        <f>'Bloom Price'!V165</f>
        <v>200.49</v>
      </c>
      <c r="N165" s="8">
        <f>'Bloom Price'!X165</f>
        <v>86.22</v>
      </c>
      <c r="O165" s="8">
        <f>'Bloom Price'!Z165</f>
        <v>144.74</v>
      </c>
      <c r="P165" s="8">
        <f>'Bloom Price'!AB165</f>
        <v>208.21</v>
      </c>
      <c r="Q165" s="8">
        <f>'Bloom Price'!AD165</f>
        <v>170.37</v>
      </c>
      <c r="R165" s="8">
        <f>'Bloom Price'!AF165</f>
        <v>251.11</v>
      </c>
      <c r="S165" s="8">
        <f>'Bloom Price'!AH165</f>
        <v>105.98</v>
      </c>
      <c r="T165" s="8">
        <f>'Bloom Price'!AJ165</f>
        <v>82.95</v>
      </c>
      <c r="U165" s="8">
        <f>'Bloom Price'!AL165</f>
        <v>10.79</v>
      </c>
      <c r="V165" s="8">
        <f>'Bloom Price'!AN165</f>
        <v>86.21</v>
      </c>
      <c r="W165" s="8">
        <f>'Bloom Price'!AP165</f>
        <v>84.25</v>
      </c>
      <c r="X165" s="8">
        <f>'Bloom Price'!AR165</f>
        <v>50.3</v>
      </c>
      <c r="Y165" s="8">
        <f>'Bloom Price'!AT165</f>
        <v>24.085000000000001</v>
      </c>
      <c r="Z165" s="8">
        <f>'Bloom Price'!AV165</f>
        <v>102.68</v>
      </c>
      <c r="AA165" s="415">
        <f>'Bloom Price'!AX165</f>
        <v>107.18</v>
      </c>
      <c r="AB165" s="485">
        <f>IF($B165&lt;&gt;DATE(1900,1,0),_xll.BDH(AB$2,"PX_LAST",$B165,$B165,""),0)</f>
        <v>1702.6389999999999</v>
      </c>
      <c r="AC165" s="485">
        <f>IF($B165&lt;&gt;DATE(1900,1,0),_xll.BDH(AC$2,"PX_LAST",$B165,$B165,""),0)</f>
        <v>2151.79</v>
      </c>
      <c r="AD165" s="485">
        <f>IF($B165&lt;&gt;DATE(1900,1,0),_xll.BDH(AD$2,"PX_LAST",$B165,$B165,""),0)</f>
        <v>2027.49</v>
      </c>
      <c r="AE165" s="485">
        <f>IF($B165&lt;&gt;DATE(1900,1,0),_xll.BDH(AE$2,"PX_LAST",$B165,$B165,""),0)</f>
        <v>2.8298000000000001</v>
      </c>
      <c r="AF165" s="442">
        <f t="shared" si="4"/>
        <v>2.8298E-2</v>
      </c>
      <c r="AG165" s="445">
        <f t="shared" si="5"/>
        <v>7.6455000050712485E-5</v>
      </c>
    </row>
    <row r="166" spans="1:33" x14ac:dyDescent="0.25">
      <c r="A166">
        <v>162</v>
      </c>
      <c r="B166" s="381">
        <f>'Bloom Price'!A166</f>
        <v>43334</v>
      </c>
      <c r="C166" s="485">
        <f>'Bloom Price'!B166</f>
        <v>73.91</v>
      </c>
      <c r="D166" s="8">
        <f>'Bloom Price'!D166</f>
        <v>58.77</v>
      </c>
      <c r="E166" s="8">
        <f>'Bloom Price'!F166</f>
        <v>111.94</v>
      </c>
      <c r="F166" s="8">
        <f>'Bloom Price'!H166</f>
        <v>62.5</v>
      </c>
      <c r="G166" s="8">
        <f>'Bloom Price'!J166</f>
        <v>535</v>
      </c>
      <c r="H166" s="8">
        <f>'Bloom Price'!L166</f>
        <v>97.64</v>
      </c>
      <c r="I166" s="8">
        <f>'Bloom Price'!N166</f>
        <v>146.46</v>
      </c>
      <c r="J166" s="8">
        <f>'Bloom Price'!P166</f>
        <v>60.57</v>
      </c>
      <c r="K166" s="8">
        <f>'Bloom Price'!R166</f>
        <v>42.99</v>
      </c>
      <c r="L166" s="8">
        <f>'Bloom Price'!T166</f>
        <v>100.49</v>
      </c>
      <c r="M166" s="8">
        <f>'Bloom Price'!V166</f>
        <v>203.36</v>
      </c>
      <c r="N166" s="8">
        <f>'Bloom Price'!X166</f>
        <v>86.95</v>
      </c>
      <c r="O166" s="8">
        <f>'Bloom Price'!Z166</f>
        <v>145.56</v>
      </c>
      <c r="P166" s="8">
        <f>'Bloom Price'!AB166</f>
        <v>206.66</v>
      </c>
      <c r="Q166" s="8">
        <f>'Bloom Price'!AD166</f>
        <v>170.45</v>
      </c>
      <c r="R166" s="8">
        <f>'Bloom Price'!AF166</f>
        <v>246.94</v>
      </c>
      <c r="S166" s="8">
        <f>'Bloom Price'!AH166</f>
        <v>107.06</v>
      </c>
      <c r="T166" s="8">
        <f>'Bloom Price'!AJ166</f>
        <v>82.64</v>
      </c>
      <c r="U166" s="8">
        <f>'Bloom Price'!AL166</f>
        <v>10.78</v>
      </c>
      <c r="V166" s="8">
        <f>'Bloom Price'!AN166</f>
        <v>86.24</v>
      </c>
      <c r="W166" s="8">
        <f>'Bloom Price'!AP166</f>
        <v>84.3</v>
      </c>
      <c r="X166" s="8">
        <f>'Bloom Price'!AR166</f>
        <v>50.21</v>
      </c>
      <c r="Y166" s="8">
        <f>'Bloom Price'!AT166</f>
        <v>24.12</v>
      </c>
      <c r="Z166" s="8">
        <f>'Bloom Price'!AV166</f>
        <v>102.87</v>
      </c>
      <c r="AA166" s="415">
        <f>'Bloom Price'!AX166</f>
        <v>107.65</v>
      </c>
      <c r="AB166" s="485">
        <f>IF($B166&lt;&gt;DATE(1900,1,0),_xll.BDH(AB$2,"PX_LAST",$B166,$B166,""),0)</f>
        <v>1702.761</v>
      </c>
      <c r="AC166" s="485">
        <f>IF($B166&lt;&gt;DATE(1900,1,0),_xll.BDH(AC$2,"PX_LAST",$B166,$B166,""),0)</f>
        <v>2155.9899999999998</v>
      </c>
      <c r="AD166" s="485">
        <f>IF($B166&lt;&gt;DATE(1900,1,0),_xll.BDH(AD$2,"PX_LAST",$B166,$B166,""),0)</f>
        <v>2029.14</v>
      </c>
      <c r="AE166" s="485">
        <f>IF($B166&lt;&gt;DATE(1900,1,0),_xll.BDH(AE$2,"PX_LAST",$B166,$B166,""),0)</f>
        <v>2.8189000000000002</v>
      </c>
      <c r="AF166" s="442">
        <f t="shared" si="4"/>
        <v>2.8189000000000002E-2</v>
      </c>
      <c r="AG166" s="445">
        <f t="shared" si="5"/>
        <v>7.6164550438795331E-5</v>
      </c>
    </row>
    <row r="167" spans="1:33" x14ac:dyDescent="0.25">
      <c r="A167">
        <v>163</v>
      </c>
      <c r="B167" s="381">
        <f>'Bloom Price'!A167</f>
        <v>43335</v>
      </c>
      <c r="C167" s="485">
        <f>'Bloom Price'!B167</f>
        <v>73.64</v>
      </c>
      <c r="D167" s="8">
        <f>'Bloom Price'!D167</f>
        <v>58.37</v>
      </c>
      <c r="E167" s="8">
        <f>'Bloom Price'!F167</f>
        <v>112</v>
      </c>
      <c r="F167" s="8">
        <f>'Bloom Price'!H167</f>
        <v>62.6</v>
      </c>
      <c r="G167" s="8">
        <f>'Bloom Price'!J167</f>
        <v>537.21</v>
      </c>
      <c r="H167" s="8">
        <f>'Bloom Price'!L167</f>
        <v>97.15</v>
      </c>
      <c r="I167" s="8">
        <f>'Bloom Price'!N167</f>
        <v>147.83000000000001</v>
      </c>
      <c r="J167" s="8">
        <f>'Bloom Price'!P167</f>
        <v>60.09</v>
      </c>
      <c r="K167" s="8">
        <f>'Bloom Price'!R167</f>
        <v>42.79</v>
      </c>
      <c r="L167" s="8">
        <f>'Bloom Price'!T167</f>
        <v>99.93</v>
      </c>
      <c r="M167" s="8">
        <f>'Bloom Price'!V167</f>
        <v>204.88</v>
      </c>
      <c r="N167" s="8">
        <f>'Bloom Price'!X167</f>
        <v>87.38</v>
      </c>
      <c r="O167" s="8">
        <f>'Bloom Price'!Z167</f>
        <v>145.55000000000001</v>
      </c>
      <c r="P167" s="8">
        <f>'Bloom Price'!AB167</f>
        <v>205.42</v>
      </c>
      <c r="Q167" s="8">
        <f>'Bloom Price'!AD167</f>
        <v>170.11</v>
      </c>
      <c r="R167" s="8">
        <f>'Bloom Price'!AF167</f>
        <v>244.47</v>
      </c>
      <c r="S167" s="8">
        <f>'Bloom Price'!AH167</f>
        <v>107.56</v>
      </c>
      <c r="T167" s="8">
        <f>'Bloom Price'!AJ167</f>
        <v>82.91</v>
      </c>
      <c r="U167" s="8">
        <f>'Bloom Price'!AL167</f>
        <v>10.78</v>
      </c>
      <c r="V167" s="8">
        <f>'Bloom Price'!AN167</f>
        <v>86.23</v>
      </c>
      <c r="W167" s="8">
        <f>'Bloom Price'!AP167</f>
        <v>84.27</v>
      </c>
      <c r="X167" s="8">
        <f>'Bloom Price'!AR167</f>
        <v>50.25</v>
      </c>
      <c r="Y167" s="8">
        <f>'Bloom Price'!AT167</f>
        <v>24.12</v>
      </c>
      <c r="Z167" s="8">
        <f>'Bloom Price'!AV167</f>
        <v>102.86</v>
      </c>
      <c r="AA167" s="415">
        <f>'Bloom Price'!AX167</f>
        <v>107.12</v>
      </c>
      <c r="AB167" s="485">
        <f>IF($B167&lt;&gt;DATE(1900,1,0),_xll.BDH(AB$2,"PX_LAST",$B167,$B167,""),0)</f>
        <v>1699.53</v>
      </c>
      <c r="AC167" s="485">
        <f>IF($B167&lt;&gt;DATE(1900,1,0),_xll.BDH(AC$2,"PX_LAST",$B167,$B167,""),0)</f>
        <v>2149.2199999999998</v>
      </c>
      <c r="AD167" s="485">
        <f>IF($B167&lt;&gt;DATE(1900,1,0),_xll.BDH(AD$2,"PX_LAST",$B167,$B167,""),0)</f>
        <v>2029.58</v>
      </c>
      <c r="AE167" s="485">
        <f>IF($B167&lt;&gt;DATE(1900,1,0),_xll.BDH(AE$2,"PX_LAST",$B167,$B167,""),0)</f>
        <v>2.8260999999999998</v>
      </c>
      <c r="AF167" s="442">
        <f t="shared" si="4"/>
        <v>2.8260999999999998E-2</v>
      </c>
      <c r="AG167" s="445">
        <f t="shared" si="5"/>
        <v>7.6356410505518113E-5</v>
      </c>
    </row>
    <row r="168" spans="1:33" x14ac:dyDescent="0.25">
      <c r="A168">
        <v>164</v>
      </c>
      <c r="B168" s="381">
        <f>'Bloom Price'!A168</f>
        <v>43336</v>
      </c>
      <c r="C168" s="485">
        <f>'Bloom Price'!B168</f>
        <v>74.08</v>
      </c>
      <c r="D168" s="8">
        <f>'Bloom Price'!D168</f>
        <v>59.13</v>
      </c>
      <c r="E168" s="8">
        <f>'Bloom Price'!F168</f>
        <v>111.93</v>
      </c>
      <c r="F168" s="8">
        <f>'Bloom Price'!H168</f>
        <v>63.12</v>
      </c>
      <c r="G168" s="8">
        <f>'Bloom Price'!J168</f>
        <v>541.52</v>
      </c>
      <c r="H168" s="8">
        <f>'Bloom Price'!L168</f>
        <v>97.4</v>
      </c>
      <c r="I168" s="8">
        <f>'Bloom Price'!N168</f>
        <v>152.30000000000001</v>
      </c>
      <c r="J168" s="8">
        <f>'Bloom Price'!P168</f>
        <v>59.97</v>
      </c>
      <c r="K168" s="8">
        <f>'Bloom Price'!R168</f>
        <v>42.73</v>
      </c>
      <c r="L168" s="8">
        <f>'Bloom Price'!T168</f>
        <v>100.99</v>
      </c>
      <c r="M168" s="8">
        <f>'Bloom Price'!V168</f>
        <v>207.6</v>
      </c>
      <c r="N168" s="8">
        <f>'Bloom Price'!X168</f>
        <v>90.1</v>
      </c>
      <c r="O168" s="8">
        <f>'Bloom Price'!Z168</f>
        <v>147.24</v>
      </c>
      <c r="P168" s="8">
        <f>'Bloom Price'!AB168</f>
        <v>206.71</v>
      </c>
      <c r="Q168" s="8">
        <f>'Bloom Price'!AD168</f>
        <v>171.15</v>
      </c>
      <c r="R168" s="8">
        <f>'Bloom Price'!AF168</f>
        <v>245.02</v>
      </c>
      <c r="S168" s="8">
        <f>'Bloom Price'!AH168</f>
        <v>108.4</v>
      </c>
      <c r="T168" s="8">
        <f>'Bloom Price'!AJ168</f>
        <v>82.45</v>
      </c>
      <c r="U168" s="8">
        <f>'Bloom Price'!AL168</f>
        <v>10.78</v>
      </c>
      <c r="V168" s="8">
        <f>'Bloom Price'!AN168</f>
        <v>86.38</v>
      </c>
      <c r="W168" s="8">
        <f>'Bloom Price'!AP168</f>
        <v>84.42</v>
      </c>
      <c r="X168" s="8">
        <f>'Bloom Price'!AR168</f>
        <v>50.244999999999997</v>
      </c>
      <c r="Y168" s="8">
        <f>'Bloom Price'!AT168</f>
        <v>24.13</v>
      </c>
      <c r="Z168" s="8">
        <f>'Bloom Price'!AV168</f>
        <v>102.89</v>
      </c>
      <c r="AA168" s="415">
        <f>'Bloom Price'!AX168</f>
        <v>107.4</v>
      </c>
      <c r="AB168" s="485">
        <f>IF($B168&lt;&gt;DATE(1900,1,0),_xll.BDH(AB$2,"PX_LAST",$B168,$B168,""),0)</f>
        <v>1710.1320000000001</v>
      </c>
      <c r="AC168" s="485">
        <f>IF($B168&lt;&gt;DATE(1900,1,0),_xll.BDH(AC$2,"PX_LAST",$B168,$B168,""),0)</f>
        <v>2161.61</v>
      </c>
      <c r="AD168" s="485">
        <f>IF($B168&lt;&gt;DATE(1900,1,0),_xll.BDH(AD$2,"PX_LAST",$B168,$B168,""),0)</f>
        <v>2029.13</v>
      </c>
      <c r="AE168" s="485">
        <f>IF($B168&lt;&gt;DATE(1900,1,0),_xll.BDH(AE$2,"PX_LAST",$B168,$B168,""),0)</f>
        <v>2.8098000000000001</v>
      </c>
      <c r="AF168" s="442">
        <f t="shared" si="4"/>
        <v>2.8098000000000001E-2</v>
      </c>
      <c r="AG168" s="445">
        <f t="shared" si="5"/>
        <v>7.5922041462783696E-5</v>
      </c>
    </row>
    <row r="169" spans="1:33" x14ac:dyDescent="0.25">
      <c r="A169">
        <v>165</v>
      </c>
      <c r="B169" s="381">
        <f>'Bloom Price'!A169</f>
        <v>43339</v>
      </c>
      <c r="C169" s="485">
        <f>'Bloom Price'!B169</f>
        <v>74.959999999999994</v>
      </c>
      <c r="D169" s="8">
        <f>'Bloom Price'!D169</f>
        <v>59.94</v>
      </c>
      <c r="E169" s="8">
        <f>'Bloom Price'!F169</f>
        <v>112.33</v>
      </c>
      <c r="F169" s="8">
        <f>'Bloom Price'!H169</f>
        <v>62.84</v>
      </c>
      <c r="G169" s="8">
        <f>'Bloom Price'!J169</f>
        <v>545.22</v>
      </c>
      <c r="H169" s="8">
        <f>'Bloom Price'!L169</f>
        <v>98.02</v>
      </c>
      <c r="I169" s="8">
        <f>'Bloom Price'!N169</f>
        <v>151.68</v>
      </c>
      <c r="J169" s="8">
        <f>'Bloom Price'!P169</f>
        <v>60.01</v>
      </c>
      <c r="K169" s="8">
        <f>'Bloom Price'!R169</f>
        <v>43.75</v>
      </c>
      <c r="L169" s="8">
        <f>'Bloom Price'!T169</f>
        <v>101.71</v>
      </c>
      <c r="M169" s="8">
        <f>'Bloom Price'!V169</f>
        <v>210.26</v>
      </c>
      <c r="N169" s="8">
        <f>'Bloom Price'!X169</f>
        <v>89.97</v>
      </c>
      <c r="O169" s="8">
        <f>'Bloom Price'!Z169</f>
        <v>149.28</v>
      </c>
      <c r="P169" s="8">
        <f>'Bloom Price'!AB169</f>
        <v>208.37</v>
      </c>
      <c r="Q169" s="8">
        <f>'Bloom Price'!AD169</f>
        <v>172.36</v>
      </c>
      <c r="R169" s="8">
        <f>'Bloom Price'!AF169</f>
        <v>248.9</v>
      </c>
      <c r="S169" s="8">
        <f>'Bloom Price'!AH169</f>
        <v>109.6</v>
      </c>
      <c r="T169" s="8">
        <f>'Bloom Price'!AJ169</f>
        <v>82.65</v>
      </c>
      <c r="U169" s="8">
        <f>'Bloom Price'!AL169</f>
        <v>10.78</v>
      </c>
      <c r="V169" s="8">
        <f>'Bloom Price'!AN169</f>
        <v>86.41</v>
      </c>
      <c r="W169" s="8">
        <f>'Bloom Price'!AP169</f>
        <v>84.31</v>
      </c>
      <c r="X169" s="8">
        <f>'Bloom Price'!AR169</f>
        <v>50.12</v>
      </c>
      <c r="Y169" s="8">
        <f>'Bloom Price'!AT169</f>
        <v>24.11</v>
      </c>
      <c r="Z169" s="8">
        <f>'Bloom Price'!AV169</f>
        <v>102.66</v>
      </c>
      <c r="AA169" s="415">
        <f>'Bloom Price'!AX169</f>
        <v>107.54</v>
      </c>
      <c r="AB169" s="485">
        <f>IF($B169&lt;&gt;DATE(1900,1,0),_xll.BDH(AB$2,"PX_LAST",$B169,$B169,""),0)</f>
        <v>1722.125</v>
      </c>
      <c r="AC169" s="485">
        <f>IF($B169&lt;&gt;DATE(1900,1,0),_xll.BDH(AC$2,"PX_LAST",$B169,$B169,""),0)</f>
        <v>2179.9499999999998</v>
      </c>
      <c r="AD169" s="485">
        <f>IF($B169&lt;&gt;DATE(1900,1,0),_xll.BDH(AD$2,"PX_LAST",$B169,$B169,""),0)</f>
        <v>2027.53</v>
      </c>
      <c r="AE169" s="485">
        <f>IF($B169&lt;&gt;DATE(1900,1,0),_xll.BDH(AE$2,"PX_LAST",$B169,$B169,""),0)</f>
        <v>2.8458999999999999</v>
      </c>
      <c r="AF169" s="442">
        <f t="shared" si="4"/>
        <v>2.8458999999999998E-2</v>
      </c>
      <c r="AG169" s="445">
        <f t="shared" si="5"/>
        <v>7.6883956616757843E-5</v>
      </c>
    </row>
    <row r="170" spans="1:33" x14ac:dyDescent="0.25">
      <c r="A170">
        <v>166</v>
      </c>
      <c r="B170" s="381">
        <f>'Bloom Price'!A170</f>
        <v>43340</v>
      </c>
      <c r="C170" s="485">
        <f>'Bloom Price'!B170</f>
        <v>74.92</v>
      </c>
      <c r="D170" s="8">
        <f>'Bloom Price'!D170</f>
        <v>59.71</v>
      </c>
      <c r="E170" s="8">
        <f>'Bloom Price'!F170</f>
        <v>112.58</v>
      </c>
      <c r="F170" s="8">
        <f>'Bloom Price'!H170</f>
        <v>62.46</v>
      </c>
      <c r="G170" s="8">
        <f>'Bloom Price'!J170</f>
        <v>544.91</v>
      </c>
      <c r="H170" s="8">
        <f>'Bloom Price'!L170</f>
        <v>97.26</v>
      </c>
      <c r="I170" s="8">
        <f>'Bloom Price'!N170</f>
        <v>152.99</v>
      </c>
      <c r="J170" s="8">
        <f>'Bloom Price'!P170</f>
        <v>60.17</v>
      </c>
      <c r="K170" s="8">
        <f>'Bloom Price'!R170</f>
        <v>43.4</v>
      </c>
      <c r="L170" s="8">
        <f>'Bloom Price'!T170</f>
        <v>101.85</v>
      </c>
      <c r="M170" s="8">
        <f>'Bloom Price'!V170</f>
        <v>207.17</v>
      </c>
      <c r="N170" s="8">
        <f>'Bloom Price'!X170</f>
        <v>90.61</v>
      </c>
      <c r="O170" s="8">
        <f>'Bloom Price'!Z170</f>
        <v>149.15</v>
      </c>
      <c r="P170" s="8">
        <f>'Bloom Price'!AB170</f>
        <v>208.84</v>
      </c>
      <c r="Q170" s="8">
        <f>'Bloom Price'!AD170</f>
        <v>172.44</v>
      </c>
      <c r="R170" s="8">
        <f>'Bloom Price'!AF170</f>
        <v>247.63</v>
      </c>
      <c r="S170" s="8">
        <f>'Bloom Price'!AH170</f>
        <v>110.26</v>
      </c>
      <c r="T170" s="8">
        <f>'Bloom Price'!AJ170</f>
        <v>82.58</v>
      </c>
      <c r="U170" s="8">
        <f>'Bloom Price'!AL170</f>
        <v>10.77</v>
      </c>
      <c r="V170" s="8">
        <f>'Bloom Price'!AN170</f>
        <v>86.37</v>
      </c>
      <c r="W170" s="8">
        <f>'Bloom Price'!AP170</f>
        <v>84.11</v>
      </c>
      <c r="X170" s="8">
        <f>'Bloom Price'!AR170</f>
        <v>50.1</v>
      </c>
      <c r="Y170" s="8">
        <f>'Bloom Price'!AT170</f>
        <v>24.09</v>
      </c>
      <c r="Z170" s="8">
        <f>'Bloom Price'!AV170</f>
        <v>102.43</v>
      </c>
      <c r="AA170" s="415">
        <f>'Bloom Price'!AX170</f>
        <v>107.34</v>
      </c>
      <c r="AB170" s="485">
        <f>IF($B170&lt;&gt;DATE(1900,1,0),_xll.BDH(AB$2,"PX_LAST",$B170,$B170,""),0)</f>
        <v>1722.836</v>
      </c>
      <c r="AC170" s="485">
        <f>IF($B170&lt;&gt;DATE(1900,1,0),_xll.BDH(AC$2,"PX_LAST",$B170,$B170,""),0)</f>
        <v>2182.5100000000002</v>
      </c>
      <c r="AD170" s="485">
        <f>IF($B170&lt;&gt;DATE(1900,1,0),_xll.BDH(AD$2,"PX_LAST",$B170,$B170,""),0)</f>
        <v>2024.03</v>
      </c>
      <c r="AE170" s="485">
        <f>IF($B170&lt;&gt;DATE(1900,1,0),_xll.BDH(AE$2,"PX_LAST",$B170,$B170,""),0)</f>
        <v>2.8803999999999998</v>
      </c>
      <c r="AF170" s="442">
        <f t="shared" si="4"/>
        <v>2.8804E-2</v>
      </c>
      <c r="AG170" s="445">
        <f t="shared" si="5"/>
        <v>7.7802923801550961E-5</v>
      </c>
    </row>
    <row r="171" spans="1:33" x14ac:dyDescent="0.25">
      <c r="A171">
        <v>167</v>
      </c>
      <c r="B171" s="381">
        <f>'Bloom Price'!A171</f>
        <v>43341</v>
      </c>
      <c r="C171" s="485">
        <f>'Bloom Price'!B171</f>
        <v>74.45</v>
      </c>
      <c r="D171" s="8">
        <f>'Bloom Price'!D171</f>
        <v>60.16</v>
      </c>
      <c r="E171" s="8">
        <f>'Bloom Price'!F171</f>
        <v>112.45</v>
      </c>
      <c r="F171" s="8">
        <f>'Bloom Price'!H171</f>
        <v>63.07</v>
      </c>
      <c r="G171" s="8">
        <f>'Bloom Price'!J171</f>
        <v>554.01</v>
      </c>
      <c r="H171" s="8">
        <f>'Bloom Price'!L171</f>
        <v>97.58</v>
      </c>
      <c r="I171" s="8">
        <f>'Bloom Price'!N171</f>
        <v>154.80000000000001</v>
      </c>
      <c r="J171" s="8">
        <f>'Bloom Price'!P171</f>
        <v>61.12</v>
      </c>
      <c r="K171" s="8">
        <f>'Bloom Price'!R171</f>
        <v>43.1</v>
      </c>
      <c r="L171" s="8">
        <f>'Bloom Price'!T171</f>
        <v>100.82</v>
      </c>
      <c r="M171" s="8">
        <f>'Bloom Price'!V171</f>
        <v>209.25</v>
      </c>
      <c r="N171" s="8">
        <f>'Bloom Price'!X171</f>
        <v>92.62</v>
      </c>
      <c r="O171" s="8">
        <f>'Bloom Price'!Z171</f>
        <v>149.46</v>
      </c>
      <c r="P171" s="8">
        <f>'Bloom Price'!AB171</f>
        <v>208.69</v>
      </c>
      <c r="Q171" s="8">
        <f>'Bloom Price'!AD171</f>
        <v>173.38</v>
      </c>
      <c r="R171" s="8">
        <f>'Bloom Price'!AF171</f>
        <v>247.6</v>
      </c>
      <c r="S171" s="8">
        <f>'Bloom Price'!AH171</f>
        <v>112.02</v>
      </c>
      <c r="T171" s="8">
        <f>'Bloom Price'!AJ171</f>
        <v>82.79</v>
      </c>
      <c r="U171" s="8">
        <f>'Bloom Price'!AL171</f>
        <v>10.76</v>
      </c>
      <c r="V171" s="8">
        <f>'Bloom Price'!AN171</f>
        <v>86.32</v>
      </c>
      <c r="W171" s="8">
        <f>'Bloom Price'!AP171</f>
        <v>84.07</v>
      </c>
      <c r="X171" s="8">
        <f>'Bloom Price'!AR171</f>
        <v>50.2</v>
      </c>
      <c r="Y171" s="8">
        <f>'Bloom Price'!AT171</f>
        <v>24.085000000000001</v>
      </c>
      <c r="Z171" s="8">
        <f>'Bloom Price'!AV171</f>
        <v>102.4</v>
      </c>
      <c r="AA171" s="415">
        <f>'Bloom Price'!AX171</f>
        <v>107.02</v>
      </c>
      <c r="AB171" s="485">
        <f>IF($B171&lt;&gt;DATE(1900,1,0),_xll.BDH(AB$2,"PX_LAST",$B171,$B171,""),0)</f>
        <v>1732.1210000000001</v>
      </c>
      <c r="AC171" s="485">
        <f>IF($B171&lt;&gt;DATE(1900,1,0),_xll.BDH(AC$2,"PX_LAST",$B171,$B171,""),0)</f>
        <v>2190.75</v>
      </c>
      <c r="AD171" s="485">
        <f>IF($B171&lt;&gt;DATE(1900,1,0),_xll.BDH(AD$2,"PX_LAST",$B171,$B171,""),0)</f>
        <v>2024.04</v>
      </c>
      <c r="AE171" s="485">
        <f>IF($B171&lt;&gt;DATE(1900,1,0),_xll.BDH(AE$2,"PX_LAST",$B171,$B171,""),0)</f>
        <v>2.8839999999999999</v>
      </c>
      <c r="AF171" s="442">
        <f t="shared" si="4"/>
        <v>2.8840000000000001E-2</v>
      </c>
      <c r="AG171" s="445">
        <f t="shared" si="5"/>
        <v>7.7898798321651697E-5</v>
      </c>
    </row>
    <row r="172" spans="1:33" x14ac:dyDescent="0.25">
      <c r="A172">
        <v>168</v>
      </c>
      <c r="B172" s="381">
        <f>'Bloom Price'!A172</f>
        <v>43342</v>
      </c>
      <c r="C172" s="485">
        <f>'Bloom Price'!B172</f>
        <v>74.53</v>
      </c>
      <c r="D172" s="8">
        <f>'Bloom Price'!D172</f>
        <v>59.45</v>
      </c>
      <c r="E172" s="8">
        <f>'Bloom Price'!F172</f>
        <v>111.92</v>
      </c>
      <c r="F172" s="8">
        <f>'Bloom Price'!H172</f>
        <v>62.55</v>
      </c>
      <c r="G172" s="8">
        <f>'Bloom Price'!J172</f>
        <v>555.16999999999996</v>
      </c>
      <c r="H172" s="8">
        <f>'Bloom Price'!L172</f>
        <v>96.79</v>
      </c>
      <c r="I172" s="8">
        <f>'Bloom Price'!N172</f>
        <v>152.13999999999999</v>
      </c>
      <c r="J172" s="8">
        <f>'Bloom Price'!P172</f>
        <v>60.69</v>
      </c>
      <c r="K172" s="8">
        <f>'Bloom Price'!R172</f>
        <v>43.14</v>
      </c>
      <c r="L172" s="8">
        <f>'Bloom Price'!T172</f>
        <v>99.79</v>
      </c>
      <c r="M172" s="8">
        <f>'Bloom Price'!V172</f>
        <v>208.76</v>
      </c>
      <c r="N172" s="8">
        <f>'Bloom Price'!X172</f>
        <v>92.09</v>
      </c>
      <c r="O172" s="8">
        <f>'Bloom Price'!Z172</f>
        <v>148.54</v>
      </c>
      <c r="P172" s="8">
        <f>'Bloom Price'!AB172</f>
        <v>206.76</v>
      </c>
      <c r="Q172" s="8">
        <f>'Bloom Price'!AD172</f>
        <v>172.7</v>
      </c>
      <c r="R172" s="8">
        <f>'Bloom Price'!AF172</f>
        <v>246.74</v>
      </c>
      <c r="S172" s="8">
        <f>'Bloom Price'!AH172</f>
        <v>111.95</v>
      </c>
      <c r="T172" s="8">
        <f>'Bloom Price'!AJ172</f>
        <v>81.400000000000006</v>
      </c>
      <c r="U172" s="8">
        <f>'Bloom Price'!AL172</f>
        <v>10.76</v>
      </c>
      <c r="V172" s="8">
        <f>'Bloom Price'!AN172</f>
        <v>86.25</v>
      </c>
      <c r="W172" s="8">
        <f>'Bloom Price'!AP172</f>
        <v>84.14</v>
      </c>
      <c r="X172" s="8">
        <f>'Bloom Price'!AR172</f>
        <v>50.18</v>
      </c>
      <c r="Y172" s="8">
        <f>'Bloom Price'!AT172</f>
        <v>24.11</v>
      </c>
      <c r="Z172" s="8">
        <f>'Bloom Price'!AV172</f>
        <v>102.59</v>
      </c>
      <c r="AA172" s="415">
        <f>'Bloom Price'!AX172</f>
        <v>106.43</v>
      </c>
      <c r="AB172" s="485">
        <f>IF($B172&lt;&gt;DATE(1900,1,0),_xll.BDH(AB$2,"PX_LAST",$B172,$B172,""),0)</f>
        <v>1724.809</v>
      </c>
      <c r="AC172" s="485">
        <f>IF($B172&lt;&gt;DATE(1900,1,0),_xll.BDH(AC$2,"PX_LAST",$B172,$B172,""),0)</f>
        <v>2181.56</v>
      </c>
      <c r="AD172" s="485">
        <f>IF($B172&lt;&gt;DATE(1900,1,0),_xll.BDH(AD$2,"PX_LAST",$B172,$B172,""),0)</f>
        <v>2025.98</v>
      </c>
      <c r="AE172" s="485">
        <f>IF($B172&lt;&gt;DATE(1900,1,0),_xll.BDH(AE$2,"PX_LAST",$B172,$B172,""),0)</f>
        <v>2.855</v>
      </c>
      <c r="AF172" s="442">
        <f t="shared" si="4"/>
        <v>2.8549999999999999E-2</v>
      </c>
      <c r="AG172" s="445">
        <f t="shared" si="5"/>
        <v>7.7126380706449282E-5</v>
      </c>
    </row>
    <row r="173" spans="1:33" x14ac:dyDescent="0.25">
      <c r="A173">
        <v>169</v>
      </c>
      <c r="B173" s="381">
        <f>'Bloom Price'!A173</f>
        <v>43343</v>
      </c>
      <c r="C173" s="485">
        <f>'Bloom Price'!B173</f>
        <v>75.239999999999995</v>
      </c>
      <c r="D173" s="8">
        <f>'Bloom Price'!D173</f>
        <v>59.27</v>
      </c>
      <c r="E173" s="8">
        <f>'Bloom Price'!F173</f>
        <v>112.02</v>
      </c>
      <c r="F173" s="8">
        <f>'Bloom Price'!H173</f>
        <v>62.81</v>
      </c>
      <c r="G173" s="8">
        <f>'Bloom Price'!J173</f>
        <v>560</v>
      </c>
      <c r="H173" s="8">
        <f>'Bloom Price'!L173</f>
        <v>95.98</v>
      </c>
      <c r="I173" s="8">
        <f>'Bloom Price'!N173</f>
        <v>152.68</v>
      </c>
      <c r="J173" s="8">
        <f>'Bloom Price'!P173</f>
        <v>60.55</v>
      </c>
      <c r="K173" s="8">
        <f>'Bloom Price'!R173</f>
        <v>43.02</v>
      </c>
      <c r="L173" s="8">
        <f>'Bloom Price'!T173</f>
        <v>99.31</v>
      </c>
      <c r="M173" s="8">
        <f>'Bloom Price'!V173</f>
        <v>208.2</v>
      </c>
      <c r="N173" s="8">
        <f>'Bloom Price'!X173</f>
        <v>92.33</v>
      </c>
      <c r="O173" s="8">
        <f>'Bloom Price'!Z173</f>
        <v>149.87</v>
      </c>
      <c r="P173" s="8">
        <f>'Bloom Price'!AB173</f>
        <v>207.47</v>
      </c>
      <c r="Q173" s="8">
        <f>'Bloom Price'!AD173</f>
        <v>172.78</v>
      </c>
      <c r="R173" s="8">
        <f>'Bloom Price'!AF173</f>
        <v>243.95</v>
      </c>
      <c r="S173" s="8">
        <f>'Bloom Price'!AH173</f>
        <v>112.33</v>
      </c>
      <c r="T173" s="8">
        <f>'Bloom Price'!AJ173</f>
        <v>82.2</v>
      </c>
      <c r="U173" s="8">
        <f>'Bloom Price'!AL173</f>
        <v>10.77</v>
      </c>
      <c r="V173" s="8">
        <f>'Bloom Price'!AN173</f>
        <v>86.36</v>
      </c>
      <c r="W173" s="8">
        <f>'Bloom Price'!AP173</f>
        <v>84.17</v>
      </c>
      <c r="X173" s="8">
        <f>'Bloom Price'!AR173</f>
        <v>50.190100000000001</v>
      </c>
      <c r="Y173" s="8">
        <f>'Bloom Price'!AT173</f>
        <v>24.1</v>
      </c>
      <c r="Z173" s="8">
        <f>'Bloom Price'!AV173</f>
        <v>102.61</v>
      </c>
      <c r="AA173" s="415">
        <f>'Bloom Price'!AX173</f>
        <v>106.1</v>
      </c>
      <c r="AB173" s="485">
        <f>IF($B173&lt;&gt;DATE(1900,1,0),_xll.BDH(AB$2,"PX_LAST",$B173,$B173,""),0)</f>
        <v>1726.0909999999999</v>
      </c>
      <c r="AC173" s="485">
        <f>IF($B173&lt;&gt;DATE(1900,1,0),_xll.BDH(AC$2,"PX_LAST",$B173,$B173,""),0)</f>
        <v>2175.5</v>
      </c>
      <c r="AD173" s="485">
        <f>IF($B173&lt;&gt;DATE(1900,1,0),_xll.BDH(AD$2,"PX_LAST",$B173,$B173,""),0)</f>
        <v>2026.72</v>
      </c>
      <c r="AE173" s="485">
        <f>IF($B173&lt;&gt;DATE(1900,1,0),_xll.BDH(AE$2,"PX_LAST",$B173,$B173,""),0)</f>
        <v>2.8604000000000003</v>
      </c>
      <c r="AF173" s="442">
        <f t="shared" si="4"/>
        <v>2.8604000000000004E-2</v>
      </c>
      <c r="AG173" s="445">
        <f t="shared" si="5"/>
        <v>7.7270226647607743E-5</v>
      </c>
    </row>
    <row r="174" spans="1:33" x14ac:dyDescent="0.25">
      <c r="A174">
        <v>170</v>
      </c>
      <c r="B174" s="381">
        <f>'Bloom Price'!A174</f>
        <v>0</v>
      </c>
      <c r="C174" s="485">
        <f>'Bloom Price'!B174</f>
        <v>0</v>
      </c>
      <c r="D174" s="8">
        <f>'Bloom Price'!D174</f>
        <v>0</v>
      </c>
      <c r="E174" s="8">
        <f>'Bloom Price'!F174</f>
        <v>0</v>
      </c>
      <c r="F174" s="8">
        <f>'Bloom Price'!H174</f>
        <v>0</v>
      </c>
      <c r="G174" s="8">
        <f>'Bloom Price'!J174</f>
        <v>0</v>
      </c>
      <c r="H174" s="8">
        <f>'Bloom Price'!L174</f>
        <v>0</v>
      </c>
      <c r="I174" s="8">
        <f>'Bloom Price'!N174</f>
        <v>0</v>
      </c>
      <c r="J174" s="8">
        <f>'Bloom Price'!P174</f>
        <v>0</v>
      </c>
      <c r="K174" s="8">
        <f>'Bloom Price'!R174</f>
        <v>0</v>
      </c>
      <c r="L174" s="8">
        <f>'Bloom Price'!T174</f>
        <v>0</v>
      </c>
      <c r="M174" s="8">
        <f>'Bloom Price'!V174</f>
        <v>0</v>
      </c>
      <c r="N174" s="8">
        <f>'Bloom Price'!X174</f>
        <v>0</v>
      </c>
      <c r="O174" s="8">
        <f>'Bloom Price'!Z174</f>
        <v>0</v>
      </c>
      <c r="P174" s="8">
        <f>'Bloom Price'!AB174</f>
        <v>0</v>
      </c>
      <c r="Q174" s="8">
        <f>'Bloom Price'!AD174</f>
        <v>0</v>
      </c>
      <c r="R174" s="8">
        <f>'Bloom Price'!AF174</f>
        <v>0</v>
      </c>
      <c r="S174" s="8">
        <f>'Bloom Price'!AH174</f>
        <v>0</v>
      </c>
      <c r="T174" s="8">
        <f>'Bloom Price'!AJ174</f>
        <v>0</v>
      </c>
      <c r="U174" s="8">
        <f>'Bloom Price'!AL174</f>
        <v>0</v>
      </c>
      <c r="V174" s="8">
        <f>'Bloom Price'!AN174</f>
        <v>0</v>
      </c>
      <c r="W174" s="8">
        <f>'Bloom Price'!AP174</f>
        <v>0</v>
      </c>
      <c r="X174" s="8">
        <f>'Bloom Price'!AR174</f>
        <v>0</v>
      </c>
      <c r="Y174" s="8">
        <f>'Bloom Price'!AT174</f>
        <v>0</v>
      </c>
      <c r="Z174" s="8">
        <f>'Bloom Price'!AV174</f>
        <v>0</v>
      </c>
      <c r="AA174" s="415">
        <f>'Bloom Price'!AX174</f>
        <v>0</v>
      </c>
      <c r="AB174" s="485">
        <f>IF($B174&lt;&gt;DATE(1900,1,0),_xll.BDH(AB$2,"PX_LAST",$B174,$B174,""),0)</f>
        <v>0</v>
      </c>
      <c r="AC174" s="485">
        <f>IF($B174&lt;&gt;DATE(1900,1,0),_xll.BDH(AC$2,"PX_LAST",$B174,$B174,""),0)</f>
        <v>0</v>
      </c>
      <c r="AD174" s="485">
        <f>IF($B174&lt;&gt;DATE(1900,1,0),_xll.BDH(AD$2,"PX_LAST",$B174,$B174,""),0)</f>
        <v>0</v>
      </c>
      <c r="AE174" s="485">
        <f>IF($B174&lt;&gt;DATE(1900,1,0),_xll.BDH(AE$2,"PX_LAST",$B174,$B174,""),0)</f>
        <v>0</v>
      </c>
      <c r="AF174" s="442">
        <f t="shared" si="4"/>
        <v>0</v>
      </c>
      <c r="AG174" s="445">
        <f t="shared" si="5"/>
        <v>0</v>
      </c>
    </row>
    <row r="175" spans="1:33" x14ac:dyDescent="0.25">
      <c r="A175">
        <v>171</v>
      </c>
      <c r="B175" s="381">
        <f>'Bloom Price'!A175</f>
        <v>0</v>
      </c>
      <c r="C175" s="485">
        <f>'Bloom Price'!B175</f>
        <v>0</v>
      </c>
      <c r="D175" s="8">
        <f>'Bloom Price'!D175</f>
        <v>0</v>
      </c>
      <c r="E175" s="8">
        <f>'Bloom Price'!F175</f>
        <v>0</v>
      </c>
      <c r="F175" s="8">
        <f>'Bloom Price'!H175</f>
        <v>0</v>
      </c>
      <c r="G175" s="8">
        <f>'Bloom Price'!J175</f>
        <v>0</v>
      </c>
      <c r="H175" s="8">
        <f>'Bloom Price'!L175</f>
        <v>0</v>
      </c>
      <c r="I175" s="8">
        <f>'Bloom Price'!N175</f>
        <v>0</v>
      </c>
      <c r="J175" s="8">
        <f>'Bloom Price'!P175</f>
        <v>0</v>
      </c>
      <c r="K175" s="8">
        <f>'Bloom Price'!R175</f>
        <v>0</v>
      </c>
      <c r="L175" s="8">
        <f>'Bloom Price'!T175</f>
        <v>0</v>
      </c>
      <c r="M175" s="8">
        <f>'Bloom Price'!V175</f>
        <v>0</v>
      </c>
      <c r="N175" s="8">
        <f>'Bloom Price'!X175</f>
        <v>0</v>
      </c>
      <c r="O175" s="8">
        <f>'Bloom Price'!Z175</f>
        <v>0</v>
      </c>
      <c r="P175" s="8">
        <f>'Bloom Price'!AB175</f>
        <v>0</v>
      </c>
      <c r="Q175" s="8">
        <f>'Bloom Price'!AD175</f>
        <v>0</v>
      </c>
      <c r="R175" s="8">
        <f>'Bloom Price'!AF175</f>
        <v>0</v>
      </c>
      <c r="S175" s="8">
        <f>'Bloom Price'!AH175</f>
        <v>0</v>
      </c>
      <c r="T175" s="8">
        <f>'Bloom Price'!AJ175</f>
        <v>0</v>
      </c>
      <c r="U175" s="8">
        <f>'Bloom Price'!AL175</f>
        <v>0</v>
      </c>
      <c r="V175" s="8">
        <f>'Bloom Price'!AN175</f>
        <v>0</v>
      </c>
      <c r="W175" s="8">
        <f>'Bloom Price'!AP175</f>
        <v>0</v>
      </c>
      <c r="X175" s="8">
        <f>'Bloom Price'!AR175</f>
        <v>0</v>
      </c>
      <c r="Y175" s="8">
        <f>'Bloom Price'!AT175</f>
        <v>0</v>
      </c>
      <c r="Z175" s="8">
        <f>'Bloom Price'!AV175</f>
        <v>0</v>
      </c>
      <c r="AA175" s="415">
        <f>'Bloom Price'!AX175</f>
        <v>0</v>
      </c>
      <c r="AB175" s="485">
        <f>IF($B175&lt;&gt;DATE(1900,1,0),_xll.BDH(AB$2,"PX_LAST",$B175,$B175,""),0)</f>
        <v>0</v>
      </c>
      <c r="AC175" s="485">
        <f>IF($B175&lt;&gt;DATE(1900,1,0),_xll.BDH(AC$2,"PX_LAST",$B175,$B175,""),0)</f>
        <v>0</v>
      </c>
      <c r="AD175" s="485">
        <f>IF($B175&lt;&gt;DATE(1900,1,0),_xll.BDH(AD$2,"PX_LAST",$B175,$B175,""),0)</f>
        <v>0</v>
      </c>
      <c r="AE175" s="485">
        <f>IF($B175&lt;&gt;DATE(1900,1,0),_xll.BDH(AE$2,"PX_LAST",$B175,$B175,""),0)</f>
        <v>0</v>
      </c>
      <c r="AF175" s="442">
        <f t="shared" si="4"/>
        <v>0</v>
      </c>
      <c r="AG175" s="445">
        <f t="shared" si="5"/>
        <v>0</v>
      </c>
    </row>
    <row r="176" spans="1:33" x14ac:dyDescent="0.25">
      <c r="A176">
        <v>172</v>
      </c>
      <c r="B176" s="381">
        <f>'Bloom Price'!A176</f>
        <v>0</v>
      </c>
      <c r="C176" s="485">
        <f>'Bloom Price'!B176</f>
        <v>0</v>
      </c>
      <c r="D176" s="8">
        <f>'Bloom Price'!D176</f>
        <v>0</v>
      </c>
      <c r="E176" s="8">
        <f>'Bloom Price'!F176</f>
        <v>0</v>
      </c>
      <c r="F176" s="8">
        <f>'Bloom Price'!H176</f>
        <v>0</v>
      </c>
      <c r="G176" s="8">
        <f>'Bloom Price'!J176</f>
        <v>0</v>
      </c>
      <c r="H176" s="8">
        <f>'Bloom Price'!L176</f>
        <v>0</v>
      </c>
      <c r="I176" s="8">
        <f>'Bloom Price'!N176</f>
        <v>0</v>
      </c>
      <c r="J176" s="8">
        <f>'Bloom Price'!P176</f>
        <v>0</v>
      </c>
      <c r="K176" s="8">
        <f>'Bloom Price'!R176</f>
        <v>0</v>
      </c>
      <c r="L176" s="8">
        <f>'Bloom Price'!T176</f>
        <v>0</v>
      </c>
      <c r="M176" s="8">
        <f>'Bloom Price'!V176</f>
        <v>0</v>
      </c>
      <c r="N176" s="8">
        <f>'Bloom Price'!X176</f>
        <v>0</v>
      </c>
      <c r="O176" s="8">
        <f>'Bloom Price'!Z176</f>
        <v>0</v>
      </c>
      <c r="P176" s="8">
        <f>'Bloom Price'!AB176</f>
        <v>0</v>
      </c>
      <c r="Q176" s="8">
        <f>'Bloom Price'!AD176</f>
        <v>0</v>
      </c>
      <c r="R176" s="8">
        <f>'Bloom Price'!AF176</f>
        <v>0</v>
      </c>
      <c r="S176" s="8">
        <f>'Bloom Price'!AH176</f>
        <v>0</v>
      </c>
      <c r="T176" s="8">
        <f>'Bloom Price'!AJ176</f>
        <v>0</v>
      </c>
      <c r="U176" s="8">
        <f>'Bloom Price'!AL176</f>
        <v>0</v>
      </c>
      <c r="V176" s="8">
        <f>'Bloom Price'!AN176</f>
        <v>0</v>
      </c>
      <c r="W176" s="8">
        <f>'Bloom Price'!AP176</f>
        <v>0</v>
      </c>
      <c r="X176" s="8">
        <f>'Bloom Price'!AR176</f>
        <v>0</v>
      </c>
      <c r="Y176" s="8">
        <f>'Bloom Price'!AT176</f>
        <v>0</v>
      </c>
      <c r="Z176" s="8">
        <f>'Bloom Price'!AV176</f>
        <v>0</v>
      </c>
      <c r="AA176" s="415">
        <f>'Bloom Price'!AX176</f>
        <v>0</v>
      </c>
      <c r="AB176" s="485">
        <f>IF($B176&lt;&gt;DATE(1900,1,0),_xll.BDH(AB$2,"PX_LAST",$B176,$B176,""),0)</f>
        <v>0</v>
      </c>
      <c r="AC176" s="485">
        <f>IF($B176&lt;&gt;DATE(1900,1,0),_xll.BDH(AC$2,"PX_LAST",$B176,$B176,""),0)</f>
        <v>0</v>
      </c>
      <c r="AD176" s="485">
        <f>IF($B176&lt;&gt;DATE(1900,1,0),_xll.BDH(AD$2,"PX_LAST",$B176,$B176,""),0)</f>
        <v>0</v>
      </c>
      <c r="AE176" s="485">
        <f>IF($B176&lt;&gt;DATE(1900,1,0),_xll.BDH(AE$2,"PX_LAST",$B176,$B176,""),0)</f>
        <v>0</v>
      </c>
      <c r="AF176" s="442">
        <f t="shared" si="4"/>
        <v>0</v>
      </c>
      <c r="AG176" s="445">
        <f t="shared" si="5"/>
        <v>0</v>
      </c>
    </row>
    <row r="177" spans="1:33" x14ac:dyDescent="0.25">
      <c r="A177">
        <v>173</v>
      </c>
      <c r="B177" s="381">
        <f>'Bloom Price'!A177</f>
        <v>0</v>
      </c>
      <c r="C177" s="485">
        <f>'Bloom Price'!B177</f>
        <v>0</v>
      </c>
      <c r="D177" s="8">
        <f>'Bloom Price'!D177</f>
        <v>0</v>
      </c>
      <c r="E177" s="8">
        <f>'Bloom Price'!F177</f>
        <v>0</v>
      </c>
      <c r="F177" s="8">
        <f>'Bloom Price'!H177</f>
        <v>0</v>
      </c>
      <c r="G177" s="8">
        <f>'Bloom Price'!J177</f>
        <v>0</v>
      </c>
      <c r="H177" s="8">
        <f>'Bloom Price'!L177</f>
        <v>0</v>
      </c>
      <c r="I177" s="8">
        <f>'Bloom Price'!N177</f>
        <v>0</v>
      </c>
      <c r="J177" s="8">
        <f>'Bloom Price'!P177</f>
        <v>0</v>
      </c>
      <c r="K177" s="8">
        <f>'Bloom Price'!R177</f>
        <v>0</v>
      </c>
      <c r="L177" s="8">
        <f>'Bloom Price'!T177</f>
        <v>0</v>
      </c>
      <c r="M177" s="8">
        <f>'Bloom Price'!V177</f>
        <v>0</v>
      </c>
      <c r="N177" s="8">
        <f>'Bloom Price'!X177</f>
        <v>0</v>
      </c>
      <c r="O177" s="8">
        <f>'Bloom Price'!Z177</f>
        <v>0</v>
      </c>
      <c r="P177" s="8">
        <f>'Bloom Price'!AB177</f>
        <v>0</v>
      </c>
      <c r="Q177" s="8">
        <f>'Bloom Price'!AD177</f>
        <v>0</v>
      </c>
      <c r="R177" s="8">
        <f>'Bloom Price'!AF177</f>
        <v>0</v>
      </c>
      <c r="S177" s="8">
        <f>'Bloom Price'!AH177</f>
        <v>0</v>
      </c>
      <c r="T177" s="8">
        <f>'Bloom Price'!AJ177</f>
        <v>0</v>
      </c>
      <c r="U177" s="8">
        <f>'Bloom Price'!AL177</f>
        <v>0</v>
      </c>
      <c r="V177" s="8">
        <f>'Bloom Price'!AN177</f>
        <v>0</v>
      </c>
      <c r="W177" s="8">
        <f>'Bloom Price'!AP177</f>
        <v>0</v>
      </c>
      <c r="X177" s="8">
        <f>'Bloom Price'!AR177</f>
        <v>0</v>
      </c>
      <c r="Y177" s="8">
        <f>'Bloom Price'!AT177</f>
        <v>0</v>
      </c>
      <c r="Z177" s="8">
        <f>'Bloom Price'!AV177</f>
        <v>0</v>
      </c>
      <c r="AA177" s="415">
        <f>'Bloom Price'!AX177</f>
        <v>0</v>
      </c>
      <c r="AB177" s="485">
        <f>IF($B177&lt;&gt;DATE(1900,1,0),_xll.BDH(AB$2,"PX_LAST",$B177,$B177,""),0)</f>
        <v>0</v>
      </c>
      <c r="AC177" s="485">
        <f>IF($B177&lt;&gt;DATE(1900,1,0),_xll.BDH(AC$2,"PX_LAST",$B177,$B177,""),0)</f>
        <v>0</v>
      </c>
      <c r="AD177" s="485">
        <f>IF($B177&lt;&gt;DATE(1900,1,0),_xll.BDH(AD$2,"PX_LAST",$B177,$B177,""),0)</f>
        <v>0</v>
      </c>
      <c r="AE177" s="485">
        <f>IF($B177&lt;&gt;DATE(1900,1,0),_xll.BDH(AE$2,"PX_LAST",$B177,$B177,""),0)</f>
        <v>0</v>
      </c>
      <c r="AF177" s="442">
        <f t="shared" si="4"/>
        <v>0</v>
      </c>
      <c r="AG177" s="445">
        <f t="shared" si="5"/>
        <v>0</v>
      </c>
    </row>
    <row r="178" spans="1:33" x14ac:dyDescent="0.25">
      <c r="A178">
        <v>174</v>
      </c>
      <c r="B178" s="381">
        <f>'Bloom Price'!A178</f>
        <v>0</v>
      </c>
      <c r="C178" s="485">
        <f>'Bloom Price'!B178</f>
        <v>0</v>
      </c>
      <c r="D178" s="8">
        <f>'Bloom Price'!D178</f>
        <v>0</v>
      </c>
      <c r="E178" s="8">
        <f>'Bloom Price'!F178</f>
        <v>0</v>
      </c>
      <c r="F178" s="8">
        <f>'Bloom Price'!H178</f>
        <v>0</v>
      </c>
      <c r="G178" s="8">
        <f>'Bloom Price'!J178</f>
        <v>0</v>
      </c>
      <c r="H178" s="8">
        <f>'Bloom Price'!L178</f>
        <v>0</v>
      </c>
      <c r="I178" s="8">
        <f>'Bloom Price'!N178</f>
        <v>0</v>
      </c>
      <c r="J178" s="8">
        <f>'Bloom Price'!P178</f>
        <v>0</v>
      </c>
      <c r="K178" s="8">
        <f>'Bloom Price'!R178</f>
        <v>0</v>
      </c>
      <c r="L178" s="8">
        <f>'Bloom Price'!T178</f>
        <v>0</v>
      </c>
      <c r="M178" s="8">
        <f>'Bloom Price'!V178</f>
        <v>0</v>
      </c>
      <c r="N178" s="8">
        <f>'Bloom Price'!X178</f>
        <v>0</v>
      </c>
      <c r="O178" s="8">
        <f>'Bloom Price'!Z178</f>
        <v>0</v>
      </c>
      <c r="P178" s="8">
        <f>'Bloom Price'!AB178</f>
        <v>0</v>
      </c>
      <c r="Q178" s="8">
        <f>'Bloom Price'!AD178</f>
        <v>0</v>
      </c>
      <c r="R178" s="8">
        <f>'Bloom Price'!AF178</f>
        <v>0</v>
      </c>
      <c r="S178" s="8">
        <f>'Bloom Price'!AH178</f>
        <v>0</v>
      </c>
      <c r="T178" s="8">
        <f>'Bloom Price'!AJ178</f>
        <v>0</v>
      </c>
      <c r="U178" s="8">
        <f>'Bloom Price'!AL178</f>
        <v>0</v>
      </c>
      <c r="V178" s="8">
        <f>'Bloom Price'!AN178</f>
        <v>0</v>
      </c>
      <c r="W178" s="8">
        <f>'Bloom Price'!AP178</f>
        <v>0</v>
      </c>
      <c r="X178" s="8">
        <f>'Bloom Price'!AR178</f>
        <v>0</v>
      </c>
      <c r="Y178" s="8">
        <f>'Bloom Price'!AT178</f>
        <v>0</v>
      </c>
      <c r="Z178" s="8">
        <f>'Bloom Price'!AV178</f>
        <v>0</v>
      </c>
      <c r="AA178" s="415">
        <f>'Bloom Price'!AX178</f>
        <v>0</v>
      </c>
      <c r="AB178" s="485">
        <f>IF($B178&lt;&gt;DATE(1900,1,0),_xll.BDH(AB$2,"PX_LAST",$B178,$B178,""),0)</f>
        <v>0</v>
      </c>
      <c r="AC178" s="485">
        <f>IF($B178&lt;&gt;DATE(1900,1,0),_xll.BDH(AC$2,"PX_LAST",$B178,$B178,""),0)</f>
        <v>0</v>
      </c>
      <c r="AD178" s="485">
        <f>IF($B178&lt;&gt;DATE(1900,1,0),_xll.BDH(AD$2,"PX_LAST",$B178,$B178,""),0)</f>
        <v>0</v>
      </c>
      <c r="AE178" s="485">
        <f>IF($B178&lt;&gt;DATE(1900,1,0),_xll.BDH(AE$2,"PX_LAST",$B178,$B178,""),0)</f>
        <v>0</v>
      </c>
      <c r="AF178" s="442">
        <f t="shared" si="4"/>
        <v>0</v>
      </c>
      <c r="AG178" s="445">
        <f t="shared" si="5"/>
        <v>0</v>
      </c>
    </row>
    <row r="179" spans="1:33" x14ac:dyDescent="0.25">
      <c r="A179">
        <v>175</v>
      </c>
      <c r="B179" s="381">
        <f>'Bloom Price'!A179</f>
        <v>0</v>
      </c>
      <c r="C179" s="485">
        <f>'Bloom Price'!B179</f>
        <v>0</v>
      </c>
      <c r="D179" s="8">
        <f>'Bloom Price'!D179</f>
        <v>0</v>
      </c>
      <c r="E179" s="8">
        <f>'Bloom Price'!F179</f>
        <v>0</v>
      </c>
      <c r="F179" s="8">
        <f>'Bloom Price'!H179</f>
        <v>0</v>
      </c>
      <c r="G179" s="8">
        <f>'Bloom Price'!J179</f>
        <v>0</v>
      </c>
      <c r="H179" s="8">
        <f>'Bloom Price'!L179</f>
        <v>0</v>
      </c>
      <c r="I179" s="8">
        <f>'Bloom Price'!N179</f>
        <v>0</v>
      </c>
      <c r="J179" s="8">
        <f>'Bloom Price'!P179</f>
        <v>0</v>
      </c>
      <c r="K179" s="8">
        <f>'Bloom Price'!R179</f>
        <v>0</v>
      </c>
      <c r="L179" s="8">
        <f>'Bloom Price'!T179</f>
        <v>0</v>
      </c>
      <c r="M179" s="8">
        <f>'Bloom Price'!V179</f>
        <v>0</v>
      </c>
      <c r="N179" s="8">
        <f>'Bloom Price'!X179</f>
        <v>0</v>
      </c>
      <c r="O179" s="8">
        <f>'Bloom Price'!Z179</f>
        <v>0</v>
      </c>
      <c r="P179" s="8">
        <f>'Bloom Price'!AB179</f>
        <v>0</v>
      </c>
      <c r="Q179" s="8">
        <f>'Bloom Price'!AD179</f>
        <v>0</v>
      </c>
      <c r="R179" s="8">
        <f>'Bloom Price'!AF179</f>
        <v>0</v>
      </c>
      <c r="S179" s="8">
        <f>'Bloom Price'!AH179</f>
        <v>0</v>
      </c>
      <c r="T179" s="8">
        <f>'Bloom Price'!AJ179</f>
        <v>0</v>
      </c>
      <c r="U179" s="8">
        <f>'Bloom Price'!AL179</f>
        <v>0</v>
      </c>
      <c r="V179" s="8">
        <f>'Bloom Price'!AN179</f>
        <v>0</v>
      </c>
      <c r="W179" s="8">
        <f>'Bloom Price'!AP179</f>
        <v>0</v>
      </c>
      <c r="X179" s="8">
        <f>'Bloom Price'!AR179</f>
        <v>0</v>
      </c>
      <c r="Y179" s="8">
        <f>'Bloom Price'!AT179</f>
        <v>0</v>
      </c>
      <c r="Z179" s="8">
        <f>'Bloom Price'!AV179</f>
        <v>0</v>
      </c>
      <c r="AA179" s="415">
        <f>'Bloom Price'!AX179</f>
        <v>0</v>
      </c>
      <c r="AB179" s="485">
        <f>IF($B179&lt;&gt;DATE(1900,1,0),_xll.BDH(AB$2,"PX_LAST",$B179,$B179,""),0)</f>
        <v>0</v>
      </c>
      <c r="AC179" s="485">
        <f>IF($B179&lt;&gt;DATE(1900,1,0),_xll.BDH(AC$2,"PX_LAST",$B179,$B179,""),0)</f>
        <v>0</v>
      </c>
      <c r="AD179" s="485">
        <f>IF($B179&lt;&gt;DATE(1900,1,0),_xll.BDH(AD$2,"PX_LAST",$B179,$B179,""),0)</f>
        <v>0</v>
      </c>
      <c r="AE179" s="485">
        <f>IF($B179&lt;&gt;DATE(1900,1,0),_xll.BDH(AE$2,"PX_LAST",$B179,$B179,""),0)</f>
        <v>0</v>
      </c>
      <c r="AF179" s="442">
        <f t="shared" si="4"/>
        <v>0</v>
      </c>
      <c r="AG179" s="445">
        <f t="shared" si="5"/>
        <v>0</v>
      </c>
    </row>
    <row r="180" spans="1:33" x14ac:dyDescent="0.25">
      <c r="A180">
        <v>176</v>
      </c>
      <c r="B180" s="381">
        <f>'Bloom Price'!A180</f>
        <v>0</v>
      </c>
      <c r="C180" s="485">
        <f>'Bloom Price'!B180</f>
        <v>0</v>
      </c>
      <c r="D180" s="8">
        <f>'Bloom Price'!D180</f>
        <v>0</v>
      </c>
      <c r="E180" s="8">
        <f>'Bloom Price'!F180</f>
        <v>0</v>
      </c>
      <c r="F180" s="8">
        <f>'Bloom Price'!H180</f>
        <v>0</v>
      </c>
      <c r="G180" s="8">
        <f>'Bloom Price'!J180</f>
        <v>0</v>
      </c>
      <c r="H180" s="8">
        <f>'Bloom Price'!L180</f>
        <v>0</v>
      </c>
      <c r="I180" s="8">
        <f>'Bloom Price'!N180</f>
        <v>0</v>
      </c>
      <c r="J180" s="8">
        <f>'Bloom Price'!P180</f>
        <v>0</v>
      </c>
      <c r="K180" s="8">
        <f>'Bloom Price'!R180</f>
        <v>0</v>
      </c>
      <c r="L180" s="8">
        <f>'Bloom Price'!T180</f>
        <v>0</v>
      </c>
      <c r="M180" s="8">
        <f>'Bloom Price'!V180</f>
        <v>0</v>
      </c>
      <c r="N180" s="8">
        <f>'Bloom Price'!X180</f>
        <v>0</v>
      </c>
      <c r="O180" s="8">
        <f>'Bloom Price'!Z180</f>
        <v>0</v>
      </c>
      <c r="P180" s="8">
        <f>'Bloom Price'!AB180</f>
        <v>0</v>
      </c>
      <c r="Q180" s="8">
        <f>'Bloom Price'!AD180</f>
        <v>0</v>
      </c>
      <c r="R180" s="8">
        <f>'Bloom Price'!AF180</f>
        <v>0</v>
      </c>
      <c r="S180" s="8">
        <f>'Bloom Price'!AH180</f>
        <v>0</v>
      </c>
      <c r="T180" s="8">
        <f>'Bloom Price'!AJ180</f>
        <v>0</v>
      </c>
      <c r="U180" s="8">
        <f>'Bloom Price'!AL180</f>
        <v>0</v>
      </c>
      <c r="V180" s="8">
        <f>'Bloom Price'!AN180</f>
        <v>0</v>
      </c>
      <c r="W180" s="8">
        <f>'Bloom Price'!AP180</f>
        <v>0</v>
      </c>
      <c r="X180" s="8">
        <f>'Bloom Price'!AR180</f>
        <v>0</v>
      </c>
      <c r="Y180" s="8">
        <f>'Bloom Price'!AT180</f>
        <v>0</v>
      </c>
      <c r="Z180" s="8">
        <f>'Bloom Price'!AV180</f>
        <v>0</v>
      </c>
      <c r="AA180" s="415">
        <f>'Bloom Price'!AX180</f>
        <v>0</v>
      </c>
      <c r="AB180" s="485">
        <f>IF($B180&lt;&gt;DATE(1900,1,0),_xll.BDH(AB$2,"PX_LAST",$B180,$B180,""),0)</f>
        <v>0</v>
      </c>
      <c r="AC180" s="485">
        <f>IF($B180&lt;&gt;DATE(1900,1,0),_xll.BDH(AC$2,"PX_LAST",$B180,$B180,""),0)</f>
        <v>0</v>
      </c>
      <c r="AD180" s="485">
        <f>IF($B180&lt;&gt;DATE(1900,1,0),_xll.BDH(AD$2,"PX_LAST",$B180,$B180,""),0)</f>
        <v>0</v>
      </c>
      <c r="AE180" s="485">
        <f>IF($B180&lt;&gt;DATE(1900,1,0),_xll.BDH(AE$2,"PX_LAST",$B180,$B180,""),0)</f>
        <v>0</v>
      </c>
      <c r="AF180" s="442">
        <f t="shared" si="4"/>
        <v>0</v>
      </c>
      <c r="AG180" s="445">
        <f t="shared" si="5"/>
        <v>0</v>
      </c>
    </row>
    <row r="181" spans="1:33" x14ac:dyDescent="0.25">
      <c r="A181">
        <v>177</v>
      </c>
      <c r="B181" s="381">
        <f>'Bloom Price'!A181</f>
        <v>0</v>
      </c>
      <c r="C181" s="485">
        <f>'Bloom Price'!B181</f>
        <v>0</v>
      </c>
      <c r="D181" s="8">
        <f>'Bloom Price'!D181</f>
        <v>0</v>
      </c>
      <c r="E181" s="8">
        <f>'Bloom Price'!F181</f>
        <v>0</v>
      </c>
      <c r="F181" s="8">
        <f>'Bloom Price'!H181</f>
        <v>0</v>
      </c>
      <c r="G181" s="8">
        <f>'Bloom Price'!J181</f>
        <v>0</v>
      </c>
      <c r="H181" s="8">
        <f>'Bloom Price'!L181</f>
        <v>0</v>
      </c>
      <c r="I181" s="8">
        <f>'Bloom Price'!N181</f>
        <v>0</v>
      </c>
      <c r="J181" s="8">
        <f>'Bloom Price'!P181</f>
        <v>0</v>
      </c>
      <c r="K181" s="8">
        <f>'Bloom Price'!R181</f>
        <v>0</v>
      </c>
      <c r="L181" s="8">
        <f>'Bloom Price'!T181</f>
        <v>0</v>
      </c>
      <c r="M181" s="8">
        <f>'Bloom Price'!V181</f>
        <v>0</v>
      </c>
      <c r="N181" s="8">
        <f>'Bloom Price'!X181</f>
        <v>0</v>
      </c>
      <c r="O181" s="8">
        <f>'Bloom Price'!Z181</f>
        <v>0</v>
      </c>
      <c r="P181" s="8">
        <f>'Bloom Price'!AB181</f>
        <v>0</v>
      </c>
      <c r="Q181" s="8">
        <f>'Bloom Price'!AD181</f>
        <v>0</v>
      </c>
      <c r="R181" s="8">
        <f>'Bloom Price'!AF181</f>
        <v>0</v>
      </c>
      <c r="S181" s="8">
        <f>'Bloom Price'!AH181</f>
        <v>0</v>
      </c>
      <c r="T181" s="8">
        <f>'Bloom Price'!AJ181</f>
        <v>0</v>
      </c>
      <c r="U181" s="8">
        <f>'Bloom Price'!AL181</f>
        <v>0</v>
      </c>
      <c r="V181" s="8">
        <f>'Bloom Price'!AN181</f>
        <v>0</v>
      </c>
      <c r="W181" s="8">
        <f>'Bloom Price'!AP181</f>
        <v>0</v>
      </c>
      <c r="X181" s="8">
        <f>'Bloom Price'!AR181</f>
        <v>0</v>
      </c>
      <c r="Y181" s="8">
        <f>'Bloom Price'!AT181</f>
        <v>0</v>
      </c>
      <c r="Z181" s="8">
        <f>'Bloom Price'!AV181</f>
        <v>0</v>
      </c>
      <c r="AA181" s="415">
        <f>'Bloom Price'!AX181</f>
        <v>0</v>
      </c>
      <c r="AB181" s="485">
        <f>IF($B181&lt;&gt;DATE(1900,1,0),_xll.BDH(AB$2,"PX_LAST",$B181,$B181,""),0)</f>
        <v>0</v>
      </c>
      <c r="AC181" s="485">
        <f>IF($B181&lt;&gt;DATE(1900,1,0),_xll.BDH(AC$2,"PX_LAST",$B181,$B181,""),0)</f>
        <v>0</v>
      </c>
      <c r="AD181" s="485">
        <f>IF($B181&lt;&gt;DATE(1900,1,0),_xll.BDH(AD$2,"PX_LAST",$B181,$B181,""),0)</f>
        <v>0</v>
      </c>
      <c r="AE181" s="485">
        <f>IF($B181&lt;&gt;DATE(1900,1,0),_xll.BDH(AE$2,"PX_LAST",$B181,$B181,""),0)</f>
        <v>0</v>
      </c>
      <c r="AF181" s="442">
        <f t="shared" si="4"/>
        <v>0</v>
      </c>
      <c r="AG181" s="445">
        <f t="shared" si="5"/>
        <v>0</v>
      </c>
    </row>
    <row r="182" spans="1:33" x14ac:dyDescent="0.25">
      <c r="A182">
        <v>178</v>
      </c>
      <c r="B182" s="381">
        <f>'Bloom Price'!A182</f>
        <v>0</v>
      </c>
      <c r="C182" s="485">
        <f>'Bloom Price'!B182</f>
        <v>0</v>
      </c>
      <c r="D182" s="8">
        <f>'Bloom Price'!D182</f>
        <v>0</v>
      </c>
      <c r="E182" s="8">
        <f>'Bloom Price'!F182</f>
        <v>0</v>
      </c>
      <c r="F182" s="8">
        <f>'Bloom Price'!H182</f>
        <v>0</v>
      </c>
      <c r="G182" s="8">
        <f>'Bloom Price'!J182</f>
        <v>0</v>
      </c>
      <c r="H182" s="8">
        <f>'Bloom Price'!L182</f>
        <v>0</v>
      </c>
      <c r="I182" s="8">
        <f>'Bloom Price'!N182</f>
        <v>0</v>
      </c>
      <c r="J182" s="8">
        <f>'Bloom Price'!P182</f>
        <v>0</v>
      </c>
      <c r="K182" s="8">
        <f>'Bloom Price'!R182</f>
        <v>0</v>
      </c>
      <c r="L182" s="8">
        <f>'Bloom Price'!T182</f>
        <v>0</v>
      </c>
      <c r="M182" s="8">
        <f>'Bloom Price'!V182</f>
        <v>0</v>
      </c>
      <c r="N182" s="8">
        <f>'Bloom Price'!X182</f>
        <v>0</v>
      </c>
      <c r="O182" s="8">
        <f>'Bloom Price'!Z182</f>
        <v>0</v>
      </c>
      <c r="P182" s="8">
        <f>'Bloom Price'!AB182</f>
        <v>0</v>
      </c>
      <c r="Q182" s="8">
        <f>'Bloom Price'!AD182</f>
        <v>0</v>
      </c>
      <c r="R182" s="8">
        <f>'Bloom Price'!AF182</f>
        <v>0</v>
      </c>
      <c r="S182" s="8">
        <f>'Bloom Price'!AH182</f>
        <v>0</v>
      </c>
      <c r="T182" s="8">
        <f>'Bloom Price'!AJ182</f>
        <v>0</v>
      </c>
      <c r="U182" s="8">
        <f>'Bloom Price'!AL182</f>
        <v>0</v>
      </c>
      <c r="V182" s="8">
        <f>'Bloom Price'!AN182</f>
        <v>0</v>
      </c>
      <c r="W182" s="8">
        <f>'Bloom Price'!AP182</f>
        <v>0</v>
      </c>
      <c r="X182" s="8">
        <f>'Bloom Price'!AR182</f>
        <v>0</v>
      </c>
      <c r="Y182" s="8">
        <f>'Bloom Price'!AT182</f>
        <v>0</v>
      </c>
      <c r="Z182" s="8">
        <f>'Bloom Price'!AV182</f>
        <v>0</v>
      </c>
      <c r="AA182" s="415">
        <f>'Bloom Price'!AX182</f>
        <v>0</v>
      </c>
      <c r="AB182" s="485">
        <f>IF($B182&lt;&gt;DATE(1900,1,0),_xll.BDH(AB$2,"PX_LAST",$B182,$B182,""),0)</f>
        <v>0</v>
      </c>
      <c r="AC182" s="485">
        <f>IF($B182&lt;&gt;DATE(1900,1,0),_xll.BDH(AC$2,"PX_LAST",$B182,$B182,""),0)</f>
        <v>0</v>
      </c>
      <c r="AD182" s="485">
        <f>IF($B182&lt;&gt;DATE(1900,1,0),_xll.BDH(AD$2,"PX_LAST",$B182,$B182,""),0)</f>
        <v>0</v>
      </c>
      <c r="AE182" s="485">
        <f>IF($B182&lt;&gt;DATE(1900,1,0),_xll.BDH(AE$2,"PX_LAST",$B182,$B182,""),0)</f>
        <v>0</v>
      </c>
      <c r="AF182" s="442">
        <f t="shared" si="4"/>
        <v>0</v>
      </c>
      <c r="AG182" s="445">
        <f t="shared" si="5"/>
        <v>0</v>
      </c>
    </row>
    <row r="183" spans="1:33" x14ac:dyDescent="0.25">
      <c r="A183">
        <v>179</v>
      </c>
      <c r="B183" s="381">
        <f>'Bloom Price'!A183</f>
        <v>0</v>
      </c>
      <c r="C183" s="485">
        <f>'Bloom Price'!B183</f>
        <v>0</v>
      </c>
      <c r="D183" s="8">
        <f>'Bloom Price'!D183</f>
        <v>0</v>
      </c>
      <c r="E183" s="8">
        <f>'Bloom Price'!F183</f>
        <v>0</v>
      </c>
      <c r="F183" s="8">
        <f>'Bloom Price'!H183</f>
        <v>0</v>
      </c>
      <c r="G183" s="8">
        <f>'Bloom Price'!J183</f>
        <v>0</v>
      </c>
      <c r="H183" s="8">
        <f>'Bloom Price'!L183</f>
        <v>0</v>
      </c>
      <c r="I183" s="8">
        <f>'Bloom Price'!N183</f>
        <v>0</v>
      </c>
      <c r="J183" s="8">
        <f>'Bloom Price'!P183</f>
        <v>0</v>
      </c>
      <c r="K183" s="8">
        <f>'Bloom Price'!R183</f>
        <v>0</v>
      </c>
      <c r="L183" s="8">
        <f>'Bloom Price'!T183</f>
        <v>0</v>
      </c>
      <c r="M183" s="8">
        <f>'Bloom Price'!V183</f>
        <v>0</v>
      </c>
      <c r="N183" s="8">
        <f>'Bloom Price'!X183</f>
        <v>0</v>
      </c>
      <c r="O183" s="8">
        <f>'Bloom Price'!Z183</f>
        <v>0</v>
      </c>
      <c r="P183" s="8">
        <f>'Bloom Price'!AB183</f>
        <v>0</v>
      </c>
      <c r="Q183" s="8">
        <f>'Bloom Price'!AD183</f>
        <v>0</v>
      </c>
      <c r="R183" s="8">
        <f>'Bloom Price'!AF183</f>
        <v>0</v>
      </c>
      <c r="S183" s="8">
        <f>'Bloom Price'!AH183</f>
        <v>0</v>
      </c>
      <c r="T183" s="8">
        <f>'Bloom Price'!AJ183</f>
        <v>0</v>
      </c>
      <c r="U183" s="8">
        <f>'Bloom Price'!AL183</f>
        <v>0</v>
      </c>
      <c r="V183" s="8">
        <f>'Bloom Price'!AN183</f>
        <v>0</v>
      </c>
      <c r="W183" s="8">
        <f>'Bloom Price'!AP183</f>
        <v>0</v>
      </c>
      <c r="X183" s="8">
        <f>'Bloom Price'!AR183</f>
        <v>0</v>
      </c>
      <c r="Y183" s="8">
        <f>'Bloom Price'!AT183</f>
        <v>0</v>
      </c>
      <c r="Z183" s="8">
        <f>'Bloom Price'!AV183</f>
        <v>0</v>
      </c>
      <c r="AA183" s="415">
        <f>'Bloom Price'!AX183</f>
        <v>0</v>
      </c>
      <c r="AB183" s="485">
        <f>IF($B183&lt;&gt;DATE(1900,1,0),_xll.BDH(AB$2,"PX_LAST",$B183,$B183,""),0)</f>
        <v>0</v>
      </c>
      <c r="AC183" s="485">
        <f>IF($B183&lt;&gt;DATE(1900,1,0),_xll.BDH(AC$2,"PX_LAST",$B183,$B183,""),0)</f>
        <v>0</v>
      </c>
      <c r="AD183" s="485">
        <f>IF($B183&lt;&gt;DATE(1900,1,0),_xll.BDH(AD$2,"PX_LAST",$B183,$B183,""),0)</f>
        <v>0</v>
      </c>
      <c r="AE183" s="485">
        <f>IF($B183&lt;&gt;DATE(1900,1,0),_xll.BDH(AE$2,"PX_LAST",$B183,$B183,""),0)</f>
        <v>0</v>
      </c>
      <c r="AF183" s="442">
        <f t="shared" si="4"/>
        <v>0</v>
      </c>
      <c r="AG183" s="445">
        <f t="shared" si="5"/>
        <v>0</v>
      </c>
    </row>
    <row r="184" spans="1:33" x14ac:dyDescent="0.25">
      <c r="A184">
        <v>180</v>
      </c>
      <c r="B184" s="381">
        <f>'Bloom Price'!A184</f>
        <v>0</v>
      </c>
      <c r="C184" s="485">
        <f>'Bloom Price'!B184</f>
        <v>0</v>
      </c>
      <c r="D184" s="8">
        <f>'Bloom Price'!D184</f>
        <v>0</v>
      </c>
      <c r="E184" s="8">
        <f>'Bloom Price'!F184</f>
        <v>0</v>
      </c>
      <c r="F184" s="8">
        <f>'Bloom Price'!H184</f>
        <v>0</v>
      </c>
      <c r="G184" s="8">
        <f>'Bloom Price'!J184</f>
        <v>0</v>
      </c>
      <c r="H184" s="8">
        <f>'Bloom Price'!L184</f>
        <v>0</v>
      </c>
      <c r="I184" s="8">
        <f>'Bloom Price'!N184</f>
        <v>0</v>
      </c>
      <c r="J184" s="8">
        <f>'Bloom Price'!P184</f>
        <v>0</v>
      </c>
      <c r="K184" s="8">
        <f>'Bloom Price'!R184</f>
        <v>0</v>
      </c>
      <c r="L184" s="8">
        <f>'Bloom Price'!T184</f>
        <v>0</v>
      </c>
      <c r="M184" s="8">
        <f>'Bloom Price'!V184</f>
        <v>0</v>
      </c>
      <c r="N184" s="8">
        <f>'Bloom Price'!X184</f>
        <v>0</v>
      </c>
      <c r="O184" s="8">
        <f>'Bloom Price'!Z184</f>
        <v>0</v>
      </c>
      <c r="P184" s="8">
        <f>'Bloom Price'!AB184</f>
        <v>0</v>
      </c>
      <c r="Q184" s="8">
        <f>'Bloom Price'!AD184</f>
        <v>0</v>
      </c>
      <c r="R184" s="8">
        <f>'Bloom Price'!AF184</f>
        <v>0</v>
      </c>
      <c r="S184" s="8">
        <f>'Bloom Price'!AH184</f>
        <v>0</v>
      </c>
      <c r="T184" s="8">
        <f>'Bloom Price'!AJ184</f>
        <v>0</v>
      </c>
      <c r="U184" s="8">
        <f>'Bloom Price'!AL184</f>
        <v>0</v>
      </c>
      <c r="V184" s="8">
        <f>'Bloom Price'!AN184</f>
        <v>0</v>
      </c>
      <c r="W184" s="8">
        <f>'Bloom Price'!AP184</f>
        <v>0</v>
      </c>
      <c r="X184" s="8">
        <f>'Bloom Price'!AR184</f>
        <v>0</v>
      </c>
      <c r="Y184" s="8">
        <f>'Bloom Price'!AT184</f>
        <v>0</v>
      </c>
      <c r="Z184" s="8">
        <f>'Bloom Price'!AV184</f>
        <v>0</v>
      </c>
      <c r="AA184" s="415">
        <f>'Bloom Price'!AX184</f>
        <v>0</v>
      </c>
      <c r="AB184" s="485">
        <f>IF($B184&lt;&gt;DATE(1900,1,0),_xll.BDH(AB$2,"PX_LAST",$B184,$B184,""),0)</f>
        <v>0</v>
      </c>
      <c r="AC184" s="485">
        <f>IF($B184&lt;&gt;DATE(1900,1,0),_xll.BDH(AC$2,"PX_LAST",$B184,$B184,""),0)</f>
        <v>0</v>
      </c>
      <c r="AD184" s="485">
        <f>IF($B184&lt;&gt;DATE(1900,1,0),_xll.BDH(AD$2,"PX_LAST",$B184,$B184,""),0)</f>
        <v>0</v>
      </c>
      <c r="AE184" s="485">
        <f>IF($B184&lt;&gt;DATE(1900,1,0),_xll.BDH(AE$2,"PX_LAST",$B184,$B184,""),0)</f>
        <v>0</v>
      </c>
      <c r="AF184" s="442">
        <f t="shared" si="4"/>
        <v>0</v>
      </c>
      <c r="AG184" s="445">
        <f t="shared" si="5"/>
        <v>0</v>
      </c>
    </row>
    <row r="185" spans="1:33" x14ac:dyDescent="0.25">
      <c r="A185">
        <v>181</v>
      </c>
      <c r="B185" s="381">
        <f>'Bloom Price'!A185</f>
        <v>0</v>
      </c>
      <c r="C185" s="485">
        <f>'Bloom Price'!B185</f>
        <v>0</v>
      </c>
      <c r="D185" s="8">
        <f>'Bloom Price'!D185</f>
        <v>0</v>
      </c>
      <c r="E185" s="8">
        <f>'Bloom Price'!F185</f>
        <v>0</v>
      </c>
      <c r="F185" s="8">
        <f>'Bloom Price'!H185</f>
        <v>0</v>
      </c>
      <c r="G185" s="8">
        <f>'Bloom Price'!J185</f>
        <v>0</v>
      </c>
      <c r="H185" s="8">
        <f>'Bloom Price'!L185</f>
        <v>0</v>
      </c>
      <c r="I185" s="8">
        <f>'Bloom Price'!N185</f>
        <v>0</v>
      </c>
      <c r="J185" s="8">
        <f>'Bloom Price'!P185</f>
        <v>0</v>
      </c>
      <c r="K185" s="8">
        <f>'Bloom Price'!R185</f>
        <v>0</v>
      </c>
      <c r="L185" s="8">
        <f>'Bloom Price'!T185</f>
        <v>0</v>
      </c>
      <c r="M185" s="8">
        <f>'Bloom Price'!V185</f>
        <v>0</v>
      </c>
      <c r="N185" s="8">
        <f>'Bloom Price'!X185</f>
        <v>0</v>
      </c>
      <c r="O185" s="8">
        <f>'Bloom Price'!Z185</f>
        <v>0</v>
      </c>
      <c r="P185" s="8">
        <f>'Bloom Price'!AB185</f>
        <v>0</v>
      </c>
      <c r="Q185" s="8">
        <f>'Bloom Price'!AD185</f>
        <v>0</v>
      </c>
      <c r="R185" s="8">
        <f>'Bloom Price'!AF185</f>
        <v>0</v>
      </c>
      <c r="S185" s="8">
        <f>'Bloom Price'!AH185</f>
        <v>0</v>
      </c>
      <c r="T185" s="8">
        <f>'Bloom Price'!AJ185</f>
        <v>0</v>
      </c>
      <c r="U185" s="8">
        <f>'Bloom Price'!AL185</f>
        <v>0</v>
      </c>
      <c r="V185" s="8">
        <f>'Bloom Price'!AN185</f>
        <v>0</v>
      </c>
      <c r="W185" s="8">
        <f>'Bloom Price'!AP185</f>
        <v>0</v>
      </c>
      <c r="X185" s="8">
        <f>'Bloom Price'!AR185</f>
        <v>0</v>
      </c>
      <c r="Y185" s="8">
        <f>'Bloom Price'!AT185</f>
        <v>0</v>
      </c>
      <c r="Z185" s="8">
        <f>'Bloom Price'!AV185</f>
        <v>0</v>
      </c>
      <c r="AA185" s="415">
        <f>'Bloom Price'!AX185</f>
        <v>0</v>
      </c>
      <c r="AB185" s="485">
        <f>IF($B185&lt;&gt;DATE(1900,1,0),_xll.BDH(AB$2,"PX_LAST",$B185,$B185,""),0)</f>
        <v>0</v>
      </c>
      <c r="AC185" s="485">
        <f>IF($B185&lt;&gt;DATE(1900,1,0),_xll.BDH(AC$2,"PX_LAST",$B185,$B185,""),0)</f>
        <v>0</v>
      </c>
      <c r="AD185" s="485">
        <f>IF($B185&lt;&gt;DATE(1900,1,0),_xll.BDH(AD$2,"PX_LAST",$B185,$B185,""),0)</f>
        <v>0</v>
      </c>
      <c r="AE185" s="485">
        <f>IF($B185&lt;&gt;DATE(1900,1,0),_xll.BDH(AE$2,"PX_LAST",$B185,$B185,""),0)</f>
        <v>0</v>
      </c>
      <c r="AF185" s="442">
        <f t="shared" si="4"/>
        <v>0</v>
      </c>
      <c r="AG185" s="445">
        <f t="shared" si="5"/>
        <v>0</v>
      </c>
    </row>
    <row r="186" spans="1:33" x14ac:dyDescent="0.25">
      <c r="A186">
        <v>182</v>
      </c>
      <c r="B186" s="381">
        <f>'Bloom Price'!A186</f>
        <v>0</v>
      </c>
      <c r="C186" s="485">
        <f>'Bloom Price'!B186</f>
        <v>0</v>
      </c>
      <c r="D186" s="8">
        <f>'Bloom Price'!D186</f>
        <v>0</v>
      </c>
      <c r="E186" s="8">
        <f>'Bloom Price'!F186</f>
        <v>0</v>
      </c>
      <c r="F186" s="8">
        <f>'Bloom Price'!H186</f>
        <v>0</v>
      </c>
      <c r="G186" s="8">
        <f>'Bloom Price'!J186</f>
        <v>0</v>
      </c>
      <c r="H186" s="8">
        <f>'Bloom Price'!L186</f>
        <v>0</v>
      </c>
      <c r="I186" s="8">
        <f>'Bloom Price'!N186</f>
        <v>0</v>
      </c>
      <c r="J186" s="8">
        <f>'Bloom Price'!P186</f>
        <v>0</v>
      </c>
      <c r="K186" s="8">
        <f>'Bloom Price'!R186</f>
        <v>0</v>
      </c>
      <c r="L186" s="8">
        <f>'Bloom Price'!T186</f>
        <v>0</v>
      </c>
      <c r="M186" s="8">
        <f>'Bloom Price'!V186</f>
        <v>0</v>
      </c>
      <c r="N186" s="8">
        <f>'Bloom Price'!X186</f>
        <v>0</v>
      </c>
      <c r="O186" s="8">
        <f>'Bloom Price'!Z186</f>
        <v>0</v>
      </c>
      <c r="P186" s="8">
        <f>'Bloom Price'!AB186</f>
        <v>0</v>
      </c>
      <c r="Q186" s="8">
        <f>'Bloom Price'!AD186</f>
        <v>0</v>
      </c>
      <c r="R186" s="8">
        <f>'Bloom Price'!AF186</f>
        <v>0</v>
      </c>
      <c r="S186" s="8">
        <f>'Bloom Price'!AH186</f>
        <v>0</v>
      </c>
      <c r="T186" s="8">
        <f>'Bloom Price'!AJ186</f>
        <v>0</v>
      </c>
      <c r="U186" s="8">
        <f>'Bloom Price'!AL186</f>
        <v>0</v>
      </c>
      <c r="V186" s="8">
        <f>'Bloom Price'!AN186</f>
        <v>0</v>
      </c>
      <c r="W186" s="8">
        <f>'Bloom Price'!AP186</f>
        <v>0</v>
      </c>
      <c r="X186" s="8">
        <f>'Bloom Price'!AR186</f>
        <v>0</v>
      </c>
      <c r="Y186" s="8">
        <f>'Bloom Price'!AT186</f>
        <v>0</v>
      </c>
      <c r="Z186" s="8">
        <f>'Bloom Price'!AV186</f>
        <v>0</v>
      </c>
      <c r="AA186" s="415">
        <f>'Bloom Price'!AX186</f>
        <v>0</v>
      </c>
      <c r="AB186" s="485">
        <f>IF($B186&lt;&gt;DATE(1900,1,0),_xll.BDH(AB$2,"PX_LAST",$B186,$B186,""),0)</f>
        <v>0</v>
      </c>
      <c r="AC186" s="485">
        <f>IF($B186&lt;&gt;DATE(1900,1,0),_xll.BDH(AC$2,"PX_LAST",$B186,$B186,""),0)</f>
        <v>0</v>
      </c>
      <c r="AD186" s="485">
        <f>IF($B186&lt;&gt;DATE(1900,1,0),_xll.BDH(AD$2,"PX_LAST",$B186,$B186,""),0)</f>
        <v>0</v>
      </c>
      <c r="AE186" s="485">
        <f>IF($B186&lt;&gt;DATE(1900,1,0),_xll.BDH(AE$2,"PX_LAST",$B186,$B186,""),0)</f>
        <v>0</v>
      </c>
      <c r="AF186" s="442">
        <f t="shared" si="4"/>
        <v>0</v>
      </c>
      <c r="AG186" s="445">
        <f t="shared" si="5"/>
        <v>0</v>
      </c>
    </row>
    <row r="187" spans="1:33" x14ac:dyDescent="0.25">
      <c r="A187">
        <v>183</v>
      </c>
      <c r="B187" s="381">
        <f>'Bloom Price'!A187</f>
        <v>0</v>
      </c>
      <c r="C187" s="485">
        <f>'Bloom Price'!B187</f>
        <v>0</v>
      </c>
      <c r="D187" s="8">
        <f>'Bloom Price'!D187</f>
        <v>0</v>
      </c>
      <c r="E187" s="8">
        <f>'Bloom Price'!F187</f>
        <v>0</v>
      </c>
      <c r="F187" s="8">
        <f>'Bloom Price'!H187</f>
        <v>0</v>
      </c>
      <c r="G187" s="8">
        <f>'Bloom Price'!J187</f>
        <v>0</v>
      </c>
      <c r="H187" s="8">
        <f>'Bloom Price'!L187</f>
        <v>0</v>
      </c>
      <c r="I187" s="8">
        <f>'Bloom Price'!N187</f>
        <v>0</v>
      </c>
      <c r="J187" s="8">
        <f>'Bloom Price'!P187</f>
        <v>0</v>
      </c>
      <c r="K187" s="8">
        <f>'Bloom Price'!R187</f>
        <v>0</v>
      </c>
      <c r="L187" s="8">
        <f>'Bloom Price'!T187</f>
        <v>0</v>
      </c>
      <c r="M187" s="8">
        <f>'Bloom Price'!V187</f>
        <v>0</v>
      </c>
      <c r="N187" s="8">
        <f>'Bloom Price'!X187</f>
        <v>0</v>
      </c>
      <c r="O187" s="8">
        <f>'Bloom Price'!Z187</f>
        <v>0</v>
      </c>
      <c r="P187" s="8">
        <f>'Bloom Price'!AB187</f>
        <v>0</v>
      </c>
      <c r="Q187" s="8">
        <f>'Bloom Price'!AD187</f>
        <v>0</v>
      </c>
      <c r="R187" s="8">
        <f>'Bloom Price'!AF187</f>
        <v>0</v>
      </c>
      <c r="S187" s="8">
        <f>'Bloom Price'!AH187</f>
        <v>0</v>
      </c>
      <c r="T187" s="8">
        <f>'Bloom Price'!AJ187</f>
        <v>0</v>
      </c>
      <c r="U187" s="8">
        <f>'Bloom Price'!AL187</f>
        <v>0</v>
      </c>
      <c r="V187" s="8">
        <f>'Bloom Price'!AN187</f>
        <v>0</v>
      </c>
      <c r="W187" s="8">
        <f>'Bloom Price'!AP187</f>
        <v>0</v>
      </c>
      <c r="X187" s="8">
        <f>'Bloom Price'!AR187</f>
        <v>0</v>
      </c>
      <c r="Y187" s="8">
        <f>'Bloom Price'!AT187</f>
        <v>0</v>
      </c>
      <c r="Z187" s="8">
        <f>'Bloom Price'!AV187</f>
        <v>0</v>
      </c>
      <c r="AA187" s="415">
        <f>'Bloom Price'!AX187</f>
        <v>0</v>
      </c>
      <c r="AB187" s="485">
        <f>IF($B187&lt;&gt;DATE(1900,1,0),_xll.BDH(AB$2,"PX_LAST",$B187,$B187,""),0)</f>
        <v>0</v>
      </c>
      <c r="AC187" s="485">
        <f>IF($B187&lt;&gt;DATE(1900,1,0),_xll.BDH(AC$2,"PX_LAST",$B187,$B187,""),0)</f>
        <v>0</v>
      </c>
      <c r="AD187" s="485">
        <f>IF($B187&lt;&gt;DATE(1900,1,0),_xll.BDH(AD$2,"PX_LAST",$B187,$B187,""),0)</f>
        <v>0</v>
      </c>
      <c r="AE187" s="485">
        <f>IF($B187&lt;&gt;DATE(1900,1,0),_xll.BDH(AE$2,"PX_LAST",$B187,$B187,""),0)</f>
        <v>0</v>
      </c>
      <c r="AF187" s="442">
        <f t="shared" si="4"/>
        <v>0</v>
      </c>
      <c r="AG187" s="445">
        <f t="shared" si="5"/>
        <v>0</v>
      </c>
    </row>
    <row r="188" spans="1:33" x14ac:dyDescent="0.25">
      <c r="A188">
        <v>184</v>
      </c>
      <c r="B188" s="381">
        <f>'Bloom Price'!A188</f>
        <v>0</v>
      </c>
      <c r="C188" s="485">
        <f>'Bloom Price'!B188</f>
        <v>0</v>
      </c>
      <c r="D188" s="8">
        <f>'Bloom Price'!D188</f>
        <v>0</v>
      </c>
      <c r="E188" s="8">
        <f>'Bloom Price'!F188</f>
        <v>0</v>
      </c>
      <c r="F188" s="8">
        <f>'Bloom Price'!H188</f>
        <v>0</v>
      </c>
      <c r="G188" s="8">
        <f>'Bloom Price'!J188</f>
        <v>0</v>
      </c>
      <c r="H188" s="8">
        <f>'Bloom Price'!L188</f>
        <v>0</v>
      </c>
      <c r="I188" s="8">
        <f>'Bloom Price'!N188</f>
        <v>0</v>
      </c>
      <c r="J188" s="8">
        <f>'Bloom Price'!P188</f>
        <v>0</v>
      </c>
      <c r="K188" s="8">
        <f>'Bloom Price'!R188</f>
        <v>0</v>
      </c>
      <c r="L188" s="8">
        <f>'Bloom Price'!T188</f>
        <v>0</v>
      </c>
      <c r="M188" s="8">
        <f>'Bloom Price'!V188</f>
        <v>0</v>
      </c>
      <c r="N188" s="8">
        <f>'Bloom Price'!X188</f>
        <v>0</v>
      </c>
      <c r="O188" s="8">
        <f>'Bloom Price'!Z188</f>
        <v>0</v>
      </c>
      <c r="P188" s="8">
        <f>'Bloom Price'!AB188</f>
        <v>0</v>
      </c>
      <c r="Q188" s="8">
        <f>'Bloom Price'!AD188</f>
        <v>0</v>
      </c>
      <c r="R188" s="8">
        <f>'Bloom Price'!AF188</f>
        <v>0</v>
      </c>
      <c r="S188" s="8">
        <f>'Bloom Price'!AH188</f>
        <v>0</v>
      </c>
      <c r="T188" s="8">
        <f>'Bloom Price'!AJ188</f>
        <v>0</v>
      </c>
      <c r="U188" s="8">
        <f>'Bloom Price'!AL188</f>
        <v>0</v>
      </c>
      <c r="V188" s="8">
        <f>'Bloom Price'!AN188</f>
        <v>0</v>
      </c>
      <c r="W188" s="8">
        <f>'Bloom Price'!AP188</f>
        <v>0</v>
      </c>
      <c r="X188" s="8">
        <f>'Bloom Price'!AR188</f>
        <v>0</v>
      </c>
      <c r="Y188" s="8">
        <f>'Bloom Price'!AT188</f>
        <v>0</v>
      </c>
      <c r="Z188" s="8">
        <f>'Bloom Price'!AV188</f>
        <v>0</v>
      </c>
      <c r="AA188" s="415">
        <f>'Bloom Price'!AX188</f>
        <v>0</v>
      </c>
      <c r="AB188" s="485">
        <f>IF($B188&lt;&gt;DATE(1900,1,0),_xll.BDH(AB$2,"PX_LAST",$B188,$B188,""),0)</f>
        <v>0</v>
      </c>
      <c r="AC188" s="485">
        <f>IF($B188&lt;&gt;DATE(1900,1,0),_xll.BDH(AC$2,"PX_LAST",$B188,$B188,""),0)</f>
        <v>0</v>
      </c>
      <c r="AD188" s="485">
        <f>IF($B188&lt;&gt;DATE(1900,1,0),_xll.BDH(AD$2,"PX_LAST",$B188,$B188,""),0)</f>
        <v>0</v>
      </c>
      <c r="AE188" s="485">
        <f>IF($B188&lt;&gt;DATE(1900,1,0),_xll.BDH(AE$2,"PX_LAST",$B188,$B188,""),0)</f>
        <v>0</v>
      </c>
      <c r="AF188" s="442">
        <f t="shared" si="4"/>
        <v>0</v>
      </c>
      <c r="AG188" s="445">
        <f t="shared" si="5"/>
        <v>0</v>
      </c>
    </row>
    <row r="189" spans="1:33" x14ac:dyDescent="0.25">
      <c r="A189">
        <v>185</v>
      </c>
      <c r="B189" s="381">
        <f>'Bloom Price'!A189</f>
        <v>0</v>
      </c>
      <c r="C189" s="485">
        <f>'Bloom Price'!B189</f>
        <v>0</v>
      </c>
      <c r="D189" s="8">
        <f>'Bloom Price'!D189</f>
        <v>0</v>
      </c>
      <c r="E189" s="8">
        <f>'Bloom Price'!F189</f>
        <v>0</v>
      </c>
      <c r="F189" s="8">
        <f>'Bloom Price'!H189</f>
        <v>0</v>
      </c>
      <c r="G189" s="8">
        <f>'Bloom Price'!J189</f>
        <v>0</v>
      </c>
      <c r="H189" s="8">
        <f>'Bloom Price'!L189</f>
        <v>0</v>
      </c>
      <c r="I189" s="8">
        <f>'Bloom Price'!N189</f>
        <v>0</v>
      </c>
      <c r="J189" s="8">
        <f>'Bloom Price'!P189</f>
        <v>0</v>
      </c>
      <c r="K189" s="8">
        <f>'Bloom Price'!R189</f>
        <v>0</v>
      </c>
      <c r="L189" s="8">
        <f>'Bloom Price'!T189</f>
        <v>0</v>
      </c>
      <c r="M189" s="8">
        <f>'Bloom Price'!V189</f>
        <v>0</v>
      </c>
      <c r="N189" s="8">
        <f>'Bloom Price'!X189</f>
        <v>0</v>
      </c>
      <c r="O189" s="8">
        <f>'Bloom Price'!Z189</f>
        <v>0</v>
      </c>
      <c r="P189" s="8">
        <f>'Bloom Price'!AB189</f>
        <v>0</v>
      </c>
      <c r="Q189" s="8">
        <f>'Bloom Price'!AD189</f>
        <v>0</v>
      </c>
      <c r="R189" s="8">
        <f>'Bloom Price'!AF189</f>
        <v>0</v>
      </c>
      <c r="S189" s="8">
        <f>'Bloom Price'!AH189</f>
        <v>0</v>
      </c>
      <c r="T189" s="8">
        <f>'Bloom Price'!AJ189</f>
        <v>0</v>
      </c>
      <c r="U189" s="8">
        <f>'Bloom Price'!AL189</f>
        <v>0</v>
      </c>
      <c r="V189" s="8">
        <f>'Bloom Price'!AN189</f>
        <v>0</v>
      </c>
      <c r="W189" s="8">
        <f>'Bloom Price'!AP189</f>
        <v>0</v>
      </c>
      <c r="X189" s="8">
        <f>'Bloom Price'!AR189</f>
        <v>0</v>
      </c>
      <c r="Y189" s="8">
        <f>'Bloom Price'!AT189</f>
        <v>0</v>
      </c>
      <c r="Z189" s="8">
        <f>'Bloom Price'!AV189</f>
        <v>0</v>
      </c>
      <c r="AA189" s="415">
        <f>'Bloom Price'!AX189</f>
        <v>0</v>
      </c>
      <c r="AB189" s="485">
        <f>IF($B189&lt;&gt;DATE(1900,1,0),_xll.BDH(AB$2,"PX_LAST",$B189,$B189,""),0)</f>
        <v>0</v>
      </c>
      <c r="AC189" s="485">
        <f>IF($B189&lt;&gt;DATE(1900,1,0),_xll.BDH(AC$2,"PX_LAST",$B189,$B189,""),0)</f>
        <v>0</v>
      </c>
      <c r="AD189" s="485">
        <f>IF($B189&lt;&gt;DATE(1900,1,0),_xll.BDH(AD$2,"PX_LAST",$B189,$B189,""),0)</f>
        <v>0</v>
      </c>
      <c r="AE189" s="485">
        <f>IF($B189&lt;&gt;DATE(1900,1,0),_xll.BDH(AE$2,"PX_LAST",$B189,$B189,""),0)</f>
        <v>0</v>
      </c>
      <c r="AF189" s="442">
        <f t="shared" si="4"/>
        <v>0</v>
      </c>
      <c r="AG189" s="445">
        <f t="shared" si="5"/>
        <v>0</v>
      </c>
    </row>
    <row r="190" spans="1:33" x14ac:dyDescent="0.25">
      <c r="A190">
        <v>186</v>
      </c>
      <c r="B190" s="381">
        <f>'Bloom Price'!A190</f>
        <v>0</v>
      </c>
      <c r="C190" s="485">
        <f>'Bloom Price'!B190</f>
        <v>0</v>
      </c>
      <c r="D190" s="8">
        <f>'Bloom Price'!D190</f>
        <v>0</v>
      </c>
      <c r="E190" s="8">
        <f>'Bloom Price'!F190</f>
        <v>0</v>
      </c>
      <c r="F190" s="8">
        <f>'Bloom Price'!H190</f>
        <v>0</v>
      </c>
      <c r="G190" s="8">
        <f>'Bloom Price'!J190</f>
        <v>0</v>
      </c>
      <c r="H190" s="8">
        <f>'Bloom Price'!L190</f>
        <v>0</v>
      </c>
      <c r="I190" s="8">
        <f>'Bloom Price'!N190</f>
        <v>0</v>
      </c>
      <c r="J190" s="8">
        <f>'Bloom Price'!P190</f>
        <v>0</v>
      </c>
      <c r="K190" s="8">
        <f>'Bloom Price'!R190</f>
        <v>0</v>
      </c>
      <c r="L190" s="8">
        <f>'Bloom Price'!T190</f>
        <v>0</v>
      </c>
      <c r="M190" s="8">
        <f>'Bloom Price'!V190</f>
        <v>0</v>
      </c>
      <c r="N190" s="8">
        <f>'Bloom Price'!X190</f>
        <v>0</v>
      </c>
      <c r="O190" s="8">
        <f>'Bloom Price'!Z190</f>
        <v>0</v>
      </c>
      <c r="P190" s="8">
        <f>'Bloom Price'!AB190</f>
        <v>0</v>
      </c>
      <c r="Q190" s="8">
        <f>'Bloom Price'!AD190</f>
        <v>0</v>
      </c>
      <c r="R190" s="8">
        <f>'Bloom Price'!AF190</f>
        <v>0</v>
      </c>
      <c r="S190" s="8">
        <f>'Bloom Price'!AH190</f>
        <v>0</v>
      </c>
      <c r="T190" s="8">
        <f>'Bloom Price'!AJ190</f>
        <v>0</v>
      </c>
      <c r="U190" s="8">
        <f>'Bloom Price'!AL190</f>
        <v>0</v>
      </c>
      <c r="V190" s="8">
        <f>'Bloom Price'!AN190</f>
        <v>0</v>
      </c>
      <c r="W190" s="8">
        <f>'Bloom Price'!AP190</f>
        <v>0</v>
      </c>
      <c r="X190" s="8">
        <f>'Bloom Price'!AR190</f>
        <v>0</v>
      </c>
      <c r="Y190" s="8">
        <f>'Bloom Price'!AT190</f>
        <v>0</v>
      </c>
      <c r="Z190" s="8">
        <f>'Bloom Price'!AV190</f>
        <v>0</v>
      </c>
      <c r="AA190" s="415">
        <f>'Bloom Price'!AX190</f>
        <v>0</v>
      </c>
      <c r="AB190" s="485">
        <f>IF($B190&lt;&gt;DATE(1900,1,0),_xll.BDH(AB$2,"PX_LAST",$B190,$B190,""),0)</f>
        <v>0</v>
      </c>
      <c r="AC190" s="485">
        <f>IF($B190&lt;&gt;DATE(1900,1,0),_xll.BDH(AC$2,"PX_LAST",$B190,$B190,""),0)</f>
        <v>0</v>
      </c>
      <c r="AD190" s="485">
        <f>IF($B190&lt;&gt;DATE(1900,1,0),_xll.BDH(AD$2,"PX_LAST",$B190,$B190,""),0)</f>
        <v>0</v>
      </c>
      <c r="AE190" s="485">
        <f>IF($B190&lt;&gt;DATE(1900,1,0),_xll.BDH(AE$2,"PX_LAST",$B190,$B190,""),0)</f>
        <v>0</v>
      </c>
      <c r="AF190" s="442">
        <f t="shared" si="4"/>
        <v>0</v>
      </c>
      <c r="AG190" s="445">
        <f t="shared" si="5"/>
        <v>0</v>
      </c>
    </row>
    <row r="191" spans="1:33" x14ac:dyDescent="0.25">
      <c r="A191">
        <v>187</v>
      </c>
      <c r="B191" s="381">
        <f>'Bloom Price'!A191</f>
        <v>0</v>
      </c>
      <c r="C191" s="485">
        <f>'Bloom Price'!B191</f>
        <v>0</v>
      </c>
      <c r="D191" s="8">
        <f>'Bloom Price'!D191</f>
        <v>0</v>
      </c>
      <c r="E191" s="8">
        <f>'Bloom Price'!F191</f>
        <v>0</v>
      </c>
      <c r="F191" s="8">
        <f>'Bloom Price'!H191</f>
        <v>0</v>
      </c>
      <c r="G191" s="8">
        <f>'Bloom Price'!J191</f>
        <v>0</v>
      </c>
      <c r="H191" s="8">
        <f>'Bloom Price'!L191</f>
        <v>0</v>
      </c>
      <c r="I191" s="8">
        <f>'Bloom Price'!N191</f>
        <v>0</v>
      </c>
      <c r="J191" s="8">
        <f>'Bloom Price'!P191</f>
        <v>0</v>
      </c>
      <c r="K191" s="8">
        <f>'Bloom Price'!R191</f>
        <v>0</v>
      </c>
      <c r="L191" s="8">
        <f>'Bloom Price'!T191</f>
        <v>0</v>
      </c>
      <c r="M191" s="8">
        <f>'Bloom Price'!V191</f>
        <v>0</v>
      </c>
      <c r="N191" s="8">
        <f>'Bloom Price'!X191</f>
        <v>0</v>
      </c>
      <c r="O191" s="8">
        <f>'Bloom Price'!Z191</f>
        <v>0</v>
      </c>
      <c r="P191" s="8">
        <f>'Bloom Price'!AB191</f>
        <v>0</v>
      </c>
      <c r="Q191" s="8">
        <f>'Bloom Price'!AD191</f>
        <v>0</v>
      </c>
      <c r="R191" s="8">
        <f>'Bloom Price'!AF191</f>
        <v>0</v>
      </c>
      <c r="S191" s="8">
        <f>'Bloom Price'!AH191</f>
        <v>0</v>
      </c>
      <c r="T191" s="8">
        <f>'Bloom Price'!AJ191</f>
        <v>0</v>
      </c>
      <c r="U191" s="8">
        <f>'Bloom Price'!AL191</f>
        <v>0</v>
      </c>
      <c r="V191" s="8">
        <f>'Bloom Price'!AN191</f>
        <v>0</v>
      </c>
      <c r="W191" s="8">
        <f>'Bloom Price'!AP191</f>
        <v>0</v>
      </c>
      <c r="X191" s="8">
        <f>'Bloom Price'!AR191</f>
        <v>0</v>
      </c>
      <c r="Y191" s="8">
        <f>'Bloom Price'!AT191</f>
        <v>0</v>
      </c>
      <c r="Z191" s="8">
        <f>'Bloom Price'!AV191</f>
        <v>0</v>
      </c>
      <c r="AA191" s="415">
        <f>'Bloom Price'!AX191</f>
        <v>0</v>
      </c>
      <c r="AB191" s="485">
        <f>IF($B191&lt;&gt;DATE(1900,1,0),_xll.BDH(AB$2,"PX_LAST",$B191,$B191,""),0)</f>
        <v>0</v>
      </c>
      <c r="AC191" s="485">
        <f>IF($B191&lt;&gt;DATE(1900,1,0),_xll.BDH(AC$2,"PX_LAST",$B191,$B191,""),0)</f>
        <v>0</v>
      </c>
      <c r="AD191" s="485">
        <f>IF($B191&lt;&gt;DATE(1900,1,0),_xll.BDH(AD$2,"PX_LAST",$B191,$B191,""),0)</f>
        <v>0</v>
      </c>
      <c r="AE191" s="485">
        <f>IF($B191&lt;&gt;DATE(1900,1,0),_xll.BDH(AE$2,"PX_LAST",$B191,$B191,""),0)</f>
        <v>0</v>
      </c>
      <c r="AF191" s="442">
        <f t="shared" si="4"/>
        <v>0</v>
      </c>
      <c r="AG191" s="445">
        <f t="shared" si="5"/>
        <v>0</v>
      </c>
    </row>
    <row r="192" spans="1:33" x14ac:dyDescent="0.25">
      <c r="A192">
        <v>188</v>
      </c>
      <c r="B192" s="381">
        <f>'Bloom Price'!A192</f>
        <v>0</v>
      </c>
      <c r="C192" s="485">
        <f>'Bloom Price'!B192</f>
        <v>0</v>
      </c>
      <c r="D192" s="8">
        <f>'Bloom Price'!D192</f>
        <v>0</v>
      </c>
      <c r="E192" s="8">
        <f>'Bloom Price'!F192</f>
        <v>0</v>
      </c>
      <c r="F192" s="8">
        <f>'Bloom Price'!H192</f>
        <v>0</v>
      </c>
      <c r="G192" s="8">
        <f>'Bloom Price'!J192</f>
        <v>0</v>
      </c>
      <c r="H192" s="8">
        <f>'Bloom Price'!L192</f>
        <v>0</v>
      </c>
      <c r="I192" s="8">
        <f>'Bloom Price'!N192</f>
        <v>0</v>
      </c>
      <c r="J192" s="8">
        <f>'Bloom Price'!P192</f>
        <v>0</v>
      </c>
      <c r="K192" s="8">
        <f>'Bloom Price'!R192</f>
        <v>0</v>
      </c>
      <c r="L192" s="8">
        <f>'Bloom Price'!T192</f>
        <v>0</v>
      </c>
      <c r="M192" s="8">
        <f>'Bloom Price'!V192</f>
        <v>0</v>
      </c>
      <c r="N192" s="8">
        <f>'Bloom Price'!X192</f>
        <v>0</v>
      </c>
      <c r="O192" s="8">
        <f>'Bloom Price'!Z192</f>
        <v>0</v>
      </c>
      <c r="P192" s="8">
        <f>'Bloom Price'!AB192</f>
        <v>0</v>
      </c>
      <c r="Q192" s="8">
        <f>'Bloom Price'!AD192</f>
        <v>0</v>
      </c>
      <c r="R192" s="8">
        <f>'Bloom Price'!AF192</f>
        <v>0</v>
      </c>
      <c r="S192" s="8">
        <f>'Bloom Price'!AH192</f>
        <v>0</v>
      </c>
      <c r="T192" s="8">
        <f>'Bloom Price'!AJ192</f>
        <v>0</v>
      </c>
      <c r="U192" s="8">
        <f>'Bloom Price'!AL192</f>
        <v>0</v>
      </c>
      <c r="V192" s="8">
        <f>'Bloom Price'!AN192</f>
        <v>0</v>
      </c>
      <c r="W192" s="8">
        <f>'Bloom Price'!AP192</f>
        <v>0</v>
      </c>
      <c r="X192" s="8">
        <f>'Bloom Price'!AR192</f>
        <v>0</v>
      </c>
      <c r="Y192" s="8">
        <f>'Bloom Price'!AT192</f>
        <v>0</v>
      </c>
      <c r="Z192" s="8">
        <f>'Bloom Price'!AV192</f>
        <v>0</v>
      </c>
      <c r="AA192" s="415">
        <f>'Bloom Price'!AX192</f>
        <v>0</v>
      </c>
      <c r="AB192" s="485">
        <f>IF($B192&lt;&gt;DATE(1900,1,0),_xll.BDH(AB$2,"PX_LAST",$B192,$B192,""),0)</f>
        <v>0</v>
      </c>
      <c r="AC192" s="485">
        <f>IF($B192&lt;&gt;DATE(1900,1,0),_xll.BDH(AC$2,"PX_LAST",$B192,$B192,""),0)</f>
        <v>0</v>
      </c>
      <c r="AD192" s="485">
        <f>IF($B192&lt;&gt;DATE(1900,1,0),_xll.BDH(AD$2,"PX_LAST",$B192,$B192,""),0)</f>
        <v>0</v>
      </c>
      <c r="AE192" s="485">
        <f>IF($B192&lt;&gt;DATE(1900,1,0),_xll.BDH(AE$2,"PX_LAST",$B192,$B192,""),0)</f>
        <v>0</v>
      </c>
      <c r="AF192" s="442">
        <f t="shared" si="4"/>
        <v>0</v>
      </c>
      <c r="AG192" s="445">
        <f t="shared" si="5"/>
        <v>0</v>
      </c>
    </row>
    <row r="193" spans="1:33" x14ac:dyDescent="0.25">
      <c r="A193">
        <v>189</v>
      </c>
      <c r="B193" s="381">
        <f>'Bloom Price'!A193</f>
        <v>0</v>
      </c>
      <c r="C193" s="485">
        <f>'Bloom Price'!B193</f>
        <v>0</v>
      </c>
      <c r="D193" s="8">
        <f>'Bloom Price'!D193</f>
        <v>0</v>
      </c>
      <c r="E193" s="8">
        <f>'Bloom Price'!F193</f>
        <v>0</v>
      </c>
      <c r="F193" s="8">
        <f>'Bloom Price'!H193</f>
        <v>0</v>
      </c>
      <c r="G193" s="8">
        <f>'Bloom Price'!J193</f>
        <v>0</v>
      </c>
      <c r="H193" s="8">
        <f>'Bloom Price'!L193</f>
        <v>0</v>
      </c>
      <c r="I193" s="8">
        <f>'Bloom Price'!N193</f>
        <v>0</v>
      </c>
      <c r="J193" s="8">
        <f>'Bloom Price'!P193</f>
        <v>0</v>
      </c>
      <c r="K193" s="8">
        <f>'Bloom Price'!R193</f>
        <v>0</v>
      </c>
      <c r="L193" s="8">
        <f>'Bloom Price'!T193</f>
        <v>0</v>
      </c>
      <c r="M193" s="8">
        <f>'Bloom Price'!V193</f>
        <v>0</v>
      </c>
      <c r="N193" s="8">
        <f>'Bloom Price'!X193</f>
        <v>0</v>
      </c>
      <c r="O193" s="8">
        <f>'Bloom Price'!Z193</f>
        <v>0</v>
      </c>
      <c r="P193" s="8">
        <f>'Bloom Price'!AB193</f>
        <v>0</v>
      </c>
      <c r="Q193" s="8">
        <f>'Bloom Price'!AD193</f>
        <v>0</v>
      </c>
      <c r="R193" s="8">
        <f>'Bloom Price'!AF193</f>
        <v>0</v>
      </c>
      <c r="S193" s="8">
        <f>'Bloom Price'!AH193</f>
        <v>0</v>
      </c>
      <c r="T193" s="8">
        <f>'Bloom Price'!AJ193</f>
        <v>0</v>
      </c>
      <c r="U193" s="8">
        <f>'Bloom Price'!AL193</f>
        <v>0</v>
      </c>
      <c r="V193" s="8">
        <f>'Bloom Price'!AN193</f>
        <v>0</v>
      </c>
      <c r="W193" s="8">
        <f>'Bloom Price'!AP193</f>
        <v>0</v>
      </c>
      <c r="X193" s="8">
        <f>'Bloom Price'!AR193</f>
        <v>0</v>
      </c>
      <c r="Y193" s="8">
        <f>'Bloom Price'!AT193</f>
        <v>0</v>
      </c>
      <c r="Z193" s="8">
        <f>'Bloom Price'!AV193</f>
        <v>0</v>
      </c>
      <c r="AA193" s="415">
        <f>'Bloom Price'!AX193</f>
        <v>0</v>
      </c>
      <c r="AB193" s="485">
        <f>IF($B193&lt;&gt;DATE(1900,1,0),_xll.BDH(AB$2,"PX_LAST",$B193,$B193,""),0)</f>
        <v>0</v>
      </c>
      <c r="AC193" s="485">
        <f>IF($B193&lt;&gt;DATE(1900,1,0),_xll.BDH(AC$2,"PX_LAST",$B193,$B193,""),0)</f>
        <v>0</v>
      </c>
      <c r="AD193" s="485">
        <f>IF($B193&lt;&gt;DATE(1900,1,0),_xll.BDH(AD$2,"PX_LAST",$B193,$B193,""),0)</f>
        <v>0</v>
      </c>
      <c r="AE193" s="485">
        <f>IF($B193&lt;&gt;DATE(1900,1,0),_xll.BDH(AE$2,"PX_LAST",$B193,$B193,""),0)</f>
        <v>0</v>
      </c>
      <c r="AF193" s="442">
        <f t="shared" si="4"/>
        <v>0</v>
      </c>
      <c r="AG193" s="445">
        <f t="shared" si="5"/>
        <v>0</v>
      </c>
    </row>
    <row r="194" spans="1:33" x14ac:dyDescent="0.25">
      <c r="A194">
        <v>190</v>
      </c>
      <c r="B194" s="381">
        <f>'Bloom Price'!A194</f>
        <v>0</v>
      </c>
      <c r="C194" s="485">
        <f>'Bloom Price'!B194</f>
        <v>0</v>
      </c>
      <c r="D194" s="8">
        <f>'Bloom Price'!D194</f>
        <v>0</v>
      </c>
      <c r="E194" s="8">
        <f>'Bloom Price'!F194</f>
        <v>0</v>
      </c>
      <c r="F194" s="8">
        <f>'Bloom Price'!H194</f>
        <v>0</v>
      </c>
      <c r="G194" s="8">
        <f>'Bloom Price'!J194</f>
        <v>0</v>
      </c>
      <c r="H194" s="8">
        <f>'Bloom Price'!L194</f>
        <v>0</v>
      </c>
      <c r="I194" s="8">
        <f>'Bloom Price'!N194</f>
        <v>0</v>
      </c>
      <c r="J194" s="8">
        <f>'Bloom Price'!P194</f>
        <v>0</v>
      </c>
      <c r="K194" s="8">
        <f>'Bloom Price'!R194</f>
        <v>0</v>
      </c>
      <c r="L194" s="8">
        <f>'Bloom Price'!T194</f>
        <v>0</v>
      </c>
      <c r="M194" s="8">
        <f>'Bloom Price'!V194</f>
        <v>0</v>
      </c>
      <c r="N194" s="8">
        <f>'Bloom Price'!X194</f>
        <v>0</v>
      </c>
      <c r="O194" s="8">
        <f>'Bloom Price'!Z194</f>
        <v>0</v>
      </c>
      <c r="P194" s="8">
        <f>'Bloom Price'!AB194</f>
        <v>0</v>
      </c>
      <c r="Q194" s="8">
        <f>'Bloom Price'!AD194</f>
        <v>0</v>
      </c>
      <c r="R194" s="8">
        <f>'Bloom Price'!AF194</f>
        <v>0</v>
      </c>
      <c r="S194" s="8">
        <f>'Bloom Price'!AH194</f>
        <v>0</v>
      </c>
      <c r="T194" s="8">
        <f>'Bloom Price'!AJ194</f>
        <v>0</v>
      </c>
      <c r="U194" s="8">
        <f>'Bloom Price'!AL194</f>
        <v>0</v>
      </c>
      <c r="V194" s="8">
        <f>'Bloom Price'!AN194</f>
        <v>0</v>
      </c>
      <c r="W194" s="8">
        <f>'Bloom Price'!AP194</f>
        <v>0</v>
      </c>
      <c r="X194" s="8">
        <f>'Bloom Price'!AR194</f>
        <v>0</v>
      </c>
      <c r="Y194" s="8">
        <f>'Bloom Price'!AT194</f>
        <v>0</v>
      </c>
      <c r="Z194" s="8">
        <f>'Bloom Price'!AV194</f>
        <v>0</v>
      </c>
      <c r="AA194" s="415">
        <f>'Bloom Price'!AX194</f>
        <v>0</v>
      </c>
      <c r="AB194" s="485">
        <f>IF($B194&lt;&gt;DATE(1900,1,0),_xll.BDH(AB$2,"PX_LAST",$B194,$B194,""),0)</f>
        <v>0</v>
      </c>
      <c r="AC194" s="485">
        <f>IF($B194&lt;&gt;DATE(1900,1,0),_xll.BDH(AC$2,"PX_LAST",$B194,$B194,""),0)</f>
        <v>0</v>
      </c>
      <c r="AD194" s="485">
        <f>IF($B194&lt;&gt;DATE(1900,1,0),_xll.BDH(AD$2,"PX_LAST",$B194,$B194,""),0)</f>
        <v>0</v>
      </c>
      <c r="AE194" s="485">
        <f>IF($B194&lt;&gt;DATE(1900,1,0),_xll.BDH(AE$2,"PX_LAST",$B194,$B194,""),0)</f>
        <v>0</v>
      </c>
      <c r="AF194" s="442">
        <f t="shared" si="4"/>
        <v>0</v>
      </c>
      <c r="AG194" s="445">
        <f t="shared" si="5"/>
        <v>0</v>
      </c>
    </row>
    <row r="195" spans="1:33" x14ac:dyDescent="0.25">
      <c r="A195">
        <v>191</v>
      </c>
      <c r="B195" s="381">
        <f>'Bloom Price'!A195</f>
        <v>0</v>
      </c>
      <c r="C195" s="485">
        <f>'Bloom Price'!B195</f>
        <v>0</v>
      </c>
      <c r="D195" s="8">
        <f>'Bloom Price'!D195</f>
        <v>0</v>
      </c>
      <c r="E195" s="8">
        <f>'Bloom Price'!F195</f>
        <v>0</v>
      </c>
      <c r="F195" s="8">
        <f>'Bloom Price'!H195</f>
        <v>0</v>
      </c>
      <c r="G195" s="8">
        <f>'Bloom Price'!J195</f>
        <v>0</v>
      </c>
      <c r="H195" s="8">
        <f>'Bloom Price'!L195</f>
        <v>0</v>
      </c>
      <c r="I195" s="8">
        <f>'Bloom Price'!N195</f>
        <v>0</v>
      </c>
      <c r="J195" s="8">
        <f>'Bloom Price'!P195</f>
        <v>0</v>
      </c>
      <c r="K195" s="8">
        <f>'Bloom Price'!R195</f>
        <v>0</v>
      </c>
      <c r="L195" s="8">
        <f>'Bloom Price'!T195</f>
        <v>0</v>
      </c>
      <c r="M195" s="8">
        <f>'Bloom Price'!V195</f>
        <v>0</v>
      </c>
      <c r="N195" s="8">
        <f>'Bloom Price'!X195</f>
        <v>0</v>
      </c>
      <c r="O195" s="8">
        <f>'Bloom Price'!Z195</f>
        <v>0</v>
      </c>
      <c r="P195" s="8">
        <f>'Bloom Price'!AB195</f>
        <v>0</v>
      </c>
      <c r="Q195" s="8">
        <f>'Bloom Price'!AD195</f>
        <v>0</v>
      </c>
      <c r="R195" s="8">
        <f>'Bloom Price'!AF195</f>
        <v>0</v>
      </c>
      <c r="S195" s="8">
        <f>'Bloom Price'!AH195</f>
        <v>0</v>
      </c>
      <c r="T195" s="8">
        <f>'Bloom Price'!AJ195</f>
        <v>0</v>
      </c>
      <c r="U195" s="8">
        <f>'Bloom Price'!AL195</f>
        <v>0</v>
      </c>
      <c r="V195" s="8">
        <f>'Bloom Price'!AN195</f>
        <v>0</v>
      </c>
      <c r="W195" s="8">
        <f>'Bloom Price'!AP195</f>
        <v>0</v>
      </c>
      <c r="X195" s="8">
        <f>'Bloom Price'!AR195</f>
        <v>0</v>
      </c>
      <c r="Y195" s="8">
        <f>'Bloom Price'!AT195</f>
        <v>0</v>
      </c>
      <c r="Z195" s="8">
        <f>'Bloom Price'!AV195</f>
        <v>0</v>
      </c>
      <c r="AA195" s="415">
        <f>'Bloom Price'!AX195</f>
        <v>0</v>
      </c>
      <c r="AB195" s="485">
        <f>IF($B195&lt;&gt;DATE(1900,1,0),_xll.BDH(AB$2,"PX_LAST",$B195,$B195,""),0)</f>
        <v>0</v>
      </c>
      <c r="AC195" s="485">
        <f>IF($B195&lt;&gt;DATE(1900,1,0),_xll.BDH(AC$2,"PX_LAST",$B195,$B195,""),0)</f>
        <v>0</v>
      </c>
      <c r="AD195" s="485">
        <f>IF($B195&lt;&gt;DATE(1900,1,0),_xll.BDH(AD$2,"PX_LAST",$B195,$B195,""),0)</f>
        <v>0</v>
      </c>
      <c r="AE195" s="485">
        <f>IF($B195&lt;&gt;DATE(1900,1,0),_xll.BDH(AE$2,"PX_LAST",$B195,$B195,""),0)</f>
        <v>0</v>
      </c>
      <c r="AF195" s="442">
        <f t="shared" si="4"/>
        <v>0</v>
      </c>
      <c r="AG195" s="445">
        <f t="shared" si="5"/>
        <v>0</v>
      </c>
    </row>
    <row r="196" spans="1:33" x14ac:dyDescent="0.25">
      <c r="A196">
        <v>192</v>
      </c>
      <c r="B196" s="381">
        <f>'Bloom Price'!A196</f>
        <v>0</v>
      </c>
      <c r="C196" s="485">
        <f>'Bloom Price'!B196</f>
        <v>0</v>
      </c>
      <c r="D196" s="8">
        <f>'Bloom Price'!D196</f>
        <v>0</v>
      </c>
      <c r="E196" s="8">
        <f>'Bloom Price'!F196</f>
        <v>0</v>
      </c>
      <c r="F196" s="8">
        <f>'Bloom Price'!H196</f>
        <v>0</v>
      </c>
      <c r="G196" s="8">
        <f>'Bloom Price'!J196</f>
        <v>0</v>
      </c>
      <c r="H196" s="8">
        <f>'Bloom Price'!L196</f>
        <v>0</v>
      </c>
      <c r="I196" s="8">
        <f>'Bloom Price'!N196</f>
        <v>0</v>
      </c>
      <c r="J196" s="8">
        <f>'Bloom Price'!P196</f>
        <v>0</v>
      </c>
      <c r="K196" s="8">
        <f>'Bloom Price'!R196</f>
        <v>0</v>
      </c>
      <c r="L196" s="8">
        <f>'Bloom Price'!T196</f>
        <v>0</v>
      </c>
      <c r="M196" s="8">
        <f>'Bloom Price'!V196</f>
        <v>0</v>
      </c>
      <c r="N196" s="8">
        <f>'Bloom Price'!X196</f>
        <v>0</v>
      </c>
      <c r="O196" s="8">
        <f>'Bloom Price'!Z196</f>
        <v>0</v>
      </c>
      <c r="P196" s="8">
        <f>'Bloom Price'!AB196</f>
        <v>0</v>
      </c>
      <c r="Q196" s="8">
        <f>'Bloom Price'!AD196</f>
        <v>0</v>
      </c>
      <c r="R196" s="8">
        <f>'Bloom Price'!AF196</f>
        <v>0</v>
      </c>
      <c r="S196" s="8">
        <f>'Bloom Price'!AH196</f>
        <v>0</v>
      </c>
      <c r="T196" s="8">
        <f>'Bloom Price'!AJ196</f>
        <v>0</v>
      </c>
      <c r="U196" s="8">
        <f>'Bloom Price'!AL196</f>
        <v>0</v>
      </c>
      <c r="V196" s="8">
        <f>'Bloom Price'!AN196</f>
        <v>0</v>
      </c>
      <c r="W196" s="8">
        <f>'Bloom Price'!AP196</f>
        <v>0</v>
      </c>
      <c r="X196" s="8">
        <f>'Bloom Price'!AR196</f>
        <v>0</v>
      </c>
      <c r="Y196" s="8">
        <f>'Bloom Price'!AT196</f>
        <v>0</v>
      </c>
      <c r="Z196" s="8">
        <f>'Bloom Price'!AV196</f>
        <v>0</v>
      </c>
      <c r="AA196" s="415">
        <f>'Bloom Price'!AX196</f>
        <v>0</v>
      </c>
      <c r="AB196" s="485">
        <f>IF($B196&lt;&gt;DATE(1900,1,0),_xll.BDH(AB$2,"PX_LAST",$B196,$B196,""),0)</f>
        <v>0</v>
      </c>
      <c r="AC196" s="485">
        <f>IF($B196&lt;&gt;DATE(1900,1,0),_xll.BDH(AC$2,"PX_LAST",$B196,$B196,""),0)</f>
        <v>0</v>
      </c>
      <c r="AD196" s="485">
        <f>IF($B196&lt;&gt;DATE(1900,1,0),_xll.BDH(AD$2,"PX_LAST",$B196,$B196,""),0)</f>
        <v>0</v>
      </c>
      <c r="AE196" s="485">
        <f>IF($B196&lt;&gt;DATE(1900,1,0),_xll.BDH(AE$2,"PX_LAST",$B196,$B196,""),0)</f>
        <v>0</v>
      </c>
      <c r="AF196" s="442">
        <f t="shared" ref="AF196:AF256" si="6">AE196*0.01</f>
        <v>0</v>
      </c>
      <c r="AG196" s="445">
        <f t="shared" si="5"/>
        <v>0</v>
      </c>
    </row>
    <row r="197" spans="1:33" x14ac:dyDescent="0.25">
      <c r="A197">
        <v>193</v>
      </c>
      <c r="B197" s="381">
        <f>'Bloom Price'!A197</f>
        <v>0</v>
      </c>
      <c r="C197" s="485">
        <f>'Bloom Price'!B197</f>
        <v>0</v>
      </c>
      <c r="D197" s="8">
        <f>'Bloom Price'!D197</f>
        <v>0</v>
      </c>
      <c r="E197" s="8">
        <f>'Bloom Price'!F197</f>
        <v>0</v>
      </c>
      <c r="F197" s="8">
        <f>'Bloom Price'!H197</f>
        <v>0</v>
      </c>
      <c r="G197" s="8">
        <f>'Bloom Price'!J197</f>
        <v>0</v>
      </c>
      <c r="H197" s="8">
        <f>'Bloom Price'!L197</f>
        <v>0</v>
      </c>
      <c r="I197" s="8">
        <f>'Bloom Price'!N197</f>
        <v>0</v>
      </c>
      <c r="J197" s="8">
        <f>'Bloom Price'!P197</f>
        <v>0</v>
      </c>
      <c r="K197" s="8">
        <f>'Bloom Price'!R197</f>
        <v>0</v>
      </c>
      <c r="L197" s="8">
        <f>'Bloom Price'!T197</f>
        <v>0</v>
      </c>
      <c r="M197" s="8">
        <f>'Bloom Price'!V197</f>
        <v>0</v>
      </c>
      <c r="N197" s="8">
        <f>'Bloom Price'!X197</f>
        <v>0</v>
      </c>
      <c r="O197" s="8">
        <f>'Bloom Price'!Z197</f>
        <v>0</v>
      </c>
      <c r="P197" s="8">
        <f>'Bloom Price'!AB197</f>
        <v>0</v>
      </c>
      <c r="Q197" s="8">
        <f>'Bloom Price'!AD197</f>
        <v>0</v>
      </c>
      <c r="R197" s="8">
        <f>'Bloom Price'!AF197</f>
        <v>0</v>
      </c>
      <c r="S197" s="8">
        <f>'Bloom Price'!AH197</f>
        <v>0</v>
      </c>
      <c r="T197" s="8">
        <f>'Bloom Price'!AJ197</f>
        <v>0</v>
      </c>
      <c r="U197" s="8">
        <f>'Bloom Price'!AL197</f>
        <v>0</v>
      </c>
      <c r="V197" s="8">
        <f>'Bloom Price'!AN197</f>
        <v>0</v>
      </c>
      <c r="W197" s="8">
        <f>'Bloom Price'!AP197</f>
        <v>0</v>
      </c>
      <c r="X197" s="8">
        <f>'Bloom Price'!AR197</f>
        <v>0</v>
      </c>
      <c r="Y197" s="8">
        <f>'Bloom Price'!AT197</f>
        <v>0</v>
      </c>
      <c r="Z197" s="8">
        <f>'Bloom Price'!AV197</f>
        <v>0</v>
      </c>
      <c r="AA197" s="415">
        <f>'Bloom Price'!AX197</f>
        <v>0</v>
      </c>
      <c r="AB197" s="485">
        <f>IF($B197&lt;&gt;DATE(1900,1,0),_xll.BDH(AB$2,"PX_LAST",$B197,$B197,""),0)</f>
        <v>0</v>
      </c>
      <c r="AC197" s="485">
        <f>IF($B197&lt;&gt;DATE(1900,1,0),_xll.BDH(AC$2,"PX_LAST",$B197,$B197,""),0)</f>
        <v>0</v>
      </c>
      <c r="AD197" s="485">
        <f>IF($B197&lt;&gt;DATE(1900,1,0),_xll.BDH(AD$2,"PX_LAST",$B197,$B197,""),0)</f>
        <v>0</v>
      </c>
      <c r="AE197" s="485">
        <f>IF($B197&lt;&gt;DATE(1900,1,0),_xll.BDH(AE$2,"PX_LAST",$B197,$B197,""),0)</f>
        <v>0</v>
      </c>
      <c r="AF197" s="442">
        <f t="shared" si="6"/>
        <v>0</v>
      </c>
      <c r="AG197" s="445">
        <f t="shared" ref="AG197:AG256" si="7">((1+AF197)^(1/365))-1</f>
        <v>0</v>
      </c>
    </row>
    <row r="198" spans="1:33" x14ac:dyDescent="0.25">
      <c r="A198">
        <v>194</v>
      </c>
      <c r="B198" s="381">
        <f>'Bloom Price'!A198</f>
        <v>0</v>
      </c>
      <c r="C198" s="485">
        <f>'Bloom Price'!B198</f>
        <v>0</v>
      </c>
      <c r="D198" s="8">
        <f>'Bloom Price'!D198</f>
        <v>0</v>
      </c>
      <c r="E198" s="8">
        <f>'Bloom Price'!F198</f>
        <v>0</v>
      </c>
      <c r="F198" s="8">
        <f>'Bloom Price'!H198</f>
        <v>0</v>
      </c>
      <c r="G198" s="8">
        <f>'Bloom Price'!J198</f>
        <v>0</v>
      </c>
      <c r="H198" s="8">
        <f>'Bloom Price'!L198</f>
        <v>0</v>
      </c>
      <c r="I198" s="8">
        <f>'Bloom Price'!N198</f>
        <v>0</v>
      </c>
      <c r="J198" s="8">
        <f>'Bloom Price'!P198</f>
        <v>0</v>
      </c>
      <c r="K198" s="8">
        <f>'Bloom Price'!R198</f>
        <v>0</v>
      </c>
      <c r="L198" s="8">
        <f>'Bloom Price'!T198</f>
        <v>0</v>
      </c>
      <c r="M198" s="8">
        <f>'Bloom Price'!V198</f>
        <v>0</v>
      </c>
      <c r="N198" s="8">
        <f>'Bloom Price'!X198</f>
        <v>0</v>
      </c>
      <c r="O198" s="8">
        <f>'Bloom Price'!Z198</f>
        <v>0</v>
      </c>
      <c r="P198" s="8">
        <f>'Bloom Price'!AB198</f>
        <v>0</v>
      </c>
      <c r="Q198" s="8">
        <f>'Bloom Price'!AD198</f>
        <v>0</v>
      </c>
      <c r="R198" s="8">
        <f>'Bloom Price'!AF198</f>
        <v>0</v>
      </c>
      <c r="S198" s="8">
        <f>'Bloom Price'!AH198</f>
        <v>0</v>
      </c>
      <c r="T198" s="8">
        <f>'Bloom Price'!AJ198</f>
        <v>0</v>
      </c>
      <c r="U198" s="8">
        <f>'Bloom Price'!AL198</f>
        <v>0</v>
      </c>
      <c r="V198" s="8">
        <f>'Bloom Price'!AN198</f>
        <v>0</v>
      </c>
      <c r="W198" s="8">
        <f>'Bloom Price'!AP198</f>
        <v>0</v>
      </c>
      <c r="X198" s="8">
        <f>'Bloom Price'!AR198</f>
        <v>0</v>
      </c>
      <c r="Y198" s="8">
        <f>'Bloom Price'!AT198</f>
        <v>0</v>
      </c>
      <c r="Z198" s="8">
        <f>'Bloom Price'!AV198</f>
        <v>0</v>
      </c>
      <c r="AA198" s="415">
        <f>'Bloom Price'!AX198</f>
        <v>0</v>
      </c>
      <c r="AB198" s="485">
        <f>IF($B198&lt;&gt;DATE(1900,1,0),_xll.BDH(AB$2,"PX_LAST",$B198,$B198,""),0)</f>
        <v>0</v>
      </c>
      <c r="AC198" s="485">
        <f>IF($B198&lt;&gt;DATE(1900,1,0),_xll.BDH(AC$2,"PX_LAST",$B198,$B198,""),0)</f>
        <v>0</v>
      </c>
      <c r="AD198" s="485">
        <f>IF($B198&lt;&gt;DATE(1900,1,0),_xll.BDH(AD$2,"PX_LAST",$B198,$B198,""),0)</f>
        <v>0</v>
      </c>
      <c r="AE198" s="485">
        <f>IF($B198&lt;&gt;DATE(1900,1,0),_xll.BDH(AE$2,"PX_LAST",$B198,$B198,""),0)</f>
        <v>0</v>
      </c>
      <c r="AF198" s="442">
        <f t="shared" si="6"/>
        <v>0</v>
      </c>
      <c r="AG198" s="445">
        <f t="shared" si="7"/>
        <v>0</v>
      </c>
    </row>
    <row r="199" spans="1:33" x14ac:dyDescent="0.25">
      <c r="A199">
        <v>195</v>
      </c>
      <c r="B199" s="381">
        <f>'Bloom Price'!A199</f>
        <v>0</v>
      </c>
      <c r="C199" s="485">
        <f>'Bloom Price'!B199</f>
        <v>0</v>
      </c>
      <c r="D199" s="8">
        <f>'Bloom Price'!D199</f>
        <v>0</v>
      </c>
      <c r="E199" s="8">
        <f>'Bloom Price'!F199</f>
        <v>0</v>
      </c>
      <c r="F199" s="8">
        <f>'Bloom Price'!H199</f>
        <v>0</v>
      </c>
      <c r="G199" s="8">
        <f>'Bloom Price'!J199</f>
        <v>0</v>
      </c>
      <c r="H199" s="8">
        <f>'Bloom Price'!L199</f>
        <v>0</v>
      </c>
      <c r="I199" s="8">
        <f>'Bloom Price'!N199</f>
        <v>0</v>
      </c>
      <c r="J199" s="8">
        <f>'Bloom Price'!P199</f>
        <v>0</v>
      </c>
      <c r="K199" s="8">
        <f>'Bloom Price'!R199</f>
        <v>0</v>
      </c>
      <c r="L199" s="8">
        <f>'Bloom Price'!T199</f>
        <v>0</v>
      </c>
      <c r="M199" s="8">
        <f>'Bloom Price'!V199</f>
        <v>0</v>
      </c>
      <c r="N199" s="8">
        <f>'Bloom Price'!X199</f>
        <v>0</v>
      </c>
      <c r="O199" s="8">
        <f>'Bloom Price'!Z199</f>
        <v>0</v>
      </c>
      <c r="P199" s="8">
        <f>'Bloom Price'!AB199</f>
        <v>0</v>
      </c>
      <c r="Q199" s="8">
        <f>'Bloom Price'!AD199</f>
        <v>0</v>
      </c>
      <c r="R199" s="8">
        <f>'Bloom Price'!AF199</f>
        <v>0</v>
      </c>
      <c r="S199" s="8">
        <f>'Bloom Price'!AH199</f>
        <v>0</v>
      </c>
      <c r="T199" s="8">
        <f>'Bloom Price'!AJ199</f>
        <v>0</v>
      </c>
      <c r="U199" s="8">
        <f>'Bloom Price'!AL199</f>
        <v>0</v>
      </c>
      <c r="V199" s="8">
        <f>'Bloom Price'!AN199</f>
        <v>0</v>
      </c>
      <c r="W199" s="8">
        <f>'Bloom Price'!AP199</f>
        <v>0</v>
      </c>
      <c r="X199" s="8">
        <f>'Bloom Price'!AR199</f>
        <v>0</v>
      </c>
      <c r="Y199" s="8">
        <f>'Bloom Price'!AT199</f>
        <v>0</v>
      </c>
      <c r="Z199" s="8">
        <f>'Bloom Price'!AV199</f>
        <v>0</v>
      </c>
      <c r="AA199" s="415">
        <f>'Bloom Price'!AX199</f>
        <v>0</v>
      </c>
      <c r="AB199" s="485">
        <f>IF($B199&lt;&gt;DATE(1900,1,0),_xll.BDH(AB$2,"PX_LAST",$B199,$B199,""),0)</f>
        <v>0</v>
      </c>
      <c r="AC199" s="485">
        <f>IF($B199&lt;&gt;DATE(1900,1,0),_xll.BDH(AC$2,"PX_LAST",$B199,$B199,""),0)</f>
        <v>0</v>
      </c>
      <c r="AD199" s="485">
        <f>IF($B199&lt;&gt;DATE(1900,1,0),_xll.BDH(AD$2,"PX_LAST",$B199,$B199,""),0)</f>
        <v>0</v>
      </c>
      <c r="AE199" s="485">
        <f>IF($B199&lt;&gt;DATE(1900,1,0),_xll.BDH(AE$2,"PX_LAST",$B199,$B199,""),0)</f>
        <v>0</v>
      </c>
      <c r="AF199" s="442">
        <f t="shared" si="6"/>
        <v>0</v>
      </c>
      <c r="AG199" s="445">
        <f t="shared" si="7"/>
        <v>0</v>
      </c>
    </row>
    <row r="200" spans="1:33" x14ac:dyDescent="0.25">
      <c r="A200">
        <v>196</v>
      </c>
      <c r="B200" s="381">
        <f>'Bloom Price'!A200</f>
        <v>0</v>
      </c>
      <c r="C200" s="485">
        <f>'Bloom Price'!B200</f>
        <v>0</v>
      </c>
      <c r="D200" s="8">
        <f>'Bloom Price'!D200</f>
        <v>0</v>
      </c>
      <c r="E200" s="8">
        <f>'Bloom Price'!F200</f>
        <v>0</v>
      </c>
      <c r="F200" s="8">
        <f>'Bloom Price'!H200</f>
        <v>0</v>
      </c>
      <c r="G200" s="8">
        <f>'Bloom Price'!J200</f>
        <v>0</v>
      </c>
      <c r="H200" s="8">
        <f>'Bloom Price'!L200</f>
        <v>0</v>
      </c>
      <c r="I200" s="8">
        <f>'Bloom Price'!N200</f>
        <v>0</v>
      </c>
      <c r="J200" s="8">
        <f>'Bloom Price'!P200</f>
        <v>0</v>
      </c>
      <c r="K200" s="8">
        <f>'Bloom Price'!R200</f>
        <v>0</v>
      </c>
      <c r="L200" s="8">
        <f>'Bloom Price'!T200</f>
        <v>0</v>
      </c>
      <c r="M200" s="8">
        <f>'Bloom Price'!V200</f>
        <v>0</v>
      </c>
      <c r="N200" s="8">
        <f>'Bloom Price'!X200</f>
        <v>0</v>
      </c>
      <c r="O200" s="8">
        <f>'Bloom Price'!Z200</f>
        <v>0</v>
      </c>
      <c r="P200" s="8">
        <f>'Bloom Price'!AB200</f>
        <v>0</v>
      </c>
      <c r="Q200" s="8">
        <f>'Bloom Price'!AD200</f>
        <v>0</v>
      </c>
      <c r="R200" s="8">
        <f>'Bloom Price'!AF200</f>
        <v>0</v>
      </c>
      <c r="S200" s="8">
        <f>'Bloom Price'!AH200</f>
        <v>0</v>
      </c>
      <c r="T200" s="8">
        <f>'Bloom Price'!AJ200</f>
        <v>0</v>
      </c>
      <c r="U200" s="8">
        <f>'Bloom Price'!AL200</f>
        <v>0</v>
      </c>
      <c r="V200" s="8">
        <f>'Bloom Price'!AN200</f>
        <v>0</v>
      </c>
      <c r="W200" s="8">
        <f>'Bloom Price'!AP200</f>
        <v>0</v>
      </c>
      <c r="X200" s="8">
        <f>'Bloom Price'!AR200</f>
        <v>0</v>
      </c>
      <c r="Y200" s="8">
        <f>'Bloom Price'!AT200</f>
        <v>0</v>
      </c>
      <c r="Z200" s="8">
        <f>'Bloom Price'!AV200</f>
        <v>0</v>
      </c>
      <c r="AA200" s="415">
        <f>'Bloom Price'!AX200</f>
        <v>0</v>
      </c>
      <c r="AB200" s="485">
        <f>IF($B200&lt;&gt;DATE(1900,1,0),_xll.BDH(AB$2,"PX_LAST",$B200,$B200,""),0)</f>
        <v>0</v>
      </c>
      <c r="AC200" s="485">
        <f>IF($B200&lt;&gt;DATE(1900,1,0),_xll.BDH(AC$2,"PX_LAST",$B200,$B200,""),0)</f>
        <v>0</v>
      </c>
      <c r="AD200" s="485">
        <f>IF($B200&lt;&gt;DATE(1900,1,0),_xll.BDH(AD$2,"PX_LAST",$B200,$B200,""),0)</f>
        <v>0</v>
      </c>
      <c r="AE200" s="485">
        <f>IF($B200&lt;&gt;DATE(1900,1,0),_xll.BDH(AE$2,"PX_LAST",$B200,$B200,""),0)</f>
        <v>0</v>
      </c>
      <c r="AF200" s="442">
        <f t="shared" si="6"/>
        <v>0</v>
      </c>
      <c r="AG200" s="445">
        <f t="shared" si="7"/>
        <v>0</v>
      </c>
    </row>
    <row r="201" spans="1:33" x14ac:dyDescent="0.25">
      <c r="A201">
        <v>197</v>
      </c>
      <c r="B201" s="381">
        <f>'Bloom Price'!A201</f>
        <v>0</v>
      </c>
      <c r="C201" s="485">
        <f>'Bloom Price'!B201</f>
        <v>0</v>
      </c>
      <c r="D201" s="8">
        <f>'Bloom Price'!D201</f>
        <v>0</v>
      </c>
      <c r="E201" s="8">
        <f>'Bloom Price'!F201</f>
        <v>0</v>
      </c>
      <c r="F201" s="8">
        <f>'Bloom Price'!H201</f>
        <v>0</v>
      </c>
      <c r="G201" s="8">
        <f>'Bloom Price'!J201</f>
        <v>0</v>
      </c>
      <c r="H201" s="8">
        <f>'Bloom Price'!L201</f>
        <v>0</v>
      </c>
      <c r="I201" s="8">
        <f>'Bloom Price'!N201</f>
        <v>0</v>
      </c>
      <c r="J201" s="8">
        <f>'Bloom Price'!P201</f>
        <v>0</v>
      </c>
      <c r="K201" s="8">
        <f>'Bloom Price'!R201</f>
        <v>0</v>
      </c>
      <c r="L201" s="8">
        <f>'Bloom Price'!T201</f>
        <v>0</v>
      </c>
      <c r="M201" s="8">
        <f>'Bloom Price'!V201</f>
        <v>0</v>
      </c>
      <c r="N201" s="8">
        <f>'Bloom Price'!X201</f>
        <v>0</v>
      </c>
      <c r="O201" s="8">
        <f>'Bloom Price'!Z201</f>
        <v>0</v>
      </c>
      <c r="P201" s="8">
        <f>'Bloom Price'!AB201</f>
        <v>0</v>
      </c>
      <c r="Q201" s="8">
        <f>'Bloom Price'!AD201</f>
        <v>0</v>
      </c>
      <c r="R201" s="8">
        <f>'Bloom Price'!AF201</f>
        <v>0</v>
      </c>
      <c r="S201" s="8">
        <f>'Bloom Price'!AH201</f>
        <v>0</v>
      </c>
      <c r="T201" s="8">
        <f>'Bloom Price'!AJ201</f>
        <v>0</v>
      </c>
      <c r="U201" s="8">
        <f>'Bloom Price'!AL201</f>
        <v>0</v>
      </c>
      <c r="V201" s="8">
        <f>'Bloom Price'!AN201</f>
        <v>0</v>
      </c>
      <c r="W201" s="8">
        <f>'Bloom Price'!AP201</f>
        <v>0</v>
      </c>
      <c r="X201" s="8">
        <f>'Bloom Price'!AR201</f>
        <v>0</v>
      </c>
      <c r="Y201" s="8">
        <f>'Bloom Price'!AT201</f>
        <v>0</v>
      </c>
      <c r="Z201" s="8">
        <f>'Bloom Price'!AV201</f>
        <v>0</v>
      </c>
      <c r="AA201" s="415">
        <f>'Bloom Price'!AX201</f>
        <v>0</v>
      </c>
      <c r="AB201" s="485">
        <f>IF($B201&lt;&gt;DATE(1900,1,0),_xll.BDH(AB$2,"PX_LAST",$B201,$B201,""),0)</f>
        <v>0</v>
      </c>
      <c r="AC201" s="485">
        <f>IF($B201&lt;&gt;DATE(1900,1,0),_xll.BDH(AC$2,"PX_LAST",$B201,$B201,""),0)</f>
        <v>0</v>
      </c>
      <c r="AD201" s="485">
        <f>IF($B201&lt;&gt;DATE(1900,1,0),_xll.BDH(AD$2,"PX_LAST",$B201,$B201,""),0)</f>
        <v>0</v>
      </c>
      <c r="AE201" s="485">
        <f>IF($B201&lt;&gt;DATE(1900,1,0),_xll.BDH(AE$2,"PX_LAST",$B201,$B201,""),0)</f>
        <v>0</v>
      </c>
      <c r="AF201" s="442">
        <f t="shared" si="6"/>
        <v>0</v>
      </c>
      <c r="AG201" s="445">
        <f t="shared" si="7"/>
        <v>0</v>
      </c>
    </row>
    <row r="202" spans="1:33" x14ac:dyDescent="0.25">
      <c r="A202">
        <v>198</v>
      </c>
      <c r="B202" s="381">
        <f>'Bloom Price'!A202</f>
        <v>0</v>
      </c>
      <c r="C202" s="485">
        <f>'Bloom Price'!B202</f>
        <v>0</v>
      </c>
      <c r="D202" s="8">
        <f>'Bloom Price'!D202</f>
        <v>0</v>
      </c>
      <c r="E202" s="8">
        <f>'Bloom Price'!F202</f>
        <v>0</v>
      </c>
      <c r="F202" s="8">
        <f>'Bloom Price'!H202</f>
        <v>0</v>
      </c>
      <c r="G202" s="8">
        <f>'Bloom Price'!J202</f>
        <v>0</v>
      </c>
      <c r="H202" s="8">
        <f>'Bloom Price'!L202</f>
        <v>0</v>
      </c>
      <c r="I202" s="8">
        <f>'Bloom Price'!N202</f>
        <v>0</v>
      </c>
      <c r="J202" s="8">
        <f>'Bloom Price'!P202</f>
        <v>0</v>
      </c>
      <c r="K202" s="8">
        <f>'Bloom Price'!R202</f>
        <v>0</v>
      </c>
      <c r="L202" s="8">
        <f>'Bloom Price'!T202</f>
        <v>0</v>
      </c>
      <c r="M202" s="8">
        <f>'Bloom Price'!V202</f>
        <v>0</v>
      </c>
      <c r="N202" s="8">
        <f>'Bloom Price'!X202</f>
        <v>0</v>
      </c>
      <c r="O202" s="8">
        <f>'Bloom Price'!Z202</f>
        <v>0</v>
      </c>
      <c r="P202" s="8">
        <f>'Bloom Price'!AB202</f>
        <v>0</v>
      </c>
      <c r="Q202" s="8">
        <f>'Bloom Price'!AD202</f>
        <v>0</v>
      </c>
      <c r="R202" s="8">
        <f>'Bloom Price'!AF202</f>
        <v>0</v>
      </c>
      <c r="S202" s="8">
        <f>'Bloom Price'!AH202</f>
        <v>0</v>
      </c>
      <c r="T202" s="8">
        <f>'Bloom Price'!AJ202</f>
        <v>0</v>
      </c>
      <c r="U202" s="8">
        <f>'Bloom Price'!AL202</f>
        <v>0</v>
      </c>
      <c r="V202" s="8">
        <f>'Bloom Price'!AN202</f>
        <v>0</v>
      </c>
      <c r="W202" s="8">
        <f>'Bloom Price'!AP202</f>
        <v>0</v>
      </c>
      <c r="X202" s="8">
        <f>'Bloom Price'!AR202</f>
        <v>0</v>
      </c>
      <c r="Y202" s="8">
        <f>'Bloom Price'!AT202</f>
        <v>0</v>
      </c>
      <c r="Z202" s="8">
        <f>'Bloom Price'!AV202</f>
        <v>0</v>
      </c>
      <c r="AA202" s="415">
        <f>'Bloom Price'!AX202</f>
        <v>0</v>
      </c>
      <c r="AB202" s="485">
        <f>IF($B202&lt;&gt;DATE(1900,1,0),_xll.BDH(AB$2,"PX_LAST",$B202,$B202,""),0)</f>
        <v>0</v>
      </c>
      <c r="AC202" s="485">
        <f>IF($B202&lt;&gt;DATE(1900,1,0),_xll.BDH(AC$2,"PX_LAST",$B202,$B202,""),0)</f>
        <v>0</v>
      </c>
      <c r="AD202" s="485">
        <f>IF($B202&lt;&gt;DATE(1900,1,0),_xll.BDH(AD$2,"PX_LAST",$B202,$B202,""),0)</f>
        <v>0</v>
      </c>
      <c r="AE202" s="485">
        <f>IF($B202&lt;&gt;DATE(1900,1,0),_xll.BDH(AE$2,"PX_LAST",$B202,$B202,""),0)</f>
        <v>0</v>
      </c>
      <c r="AF202" s="442">
        <f t="shared" si="6"/>
        <v>0</v>
      </c>
      <c r="AG202" s="445">
        <f t="shared" si="7"/>
        <v>0</v>
      </c>
    </row>
    <row r="203" spans="1:33" x14ac:dyDescent="0.25">
      <c r="A203">
        <v>199</v>
      </c>
      <c r="B203" s="381">
        <f>'Bloom Price'!A203</f>
        <v>0</v>
      </c>
      <c r="C203" s="485">
        <f>'Bloom Price'!B203</f>
        <v>0</v>
      </c>
      <c r="D203" s="8">
        <f>'Bloom Price'!D203</f>
        <v>0</v>
      </c>
      <c r="E203" s="8">
        <f>'Bloom Price'!F203</f>
        <v>0</v>
      </c>
      <c r="F203" s="8">
        <f>'Bloom Price'!H203</f>
        <v>0</v>
      </c>
      <c r="G203" s="8">
        <f>'Bloom Price'!J203</f>
        <v>0</v>
      </c>
      <c r="H203" s="8">
        <f>'Bloom Price'!L203</f>
        <v>0</v>
      </c>
      <c r="I203" s="8">
        <f>'Bloom Price'!N203</f>
        <v>0</v>
      </c>
      <c r="J203" s="8">
        <f>'Bloom Price'!P203</f>
        <v>0</v>
      </c>
      <c r="K203" s="8">
        <f>'Bloom Price'!R203</f>
        <v>0</v>
      </c>
      <c r="L203" s="8">
        <f>'Bloom Price'!T203</f>
        <v>0</v>
      </c>
      <c r="M203" s="8">
        <f>'Bloom Price'!V203</f>
        <v>0</v>
      </c>
      <c r="N203" s="8">
        <f>'Bloom Price'!X203</f>
        <v>0</v>
      </c>
      <c r="O203" s="8">
        <f>'Bloom Price'!Z203</f>
        <v>0</v>
      </c>
      <c r="P203" s="8">
        <f>'Bloom Price'!AB203</f>
        <v>0</v>
      </c>
      <c r="Q203" s="8">
        <f>'Bloom Price'!AD203</f>
        <v>0</v>
      </c>
      <c r="R203" s="8">
        <f>'Bloom Price'!AF203</f>
        <v>0</v>
      </c>
      <c r="S203" s="8">
        <f>'Bloom Price'!AH203</f>
        <v>0</v>
      </c>
      <c r="T203" s="8">
        <f>'Bloom Price'!AJ203</f>
        <v>0</v>
      </c>
      <c r="U203" s="8">
        <f>'Bloom Price'!AL203</f>
        <v>0</v>
      </c>
      <c r="V203" s="8">
        <f>'Bloom Price'!AN203</f>
        <v>0</v>
      </c>
      <c r="W203" s="8">
        <f>'Bloom Price'!AP203</f>
        <v>0</v>
      </c>
      <c r="X203" s="8">
        <f>'Bloom Price'!AR203</f>
        <v>0</v>
      </c>
      <c r="Y203" s="8">
        <f>'Bloom Price'!AT203</f>
        <v>0</v>
      </c>
      <c r="Z203" s="8">
        <f>'Bloom Price'!AV203</f>
        <v>0</v>
      </c>
      <c r="AA203" s="415">
        <f>'Bloom Price'!AX203</f>
        <v>0</v>
      </c>
      <c r="AB203" s="485">
        <f>IF($B203&lt;&gt;DATE(1900,1,0),_xll.BDH(AB$2,"PX_LAST",$B203,$B203,""),0)</f>
        <v>0</v>
      </c>
      <c r="AC203" s="485">
        <f>IF($B203&lt;&gt;DATE(1900,1,0),_xll.BDH(AC$2,"PX_LAST",$B203,$B203,""),0)</f>
        <v>0</v>
      </c>
      <c r="AD203" s="485">
        <f>IF($B203&lt;&gt;DATE(1900,1,0),_xll.BDH(AD$2,"PX_LAST",$B203,$B203,""),0)</f>
        <v>0</v>
      </c>
      <c r="AE203" s="485">
        <f>IF($B203&lt;&gt;DATE(1900,1,0),_xll.BDH(AE$2,"PX_LAST",$B203,$B203,""),0)</f>
        <v>0</v>
      </c>
      <c r="AF203" s="442">
        <f t="shared" si="6"/>
        <v>0</v>
      </c>
      <c r="AG203" s="445">
        <f t="shared" si="7"/>
        <v>0</v>
      </c>
    </row>
    <row r="204" spans="1:33" x14ac:dyDescent="0.25">
      <c r="A204">
        <v>200</v>
      </c>
      <c r="B204" s="381">
        <f>'Bloom Price'!A204</f>
        <v>0</v>
      </c>
      <c r="C204" s="485">
        <f>'Bloom Price'!B204</f>
        <v>0</v>
      </c>
      <c r="D204" s="8">
        <f>'Bloom Price'!D204</f>
        <v>0</v>
      </c>
      <c r="E204" s="8">
        <f>'Bloom Price'!F204</f>
        <v>0</v>
      </c>
      <c r="F204" s="8">
        <f>'Bloom Price'!H204</f>
        <v>0</v>
      </c>
      <c r="G204" s="8">
        <f>'Bloom Price'!J204</f>
        <v>0</v>
      </c>
      <c r="H204" s="8">
        <f>'Bloom Price'!L204</f>
        <v>0</v>
      </c>
      <c r="I204" s="8">
        <f>'Bloom Price'!N204</f>
        <v>0</v>
      </c>
      <c r="J204" s="8">
        <f>'Bloom Price'!P204</f>
        <v>0</v>
      </c>
      <c r="K204" s="8">
        <f>'Bloom Price'!R204</f>
        <v>0</v>
      </c>
      <c r="L204" s="8">
        <f>'Bloom Price'!T204</f>
        <v>0</v>
      </c>
      <c r="M204" s="8">
        <f>'Bloom Price'!V204</f>
        <v>0</v>
      </c>
      <c r="N204" s="8">
        <f>'Bloom Price'!X204</f>
        <v>0</v>
      </c>
      <c r="O204" s="8">
        <f>'Bloom Price'!Z204</f>
        <v>0</v>
      </c>
      <c r="P204" s="8">
        <f>'Bloom Price'!AB204</f>
        <v>0</v>
      </c>
      <c r="Q204" s="8">
        <f>'Bloom Price'!AD204</f>
        <v>0</v>
      </c>
      <c r="R204" s="8">
        <f>'Bloom Price'!AF204</f>
        <v>0</v>
      </c>
      <c r="S204" s="8">
        <f>'Bloom Price'!AH204</f>
        <v>0</v>
      </c>
      <c r="T204" s="8">
        <f>'Bloom Price'!AJ204</f>
        <v>0</v>
      </c>
      <c r="U204" s="8">
        <f>'Bloom Price'!AL204</f>
        <v>0</v>
      </c>
      <c r="V204" s="8">
        <f>'Bloom Price'!AN204</f>
        <v>0</v>
      </c>
      <c r="W204" s="8">
        <f>'Bloom Price'!AP204</f>
        <v>0</v>
      </c>
      <c r="X204" s="8">
        <f>'Bloom Price'!AR204</f>
        <v>0</v>
      </c>
      <c r="Y204" s="8">
        <f>'Bloom Price'!AT204</f>
        <v>0</v>
      </c>
      <c r="Z204" s="8">
        <f>'Bloom Price'!AV204</f>
        <v>0</v>
      </c>
      <c r="AA204" s="415">
        <f>'Bloom Price'!AX204</f>
        <v>0</v>
      </c>
      <c r="AB204" s="485">
        <f>IF($B204&lt;&gt;DATE(1900,1,0),_xll.BDH(AB$2,"PX_LAST",$B204,$B204,""),0)</f>
        <v>0</v>
      </c>
      <c r="AC204" s="485">
        <f>IF($B204&lt;&gt;DATE(1900,1,0),_xll.BDH(AC$2,"PX_LAST",$B204,$B204,""),0)</f>
        <v>0</v>
      </c>
      <c r="AD204" s="485">
        <f>IF($B204&lt;&gt;DATE(1900,1,0),_xll.BDH(AD$2,"PX_LAST",$B204,$B204,""),0)</f>
        <v>0</v>
      </c>
      <c r="AE204" s="485">
        <f>IF($B204&lt;&gt;DATE(1900,1,0),_xll.BDH(AE$2,"PX_LAST",$B204,$B204,""),0)</f>
        <v>0</v>
      </c>
      <c r="AF204" s="442">
        <f t="shared" si="6"/>
        <v>0</v>
      </c>
      <c r="AG204" s="445">
        <f t="shared" si="7"/>
        <v>0</v>
      </c>
    </row>
    <row r="205" spans="1:33" x14ac:dyDescent="0.25">
      <c r="A205">
        <v>201</v>
      </c>
      <c r="B205" s="381">
        <f>'Bloom Price'!A205</f>
        <v>0</v>
      </c>
      <c r="C205" s="485">
        <f>'Bloom Price'!B205</f>
        <v>0</v>
      </c>
      <c r="D205" s="8">
        <f>'Bloom Price'!D205</f>
        <v>0</v>
      </c>
      <c r="E205" s="8">
        <f>'Bloom Price'!F205</f>
        <v>0</v>
      </c>
      <c r="F205" s="8">
        <f>'Bloom Price'!H205</f>
        <v>0</v>
      </c>
      <c r="G205" s="8">
        <f>'Bloom Price'!J205</f>
        <v>0</v>
      </c>
      <c r="H205" s="8">
        <f>'Bloom Price'!L205</f>
        <v>0</v>
      </c>
      <c r="I205" s="8">
        <f>'Bloom Price'!N205</f>
        <v>0</v>
      </c>
      <c r="J205" s="8">
        <f>'Bloom Price'!P205</f>
        <v>0</v>
      </c>
      <c r="K205" s="8">
        <f>'Bloom Price'!R205</f>
        <v>0</v>
      </c>
      <c r="L205" s="8">
        <f>'Bloom Price'!T205</f>
        <v>0</v>
      </c>
      <c r="M205" s="8">
        <f>'Bloom Price'!V205</f>
        <v>0</v>
      </c>
      <c r="N205" s="8">
        <f>'Bloom Price'!X205</f>
        <v>0</v>
      </c>
      <c r="O205" s="8">
        <f>'Bloom Price'!Z205</f>
        <v>0</v>
      </c>
      <c r="P205" s="8">
        <f>'Bloom Price'!AB205</f>
        <v>0</v>
      </c>
      <c r="Q205" s="8">
        <f>'Bloom Price'!AD205</f>
        <v>0</v>
      </c>
      <c r="R205" s="8">
        <f>'Bloom Price'!AF205</f>
        <v>0</v>
      </c>
      <c r="S205" s="8">
        <f>'Bloom Price'!AH205</f>
        <v>0</v>
      </c>
      <c r="T205" s="8">
        <f>'Bloom Price'!AJ205</f>
        <v>0</v>
      </c>
      <c r="U205" s="8">
        <f>'Bloom Price'!AL205</f>
        <v>0</v>
      </c>
      <c r="V205" s="8">
        <f>'Bloom Price'!AN205</f>
        <v>0</v>
      </c>
      <c r="W205" s="8">
        <f>'Bloom Price'!AP205</f>
        <v>0</v>
      </c>
      <c r="X205" s="8">
        <f>'Bloom Price'!AR205</f>
        <v>0</v>
      </c>
      <c r="Y205" s="8">
        <f>'Bloom Price'!AT205</f>
        <v>0</v>
      </c>
      <c r="Z205" s="8">
        <f>'Bloom Price'!AV205</f>
        <v>0</v>
      </c>
      <c r="AA205" s="415">
        <f>'Bloom Price'!AX205</f>
        <v>0</v>
      </c>
      <c r="AB205" s="485">
        <f>IF($B205&lt;&gt;DATE(1900,1,0),_xll.BDH(AB$2,"PX_LAST",$B205,$B205,""),0)</f>
        <v>0</v>
      </c>
      <c r="AC205" s="485">
        <f>IF($B205&lt;&gt;DATE(1900,1,0),_xll.BDH(AC$2,"PX_LAST",$B205,$B205,""),0)</f>
        <v>0</v>
      </c>
      <c r="AD205" s="485">
        <f>IF($B205&lt;&gt;DATE(1900,1,0),_xll.BDH(AD$2,"PX_LAST",$B205,$B205,""),0)</f>
        <v>0</v>
      </c>
      <c r="AE205" s="485">
        <f>IF($B205&lt;&gt;DATE(1900,1,0),_xll.BDH(AE$2,"PX_LAST",$B205,$B205,""),0)</f>
        <v>0</v>
      </c>
      <c r="AF205" s="442">
        <f t="shared" si="6"/>
        <v>0</v>
      </c>
      <c r="AG205" s="445">
        <f t="shared" si="7"/>
        <v>0</v>
      </c>
    </row>
    <row r="206" spans="1:33" x14ac:dyDescent="0.25">
      <c r="A206">
        <v>202</v>
      </c>
      <c r="B206" s="381">
        <f>'Bloom Price'!A206</f>
        <v>0</v>
      </c>
      <c r="C206" s="485">
        <f>'Bloom Price'!B206</f>
        <v>0</v>
      </c>
      <c r="D206" s="8">
        <f>'Bloom Price'!D206</f>
        <v>0</v>
      </c>
      <c r="E206" s="8">
        <f>'Bloom Price'!F206</f>
        <v>0</v>
      </c>
      <c r="F206" s="8">
        <f>'Bloom Price'!H206</f>
        <v>0</v>
      </c>
      <c r="G206" s="8">
        <f>'Bloom Price'!J206</f>
        <v>0</v>
      </c>
      <c r="H206" s="8">
        <f>'Bloom Price'!L206</f>
        <v>0</v>
      </c>
      <c r="I206" s="8">
        <f>'Bloom Price'!N206</f>
        <v>0</v>
      </c>
      <c r="J206" s="8">
        <f>'Bloom Price'!P206</f>
        <v>0</v>
      </c>
      <c r="K206" s="8">
        <f>'Bloom Price'!R206</f>
        <v>0</v>
      </c>
      <c r="L206" s="8">
        <f>'Bloom Price'!T206</f>
        <v>0</v>
      </c>
      <c r="M206" s="8">
        <f>'Bloom Price'!V206</f>
        <v>0</v>
      </c>
      <c r="N206" s="8">
        <f>'Bloom Price'!X206</f>
        <v>0</v>
      </c>
      <c r="O206" s="8">
        <f>'Bloom Price'!Z206</f>
        <v>0</v>
      </c>
      <c r="P206" s="8">
        <f>'Bloom Price'!AB206</f>
        <v>0</v>
      </c>
      <c r="Q206" s="8">
        <f>'Bloom Price'!AD206</f>
        <v>0</v>
      </c>
      <c r="R206" s="8">
        <f>'Bloom Price'!AF206</f>
        <v>0</v>
      </c>
      <c r="S206" s="8">
        <f>'Bloom Price'!AH206</f>
        <v>0</v>
      </c>
      <c r="T206" s="8">
        <f>'Bloom Price'!AJ206</f>
        <v>0</v>
      </c>
      <c r="U206" s="8">
        <f>'Bloom Price'!AL206</f>
        <v>0</v>
      </c>
      <c r="V206" s="8">
        <f>'Bloom Price'!AN206</f>
        <v>0</v>
      </c>
      <c r="W206" s="8">
        <f>'Bloom Price'!AP206</f>
        <v>0</v>
      </c>
      <c r="X206" s="8">
        <f>'Bloom Price'!AR206</f>
        <v>0</v>
      </c>
      <c r="Y206" s="8">
        <f>'Bloom Price'!AT206</f>
        <v>0</v>
      </c>
      <c r="Z206" s="8">
        <f>'Bloom Price'!AV206</f>
        <v>0</v>
      </c>
      <c r="AA206" s="415">
        <f>'Bloom Price'!AX206</f>
        <v>0</v>
      </c>
      <c r="AB206" s="485">
        <f>IF($B206&lt;&gt;DATE(1900,1,0),_xll.BDH(AB$2,"PX_LAST",$B206,$B206,""),0)</f>
        <v>0</v>
      </c>
      <c r="AC206" s="485">
        <f>IF($B206&lt;&gt;DATE(1900,1,0),_xll.BDH(AC$2,"PX_LAST",$B206,$B206,""),0)</f>
        <v>0</v>
      </c>
      <c r="AD206" s="485">
        <f>IF($B206&lt;&gt;DATE(1900,1,0),_xll.BDH(AD$2,"PX_LAST",$B206,$B206,""),0)</f>
        <v>0</v>
      </c>
      <c r="AE206" s="485">
        <f>IF($B206&lt;&gt;DATE(1900,1,0),_xll.BDH(AE$2,"PX_LAST",$B206,$B206,""),0)</f>
        <v>0</v>
      </c>
      <c r="AF206" s="442">
        <f t="shared" si="6"/>
        <v>0</v>
      </c>
      <c r="AG206" s="445">
        <f t="shared" si="7"/>
        <v>0</v>
      </c>
    </row>
    <row r="207" spans="1:33" x14ac:dyDescent="0.25">
      <c r="A207">
        <v>203</v>
      </c>
      <c r="B207" s="381">
        <f>'Bloom Price'!A207</f>
        <v>0</v>
      </c>
      <c r="C207" s="485">
        <f>'Bloom Price'!B207</f>
        <v>0</v>
      </c>
      <c r="D207" s="8">
        <f>'Bloom Price'!D207</f>
        <v>0</v>
      </c>
      <c r="E207" s="8">
        <f>'Bloom Price'!F207</f>
        <v>0</v>
      </c>
      <c r="F207" s="8">
        <f>'Bloom Price'!H207</f>
        <v>0</v>
      </c>
      <c r="G207" s="8">
        <f>'Bloom Price'!J207</f>
        <v>0</v>
      </c>
      <c r="H207" s="8">
        <f>'Bloom Price'!L207</f>
        <v>0</v>
      </c>
      <c r="I207" s="8">
        <f>'Bloom Price'!N207</f>
        <v>0</v>
      </c>
      <c r="J207" s="8">
        <f>'Bloom Price'!P207</f>
        <v>0</v>
      </c>
      <c r="K207" s="8">
        <f>'Bloom Price'!R207</f>
        <v>0</v>
      </c>
      <c r="L207" s="8">
        <f>'Bloom Price'!T207</f>
        <v>0</v>
      </c>
      <c r="M207" s="8">
        <f>'Bloom Price'!V207</f>
        <v>0</v>
      </c>
      <c r="N207" s="8">
        <f>'Bloom Price'!X207</f>
        <v>0</v>
      </c>
      <c r="O207" s="8">
        <f>'Bloom Price'!Z207</f>
        <v>0</v>
      </c>
      <c r="P207" s="8">
        <f>'Bloom Price'!AB207</f>
        <v>0</v>
      </c>
      <c r="Q207" s="8">
        <f>'Bloom Price'!AD207</f>
        <v>0</v>
      </c>
      <c r="R207" s="8">
        <f>'Bloom Price'!AF207</f>
        <v>0</v>
      </c>
      <c r="S207" s="8">
        <f>'Bloom Price'!AH207</f>
        <v>0</v>
      </c>
      <c r="T207" s="8">
        <f>'Bloom Price'!AJ207</f>
        <v>0</v>
      </c>
      <c r="U207" s="8">
        <f>'Bloom Price'!AL207</f>
        <v>0</v>
      </c>
      <c r="V207" s="8">
        <f>'Bloom Price'!AN207</f>
        <v>0</v>
      </c>
      <c r="W207" s="8">
        <f>'Bloom Price'!AP207</f>
        <v>0</v>
      </c>
      <c r="X207" s="8">
        <f>'Bloom Price'!AR207</f>
        <v>0</v>
      </c>
      <c r="Y207" s="8">
        <f>'Bloom Price'!AT207</f>
        <v>0</v>
      </c>
      <c r="Z207" s="8">
        <f>'Bloom Price'!AV207</f>
        <v>0</v>
      </c>
      <c r="AA207" s="415">
        <f>'Bloom Price'!AX207</f>
        <v>0</v>
      </c>
      <c r="AB207" s="485">
        <f>IF($B207&lt;&gt;DATE(1900,1,0),_xll.BDH(AB$2,"PX_LAST",$B207,$B207,""),0)</f>
        <v>0</v>
      </c>
      <c r="AC207" s="485">
        <f>IF($B207&lt;&gt;DATE(1900,1,0),_xll.BDH(AC$2,"PX_LAST",$B207,$B207,""),0)</f>
        <v>0</v>
      </c>
      <c r="AD207" s="485">
        <f>IF($B207&lt;&gt;DATE(1900,1,0),_xll.BDH(AD$2,"PX_LAST",$B207,$B207,""),0)</f>
        <v>0</v>
      </c>
      <c r="AE207" s="485">
        <f>IF($B207&lt;&gt;DATE(1900,1,0),_xll.BDH(AE$2,"PX_LAST",$B207,$B207,""),0)</f>
        <v>0</v>
      </c>
      <c r="AF207" s="442">
        <f t="shared" si="6"/>
        <v>0</v>
      </c>
      <c r="AG207" s="445">
        <f t="shared" si="7"/>
        <v>0</v>
      </c>
    </row>
    <row r="208" spans="1:33" x14ac:dyDescent="0.25">
      <c r="A208">
        <v>204</v>
      </c>
      <c r="B208" s="381">
        <f>'Bloom Price'!A208</f>
        <v>0</v>
      </c>
      <c r="C208" s="485">
        <f>'Bloom Price'!B208</f>
        <v>0</v>
      </c>
      <c r="D208" s="8">
        <f>'Bloom Price'!D208</f>
        <v>0</v>
      </c>
      <c r="E208" s="8">
        <f>'Bloom Price'!F208</f>
        <v>0</v>
      </c>
      <c r="F208" s="8">
        <f>'Bloom Price'!H208</f>
        <v>0</v>
      </c>
      <c r="G208" s="8">
        <f>'Bloom Price'!J208</f>
        <v>0</v>
      </c>
      <c r="H208" s="8">
        <f>'Bloom Price'!L208</f>
        <v>0</v>
      </c>
      <c r="I208" s="8">
        <f>'Bloom Price'!N208</f>
        <v>0</v>
      </c>
      <c r="J208" s="8">
        <f>'Bloom Price'!P208</f>
        <v>0</v>
      </c>
      <c r="K208" s="8">
        <f>'Bloom Price'!R208</f>
        <v>0</v>
      </c>
      <c r="L208" s="8">
        <f>'Bloom Price'!T208</f>
        <v>0</v>
      </c>
      <c r="M208" s="8">
        <f>'Bloom Price'!V208</f>
        <v>0</v>
      </c>
      <c r="N208" s="8">
        <f>'Bloom Price'!X208</f>
        <v>0</v>
      </c>
      <c r="O208" s="8">
        <f>'Bloom Price'!Z208</f>
        <v>0</v>
      </c>
      <c r="P208" s="8">
        <f>'Bloom Price'!AB208</f>
        <v>0</v>
      </c>
      <c r="Q208" s="8">
        <f>'Bloom Price'!AD208</f>
        <v>0</v>
      </c>
      <c r="R208" s="8">
        <f>'Bloom Price'!AF208</f>
        <v>0</v>
      </c>
      <c r="S208" s="8">
        <f>'Bloom Price'!AH208</f>
        <v>0</v>
      </c>
      <c r="T208" s="8">
        <f>'Bloom Price'!AJ208</f>
        <v>0</v>
      </c>
      <c r="U208" s="8">
        <f>'Bloom Price'!AL208</f>
        <v>0</v>
      </c>
      <c r="V208" s="8">
        <f>'Bloom Price'!AN208</f>
        <v>0</v>
      </c>
      <c r="W208" s="8">
        <f>'Bloom Price'!AP208</f>
        <v>0</v>
      </c>
      <c r="X208" s="8">
        <f>'Bloom Price'!AR208</f>
        <v>0</v>
      </c>
      <c r="Y208" s="8">
        <f>'Bloom Price'!AT208</f>
        <v>0</v>
      </c>
      <c r="Z208" s="8">
        <f>'Bloom Price'!AV208</f>
        <v>0</v>
      </c>
      <c r="AA208" s="415">
        <f>'Bloom Price'!AX208</f>
        <v>0</v>
      </c>
      <c r="AB208" s="485">
        <f>IF($B208&lt;&gt;DATE(1900,1,0),_xll.BDH(AB$2,"PX_LAST",$B208,$B208,""),0)</f>
        <v>0</v>
      </c>
      <c r="AC208" s="485">
        <f>IF($B208&lt;&gt;DATE(1900,1,0),_xll.BDH(AC$2,"PX_LAST",$B208,$B208,""),0)</f>
        <v>0</v>
      </c>
      <c r="AD208" s="485">
        <f>IF($B208&lt;&gt;DATE(1900,1,0),_xll.BDH(AD$2,"PX_LAST",$B208,$B208,""),0)</f>
        <v>0</v>
      </c>
      <c r="AE208" s="485">
        <f>IF($B208&lt;&gt;DATE(1900,1,0),_xll.BDH(AE$2,"PX_LAST",$B208,$B208,""),0)</f>
        <v>0</v>
      </c>
      <c r="AF208" s="442">
        <f t="shared" si="6"/>
        <v>0</v>
      </c>
      <c r="AG208" s="445">
        <f t="shared" si="7"/>
        <v>0</v>
      </c>
    </row>
    <row r="209" spans="1:33" x14ac:dyDescent="0.25">
      <c r="A209">
        <v>205</v>
      </c>
      <c r="B209" s="381">
        <f>'Bloom Price'!A209</f>
        <v>0</v>
      </c>
      <c r="C209" s="485">
        <f>'Bloom Price'!B209</f>
        <v>0</v>
      </c>
      <c r="D209" s="8">
        <f>'Bloom Price'!D209</f>
        <v>0</v>
      </c>
      <c r="E209" s="8">
        <f>'Bloom Price'!F209</f>
        <v>0</v>
      </c>
      <c r="F209" s="8">
        <f>'Bloom Price'!H209</f>
        <v>0</v>
      </c>
      <c r="G209" s="8">
        <f>'Bloom Price'!J209</f>
        <v>0</v>
      </c>
      <c r="H209" s="8">
        <f>'Bloom Price'!L209</f>
        <v>0</v>
      </c>
      <c r="I209" s="8">
        <f>'Bloom Price'!N209</f>
        <v>0</v>
      </c>
      <c r="J209" s="8">
        <f>'Bloom Price'!P209</f>
        <v>0</v>
      </c>
      <c r="K209" s="8">
        <f>'Bloom Price'!R209</f>
        <v>0</v>
      </c>
      <c r="L209" s="8">
        <f>'Bloom Price'!T209</f>
        <v>0</v>
      </c>
      <c r="M209" s="8">
        <f>'Bloom Price'!V209</f>
        <v>0</v>
      </c>
      <c r="N209" s="8">
        <f>'Bloom Price'!X209</f>
        <v>0</v>
      </c>
      <c r="O209" s="8">
        <f>'Bloom Price'!Z209</f>
        <v>0</v>
      </c>
      <c r="P209" s="8">
        <f>'Bloom Price'!AB209</f>
        <v>0</v>
      </c>
      <c r="Q209" s="8">
        <f>'Bloom Price'!AD209</f>
        <v>0</v>
      </c>
      <c r="R209" s="8">
        <f>'Bloom Price'!AF209</f>
        <v>0</v>
      </c>
      <c r="S209" s="8">
        <f>'Bloom Price'!AH209</f>
        <v>0</v>
      </c>
      <c r="T209" s="8">
        <f>'Bloom Price'!AJ209</f>
        <v>0</v>
      </c>
      <c r="U209" s="8">
        <f>'Bloom Price'!AL209</f>
        <v>0</v>
      </c>
      <c r="V209" s="8">
        <f>'Bloom Price'!AN209</f>
        <v>0</v>
      </c>
      <c r="W209" s="8">
        <f>'Bloom Price'!AP209</f>
        <v>0</v>
      </c>
      <c r="X209" s="8">
        <f>'Bloom Price'!AR209</f>
        <v>0</v>
      </c>
      <c r="Y209" s="8">
        <f>'Bloom Price'!AT209</f>
        <v>0</v>
      </c>
      <c r="Z209" s="8">
        <f>'Bloom Price'!AV209</f>
        <v>0</v>
      </c>
      <c r="AA209" s="415">
        <f>'Bloom Price'!AX209</f>
        <v>0</v>
      </c>
      <c r="AB209" s="485">
        <f>IF($B209&lt;&gt;DATE(1900,1,0),_xll.BDH(AB$2,"PX_LAST",$B209,$B209,""),0)</f>
        <v>0</v>
      </c>
      <c r="AC209" s="485">
        <f>IF($B209&lt;&gt;DATE(1900,1,0),_xll.BDH(AC$2,"PX_LAST",$B209,$B209,""),0)</f>
        <v>0</v>
      </c>
      <c r="AD209" s="485">
        <f>IF($B209&lt;&gt;DATE(1900,1,0),_xll.BDH(AD$2,"PX_LAST",$B209,$B209,""),0)</f>
        <v>0</v>
      </c>
      <c r="AE209" s="485">
        <f>IF($B209&lt;&gt;DATE(1900,1,0),_xll.BDH(AE$2,"PX_LAST",$B209,$B209,""),0)</f>
        <v>0</v>
      </c>
      <c r="AF209" s="442">
        <f t="shared" si="6"/>
        <v>0</v>
      </c>
      <c r="AG209" s="445">
        <f t="shared" si="7"/>
        <v>0</v>
      </c>
    </row>
    <row r="210" spans="1:33" x14ac:dyDescent="0.25">
      <c r="A210">
        <v>206</v>
      </c>
      <c r="B210" s="381">
        <f>'Bloom Price'!A210</f>
        <v>0</v>
      </c>
      <c r="C210" s="485">
        <f>'Bloom Price'!B210</f>
        <v>0</v>
      </c>
      <c r="D210" s="8">
        <f>'Bloom Price'!D210</f>
        <v>0</v>
      </c>
      <c r="E210" s="8">
        <f>'Bloom Price'!F210</f>
        <v>0</v>
      </c>
      <c r="F210" s="8">
        <f>'Bloom Price'!H210</f>
        <v>0</v>
      </c>
      <c r="G210" s="8">
        <f>'Bloom Price'!J210</f>
        <v>0</v>
      </c>
      <c r="H210" s="8">
        <f>'Bloom Price'!L210</f>
        <v>0</v>
      </c>
      <c r="I210" s="8">
        <f>'Bloom Price'!N210</f>
        <v>0</v>
      </c>
      <c r="J210" s="8">
        <f>'Bloom Price'!P210</f>
        <v>0</v>
      </c>
      <c r="K210" s="8">
        <f>'Bloom Price'!R210</f>
        <v>0</v>
      </c>
      <c r="L210" s="8">
        <f>'Bloom Price'!T210</f>
        <v>0</v>
      </c>
      <c r="M210" s="8">
        <f>'Bloom Price'!V210</f>
        <v>0</v>
      </c>
      <c r="N210" s="8">
        <f>'Bloom Price'!X210</f>
        <v>0</v>
      </c>
      <c r="O210" s="8">
        <f>'Bloom Price'!Z210</f>
        <v>0</v>
      </c>
      <c r="P210" s="8">
        <f>'Bloom Price'!AB210</f>
        <v>0</v>
      </c>
      <c r="Q210" s="8">
        <f>'Bloom Price'!AD210</f>
        <v>0</v>
      </c>
      <c r="R210" s="8">
        <f>'Bloom Price'!AF210</f>
        <v>0</v>
      </c>
      <c r="S210" s="8">
        <f>'Bloom Price'!AH210</f>
        <v>0</v>
      </c>
      <c r="T210" s="8">
        <f>'Bloom Price'!AJ210</f>
        <v>0</v>
      </c>
      <c r="U210" s="8">
        <f>'Bloom Price'!AL210</f>
        <v>0</v>
      </c>
      <c r="V210" s="8">
        <f>'Bloom Price'!AN210</f>
        <v>0</v>
      </c>
      <c r="W210" s="8">
        <f>'Bloom Price'!AP210</f>
        <v>0</v>
      </c>
      <c r="X210" s="8">
        <f>'Bloom Price'!AR210</f>
        <v>0</v>
      </c>
      <c r="Y210" s="8">
        <f>'Bloom Price'!AT210</f>
        <v>0</v>
      </c>
      <c r="Z210" s="8">
        <f>'Bloom Price'!AV210</f>
        <v>0</v>
      </c>
      <c r="AA210" s="415">
        <f>'Bloom Price'!AX210</f>
        <v>0</v>
      </c>
      <c r="AB210" s="485">
        <f>IF($B210&lt;&gt;DATE(1900,1,0),_xll.BDH(AB$2,"PX_LAST",$B210,$B210,""),0)</f>
        <v>0</v>
      </c>
      <c r="AC210" s="485">
        <f>IF($B210&lt;&gt;DATE(1900,1,0),_xll.BDH(AC$2,"PX_LAST",$B210,$B210,""),0)</f>
        <v>0</v>
      </c>
      <c r="AD210" s="485">
        <f>IF($B210&lt;&gt;DATE(1900,1,0),_xll.BDH(AD$2,"PX_LAST",$B210,$B210,""),0)</f>
        <v>0</v>
      </c>
      <c r="AE210" s="485">
        <f>IF($B210&lt;&gt;DATE(1900,1,0),_xll.BDH(AE$2,"PX_LAST",$B210,$B210,""),0)</f>
        <v>0</v>
      </c>
      <c r="AF210" s="442">
        <f t="shared" si="6"/>
        <v>0</v>
      </c>
      <c r="AG210" s="445">
        <f t="shared" si="7"/>
        <v>0</v>
      </c>
    </row>
    <row r="211" spans="1:33" x14ac:dyDescent="0.25">
      <c r="A211">
        <v>207</v>
      </c>
      <c r="B211" s="381">
        <f>'Bloom Price'!A211</f>
        <v>0</v>
      </c>
      <c r="C211" s="485">
        <f>'Bloom Price'!B211</f>
        <v>0</v>
      </c>
      <c r="D211" s="8">
        <f>'Bloom Price'!D211</f>
        <v>0</v>
      </c>
      <c r="E211" s="8">
        <f>'Bloom Price'!F211</f>
        <v>0</v>
      </c>
      <c r="F211" s="8">
        <f>'Bloom Price'!H211</f>
        <v>0</v>
      </c>
      <c r="G211" s="8">
        <f>'Bloom Price'!J211</f>
        <v>0</v>
      </c>
      <c r="H211" s="8">
        <f>'Bloom Price'!L211</f>
        <v>0</v>
      </c>
      <c r="I211" s="8">
        <f>'Bloom Price'!N211</f>
        <v>0</v>
      </c>
      <c r="J211" s="8">
        <f>'Bloom Price'!P211</f>
        <v>0</v>
      </c>
      <c r="K211" s="8">
        <f>'Bloom Price'!R211</f>
        <v>0</v>
      </c>
      <c r="L211" s="8">
        <f>'Bloom Price'!T211</f>
        <v>0</v>
      </c>
      <c r="M211" s="8">
        <f>'Bloom Price'!V211</f>
        <v>0</v>
      </c>
      <c r="N211" s="8">
        <f>'Bloom Price'!X211</f>
        <v>0</v>
      </c>
      <c r="O211" s="8">
        <f>'Bloom Price'!Z211</f>
        <v>0</v>
      </c>
      <c r="P211" s="8">
        <f>'Bloom Price'!AB211</f>
        <v>0</v>
      </c>
      <c r="Q211" s="8">
        <f>'Bloom Price'!AD211</f>
        <v>0</v>
      </c>
      <c r="R211" s="8">
        <f>'Bloom Price'!AF211</f>
        <v>0</v>
      </c>
      <c r="S211" s="8">
        <f>'Bloom Price'!AH211</f>
        <v>0</v>
      </c>
      <c r="T211" s="8">
        <f>'Bloom Price'!AJ211</f>
        <v>0</v>
      </c>
      <c r="U211" s="8">
        <f>'Bloom Price'!AL211</f>
        <v>0</v>
      </c>
      <c r="V211" s="8">
        <f>'Bloom Price'!AN211</f>
        <v>0</v>
      </c>
      <c r="W211" s="8">
        <f>'Bloom Price'!AP211</f>
        <v>0</v>
      </c>
      <c r="X211" s="8">
        <f>'Bloom Price'!AR211</f>
        <v>0</v>
      </c>
      <c r="Y211" s="8">
        <f>'Bloom Price'!AT211</f>
        <v>0</v>
      </c>
      <c r="Z211" s="8">
        <f>'Bloom Price'!AV211</f>
        <v>0</v>
      </c>
      <c r="AA211" s="415">
        <f>'Bloom Price'!AX211</f>
        <v>0</v>
      </c>
      <c r="AB211" s="485">
        <f>IF($B211&lt;&gt;DATE(1900,1,0),_xll.BDH(AB$2,"PX_LAST",$B211,$B211,""),0)</f>
        <v>0</v>
      </c>
      <c r="AC211" s="485">
        <f>IF($B211&lt;&gt;DATE(1900,1,0),_xll.BDH(AC$2,"PX_LAST",$B211,$B211,""),0)</f>
        <v>0</v>
      </c>
      <c r="AD211" s="485">
        <f>IF($B211&lt;&gt;DATE(1900,1,0),_xll.BDH(AD$2,"PX_LAST",$B211,$B211,""),0)</f>
        <v>0</v>
      </c>
      <c r="AE211" s="485">
        <f>IF($B211&lt;&gt;DATE(1900,1,0),_xll.BDH(AE$2,"PX_LAST",$B211,$B211,""),0)</f>
        <v>0</v>
      </c>
      <c r="AF211" s="442">
        <f t="shared" si="6"/>
        <v>0</v>
      </c>
      <c r="AG211" s="445">
        <f t="shared" si="7"/>
        <v>0</v>
      </c>
    </row>
    <row r="212" spans="1:33" x14ac:dyDescent="0.25">
      <c r="A212">
        <v>208</v>
      </c>
      <c r="B212" s="381">
        <f>'Bloom Price'!A212</f>
        <v>0</v>
      </c>
      <c r="C212" s="485">
        <f>'Bloom Price'!B212</f>
        <v>0</v>
      </c>
      <c r="D212" s="8">
        <f>'Bloom Price'!D212</f>
        <v>0</v>
      </c>
      <c r="E212" s="8">
        <f>'Bloom Price'!F212</f>
        <v>0</v>
      </c>
      <c r="F212" s="8">
        <f>'Bloom Price'!H212</f>
        <v>0</v>
      </c>
      <c r="G212" s="8">
        <f>'Bloom Price'!J212</f>
        <v>0</v>
      </c>
      <c r="H212" s="8">
        <f>'Bloom Price'!L212</f>
        <v>0</v>
      </c>
      <c r="I212" s="8">
        <f>'Bloom Price'!N212</f>
        <v>0</v>
      </c>
      <c r="J212" s="8">
        <f>'Bloom Price'!P212</f>
        <v>0</v>
      </c>
      <c r="K212" s="8">
        <f>'Bloom Price'!R212</f>
        <v>0</v>
      </c>
      <c r="L212" s="8">
        <f>'Bloom Price'!T212</f>
        <v>0</v>
      </c>
      <c r="M212" s="8">
        <f>'Bloom Price'!V212</f>
        <v>0</v>
      </c>
      <c r="N212" s="8">
        <f>'Bloom Price'!X212</f>
        <v>0</v>
      </c>
      <c r="O212" s="8">
        <f>'Bloom Price'!Z212</f>
        <v>0</v>
      </c>
      <c r="P212" s="8">
        <f>'Bloom Price'!AB212</f>
        <v>0</v>
      </c>
      <c r="Q212" s="8">
        <f>'Bloom Price'!AD212</f>
        <v>0</v>
      </c>
      <c r="R212" s="8">
        <f>'Bloom Price'!AF212</f>
        <v>0</v>
      </c>
      <c r="S212" s="8">
        <f>'Bloom Price'!AH212</f>
        <v>0</v>
      </c>
      <c r="T212" s="8">
        <f>'Bloom Price'!AJ212</f>
        <v>0</v>
      </c>
      <c r="U212" s="8">
        <f>'Bloom Price'!AL212</f>
        <v>0</v>
      </c>
      <c r="V212" s="8">
        <f>'Bloom Price'!AN212</f>
        <v>0</v>
      </c>
      <c r="W212" s="8">
        <f>'Bloom Price'!AP212</f>
        <v>0</v>
      </c>
      <c r="X212" s="8">
        <f>'Bloom Price'!AR212</f>
        <v>0</v>
      </c>
      <c r="Y212" s="8">
        <f>'Bloom Price'!AT212</f>
        <v>0</v>
      </c>
      <c r="Z212" s="8">
        <f>'Bloom Price'!AV212</f>
        <v>0</v>
      </c>
      <c r="AA212" s="415">
        <f>'Bloom Price'!AX212</f>
        <v>0</v>
      </c>
      <c r="AB212" s="485">
        <f>IF($B212&lt;&gt;DATE(1900,1,0),_xll.BDH(AB$2,"PX_LAST",$B212,$B212,""),0)</f>
        <v>0</v>
      </c>
      <c r="AC212" s="485">
        <f>IF($B212&lt;&gt;DATE(1900,1,0),_xll.BDH(AC$2,"PX_LAST",$B212,$B212,""),0)</f>
        <v>0</v>
      </c>
      <c r="AD212" s="485">
        <f>IF($B212&lt;&gt;DATE(1900,1,0),_xll.BDH(AD$2,"PX_LAST",$B212,$B212,""),0)</f>
        <v>0</v>
      </c>
      <c r="AE212" s="485">
        <f>IF($B212&lt;&gt;DATE(1900,1,0),_xll.BDH(AE$2,"PX_LAST",$B212,$B212,""),0)</f>
        <v>0</v>
      </c>
      <c r="AF212" s="442">
        <f t="shared" si="6"/>
        <v>0</v>
      </c>
      <c r="AG212" s="445">
        <f t="shared" si="7"/>
        <v>0</v>
      </c>
    </row>
    <row r="213" spans="1:33" x14ac:dyDescent="0.25">
      <c r="A213">
        <v>209</v>
      </c>
      <c r="B213" s="381">
        <f>'Bloom Price'!A213</f>
        <v>0</v>
      </c>
      <c r="C213" s="485">
        <f>'Bloom Price'!B213</f>
        <v>0</v>
      </c>
      <c r="D213" s="8">
        <f>'Bloom Price'!D213</f>
        <v>0</v>
      </c>
      <c r="E213" s="8">
        <f>'Bloom Price'!F213</f>
        <v>0</v>
      </c>
      <c r="F213" s="8">
        <f>'Bloom Price'!H213</f>
        <v>0</v>
      </c>
      <c r="G213" s="8">
        <f>'Bloom Price'!J213</f>
        <v>0</v>
      </c>
      <c r="H213" s="8">
        <f>'Bloom Price'!L213</f>
        <v>0</v>
      </c>
      <c r="I213" s="8">
        <f>'Bloom Price'!N213</f>
        <v>0</v>
      </c>
      <c r="J213" s="8">
        <f>'Bloom Price'!P213</f>
        <v>0</v>
      </c>
      <c r="K213" s="8">
        <f>'Bloom Price'!R213</f>
        <v>0</v>
      </c>
      <c r="L213" s="8">
        <f>'Bloom Price'!T213</f>
        <v>0</v>
      </c>
      <c r="M213" s="8">
        <f>'Bloom Price'!V213</f>
        <v>0</v>
      </c>
      <c r="N213" s="8">
        <f>'Bloom Price'!X213</f>
        <v>0</v>
      </c>
      <c r="O213" s="8">
        <f>'Bloom Price'!Z213</f>
        <v>0</v>
      </c>
      <c r="P213" s="8">
        <f>'Bloom Price'!AB213</f>
        <v>0</v>
      </c>
      <c r="Q213" s="8">
        <f>'Bloom Price'!AD213</f>
        <v>0</v>
      </c>
      <c r="R213" s="8">
        <f>'Bloom Price'!AF213</f>
        <v>0</v>
      </c>
      <c r="S213" s="8">
        <f>'Bloom Price'!AH213</f>
        <v>0</v>
      </c>
      <c r="T213" s="8">
        <f>'Bloom Price'!AJ213</f>
        <v>0</v>
      </c>
      <c r="U213" s="8">
        <f>'Bloom Price'!AL213</f>
        <v>0</v>
      </c>
      <c r="V213" s="8">
        <f>'Bloom Price'!AN213</f>
        <v>0</v>
      </c>
      <c r="W213" s="8">
        <f>'Bloom Price'!AP213</f>
        <v>0</v>
      </c>
      <c r="X213" s="8">
        <f>'Bloom Price'!AR213</f>
        <v>0</v>
      </c>
      <c r="Y213" s="8">
        <f>'Bloom Price'!AT213</f>
        <v>0</v>
      </c>
      <c r="Z213" s="8">
        <f>'Bloom Price'!AV213</f>
        <v>0</v>
      </c>
      <c r="AA213" s="415">
        <f>'Bloom Price'!AX213</f>
        <v>0</v>
      </c>
      <c r="AB213" s="485">
        <f>IF($B213&lt;&gt;DATE(1900,1,0),_xll.BDH(AB$2,"PX_LAST",$B213,$B213,""),0)</f>
        <v>0</v>
      </c>
      <c r="AC213" s="485">
        <f>IF($B213&lt;&gt;DATE(1900,1,0),_xll.BDH(AC$2,"PX_LAST",$B213,$B213,""),0)</f>
        <v>0</v>
      </c>
      <c r="AD213" s="485">
        <f>IF($B213&lt;&gt;DATE(1900,1,0),_xll.BDH(AD$2,"PX_LAST",$B213,$B213,""),0)</f>
        <v>0</v>
      </c>
      <c r="AE213" s="485">
        <f>IF($B213&lt;&gt;DATE(1900,1,0),_xll.BDH(AE$2,"PX_LAST",$B213,$B213,""),0)</f>
        <v>0</v>
      </c>
      <c r="AF213" s="442">
        <f t="shared" si="6"/>
        <v>0</v>
      </c>
      <c r="AG213" s="445">
        <f t="shared" si="7"/>
        <v>0</v>
      </c>
    </row>
    <row r="214" spans="1:33" x14ac:dyDescent="0.25">
      <c r="A214">
        <v>210</v>
      </c>
      <c r="B214" s="381">
        <f>'Bloom Price'!A214</f>
        <v>0</v>
      </c>
      <c r="C214" s="485">
        <f>'Bloom Price'!B214</f>
        <v>0</v>
      </c>
      <c r="D214" s="8">
        <f>'Bloom Price'!D214</f>
        <v>0</v>
      </c>
      <c r="E214" s="8">
        <f>'Bloom Price'!F214</f>
        <v>0</v>
      </c>
      <c r="F214" s="8">
        <f>'Bloom Price'!H214</f>
        <v>0</v>
      </c>
      <c r="G214" s="8">
        <f>'Bloom Price'!J214</f>
        <v>0</v>
      </c>
      <c r="H214" s="8">
        <f>'Bloom Price'!L214</f>
        <v>0</v>
      </c>
      <c r="I214" s="8">
        <f>'Bloom Price'!N214</f>
        <v>0</v>
      </c>
      <c r="J214" s="8">
        <f>'Bloom Price'!P214</f>
        <v>0</v>
      </c>
      <c r="K214" s="8">
        <f>'Bloom Price'!R214</f>
        <v>0</v>
      </c>
      <c r="L214" s="8">
        <f>'Bloom Price'!T214</f>
        <v>0</v>
      </c>
      <c r="M214" s="8">
        <f>'Bloom Price'!V214</f>
        <v>0</v>
      </c>
      <c r="N214" s="8">
        <f>'Bloom Price'!X214</f>
        <v>0</v>
      </c>
      <c r="O214" s="8">
        <f>'Bloom Price'!Z214</f>
        <v>0</v>
      </c>
      <c r="P214" s="8">
        <f>'Bloom Price'!AB214</f>
        <v>0</v>
      </c>
      <c r="Q214" s="8">
        <f>'Bloom Price'!AD214</f>
        <v>0</v>
      </c>
      <c r="R214" s="8">
        <f>'Bloom Price'!AF214</f>
        <v>0</v>
      </c>
      <c r="S214" s="8">
        <f>'Bloom Price'!AH214</f>
        <v>0</v>
      </c>
      <c r="T214" s="8">
        <f>'Bloom Price'!AJ214</f>
        <v>0</v>
      </c>
      <c r="U214" s="8">
        <f>'Bloom Price'!AL214</f>
        <v>0</v>
      </c>
      <c r="V214" s="8">
        <f>'Bloom Price'!AN214</f>
        <v>0</v>
      </c>
      <c r="W214" s="8">
        <f>'Bloom Price'!AP214</f>
        <v>0</v>
      </c>
      <c r="X214" s="8">
        <f>'Bloom Price'!AR214</f>
        <v>0</v>
      </c>
      <c r="Y214" s="8">
        <f>'Bloom Price'!AT214</f>
        <v>0</v>
      </c>
      <c r="Z214" s="8">
        <f>'Bloom Price'!AV214</f>
        <v>0</v>
      </c>
      <c r="AA214" s="415">
        <f>'Bloom Price'!AX214</f>
        <v>0</v>
      </c>
      <c r="AB214" s="485">
        <f>IF($B214&lt;&gt;DATE(1900,1,0),_xll.BDH(AB$2,"PX_LAST",$B214,$B214,""),0)</f>
        <v>0</v>
      </c>
      <c r="AC214" s="485">
        <f>IF($B214&lt;&gt;DATE(1900,1,0),_xll.BDH(AC$2,"PX_LAST",$B214,$B214,""),0)</f>
        <v>0</v>
      </c>
      <c r="AD214" s="485">
        <f>IF($B214&lt;&gt;DATE(1900,1,0),_xll.BDH(AD$2,"PX_LAST",$B214,$B214,""),0)</f>
        <v>0</v>
      </c>
      <c r="AE214" s="485">
        <f>IF($B214&lt;&gt;DATE(1900,1,0),_xll.BDH(AE$2,"PX_LAST",$B214,$B214,""),0)</f>
        <v>0</v>
      </c>
      <c r="AF214" s="442">
        <f t="shared" si="6"/>
        <v>0</v>
      </c>
      <c r="AG214" s="445">
        <f t="shared" si="7"/>
        <v>0</v>
      </c>
    </row>
    <row r="215" spans="1:33" x14ac:dyDescent="0.25">
      <c r="A215">
        <v>211</v>
      </c>
      <c r="B215" s="381">
        <f>'Bloom Price'!A215</f>
        <v>0</v>
      </c>
      <c r="C215" s="485">
        <f>'Bloom Price'!B215</f>
        <v>0</v>
      </c>
      <c r="D215" s="8">
        <f>'Bloom Price'!D215</f>
        <v>0</v>
      </c>
      <c r="E215" s="8">
        <f>'Bloom Price'!F215</f>
        <v>0</v>
      </c>
      <c r="F215" s="8">
        <f>'Bloom Price'!H215</f>
        <v>0</v>
      </c>
      <c r="G215" s="8">
        <f>'Bloom Price'!J215</f>
        <v>0</v>
      </c>
      <c r="H215" s="8">
        <f>'Bloom Price'!L215</f>
        <v>0</v>
      </c>
      <c r="I215" s="8">
        <f>'Bloom Price'!N215</f>
        <v>0</v>
      </c>
      <c r="J215" s="8">
        <f>'Bloom Price'!P215</f>
        <v>0</v>
      </c>
      <c r="K215" s="8">
        <f>'Bloom Price'!R215</f>
        <v>0</v>
      </c>
      <c r="L215" s="8">
        <f>'Bloom Price'!T215</f>
        <v>0</v>
      </c>
      <c r="M215" s="8">
        <f>'Bloom Price'!V215</f>
        <v>0</v>
      </c>
      <c r="N215" s="8">
        <f>'Bloom Price'!X215</f>
        <v>0</v>
      </c>
      <c r="O215" s="8">
        <f>'Bloom Price'!Z215</f>
        <v>0</v>
      </c>
      <c r="P215" s="8">
        <f>'Bloom Price'!AB215</f>
        <v>0</v>
      </c>
      <c r="Q215" s="8">
        <f>'Bloom Price'!AD215</f>
        <v>0</v>
      </c>
      <c r="R215" s="8">
        <f>'Bloom Price'!AF215</f>
        <v>0</v>
      </c>
      <c r="S215" s="8">
        <f>'Bloom Price'!AH215</f>
        <v>0</v>
      </c>
      <c r="T215" s="8">
        <f>'Bloom Price'!AJ215</f>
        <v>0</v>
      </c>
      <c r="U215" s="8">
        <f>'Bloom Price'!AL215</f>
        <v>0</v>
      </c>
      <c r="V215" s="8">
        <f>'Bloom Price'!AN215</f>
        <v>0</v>
      </c>
      <c r="W215" s="8">
        <f>'Bloom Price'!AP215</f>
        <v>0</v>
      </c>
      <c r="X215" s="8">
        <f>'Bloom Price'!AR215</f>
        <v>0</v>
      </c>
      <c r="Y215" s="8">
        <f>'Bloom Price'!AT215</f>
        <v>0</v>
      </c>
      <c r="Z215" s="8">
        <f>'Bloom Price'!AV215</f>
        <v>0</v>
      </c>
      <c r="AA215" s="415">
        <f>'Bloom Price'!AX215</f>
        <v>0</v>
      </c>
      <c r="AB215" s="485">
        <f>IF($B215&lt;&gt;DATE(1900,1,0),_xll.BDH(AB$2,"PX_LAST",$B215,$B215,""),0)</f>
        <v>0</v>
      </c>
      <c r="AC215" s="485">
        <f>IF($B215&lt;&gt;DATE(1900,1,0),_xll.BDH(AC$2,"PX_LAST",$B215,$B215,""),0)</f>
        <v>0</v>
      </c>
      <c r="AD215" s="485">
        <f>IF($B215&lt;&gt;DATE(1900,1,0),_xll.BDH(AD$2,"PX_LAST",$B215,$B215,""),0)</f>
        <v>0</v>
      </c>
      <c r="AE215" s="485">
        <f>IF($B215&lt;&gt;DATE(1900,1,0),_xll.BDH(AE$2,"PX_LAST",$B215,$B215,""),0)</f>
        <v>0</v>
      </c>
      <c r="AF215" s="442">
        <f t="shared" si="6"/>
        <v>0</v>
      </c>
      <c r="AG215" s="445">
        <f t="shared" si="7"/>
        <v>0</v>
      </c>
    </row>
    <row r="216" spans="1:33" x14ac:dyDescent="0.25">
      <c r="A216">
        <v>212</v>
      </c>
      <c r="B216" s="381">
        <f>'Bloom Price'!A216</f>
        <v>0</v>
      </c>
      <c r="C216" s="485">
        <f>'Bloom Price'!B216</f>
        <v>0</v>
      </c>
      <c r="D216" s="8">
        <f>'Bloom Price'!D216</f>
        <v>0</v>
      </c>
      <c r="E216" s="8">
        <f>'Bloom Price'!F216</f>
        <v>0</v>
      </c>
      <c r="F216" s="8">
        <f>'Bloom Price'!H216</f>
        <v>0</v>
      </c>
      <c r="G216" s="8">
        <f>'Bloom Price'!J216</f>
        <v>0</v>
      </c>
      <c r="H216" s="8">
        <f>'Bloom Price'!L216</f>
        <v>0</v>
      </c>
      <c r="I216" s="8">
        <f>'Bloom Price'!N216</f>
        <v>0</v>
      </c>
      <c r="J216" s="8">
        <f>'Bloom Price'!P216</f>
        <v>0</v>
      </c>
      <c r="K216" s="8">
        <f>'Bloom Price'!R216</f>
        <v>0</v>
      </c>
      <c r="L216" s="8">
        <f>'Bloom Price'!T216</f>
        <v>0</v>
      </c>
      <c r="M216" s="8">
        <f>'Bloom Price'!V216</f>
        <v>0</v>
      </c>
      <c r="N216" s="8">
        <f>'Bloom Price'!X216</f>
        <v>0</v>
      </c>
      <c r="O216" s="8">
        <f>'Bloom Price'!Z216</f>
        <v>0</v>
      </c>
      <c r="P216" s="8">
        <f>'Bloom Price'!AB216</f>
        <v>0</v>
      </c>
      <c r="Q216" s="8">
        <f>'Bloom Price'!AD216</f>
        <v>0</v>
      </c>
      <c r="R216" s="8">
        <f>'Bloom Price'!AF216</f>
        <v>0</v>
      </c>
      <c r="S216" s="8">
        <f>'Bloom Price'!AH216</f>
        <v>0</v>
      </c>
      <c r="T216" s="8">
        <f>'Bloom Price'!AJ216</f>
        <v>0</v>
      </c>
      <c r="U216" s="8">
        <f>'Bloom Price'!AL216</f>
        <v>0</v>
      </c>
      <c r="V216" s="8">
        <f>'Bloom Price'!AN216</f>
        <v>0</v>
      </c>
      <c r="W216" s="8">
        <f>'Bloom Price'!AP216</f>
        <v>0</v>
      </c>
      <c r="X216" s="8">
        <f>'Bloom Price'!AR216</f>
        <v>0</v>
      </c>
      <c r="Y216" s="8">
        <f>'Bloom Price'!AT216</f>
        <v>0</v>
      </c>
      <c r="Z216" s="8">
        <f>'Bloom Price'!AV216</f>
        <v>0</v>
      </c>
      <c r="AA216" s="415">
        <f>'Bloom Price'!AX216</f>
        <v>0</v>
      </c>
      <c r="AB216" s="485">
        <f>IF($B216&lt;&gt;DATE(1900,1,0),_xll.BDH(AB$2,"PX_LAST",$B216,$B216,""),0)</f>
        <v>0</v>
      </c>
      <c r="AC216" s="485">
        <f>IF($B216&lt;&gt;DATE(1900,1,0),_xll.BDH(AC$2,"PX_LAST",$B216,$B216,""),0)</f>
        <v>0</v>
      </c>
      <c r="AD216" s="485">
        <f>IF($B216&lt;&gt;DATE(1900,1,0),_xll.BDH(AD$2,"PX_LAST",$B216,$B216,""),0)</f>
        <v>0</v>
      </c>
      <c r="AE216" s="485">
        <f>IF($B216&lt;&gt;DATE(1900,1,0),_xll.BDH(AE$2,"PX_LAST",$B216,$B216,""),0)</f>
        <v>0</v>
      </c>
      <c r="AF216" s="442">
        <f t="shared" si="6"/>
        <v>0</v>
      </c>
      <c r="AG216" s="445">
        <f t="shared" si="7"/>
        <v>0</v>
      </c>
    </row>
    <row r="217" spans="1:33" x14ac:dyDescent="0.25">
      <c r="A217">
        <v>213</v>
      </c>
      <c r="B217" s="381">
        <f>'Bloom Price'!A217</f>
        <v>0</v>
      </c>
      <c r="C217" s="485">
        <f>'Bloom Price'!B217</f>
        <v>0</v>
      </c>
      <c r="D217" s="8">
        <f>'Bloom Price'!D217</f>
        <v>0</v>
      </c>
      <c r="E217" s="8">
        <f>'Bloom Price'!F217</f>
        <v>0</v>
      </c>
      <c r="F217" s="8">
        <f>'Bloom Price'!H217</f>
        <v>0</v>
      </c>
      <c r="G217" s="8">
        <f>'Bloom Price'!J217</f>
        <v>0</v>
      </c>
      <c r="H217" s="8">
        <f>'Bloom Price'!L217</f>
        <v>0</v>
      </c>
      <c r="I217" s="8">
        <f>'Bloom Price'!N217</f>
        <v>0</v>
      </c>
      <c r="J217" s="8">
        <f>'Bloom Price'!P217</f>
        <v>0</v>
      </c>
      <c r="K217" s="8">
        <f>'Bloom Price'!R217</f>
        <v>0</v>
      </c>
      <c r="L217" s="8">
        <f>'Bloom Price'!T217</f>
        <v>0</v>
      </c>
      <c r="M217" s="8">
        <f>'Bloom Price'!V217</f>
        <v>0</v>
      </c>
      <c r="N217" s="8">
        <f>'Bloom Price'!X217</f>
        <v>0</v>
      </c>
      <c r="O217" s="8">
        <f>'Bloom Price'!Z217</f>
        <v>0</v>
      </c>
      <c r="P217" s="8">
        <f>'Bloom Price'!AB217</f>
        <v>0</v>
      </c>
      <c r="Q217" s="8">
        <f>'Bloom Price'!AD217</f>
        <v>0</v>
      </c>
      <c r="R217" s="8">
        <f>'Bloom Price'!AF217</f>
        <v>0</v>
      </c>
      <c r="S217" s="8">
        <f>'Bloom Price'!AH217</f>
        <v>0</v>
      </c>
      <c r="T217" s="8">
        <f>'Bloom Price'!AJ217</f>
        <v>0</v>
      </c>
      <c r="U217" s="8">
        <f>'Bloom Price'!AL217</f>
        <v>0</v>
      </c>
      <c r="V217" s="8">
        <f>'Bloom Price'!AN217</f>
        <v>0</v>
      </c>
      <c r="W217" s="8">
        <f>'Bloom Price'!AP217</f>
        <v>0</v>
      </c>
      <c r="X217" s="8">
        <f>'Bloom Price'!AR217</f>
        <v>0</v>
      </c>
      <c r="Y217" s="8">
        <f>'Bloom Price'!AT217</f>
        <v>0</v>
      </c>
      <c r="Z217" s="8">
        <f>'Bloom Price'!AV217</f>
        <v>0</v>
      </c>
      <c r="AA217" s="415">
        <f>'Bloom Price'!AX217</f>
        <v>0</v>
      </c>
      <c r="AB217" s="485">
        <f>IF($B217&lt;&gt;DATE(1900,1,0),_xll.BDH(AB$2,"PX_LAST",$B217,$B217,""),0)</f>
        <v>0</v>
      </c>
      <c r="AC217" s="485">
        <f>IF($B217&lt;&gt;DATE(1900,1,0),_xll.BDH(AC$2,"PX_LAST",$B217,$B217,""),0)</f>
        <v>0</v>
      </c>
      <c r="AD217" s="485">
        <f>IF($B217&lt;&gt;DATE(1900,1,0),_xll.BDH(AD$2,"PX_LAST",$B217,$B217,""),0)</f>
        <v>0</v>
      </c>
      <c r="AE217" s="485">
        <f>IF($B217&lt;&gt;DATE(1900,1,0),_xll.BDH(AE$2,"PX_LAST",$B217,$B217,""),0)</f>
        <v>0</v>
      </c>
      <c r="AF217" s="442">
        <f t="shared" si="6"/>
        <v>0</v>
      </c>
      <c r="AG217" s="445">
        <f t="shared" si="7"/>
        <v>0</v>
      </c>
    </row>
    <row r="218" spans="1:33" x14ac:dyDescent="0.25">
      <c r="A218">
        <v>214</v>
      </c>
      <c r="B218" s="381">
        <f>'Bloom Price'!A218</f>
        <v>0</v>
      </c>
      <c r="C218" s="485">
        <f>'Bloom Price'!B218</f>
        <v>0</v>
      </c>
      <c r="D218" s="8">
        <f>'Bloom Price'!D218</f>
        <v>0</v>
      </c>
      <c r="E218" s="8">
        <f>'Bloom Price'!F218</f>
        <v>0</v>
      </c>
      <c r="F218" s="8">
        <f>'Bloom Price'!H218</f>
        <v>0</v>
      </c>
      <c r="G218" s="8">
        <f>'Bloom Price'!J218</f>
        <v>0</v>
      </c>
      <c r="H218" s="8">
        <f>'Bloom Price'!L218</f>
        <v>0</v>
      </c>
      <c r="I218" s="8">
        <f>'Bloom Price'!N218</f>
        <v>0</v>
      </c>
      <c r="J218" s="8">
        <f>'Bloom Price'!P218</f>
        <v>0</v>
      </c>
      <c r="K218" s="8">
        <f>'Bloom Price'!R218</f>
        <v>0</v>
      </c>
      <c r="L218" s="8">
        <f>'Bloom Price'!T218</f>
        <v>0</v>
      </c>
      <c r="M218" s="8">
        <f>'Bloom Price'!V218</f>
        <v>0</v>
      </c>
      <c r="N218" s="8">
        <f>'Bloom Price'!X218</f>
        <v>0</v>
      </c>
      <c r="O218" s="8">
        <f>'Bloom Price'!Z218</f>
        <v>0</v>
      </c>
      <c r="P218" s="8">
        <f>'Bloom Price'!AB218</f>
        <v>0</v>
      </c>
      <c r="Q218" s="8">
        <f>'Bloom Price'!AD218</f>
        <v>0</v>
      </c>
      <c r="R218" s="8">
        <f>'Bloom Price'!AF218</f>
        <v>0</v>
      </c>
      <c r="S218" s="8">
        <f>'Bloom Price'!AH218</f>
        <v>0</v>
      </c>
      <c r="T218" s="8">
        <f>'Bloom Price'!AJ218</f>
        <v>0</v>
      </c>
      <c r="U218" s="8">
        <f>'Bloom Price'!AL218</f>
        <v>0</v>
      </c>
      <c r="V218" s="8">
        <f>'Bloom Price'!AN218</f>
        <v>0</v>
      </c>
      <c r="W218" s="8">
        <f>'Bloom Price'!AP218</f>
        <v>0</v>
      </c>
      <c r="X218" s="8">
        <f>'Bloom Price'!AR218</f>
        <v>0</v>
      </c>
      <c r="Y218" s="8">
        <f>'Bloom Price'!AT218</f>
        <v>0</v>
      </c>
      <c r="Z218" s="8">
        <f>'Bloom Price'!AV218</f>
        <v>0</v>
      </c>
      <c r="AA218" s="415">
        <f>'Bloom Price'!AX218</f>
        <v>0</v>
      </c>
      <c r="AB218" s="485">
        <f>IF($B218&lt;&gt;DATE(1900,1,0),_xll.BDH(AB$2,"PX_LAST",$B218,$B218,""),0)</f>
        <v>0</v>
      </c>
      <c r="AC218" s="485">
        <f>IF($B218&lt;&gt;DATE(1900,1,0),_xll.BDH(AC$2,"PX_LAST",$B218,$B218,""),0)</f>
        <v>0</v>
      </c>
      <c r="AD218" s="485">
        <f>IF($B218&lt;&gt;DATE(1900,1,0),_xll.BDH(AD$2,"PX_LAST",$B218,$B218,""),0)</f>
        <v>0</v>
      </c>
      <c r="AE218" s="485">
        <f>IF($B218&lt;&gt;DATE(1900,1,0),_xll.BDH(AE$2,"PX_LAST",$B218,$B218,""),0)</f>
        <v>0</v>
      </c>
      <c r="AF218" s="442">
        <f t="shared" si="6"/>
        <v>0</v>
      </c>
      <c r="AG218" s="445">
        <f t="shared" si="7"/>
        <v>0</v>
      </c>
    </row>
    <row r="219" spans="1:33" x14ac:dyDescent="0.25">
      <c r="A219">
        <v>215</v>
      </c>
      <c r="B219" s="381">
        <f>'Bloom Price'!A219</f>
        <v>0</v>
      </c>
      <c r="C219" s="485">
        <f>'Bloom Price'!B219</f>
        <v>0</v>
      </c>
      <c r="D219" s="8">
        <f>'Bloom Price'!D219</f>
        <v>0</v>
      </c>
      <c r="E219" s="8">
        <f>'Bloom Price'!F219</f>
        <v>0</v>
      </c>
      <c r="F219" s="8">
        <f>'Bloom Price'!H219</f>
        <v>0</v>
      </c>
      <c r="G219" s="8">
        <f>'Bloom Price'!J219</f>
        <v>0</v>
      </c>
      <c r="H219" s="8">
        <f>'Bloom Price'!L219</f>
        <v>0</v>
      </c>
      <c r="I219" s="8">
        <f>'Bloom Price'!N219</f>
        <v>0</v>
      </c>
      <c r="J219" s="8">
        <f>'Bloom Price'!P219</f>
        <v>0</v>
      </c>
      <c r="K219" s="8">
        <f>'Bloom Price'!R219</f>
        <v>0</v>
      </c>
      <c r="L219" s="8">
        <f>'Bloom Price'!T219</f>
        <v>0</v>
      </c>
      <c r="M219" s="8">
        <f>'Bloom Price'!V219</f>
        <v>0</v>
      </c>
      <c r="N219" s="8">
        <f>'Bloom Price'!X219</f>
        <v>0</v>
      </c>
      <c r="O219" s="8">
        <f>'Bloom Price'!Z219</f>
        <v>0</v>
      </c>
      <c r="P219" s="8">
        <f>'Bloom Price'!AB219</f>
        <v>0</v>
      </c>
      <c r="Q219" s="8">
        <f>'Bloom Price'!AD219</f>
        <v>0</v>
      </c>
      <c r="R219" s="8">
        <f>'Bloom Price'!AF219</f>
        <v>0</v>
      </c>
      <c r="S219" s="8">
        <f>'Bloom Price'!AH219</f>
        <v>0</v>
      </c>
      <c r="T219" s="8">
        <f>'Bloom Price'!AJ219</f>
        <v>0</v>
      </c>
      <c r="U219" s="8">
        <f>'Bloom Price'!AL219</f>
        <v>0</v>
      </c>
      <c r="V219" s="8">
        <f>'Bloom Price'!AN219</f>
        <v>0</v>
      </c>
      <c r="W219" s="8">
        <f>'Bloom Price'!AP219</f>
        <v>0</v>
      </c>
      <c r="X219" s="8">
        <f>'Bloom Price'!AR219</f>
        <v>0</v>
      </c>
      <c r="Y219" s="8">
        <f>'Bloom Price'!AT219</f>
        <v>0</v>
      </c>
      <c r="Z219" s="8">
        <f>'Bloom Price'!AV219</f>
        <v>0</v>
      </c>
      <c r="AA219" s="415">
        <f>'Bloom Price'!AX219</f>
        <v>0</v>
      </c>
      <c r="AB219" s="485">
        <f>IF($B219&lt;&gt;DATE(1900,1,0),_xll.BDH(AB$2,"PX_LAST",$B219,$B219,""),0)</f>
        <v>0</v>
      </c>
      <c r="AC219" s="485">
        <f>IF($B219&lt;&gt;DATE(1900,1,0),_xll.BDH(AC$2,"PX_LAST",$B219,$B219,""),0)</f>
        <v>0</v>
      </c>
      <c r="AD219" s="485">
        <f>IF($B219&lt;&gt;DATE(1900,1,0),_xll.BDH(AD$2,"PX_LAST",$B219,$B219,""),0)</f>
        <v>0</v>
      </c>
      <c r="AE219" s="485">
        <f>IF($B219&lt;&gt;DATE(1900,1,0),_xll.BDH(AE$2,"PX_LAST",$B219,$B219,""),0)</f>
        <v>0</v>
      </c>
      <c r="AF219" s="442">
        <f t="shared" si="6"/>
        <v>0</v>
      </c>
      <c r="AG219" s="445">
        <f t="shared" si="7"/>
        <v>0</v>
      </c>
    </row>
    <row r="220" spans="1:33" x14ac:dyDescent="0.25">
      <c r="A220">
        <v>216</v>
      </c>
      <c r="B220" s="381">
        <f>'Bloom Price'!A220</f>
        <v>0</v>
      </c>
      <c r="C220" s="485">
        <f>'Bloom Price'!B220</f>
        <v>0</v>
      </c>
      <c r="D220" s="8">
        <f>'Bloom Price'!D220</f>
        <v>0</v>
      </c>
      <c r="E220" s="8">
        <f>'Bloom Price'!F220</f>
        <v>0</v>
      </c>
      <c r="F220" s="8">
        <f>'Bloom Price'!H220</f>
        <v>0</v>
      </c>
      <c r="G220" s="8">
        <f>'Bloom Price'!J220</f>
        <v>0</v>
      </c>
      <c r="H220" s="8">
        <f>'Bloom Price'!L220</f>
        <v>0</v>
      </c>
      <c r="I220" s="8">
        <f>'Bloom Price'!N220</f>
        <v>0</v>
      </c>
      <c r="J220" s="8">
        <f>'Bloom Price'!P220</f>
        <v>0</v>
      </c>
      <c r="K220" s="8">
        <f>'Bloom Price'!R220</f>
        <v>0</v>
      </c>
      <c r="L220" s="8">
        <f>'Bloom Price'!T220</f>
        <v>0</v>
      </c>
      <c r="M220" s="8">
        <f>'Bloom Price'!V220</f>
        <v>0</v>
      </c>
      <c r="N220" s="8">
        <f>'Bloom Price'!X220</f>
        <v>0</v>
      </c>
      <c r="O220" s="8">
        <f>'Bloom Price'!Z220</f>
        <v>0</v>
      </c>
      <c r="P220" s="8">
        <f>'Bloom Price'!AB220</f>
        <v>0</v>
      </c>
      <c r="Q220" s="8">
        <f>'Bloom Price'!AD220</f>
        <v>0</v>
      </c>
      <c r="R220" s="8">
        <f>'Bloom Price'!AF220</f>
        <v>0</v>
      </c>
      <c r="S220" s="8">
        <f>'Bloom Price'!AH220</f>
        <v>0</v>
      </c>
      <c r="T220" s="8">
        <f>'Bloom Price'!AJ220</f>
        <v>0</v>
      </c>
      <c r="U220" s="8">
        <f>'Bloom Price'!AL220</f>
        <v>0</v>
      </c>
      <c r="V220" s="8">
        <f>'Bloom Price'!AN220</f>
        <v>0</v>
      </c>
      <c r="W220" s="8">
        <f>'Bloom Price'!AP220</f>
        <v>0</v>
      </c>
      <c r="X220" s="8">
        <f>'Bloom Price'!AR220</f>
        <v>0</v>
      </c>
      <c r="Y220" s="8">
        <f>'Bloom Price'!AT220</f>
        <v>0</v>
      </c>
      <c r="Z220" s="8">
        <f>'Bloom Price'!AV220</f>
        <v>0</v>
      </c>
      <c r="AA220" s="415">
        <f>'Bloom Price'!AX220</f>
        <v>0</v>
      </c>
      <c r="AB220" s="485">
        <f>IF($B220&lt;&gt;DATE(1900,1,0),_xll.BDH(AB$2,"PX_LAST",$B220,$B220,""),0)</f>
        <v>0</v>
      </c>
      <c r="AC220" s="485">
        <f>IF($B220&lt;&gt;DATE(1900,1,0),_xll.BDH(AC$2,"PX_LAST",$B220,$B220,""),0)</f>
        <v>0</v>
      </c>
      <c r="AD220" s="485">
        <f>IF($B220&lt;&gt;DATE(1900,1,0),_xll.BDH(AD$2,"PX_LAST",$B220,$B220,""),0)</f>
        <v>0</v>
      </c>
      <c r="AE220" s="485">
        <f>IF($B220&lt;&gt;DATE(1900,1,0),_xll.BDH(AE$2,"PX_LAST",$B220,$B220,""),0)</f>
        <v>0</v>
      </c>
      <c r="AF220" s="442">
        <f t="shared" si="6"/>
        <v>0</v>
      </c>
      <c r="AG220" s="445">
        <f t="shared" si="7"/>
        <v>0</v>
      </c>
    </row>
    <row r="221" spans="1:33" x14ac:dyDescent="0.25">
      <c r="A221">
        <v>217</v>
      </c>
      <c r="B221" s="381">
        <f>'Bloom Price'!A221</f>
        <v>0</v>
      </c>
      <c r="C221" s="485">
        <f>'Bloom Price'!B221</f>
        <v>0</v>
      </c>
      <c r="D221" s="8">
        <f>'Bloom Price'!D221</f>
        <v>0</v>
      </c>
      <c r="E221" s="8">
        <f>'Bloom Price'!F221</f>
        <v>0</v>
      </c>
      <c r="F221" s="8">
        <f>'Bloom Price'!H221</f>
        <v>0</v>
      </c>
      <c r="G221" s="8">
        <f>'Bloom Price'!J221</f>
        <v>0</v>
      </c>
      <c r="H221" s="8">
        <f>'Bloom Price'!L221</f>
        <v>0</v>
      </c>
      <c r="I221" s="8">
        <f>'Bloom Price'!N221</f>
        <v>0</v>
      </c>
      <c r="J221" s="8">
        <f>'Bloom Price'!P221</f>
        <v>0</v>
      </c>
      <c r="K221" s="8">
        <f>'Bloom Price'!R221</f>
        <v>0</v>
      </c>
      <c r="L221" s="8">
        <f>'Bloom Price'!T221</f>
        <v>0</v>
      </c>
      <c r="M221" s="8">
        <f>'Bloom Price'!V221</f>
        <v>0</v>
      </c>
      <c r="N221" s="8">
        <f>'Bloom Price'!X221</f>
        <v>0</v>
      </c>
      <c r="O221" s="8">
        <f>'Bloom Price'!Z221</f>
        <v>0</v>
      </c>
      <c r="P221" s="8">
        <f>'Bloom Price'!AB221</f>
        <v>0</v>
      </c>
      <c r="Q221" s="8">
        <f>'Bloom Price'!AD221</f>
        <v>0</v>
      </c>
      <c r="R221" s="8">
        <f>'Bloom Price'!AF221</f>
        <v>0</v>
      </c>
      <c r="S221" s="8">
        <f>'Bloom Price'!AH221</f>
        <v>0</v>
      </c>
      <c r="T221" s="8">
        <f>'Bloom Price'!AJ221</f>
        <v>0</v>
      </c>
      <c r="U221" s="8">
        <f>'Bloom Price'!AL221</f>
        <v>0</v>
      </c>
      <c r="V221" s="8">
        <f>'Bloom Price'!AN221</f>
        <v>0</v>
      </c>
      <c r="W221" s="8">
        <f>'Bloom Price'!AP221</f>
        <v>0</v>
      </c>
      <c r="X221" s="8">
        <f>'Bloom Price'!AR221</f>
        <v>0</v>
      </c>
      <c r="Y221" s="8">
        <f>'Bloom Price'!AT221</f>
        <v>0</v>
      </c>
      <c r="Z221" s="8">
        <f>'Bloom Price'!AV221</f>
        <v>0</v>
      </c>
      <c r="AA221" s="415">
        <f>'Bloom Price'!AX221</f>
        <v>0</v>
      </c>
      <c r="AB221" s="485">
        <f>IF($B221&lt;&gt;DATE(1900,1,0),_xll.BDH(AB$2,"PX_LAST",$B221,$B221,""),0)</f>
        <v>0</v>
      </c>
      <c r="AC221" s="485">
        <f>IF($B221&lt;&gt;DATE(1900,1,0),_xll.BDH(AC$2,"PX_LAST",$B221,$B221,""),0)</f>
        <v>0</v>
      </c>
      <c r="AD221" s="485">
        <f>IF($B221&lt;&gt;DATE(1900,1,0),_xll.BDH(AD$2,"PX_LAST",$B221,$B221,""),0)</f>
        <v>0</v>
      </c>
      <c r="AE221" s="485">
        <f>IF($B221&lt;&gt;DATE(1900,1,0),_xll.BDH(AE$2,"PX_LAST",$B221,$B221,""),0)</f>
        <v>0</v>
      </c>
      <c r="AF221" s="442">
        <f t="shared" si="6"/>
        <v>0</v>
      </c>
      <c r="AG221" s="445">
        <f t="shared" si="7"/>
        <v>0</v>
      </c>
    </row>
    <row r="222" spans="1:33" x14ac:dyDescent="0.25">
      <c r="A222">
        <v>218</v>
      </c>
      <c r="B222" s="381">
        <f>'Bloom Price'!A222</f>
        <v>0</v>
      </c>
      <c r="C222" s="485">
        <f>'Bloom Price'!B222</f>
        <v>0</v>
      </c>
      <c r="D222" s="8">
        <f>'Bloom Price'!D222</f>
        <v>0</v>
      </c>
      <c r="E222" s="8">
        <f>'Bloom Price'!F222</f>
        <v>0</v>
      </c>
      <c r="F222" s="8">
        <f>'Bloom Price'!H222</f>
        <v>0</v>
      </c>
      <c r="G222" s="8">
        <f>'Bloom Price'!J222</f>
        <v>0</v>
      </c>
      <c r="H222" s="8">
        <f>'Bloom Price'!L222</f>
        <v>0</v>
      </c>
      <c r="I222" s="8">
        <f>'Bloom Price'!N222</f>
        <v>0</v>
      </c>
      <c r="J222" s="8">
        <f>'Bloom Price'!P222</f>
        <v>0</v>
      </c>
      <c r="K222" s="8">
        <f>'Bloom Price'!R222</f>
        <v>0</v>
      </c>
      <c r="L222" s="8">
        <f>'Bloom Price'!T222</f>
        <v>0</v>
      </c>
      <c r="M222" s="8">
        <f>'Bloom Price'!V222</f>
        <v>0</v>
      </c>
      <c r="N222" s="8">
        <f>'Bloom Price'!X222</f>
        <v>0</v>
      </c>
      <c r="O222" s="8">
        <f>'Bloom Price'!Z222</f>
        <v>0</v>
      </c>
      <c r="P222" s="8">
        <f>'Bloom Price'!AB222</f>
        <v>0</v>
      </c>
      <c r="Q222" s="8">
        <f>'Bloom Price'!AD222</f>
        <v>0</v>
      </c>
      <c r="R222" s="8">
        <f>'Bloom Price'!AF222</f>
        <v>0</v>
      </c>
      <c r="S222" s="8">
        <f>'Bloom Price'!AH222</f>
        <v>0</v>
      </c>
      <c r="T222" s="8">
        <f>'Bloom Price'!AJ222</f>
        <v>0</v>
      </c>
      <c r="U222" s="8">
        <f>'Bloom Price'!AL222</f>
        <v>0</v>
      </c>
      <c r="V222" s="8">
        <f>'Bloom Price'!AN222</f>
        <v>0</v>
      </c>
      <c r="W222" s="8">
        <f>'Bloom Price'!AP222</f>
        <v>0</v>
      </c>
      <c r="X222" s="8">
        <f>'Bloom Price'!AR222</f>
        <v>0</v>
      </c>
      <c r="Y222" s="8">
        <f>'Bloom Price'!AT222</f>
        <v>0</v>
      </c>
      <c r="Z222" s="8">
        <f>'Bloom Price'!AV222</f>
        <v>0</v>
      </c>
      <c r="AA222" s="415">
        <f>'Bloom Price'!AX222</f>
        <v>0</v>
      </c>
      <c r="AB222" s="485">
        <f>IF($B222&lt;&gt;DATE(1900,1,0),_xll.BDH(AB$2,"PX_LAST",$B222,$B222,""),0)</f>
        <v>0</v>
      </c>
      <c r="AC222" s="485">
        <f>IF($B222&lt;&gt;DATE(1900,1,0),_xll.BDH(AC$2,"PX_LAST",$B222,$B222,""),0)</f>
        <v>0</v>
      </c>
      <c r="AD222" s="485">
        <f>IF($B222&lt;&gt;DATE(1900,1,0),_xll.BDH(AD$2,"PX_LAST",$B222,$B222,""),0)</f>
        <v>0</v>
      </c>
      <c r="AE222" s="485">
        <f>IF($B222&lt;&gt;DATE(1900,1,0),_xll.BDH(AE$2,"PX_LAST",$B222,$B222,""),0)</f>
        <v>0</v>
      </c>
      <c r="AF222" s="442">
        <f t="shared" si="6"/>
        <v>0</v>
      </c>
      <c r="AG222" s="445">
        <f t="shared" si="7"/>
        <v>0</v>
      </c>
    </row>
    <row r="223" spans="1:33" x14ac:dyDescent="0.25">
      <c r="A223">
        <v>219</v>
      </c>
      <c r="B223" s="381">
        <f>'Bloom Price'!A223</f>
        <v>0</v>
      </c>
      <c r="C223" s="485">
        <f>'Bloom Price'!B223</f>
        <v>0</v>
      </c>
      <c r="D223" s="8">
        <f>'Bloom Price'!D223</f>
        <v>0</v>
      </c>
      <c r="E223" s="8">
        <f>'Bloom Price'!F223</f>
        <v>0</v>
      </c>
      <c r="F223" s="8">
        <f>'Bloom Price'!H223</f>
        <v>0</v>
      </c>
      <c r="G223" s="8">
        <f>'Bloom Price'!J223</f>
        <v>0</v>
      </c>
      <c r="H223" s="8">
        <f>'Bloom Price'!L223</f>
        <v>0</v>
      </c>
      <c r="I223" s="8">
        <f>'Bloom Price'!N223</f>
        <v>0</v>
      </c>
      <c r="J223" s="8">
        <f>'Bloom Price'!P223</f>
        <v>0</v>
      </c>
      <c r="K223" s="8">
        <f>'Bloom Price'!R223</f>
        <v>0</v>
      </c>
      <c r="L223" s="8">
        <f>'Bloom Price'!T223</f>
        <v>0</v>
      </c>
      <c r="M223" s="8">
        <f>'Bloom Price'!V223</f>
        <v>0</v>
      </c>
      <c r="N223" s="8">
        <f>'Bloom Price'!X223</f>
        <v>0</v>
      </c>
      <c r="O223" s="8">
        <f>'Bloom Price'!Z223</f>
        <v>0</v>
      </c>
      <c r="P223" s="8">
        <f>'Bloom Price'!AB223</f>
        <v>0</v>
      </c>
      <c r="Q223" s="8">
        <f>'Bloom Price'!AD223</f>
        <v>0</v>
      </c>
      <c r="R223" s="8">
        <f>'Bloom Price'!AF223</f>
        <v>0</v>
      </c>
      <c r="S223" s="8">
        <f>'Bloom Price'!AH223</f>
        <v>0</v>
      </c>
      <c r="T223" s="8">
        <f>'Bloom Price'!AJ223</f>
        <v>0</v>
      </c>
      <c r="U223" s="8">
        <f>'Bloom Price'!AL223</f>
        <v>0</v>
      </c>
      <c r="V223" s="8">
        <f>'Bloom Price'!AN223</f>
        <v>0</v>
      </c>
      <c r="W223" s="8">
        <f>'Bloom Price'!AP223</f>
        <v>0</v>
      </c>
      <c r="X223" s="8">
        <f>'Bloom Price'!AR223</f>
        <v>0</v>
      </c>
      <c r="Y223" s="8">
        <f>'Bloom Price'!AT223</f>
        <v>0</v>
      </c>
      <c r="Z223" s="8">
        <f>'Bloom Price'!AV223</f>
        <v>0</v>
      </c>
      <c r="AA223" s="415">
        <f>'Bloom Price'!AX223</f>
        <v>0</v>
      </c>
      <c r="AB223" s="485">
        <f>IF($B223&lt;&gt;DATE(1900,1,0),_xll.BDH(AB$2,"PX_LAST",$B223,$B223,""),0)</f>
        <v>0</v>
      </c>
      <c r="AC223" s="485">
        <f>IF($B223&lt;&gt;DATE(1900,1,0),_xll.BDH(AC$2,"PX_LAST",$B223,$B223,""),0)</f>
        <v>0</v>
      </c>
      <c r="AD223" s="485">
        <f>IF($B223&lt;&gt;DATE(1900,1,0),_xll.BDH(AD$2,"PX_LAST",$B223,$B223,""),0)</f>
        <v>0</v>
      </c>
      <c r="AE223" s="485">
        <f>IF($B223&lt;&gt;DATE(1900,1,0),_xll.BDH(AE$2,"PX_LAST",$B223,$B223,""),0)</f>
        <v>0</v>
      </c>
      <c r="AF223" s="442">
        <f t="shared" si="6"/>
        <v>0</v>
      </c>
      <c r="AG223" s="445">
        <f t="shared" si="7"/>
        <v>0</v>
      </c>
    </row>
    <row r="224" spans="1:33" x14ac:dyDescent="0.25">
      <c r="A224">
        <v>220</v>
      </c>
      <c r="B224" s="381">
        <f>'Bloom Price'!A224</f>
        <v>0</v>
      </c>
      <c r="C224" s="485">
        <f>'Bloom Price'!B224</f>
        <v>0</v>
      </c>
      <c r="D224" s="8">
        <f>'Bloom Price'!D224</f>
        <v>0</v>
      </c>
      <c r="E224" s="8">
        <f>'Bloom Price'!F224</f>
        <v>0</v>
      </c>
      <c r="F224" s="8">
        <f>'Bloom Price'!H224</f>
        <v>0</v>
      </c>
      <c r="G224" s="8">
        <f>'Bloom Price'!J224</f>
        <v>0</v>
      </c>
      <c r="H224" s="8">
        <f>'Bloom Price'!L224</f>
        <v>0</v>
      </c>
      <c r="I224" s="8">
        <f>'Bloom Price'!N224</f>
        <v>0</v>
      </c>
      <c r="J224" s="8">
        <f>'Bloom Price'!P224</f>
        <v>0</v>
      </c>
      <c r="K224" s="8">
        <f>'Bloom Price'!R224</f>
        <v>0</v>
      </c>
      <c r="L224" s="8">
        <f>'Bloom Price'!T224</f>
        <v>0</v>
      </c>
      <c r="M224" s="8">
        <f>'Bloom Price'!V224</f>
        <v>0</v>
      </c>
      <c r="N224" s="8">
        <f>'Bloom Price'!X224</f>
        <v>0</v>
      </c>
      <c r="O224" s="8">
        <f>'Bloom Price'!Z224</f>
        <v>0</v>
      </c>
      <c r="P224" s="8">
        <f>'Bloom Price'!AB224</f>
        <v>0</v>
      </c>
      <c r="Q224" s="8">
        <f>'Bloom Price'!AD224</f>
        <v>0</v>
      </c>
      <c r="R224" s="8">
        <f>'Bloom Price'!AF224</f>
        <v>0</v>
      </c>
      <c r="S224" s="8">
        <f>'Bloom Price'!AH224</f>
        <v>0</v>
      </c>
      <c r="T224" s="8">
        <f>'Bloom Price'!AJ224</f>
        <v>0</v>
      </c>
      <c r="U224" s="8">
        <f>'Bloom Price'!AL224</f>
        <v>0</v>
      </c>
      <c r="V224" s="8">
        <f>'Bloom Price'!AN224</f>
        <v>0</v>
      </c>
      <c r="W224" s="8">
        <f>'Bloom Price'!AP224</f>
        <v>0</v>
      </c>
      <c r="X224" s="8">
        <f>'Bloom Price'!AR224</f>
        <v>0</v>
      </c>
      <c r="Y224" s="8">
        <f>'Bloom Price'!AT224</f>
        <v>0</v>
      </c>
      <c r="Z224" s="8">
        <f>'Bloom Price'!AV224</f>
        <v>0</v>
      </c>
      <c r="AA224" s="415">
        <f>'Bloom Price'!AX224</f>
        <v>0</v>
      </c>
      <c r="AB224" s="485">
        <f>IF($B224&lt;&gt;DATE(1900,1,0),_xll.BDH(AB$2,"PX_LAST",$B224,$B224,""),0)</f>
        <v>0</v>
      </c>
      <c r="AC224" s="485">
        <f>IF($B224&lt;&gt;DATE(1900,1,0),_xll.BDH(AC$2,"PX_LAST",$B224,$B224,""),0)</f>
        <v>0</v>
      </c>
      <c r="AD224" s="485">
        <f>IF($B224&lt;&gt;DATE(1900,1,0),_xll.BDH(AD$2,"PX_LAST",$B224,$B224,""),0)</f>
        <v>0</v>
      </c>
      <c r="AE224" s="485">
        <f>IF($B224&lt;&gt;DATE(1900,1,0),_xll.BDH(AE$2,"PX_LAST",$B224,$B224,""),0)</f>
        <v>0</v>
      </c>
      <c r="AF224" s="442">
        <f t="shared" si="6"/>
        <v>0</v>
      </c>
      <c r="AG224" s="445">
        <f t="shared" si="7"/>
        <v>0</v>
      </c>
    </row>
    <row r="225" spans="1:33" x14ac:dyDescent="0.25">
      <c r="A225">
        <v>221</v>
      </c>
      <c r="B225" s="381">
        <f>'Bloom Price'!A225</f>
        <v>0</v>
      </c>
      <c r="C225" s="485">
        <f>'Bloom Price'!B225</f>
        <v>0</v>
      </c>
      <c r="D225" s="8">
        <f>'Bloom Price'!D225</f>
        <v>0</v>
      </c>
      <c r="E225" s="8">
        <f>'Bloom Price'!F225</f>
        <v>0</v>
      </c>
      <c r="F225" s="8">
        <f>'Bloom Price'!H225</f>
        <v>0</v>
      </c>
      <c r="G225" s="8">
        <f>'Bloom Price'!J225</f>
        <v>0</v>
      </c>
      <c r="H225" s="8">
        <f>'Bloom Price'!L225</f>
        <v>0</v>
      </c>
      <c r="I225" s="8">
        <f>'Bloom Price'!N225</f>
        <v>0</v>
      </c>
      <c r="J225" s="8">
        <f>'Bloom Price'!P225</f>
        <v>0</v>
      </c>
      <c r="K225" s="8">
        <f>'Bloom Price'!R225</f>
        <v>0</v>
      </c>
      <c r="L225" s="8">
        <f>'Bloom Price'!T225</f>
        <v>0</v>
      </c>
      <c r="M225" s="8">
        <f>'Bloom Price'!V225</f>
        <v>0</v>
      </c>
      <c r="N225" s="8">
        <f>'Bloom Price'!X225</f>
        <v>0</v>
      </c>
      <c r="O225" s="8">
        <f>'Bloom Price'!Z225</f>
        <v>0</v>
      </c>
      <c r="P225" s="8">
        <f>'Bloom Price'!AB225</f>
        <v>0</v>
      </c>
      <c r="Q225" s="8">
        <f>'Bloom Price'!AD225</f>
        <v>0</v>
      </c>
      <c r="R225" s="8">
        <f>'Bloom Price'!AF225</f>
        <v>0</v>
      </c>
      <c r="S225" s="8">
        <f>'Bloom Price'!AH225</f>
        <v>0</v>
      </c>
      <c r="T225" s="8">
        <f>'Bloom Price'!AJ225</f>
        <v>0</v>
      </c>
      <c r="U225" s="8">
        <f>'Bloom Price'!AL225</f>
        <v>0</v>
      </c>
      <c r="V225" s="8">
        <f>'Bloom Price'!AN225</f>
        <v>0</v>
      </c>
      <c r="W225" s="8">
        <f>'Bloom Price'!AP225</f>
        <v>0</v>
      </c>
      <c r="X225" s="8">
        <f>'Bloom Price'!AR225</f>
        <v>0</v>
      </c>
      <c r="Y225" s="8">
        <f>'Bloom Price'!AT225</f>
        <v>0</v>
      </c>
      <c r="Z225" s="8">
        <f>'Bloom Price'!AV225</f>
        <v>0</v>
      </c>
      <c r="AA225" s="415">
        <f>'Bloom Price'!AX225</f>
        <v>0</v>
      </c>
      <c r="AB225" s="485">
        <f>IF($B225&lt;&gt;DATE(1900,1,0),_xll.BDH(AB$2,"PX_LAST",$B225,$B225,""),0)</f>
        <v>0</v>
      </c>
      <c r="AC225" s="485">
        <f>IF($B225&lt;&gt;DATE(1900,1,0),_xll.BDH(AC$2,"PX_LAST",$B225,$B225,""),0)</f>
        <v>0</v>
      </c>
      <c r="AD225" s="485">
        <f>IF($B225&lt;&gt;DATE(1900,1,0),_xll.BDH(AD$2,"PX_LAST",$B225,$B225,""),0)</f>
        <v>0</v>
      </c>
      <c r="AE225" s="485">
        <f>IF($B225&lt;&gt;DATE(1900,1,0),_xll.BDH(AE$2,"PX_LAST",$B225,$B225,""),0)</f>
        <v>0</v>
      </c>
      <c r="AF225" s="442">
        <f t="shared" si="6"/>
        <v>0</v>
      </c>
      <c r="AG225" s="445">
        <f t="shared" si="7"/>
        <v>0</v>
      </c>
    </row>
    <row r="226" spans="1:33" x14ac:dyDescent="0.25">
      <c r="A226">
        <v>222</v>
      </c>
      <c r="B226" s="381">
        <f>'Bloom Price'!A226</f>
        <v>0</v>
      </c>
      <c r="C226" s="485">
        <f>'Bloom Price'!B226</f>
        <v>0</v>
      </c>
      <c r="D226" s="8">
        <f>'Bloom Price'!D226</f>
        <v>0</v>
      </c>
      <c r="E226" s="8">
        <f>'Bloom Price'!F226</f>
        <v>0</v>
      </c>
      <c r="F226" s="8">
        <f>'Bloom Price'!H226</f>
        <v>0</v>
      </c>
      <c r="G226" s="8">
        <f>'Bloom Price'!J226</f>
        <v>0</v>
      </c>
      <c r="H226" s="8">
        <f>'Bloom Price'!L226</f>
        <v>0</v>
      </c>
      <c r="I226" s="8">
        <f>'Bloom Price'!N226</f>
        <v>0</v>
      </c>
      <c r="J226" s="8">
        <f>'Bloom Price'!P226</f>
        <v>0</v>
      </c>
      <c r="K226" s="8">
        <f>'Bloom Price'!R226</f>
        <v>0</v>
      </c>
      <c r="L226" s="8">
        <f>'Bloom Price'!T226</f>
        <v>0</v>
      </c>
      <c r="M226" s="8">
        <f>'Bloom Price'!V226</f>
        <v>0</v>
      </c>
      <c r="N226" s="8">
        <f>'Bloom Price'!X226</f>
        <v>0</v>
      </c>
      <c r="O226" s="8">
        <f>'Bloom Price'!Z226</f>
        <v>0</v>
      </c>
      <c r="P226" s="8">
        <f>'Bloom Price'!AB226</f>
        <v>0</v>
      </c>
      <c r="Q226" s="8">
        <f>'Bloom Price'!AD226</f>
        <v>0</v>
      </c>
      <c r="R226" s="8">
        <f>'Bloom Price'!AF226</f>
        <v>0</v>
      </c>
      <c r="S226" s="8">
        <f>'Bloom Price'!AH226</f>
        <v>0</v>
      </c>
      <c r="T226" s="8">
        <f>'Bloom Price'!AJ226</f>
        <v>0</v>
      </c>
      <c r="U226" s="8">
        <f>'Bloom Price'!AL226</f>
        <v>0</v>
      </c>
      <c r="V226" s="8">
        <f>'Bloom Price'!AN226</f>
        <v>0</v>
      </c>
      <c r="W226" s="8">
        <f>'Bloom Price'!AP226</f>
        <v>0</v>
      </c>
      <c r="X226" s="8">
        <f>'Bloom Price'!AR226</f>
        <v>0</v>
      </c>
      <c r="Y226" s="8">
        <f>'Bloom Price'!AT226</f>
        <v>0</v>
      </c>
      <c r="Z226" s="8">
        <f>'Bloom Price'!AV226</f>
        <v>0</v>
      </c>
      <c r="AA226" s="415">
        <f>'Bloom Price'!AX226</f>
        <v>0</v>
      </c>
      <c r="AB226" s="485">
        <f>IF($B226&lt;&gt;DATE(1900,1,0),_xll.BDH(AB$2,"PX_LAST",$B226,$B226,""),0)</f>
        <v>0</v>
      </c>
      <c r="AC226" s="485">
        <f>IF($B226&lt;&gt;DATE(1900,1,0),_xll.BDH(AC$2,"PX_LAST",$B226,$B226,""),0)</f>
        <v>0</v>
      </c>
      <c r="AD226" s="485">
        <f>IF($B226&lt;&gt;DATE(1900,1,0),_xll.BDH(AD$2,"PX_LAST",$B226,$B226,""),0)</f>
        <v>0</v>
      </c>
      <c r="AE226" s="485">
        <f>IF($B226&lt;&gt;DATE(1900,1,0),_xll.BDH(AE$2,"PX_LAST",$B226,$B226,""),0)</f>
        <v>0</v>
      </c>
      <c r="AF226" s="442">
        <f t="shared" si="6"/>
        <v>0</v>
      </c>
      <c r="AG226" s="445">
        <f t="shared" si="7"/>
        <v>0</v>
      </c>
    </row>
    <row r="227" spans="1:33" x14ac:dyDescent="0.25">
      <c r="A227">
        <v>223</v>
      </c>
      <c r="B227" s="381">
        <f>'Bloom Price'!A227</f>
        <v>0</v>
      </c>
      <c r="C227" s="485">
        <f>'Bloom Price'!B227</f>
        <v>0</v>
      </c>
      <c r="D227" s="8">
        <f>'Bloom Price'!D227</f>
        <v>0</v>
      </c>
      <c r="E227" s="8">
        <f>'Bloom Price'!F227</f>
        <v>0</v>
      </c>
      <c r="F227" s="8">
        <f>'Bloom Price'!H227</f>
        <v>0</v>
      </c>
      <c r="G227" s="8">
        <f>'Bloom Price'!J227</f>
        <v>0</v>
      </c>
      <c r="H227" s="8">
        <f>'Bloom Price'!L227</f>
        <v>0</v>
      </c>
      <c r="I227" s="8">
        <f>'Bloom Price'!N227</f>
        <v>0</v>
      </c>
      <c r="J227" s="8">
        <f>'Bloom Price'!P227</f>
        <v>0</v>
      </c>
      <c r="K227" s="8">
        <f>'Bloom Price'!R227</f>
        <v>0</v>
      </c>
      <c r="L227" s="8">
        <f>'Bloom Price'!T227</f>
        <v>0</v>
      </c>
      <c r="M227" s="8">
        <f>'Bloom Price'!V227</f>
        <v>0</v>
      </c>
      <c r="N227" s="8">
        <f>'Bloom Price'!X227</f>
        <v>0</v>
      </c>
      <c r="O227" s="8">
        <f>'Bloom Price'!Z227</f>
        <v>0</v>
      </c>
      <c r="P227" s="8">
        <f>'Bloom Price'!AB227</f>
        <v>0</v>
      </c>
      <c r="Q227" s="8">
        <f>'Bloom Price'!AD227</f>
        <v>0</v>
      </c>
      <c r="R227" s="8">
        <f>'Bloom Price'!AF227</f>
        <v>0</v>
      </c>
      <c r="S227" s="8">
        <f>'Bloom Price'!AH227</f>
        <v>0</v>
      </c>
      <c r="T227" s="8">
        <f>'Bloom Price'!AJ227</f>
        <v>0</v>
      </c>
      <c r="U227" s="8">
        <f>'Bloom Price'!AL227</f>
        <v>0</v>
      </c>
      <c r="V227" s="8">
        <f>'Bloom Price'!AN227</f>
        <v>0</v>
      </c>
      <c r="W227" s="8">
        <f>'Bloom Price'!AP227</f>
        <v>0</v>
      </c>
      <c r="X227" s="8">
        <f>'Bloom Price'!AR227</f>
        <v>0</v>
      </c>
      <c r="Y227" s="8">
        <f>'Bloom Price'!AT227</f>
        <v>0</v>
      </c>
      <c r="Z227" s="8">
        <f>'Bloom Price'!AV227</f>
        <v>0</v>
      </c>
      <c r="AA227" s="415">
        <f>'Bloom Price'!AX227</f>
        <v>0</v>
      </c>
      <c r="AB227" s="485">
        <f>IF($B227&lt;&gt;DATE(1900,1,0),_xll.BDH(AB$2,"PX_LAST",$B227,$B227,""),0)</f>
        <v>0</v>
      </c>
      <c r="AC227" s="485">
        <f>IF($B227&lt;&gt;DATE(1900,1,0),_xll.BDH(AC$2,"PX_LAST",$B227,$B227,""),0)</f>
        <v>0</v>
      </c>
      <c r="AD227" s="485">
        <f>IF($B227&lt;&gt;DATE(1900,1,0),_xll.BDH(AD$2,"PX_LAST",$B227,$B227,""),0)</f>
        <v>0</v>
      </c>
      <c r="AE227" s="485">
        <f>IF($B227&lt;&gt;DATE(1900,1,0),_xll.BDH(AE$2,"PX_LAST",$B227,$B227,""),0)</f>
        <v>0</v>
      </c>
      <c r="AF227" s="442">
        <f t="shared" si="6"/>
        <v>0</v>
      </c>
      <c r="AG227" s="445">
        <f t="shared" si="7"/>
        <v>0</v>
      </c>
    </row>
    <row r="228" spans="1:33" x14ac:dyDescent="0.25">
      <c r="A228">
        <v>224</v>
      </c>
      <c r="B228" s="381">
        <f>'Bloom Price'!A228</f>
        <v>0</v>
      </c>
      <c r="C228" s="485">
        <f>'Bloom Price'!B228</f>
        <v>0</v>
      </c>
      <c r="D228" s="8">
        <f>'Bloom Price'!D228</f>
        <v>0</v>
      </c>
      <c r="E228" s="8">
        <f>'Bloom Price'!F228</f>
        <v>0</v>
      </c>
      <c r="F228" s="8">
        <f>'Bloom Price'!H228</f>
        <v>0</v>
      </c>
      <c r="G228" s="8">
        <f>'Bloom Price'!J228</f>
        <v>0</v>
      </c>
      <c r="H228" s="8">
        <f>'Bloom Price'!L228</f>
        <v>0</v>
      </c>
      <c r="I228" s="8">
        <f>'Bloom Price'!N228</f>
        <v>0</v>
      </c>
      <c r="J228" s="8">
        <f>'Bloom Price'!P228</f>
        <v>0</v>
      </c>
      <c r="K228" s="8">
        <f>'Bloom Price'!R228</f>
        <v>0</v>
      </c>
      <c r="L228" s="8">
        <f>'Bloom Price'!T228</f>
        <v>0</v>
      </c>
      <c r="M228" s="8">
        <f>'Bloom Price'!V228</f>
        <v>0</v>
      </c>
      <c r="N228" s="8">
        <f>'Bloom Price'!X228</f>
        <v>0</v>
      </c>
      <c r="O228" s="8">
        <f>'Bloom Price'!Z228</f>
        <v>0</v>
      </c>
      <c r="P228" s="8">
        <f>'Bloom Price'!AB228</f>
        <v>0</v>
      </c>
      <c r="Q228" s="8">
        <f>'Bloom Price'!AD228</f>
        <v>0</v>
      </c>
      <c r="R228" s="8">
        <f>'Bloom Price'!AF228</f>
        <v>0</v>
      </c>
      <c r="S228" s="8">
        <f>'Bloom Price'!AH228</f>
        <v>0</v>
      </c>
      <c r="T228" s="8">
        <f>'Bloom Price'!AJ228</f>
        <v>0</v>
      </c>
      <c r="U228" s="8">
        <f>'Bloom Price'!AL228</f>
        <v>0</v>
      </c>
      <c r="V228" s="8">
        <f>'Bloom Price'!AN228</f>
        <v>0</v>
      </c>
      <c r="W228" s="8">
        <f>'Bloom Price'!AP228</f>
        <v>0</v>
      </c>
      <c r="X228" s="8">
        <f>'Bloom Price'!AR228</f>
        <v>0</v>
      </c>
      <c r="Y228" s="8">
        <f>'Bloom Price'!AT228</f>
        <v>0</v>
      </c>
      <c r="Z228" s="8">
        <f>'Bloom Price'!AV228</f>
        <v>0</v>
      </c>
      <c r="AA228" s="415">
        <f>'Bloom Price'!AX228</f>
        <v>0</v>
      </c>
      <c r="AB228" s="485">
        <f>IF($B228&lt;&gt;DATE(1900,1,0),_xll.BDH(AB$2,"PX_LAST",$B228,$B228,""),0)</f>
        <v>0</v>
      </c>
      <c r="AC228" s="485">
        <f>IF($B228&lt;&gt;DATE(1900,1,0),_xll.BDH(AC$2,"PX_LAST",$B228,$B228,""),0)</f>
        <v>0</v>
      </c>
      <c r="AD228" s="485">
        <f>IF($B228&lt;&gt;DATE(1900,1,0),_xll.BDH(AD$2,"PX_LAST",$B228,$B228,""),0)</f>
        <v>0</v>
      </c>
      <c r="AE228" s="485">
        <f>IF($B228&lt;&gt;DATE(1900,1,0),_xll.BDH(AE$2,"PX_LAST",$B228,$B228,""),0)</f>
        <v>0</v>
      </c>
      <c r="AF228" s="442">
        <f t="shared" si="6"/>
        <v>0</v>
      </c>
      <c r="AG228" s="445">
        <f t="shared" si="7"/>
        <v>0</v>
      </c>
    </row>
    <row r="229" spans="1:33" x14ac:dyDescent="0.25">
      <c r="A229">
        <v>225</v>
      </c>
      <c r="B229" s="381">
        <f>'Bloom Price'!A229</f>
        <v>0</v>
      </c>
      <c r="C229" s="485">
        <f>'Bloom Price'!B229</f>
        <v>0</v>
      </c>
      <c r="D229" s="8">
        <f>'Bloom Price'!D229</f>
        <v>0</v>
      </c>
      <c r="E229" s="8">
        <f>'Bloom Price'!F229</f>
        <v>0</v>
      </c>
      <c r="F229" s="8">
        <f>'Bloom Price'!H229</f>
        <v>0</v>
      </c>
      <c r="G229" s="8">
        <f>'Bloom Price'!J229</f>
        <v>0</v>
      </c>
      <c r="H229" s="8">
        <f>'Bloom Price'!L229</f>
        <v>0</v>
      </c>
      <c r="I229" s="8">
        <f>'Bloom Price'!N229</f>
        <v>0</v>
      </c>
      <c r="J229" s="8">
        <f>'Bloom Price'!P229</f>
        <v>0</v>
      </c>
      <c r="K229" s="8">
        <f>'Bloom Price'!R229</f>
        <v>0</v>
      </c>
      <c r="L229" s="8">
        <f>'Bloom Price'!T229</f>
        <v>0</v>
      </c>
      <c r="M229" s="8">
        <f>'Bloom Price'!V229</f>
        <v>0</v>
      </c>
      <c r="N229" s="8">
        <f>'Bloom Price'!X229</f>
        <v>0</v>
      </c>
      <c r="O229" s="8">
        <f>'Bloom Price'!Z229</f>
        <v>0</v>
      </c>
      <c r="P229" s="8">
        <f>'Bloom Price'!AB229</f>
        <v>0</v>
      </c>
      <c r="Q229" s="8">
        <f>'Bloom Price'!AD229</f>
        <v>0</v>
      </c>
      <c r="R229" s="8">
        <f>'Bloom Price'!AF229</f>
        <v>0</v>
      </c>
      <c r="S229" s="8">
        <f>'Bloom Price'!AH229</f>
        <v>0</v>
      </c>
      <c r="T229" s="8">
        <f>'Bloom Price'!AJ229</f>
        <v>0</v>
      </c>
      <c r="U229" s="8">
        <f>'Bloom Price'!AL229</f>
        <v>0</v>
      </c>
      <c r="V229" s="8">
        <f>'Bloom Price'!AN229</f>
        <v>0</v>
      </c>
      <c r="W229" s="8">
        <f>'Bloom Price'!AP229</f>
        <v>0</v>
      </c>
      <c r="X229" s="8">
        <f>'Bloom Price'!AR229</f>
        <v>0</v>
      </c>
      <c r="Y229" s="8">
        <f>'Bloom Price'!AT229</f>
        <v>0</v>
      </c>
      <c r="Z229" s="8">
        <f>'Bloom Price'!AV229</f>
        <v>0</v>
      </c>
      <c r="AA229" s="415">
        <f>'Bloom Price'!AX229</f>
        <v>0</v>
      </c>
      <c r="AB229" s="485">
        <f>IF($B229&lt;&gt;DATE(1900,1,0),_xll.BDH(AB$2,"PX_LAST",$B229,$B229,""),0)</f>
        <v>0</v>
      </c>
      <c r="AC229" s="485">
        <f>IF($B229&lt;&gt;DATE(1900,1,0),_xll.BDH(AC$2,"PX_LAST",$B229,$B229,""),0)</f>
        <v>0</v>
      </c>
      <c r="AD229" s="485">
        <f>IF($B229&lt;&gt;DATE(1900,1,0),_xll.BDH(AD$2,"PX_LAST",$B229,$B229,""),0)</f>
        <v>0</v>
      </c>
      <c r="AE229" s="485">
        <f>IF($B229&lt;&gt;DATE(1900,1,0),_xll.BDH(AE$2,"PX_LAST",$B229,$B229,""),0)</f>
        <v>0</v>
      </c>
      <c r="AF229" s="442">
        <f t="shared" si="6"/>
        <v>0</v>
      </c>
      <c r="AG229" s="445">
        <f t="shared" si="7"/>
        <v>0</v>
      </c>
    </row>
    <row r="230" spans="1:33" x14ac:dyDescent="0.25">
      <c r="A230">
        <v>226</v>
      </c>
      <c r="B230" s="381">
        <f>'Bloom Price'!A230</f>
        <v>0</v>
      </c>
      <c r="C230" s="485">
        <f>'Bloom Price'!B230</f>
        <v>0</v>
      </c>
      <c r="D230" s="8">
        <f>'Bloom Price'!D230</f>
        <v>0</v>
      </c>
      <c r="E230" s="8">
        <f>'Bloom Price'!F230</f>
        <v>0</v>
      </c>
      <c r="F230" s="8">
        <f>'Bloom Price'!H230</f>
        <v>0</v>
      </c>
      <c r="G230" s="8">
        <f>'Bloom Price'!J230</f>
        <v>0</v>
      </c>
      <c r="H230" s="8">
        <f>'Bloom Price'!L230</f>
        <v>0</v>
      </c>
      <c r="I230" s="8">
        <f>'Bloom Price'!N230</f>
        <v>0</v>
      </c>
      <c r="J230" s="8">
        <f>'Bloom Price'!P230</f>
        <v>0</v>
      </c>
      <c r="K230" s="8">
        <f>'Bloom Price'!R230</f>
        <v>0</v>
      </c>
      <c r="L230" s="8">
        <f>'Bloom Price'!T230</f>
        <v>0</v>
      </c>
      <c r="M230" s="8">
        <f>'Bloom Price'!V230</f>
        <v>0</v>
      </c>
      <c r="N230" s="8">
        <f>'Bloom Price'!X230</f>
        <v>0</v>
      </c>
      <c r="O230" s="8">
        <f>'Bloom Price'!Z230</f>
        <v>0</v>
      </c>
      <c r="P230" s="8">
        <f>'Bloom Price'!AB230</f>
        <v>0</v>
      </c>
      <c r="Q230" s="8">
        <f>'Bloom Price'!AD230</f>
        <v>0</v>
      </c>
      <c r="R230" s="8">
        <f>'Bloom Price'!AF230</f>
        <v>0</v>
      </c>
      <c r="S230" s="8">
        <f>'Bloom Price'!AH230</f>
        <v>0</v>
      </c>
      <c r="T230" s="8">
        <f>'Bloom Price'!AJ230</f>
        <v>0</v>
      </c>
      <c r="U230" s="8">
        <f>'Bloom Price'!AL230</f>
        <v>0</v>
      </c>
      <c r="V230" s="8">
        <f>'Bloom Price'!AN230</f>
        <v>0</v>
      </c>
      <c r="W230" s="8">
        <f>'Bloom Price'!AP230</f>
        <v>0</v>
      </c>
      <c r="X230" s="8">
        <f>'Bloom Price'!AR230</f>
        <v>0</v>
      </c>
      <c r="Y230" s="8">
        <f>'Bloom Price'!AT230</f>
        <v>0</v>
      </c>
      <c r="Z230" s="8">
        <f>'Bloom Price'!AV230</f>
        <v>0</v>
      </c>
      <c r="AA230" s="415">
        <f>'Bloom Price'!AX230</f>
        <v>0</v>
      </c>
      <c r="AB230" s="485">
        <f>IF($B230&lt;&gt;DATE(1900,1,0),_xll.BDH(AB$2,"PX_LAST",$B230,$B230,""),0)</f>
        <v>0</v>
      </c>
      <c r="AC230" s="485">
        <f>IF($B230&lt;&gt;DATE(1900,1,0),_xll.BDH(AC$2,"PX_LAST",$B230,$B230,""),0)</f>
        <v>0</v>
      </c>
      <c r="AD230" s="485">
        <f>IF($B230&lt;&gt;DATE(1900,1,0),_xll.BDH(AD$2,"PX_LAST",$B230,$B230,""),0)</f>
        <v>0</v>
      </c>
      <c r="AE230" s="485">
        <f>IF($B230&lt;&gt;DATE(1900,1,0),_xll.BDH(AE$2,"PX_LAST",$B230,$B230,""),0)</f>
        <v>0</v>
      </c>
      <c r="AF230" s="442">
        <f t="shared" si="6"/>
        <v>0</v>
      </c>
      <c r="AG230" s="445">
        <f t="shared" si="7"/>
        <v>0</v>
      </c>
    </row>
    <row r="231" spans="1:33" x14ac:dyDescent="0.25">
      <c r="A231">
        <v>227</v>
      </c>
      <c r="B231" s="381">
        <f>'Bloom Price'!A231</f>
        <v>0</v>
      </c>
      <c r="C231" s="485">
        <f>'Bloom Price'!B231</f>
        <v>0</v>
      </c>
      <c r="D231" s="8">
        <f>'Bloom Price'!D231</f>
        <v>0</v>
      </c>
      <c r="E231" s="8">
        <f>'Bloom Price'!F231</f>
        <v>0</v>
      </c>
      <c r="F231" s="8">
        <f>'Bloom Price'!H231</f>
        <v>0</v>
      </c>
      <c r="G231" s="8">
        <f>'Bloom Price'!J231</f>
        <v>0</v>
      </c>
      <c r="H231" s="8">
        <f>'Bloom Price'!L231</f>
        <v>0</v>
      </c>
      <c r="I231" s="8">
        <f>'Bloom Price'!N231</f>
        <v>0</v>
      </c>
      <c r="J231" s="8">
        <f>'Bloom Price'!P231</f>
        <v>0</v>
      </c>
      <c r="K231" s="8">
        <f>'Bloom Price'!R231</f>
        <v>0</v>
      </c>
      <c r="L231" s="8">
        <f>'Bloom Price'!T231</f>
        <v>0</v>
      </c>
      <c r="M231" s="8">
        <f>'Bloom Price'!V231</f>
        <v>0</v>
      </c>
      <c r="N231" s="8">
        <f>'Bloom Price'!X231</f>
        <v>0</v>
      </c>
      <c r="O231" s="8">
        <f>'Bloom Price'!Z231</f>
        <v>0</v>
      </c>
      <c r="P231" s="8">
        <f>'Bloom Price'!AB231</f>
        <v>0</v>
      </c>
      <c r="Q231" s="8">
        <f>'Bloom Price'!AD231</f>
        <v>0</v>
      </c>
      <c r="R231" s="8">
        <f>'Bloom Price'!AF231</f>
        <v>0</v>
      </c>
      <c r="S231" s="8">
        <f>'Bloom Price'!AH231</f>
        <v>0</v>
      </c>
      <c r="T231" s="8">
        <f>'Bloom Price'!AJ231</f>
        <v>0</v>
      </c>
      <c r="U231" s="8">
        <f>'Bloom Price'!AL231</f>
        <v>0</v>
      </c>
      <c r="V231" s="8">
        <f>'Bloom Price'!AN231</f>
        <v>0</v>
      </c>
      <c r="W231" s="8">
        <f>'Bloom Price'!AP231</f>
        <v>0</v>
      </c>
      <c r="X231" s="8">
        <f>'Bloom Price'!AR231</f>
        <v>0</v>
      </c>
      <c r="Y231" s="8">
        <f>'Bloom Price'!AT231</f>
        <v>0</v>
      </c>
      <c r="Z231" s="8">
        <f>'Bloom Price'!AV231</f>
        <v>0</v>
      </c>
      <c r="AA231" s="415">
        <f>'Bloom Price'!AX231</f>
        <v>0</v>
      </c>
      <c r="AB231" s="485">
        <f>IF($B231&lt;&gt;DATE(1900,1,0),_xll.BDH(AB$2,"PX_LAST",$B231,$B231,""),0)</f>
        <v>0</v>
      </c>
      <c r="AC231" s="485">
        <f>IF($B231&lt;&gt;DATE(1900,1,0),_xll.BDH(AC$2,"PX_LAST",$B231,$B231,""),0)</f>
        <v>0</v>
      </c>
      <c r="AD231" s="485">
        <f>IF($B231&lt;&gt;DATE(1900,1,0),_xll.BDH(AD$2,"PX_LAST",$B231,$B231,""),0)</f>
        <v>0</v>
      </c>
      <c r="AE231" s="485">
        <f>IF($B231&lt;&gt;DATE(1900,1,0),_xll.BDH(AE$2,"PX_LAST",$B231,$B231,""),0)</f>
        <v>0</v>
      </c>
      <c r="AF231" s="442">
        <f t="shared" si="6"/>
        <v>0</v>
      </c>
      <c r="AG231" s="445">
        <f t="shared" si="7"/>
        <v>0</v>
      </c>
    </row>
    <row r="232" spans="1:33" x14ac:dyDescent="0.25">
      <c r="A232">
        <v>228</v>
      </c>
      <c r="B232" s="381">
        <f>'Bloom Price'!A232</f>
        <v>0</v>
      </c>
      <c r="C232" s="485">
        <f>'Bloom Price'!B232</f>
        <v>0</v>
      </c>
      <c r="D232" s="8">
        <f>'Bloom Price'!D232</f>
        <v>0</v>
      </c>
      <c r="E232" s="8">
        <f>'Bloom Price'!F232</f>
        <v>0</v>
      </c>
      <c r="F232" s="8">
        <f>'Bloom Price'!H232</f>
        <v>0</v>
      </c>
      <c r="G232" s="8">
        <f>'Bloom Price'!J232</f>
        <v>0</v>
      </c>
      <c r="H232" s="8">
        <f>'Bloom Price'!L232</f>
        <v>0</v>
      </c>
      <c r="I232" s="8">
        <f>'Bloom Price'!N232</f>
        <v>0</v>
      </c>
      <c r="J232" s="8">
        <f>'Bloom Price'!P232</f>
        <v>0</v>
      </c>
      <c r="K232" s="8">
        <f>'Bloom Price'!R232</f>
        <v>0</v>
      </c>
      <c r="L232" s="8">
        <f>'Bloom Price'!T232</f>
        <v>0</v>
      </c>
      <c r="M232" s="8">
        <f>'Bloom Price'!V232</f>
        <v>0</v>
      </c>
      <c r="N232" s="8">
        <f>'Bloom Price'!X232</f>
        <v>0</v>
      </c>
      <c r="O232" s="8">
        <f>'Bloom Price'!Z232</f>
        <v>0</v>
      </c>
      <c r="P232" s="8">
        <f>'Bloom Price'!AB232</f>
        <v>0</v>
      </c>
      <c r="Q232" s="8">
        <f>'Bloom Price'!AD232</f>
        <v>0</v>
      </c>
      <c r="R232" s="8">
        <f>'Bloom Price'!AF232</f>
        <v>0</v>
      </c>
      <c r="S232" s="8">
        <f>'Bloom Price'!AH232</f>
        <v>0</v>
      </c>
      <c r="T232" s="8">
        <f>'Bloom Price'!AJ232</f>
        <v>0</v>
      </c>
      <c r="U232" s="8">
        <f>'Bloom Price'!AL232</f>
        <v>0</v>
      </c>
      <c r="V232" s="8">
        <f>'Bloom Price'!AN232</f>
        <v>0</v>
      </c>
      <c r="W232" s="8">
        <f>'Bloom Price'!AP232</f>
        <v>0</v>
      </c>
      <c r="X232" s="8">
        <f>'Bloom Price'!AR232</f>
        <v>0</v>
      </c>
      <c r="Y232" s="8">
        <f>'Bloom Price'!AT232</f>
        <v>0</v>
      </c>
      <c r="Z232" s="8">
        <f>'Bloom Price'!AV232</f>
        <v>0</v>
      </c>
      <c r="AA232" s="415">
        <f>'Bloom Price'!AX232</f>
        <v>0</v>
      </c>
      <c r="AB232" s="485">
        <f>IF($B232&lt;&gt;DATE(1900,1,0),_xll.BDH(AB$2,"PX_LAST",$B232,$B232,""),0)</f>
        <v>0</v>
      </c>
      <c r="AC232" s="485">
        <f>IF($B232&lt;&gt;DATE(1900,1,0),_xll.BDH(AC$2,"PX_LAST",$B232,$B232,""),0)</f>
        <v>0</v>
      </c>
      <c r="AD232" s="485">
        <f>IF($B232&lt;&gt;DATE(1900,1,0),_xll.BDH(AD$2,"PX_LAST",$B232,$B232,""),0)</f>
        <v>0</v>
      </c>
      <c r="AE232" s="485">
        <f>IF($B232&lt;&gt;DATE(1900,1,0),_xll.BDH(AE$2,"PX_LAST",$B232,$B232,""),0)</f>
        <v>0</v>
      </c>
      <c r="AF232" s="442">
        <f t="shared" si="6"/>
        <v>0</v>
      </c>
      <c r="AG232" s="445">
        <f t="shared" si="7"/>
        <v>0</v>
      </c>
    </row>
    <row r="233" spans="1:33" x14ac:dyDescent="0.25">
      <c r="A233">
        <v>229</v>
      </c>
      <c r="B233" s="381">
        <f>'Bloom Price'!A233</f>
        <v>0</v>
      </c>
      <c r="C233" s="485">
        <f>'Bloom Price'!B233</f>
        <v>0</v>
      </c>
      <c r="D233" s="8">
        <f>'Bloom Price'!D233</f>
        <v>0</v>
      </c>
      <c r="E233" s="8">
        <f>'Bloom Price'!F233</f>
        <v>0</v>
      </c>
      <c r="F233" s="8">
        <f>'Bloom Price'!H233</f>
        <v>0</v>
      </c>
      <c r="G233" s="8">
        <f>'Bloom Price'!J233</f>
        <v>0</v>
      </c>
      <c r="H233" s="8">
        <f>'Bloom Price'!L233</f>
        <v>0</v>
      </c>
      <c r="I233" s="8">
        <f>'Bloom Price'!N233</f>
        <v>0</v>
      </c>
      <c r="J233" s="8">
        <f>'Bloom Price'!P233</f>
        <v>0</v>
      </c>
      <c r="K233" s="8">
        <f>'Bloom Price'!R233</f>
        <v>0</v>
      </c>
      <c r="L233" s="8">
        <f>'Bloom Price'!T233</f>
        <v>0</v>
      </c>
      <c r="M233" s="8">
        <f>'Bloom Price'!V233</f>
        <v>0</v>
      </c>
      <c r="N233" s="8">
        <f>'Bloom Price'!X233</f>
        <v>0</v>
      </c>
      <c r="O233" s="8">
        <f>'Bloom Price'!Z233</f>
        <v>0</v>
      </c>
      <c r="P233" s="8">
        <f>'Bloom Price'!AB233</f>
        <v>0</v>
      </c>
      <c r="Q233" s="8">
        <f>'Bloom Price'!AD233</f>
        <v>0</v>
      </c>
      <c r="R233" s="8">
        <f>'Bloom Price'!AF233</f>
        <v>0</v>
      </c>
      <c r="S233" s="8">
        <f>'Bloom Price'!AH233</f>
        <v>0</v>
      </c>
      <c r="T233" s="8">
        <f>'Bloom Price'!AJ233</f>
        <v>0</v>
      </c>
      <c r="U233" s="8">
        <f>'Bloom Price'!AL233</f>
        <v>0</v>
      </c>
      <c r="V233" s="8">
        <f>'Bloom Price'!AN233</f>
        <v>0</v>
      </c>
      <c r="W233" s="8">
        <f>'Bloom Price'!AP233</f>
        <v>0</v>
      </c>
      <c r="X233" s="8">
        <f>'Bloom Price'!AR233</f>
        <v>0</v>
      </c>
      <c r="Y233" s="8">
        <f>'Bloom Price'!AT233</f>
        <v>0</v>
      </c>
      <c r="Z233" s="8">
        <f>'Bloom Price'!AV233</f>
        <v>0</v>
      </c>
      <c r="AA233" s="415">
        <f>'Bloom Price'!AX233</f>
        <v>0</v>
      </c>
      <c r="AB233" s="485">
        <f>IF($B233&lt;&gt;DATE(1900,1,0),_xll.BDH(AB$2,"PX_LAST",$B233,$B233,""),0)</f>
        <v>0</v>
      </c>
      <c r="AC233" s="485">
        <f>IF($B233&lt;&gt;DATE(1900,1,0),_xll.BDH(AC$2,"PX_LAST",$B233,$B233,""),0)</f>
        <v>0</v>
      </c>
      <c r="AD233" s="485">
        <f>IF($B233&lt;&gt;DATE(1900,1,0),_xll.BDH(AD$2,"PX_LAST",$B233,$B233,""),0)</f>
        <v>0</v>
      </c>
      <c r="AE233" s="485">
        <f>IF($B233&lt;&gt;DATE(1900,1,0),_xll.BDH(AE$2,"PX_LAST",$B233,$B233,""),0)</f>
        <v>0</v>
      </c>
      <c r="AF233" s="442">
        <f t="shared" si="6"/>
        <v>0</v>
      </c>
      <c r="AG233" s="445">
        <f t="shared" si="7"/>
        <v>0</v>
      </c>
    </row>
    <row r="234" spans="1:33" x14ac:dyDescent="0.25">
      <c r="A234">
        <v>230</v>
      </c>
      <c r="B234" s="381">
        <f>'Bloom Price'!A234</f>
        <v>0</v>
      </c>
      <c r="C234" s="485">
        <f>'Bloom Price'!B234</f>
        <v>0</v>
      </c>
      <c r="D234" s="8">
        <f>'Bloom Price'!D234</f>
        <v>0</v>
      </c>
      <c r="E234" s="8">
        <f>'Bloom Price'!F234</f>
        <v>0</v>
      </c>
      <c r="F234" s="8">
        <f>'Bloom Price'!H234</f>
        <v>0</v>
      </c>
      <c r="G234" s="8">
        <f>'Bloom Price'!J234</f>
        <v>0</v>
      </c>
      <c r="H234" s="8">
        <f>'Bloom Price'!L234</f>
        <v>0</v>
      </c>
      <c r="I234" s="8">
        <f>'Bloom Price'!N234</f>
        <v>0</v>
      </c>
      <c r="J234" s="8">
        <f>'Bloom Price'!P234</f>
        <v>0</v>
      </c>
      <c r="K234" s="8">
        <f>'Bloom Price'!R234</f>
        <v>0</v>
      </c>
      <c r="L234" s="8">
        <f>'Bloom Price'!T234</f>
        <v>0</v>
      </c>
      <c r="M234" s="8">
        <f>'Bloom Price'!V234</f>
        <v>0</v>
      </c>
      <c r="N234" s="8">
        <f>'Bloom Price'!X234</f>
        <v>0</v>
      </c>
      <c r="O234" s="8">
        <f>'Bloom Price'!Z234</f>
        <v>0</v>
      </c>
      <c r="P234" s="8">
        <f>'Bloom Price'!AB234</f>
        <v>0</v>
      </c>
      <c r="Q234" s="8">
        <f>'Bloom Price'!AD234</f>
        <v>0</v>
      </c>
      <c r="R234" s="8">
        <f>'Bloom Price'!AF234</f>
        <v>0</v>
      </c>
      <c r="S234" s="8">
        <f>'Bloom Price'!AH234</f>
        <v>0</v>
      </c>
      <c r="T234" s="8">
        <f>'Bloom Price'!AJ234</f>
        <v>0</v>
      </c>
      <c r="U234" s="8">
        <f>'Bloom Price'!AL234</f>
        <v>0</v>
      </c>
      <c r="V234" s="8">
        <f>'Bloom Price'!AN234</f>
        <v>0</v>
      </c>
      <c r="W234" s="8">
        <f>'Bloom Price'!AP234</f>
        <v>0</v>
      </c>
      <c r="X234" s="8">
        <f>'Bloom Price'!AR234</f>
        <v>0</v>
      </c>
      <c r="Y234" s="8">
        <f>'Bloom Price'!AT234</f>
        <v>0</v>
      </c>
      <c r="Z234" s="8">
        <f>'Bloom Price'!AV234</f>
        <v>0</v>
      </c>
      <c r="AA234" s="415">
        <f>'Bloom Price'!AX234</f>
        <v>0</v>
      </c>
      <c r="AB234" s="485">
        <f>IF($B234&lt;&gt;DATE(1900,1,0),_xll.BDH(AB$2,"PX_LAST",$B234,$B234,""),0)</f>
        <v>0</v>
      </c>
      <c r="AC234" s="485">
        <f>IF($B234&lt;&gt;DATE(1900,1,0),_xll.BDH(AC$2,"PX_LAST",$B234,$B234,""),0)</f>
        <v>0</v>
      </c>
      <c r="AD234" s="485">
        <f>IF($B234&lt;&gt;DATE(1900,1,0),_xll.BDH(AD$2,"PX_LAST",$B234,$B234,""),0)</f>
        <v>0</v>
      </c>
      <c r="AE234" s="485">
        <f>IF($B234&lt;&gt;DATE(1900,1,0),_xll.BDH(AE$2,"PX_LAST",$B234,$B234,""),0)</f>
        <v>0</v>
      </c>
      <c r="AF234" s="442">
        <f t="shared" si="6"/>
        <v>0</v>
      </c>
      <c r="AG234" s="445">
        <f t="shared" si="7"/>
        <v>0</v>
      </c>
    </row>
    <row r="235" spans="1:33" x14ac:dyDescent="0.25">
      <c r="A235">
        <v>231</v>
      </c>
      <c r="B235" s="381">
        <f>'Bloom Price'!A235</f>
        <v>0</v>
      </c>
      <c r="C235" s="485">
        <f>'Bloom Price'!B235</f>
        <v>0</v>
      </c>
      <c r="D235" s="8">
        <f>'Bloom Price'!D235</f>
        <v>0</v>
      </c>
      <c r="E235" s="8">
        <f>'Bloom Price'!F235</f>
        <v>0</v>
      </c>
      <c r="F235" s="8">
        <f>'Bloom Price'!H235</f>
        <v>0</v>
      </c>
      <c r="G235" s="8">
        <f>'Bloom Price'!J235</f>
        <v>0</v>
      </c>
      <c r="H235" s="8">
        <f>'Bloom Price'!L235</f>
        <v>0</v>
      </c>
      <c r="I235" s="8">
        <f>'Bloom Price'!N235</f>
        <v>0</v>
      </c>
      <c r="J235" s="8">
        <f>'Bloom Price'!P235</f>
        <v>0</v>
      </c>
      <c r="K235" s="8">
        <f>'Bloom Price'!R235</f>
        <v>0</v>
      </c>
      <c r="L235" s="8">
        <f>'Bloom Price'!T235</f>
        <v>0</v>
      </c>
      <c r="M235" s="8">
        <f>'Bloom Price'!V235</f>
        <v>0</v>
      </c>
      <c r="N235" s="8">
        <f>'Bloom Price'!X235</f>
        <v>0</v>
      </c>
      <c r="O235" s="8">
        <f>'Bloom Price'!Z235</f>
        <v>0</v>
      </c>
      <c r="P235" s="8">
        <f>'Bloom Price'!AB235</f>
        <v>0</v>
      </c>
      <c r="Q235" s="8">
        <f>'Bloom Price'!AD235</f>
        <v>0</v>
      </c>
      <c r="R235" s="8">
        <f>'Bloom Price'!AF235</f>
        <v>0</v>
      </c>
      <c r="S235" s="8">
        <f>'Bloom Price'!AH235</f>
        <v>0</v>
      </c>
      <c r="T235" s="8">
        <f>'Bloom Price'!AJ235</f>
        <v>0</v>
      </c>
      <c r="U235" s="8">
        <f>'Bloom Price'!AL235</f>
        <v>0</v>
      </c>
      <c r="V235" s="8">
        <f>'Bloom Price'!AN235</f>
        <v>0</v>
      </c>
      <c r="W235" s="8">
        <f>'Bloom Price'!AP235</f>
        <v>0</v>
      </c>
      <c r="X235" s="8">
        <f>'Bloom Price'!AR235</f>
        <v>0</v>
      </c>
      <c r="Y235" s="8">
        <f>'Bloom Price'!AT235</f>
        <v>0</v>
      </c>
      <c r="Z235" s="8">
        <f>'Bloom Price'!AV235</f>
        <v>0</v>
      </c>
      <c r="AA235" s="415">
        <f>'Bloom Price'!AX235</f>
        <v>0</v>
      </c>
      <c r="AB235" s="485">
        <f>IF($B235&lt;&gt;DATE(1900,1,0),_xll.BDH(AB$2,"PX_LAST",$B235,$B235,""),0)</f>
        <v>0</v>
      </c>
      <c r="AC235" s="485">
        <f>IF($B235&lt;&gt;DATE(1900,1,0),_xll.BDH(AC$2,"PX_LAST",$B235,$B235,""),0)</f>
        <v>0</v>
      </c>
      <c r="AD235" s="485">
        <f>IF($B235&lt;&gt;DATE(1900,1,0),_xll.BDH(AD$2,"PX_LAST",$B235,$B235,""),0)</f>
        <v>0</v>
      </c>
      <c r="AE235" s="485">
        <f>IF($B235&lt;&gt;DATE(1900,1,0),_xll.BDH(AE$2,"PX_LAST",$B235,$B235,""),0)</f>
        <v>0</v>
      </c>
      <c r="AF235" s="442">
        <f t="shared" si="6"/>
        <v>0</v>
      </c>
      <c r="AG235" s="445">
        <f t="shared" si="7"/>
        <v>0</v>
      </c>
    </row>
    <row r="236" spans="1:33" x14ac:dyDescent="0.25">
      <c r="A236">
        <v>232</v>
      </c>
      <c r="B236" s="381">
        <f>'Bloom Price'!A236</f>
        <v>0</v>
      </c>
      <c r="C236" s="485">
        <f>'Bloom Price'!B236</f>
        <v>0</v>
      </c>
      <c r="D236" s="8">
        <f>'Bloom Price'!D236</f>
        <v>0</v>
      </c>
      <c r="E236" s="8">
        <f>'Bloom Price'!F236</f>
        <v>0</v>
      </c>
      <c r="F236" s="8">
        <f>'Bloom Price'!H236</f>
        <v>0</v>
      </c>
      <c r="G236" s="8">
        <f>'Bloom Price'!J236</f>
        <v>0</v>
      </c>
      <c r="H236" s="8">
        <f>'Bloom Price'!L236</f>
        <v>0</v>
      </c>
      <c r="I236" s="8">
        <f>'Bloom Price'!N236</f>
        <v>0</v>
      </c>
      <c r="J236" s="8">
        <f>'Bloom Price'!P236</f>
        <v>0</v>
      </c>
      <c r="K236" s="8">
        <f>'Bloom Price'!R236</f>
        <v>0</v>
      </c>
      <c r="L236" s="8">
        <f>'Bloom Price'!T236</f>
        <v>0</v>
      </c>
      <c r="M236" s="8">
        <f>'Bloom Price'!V236</f>
        <v>0</v>
      </c>
      <c r="N236" s="8">
        <f>'Bloom Price'!X236</f>
        <v>0</v>
      </c>
      <c r="O236" s="8">
        <f>'Bloom Price'!Z236</f>
        <v>0</v>
      </c>
      <c r="P236" s="8">
        <f>'Bloom Price'!AB236</f>
        <v>0</v>
      </c>
      <c r="Q236" s="8">
        <f>'Bloom Price'!AD236</f>
        <v>0</v>
      </c>
      <c r="R236" s="8">
        <f>'Bloom Price'!AF236</f>
        <v>0</v>
      </c>
      <c r="S236" s="8">
        <f>'Bloom Price'!AH236</f>
        <v>0</v>
      </c>
      <c r="T236" s="8">
        <f>'Bloom Price'!AJ236</f>
        <v>0</v>
      </c>
      <c r="U236" s="8">
        <f>'Bloom Price'!AL236</f>
        <v>0</v>
      </c>
      <c r="V236" s="8">
        <f>'Bloom Price'!AN236</f>
        <v>0</v>
      </c>
      <c r="W236" s="8">
        <f>'Bloom Price'!AP236</f>
        <v>0</v>
      </c>
      <c r="X236" s="8">
        <f>'Bloom Price'!AR236</f>
        <v>0</v>
      </c>
      <c r="Y236" s="8">
        <f>'Bloom Price'!AT236</f>
        <v>0</v>
      </c>
      <c r="Z236" s="8">
        <f>'Bloom Price'!AV236</f>
        <v>0</v>
      </c>
      <c r="AA236" s="415">
        <f>'Bloom Price'!AX236</f>
        <v>0</v>
      </c>
      <c r="AB236" s="485">
        <f>IF($B236&lt;&gt;DATE(1900,1,0),_xll.BDH(AB$2,"PX_LAST",$B236,$B236,""),0)</f>
        <v>0</v>
      </c>
      <c r="AC236" s="485">
        <f>IF($B236&lt;&gt;DATE(1900,1,0),_xll.BDH(AC$2,"PX_LAST",$B236,$B236,""),0)</f>
        <v>0</v>
      </c>
      <c r="AD236" s="485">
        <f>IF($B236&lt;&gt;DATE(1900,1,0),_xll.BDH(AD$2,"PX_LAST",$B236,$B236,""),0)</f>
        <v>0</v>
      </c>
      <c r="AE236" s="485">
        <f>IF($B236&lt;&gt;DATE(1900,1,0),_xll.BDH(AE$2,"PX_LAST",$B236,$B236,""),0)</f>
        <v>0</v>
      </c>
      <c r="AF236" s="442">
        <f t="shared" si="6"/>
        <v>0</v>
      </c>
      <c r="AG236" s="445">
        <f t="shared" si="7"/>
        <v>0</v>
      </c>
    </row>
    <row r="237" spans="1:33" x14ac:dyDescent="0.25">
      <c r="A237">
        <v>233</v>
      </c>
      <c r="B237" s="381">
        <f>'Bloom Price'!A237</f>
        <v>0</v>
      </c>
      <c r="C237" s="485">
        <f>'Bloom Price'!B237</f>
        <v>0</v>
      </c>
      <c r="D237" s="8">
        <f>'Bloom Price'!D237</f>
        <v>0</v>
      </c>
      <c r="E237" s="8">
        <f>'Bloom Price'!F237</f>
        <v>0</v>
      </c>
      <c r="F237" s="8">
        <f>'Bloom Price'!H237</f>
        <v>0</v>
      </c>
      <c r="G237" s="8">
        <f>'Bloom Price'!J237</f>
        <v>0</v>
      </c>
      <c r="H237" s="8">
        <f>'Bloom Price'!L237</f>
        <v>0</v>
      </c>
      <c r="I237" s="8">
        <f>'Bloom Price'!N237</f>
        <v>0</v>
      </c>
      <c r="J237" s="8">
        <f>'Bloom Price'!P237</f>
        <v>0</v>
      </c>
      <c r="K237" s="8">
        <f>'Bloom Price'!R237</f>
        <v>0</v>
      </c>
      <c r="L237" s="8">
        <f>'Bloom Price'!T237</f>
        <v>0</v>
      </c>
      <c r="M237" s="8">
        <f>'Bloom Price'!V237</f>
        <v>0</v>
      </c>
      <c r="N237" s="8">
        <f>'Bloom Price'!X237</f>
        <v>0</v>
      </c>
      <c r="O237" s="8">
        <f>'Bloom Price'!Z237</f>
        <v>0</v>
      </c>
      <c r="P237" s="8">
        <f>'Bloom Price'!AB237</f>
        <v>0</v>
      </c>
      <c r="Q237" s="8">
        <f>'Bloom Price'!AD237</f>
        <v>0</v>
      </c>
      <c r="R237" s="8">
        <f>'Bloom Price'!AF237</f>
        <v>0</v>
      </c>
      <c r="S237" s="8">
        <f>'Bloom Price'!AH237</f>
        <v>0</v>
      </c>
      <c r="T237" s="8">
        <f>'Bloom Price'!AJ237</f>
        <v>0</v>
      </c>
      <c r="U237" s="8">
        <f>'Bloom Price'!AL237</f>
        <v>0</v>
      </c>
      <c r="V237" s="8">
        <f>'Bloom Price'!AN237</f>
        <v>0</v>
      </c>
      <c r="W237" s="8">
        <f>'Bloom Price'!AP237</f>
        <v>0</v>
      </c>
      <c r="X237" s="8">
        <f>'Bloom Price'!AR237</f>
        <v>0</v>
      </c>
      <c r="Y237" s="8">
        <f>'Bloom Price'!AT237</f>
        <v>0</v>
      </c>
      <c r="Z237" s="8">
        <f>'Bloom Price'!AV237</f>
        <v>0</v>
      </c>
      <c r="AA237" s="415">
        <f>'Bloom Price'!AX237</f>
        <v>0</v>
      </c>
      <c r="AB237" s="485">
        <f>IF($B237&lt;&gt;DATE(1900,1,0),_xll.BDH(AB$2,"PX_LAST",$B237,$B237,""),0)</f>
        <v>0</v>
      </c>
      <c r="AC237" s="485">
        <f>IF($B237&lt;&gt;DATE(1900,1,0),_xll.BDH(AC$2,"PX_LAST",$B237,$B237,""),0)</f>
        <v>0</v>
      </c>
      <c r="AD237" s="485">
        <f>IF($B237&lt;&gt;DATE(1900,1,0),_xll.BDH(AD$2,"PX_LAST",$B237,$B237,""),0)</f>
        <v>0</v>
      </c>
      <c r="AE237" s="485">
        <f>IF($B237&lt;&gt;DATE(1900,1,0),_xll.BDH(AE$2,"PX_LAST",$B237,$B237,""),0)</f>
        <v>0</v>
      </c>
      <c r="AF237" s="442">
        <f t="shared" si="6"/>
        <v>0</v>
      </c>
      <c r="AG237" s="445">
        <f t="shared" si="7"/>
        <v>0</v>
      </c>
    </row>
    <row r="238" spans="1:33" x14ac:dyDescent="0.25">
      <c r="A238">
        <v>234</v>
      </c>
      <c r="B238" s="381">
        <f>'Bloom Price'!A238</f>
        <v>0</v>
      </c>
      <c r="C238" s="485">
        <f>'Bloom Price'!B238</f>
        <v>0</v>
      </c>
      <c r="D238" s="8">
        <f>'Bloom Price'!D238</f>
        <v>0</v>
      </c>
      <c r="E238" s="8">
        <f>'Bloom Price'!F238</f>
        <v>0</v>
      </c>
      <c r="F238" s="8">
        <f>'Bloom Price'!H238</f>
        <v>0</v>
      </c>
      <c r="G238" s="8">
        <f>'Bloom Price'!J238</f>
        <v>0</v>
      </c>
      <c r="H238" s="8">
        <f>'Bloom Price'!L238</f>
        <v>0</v>
      </c>
      <c r="I238" s="8">
        <f>'Bloom Price'!N238</f>
        <v>0</v>
      </c>
      <c r="J238" s="8">
        <f>'Bloom Price'!P238</f>
        <v>0</v>
      </c>
      <c r="K238" s="8">
        <f>'Bloom Price'!R238</f>
        <v>0</v>
      </c>
      <c r="L238" s="8">
        <f>'Bloom Price'!T238</f>
        <v>0</v>
      </c>
      <c r="M238" s="8">
        <f>'Bloom Price'!V238</f>
        <v>0</v>
      </c>
      <c r="N238" s="8">
        <f>'Bloom Price'!X238</f>
        <v>0</v>
      </c>
      <c r="O238" s="8">
        <f>'Bloom Price'!Z238</f>
        <v>0</v>
      </c>
      <c r="P238" s="8">
        <f>'Bloom Price'!AB238</f>
        <v>0</v>
      </c>
      <c r="Q238" s="8">
        <f>'Bloom Price'!AD238</f>
        <v>0</v>
      </c>
      <c r="R238" s="8">
        <f>'Bloom Price'!AF238</f>
        <v>0</v>
      </c>
      <c r="S238" s="8">
        <f>'Bloom Price'!AH238</f>
        <v>0</v>
      </c>
      <c r="T238" s="8">
        <f>'Bloom Price'!AJ238</f>
        <v>0</v>
      </c>
      <c r="U238" s="8">
        <f>'Bloom Price'!AL238</f>
        <v>0</v>
      </c>
      <c r="V238" s="8">
        <f>'Bloom Price'!AN238</f>
        <v>0</v>
      </c>
      <c r="W238" s="8">
        <f>'Bloom Price'!AP238</f>
        <v>0</v>
      </c>
      <c r="X238" s="8">
        <f>'Bloom Price'!AR238</f>
        <v>0</v>
      </c>
      <c r="Y238" s="8">
        <f>'Bloom Price'!AT238</f>
        <v>0</v>
      </c>
      <c r="Z238" s="8">
        <f>'Bloom Price'!AV238</f>
        <v>0</v>
      </c>
      <c r="AA238" s="415">
        <f>'Bloom Price'!AX238</f>
        <v>0</v>
      </c>
      <c r="AB238" s="485">
        <f>IF($B238&lt;&gt;DATE(1900,1,0),_xll.BDH(AB$2,"PX_LAST",$B238,$B238,""),0)</f>
        <v>0</v>
      </c>
      <c r="AC238" s="485">
        <f>IF($B238&lt;&gt;DATE(1900,1,0),_xll.BDH(AC$2,"PX_LAST",$B238,$B238,""),0)</f>
        <v>0</v>
      </c>
      <c r="AD238" s="485">
        <f>IF($B238&lt;&gt;DATE(1900,1,0),_xll.BDH(AD$2,"PX_LAST",$B238,$B238,""),0)</f>
        <v>0</v>
      </c>
      <c r="AE238" s="485">
        <f>IF($B238&lt;&gt;DATE(1900,1,0),_xll.BDH(AE$2,"PX_LAST",$B238,$B238,""),0)</f>
        <v>0</v>
      </c>
      <c r="AF238" s="442">
        <f t="shared" si="6"/>
        <v>0</v>
      </c>
      <c r="AG238" s="445">
        <f t="shared" si="7"/>
        <v>0</v>
      </c>
    </row>
    <row r="239" spans="1:33" x14ac:dyDescent="0.25">
      <c r="A239">
        <v>235</v>
      </c>
      <c r="B239" s="381">
        <f>'Bloom Price'!A239</f>
        <v>0</v>
      </c>
      <c r="C239" s="485">
        <f>'Bloom Price'!B239</f>
        <v>0</v>
      </c>
      <c r="D239" s="8">
        <f>'Bloom Price'!D239</f>
        <v>0</v>
      </c>
      <c r="E239" s="8">
        <f>'Bloom Price'!F239</f>
        <v>0</v>
      </c>
      <c r="F239" s="8">
        <f>'Bloom Price'!H239</f>
        <v>0</v>
      </c>
      <c r="G239" s="8">
        <f>'Bloom Price'!J239</f>
        <v>0</v>
      </c>
      <c r="H239" s="8">
        <f>'Bloom Price'!L239</f>
        <v>0</v>
      </c>
      <c r="I239" s="8">
        <f>'Bloom Price'!N239</f>
        <v>0</v>
      </c>
      <c r="J239" s="8">
        <f>'Bloom Price'!P239</f>
        <v>0</v>
      </c>
      <c r="K239" s="8">
        <f>'Bloom Price'!R239</f>
        <v>0</v>
      </c>
      <c r="L239" s="8">
        <f>'Bloom Price'!T239</f>
        <v>0</v>
      </c>
      <c r="M239" s="8">
        <f>'Bloom Price'!V239</f>
        <v>0</v>
      </c>
      <c r="N239" s="8">
        <f>'Bloom Price'!X239</f>
        <v>0</v>
      </c>
      <c r="O239" s="8">
        <f>'Bloom Price'!Z239</f>
        <v>0</v>
      </c>
      <c r="P239" s="8">
        <f>'Bloom Price'!AB239</f>
        <v>0</v>
      </c>
      <c r="Q239" s="8">
        <f>'Bloom Price'!AD239</f>
        <v>0</v>
      </c>
      <c r="R239" s="8">
        <f>'Bloom Price'!AF239</f>
        <v>0</v>
      </c>
      <c r="S239" s="8">
        <f>'Bloom Price'!AH239</f>
        <v>0</v>
      </c>
      <c r="T239" s="8">
        <f>'Bloom Price'!AJ239</f>
        <v>0</v>
      </c>
      <c r="U239" s="8">
        <f>'Bloom Price'!AL239</f>
        <v>0</v>
      </c>
      <c r="V239" s="8">
        <f>'Bloom Price'!AN239</f>
        <v>0</v>
      </c>
      <c r="W239" s="8">
        <f>'Bloom Price'!AP239</f>
        <v>0</v>
      </c>
      <c r="X239" s="8">
        <f>'Bloom Price'!AR239</f>
        <v>0</v>
      </c>
      <c r="Y239" s="8">
        <f>'Bloom Price'!AT239</f>
        <v>0</v>
      </c>
      <c r="Z239" s="8">
        <f>'Bloom Price'!AV239</f>
        <v>0</v>
      </c>
      <c r="AA239" s="415">
        <f>'Bloom Price'!AX239</f>
        <v>0</v>
      </c>
      <c r="AB239" s="485">
        <f>IF($B239&lt;&gt;DATE(1900,1,0),_xll.BDH(AB$2,"PX_LAST",$B239,$B239,""),0)</f>
        <v>0</v>
      </c>
      <c r="AC239" s="485">
        <f>IF($B239&lt;&gt;DATE(1900,1,0),_xll.BDH(AC$2,"PX_LAST",$B239,$B239,""),0)</f>
        <v>0</v>
      </c>
      <c r="AD239" s="485">
        <f>IF($B239&lt;&gt;DATE(1900,1,0),_xll.BDH(AD$2,"PX_LAST",$B239,$B239,""),0)</f>
        <v>0</v>
      </c>
      <c r="AE239" s="485">
        <f>IF($B239&lt;&gt;DATE(1900,1,0),_xll.BDH(AE$2,"PX_LAST",$B239,$B239,""),0)</f>
        <v>0</v>
      </c>
      <c r="AF239" s="442">
        <f t="shared" si="6"/>
        <v>0</v>
      </c>
      <c r="AG239" s="445">
        <f t="shared" si="7"/>
        <v>0</v>
      </c>
    </row>
    <row r="240" spans="1:33" x14ac:dyDescent="0.25">
      <c r="A240">
        <v>236</v>
      </c>
      <c r="B240" s="381">
        <f>'Bloom Price'!A240</f>
        <v>0</v>
      </c>
      <c r="C240" s="485">
        <f>'Bloom Price'!B240</f>
        <v>0</v>
      </c>
      <c r="D240" s="8">
        <f>'Bloom Price'!D240</f>
        <v>0</v>
      </c>
      <c r="E240" s="8">
        <f>'Bloom Price'!F240</f>
        <v>0</v>
      </c>
      <c r="F240" s="8">
        <f>'Bloom Price'!H240</f>
        <v>0</v>
      </c>
      <c r="G240" s="8">
        <f>'Bloom Price'!J240</f>
        <v>0</v>
      </c>
      <c r="H240" s="8">
        <f>'Bloom Price'!L240</f>
        <v>0</v>
      </c>
      <c r="I240" s="8">
        <f>'Bloom Price'!N240</f>
        <v>0</v>
      </c>
      <c r="J240" s="8">
        <f>'Bloom Price'!P240</f>
        <v>0</v>
      </c>
      <c r="K240" s="8">
        <f>'Bloom Price'!R240</f>
        <v>0</v>
      </c>
      <c r="L240" s="8">
        <f>'Bloom Price'!T240</f>
        <v>0</v>
      </c>
      <c r="M240" s="8">
        <f>'Bloom Price'!V240</f>
        <v>0</v>
      </c>
      <c r="N240" s="8">
        <f>'Bloom Price'!X240</f>
        <v>0</v>
      </c>
      <c r="O240" s="8">
        <f>'Bloom Price'!Z240</f>
        <v>0</v>
      </c>
      <c r="P240" s="8">
        <f>'Bloom Price'!AB240</f>
        <v>0</v>
      </c>
      <c r="Q240" s="8">
        <f>'Bloom Price'!AD240</f>
        <v>0</v>
      </c>
      <c r="R240" s="8">
        <f>'Bloom Price'!AF240</f>
        <v>0</v>
      </c>
      <c r="S240" s="8">
        <f>'Bloom Price'!AH240</f>
        <v>0</v>
      </c>
      <c r="T240" s="8">
        <f>'Bloom Price'!AJ240</f>
        <v>0</v>
      </c>
      <c r="U240" s="8">
        <f>'Bloom Price'!AL240</f>
        <v>0</v>
      </c>
      <c r="V240" s="8">
        <f>'Bloom Price'!AN240</f>
        <v>0</v>
      </c>
      <c r="W240" s="8">
        <f>'Bloom Price'!AP240</f>
        <v>0</v>
      </c>
      <c r="X240" s="8">
        <f>'Bloom Price'!AR240</f>
        <v>0</v>
      </c>
      <c r="Y240" s="8">
        <f>'Bloom Price'!AT240</f>
        <v>0</v>
      </c>
      <c r="Z240" s="8">
        <f>'Bloom Price'!AV240</f>
        <v>0</v>
      </c>
      <c r="AA240" s="415">
        <f>'Bloom Price'!AX240</f>
        <v>0</v>
      </c>
      <c r="AB240" s="485">
        <f>IF($B240&lt;&gt;DATE(1900,1,0),_xll.BDH(AB$2,"PX_LAST",$B240,$B240,""),0)</f>
        <v>0</v>
      </c>
      <c r="AC240" s="485">
        <f>IF($B240&lt;&gt;DATE(1900,1,0),_xll.BDH(AC$2,"PX_LAST",$B240,$B240,""),0)</f>
        <v>0</v>
      </c>
      <c r="AD240" s="485">
        <f>IF($B240&lt;&gt;DATE(1900,1,0),_xll.BDH(AD$2,"PX_LAST",$B240,$B240,""),0)</f>
        <v>0</v>
      </c>
      <c r="AE240" s="485">
        <f>IF($B240&lt;&gt;DATE(1900,1,0),_xll.BDH(AE$2,"PX_LAST",$B240,$B240,""),0)</f>
        <v>0</v>
      </c>
      <c r="AF240" s="442">
        <f t="shared" si="6"/>
        <v>0</v>
      </c>
      <c r="AG240" s="445">
        <f t="shared" si="7"/>
        <v>0</v>
      </c>
    </row>
    <row r="241" spans="1:34" x14ac:dyDescent="0.25">
      <c r="A241">
        <v>237</v>
      </c>
      <c r="B241" s="381">
        <f>'Bloom Price'!A241</f>
        <v>0</v>
      </c>
      <c r="C241" s="485">
        <f>'Bloom Price'!B241</f>
        <v>0</v>
      </c>
      <c r="D241" s="8">
        <f>'Bloom Price'!D241</f>
        <v>0</v>
      </c>
      <c r="E241" s="8">
        <f>'Bloom Price'!F241</f>
        <v>0</v>
      </c>
      <c r="F241" s="8">
        <f>'Bloom Price'!H241</f>
        <v>0</v>
      </c>
      <c r="G241" s="8">
        <f>'Bloom Price'!J241</f>
        <v>0</v>
      </c>
      <c r="H241" s="8">
        <f>'Bloom Price'!L241</f>
        <v>0</v>
      </c>
      <c r="I241" s="8">
        <f>'Bloom Price'!N241</f>
        <v>0</v>
      </c>
      <c r="J241" s="8">
        <f>'Bloom Price'!P241</f>
        <v>0</v>
      </c>
      <c r="K241" s="8">
        <f>'Bloom Price'!R241</f>
        <v>0</v>
      </c>
      <c r="L241" s="8">
        <f>'Bloom Price'!T241</f>
        <v>0</v>
      </c>
      <c r="M241" s="8">
        <f>'Bloom Price'!V241</f>
        <v>0</v>
      </c>
      <c r="N241" s="8">
        <f>'Bloom Price'!X241</f>
        <v>0</v>
      </c>
      <c r="O241" s="8">
        <f>'Bloom Price'!Z241</f>
        <v>0</v>
      </c>
      <c r="P241" s="8">
        <f>'Bloom Price'!AB241</f>
        <v>0</v>
      </c>
      <c r="Q241" s="8">
        <f>'Bloom Price'!AD241</f>
        <v>0</v>
      </c>
      <c r="R241" s="8">
        <f>'Bloom Price'!AF241</f>
        <v>0</v>
      </c>
      <c r="S241" s="8">
        <f>'Bloom Price'!AH241</f>
        <v>0</v>
      </c>
      <c r="T241" s="8">
        <f>'Bloom Price'!AJ241</f>
        <v>0</v>
      </c>
      <c r="U241" s="8">
        <f>'Bloom Price'!AL241</f>
        <v>0</v>
      </c>
      <c r="V241" s="8">
        <f>'Bloom Price'!AN241</f>
        <v>0</v>
      </c>
      <c r="W241" s="8">
        <f>'Bloom Price'!AP241</f>
        <v>0</v>
      </c>
      <c r="X241" s="8">
        <f>'Bloom Price'!AR241</f>
        <v>0</v>
      </c>
      <c r="Y241" s="8">
        <f>'Bloom Price'!AT241</f>
        <v>0</v>
      </c>
      <c r="Z241" s="8">
        <f>'Bloom Price'!AV241</f>
        <v>0</v>
      </c>
      <c r="AA241" s="415">
        <f>'Bloom Price'!AX241</f>
        <v>0</v>
      </c>
      <c r="AB241" s="485">
        <f>IF($B241&lt;&gt;DATE(1900,1,0),_xll.BDH(AB$2,"PX_LAST",$B241,$B241,""),0)</f>
        <v>0</v>
      </c>
      <c r="AC241" s="485">
        <f>IF($B241&lt;&gt;DATE(1900,1,0),_xll.BDH(AC$2,"PX_LAST",$B241,$B241,""),0)</f>
        <v>0</v>
      </c>
      <c r="AD241" s="485">
        <f>IF($B241&lt;&gt;DATE(1900,1,0),_xll.BDH(AD$2,"PX_LAST",$B241,$B241,""),0)</f>
        <v>0</v>
      </c>
      <c r="AE241" s="485">
        <f>IF($B241&lt;&gt;DATE(1900,1,0),_xll.BDH(AE$2,"PX_LAST",$B241,$B241,""),0)</f>
        <v>0</v>
      </c>
      <c r="AF241" s="442">
        <f t="shared" si="6"/>
        <v>0</v>
      </c>
      <c r="AG241" s="445">
        <f t="shared" si="7"/>
        <v>0</v>
      </c>
    </row>
    <row r="242" spans="1:34" x14ac:dyDescent="0.25">
      <c r="A242">
        <v>238</v>
      </c>
      <c r="B242" s="381">
        <f>'Bloom Price'!A242</f>
        <v>0</v>
      </c>
      <c r="C242" s="485">
        <f>'Bloom Price'!B242</f>
        <v>0</v>
      </c>
      <c r="D242" s="8">
        <f>'Bloom Price'!D242</f>
        <v>0</v>
      </c>
      <c r="E242" s="8">
        <f>'Bloom Price'!F242</f>
        <v>0</v>
      </c>
      <c r="F242" s="8">
        <f>'Bloom Price'!H242</f>
        <v>0</v>
      </c>
      <c r="G242" s="8">
        <f>'Bloom Price'!J242</f>
        <v>0</v>
      </c>
      <c r="H242" s="8">
        <f>'Bloom Price'!L242</f>
        <v>0</v>
      </c>
      <c r="I242" s="8">
        <f>'Bloom Price'!N242</f>
        <v>0</v>
      </c>
      <c r="J242" s="8">
        <f>'Bloom Price'!P242</f>
        <v>0</v>
      </c>
      <c r="K242" s="8">
        <f>'Bloom Price'!R242</f>
        <v>0</v>
      </c>
      <c r="L242" s="8">
        <f>'Bloom Price'!T242</f>
        <v>0</v>
      </c>
      <c r="M242" s="8">
        <f>'Bloom Price'!V242</f>
        <v>0</v>
      </c>
      <c r="N242" s="8">
        <f>'Bloom Price'!X242</f>
        <v>0</v>
      </c>
      <c r="O242" s="8">
        <f>'Bloom Price'!Z242</f>
        <v>0</v>
      </c>
      <c r="P242" s="8">
        <f>'Bloom Price'!AB242</f>
        <v>0</v>
      </c>
      <c r="Q242" s="8">
        <f>'Bloom Price'!AD242</f>
        <v>0</v>
      </c>
      <c r="R242" s="8">
        <f>'Bloom Price'!AF242</f>
        <v>0</v>
      </c>
      <c r="S242" s="8">
        <f>'Bloom Price'!AH242</f>
        <v>0</v>
      </c>
      <c r="T242" s="8">
        <f>'Bloom Price'!AJ242</f>
        <v>0</v>
      </c>
      <c r="U242" s="8">
        <f>'Bloom Price'!AL242</f>
        <v>0</v>
      </c>
      <c r="V242" s="8">
        <f>'Bloom Price'!AN242</f>
        <v>0</v>
      </c>
      <c r="W242" s="8">
        <f>'Bloom Price'!AP242</f>
        <v>0</v>
      </c>
      <c r="X242" s="8">
        <f>'Bloom Price'!AR242</f>
        <v>0</v>
      </c>
      <c r="Y242" s="8">
        <f>'Bloom Price'!AT242</f>
        <v>0</v>
      </c>
      <c r="Z242" s="8">
        <f>'Bloom Price'!AV242</f>
        <v>0</v>
      </c>
      <c r="AA242" s="415">
        <f>'Bloom Price'!AX242</f>
        <v>0</v>
      </c>
      <c r="AB242" s="485">
        <f>IF($B242&lt;&gt;DATE(1900,1,0),_xll.BDH(AB$2,"PX_LAST",$B242,$B242,""),0)</f>
        <v>0</v>
      </c>
      <c r="AC242" s="485">
        <f>IF($B242&lt;&gt;DATE(1900,1,0),_xll.BDH(AC$2,"PX_LAST",$B242,$B242,""),0)</f>
        <v>0</v>
      </c>
      <c r="AD242" s="485">
        <f>IF($B242&lt;&gt;DATE(1900,1,0),_xll.BDH(AD$2,"PX_LAST",$B242,$B242,""),0)</f>
        <v>0</v>
      </c>
      <c r="AE242" s="485">
        <f>IF($B242&lt;&gt;DATE(1900,1,0),_xll.BDH(AE$2,"PX_LAST",$B242,$B242,""),0)</f>
        <v>0</v>
      </c>
      <c r="AF242" s="442">
        <f t="shared" si="6"/>
        <v>0</v>
      </c>
      <c r="AG242" s="445">
        <f t="shared" si="7"/>
        <v>0</v>
      </c>
    </row>
    <row r="243" spans="1:34" x14ac:dyDescent="0.25">
      <c r="A243">
        <v>239</v>
      </c>
      <c r="B243" s="381">
        <f>'Bloom Price'!A243</f>
        <v>0</v>
      </c>
      <c r="C243" s="485">
        <f>'Bloom Price'!B243</f>
        <v>0</v>
      </c>
      <c r="D243" s="8">
        <f>'Bloom Price'!D243</f>
        <v>0</v>
      </c>
      <c r="E243" s="8">
        <f>'Bloom Price'!F243</f>
        <v>0</v>
      </c>
      <c r="F243" s="8">
        <f>'Bloom Price'!H243</f>
        <v>0</v>
      </c>
      <c r="G243" s="8">
        <f>'Bloom Price'!J243</f>
        <v>0</v>
      </c>
      <c r="H243" s="8">
        <f>'Bloom Price'!L243</f>
        <v>0</v>
      </c>
      <c r="I243" s="8">
        <f>'Bloom Price'!N243</f>
        <v>0</v>
      </c>
      <c r="J243" s="8">
        <f>'Bloom Price'!P243</f>
        <v>0</v>
      </c>
      <c r="K243" s="8">
        <f>'Bloom Price'!R243</f>
        <v>0</v>
      </c>
      <c r="L243" s="8">
        <f>'Bloom Price'!T243</f>
        <v>0</v>
      </c>
      <c r="M243" s="8">
        <f>'Bloom Price'!V243</f>
        <v>0</v>
      </c>
      <c r="N243" s="8">
        <f>'Bloom Price'!X243</f>
        <v>0</v>
      </c>
      <c r="O243" s="8">
        <f>'Bloom Price'!Z243</f>
        <v>0</v>
      </c>
      <c r="P243" s="8">
        <f>'Bloom Price'!AB243</f>
        <v>0</v>
      </c>
      <c r="Q243" s="8">
        <f>'Bloom Price'!AD243</f>
        <v>0</v>
      </c>
      <c r="R243" s="8">
        <f>'Bloom Price'!AF243</f>
        <v>0</v>
      </c>
      <c r="S243" s="8">
        <f>'Bloom Price'!AH243</f>
        <v>0</v>
      </c>
      <c r="T243" s="8">
        <f>'Bloom Price'!AJ243</f>
        <v>0</v>
      </c>
      <c r="U243" s="8">
        <f>'Bloom Price'!AL243</f>
        <v>0</v>
      </c>
      <c r="V243" s="8">
        <f>'Bloom Price'!AN243</f>
        <v>0</v>
      </c>
      <c r="W243" s="8">
        <f>'Bloom Price'!AP243</f>
        <v>0</v>
      </c>
      <c r="X243" s="8">
        <f>'Bloom Price'!AR243</f>
        <v>0</v>
      </c>
      <c r="Y243" s="8">
        <f>'Bloom Price'!AT243</f>
        <v>0</v>
      </c>
      <c r="Z243" s="8">
        <f>'Bloom Price'!AV243</f>
        <v>0</v>
      </c>
      <c r="AA243" s="415">
        <f>'Bloom Price'!AX243</f>
        <v>0</v>
      </c>
      <c r="AB243" s="485">
        <f>IF($B243&lt;&gt;DATE(1900,1,0),_xll.BDH(AB$2,"PX_LAST",$B243,$B243,""),0)</f>
        <v>0</v>
      </c>
      <c r="AC243" s="485">
        <f>IF($B243&lt;&gt;DATE(1900,1,0),_xll.BDH(AC$2,"PX_LAST",$B243,$B243,""),0)</f>
        <v>0</v>
      </c>
      <c r="AD243" s="485">
        <f>IF($B243&lt;&gt;DATE(1900,1,0),_xll.BDH(AD$2,"PX_LAST",$B243,$B243,""),0)</f>
        <v>0</v>
      </c>
      <c r="AE243" s="485">
        <f>IF($B243&lt;&gt;DATE(1900,1,0),_xll.BDH(AE$2,"PX_LAST",$B243,$B243,""),0)</f>
        <v>0</v>
      </c>
      <c r="AF243" s="442">
        <f t="shared" si="6"/>
        <v>0</v>
      </c>
      <c r="AG243" s="445">
        <f t="shared" si="7"/>
        <v>0</v>
      </c>
    </row>
    <row r="244" spans="1:34" x14ac:dyDescent="0.25">
      <c r="A244">
        <v>240</v>
      </c>
      <c r="B244" s="381">
        <f>'Bloom Price'!A244</f>
        <v>0</v>
      </c>
      <c r="C244" s="485">
        <f>'Bloom Price'!B244</f>
        <v>0</v>
      </c>
      <c r="D244" s="8">
        <f>'Bloom Price'!D244</f>
        <v>0</v>
      </c>
      <c r="E244" s="8">
        <f>'Bloom Price'!F244</f>
        <v>0</v>
      </c>
      <c r="F244" s="8">
        <f>'Bloom Price'!H244</f>
        <v>0</v>
      </c>
      <c r="G244" s="8">
        <f>'Bloom Price'!J244</f>
        <v>0</v>
      </c>
      <c r="H244" s="8">
        <f>'Bloom Price'!L244</f>
        <v>0</v>
      </c>
      <c r="I244" s="8">
        <f>'Bloom Price'!N244</f>
        <v>0</v>
      </c>
      <c r="J244" s="8">
        <f>'Bloom Price'!P244</f>
        <v>0</v>
      </c>
      <c r="K244" s="8">
        <f>'Bloom Price'!R244</f>
        <v>0</v>
      </c>
      <c r="L244" s="8">
        <f>'Bloom Price'!T244</f>
        <v>0</v>
      </c>
      <c r="M244" s="8">
        <f>'Bloom Price'!V244</f>
        <v>0</v>
      </c>
      <c r="N244" s="8">
        <f>'Bloom Price'!X244</f>
        <v>0</v>
      </c>
      <c r="O244" s="8">
        <f>'Bloom Price'!Z244</f>
        <v>0</v>
      </c>
      <c r="P244" s="8">
        <f>'Bloom Price'!AB244</f>
        <v>0</v>
      </c>
      <c r="Q244" s="8">
        <f>'Bloom Price'!AD244</f>
        <v>0</v>
      </c>
      <c r="R244" s="8">
        <f>'Bloom Price'!AF244</f>
        <v>0</v>
      </c>
      <c r="S244" s="8">
        <f>'Bloom Price'!AH244</f>
        <v>0</v>
      </c>
      <c r="T244" s="8">
        <f>'Bloom Price'!AJ244</f>
        <v>0</v>
      </c>
      <c r="U244" s="8">
        <f>'Bloom Price'!AL244</f>
        <v>0</v>
      </c>
      <c r="V244" s="8">
        <f>'Bloom Price'!AN244</f>
        <v>0</v>
      </c>
      <c r="W244" s="8">
        <f>'Bloom Price'!AP244</f>
        <v>0</v>
      </c>
      <c r="X244" s="8">
        <f>'Bloom Price'!AR244</f>
        <v>0</v>
      </c>
      <c r="Y244" s="8">
        <f>'Bloom Price'!AT244</f>
        <v>0</v>
      </c>
      <c r="Z244" s="8">
        <f>'Bloom Price'!AV244</f>
        <v>0</v>
      </c>
      <c r="AA244" s="415">
        <f>'Bloom Price'!AX244</f>
        <v>0</v>
      </c>
      <c r="AB244" s="485">
        <f>IF($B244&lt;&gt;DATE(1900,1,0),_xll.BDH(AB$2,"PX_LAST",$B244,$B244,""),0)</f>
        <v>0</v>
      </c>
      <c r="AC244" s="485">
        <f>IF($B244&lt;&gt;DATE(1900,1,0),_xll.BDH(AC$2,"PX_LAST",$B244,$B244,""),0)</f>
        <v>0</v>
      </c>
      <c r="AD244" s="485">
        <f>IF($B244&lt;&gt;DATE(1900,1,0),_xll.BDH(AD$2,"PX_LAST",$B244,$B244,""),0)</f>
        <v>0</v>
      </c>
      <c r="AE244" s="485">
        <f>IF($B244&lt;&gt;DATE(1900,1,0),_xll.BDH(AE$2,"PX_LAST",$B244,$B244,""),0)</f>
        <v>0</v>
      </c>
      <c r="AF244" s="442">
        <f t="shared" si="6"/>
        <v>0</v>
      </c>
      <c r="AG244" s="445">
        <f t="shared" si="7"/>
        <v>0</v>
      </c>
    </row>
    <row r="245" spans="1:34" x14ac:dyDescent="0.25">
      <c r="A245">
        <v>241</v>
      </c>
      <c r="B245" s="381">
        <f>'Bloom Price'!A245</f>
        <v>0</v>
      </c>
      <c r="C245" s="485">
        <f>'Bloom Price'!B245</f>
        <v>0</v>
      </c>
      <c r="D245" s="8">
        <f>'Bloom Price'!D245</f>
        <v>0</v>
      </c>
      <c r="E245" s="8">
        <f>'Bloom Price'!F245</f>
        <v>0</v>
      </c>
      <c r="F245" s="8">
        <f>'Bloom Price'!H245</f>
        <v>0</v>
      </c>
      <c r="G245" s="8">
        <f>'Bloom Price'!J245</f>
        <v>0</v>
      </c>
      <c r="H245" s="8">
        <f>'Bloom Price'!L245</f>
        <v>0</v>
      </c>
      <c r="I245" s="8">
        <f>'Bloom Price'!N245</f>
        <v>0</v>
      </c>
      <c r="J245" s="8">
        <f>'Bloom Price'!P245</f>
        <v>0</v>
      </c>
      <c r="K245" s="8">
        <f>'Bloom Price'!R245</f>
        <v>0</v>
      </c>
      <c r="L245" s="8">
        <f>'Bloom Price'!T245</f>
        <v>0</v>
      </c>
      <c r="M245" s="8">
        <f>'Bloom Price'!V245</f>
        <v>0</v>
      </c>
      <c r="N245" s="8">
        <f>'Bloom Price'!X245</f>
        <v>0</v>
      </c>
      <c r="O245" s="8">
        <f>'Bloom Price'!Z245</f>
        <v>0</v>
      </c>
      <c r="P245" s="8">
        <f>'Bloom Price'!AB245</f>
        <v>0</v>
      </c>
      <c r="Q245" s="8">
        <f>'Bloom Price'!AD245</f>
        <v>0</v>
      </c>
      <c r="R245" s="8">
        <f>'Bloom Price'!AF245</f>
        <v>0</v>
      </c>
      <c r="S245" s="8">
        <f>'Bloom Price'!AH245</f>
        <v>0</v>
      </c>
      <c r="T245" s="8">
        <f>'Bloom Price'!AJ245</f>
        <v>0</v>
      </c>
      <c r="U245" s="8">
        <f>'Bloom Price'!AL245</f>
        <v>0</v>
      </c>
      <c r="V245" s="8">
        <f>'Bloom Price'!AN245</f>
        <v>0</v>
      </c>
      <c r="W245" s="8">
        <f>'Bloom Price'!AP245</f>
        <v>0</v>
      </c>
      <c r="X245" s="8">
        <f>'Bloom Price'!AR245</f>
        <v>0</v>
      </c>
      <c r="Y245" s="8">
        <f>'Bloom Price'!AT245</f>
        <v>0</v>
      </c>
      <c r="Z245" s="8">
        <f>'Bloom Price'!AV245</f>
        <v>0</v>
      </c>
      <c r="AA245" s="415">
        <f>'Bloom Price'!AX245</f>
        <v>0</v>
      </c>
      <c r="AB245" s="485">
        <f>IF($B245&lt;&gt;DATE(1900,1,0),_xll.BDH(AB$2,"PX_LAST",$B245,$B245,""),0)</f>
        <v>0</v>
      </c>
      <c r="AC245" s="485">
        <f>IF($B245&lt;&gt;DATE(1900,1,0),_xll.BDH(AC$2,"PX_LAST",$B245,$B245,""),0)</f>
        <v>0</v>
      </c>
      <c r="AD245" s="485">
        <f>IF($B245&lt;&gt;DATE(1900,1,0),_xll.BDH(AD$2,"PX_LAST",$B245,$B245,""),0)</f>
        <v>0</v>
      </c>
      <c r="AE245" s="485">
        <f>IF($B245&lt;&gt;DATE(1900,1,0),_xll.BDH(AE$2,"PX_LAST",$B245,$B245,""),0)</f>
        <v>0</v>
      </c>
      <c r="AF245" s="442">
        <f t="shared" si="6"/>
        <v>0</v>
      </c>
      <c r="AG245" s="445">
        <f t="shared" si="7"/>
        <v>0</v>
      </c>
    </row>
    <row r="246" spans="1:34" x14ac:dyDescent="0.25">
      <c r="A246">
        <v>242</v>
      </c>
      <c r="B246" s="381">
        <f>'Bloom Price'!A246</f>
        <v>0</v>
      </c>
      <c r="C246" s="485">
        <f>'Bloom Price'!B246</f>
        <v>0</v>
      </c>
      <c r="D246" s="8">
        <f>'Bloom Price'!D246</f>
        <v>0</v>
      </c>
      <c r="E246" s="8">
        <f>'Bloom Price'!F246</f>
        <v>0</v>
      </c>
      <c r="F246" s="8">
        <f>'Bloom Price'!H246</f>
        <v>0</v>
      </c>
      <c r="G246" s="8">
        <f>'Bloom Price'!J246</f>
        <v>0</v>
      </c>
      <c r="H246" s="8">
        <f>'Bloom Price'!L246</f>
        <v>0</v>
      </c>
      <c r="I246" s="8">
        <f>'Bloom Price'!N246</f>
        <v>0</v>
      </c>
      <c r="J246" s="8">
        <f>'Bloom Price'!P246</f>
        <v>0</v>
      </c>
      <c r="K246" s="8">
        <f>'Bloom Price'!R246</f>
        <v>0</v>
      </c>
      <c r="L246" s="8">
        <f>'Bloom Price'!T246</f>
        <v>0</v>
      </c>
      <c r="M246" s="8">
        <f>'Bloom Price'!V246</f>
        <v>0</v>
      </c>
      <c r="N246" s="8">
        <f>'Bloom Price'!X246</f>
        <v>0</v>
      </c>
      <c r="O246" s="8">
        <f>'Bloom Price'!Z246</f>
        <v>0</v>
      </c>
      <c r="P246" s="8">
        <f>'Bloom Price'!AB246</f>
        <v>0</v>
      </c>
      <c r="Q246" s="8">
        <f>'Bloom Price'!AD246</f>
        <v>0</v>
      </c>
      <c r="R246" s="8">
        <f>'Bloom Price'!AF246</f>
        <v>0</v>
      </c>
      <c r="S246" s="8">
        <f>'Bloom Price'!AH246</f>
        <v>0</v>
      </c>
      <c r="T246" s="8">
        <f>'Bloom Price'!AJ246</f>
        <v>0</v>
      </c>
      <c r="U246" s="8">
        <f>'Bloom Price'!AL246</f>
        <v>0</v>
      </c>
      <c r="V246" s="8">
        <f>'Bloom Price'!AN246</f>
        <v>0</v>
      </c>
      <c r="W246" s="8">
        <f>'Bloom Price'!AP246</f>
        <v>0</v>
      </c>
      <c r="X246" s="8">
        <f>'Bloom Price'!AR246</f>
        <v>0</v>
      </c>
      <c r="Y246" s="8">
        <f>'Bloom Price'!AT246</f>
        <v>0</v>
      </c>
      <c r="Z246" s="8">
        <f>'Bloom Price'!AV246</f>
        <v>0</v>
      </c>
      <c r="AA246" s="415">
        <f>'Bloom Price'!AX246</f>
        <v>0</v>
      </c>
      <c r="AB246" s="485">
        <f>IF($B246&lt;&gt;DATE(1900,1,0),_xll.BDH(AB$2,"PX_LAST",$B246,$B246,""),0)</f>
        <v>0</v>
      </c>
      <c r="AC246" s="485">
        <f>IF($B246&lt;&gt;DATE(1900,1,0),_xll.BDH(AC$2,"PX_LAST",$B246,$B246,""),0)</f>
        <v>0</v>
      </c>
      <c r="AD246" s="485">
        <f>IF($B246&lt;&gt;DATE(1900,1,0),_xll.BDH(AD$2,"PX_LAST",$B246,$B246,""),0)</f>
        <v>0</v>
      </c>
      <c r="AE246" s="485">
        <f>IF($B246&lt;&gt;DATE(1900,1,0),_xll.BDH(AE$2,"PX_LAST",$B246,$B246,""),0)</f>
        <v>0</v>
      </c>
      <c r="AF246" s="442">
        <f t="shared" si="6"/>
        <v>0</v>
      </c>
      <c r="AG246" s="445">
        <f t="shared" si="7"/>
        <v>0</v>
      </c>
    </row>
    <row r="247" spans="1:34" x14ac:dyDescent="0.25">
      <c r="A247">
        <v>243</v>
      </c>
      <c r="B247" s="381">
        <f>'Bloom Price'!A247</f>
        <v>0</v>
      </c>
      <c r="C247" s="485">
        <f>'Bloom Price'!B247</f>
        <v>0</v>
      </c>
      <c r="D247" s="8">
        <f>'Bloom Price'!D247</f>
        <v>0</v>
      </c>
      <c r="E247" s="8">
        <f>'Bloom Price'!F247</f>
        <v>0</v>
      </c>
      <c r="F247" s="8">
        <f>'Bloom Price'!H247</f>
        <v>0</v>
      </c>
      <c r="G247" s="8">
        <f>'Bloom Price'!J247</f>
        <v>0</v>
      </c>
      <c r="H247" s="8">
        <f>'Bloom Price'!L247</f>
        <v>0</v>
      </c>
      <c r="I247" s="8">
        <f>'Bloom Price'!N247</f>
        <v>0</v>
      </c>
      <c r="J247" s="8">
        <f>'Bloom Price'!P247</f>
        <v>0</v>
      </c>
      <c r="K247" s="8">
        <f>'Bloom Price'!R247</f>
        <v>0</v>
      </c>
      <c r="L247" s="8">
        <f>'Bloom Price'!T247</f>
        <v>0</v>
      </c>
      <c r="M247" s="8">
        <f>'Bloom Price'!V247</f>
        <v>0</v>
      </c>
      <c r="N247" s="8">
        <f>'Bloom Price'!X247</f>
        <v>0</v>
      </c>
      <c r="O247" s="8">
        <f>'Bloom Price'!Z247</f>
        <v>0</v>
      </c>
      <c r="P247" s="8">
        <f>'Bloom Price'!AB247</f>
        <v>0</v>
      </c>
      <c r="Q247" s="8">
        <f>'Bloom Price'!AD247</f>
        <v>0</v>
      </c>
      <c r="R247" s="8">
        <f>'Bloom Price'!AF247</f>
        <v>0</v>
      </c>
      <c r="S247" s="8">
        <f>'Bloom Price'!AH247</f>
        <v>0</v>
      </c>
      <c r="T247" s="8">
        <f>'Bloom Price'!AJ247</f>
        <v>0</v>
      </c>
      <c r="U247" s="8">
        <f>'Bloom Price'!AL247</f>
        <v>0</v>
      </c>
      <c r="V247" s="8">
        <f>'Bloom Price'!AN247</f>
        <v>0</v>
      </c>
      <c r="W247" s="8">
        <f>'Bloom Price'!AP247</f>
        <v>0</v>
      </c>
      <c r="X247" s="8">
        <f>'Bloom Price'!AR247</f>
        <v>0</v>
      </c>
      <c r="Y247" s="8">
        <f>'Bloom Price'!AT247</f>
        <v>0</v>
      </c>
      <c r="Z247" s="8">
        <f>'Bloom Price'!AV247</f>
        <v>0</v>
      </c>
      <c r="AA247" s="415">
        <f>'Bloom Price'!AX247</f>
        <v>0</v>
      </c>
      <c r="AB247" s="485">
        <f>IF($B247&lt;&gt;DATE(1900,1,0),_xll.BDH(AB$2,"PX_LAST",$B247,$B247,""),0)</f>
        <v>0</v>
      </c>
      <c r="AC247" s="485">
        <f>IF($B247&lt;&gt;DATE(1900,1,0),_xll.BDH(AC$2,"PX_LAST",$B247,$B247,""),0)</f>
        <v>0</v>
      </c>
      <c r="AD247" s="485">
        <f>IF($B247&lt;&gt;DATE(1900,1,0),_xll.BDH(AD$2,"PX_LAST",$B247,$B247,""),0)</f>
        <v>0</v>
      </c>
      <c r="AE247" s="485">
        <f>IF($B247&lt;&gt;DATE(1900,1,0),_xll.BDH(AE$2,"PX_LAST",$B247,$B247,""),0)</f>
        <v>0</v>
      </c>
      <c r="AF247" s="442">
        <f t="shared" si="6"/>
        <v>0</v>
      </c>
      <c r="AG247" s="445">
        <f t="shared" si="7"/>
        <v>0</v>
      </c>
    </row>
    <row r="248" spans="1:34" x14ac:dyDescent="0.25">
      <c r="A248">
        <v>244</v>
      </c>
      <c r="B248" s="381">
        <f>'Bloom Price'!A248</f>
        <v>0</v>
      </c>
      <c r="C248" s="485">
        <f>'Bloom Price'!B248</f>
        <v>0</v>
      </c>
      <c r="D248" s="8">
        <f>'Bloom Price'!D248</f>
        <v>0</v>
      </c>
      <c r="E248" s="8">
        <f>'Bloom Price'!F248</f>
        <v>0</v>
      </c>
      <c r="F248" s="8">
        <f>'Bloom Price'!H248</f>
        <v>0</v>
      </c>
      <c r="G248" s="8">
        <f>'Bloom Price'!J248</f>
        <v>0</v>
      </c>
      <c r="H248" s="8">
        <f>'Bloom Price'!L248</f>
        <v>0</v>
      </c>
      <c r="I248" s="8">
        <f>'Bloom Price'!N248</f>
        <v>0</v>
      </c>
      <c r="J248" s="8">
        <f>'Bloom Price'!P248</f>
        <v>0</v>
      </c>
      <c r="K248" s="8">
        <f>'Bloom Price'!R248</f>
        <v>0</v>
      </c>
      <c r="L248" s="8">
        <f>'Bloom Price'!T248</f>
        <v>0</v>
      </c>
      <c r="M248" s="8">
        <f>'Bloom Price'!V248</f>
        <v>0</v>
      </c>
      <c r="N248" s="8">
        <f>'Bloom Price'!X248</f>
        <v>0</v>
      </c>
      <c r="O248" s="8">
        <f>'Bloom Price'!Z248</f>
        <v>0</v>
      </c>
      <c r="P248" s="8">
        <f>'Bloom Price'!AB248</f>
        <v>0</v>
      </c>
      <c r="Q248" s="8">
        <f>'Bloom Price'!AD248</f>
        <v>0</v>
      </c>
      <c r="R248" s="8">
        <f>'Bloom Price'!AF248</f>
        <v>0</v>
      </c>
      <c r="S248" s="8">
        <f>'Bloom Price'!AH248</f>
        <v>0</v>
      </c>
      <c r="T248" s="8">
        <f>'Bloom Price'!AJ248</f>
        <v>0</v>
      </c>
      <c r="U248" s="8">
        <f>'Bloom Price'!AL248</f>
        <v>0</v>
      </c>
      <c r="V248" s="8">
        <f>'Bloom Price'!AN248</f>
        <v>0</v>
      </c>
      <c r="W248" s="8">
        <f>'Bloom Price'!AP248</f>
        <v>0</v>
      </c>
      <c r="X248" s="8">
        <f>'Bloom Price'!AR248</f>
        <v>0</v>
      </c>
      <c r="Y248" s="8">
        <f>'Bloom Price'!AT248</f>
        <v>0</v>
      </c>
      <c r="Z248" s="8">
        <f>'Bloom Price'!AV248</f>
        <v>0</v>
      </c>
      <c r="AA248" s="415">
        <f>'Bloom Price'!AX248</f>
        <v>0</v>
      </c>
      <c r="AB248" s="485">
        <f>IF($B248&lt;&gt;DATE(1900,1,0),_xll.BDH(AB$2,"PX_LAST",$B248,$B248,""),0)</f>
        <v>0</v>
      </c>
      <c r="AC248" s="485">
        <f>IF($B248&lt;&gt;DATE(1900,1,0),_xll.BDH(AC$2,"PX_LAST",$B248,$B248,""),0)</f>
        <v>0</v>
      </c>
      <c r="AD248" s="485">
        <f>IF($B248&lt;&gt;DATE(1900,1,0),_xll.BDH(AD$2,"PX_LAST",$B248,$B248,""),0)</f>
        <v>0</v>
      </c>
      <c r="AE248" s="485">
        <f>IF($B248&lt;&gt;DATE(1900,1,0),_xll.BDH(AE$2,"PX_LAST",$B248,$B248,""),0)</f>
        <v>0</v>
      </c>
      <c r="AF248" s="442">
        <f t="shared" si="6"/>
        <v>0</v>
      </c>
      <c r="AG248" s="445">
        <f t="shared" si="7"/>
        <v>0</v>
      </c>
    </row>
    <row r="249" spans="1:34" x14ac:dyDescent="0.25">
      <c r="A249">
        <v>245</v>
      </c>
      <c r="B249" s="381">
        <f>'Bloom Price'!A249</f>
        <v>0</v>
      </c>
      <c r="C249" s="485">
        <f>'Bloom Price'!B249</f>
        <v>0</v>
      </c>
      <c r="D249" s="8">
        <f>'Bloom Price'!D249</f>
        <v>0</v>
      </c>
      <c r="E249" s="8">
        <f>'Bloom Price'!F249</f>
        <v>0</v>
      </c>
      <c r="F249" s="8">
        <f>'Bloom Price'!H249</f>
        <v>0</v>
      </c>
      <c r="G249" s="8">
        <f>'Bloom Price'!J249</f>
        <v>0</v>
      </c>
      <c r="H249" s="8">
        <f>'Bloom Price'!L249</f>
        <v>0</v>
      </c>
      <c r="I249" s="8">
        <f>'Bloom Price'!N249</f>
        <v>0</v>
      </c>
      <c r="J249" s="8">
        <f>'Bloom Price'!P249</f>
        <v>0</v>
      </c>
      <c r="K249" s="8">
        <f>'Bloom Price'!R249</f>
        <v>0</v>
      </c>
      <c r="L249" s="8">
        <f>'Bloom Price'!T249</f>
        <v>0</v>
      </c>
      <c r="M249" s="8">
        <f>'Bloom Price'!V249</f>
        <v>0</v>
      </c>
      <c r="N249" s="8">
        <f>'Bloom Price'!X249</f>
        <v>0</v>
      </c>
      <c r="O249" s="8">
        <f>'Bloom Price'!Z249</f>
        <v>0</v>
      </c>
      <c r="P249" s="8">
        <f>'Bloom Price'!AB249</f>
        <v>0</v>
      </c>
      <c r="Q249" s="8">
        <f>'Bloom Price'!AD249</f>
        <v>0</v>
      </c>
      <c r="R249" s="8">
        <f>'Bloom Price'!AF249</f>
        <v>0</v>
      </c>
      <c r="S249" s="8">
        <f>'Bloom Price'!AH249</f>
        <v>0</v>
      </c>
      <c r="T249" s="8">
        <f>'Bloom Price'!AJ249</f>
        <v>0</v>
      </c>
      <c r="U249" s="8">
        <f>'Bloom Price'!AL249</f>
        <v>0</v>
      </c>
      <c r="V249" s="8">
        <f>'Bloom Price'!AN249</f>
        <v>0</v>
      </c>
      <c r="W249" s="8">
        <f>'Bloom Price'!AP249</f>
        <v>0</v>
      </c>
      <c r="X249" s="8">
        <f>'Bloom Price'!AR249</f>
        <v>0</v>
      </c>
      <c r="Y249" s="8">
        <f>'Bloom Price'!AT249</f>
        <v>0</v>
      </c>
      <c r="Z249" s="8">
        <f>'Bloom Price'!AV249</f>
        <v>0</v>
      </c>
      <c r="AA249" s="415">
        <f>'Bloom Price'!AX249</f>
        <v>0</v>
      </c>
      <c r="AB249" s="485">
        <f>IF($B249&lt;&gt;DATE(1900,1,0),_xll.BDH(AB$2,"PX_LAST",$B249,$B249,""),0)</f>
        <v>0</v>
      </c>
      <c r="AC249" s="485">
        <f>IF($B249&lt;&gt;DATE(1900,1,0),_xll.BDH(AC$2,"PX_LAST",$B249,$B249,""),0)</f>
        <v>0</v>
      </c>
      <c r="AD249" s="485">
        <f>IF($B249&lt;&gt;DATE(1900,1,0),_xll.BDH(AD$2,"PX_LAST",$B249,$B249,""),0)</f>
        <v>0</v>
      </c>
      <c r="AE249" s="485">
        <f>IF($B249&lt;&gt;DATE(1900,1,0),_xll.BDH(AE$2,"PX_LAST",$B249,$B249,""),0)</f>
        <v>0</v>
      </c>
      <c r="AF249" s="442">
        <f t="shared" si="6"/>
        <v>0</v>
      </c>
      <c r="AG249" s="445">
        <f t="shared" si="7"/>
        <v>0</v>
      </c>
    </row>
    <row r="250" spans="1:34" x14ac:dyDescent="0.25">
      <c r="A250">
        <v>246</v>
      </c>
      <c r="B250" s="381">
        <f>'Bloom Price'!A250</f>
        <v>0</v>
      </c>
      <c r="C250" s="485">
        <f>'Bloom Price'!B250</f>
        <v>0</v>
      </c>
      <c r="D250" s="8">
        <f>'Bloom Price'!D250</f>
        <v>0</v>
      </c>
      <c r="E250" s="8">
        <f>'Bloom Price'!F250</f>
        <v>0</v>
      </c>
      <c r="F250" s="8">
        <f>'Bloom Price'!H250</f>
        <v>0</v>
      </c>
      <c r="G250" s="8">
        <f>'Bloom Price'!J250</f>
        <v>0</v>
      </c>
      <c r="H250" s="8">
        <f>'Bloom Price'!L250</f>
        <v>0</v>
      </c>
      <c r="I250" s="8">
        <f>'Bloom Price'!N250</f>
        <v>0</v>
      </c>
      <c r="J250" s="8">
        <f>'Bloom Price'!P250</f>
        <v>0</v>
      </c>
      <c r="K250" s="8">
        <f>'Bloom Price'!R250</f>
        <v>0</v>
      </c>
      <c r="L250" s="8">
        <f>'Bloom Price'!T250</f>
        <v>0</v>
      </c>
      <c r="M250" s="8">
        <f>'Bloom Price'!V250</f>
        <v>0</v>
      </c>
      <c r="N250" s="8">
        <f>'Bloom Price'!X250</f>
        <v>0</v>
      </c>
      <c r="O250" s="8">
        <f>'Bloom Price'!Z250</f>
        <v>0</v>
      </c>
      <c r="P250" s="8">
        <f>'Bloom Price'!AB250</f>
        <v>0</v>
      </c>
      <c r="Q250" s="8">
        <f>'Bloom Price'!AD250</f>
        <v>0</v>
      </c>
      <c r="R250" s="8">
        <f>'Bloom Price'!AF250</f>
        <v>0</v>
      </c>
      <c r="S250" s="8">
        <f>'Bloom Price'!AH250</f>
        <v>0</v>
      </c>
      <c r="T250" s="8">
        <f>'Bloom Price'!AJ250</f>
        <v>0</v>
      </c>
      <c r="U250" s="8">
        <f>'Bloom Price'!AL250</f>
        <v>0</v>
      </c>
      <c r="V250" s="8">
        <f>'Bloom Price'!AN250</f>
        <v>0</v>
      </c>
      <c r="W250" s="8">
        <f>'Bloom Price'!AP250</f>
        <v>0</v>
      </c>
      <c r="X250" s="8">
        <f>'Bloom Price'!AR250</f>
        <v>0</v>
      </c>
      <c r="Y250" s="8">
        <f>'Bloom Price'!AT250</f>
        <v>0</v>
      </c>
      <c r="Z250" s="8">
        <f>'Bloom Price'!AV250</f>
        <v>0</v>
      </c>
      <c r="AA250" s="415">
        <f>'Bloom Price'!AX250</f>
        <v>0</v>
      </c>
      <c r="AB250" s="485">
        <f>IF($B250&lt;&gt;DATE(1900,1,0),_xll.BDH(AB$2,"PX_LAST",$B250,$B250,""),0)</f>
        <v>0</v>
      </c>
      <c r="AC250" s="485">
        <f>IF($B250&lt;&gt;DATE(1900,1,0),_xll.BDH(AC$2,"PX_LAST",$B250,$B250,""),0)</f>
        <v>0</v>
      </c>
      <c r="AD250" s="485">
        <f>IF($B250&lt;&gt;DATE(1900,1,0),_xll.BDH(AD$2,"PX_LAST",$B250,$B250,""),0)</f>
        <v>0</v>
      </c>
      <c r="AE250" s="485">
        <f>IF($B250&lt;&gt;DATE(1900,1,0),_xll.BDH(AE$2,"PX_LAST",$B250,$B250,""),0)</f>
        <v>0</v>
      </c>
      <c r="AF250" s="442">
        <f t="shared" si="6"/>
        <v>0</v>
      </c>
      <c r="AG250" s="445">
        <f t="shared" si="7"/>
        <v>0</v>
      </c>
    </row>
    <row r="251" spans="1:34" x14ac:dyDescent="0.25">
      <c r="A251">
        <v>247</v>
      </c>
      <c r="B251" s="381">
        <f>'Bloom Price'!A251</f>
        <v>0</v>
      </c>
      <c r="C251" s="485">
        <f>'Bloom Price'!B251</f>
        <v>0</v>
      </c>
      <c r="D251" s="8">
        <f>'Bloom Price'!D251</f>
        <v>0</v>
      </c>
      <c r="E251" s="8">
        <f>'Bloom Price'!F251</f>
        <v>0</v>
      </c>
      <c r="F251" s="8">
        <f>'Bloom Price'!H251</f>
        <v>0</v>
      </c>
      <c r="G251" s="8">
        <f>'Bloom Price'!J251</f>
        <v>0</v>
      </c>
      <c r="H251" s="8">
        <f>'Bloom Price'!L251</f>
        <v>0</v>
      </c>
      <c r="I251" s="8">
        <f>'Bloom Price'!N251</f>
        <v>0</v>
      </c>
      <c r="J251" s="8">
        <f>'Bloom Price'!P251</f>
        <v>0</v>
      </c>
      <c r="K251" s="8">
        <f>'Bloom Price'!R251</f>
        <v>0</v>
      </c>
      <c r="L251" s="8">
        <f>'Bloom Price'!T251</f>
        <v>0</v>
      </c>
      <c r="M251" s="8">
        <f>'Bloom Price'!V251</f>
        <v>0</v>
      </c>
      <c r="N251" s="8">
        <f>'Bloom Price'!X251</f>
        <v>0</v>
      </c>
      <c r="O251" s="8">
        <f>'Bloom Price'!Z251</f>
        <v>0</v>
      </c>
      <c r="P251" s="8">
        <f>'Bloom Price'!AB251</f>
        <v>0</v>
      </c>
      <c r="Q251" s="8">
        <f>'Bloom Price'!AD251</f>
        <v>0</v>
      </c>
      <c r="R251" s="8">
        <f>'Bloom Price'!AF251</f>
        <v>0</v>
      </c>
      <c r="S251" s="8">
        <f>'Bloom Price'!AH251</f>
        <v>0</v>
      </c>
      <c r="T251" s="8">
        <f>'Bloom Price'!AJ251</f>
        <v>0</v>
      </c>
      <c r="U251" s="8">
        <f>'Bloom Price'!AL251</f>
        <v>0</v>
      </c>
      <c r="V251" s="8">
        <f>'Bloom Price'!AN251</f>
        <v>0</v>
      </c>
      <c r="W251" s="8">
        <f>'Bloom Price'!AP251</f>
        <v>0</v>
      </c>
      <c r="X251" s="8">
        <f>'Bloom Price'!AR251</f>
        <v>0</v>
      </c>
      <c r="Y251" s="8">
        <f>'Bloom Price'!AT251</f>
        <v>0</v>
      </c>
      <c r="Z251" s="8">
        <f>'Bloom Price'!AV251</f>
        <v>0</v>
      </c>
      <c r="AA251" s="415">
        <f>'Bloom Price'!AX251</f>
        <v>0</v>
      </c>
      <c r="AB251" s="485">
        <f>IF($B251&lt;&gt;DATE(1900,1,0),_xll.BDH(AB$2,"PX_LAST",$B251,$B251,""),0)</f>
        <v>0</v>
      </c>
      <c r="AC251" s="485">
        <f>IF($B251&lt;&gt;DATE(1900,1,0),_xll.BDH(AC$2,"PX_LAST",$B251,$B251,""),0)</f>
        <v>0</v>
      </c>
      <c r="AD251" s="485">
        <f>IF($B251&lt;&gt;DATE(1900,1,0),_xll.BDH(AD$2,"PX_LAST",$B251,$B251,""),0)</f>
        <v>0</v>
      </c>
      <c r="AE251" s="485">
        <f>IF($B251&lt;&gt;DATE(1900,1,0),_xll.BDH(AE$2,"PX_LAST",$B251,$B251,""),0)</f>
        <v>0</v>
      </c>
      <c r="AF251" s="442">
        <f t="shared" si="6"/>
        <v>0</v>
      </c>
      <c r="AG251" s="445">
        <f t="shared" si="7"/>
        <v>0</v>
      </c>
    </row>
    <row r="252" spans="1:34" x14ac:dyDescent="0.25">
      <c r="A252">
        <v>248</v>
      </c>
      <c r="B252" s="381">
        <f>'Bloom Price'!A252</f>
        <v>0</v>
      </c>
      <c r="C252" s="485">
        <f>'Bloom Price'!B252</f>
        <v>0</v>
      </c>
      <c r="D252" s="8">
        <f>'Bloom Price'!D252</f>
        <v>0</v>
      </c>
      <c r="E252" s="8">
        <f>'Bloom Price'!F252</f>
        <v>0</v>
      </c>
      <c r="F252" s="8">
        <f>'Bloom Price'!H252</f>
        <v>0</v>
      </c>
      <c r="G252" s="8">
        <f>'Bloom Price'!J252</f>
        <v>0</v>
      </c>
      <c r="H252" s="8">
        <f>'Bloom Price'!L252</f>
        <v>0</v>
      </c>
      <c r="I252" s="8">
        <f>'Bloom Price'!N252</f>
        <v>0</v>
      </c>
      <c r="J252" s="8">
        <f>'Bloom Price'!P252</f>
        <v>0</v>
      </c>
      <c r="K252" s="8">
        <f>'Bloom Price'!R252</f>
        <v>0</v>
      </c>
      <c r="L252" s="8">
        <f>'Bloom Price'!T252</f>
        <v>0</v>
      </c>
      <c r="M252" s="8">
        <f>'Bloom Price'!V252</f>
        <v>0</v>
      </c>
      <c r="N252" s="8">
        <f>'Bloom Price'!X252</f>
        <v>0</v>
      </c>
      <c r="O252" s="8">
        <f>'Bloom Price'!Z252</f>
        <v>0</v>
      </c>
      <c r="P252" s="8">
        <f>'Bloom Price'!AB252</f>
        <v>0</v>
      </c>
      <c r="Q252" s="8">
        <f>'Bloom Price'!AD252</f>
        <v>0</v>
      </c>
      <c r="R252" s="8">
        <f>'Bloom Price'!AF252</f>
        <v>0</v>
      </c>
      <c r="S252" s="8">
        <f>'Bloom Price'!AH252</f>
        <v>0</v>
      </c>
      <c r="T252" s="8">
        <f>'Bloom Price'!AJ252</f>
        <v>0</v>
      </c>
      <c r="U252" s="8">
        <f>'Bloom Price'!AL252</f>
        <v>0</v>
      </c>
      <c r="V252" s="8">
        <f>'Bloom Price'!AN252</f>
        <v>0</v>
      </c>
      <c r="W252" s="8">
        <f>'Bloom Price'!AP252</f>
        <v>0</v>
      </c>
      <c r="X252" s="8">
        <f>'Bloom Price'!AR252</f>
        <v>0</v>
      </c>
      <c r="Y252" s="8">
        <f>'Bloom Price'!AT252</f>
        <v>0</v>
      </c>
      <c r="Z252" s="8">
        <f>'Bloom Price'!AV252</f>
        <v>0</v>
      </c>
      <c r="AA252" s="415">
        <f>'Bloom Price'!AX252</f>
        <v>0</v>
      </c>
      <c r="AB252" s="485">
        <f>IF($B252&lt;&gt;DATE(1900,1,0),_xll.BDH(AB$2,"PX_LAST",$B252,$B252,""),0)</f>
        <v>0</v>
      </c>
      <c r="AC252" s="485">
        <f>IF($B252&lt;&gt;DATE(1900,1,0),_xll.BDH(AC$2,"PX_LAST",$B252,$B252,""),0)</f>
        <v>0</v>
      </c>
      <c r="AD252" s="485">
        <f>IF($B252&lt;&gt;DATE(1900,1,0),_xll.BDH(AD$2,"PX_LAST",$B252,$B252,""),0)</f>
        <v>0</v>
      </c>
      <c r="AE252" s="485">
        <f>IF($B252&lt;&gt;DATE(1900,1,0),_xll.BDH(AE$2,"PX_LAST",$B252,$B252,""),0)</f>
        <v>0</v>
      </c>
      <c r="AF252" s="442">
        <f t="shared" si="6"/>
        <v>0</v>
      </c>
      <c r="AG252" s="445">
        <f t="shared" si="7"/>
        <v>0</v>
      </c>
    </row>
    <row r="253" spans="1:34" x14ac:dyDescent="0.25">
      <c r="A253">
        <v>249</v>
      </c>
      <c r="B253" s="381">
        <f>'Bloom Price'!A253</f>
        <v>0</v>
      </c>
      <c r="C253" s="485">
        <f>'Bloom Price'!B253</f>
        <v>0</v>
      </c>
      <c r="D253" s="8">
        <f>'Bloom Price'!D253</f>
        <v>0</v>
      </c>
      <c r="E253" s="8">
        <f>'Bloom Price'!F253</f>
        <v>0</v>
      </c>
      <c r="F253" s="8">
        <f>'Bloom Price'!H253</f>
        <v>0</v>
      </c>
      <c r="G253" s="8">
        <f>'Bloom Price'!J253</f>
        <v>0</v>
      </c>
      <c r="H253" s="8">
        <f>'Bloom Price'!L253</f>
        <v>0</v>
      </c>
      <c r="I253" s="8">
        <f>'Bloom Price'!N253</f>
        <v>0</v>
      </c>
      <c r="J253" s="8">
        <f>'Bloom Price'!P253</f>
        <v>0</v>
      </c>
      <c r="K253" s="8">
        <f>'Bloom Price'!R253</f>
        <v>0</v>
      </c>
      <c r="L253" s="8">
        <f>'Bloom Price'!T253</f>
        <v>0</v>
      </c>
      <c r="M253" s="8">
        <f>'Bloom Price'!V253</f>
        <v>0</v>
      </c>
      <c r="N253" s="8">
        <f>'Bloom Price'!X253</f>
        <v>0</v>
      </c>
      <c r="O253" s="8">
        <f>'Bloom Price'!Z253</f>
        <v>0</v>
      </c>
      <c r="P253" s="8">
        <f>'Bloom Price'!AB253</f>
        <v>0</v>
      </c>
      <c r="Q253" s="8">
        <f>'Bloom Price'!AD253</f>
        <v>0</v>
      </c>
      <c r="R253" s="8">
        <f>'Bloom Price'!AF253</f>
        <v>0</v>
      </c>
      <c r="S253" s="8">
        <f>'Bloom Price'!AH253</f>
        <v>0</v>
      </c>
      <c r="T253" s="8">
        <f>'Bloom Price'!AJ253</f>
        <v>0</v>
      </c>
      <c r="U253" s="8">
        <f>'Bloom Price'!AL253</f>
        <v>0</v>
      </c>
      <c r="V253" s="8">
        <f>'Bloom Price'!AN253</f>
        <v>0</v>
      </c>
      <c r="W253" s="8">
        <f>'Bloom Price'!AP253</f>
        <v>0</v>
      </c>
      <c r="X253" s="8">
        <f>'Bloom Price'!AR253</f>
        <v>0</v>
      </c>
      <c r="Y253" s="8">
        <f>'Bloom Price'!AT253</f>
        <v>0</v>
      </c>
      <c r="Z253" s="8">
        <f>'Bloom Price'!AV253</f>
        <v>0</v>
      </c>
      <c r="AA253" s="415">
        <f>'Bloom Price'!AX253</f>
        <v>0</v>
      </c>
      <c r="AB253" s="485">
        <f>IF($B253&lt;&gt;DATE(1900,1,0),_xll.BDH(AB$2,"PX_LAST",$B253,$B253,""),0)</f>
        <v>0</v>
      </c>
      <c r="AC253" s="485">
        <f>IF($B253&lt;&gt;DATE(1900,1,0),_xll.BDH(AC$2,"PX_LAST",$B253,$B253,""),0)</f>
        <v>0</v>
      </c>
      <c r="AD253" s="485">
        <f>IF($B253&lt;&gt;DATE(1900,1,0),_xll.BDH(AD$2,"PX_LAST",$B253,$B253,""),0)</f>
        <v>0</v>
      </c>
      <c r="AE253" s="485">
        <f>IF($B253&lt;&gt;DATE(1900,1,0),_xll.BDH(AE$2,"PX_LAST",$B253,$B253,""),0)</f>
        <v>0</v>
      </c>
      <c r="AF253" s="442">
        <f t="shared" si="6"/>
        <v>0</v>
      </c>
      <c r="AG253" s="445">
        <f t="shared" si="7"/>
        <v>0</v>
      </c>
    </row>
    <row r="254" spans="1:34" x14ac:dyDescent="0.25">
      <c r="A254">
        <v>250</v>
      </c>
      <c r="B254" s="381">
        <f>'Bloom Price'!A254</f>
        <v>0</v>
      </c>
      <c r="C254" s="485">
        <f>'Bloom Price'!B254</f>
        <v>0</v>
      </c>
      <c r="D254" s="8">
        <f>'Bloom Price'!D254</f>
        <v>0</v>
      </c>
      <c r="E254" s="8">
        <f>'Bloom Price'!F254</f>
        <v>0</v>
      </c>
      <c r="F254" s="8">
        <f>'Bloom Price'!H254</f>
        <v>0</v>
      </c>
      <c r="G254" s="8">
        <f>'Bloom Price'!J254</f>
        <v>0</v>
      </c>
      <c r="H254" s="8">
        <f>'Bloom Price'!L254</f>
        <v>0</v>
      </c>
      <c r="I254" s="8">
        <f>'Bloom Price'!N254</f>
        <v>0</v>
      </c>
      <c r="J254" s="8">
        <f>'Bloom Price'!P254</f>
        <v>0</v>
      </c>
      <c r="K254" s="8">
        <f>'Bloom Price'!R254</f>
        <v>0</v>
      </c>
      <c r="L254" s="8">
        <f>'Bloom Price'!T254</f>
        <v>0</v>
      </c>
      <c r="M254" s="8">
        <f>'Bloom Price'!V254</f>
        <v>0</v>
      </c>
      <c r="N254" s="8">
        <f>'Bloom Price'!X254</f>
        <v>0</v>
      </c>
      <c r="O254" s="8">
        <f>'Bloom Price'!Z254</f>
        <v>0</v>
      </c>
      <c r="P254" s="8">
        <f>'Bloom Price'!AB254</f>
        <v>0</v>
      </c>
      <c r="Q254" s="8">
        <f>'Bloom Price'!AD254</f>
        <v>0</v>
      </c>
      <c r="R254" s="8">
        <f>'Bloom Price'!AF254</f>
        <v>0</v>
      </c>
      <c r="S254" s="8">
        <f>'Bloom Price'!AH254</f>
        <v>0</v>
      </c>
      <c r="T254" s="8">
        <f>'Bloom Price'!AJ254</f>
        <v>0</v>
      </c>
      <c r="U254" s="8">
        <f>'Bloom Price'!AL254</f>
        <v>0</v>
      </c>
      <c r="V254" s="8">
        <f>'Bloom Price'!AN254</f>
        <v>0</v>
      </c>
      <c r="W254" s="8">
        <f>'Bloom Price'!AP254</f>
        <v>0</v>
      </c>
      <c r="X254" s="8">
        <f>'Bloom Price'!AR254</f>
        <v>0</v>
      </c>
      <c r="Y254" s="8">
        <f>'Bloom Price'!AT254</f>
        <v>0</v>
      </c>
      <c r="Z254" s="8">
        <f>'Bloom Price'!AV254</f>
        <v>0</v>
      </c>
      <c r="AA254" s="415">
        <f>'Bloom Price'!AX254</f>
        <v>0</v>
      </c>
      <c r="AB254" s="485">
        <f>IF($B254&lt;&gt;DATE(1900,1,0),_xll.BDH(AB$2,"PX_LAST",$B254,$B254,""),0)</f>
        <v>0</v>
      </c>
      <c r="AC254" s="485">
        <f>IF($B254&lt;&gt;DATE(1900,1,0),_xll.BDH(AC$2,"PX_LAST",$B254,$B254,""),0)</f>
        <v>0</v>
      </c>
      <c r="AD254" s="485">
        <f>IF($B254&lt;&gt;DATE(1900,1,0),_xll.BDH(AD$2,"PX_LAST",$B254,$B254,""),0)</f>
        <v>0</v>
      </c>
      <c r="AE254" s="485">
        <f>IF($B254&lt;&gt;DATE(1900,1,0),_xll.BDH(AE$2,"PX_LAST",$B254,$B254,""),0)</f>
        <v>0</v>
      </c>
      <c r="AF254" s="442">
        <f t="shared" si="6"/>
        <v>0</v>
      </c>
      <c r="AG254" s="445">
        <f t="shared" si="7"/>
        <v>0</v>
      </c>
    </row>
    <row r="255" spans="1:34" x14ac:dyDescent="0.25">
      <c r="A255">
        <v>251</v>
      </c>
      <c r="B255" s="381">
        <f>'Bloom Price'!A255</f>
        <v>0</v>
      </c>
      <c r="C255" s="485">
        <f>'Bloom Price'!B255</f>
        <v>0</v>
      </c>
      <c r="D255" s="8">
        <f>'Bloom Price'!D255</f>
        <v>0</v>
      </c>
      <c r="E255" s="8">
        <f>'Bloom Price'!F255</f>
        <v>0</v>
      </c>
      <c r="F255" s="8">
        <f>'Bloom Price'!H255</f>
        <v>0</v>
      </c>
      <c r="G255" s="8">
        <f>'Bloom Price'!J255</f>
        <v>0</v>
      </c>
      <c r="H255" s="8">
        <f>'Bloom Price'!L255</f>
        <v>0</v>
      </c>
      <c r="I255" s="8">
        <f>'Bloom Price'!N255</f>
        <v>0</v>
      </c>
      <c r="J255" s="8">
        <f>'Bloom Price'!P255</f>
        <v>0</v>
      </c>
      <c r="K255" s="8">
        <f>'Bloom Price'!R255</f>
        <v>0</v>
      </c>
      <c r="L255" s="8">
        <f>'Bloom Price'!T255</f>
        <v>0</v>
      </c>
      <c r="M255" s="8">
        <f>'Bloom Price'!V255</f>
        <v>0</v>
      </c>
      <c r="N255" s="8">
        <f>'Bloom Price'!X255</f>
        <v>0</v>
      </c>
      <c r="O255" s="8">
        <f>'Bloom Price'!Z255</f>
        <v>0</v>
      </c>
      <c r="P255" s="8">
        <f>'Bloom Price'!AB255</f>
        <v>0</v>
      </c>
      <c r="Q255" s="8">
        <f>'Bloom Price'!AD255</f>
        <v>0</v>
      </c>
      <c r="R255" s="8">
        <f>'Bloom Price'!AF255</f>
        <v>0</v>
      </c>
      <c r="S255" s="8">
        <f>'Bloom Price'!AH255</f>
        <v>0</v>
      </c>
      <c r="T255" s="8">
        <f>'Bloom Price'!AJ255</f>
        <v>0</v>
      </c>
      <c r="U255" s="8">
        <f>'Bloom Price'!AL255</f>
        <v>0</v>
      </c>
      <c r="V255" s="8">
        <f>'Bloom Price'!AN255</f>
        <v>0</v>
      </c>
      <c r="W255" s="8">
        <f>'Bloom Price'!AP255</f>
        <v>0</v>
      </c>
      <c r="X255" s="8">
        <f>'Bloom Price'!AR255</f>
        <v>0</v>
      </c>
      <c r="Y255" s="8">
        <f>'Bloom Price'!AT255</f>
        <v>0</v>
      </c>
      <c r="Z255" s="8">
        <f>'Bloom Price'!AV255</f>
        <v>0</v>
      </c>
      <c r="AA255" s="415">
        <f>'Bloom Price'!AX255</f>
        <v>0</v>
      </c>
      <c r="AB255" s="485">
        <f>IF($B255&lt;&gt;DATE(1900,1,0),_xll.BDH(AB$2,"PX_LAST",$B255,$B255,""),0)</f>
        <v>0</v>
      </c>
      <c r="AC255" s="485">
        <f>IF($B255&lt;&gt;DATE(1900,1,0),_xll.BDH(AC$2,"PX_LAST",$B255,$B255,""),0)</f>
        <v>0</v>
      </c>
      <c r="AD255" s="485">
        <f>IF($B255&lt;&gt;DATE(1900,1,0),_xll.BDH(AD$2,"PX_LAST",$B255,$B255,""),0)</f>
        <v>0</v>
      </c>
      <c r="AE255" s="485">
        <f>IF($B255&lt;&gt;DATE(1900,1,0),_xll.BDH(AE$2,"PX_LAST",$B255,$B255,""),0)</f>
        <v>0</v>
      </c>
      <c r="AF255" s="442">
        <f t="shared" si="6"/>
        <v>0</v>
      </c>
      <c r="AG255" s="445">
        <f t="shared" si="7"/>
        <v>0</v>
      </c>
    </row>
    <row r="256" spans="1:34" x14ac:dyDescent="0.25">
      <c r="A256">
        <v>252</v>
      </c>
      <c r="B256" s="381">
        <f>'Bloom Price'!A256</f>
        <v>0</v>
      </c>
      <c r="C256" s="485">
        <f>'Bloom Price'!B256</f>
        <v>0</v>
      </c>
      <c r="D256" s="8">
        <f>'Bloom Price'!D256</f>
        <v>0</v>
      </c>
      <c r="E256" s="8">
        <f>'Bloom Price'!F256</f>
        <v>0</v>
      </c>
      <c r="F256" s="8">
        <f>'Bloom Price'!H256</f>
        <v>0</v>
      </c>
      <c r="G256" s="8">
        <f>'Bloom Price'!J256</f>
        <v>0</v>
      </c>
      <c r="H256" s="8">
        <f>'Bloom Price'!L256</f>
        <v>0</v>
      </c>
      <c r="I256" s="8">
        <f>'Bloom Price'!N256</f>
        <v>0</v>
      </c>
      <c r="J256" s="8">
        <f>'Bloom Price'!P256</f>
        <v>0</v>
      </c>
      <c r="K256" s="8">
        <f>'Bloom Price'!R256</f>
        <v>0</v>
      </c>
      <c r="L256" s="8">
        <f>'Bloom Price'!T256</f>
        <v>0</v>
      </c>
      <c r="M256" s="8">
        <f>'Bloom Price'!V256</f>
        <v>0</v>
      </c>
      <c r="N256" s="8">
        <f>'Bloom Price'!X256</f>
        <v>0</v>
      </c>
      <c r="O256" s="8">
        <f>'Bloom Price'!Z256</f>
        <v>0</v>
      </c>
      <c r="P256" s="8">
        <f>'Bloom Price'!AB256</f>
        <v>0</v>
      </c>
      <c r="Q256" s="8">
        <f>'Bloom Price'!AD256</f>
        <v>0</v>
      </c>
      <c r="R256" s="8">
        <f>'Bloom Price'!AF256</f>
        <v>0</v>
      </c>
      <c r="S256" s="8">
        <f>'Bloom Price'!AH256</f>
        <v>0</v>
      </c>
      <c r="T256" s="8">
        <f>'Bloom Price'!AJ256</f>
        <v>0</v>
      </c>
      <c r="U256" s="8">
        <f>'Bloom Price'!AL256</f>
        <v>0</v>
      </c>
      <c r="V256" s="8">
        <f>'Bloom Price'!AN256</f>
        <v>0</v>
      </c>
      <c r="W256" s="8">
        <f>'Bloom Price'!AP256</f>
        <v>0</v>
      </c>
      <c r="X256" s="8">
        <f>'Bloom Price'!AR256</f>
        <v>0</v>
      </c>
      <c r="Y256" s="8">
        <f>'Bloom Price'!AT256</f>
        <v>0</v>
      </c>
      <c r="Z256" s="8">
        <f>'Bloom Price'!AV256</f>
        <v>0</v>
      </c>
      <c r="AA256" s="415">
        <f>'Bloom Price'!AX256</f>
        <v>0</v>
      </c>
      <c r="AB256" s="485">
        <f>IF($B256&lt;&gt;DATE(1900,1,0),_xll.BDH(AB$2,"PX_LAST",$B256,$B256,""),0)</f>
        <v>0</v>
      </c>
      <c r="AC256" s="485">
        <f>IF($B256&lt;&gt;DATE(1900,1,0),_xll.BDH(AC$2,"PX_LAST",$B256,$B256,""),0)</f>
        <v>0</v>
      </c>
      <c r="AD256" s="485">
        <f>IF($B256&lt;&gt;DATE(1900,1,0),_xll.BDH(AD$2,"PX_LAST",$B256,$B256,""),0)</f>
        <v>0</v>
      </c>
      <c r="AE256" s="485">
        <f>IF($B256&lt;&gt;DATE(1900,1,0),_xll.BDH(AE$2,"PX_LAST",$B256,$B256,""),0)</f>
        <v>0</v>
      </c>
      <c r="AF256" s="442">
        <f t="shared" si="6"/>
        <v>0</v>
      </c>
      <c r="AG256" s="445">
        <f t="shared" si="7"/>
        <v>0</v>
      </c>
      <c r="AH256" t="s">
        <v>213</v>
      </c>
    </row>
  </sheetData>
  <mergeCells count="3">
    <mergeCell ref="U1:AA1"/>
    <mergeCell ref="AB1:AE1"/>
    <mergeCell ref="C1:T1"/>
  </mergeCells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/>
  </sheetPr>
  <dimension ref="A2:AZ239"/>
  <sheetViews>
    <sheetView workbookViewId="0">
      <pane xSplit="1" ySplit="3" topLeftCell="B160" activePane="bottomRight" state="frozen"/>
      <selection pane="topRight" activeCell="B1" sqref="B1"/>
      <selection pane="bottomLeft" activeCell="A4" sqref="A4"/>
      <selection pane="bottomRight" activeCell="B174" sqref="B174"/>
    </sheetView>
  </sheetViews>
  <sheetFormatPr defaultRowHeight="15" x14ac:dyDescent="0.25"/>
  <cols>
    <col min="1" max="1" width="10.7109375" style="108" bestFit="1" customWidth="1"/>
    <col min="2" max="2" width="13.140625" style="484" customWidth="1"/>
    <col min="3" max="3" width="10.7109375" style="108" customWidth="1"/>
    <col min="4" max="4" width="12.7109375" style="397" bestFit="1" customWidth="1"/>
    <col min="5" max="5" width="12.7109375" style="108" customWidth="1"/>
    <col min="6" max="6" width="12.42578125" style="397" bestFit="1" customWidth="1"/>
    <col min="7" max="7" width="12.42578125" style="108" customWidth="1"/>
    <col min="8" max="8" width="13.140625" style="397" customWidth="1"/>
    <col min="9" max="9" width="13.140625" style="108" customWidth="1"/>
    <col min="10" max="10" width="13.7109375" style="397" bestFit="1" customWidth="1"/>
    <col min="11" max="11" width="13.7109375" style="108" customWidth="1"/>
    <col min="12" max="12" width="14.5703125" style="397" bestFit="1" customWidth="1"/>
    <col min="13" max="13" width="14.5703125" style="108" customWidth="1"/>
    <col min="14" max="14" width="13.7109375" style="397" bestFit="1" customWidth="1"/>
    <col min="15" max="15" width="13.7109375" style="108" customWidth="1"/>
    <col min="16" max="16" width="13.5703125" style="397" bestFit="1" customWidth="1"/>
    <col min="17" max="17" width="13.5703125" style="108" customWidth="1"/>
    <col min="18" max="18" width="15" style="397" bestFit="1" customWidth="1"/>
    <col min="19" max="19" width="15" style="108" customWidth="1"/>
    <col min="20" max="20" width="13.28515625" style="397" bestFit="1" customWidth="1"/>
    <col min="21" max="21" width="13.28515625" style="108" customWidth="1"/>
    <col min="22" max="22" width="12.5703125" style="397" bestFit="1" customWidth="1"/>
    <col min="23" max="23" width="12.5703125" style="108" customWidth="1"/>
    <col min="24" max="24" width="13.85546875" style="397" bestFit="1" customWidth="1"/>
    <col min="25" max="25" width="13.85546875" style="108" customWidth="1"/>
    <col min="26" max="26" width="15.5703125" style="397" bestFit="1" customWidth="1"/>
    <col min="27" max="27" width="15.5703125" style="108" customWidth="1"/>
    <col min="28" max="28" width="12.42578125" style="397" bestFit="1" customWidth="1"/>
    <col min="29" max="29" width="12.42578125" style="108" customWidth="1"/>
    <col min="30" max="30" width="13.42578125" style="397" bestFit="1" customWidth="1"/>
    <col min="31" max="31" width="13.42578125" style="108" customWidth="1"/>
    <col min="32" max="32" width="13.140625" style="397" bestFit="1" customWidth="1"/>
    <col min="33" max="33" width="13.140625" style="108" customWidth="1"/>
    <col min="34" max="34" width="14.42578125" style="397" bestFit="1" customWidth="1"/>
    <col min="35" max="35" width="14.42578125" style="108" customWidth="1"/>
    <col min="36" max="36" width="13.28515625" style="397" bestFit="1" customWidth="1"/>
    <col min="37" max="37" width="13.28515625" style="108" customWidth="1"/>
    <col min="38" max="38" width="15.7109375" style="397" bestFit="1" customWidth="1"/>
    <col min="39" max="39" width="15.7109375" style="108" customWidth="1"/>
    <col min="40" max="40" width="13.28515625" style="397" bestFit="1" customWidth="1"/>
    <col min="41" max="41" width="13.28515625" style="108" customWidth="1"/>
    <col min="42" max="42" width="13.7109375" style="397" bestFit="1" customWidth="1"/>
    <col min="43" max="43" width="13.7109375" style="108" customWidth="1"/>
    <col min="44" max="44" width="14.7109375" style="397" bestFit="1" customWidth="1"/>
    <col min="45" max="45" width="14.7109375" style="108" customWidth="1"/>
    <col min="46" max="46" width="14" style="397" bestFit="1" customWidth="1"/>
    <col min="47" max="47" width="14" style="108" customWidth="1"/>
    <col min="48" max="48" width="12.140625" style="397" bestFit="1" customWidth="1"/>
    <col min="49" max="49" width="12.140625" style="108" customWidth="1"/>
    <col min="50" max="50" width="13.5703125" style="397" bestFit="1" customWidth="1"/>
  </cols>
  <sheetData>
    <row r="2" spans="1:52" x14ac:dyDescent="0.25">
      <c r="A2" s="404">
        <f ca="1">TODAY()</f>
        <v>43345</v>
      </c>
      <c r="B2" s="481"/>
      <c r="C2" s="451"/>
      <c r="D2" s="450"/>
      <c r="E2" s="450"/>
      <c r="F2" s="450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T2" s="450"/>
      <c r="U2" s="450"/>
      <c r="V2" s="450"/>
      <c r="W2" s="450"/>
      <c r="X2" s="450"/>
      <c r="Y2" s="450"/>
      <c r="Z2" s="450"/>
      <c r="AA2" s="450"/>
      <c r="AB2" s="450"/>
      <c r="AC2" s="450"/>
      <c r="AD2" s="450"/>
      <c r="AE2" s="450"/>
      <c r="AF2" s="450"/>
      <c r="AG2" s="450"/>
      <c r="AH2" s="450"/>
      <c r="AI2" s="450"/>
      <c r="AJ2" s="450"/>
      <c r="AK2" s="569" t="s">
        <v>43</v>
      </c>
      <c r="AL2" s="569"/>
      <c r="AM2" s="569"/>
      <c r="AN2" s="569"/>
      <c r="AO2" s="569"/>
      <c r="AP2" s="569"/>
      <c r="AQ2" s="569"/>
      <c r="AR2" s="569"/>
      <c r="AS2" s="569"/>
      <c r="AT2" s="569"/>
      <c r="AU2" s="569"/>
      <c r="AV2" s="569"/>
      <c r="AW2" s="403"/>
      <c r="AX2" s="398"/>
      <c r="AY2" s="263"/>
      <c r="AZ2" s="263"/>
    </row>
    <row r="3" spans="1:52" x14ac:dyDescent="0.25">
      <c r="A3" s="395" t="s">
        <v>208</v>
      </c>
      <c r="B3" s="482" t="s">
        <v>417</v>
      </c>
      <c r="C3" s="449"/>
      <c r="D3" s="396" t="s">
        <v>214</v>
      </c>
      <c r="E3" s="402"/>
      <c r="F3" s="396" t="s">
        <v>215</v>
      </c>
      <c r="G3" s="402"/>
      <c r="H3" s="396" t="s">
        <v>216</v>
      </c>
      <c r="I3" s="402"/>
      <c r="J3" s="396" t="s">
        <v>217</v>
      </c>
      <c r="K3" s="402"/>
      <c r="L3" s="396" t="s">
        <v>218</v>
      </c>
      <c r="M3" s="402"/>
      <c r="N3" s="396" t="s">
        <v>219</v>
      </c>
      <c r="O3" s="402"/>
      <c r="P3" s="396" t="s">
        <v>220</v>
      </c>
      <c r="Q3" s="402"/>
      <c r="R3" s="396" t="s">
        <v>221</v>
      </c>
      <c r="S3" s="402"/>
      <c r="T3" s="396" t="s">
        <v>222</v>
      </c>
      <c r="U3" s="402"/>
      <c r="V3" s="396" t="s">
        <v>223</v>
      </c>
      <c r="W3" s="402"/>
      <c r="X3" s="396" t="s">
        <v>224</v>
      </c>
      <c r="Y3" s="402"/>
      <c r="Z3" s="396" t="s">
        <v>225</v>
      </c>
      <c r="AA3" s="402"/>
      <c r="AB3" s="396" t="s">
        <v>226</v>
      </c>
      <c r="AC3" s="402"/>
      <c r="AD3" s="396" t="s">
        <v>227</v>
      </c>
      <c r="AE3" s="402"/>
      <c r="AF3" s="396" t="s">
        <v>228</v>
      </c>
      <c r="AG3" s="402"/>
      <c r="AH3" s="396" t="s">
        <v>229</v>
      </c>
      <c r="AI3" s="402"/>
      <c r="AJ3" s="396" t="s">
        <v>230</v>
      </c>
      <c r="AK3" s="402"/>
      <c r="AL3" s="396" t="s">
        <v>231</v>
      </c>
      <c r="AM3" s="402"/>
      <c r="AN3" s="396" t="s">
        <v>232</v>
      </c>
      <c r="AO3" s="402"/>
      <c r="AP3" s="396" t="s">
        <v>233</v>
      </c>
      <c r="AQ3" s="402"/>
      <c r="AR3" s="396" t="s">
        <v>234</v>
      </c>
      <c r="AS3" s="402"/>
      <c r="AT3" s="396" t="s">
        <v>235</v>
      </c>
      <c r="AU3" s="402"/>
      <c r="AV3" s="396" t="s">
        <v>236</v>
      </c>
      <c r="AW3" s="402"/>
      <c r="AX3" s="396" t="s">
        <v>237</v>
      </c>
    </row>
    <row r="4" spans="1:52" s="401" customFormat="1" x14ac:dyDescent="0.25">
      <c r="A4" s="486">
        <f ca="1">_xll.BDH(B3,"px_last","12/29/17",A2,"cols=2;rows=170")</f>
        <v>43098</v>
      </c>
      <c r="B4" s="487">
        <v>72.5</v>
      </c>
      <c r="C4" s="486">
        <f ca="1">_xll.BDH(D3,"px_last","12/29/17",A2,"cols=2;rows=170")</f>
        <v>43098</v>
      </c>
      <c r="D4" s="488">
        <v>60.53</v>
      </c>
      <c r="E4" s="486">
        <f ca="1">_xll.BDH(F3,"px_last","12/29/17",A2,"cols=2;rows=170")</f>
        <v>43098</v>
      </c>
      <c r="F4" s="488">
        <v>107.51</v>
      </c>
      <c r="G4" s="486">
        <f ca="1">_xll.BDH(H3,"px_last","12/29/17",A2,"cols=2;rows=170")</f>
        <v>43098</v>
      </c>
      <c r="H4" s="488">
        <v>81.069999999999993</v>
      </c>
      <c r="I4" s="486">
        <f ca="1">_xll.BDH(J3,"px_last","12/29/17",A2,"cols=2;rows=170")</f>
        <v>43098</v>
      </c>
      <c r="J4" s="488">
        <v>364.94</v>
      </c>
      <c r="K4" s="486">
        <f ca="1">_xll.BDH(L3,"px_last","12/29/17",A2,"cols=2;rows=170")</f>
        <v>43098</v>
      </c>
      <c r="L4" s="488">
        <v>96.71</v>
      </c>
      <c r="M4" s="486">
        <f ca="1">_xll.BDH(N3,"px_last","12/29/17",$A$2,"cols=2;rows=170")</f>
        <v>43098</v>
      </c>
      <c r="N4" s="488">
        <v>102.23</v>
      </c>
      <c r="O4" s="486">
        <f ca="1">_xll.BDH(P3,"px_last","12/29/17",$A$2,"cols=2;rows=170")</f>
        <v>43098</v>
      </c>
      <c r="P4" s="488">
        <v>61.28</v>
      </c>
      <c r="Q4" s="486">
        <f ca="1">_xll.BDH(R3,"px_last","12/29/17",$A$2,"cols=2;rows=170")</f>
        <v>43098</v>
      </c>
      <c r="R4" s="488">
        <v>51.12</v>
      </c>
      <c r="S4" s="486">
        <f ca="1">_xll.BDH(T3,"px_last","12/29/17",$A$2,"cols=2;rows=170")</f>
        <v>43098</v>
      </c>
      <c r="T4" s="488">
        <v>90.89</v>
      </c>
      <c r="U4" s="486">
        <f ca="1">_xll.BDH(V3,"px_last","12/29/17",$A$2,"cols=2;rows=170")</f>
        <v>43098</v>
      </c>
      <c r="V4" s="488">
        <v>228.57</v>
      </c>
      <c r="W4" s="486">
        <f ca="1">_xll.BDH(X3,"px_last","12/29/17",$A$2,"cols=2;rows=170")</f>
        <v>43098</v>
      </c>
      <c r="X4" s="488">
        <v>73.62</v>
      </c>
      <c r="Y4" s="486">
        <f ca="1">_xll.BDH(Z3,"px_last","12/29/17",$A$2,"cols=2;rows=170")</f>
        <v>43098</v>
      </c>
      <c r="Z4" s="488">
        <v>112.36</v>
      </c>
      <c r="AA4" s="486">
        <f ca="1">_xll.BDH(AB3,"px_last","12/29/17",$A$2,"cols=2;rows=170")</f>
        <v>43098</v>
      </c>
      <c r="AB4" s="488">
        <v>188.11</v>
      </c>
      <c r="AC4" s="486">
        <f ca="1">_xll.BDH(AD3,"px_last","12/29/17",$A$2,"cols=2;rows=170")</f>
        <v>43098</v>
      </c>
      <c r="AD4" s="488">
        <v>158.16999999999999</v>
      </c>
      <c r="AE4" s="486">
        <f ca="1">_xll.BDH(AF3,"px_last","12/29/17",$A$2,"cols=2;rows=170")</f>
        <v>43098</v>
      </c>
      <c r="AF4" s="488">
        <v>249.54</v>
      </c>
      <c r="AG4" s="486">
        <f ca="1">_xll.BDH(AH3,"px_last","12/29/17",$A$2,"cols=2;rows=170")</f>
        <v>43098</v>
      </c>
      <c r="AH4" s="488">
        <v>85.54</v>
      </c>
      <c r="AI4" s="486">
        <f ca="1">_xll.BDH(AJ3,"px_last","12/29/17",$A$2,"cols=2;rows=170")</f>
        <v>43098</v>
      </c>
      <c r="AJ4" s="488">
        <v>62.55</v>
      </c>
      <c r="AK4" s="486">
        <f ca="1">_xll.BDH(AL3,"px_last","12/29/17",$A$2,"cols=2;rows=170")</f>
        <v>43098</v>
      </c>
      <c r="AL4" s="488">
        <v>10.67</v>
      </c>
      <c r="AM4" s="486">
        <f ca="1">_xll.BDH(AN3,"px_last","12/29/17",$A$2,"cols=2;rows=170")</f>
        <v>43098</v>
      </c>
      <c r="AN4" s="488">
        <v>87.26</v>
      </c>
      <c r="AO4" s="486">
        <f ca="1">_xll.BDH(AP3,"px_last","12/29/17",$A$2,"cols=2;rows=170")</f>
        <v>43098</v>
      </c>
      <c r="AP4" s="488">
        <v>87.39</v>
      </c>
      <c r="AQ4" s="486">
        <f ca="1">_xll.BDH(AR3,"px_last","12/29/17",$A$2,"cols=2;rows=170")</f>
        <v>43098</v>
      </c>
      <c r="AR4" s="488">
        <v>51.27</v>
      </c>
      <c r="AS4" s="486">
        <f ca="1">_xll.BDH(AT3,"px_last","12/29/17",$A$2,"cols=2;rows=170")</f>
        <v>43098</v>
      </c>
      <c r="AT4" s="488">
        <v>24.35</v>
      </c>
      <c r="AU4" s="486">
        <f ca="1">_xll.BDH(AV3,"px_last","12/29/17",$A$2,"cols=2;rows=170")</f>
        <v>43098</v>
      </c>
      <c r="AV4" s="488">
        <v>105.57</v>
      </c>
      <c r="AW4" s="486">
        <f ca="1">_xll.BDH(AX3,"px_last","12/29/17",$A$2,"cols=2;rows=170")</f>
        <v>43098</v>
      </c>
      <c r="AX4" s="488">
        <v>116.1</v>
      </c>
    </row>
    <row r="5" spans="1:52" s="401" customFormat="1" x14ac:dyDescent="0.25">
      <c r="A5" s="486">
        <v>43102</v>
      </c>
      <c r="B5" s="487">
        <v>73.52</v>
      </c>
      <c r="C5" s="486">
        <v>43102</v>
      </c>
      <c r="D5" s="488">
        <v>61.39</v>
      </c>
      <c r="E5" s="486">
        <v>43102</v>
      </c>
      <c r="F5" s="488">
        <v>111.8</v>
      </c>
      <c r="G5" s="486">
        <v>43102</v>
      </c>
      <c r="H5" s="488">
        <v>80.62</v>
      </c>
      <c r="I5" s="486">
        <v>43102</v>
      </c>
      <c r="J5" s="488">
        <v>375.25</v>
      </c>
      <c r="K5" s="486">
        <v>43102</v>
      </c>
      <c r="L5" s="488">
        <v>98.41</v>
      </c>
      <c r="M5" s="486">
        <v>43102</v>
      </c>
      <c r="N5" s="488">
        <v>104.41</v>
      </c>
      <c r="O5" s="486">
        <v>43102</v>
      </c>
      <c r="P5" s="488">
        <v>61.31</v>
      </c>
      <c r="Q5" s="486">
        <v>43102</v>
      </c>
      <c r="R5" s="488">
        <v>53.04</v>
      </c>
      <c r="S5" s="486">
        <v>43102</v>
      </c>
      <c r="T5" s="488">
        <v>92.08</v>
      </c>
      <c r="U5" s="486">
        <v>43102</v>
      </c>
      <c r="V5" s="488">
        <v>226.56</v>
      </c>
      <c r="W5" s="486">
        <v>43102</v>
      </c>
      <c r="X5" s="488">
        <v>73.84</v>
      </c>
      <c r="Y5" s="486">
        <v>43102</v>
      </c>
      <c r="Z5" s="488">
        <v>116.31</v>
      </c>
      <c r="AA5" s="486">
        <v>43102</v>
      </c>
      <c r="AB5" s="488">
        <v>188.43</v>
      </c>
      <c r="AC5" s="486">
        <v>43102</v>
      </c>
      <c r="AD5" s="488">
        <v>159.37</v>
      </c>
      <c r="AE5" s="486">
        <v>43102</v>
      </c>
      <c r="AF5" s="488">
        <v>257.60000000000002</v>
      </c>
      <c r="AG5" s="486">
        <v>43102</v>
      </c>
      <c r="AH5" s="488">
        <v>85.95</v>
      </c>
      <c r="AI5" s="486">
        <v>43102</v>
      </c>
      <c r="AJ5" s="488">
        <v>63.49</v>
      </c>
      <c r="AK5" s="486">
        <v>43102</v>
      </c>
      <c r="AL5" s="488">
        <v>10.66</v>
      </c>
      <c r="AM5" s="486">
        <v>43102</v>
      </c>
      <c r="AN5" s="488">
        <v>87.34</v>
      </c>
      <c r="AO5" s="486">
        <v>43102</v>
      </c>
      <c r="AP5" s="488">
        <v>87.17</v>
      </c>
      <c r="AQ5" s="486">
        <v>43102</v>
      </c>
      <c r="AR5" s="488">
        <v>51.13</v>
      </c>
      <c r="AS5" s="486">
        <v>43102</v>
      </c>
      <c r="AT5" s="488">
        <v>24.36</v>
      </c>
      <c r="AU5" s="486">
        <v>43102</v>
      </c>
      <c r="AV5" s="488">
        <v>105.22</v>
      </c>
      <c r="AW5" s="486">
        <v>43102</v>
      </c>
      <c r="AX5" s="488">
        <v>116.4</v>
      </c>
    </row>
    <row r="6" spans="1:52" s="401" customFormat="1" x14ac:dyDescent="0.25">
      <c r="A6" s="486">
        <v>43103</v>
      </c>
      <c r="B6" s="487">
        <v>73.2</v>
      </c>
      <c r="C6" s="486">
        <v>43103</v>
      </c>
      <c r="D6" s="488">
        <v>61.82</v>
      </c>
      <c r="E6" s="486">
        <v>43103</v>
      </c>
      <c r="F6" s="488">
        <v>112.28</v>
      </c>
      <c r="G6" s="486">
        <v>43103</v>
      </c>
      <c r="H6" s="488">
        <v>79.709999999999994</v>
      </c>
      <c r="I6" s="486">
        <v>43103</v>
      </c>
      <c r="J6" s="488">
        <v>383.82</v>
      </c>
      <c r="K6" s="486">
        <v>43103</v>
      </c>
      <c r="L6" s="488">
        <v>99.95</v>
      </c>
      <c r="M6" s="486">
        <v>43103</v>
      </c>
      <c r="N6" s="488">
        <v>105.29</v>
      </c>
      <c r="O6" s="486">
        <v>43103</v>
      </c>
      <c r="P6" s="488">
        <v>61.36</v>
      </c>
      <c r="Q6" s="486">
        <v>43103</v>
      </c>
      <c r="R6" s="488">
        <v>53.98</v>
      </c>
      <c r="S6" s="486">
        <v>43103</v>
      </c>
      <c r="T6" s="488">
        <v>91.29</v>
      </c>
      <c r="U6" s="486">
        <v>43103</v>
      </c>
      <c r="V6" s="488">
        <v>227.5</v>
      </c>
      <c r="W6" s="486">
        <v>43103</v>
      </c>
      <c r="X6" s="488">
        <v>76.75</v>
      </c>
      <c r="Y6" s="486">
        <v>43103</v>
      </c>
      <c r="Z6" s="488">
        <v>118.5</v>
      </c>
      <c r="AA6" s="486">
        <v>43103</v>
      </c>
      <c r="AB6" s="488">
        <v>188.71</v>
      </c>
      <c r="AC6" s="486">
        <v>43103</v>
      </c>
      <c r="AD6" s="488">
        <v>160.21</v>
      </c>
      <c r="AE6" s="486">
        <v>43103</v>
      </c>
      <c r="AF6" s="488">
        <v>260.82</v>
      </c>
      <c r="AG6" s="486">
        <v>43103</v>
      </c>
      <c r="AH6" s="488">
        <v>86.35</v>
      </c>
      <c r="AI6" s="486">
        <v>43103</v>
      </c>
      <c r="AJ6" s="488">
        <v>63.48</v>
      </c>
      <c r="AK6" s="486">
        <v>43103</v>
      </c>
      <c r="AL6" s="488">
        <v>10.67</v>
      </c>
      <c r="AM6" s="486">
        <v>43103</v>
      </c>
      <c r="AN6" s="488">
        <v>87.76</v>
      </c>
      <c r="AO6" s="486">
        <v>43103</v>
      </c>
      <c r="AP6" s="488">
        <v>87.24</v>
      </c>
      <c r="AQ6" s="486">
        <v>43103</v>
      </c>
      <c r="AR6" s="488">
        <v>51.21</v>
      </c>
      <c r="AS6" s="486">
        <v>43103</v>
      </c>
      <c r="AT6" s="488">
        <v>24.38</v>
      </c>
      <c r="AU6" s="486">
        <v>43103</v>
      </c>
      <c r="AV6" s="488">
        <v>105.33</v>
      </c>
      <c r="AW6" s="486">
        <v>43103</v>
      </c>
      <c r="AX6" s="488">
        <v>116.35</v>
      </c>
    </row>
    <row r="7" spans="1:52" s="401" customFormat="1" x14ac:dyDescent="0.25">
      <c r="A7" s="486">
        <v>43104</v>
      </c>
      <c r="B7" s="487">
        <v>75.13</v>
      </c>
      <c r="C7" s="486">
        <v>43104</v>
      </c>
      <c r="D7" s="488">
        <v>62.36</v>
      </c>
      <c r="E7" s="486">
        <v>43104</v>
      </c>
      <c r="F7" s="488">
        <v>112.23</v>
      </c>
      <c r="G7" s="486">
        <v>43104</v>
      </c>
      <c r="H7" s="488">
        <v>80.22</v>
      </c>
      <c r="I7" s="486">
        <v>43104</v>
      </c>
      <c r="J7" s="488">
        <v>376.92</v>
      </c>
      <c r="K7" s="486">
        <v>43104</v>
      </c>
      <c r="L7" s="488">
        <v>99.38</v>
      </c>
      <c r="M7" s="486">
        <v>43104</v>
      </c>
      <c r="N7" s="488">
        <v>106.68</v>
      </c>
      <c r="O7" s="486">
        <v>43104</v>
      </c>
      <c r="P7" s="488">
        <v>61.75</v>
      </c>
      <c r="Q7" s="486">
        <v>43104</v>
      </c>
      <c r="R7" s="488">
        <v>54.29</v>
      </c>
      <c r="S7" s="486">
        <v>43104</v>
      </c>
      <c r="T7" s="488">
        <v>90.71</v>
      </c>
      <c r="U7" s="486">
        <v>43104</v>
      </c>
      <c r="V7" s="488">
        <v>225.79</v>
      </c>
      <c r="W7" s="486">
        <v>43104</v>
      </c>
      <c r="X7" s="488">
        <v>76.73</v>
      </c>
      <c r="Y7" s="486">
        <v>43104</v>
      </c>
      <c r="Z7" s="488">
        <v>119.6</v>
      </c>
      <c r="AA7" s="486">
        <v>43104</v>
      </c>
      <c r="AB7" s="488">
        <v>190.03</v>
      </c>
      <c r="AC7" s="486">
        <v>43104</v>
      </c>
      <c r="AD7" s="488">
        <v>160.88</v>
      </c>
      <c r="AE7" s="486">
        <v>43104</v>
      </c>
      <c r="AF7" s="488">
        <v>264.88</v>
      </c>
      <c r="AG7" s="486">
        <v>43104</v>
      </c>
      <c r="AH7" s="488">
        <v>87.11</v>
      </c>
      <c r="AI7" s="486">
        <v>43104</v>
      </c>
      <c r="AJ7" s="488">
        <v>63.44</v>
      </c>
      <c r="AK7" s="486">
        <v>43104</v>
      </c>
      <c r="AL7" s="488">
        <v>10.68</v>
      </c>
      <c r="AM7" s="486">
        <v>43104</v>
      </c>
      <c r="AN7" s="488">
        <v>87.91</v>
      </c>
      <c r="AO7" s="486">
        <v>43104</v>
      </c>
      <c r="AP7" s="488">
        <v>87.22</v>
      </c>
      <c r="AQ7" s="486">
        <v>43104</v>
      </c>
      <c r="AR7" s="488">
        <v>51.11</v>
      </c>
      <c r="AS7" s="486">
        <v>43104</v>
      </c>
      <c r="AT7" s="488">
        <v>24.35</v>
      </c>
      <c r="AU7" s="486">
        <v>43104</v>
      </c>
      <c r="AV7" s="488">
        <v>105.28</v>
      </c>
      <c r="AW7" s="486">
        <v>43104</v>
      </c>
      <c r="AX7" s="488">
        <v>116.65</v>
      </c>
    </row>
    <row r="8" spans="1:52" s="401" customFormat="1" x14ac:dyDescent="0.25">
      <c r="A8" s="486">
        <v>43105</v>
      </c>
      <c r="B8" s="487">
        <v>78.45</v>
      </c>
      <c r="C8" s="486">
        <v>43105</v>
      </c>
      <c r="D8" s="488">
        <v>62.86</v>
      </c>
      <c r="E8" s="486">
        <v>43105</v>
      </c>
      <c r="F8" s="488">
        <v>111.62</v>
      </c>
      <c r="G8" s="486">
        <v>43105</v>
      </c>
      <c r="H8" s="488">
        <v>80.83</v>
      </c>
      <c r="I8" s="486">
        <v>43105</v>
      </c>
      <c r="J8" s="488">
        <v>379.01</v>
      </c>
      <c r="K8" s="486">
        <v>43105</v>
      </c>
      <c r="L8" s="488">
        <v>101.11</v>
      </c>
      <c r="M8" s="486">
        <v>43105</v>
      </c>
      <c r="N8" s="488">
        <v>108.1</v>
      </c>
      <c r="O8" s="486">
        <v>43105</v>
      </c>
      <c r="P8" s="488">
        <v>61.89</v>
      </c>
      <c r="Q8" s="486">
        <v>43105</v>
      </c>
      <c r="R8" s="488">
        <v>54.6</v>
      </c>
      <c r="S8" s="486">
        <v>43105</v>
      </c>
      <c r="T8" s="488">
        <v>92.41</v>
      </c>
      <c r="U8" s="486">
        <v>43105</v>
      </c>
      <c r="V8" s="488">
        <v>219.88</v>
      </c>
      <c r="W8" s="486">
        <v>43105</v>
      </c>
      <c r="X8" s="488">
        <v>78.7</v>
      </c>
      <c r="Y8" s="486">
        <v>43105</v>
      </c>
      <c r="Z8" s="488">
        <v>120.07</v>
      </c>
      <c r="AA8" s="486">
        <v>43105</v>
      </c>
      <c r="AB8" s="488">
        <v>191.74</v>
      </c>
      <c r="AC8" s="486">
        <v>43105</v>
      </c>
      <c r="AD8" s="488">
        <v>161.82</v>
      </c>
      <c r="AE8" s="486">
        <v>43105</v>
      </c>
      <c r="AF8" s="488">
        <v>265.92</v>
      </c>
      <c r="AG8" s="486">
        <v>43105</v>
      </c>
      <c r="AH8" s="488">
        <v>88.19</v>
      </c>
      <c r="AI8" s="486">
        <v>43105</v>
      </c>
      <c r="AJ8" s="488">
        <v>63.98</v>
      </c>
      <c r="AK8" s="486">
        <v>43105</v>
      </c>
      <c r="AL8" s="488">
        <v>10.68</v>
      </c>
      <c r="AM8" s="486">
        <v>43105</v>
      </c>
      <c r="AN8" s="488">
        <v>87.97</v>
      </c>
      <c r="AO8" s="486">
        <v>43105</v>
      </c>
      <c r="AP8" s="488">
        <v>87.16</v>
      </c>
      <c r="AQ8" s="486">
        <v>43105</v>
      </c>
      <c r="AR8" s="488">
        <v>51.11</v>
      </c>
      <c r="AS8" s="486">
        <v>43105</v>
      </c>
      <c r="AT8" s="488">
        <v>24.34</v>
      </c>
      <c r="AU8" s="486">
        <v>43105</v>
      </c>
      <c r="AV8" s="488">
        <v>105.15</v>
      </c>
      <c r="AW8" s="486">
        <v>43105</v>
      </c>
      <c r="AX8" s="488">
        <v>116.72</v>
      </c>
    </row>
    <row r="9" spans="1:52" s="401" customFormat="1" x14ac:dyDescent="0.25">
      <c r="A9" s="486">
        <v>43108</v>
      </c>
      <c r="B9" s="487">
        <v>77.77</v>
      </c>
      <c r="C9" s="486">
        <v>43108</v>
      </c>
      <c r="D9" s="488">
        <v>62.95</v>
      </c>
      <c r="E9" s="486">
        <v>43108</v>
      </c>
      <c r="F9" s="488">
        <v>110.02</v>
      </c>
      <c r="G9" s="486">
        <v>43108</v>
      </c>
      <c r="H9" s="488">
        <v>81.709999999999994</v>
      </c>
      <c r="I9" s="486">
        <v>43108</v>
      </c>
      <c r="J9" s="488">
        <v>391.86</v>
      </c>
      <c r="K9" s="486">
        <v>43108</v>
      </c>
      <c r="L9" s="488">
        <v>99.49</v>
      </c>
      <c r="M9" s="486">
        <v>43108</v>
      </c>
      <c r="N9" s="488">
        <v>108.86</v>
      </c>
      <c r="O9" s="486">
        <v>43108</v>
      </c>
      <c r="P9" s="488">
        <v>61.91</v>
      </c>
      <c r="Q9" s="486">
        <v>43108</v>
      </c>
      <c r="R9" s="488">
        <v>55.92</v>
      </c>
      <c r="S9" s="486">
        <v>43108</v>
      </c>
      <c r="T9" s="488">
        <v>93.17</v>
      </c>
      <c r="U9" s="486">
        <v>43108</v>
      </c>
      <c r="V9" s="488">
        <v>216.84</v>
      </c>
      <c r="W9" s="486">
        <v>43108</v>
      </c>
      <c r="X9" s="488">
        <v>79.05</v>
      </c>
      <c r="Y9" s="486">
        <v>43108</v>
      </c>
      <c r="Z9" s="488">
        <v>121.56</v>
      </c>
      <c r="AA9" s="486">
        <v>43108</v>
      </c>
      <c r="AB9" s="488">
        <v>192.9</v>
      </c>
      <c r="AC9" s="486">
        <v>43108</v>
      </c>
      <c r="AD9" s="488">
        <v>162.13999999999999</v>
      </c>
      <c r="AE9" s="486">
        <v>43108</v>
      </c>
      <c r="AF9" s="488">
        <v>268.66000000000003</v>
      </c>
      <c r="AG9" s="486">
        <v>43108</v>
      </c>
      <c r="AH9" s="488">
        <v>88.28</v>
      </c>
      <c r="AI9" s="486">
        <v>43108</v>
      </c>
      <c r="AJ9" s="488">
        <v>64.55</v>
      </c>
      <c r="AK9" s="486">
        <v>43108</v>
      </c>
      <c r="AL9" s="488">
        <v>10.69</v>
      </c>
      <c r="AM9" s="486">
        <v>43108</v>
      </c>
      <c r="AN9" s="488">
        <v>87.9</v>
      </c>
      <c r="AO9" s="486">
        <v>43108</v>
      </c>
      <c r="AP9" s="488">
        <v>87.13</v>
      </c>
      <c r="AQ9" s="486">
        <v>43108</v>
      </c>
      <c r="AR9" s="488">
        <v>51.11</v>
      </c>
      <c r="AS9" s="486">
        <v>43108</v>
      </c>
      <c r="AT9" s="488">
        <v>24.36</v>
      </c>
      <c r="AU9" s="486">
        <v>43108</v>
      </c>
      <c r="AV9" s="488">
        <v>105.1</v>
      </c>
      <c r="AW9" s="486">
        <v>43108</v>
      </c>
      <c r="AX9" s="488">
        <v>116.51</v>
      </c>
    </row>
    <row r="10" spans="1:52" s="401" customFormat="1" x14ac:dyDescent="0.25">
      <c r="A10" s="486">
        <v>43109</v>
      </c>
      <c r="B10" s="487">
        <v>77.69</v>
      </c>
      <c r="C10" s="486">
        <v>43109</v>
      </c>
      <c r="D10" s="488">
        <v>62.85</v>
      </c>
      <c r="E10" s="486">
        <v>43109</v>
      </c>
      <c r="F10" s="488">
        <v>109.94</v>
      </c>
      <c r="G10" s="486">
        <v>43109</v>
      </c>
      <c r="H10" s="488">
        <v>82.26</v>
      </c>
      <c r="I10" s="486">
        <v>43109</v>
      </c>
      <c r="J10" s="488">
        <v>397.6</v>
      </c>
      <c r="K10" s="486">
        <v>43109</v>
      </c>
      <c r="L10" s="488">
        <v>100.24</v>
      </c>
      <c r="M10" s="486">
        <v>43109</v>
      </c>
      <c r="N10" s="488">
        <v>109.15</v>
      </c>
      <c r="O10" s="486">
        <v>43109</v>
      </c>
      <c r="P10" s="488">
        <v>61.85</v>
      </c>
      <c r="Q10" s="486">
        <v>43109</v>
      </c>
      <c r="R10" s="488">
        <v>54.86</v>
      </c>
      <c r="S10" s="486">
        <v>43109</v>
      </c>
      <c r="T10" s="488">
        <v>93.94</v>
      </c>
      <c r="U10" s="486">
        <v>43109</v>
      </c>
      <c r="V10" s="488">
        <v>222.08</v>
      </c>
      <c r="W10" s="486">
        <v>43109</v>
      </c>
      <c r="X10" s="488">
        <v>79.19</v>
      </c>
      <c r="Y10" s="486">
        <v>43109</v>
      </c>
      <c r="Z10" s="488">
        <v>121.35</v>
      </c>
      <c r="AA10" s="486">
        <v>43109</v>
      </c>
      <c r="AB10" s="488">
        <v>194.14</v>
      </c>
      <c r="AC10" s="486">
        <v>43109</v>
      </c>
      <c r="AD10" s="488">
        <v>162.41999999999999</v>
      </c>
      <c r="AE10" s="486">
        <v>43109</v>
      </c>
      <c r="AF10" s="488">
        <v>267.75</v>
      </c>
      <c r="AG10" s="486">
        <v>43109</v>
      </c>
      <c r="AH10" s="488">
        <v>88.22</v>
      </c>
      <c r="AI10" s="486">
        <v>43109</v>
      </c>
      <c r="AJ10" s="488">
        <v>64.09</v>
      </c>
      <c r="AK10" s="486">
        <v>43109</v>
      </c>
      <c r="AL10" s="488">
        <v>10.67</v>
      </c>
      <c r="AM10" s="486">
        <v>43109</v>
      </c>
      <c r="AN10" s="488">
        <v>87.63</v>
      </c>
      <c r="AO10" s="486">
        <v>43109</v>
      </c>
      <c r="AP10" s="488">
        <v>86.89</v>
      </c>
      <c r="AQ10" s="486">
        <v>43109</v>
      </c>
      <c r="AR10" s="488">
        <v>50.95</v>
      </c>
      <c r="AS10" s="486">
        <v>43109</v>
      </c>
      <c r="AT10" s="488">
        <v>24.36</v>
      </c>
      <c r="AU10" s="486">
        <v>43109</v>
      </c>
      <c r="AV10" s="488">
        <v>104.6</v>
      </c>
      <c r="AW10" s="486">
        <v>43109</v>
      </c>
      <c r="AX10" s="488">
        <v>116.15</v>
      </c>
    </row>
    <row r="11" spans="1:52" s="401" customFormat="1" x14ac:dyDescent="0.25">
      <c r="A11" s="486">
        <v>43110</v>
      </c>
      <c r="B11" s="487">
        <v>77.44</v>
      </c>
      <c r="C11" s="486">
        <v>43110</v>
      </c>
      <c r="D11" s="488">
        <v>62.47</v>
      </c>
      <c r="E11" s="486">
        <v>43110</v>
      </c>
      <c r="F11" s="488">
        <v>109.47</v>
      </c>
      <c r="G11" s="486">
        <v>43110</v>
      </c>
      <c r="H11" s="488">
        <v>81</v>
      </c>
      <c r="I11" s="486">
        <v>43110</v>
      </c>
      <c r="J11" s="488">
        <v>423.76</v>
      </c>
      <c r="K11" s="486">
        <v>43110</v>
      </c>
      <c r="L11" s="488">
        <v>99.69</v>
      </c>
      <c r="M11" s="486">
        <v>43110</v>
      </c>
      <c r="N11" s="488">
        <v>108.8</v>
      </c>
      <c r="O11" s="486">
        <v>43110</v>
      </c>
      <c r="P11" s="488">
        <v>62.01</v>
      </c>
      <c r="Q11" s="486">
        <v>43110</v>
      </c>
      <c r="R11" s="488">
        <v>53.3</v>
      </c>
      <c r="S11" s="486">
        <v>43110</v>
      </c>
      <c r="T11" s="488">
        <v>92.31</v>
      </c>
      <c r="U11" s="486">
        <v>43110</v>
      </c>
      <c r="V11" s="488">
        <v>219.36</v>
      </c>
      <c r="W11" s="486">
        <v>43110</v>
      </c>
      <c r="X11" s="488">
        <v>79.37</v>
      </c>
      <c r="Y11" s="486">
        <v>43110</v>
      </c>
      <c r="Z11" s="488">
        <v>120.02</v>
      </c>
      <c r="AA11" s="486">
        <v>43110</v>
      </c>
      <c r="AB11" s="488">
        <v>193.87</v>
      </c>
      <c r="AC11" s="486">
        <v>43110</v>
      </c>
      <c r="AD11" s="488">
        <v>162.19</v>
      </c>
      <c r="AE11" s="486">
        <v>43110</v>
      </c>
      <c r="AF11" s="488">
        <v>268.01</v>
      </c>
      <c r="AG11" s="486">
        <v>43110</v>
      </c>
      <c r="AH11" s="488">
        <v>87.82</v>
      </c>
      <c r="AI11" s="486">
        <v>43110</v>
      </c>
      <c r="AJ11" s="488">
        <v>64.22</v>
      </c>
      <c r="AK11" s="486">
        <v>43110</v>
      </c>
      <c r="AL11" s="488">
        <v>10.66</v>
      </c>
      <c r="AM11" s="486">
        <v>43110</v>
      </c>
      <c r="AN11" s="488">
        <v>87.44</v>
      </c>
      <c r="AO11" s="486">
        <v>43110</v>
      </c>
      <c r="AP11" s="488">
        <v>86.97</v>
      </c>
      <c r="AQ11" s="486">
        <v>43110</v>
      </c>
      <c r="AR11" s="488">
        <v>51.08</v>
      </c>
      <c r="AS11" s="486">
        <v>43110</v>
      </c>
      <c r="AT11" s="488">
        <v>24.36</v>
      </c>
      <c r="AU11" s="486">
        <v>43110</v>
      </c>
      <c r="AV11" s="488">
        <v>104.57</v>
      </c>
      <c r="AW11" s="486">
        <v>43110</v>
      </c>
      <c r="AX11" s="488">
        <v>115.81</v>
      </c>
    </row>
    <row r="12" spans="1:52" s="401" customFormat="1" x14ac:dyDescent="0.25">
      <c r="A12" s="486">
        <v>43111</v>
      </c>
      <c r="B12" s="487">
        <v>79.02</v>
      </c>
      <c r="C12" s="486">
        <v>43111</v>
      </c>
      <c r="D12" s="488">
        <v>63.29</v>
      </c>
      <c r="E12" s="486">
        <v>43111</v>
      </c>
      <c r="F12" s="488">
        <v>110.99</v>
      </c>
      <c r="G12" s="486">
        <v>43111</v>
      </c>
      <c r="H12" s="488">
        <v>79.959999999999994</v>
      </c>
      <c r="I12" s="486">
        <v>43111</v>
      </c>
      <c r="J12" s="488">
        <v>421.37</v>
      </c>
      <c r="K12" s="486">
        <v>43111</v>
      </c>
      <c r="L12" s="488">
        <v>99.27</v>
      </c>
      <c r="M12" s="486">
        <v>43111</v>
      </c>
      <c r="N12" s="488">
        <v>109.1</v>
      </c>
      <c r="O12" s="486">
        <v>43111</v>
      </c>
      <c r="P12" s="488">
        <v>62.47</v>
      </c>
      <c r="Q12" s="486">
        <v>43111</v>
      </c>
      <c r="R12" s="488">
        <v>53.2</v>
      </c>
      <c r="S12" s="486">
        <v>43111</v>
      </c>
      <c r="T12" s="488">
        <v>92.41</v>
      </c>
      <c r="U12" s="486">
        <v>43111</v>
      </c>
      <c r="V12" s="488">
        <v>219.05</v>
      </c>
      <c r="W12" s="486">
        <v>43111</v>
      </c>
      <c r="X12" s="488">
        <v>79.75</v>
      </c>
      <c r="Y12" s="486">
        <v>43111</v>
      </c>
      <c r="Z12" s="488">
        <v>121.72</v>
      </c>
      <c r="AA12" s="486">
        <v>43111</v>
      </c>
      <c r="AB12" s="488">
        <v>195.77</v>
      </c>
      <c r="AC12" s="486">
        <v>43111</v>
      </c>
      <c r="AD12" s="488">
        <v>163.52000000000001</v>
      </c>
      <c r="AE12" s="486">
        <v>43111</v>
      </c>
      <c r="AF12" s="488">
        <v>271.19</v>
      </c>
      <c r="AG12" s="486">
        <v>43111</v>
      </c>
      <c r="AH12" s="488">
        <v>88.08</v>
      </c>
      <c r="AI12" s="486">
        <v>43111</v>
      </c>
      <c r="AJ12" s="488">
        <v>64.290000000000006</v>
      </c>
      <c r="AK12" s="486">
        <v>43111</v>
      </c>
      <c r="AL12" s="488">
        <v>10.66</v>
      </c>
      <c r="AM12" s="486">
        <v>43111</v>
      </c>
      <c r="AN12" s="488">
        <v>87.73</v>
      </c>
      <c r="AO12" s="486">
        <v>43111</v>
      </c>
      <c r="AP12" s="488">
        <v>87.01</v>
      </c>
      <c r="AQ12" s="486">
        <v>43111</v>
      </c>
      <c r="AR12" s="488">
        <v>50.95</v>
      </c>
      <c r="AS12" s="486">
        <v>43111</v>
      </c>
      <c r="AT12" s="488">
        <v>24.34</v>
      </c>
      <c r="AU12" s="486">
        <v>43111</v>
      </c>
      <c r="AV12" s="488">
        <v>104.64</v>
      </c>
      <c r="AW12" s="486">
        <v>43111</v>
      </c>
      <c r="AX12" s="488">
        <v>115.96</v>
      </c>
    </row>
    <row r="13" spans="1:52" s="401" customFormat="1" x14ac:dyDescent="0.25">
      <c r="A13" s="486">
        <v>43112</v>
      </c>
      <c r="B13" s="487">
        <v>78.78</v>
      </c>
      <c r="C13" s="486">
        <v>43112</v>
      </c>
      <c r="D13" s="488">
        <v>63.39</v>
      </c>
      <c r="E13" s="486">
        <v>43112</v>
      </c>
      <c r="F13" s="488">
        <v>112.47</v>
      </c>
      <c r="G13" s="486">
        <v>43112</v>
      </c>
      <c r="H13" s="488">
        <v>79.900000000000006</v>
      </c>
      <c r="I13" s="486">
        <v>43112</v>
      </c>
      <c r="J13" s="488">
        <v>419.04</v>
      </c>
      <c r="K13" s="486">
        <v>43112</v>
      </c>
      <c r="L13" s="488">
        <v>100.34</v>
      </c>
      <c r="M13" s="486">
        <v>43112</v>
      </c>
      <c r="N13" s="488">
        <v>110.24</v>
      </c>
      <c r="O13" s="486">
        <v>43112</v>
      </c>
      <c r="P13" s="488">
        <v>62.81</v>
      </c>
      <c r="Q13" s="486">
        <v>43112</v>
      </c>
      <c r="R13" s="488">
        <v>53.45</v>
      </c>
      <c r="S13" s="486">
        <v>43112</v>
      </c>
      <c r="T13" s="488">
        <v>92.45</v>
      </c>
      <c r="U13" s="486">
        <v>43112</v>
      </c>
      <c r="V13" s="488">
        <v>217.52</v>
      </c>
      <c r="W13" s="486">
        <v>43112</v>
      </c>
      <c r="X13" s="488">
        <v>80.540000000000006</v>
      </c>
      <c r="Y13" s="486">
        <v>43112</v>
      </c>
      <c r="Z13" s="488">
        <v>122.89</v>
      </c>
      <c r="AA13" s="486">
        <v>43112</v>
      </c>
      <c r="AB13" s="488">
        <v>198.78</v>
      </c>
      <c r="AC13" s="486">
        <v>43112</v>
      </c>
      <c r="AD13" s="488">
        <v>164.5</v>
      </c>
      <c r="AE13" s="486">
        <v>43112</v>
      </c>
      <c r="AF13" s="488">
        <v>271.85000000000002</v>
      </c>
      <c r="AG13" s="486">
        <v>43112</v>
      </c>
      <c r="AH13" s="488">
        <v>89.6</v>
      </c>
      <c r="AI13" s="486">
        <v>43112</v>
      </c>
      <c r="AJ13" s="488">
        <v>64.67</v>
      </c>
      <c r="AK13" s="486">
        <v>43112</v>
      </c>
      <c r="AL13" s="488">
        <v>10.67</v>
      </c>
      <c r="AM13" s="486">
        <v>43112</v>
      </c>
      <c r="AN13" s="488">
        <v>87.58</v>
      </c>
      <c r="AO13" s="486">
        <v>43112</v>
      </c>
      <c r="AP13" s="488">
        <v>86.98</v>
      </c>
      <c r="AQ13" s="486">
        <v>43112</v>
      </c>
      <c r="AR13" s="488">
        <v>51.05</v>
      </c>
      <c r="AS13" s="486">
        <v>43112</v>
      </c>
      <c r="AT13" s="488">
        <v>24.34</v>
      </c>
      <c r="AU13" s="486">
        <v>43112</v>
      </c>
      <c r="AV13" s="488">
        <v>104.57</v>
      </c>
      <c r="AW13" s="486">
        <v>43112</v>
      </c>
      <c r="AX13" s="488">
        <v>116.13</v>
      </c>
    </row>
    <row r="14" spans="1:52" s="401" customFormat="1" x14ac:dyDescent="0.25">
      <c r="A14" s="486">
        <v>43116</v>
      </c>
      <c r="B14" s="487">
        <v>79.44</v>
      </c>
      <c r="C14" s="486">
        <v>43116</v>
      </c>
      <c r="D14" s="488">
        <v>62.65</v>
      </c>
      <c r="E14" s="486">
        <v>43116</v>
      </c>
      <c r="F14" s="488">
        <v>110.69</v>
      </c>
      <c r="G14" s="486">
        <v>43116</v>
      </c>
      <c r="H14" s="488">
        <v>78.67</v>
      </c>
      <c r="I14" s="486">
        <v>43116</v>
      </c>
      <c r="J14" s="488">
        <v>420.07</v>
      </c>
      <c r="K14" s="486">
        <v>43116</v>
      </c>
      <c r="L14" s="488">
        <v>102.49</v>
      </c>
      <c r="M14" s="486">
        <v>43116</v>
      </c>
      <c r="N14" s="488">
        <v>108.89</v>
      </c>
      <c r="O14" s="486">
        <v>43116</v>
      </c>
      <c r="P14" s="488">
        <v>59.92</v>
      </c>
      <c r="Q14" s="486">
        <v>43116</v>
      </c>
      <c r="R14" s="488">
        <v>54.5</v>
      </c>
      <c r="S14" s="486">
        <v>43116</v>
      </c>
      <c r="T14" s="488">
        <v>91.39</v>
      </c>
      <c r="U14" s="486">
        <v>43116</v>
      </c>
      <c r="V14" s="488">
        <v>217.76</v>
      </c>
      <c r="W14" s="486">
        <v>43116</v>
      </c>
      <c r="X14" s="488">
        <v>80.42</v>
      </c>
      <c r="Y14" s="486">
        <v>43116</v>
      </c>
      <c r="Z14" s="488">
        <v>119.9</v>
      </c>
      <c r="AA14" s="486">
        <v>43116</v>
      </c>
      <c r="AB14" s="488">
        <v>196.66</v>
      </c>
      <c r="AC14" s="486">
        <v>43116</v>
      </c>
      <c r="AD14" s="488">
        <v>163.81</v>
      </c>
      <c r="AE14" s="486">
        <v>43116</v>
      </c>
      <c r="AF14" s="488">
        <v>269.58</v>
      </c>
      <c r="AG14" s="486">
        <v>43116</v>
      </c>
      <c r="AH14" s="488">
        <v>88.35</v>
      </c>
      <c r="AI14" s="486">
        <v>43116</v>
      </c>
      <c r="AJ14" s="488">
        <v>63.42</v>
      </c>
      <c r="AK14" s="486">
        <v>43116</v>
      </c>
      <c r="AL14" s="488">
        <v>10.68</v>
      </c>
      <c r="AM14" s="486">
        <v>43116</v>
      </c>
      <c r="AN14" s="488">
        <v>87.53</v>
      </c>
      <c r="AO14" s="486">
        <v>43116</v>
      </c>
      <c r="AP14" s="488">
        <v>86.97</v>
      </c>
      <c r="AQ14" s="486">
        <v>43116</v>
      </c>
      <c r="AR14" s="488">
        <v>51.03</v>
      </c>
      <c r="AS14" s="486">
        <v>43116</v>
      </c>
      <c r="AT14" s="488">
        <v>24.36</v>
      </c>
      <c r="AU14" s="486">
        <v>43116</v>
      </c>
      <c r="AV14" s="488">
        <v>104.62</v>
      </c>
      <c r="AW14" s="486">
        <v>43116</v>
      </c>
      <c r="AX14" s="488">
        <v>116.14</v>
      </c>
    </row>
    <row r="15" spans="1:52" s="401" customFormat="1" x14ac:dyDescent="0.25">
      <c r="A15" s="486">
        <v>43117</v>
      </c>
      <c r="B15" s="487">
        <v>79.5</v>
      </c>
      <c r="C15" s="486">
        <v>43117</v>
      </c>
      <c r="D15" s="488">
        <v>62.94</v>
      </c>
      <c r="E15" s="486">
        <v>43117</v>
      </c>
      <c r="F15" s="488">
        <v>111.97</v>
      </c>
      <c r="G15" s="486">
        <v>43117</v>
      </c>
      <c r="H15" s="488">
        <v>79.25</v>
      </c>
      <c r="I15" s="486">
        <v>43117</v>
      </c>
      <c r="J15" s="488">
        <v>431.1</v>
      </c>
      <c r="K15" s="486">
        <v>43117</v>
      </c>
      <c r="L15" s="488">
        <v>104.36</v>
      </c>
      <c r="M15" s="486">
        <v>43117</v>
      </c>
      <c r="N15" s="488">
        <v>110.04</v>
      </c>
      <c r="O15" s="486">
        <v>43117</v>
      </c>
      <c r="P15" s="488">
        <v>61.85</v>
      </c>
      <c r="Q15" s="486">
        <v>43117</v>
      </c>
      <c r="R15" s="488">
        <v>57.34</v>
      </c>
      <c r="S15" s="486">
        <v>43117</v>
      </c>
      <c r="T15" s="488">
        <v>91.62</v>
      </c>
      <c r="U15" s="486">
        <v>43117</v>
      </c>
      <c r="V15" s="488">
        <v>219.22</v>
      </c>
      <c r="W15" s="486">
        <v>43117</v>
      </c>
      <c r="X15" s="488">
        <v>82.47</v>
      </c>
      <c r="Y15" s="486">
        <v>43117</v>
      </c>
      <c r="Z15" s="488">
        <v>120.51</v>
      </c>
      <c r="AA15" s="486">
        <v>43117</v>
      </c>
      <c r="AB15" s="488">
        <v>198.99</v>
      </c>
      <c r="AC15" s="486">
        <v>43117</v>
      </c>
      <c r="AD15" s="488">
        <v>165.28</v>
      </c>
      <c r="AE15" s="486">
        <v>43117</v>
      </c>
      <c r="AF15" s="488">
        <v>271.49</v>
      </c>
      <c r="AG15" s="486">
        <v>43117</v>
      </c>
      <c r="AH15" s="488">
        <v>90.14</v>
      </c>
      <c r="AI15" s="486">
        <v>43117</v>
      </c>
      <c r="AJ15" s="488">
        <v>63.81</v>
      </c>
      <c r="AK15" s="486">
        <v>43117</v>
      </c>
      <c r="AL15" s="488">
        <v>10.68</v>
      </c>
      <c r="AM15" s="486">
        <v>43117</v>
      </c>
      <c r="AN15" s="488">
        <v>87.54</v>
      </c>
      <c r="AO15" s="486">
        <v>43117</v>
      </c>
      <c r="AP15" s="488">
        <v>86.79</v>
      </c>
      <c r="AQ15" s="486">
        <v>43117</v>
      </c>
      <c r="AR15" s="488">
        <v>50.95</v>
      </c>
      <c r="AS15" s="486">
        <v>43117</v>
      </c>
      <c r="AT15" s="488">
        <v>24.34</v>
      </c>
      <c r="AU15" s="486">
        <v>43117</v>
      </c>
      <c r="AV15" s="488">
        <v>104.39</v>
      </c>
      <c r="AW15" s="486">
        <v>43117</v>
      </c>
      <c r="AX15" s="488">
        <v>116.17</v>
      </c>
    </row>
    <row r="16" spans="1:52" s="401" customFormat="1" x14ac:dyDescent="0.25">
      <c r="A16" s="486">
        <v>43118</v>
      </c>
      <c r="B16" s="487">
        <v>79.349999999999994</v>
      </c>
      <c r="C16" s="486">
        <v>43118</v>
      </c>
      <c r="D16" s="488">
        <v>62.9</v>
      </c>
      <c r="E16" s="486">
        <v>43118</v>
      </c>
      <c r="F16" s="488">
        <v>110.42</v>
      </c>
      <c r="G16" s="486">
        <v>43118</v>
      </c>
      <c r="H16" s="488">
        <v>78.88</v>
      </c>
      <c r="I16" s="486">
        <v>43118</v>
      </c>
      <c r="J16" s="488">
        <v>432.07</v>
      </c>
      <c r="K16" s="486">
        <v>43118</v>
      </c>
      <c r="L16" s="488">
        <v>103.81</v>
      </c>
      <c r="M16" s="486">
        <v>43118</v>
      </c>
      <c r="N16" s="488">
        <v>111.77</v>
      </c>
      <c r="O16" s="486">
        <v>43118</v>
      </c>
      <c r="P16" s="488">
        <v>61.83</v>
      </c>
      <c r="Q16" s="486">
        <v>43118</v>
      </c>
      <c r="R16" s="488">
        <v>57.4</v>
      </c>
      <c r="S16" s="486">
        <v>43118</v>
      </c>
      <c r="T16" s="488">
        <v>90.52</v>
      </c>
      <c r="U16" s="486">
        <v>43118</v>
      </c>
      <c r="V16" s="488">
        <v>217.29</v>
      </c>
      <c r="W16" s="486">
        <v>43118</v>
      </c>
      <c r="X16" s="488">
        <v>82.94</v>
      </c>
      <c r="Y16" s="486">
        <v>43118</v>
      </c>
      <c r="Z16" s="488">
        <v>119.68</v>
      </c>
      <c r="AA16" s="486">
        <v>43118</v>
      </c>
      <c r="AB16" s="488">
        <v>197.39</v>
      </c>
      <c r="AC16" s="486">
        <v>43118</v>
      </c>
      <c r="AD16" s="488">
        <v>164.95</v>
      </c>
      <c r="AE16" s="486">
        <v>43118</v>
      </c>
      <c r="AF16" s="488">
        <v>272.18</v>
      </c>
      <c r="AG16" s="486">
        <v>43118</v>
      </c>
      <c r="AH16" s="488">
        <v>90.1</v>
      </c>
      <c r="AI16" s="486">
        <v>43118</v>
      </c>
      <c r="AJ16" s="488">
        <v>64.11</v>
      </c>
      <c r="AK16" s="486">
        <v>43118</v>
      </c>
      <c r="AL16" s="488">
        <v>10.68</v>
      </c>
      <c r="AM16" s="486">
        <v>43118</v>
      </c>
      <c r="AN16" s="488">
        <v>87.45</v>
      </c>
      <c r="AO16" s="486">
        <v>43118</v>
      </c>
      <c r="AP16" s="488">
        <v>86.59</v>
      </c>
      <c r="AQ16" s="486">
        <v>43118</v>
      </c>
      <c r="AR16" s="488">
        <v>50.87</v>
      </c>
      <c r="AS16" s="486">
        <v>43118</v>
      </c>
      <c r="AT16" s="488">
        <v>24.34</v>
      </c>
      <c r="AU16" s="486">
        <v>43118</v>
      </c>
      <c r="AV16" s="488">
        <v>104.06</v>
      </c>
      <c r="AW16" s="486">
        <v>43118</v>
      </c>
      <c r="AX16" s="488">
        <v>115.9</v>
      </c>
    </row>
    <row r="17" spans="1:50" s="401" customFormat="1" x14ac:dyDescent="0.25">
      <c r="A17" s="486">
        <v>43119</v>
      </c>
      <c r="B17" s="487">
        <v>79.86</v>
      </c>
      <c r="C17" s="486">
        <v>43119</v>
      </c>
      <c r="D17" s="488">
        <v>63.28</v>
      </c>
      <c r="E17" s="486">
        <v>43119</v>
      </c>
      <c r="F17" s="488">
        <v>110.59</v>
      </c>
      <c r="G17" s="486">
        <v>43119</v>
      </c>
      <c r="H17" s="488">
        <v>80.19</v>
      </c>
      <c r="I17" s="486">
        <v>43119</v>
      </c>
      <c r="J17" s="488">
        <v>433.23</v>
      </c>
      <c r="K17" s="486">
        <v>43119</v>
      </c>
      <c r="L17" s="488">
        <v>104.64</v>
      </c>
      <c r="M17" s="486">
        <v>43119</v>
      </c>
      <c r="N17" s="488">
        <v>111.93</v>
      </c>
      <c r="O17" s="486">
        <v>43119</v>
      </c>
      <c r="P17" s="488">
        <v>62.28</v>
      </c>
      <c r="Q17" s="486">
        <v>43119</v>
      </c>
      <c r="R17" s="488">
        <v>57.4</v>
      </c>
      <c r="S17" s="486">
        <v>43119</v>
      </c>
      <c r="T17" s="488">
        <v>92.56</v>
      </c>
      <c r="U17" s="486">
        <v>43119</v>
      </c>
      <c r="V17" s="488">
        <v>218.28</v>
      </c>
      <c r="W17" s="486">
        <v>43119</v>
      </c>
      <c r="X17" s="488">
        <v>83.84</v>
      </c>
      <c r="Y17" s="486">
        <v>43119</v>
      </c>
      <c r="Z17" s="488">
        <v>119.99</v>
      </c>
      <c r="AA17" s="486">
        <v>43119</v>
      </c>
      <c r="AB17" s="488">
        <v>198.81</v>
      </c>
      <c r="AC17" s="486">
        <v>43119</v>
      </c>
      <c r="AD17" s="488">
        <v>165.89</v>
      </c>
      <c r="AE17" s="486">
        <v>43119</v>
      </c>
      <c r="AF17" s="488">
        <v>274.32</v>
      </c>
      <c r="AG17" s="486">
        <v>43119</v>
      </c>
      <c r="AH17" s="488">
        <v>90</v>
      </c>
      <c r="AI17" s="486">
        <v>43119</v>
      </c>
      <c r="AJ17" s="488">
        <v>67.209999999999994</v>
      </c>
      <c r="AK17" s="486">
        <v>43119</v>
      </c>
      <c r="AL17" s="488">
        <v>10.69</v>
      </c>
      <c r="AM17" s="486">
        <v>43119</v>
      </c>
      <c r="AN17" s="488">
        <v>87.54</v>
      </c>
      <c r="AO17" s="486">
        <v>43119</v>
      </c>
      <c r="AP17" s="488">
        <v>86.39</v>
      </c>
      <c r="AQ17" s="486">
        <v>43119</v>
      </c>
      <c r="AR17" s="488">
        <v>50.78</v>
      </c>
      <c r="AS17" s="486">
        <v>43119</v>
      </c>
      <c r="AT17" s="488">
        <v>24.33</v>
      </c>
      <c r="AU17" s="486">
        <v>43119</v>
      </c>
      <c r="AV17" s="488">
        <v>103.79</v>
      </c>
      <c r="AW17" s="486">
        <v>43119</v>
      </c>
      <c r="AX17" s="488">
        <v>115.57</v>
      </c>
    </row>
    <row r="18" spans="1:50" s="401" customFormat="1" x14ac:dyDescent="0.25">
      <c r="A18" s="486">
        <v>43122</v>
      </c>
      <c r="B18" s="487">
        <v>80.95</v>
      </c>
      <c r="C18" s="486">
        <v>43122</v>
      </c>
      <c r="D18" s="488">
        <v>63.13</v>
      </c>
      <c r="E18" s="486">
        <v>43122</v>
      </c>
      <c r="F18" s="488">
        <v>111.1</v>
      </c>
      <c r="G18" s="486">
        <v>43122</v>
      </c>
      <c r="H18" s="488">
        <v>80.89</v>
      </c>
      <c r="I18" s="486">
        <v>43122</v>
      </c>
      <c r="J18" s="488">
        <v>433.94</v>
      </c>
      <c r="K18" s="486">
        <v>43122</v>
      </c>
      <c r="L18" s="488">
        <v>106.49</v>
      </c>
      <c r="M18" s="486">
        <v>43122</v>
      </c>
      <c r="N18" s="488">
        <v>112.89</v>
      </c>
      <c r="O18" s="486">
        <v>43122</v>
      </c>
      <c r="P18" s="488">
        <v>63.28</v>
      </c>
      <c r="Q18" s="486">
        <v>43122</v>
      </c>
      <c r="R18" s="488">
        <v>57.46</v>
      </c>
      <c r="S18" s="486">
        <v>43122</v>
      </c>
      <c r="T18" s="488">
        <v>90.86</v>
      </c>
      <c r="U18" s="486">
        <v>43122</v>
      </c>
      <c r="V18" s="488">
        <v>219.32</v>
      </c>
      <c r="W18" s="486">
        <v>43122</v>
      </c>
      <c r="X18" s="488">
        <v>83.98</v>
      </c>
      <c r="Y18" s="486">
        <v>43122</v>
      </c>
      <c r="Z18" s="488">
        <v>120.19</v>
      </c>
      <c r="AA18" s="486">
        <v>43122</v>
      </c>
      <c r="AB18" s="488">
        <v>198</v>
      </c>
      <c r="AC18" s="486">
        <v>43122</v>
      </c>
      <c r="AD18" s="488">
        <v>167.17</v>
      </c>
      <c r="AE18" s="486">
        <v>43122</v>
      </c>
      <c r="AF18" s="488">
        <v>273.89</v>
      </c>
      <c r="AG18" s="486">
        <v>43122</v>
      </c>
      <c r="AH18" s="488">
        <v>91.61</v>
      </c>
      <c r="AI18" s="486">
        <v>43122</v>
      </c>
      <c r="AJ18" s="488">
        <v>66.39</v>
      </c>
      <c r="AK18" s="486">
        <v>43122</v>
      </c>
      <c r="AL18" s="488">
        <v>10.69</v>
      </c>
      <c r="AM18" s="486">
        <v>43122</v>
      </c>
      <c r="AN18" s="488">
        <v>87.62</v>
      </c>
      <c r="AO18" s="486">
        <v>43122</v>
      </c>
      <c r="AP18" s="488">
        <v>86.38</v>
      </c>
      <c r="AQ18" s="486">
        <v>43122</v>
      </c>
      <c r="AR18" s="488">
        <v>50.75</v>
      </c>
      <c r="AS18" s="486">
        <v>43122</v>
      </c>
      <c r="AT18" s="488">
        <v>24.31</v>
      </c>
      <c r="AU18" s="486">
        <v>43122</v>
      </c>
      <c r="AV18" s="488">
        <v>103.75</v>
      </c>
      <c r="AW18" s="486">
        <v>43122</v>
      </c>
      <c r="AX18" s="488">
        <v>115.59</v>
      </c>
    </row>
    <row r="19" spans="1:50" s="401" customFormat="1" x14ac:dyDescent="0.25">
      <c r="A19" s="486">
        <v>43123</v>
      </c>
      <c r="B19" s="487">
        <v>80.44</v>
      </c>
      <c r="C19" s="486">
        <v>43123</v>
      </c>
      <c r="D19" s="488">
        <v>63.12</v>
      </c>
      <c r="E19" s="486">
        <v>43123</v>
      </c>
      <c r="F19" s="488">
        <v>110.41</v>
      </c>
      <c r="G19" s="486">
        <v>43123</v>
      </c>
      <c r="H19" s="488">
        <v>81.13</v>
      </c>
      <c r="I19" s="486">
        <v>43123</v>
      </c>
      <c r="J19" s="488">
        <v>439.55</v>
      </c>
      <c r="K19" s="486">
        <v>43123</v>
      </c>
      <c r="L19" s="488">
        <v>105.38</v>
      </c>
      <c r="M19" s="486">
        <v>43123</v>
      </c>
      <c r="N19" s="488">
        <v>113.24</v>
      </c>
      <c r="O19" s="486">
        <v>43123</v>
      </c>
      <c r="P19" s="488">
        <v>63.43</v>
      </c>
      <c r="Q19" s="486">
        <v>43123</v>
      </c>
      <c r="R19" s="488">
        <v>57.79</v>
      </c>
      <c r="S19" s="486">
        <v>43123</v>
      </c>
      <c r="T19" s="488">
        <v>94.56</v>
      </c>
      <c r="U19" s="486">
        <v>43123</v>
      </c>
      <c r="V19" s="488">
        <v>220.78</v>
      </c>
      <c r="W19" s="486">
        <v>43123</v>
      </c>
      <c r="X19" s="488">
        <v>84.21</v>
      </c>
      <c r="Y19" s="486">
        <v>43123</v>
      </c>
      <c r="Z19" s="488">
        <v>121.14</v>
      </c>
      <c r="AA19" s="486">
        <v>43123</v>
      </c>
      <c r="AB19" s="488">
        <v>197.35</v>
      </c>
      <c r="AC19" s="486">
        <v>43123</v>
      </c>
      <c r="AD19" s="488">
        <v>167.58</v>
      </c>
      <c r="AE19" s="486">
        <v>43123</v>
      </c>
      <c r="AF19" s="488">
        <v>272.02</v>
      </c>
      <c r="AG19" s="486">
        <v>43123</v>
      </c>
      <c r="AH19" s="488">
        <v>91.9</v>
      </c>
      <c r="AI19" s="486">
        <v>43123</v>
      </c>
      <c r="AJ19" s="488">
        <v>67.14</v>
      </c>
      <c r="AK19" s="486">
        <v>43123</v>
      </c>
      <c r="AL19" s="488">
        <v>10.69</v>
      </c>
      <c r="AM19" s="486">
        <v>43123</v>
      </c>
      <c r="AN19" s="488">
        <v>87.88</v>
      </c>
      <c r="AO19" s="486">
        <v>43123</v>
      </c>
      <c r="AP19" s="488">
        <v>86.63</v>
      </c>
      <c r="AQ19" s="486">
        <v>43123</v>
      </c>
      <c r="AR19" s="488">
        <v>50.85</v>
      </c>
      <c r="AS19" s="486">
        <v>43123</v>
      </c>
      <c r="AT19" s="488">
        <v>24.32</v>
      </c>
      <c r="AU19" s="486">
        <v>43123</v>
      </c>
      <c r="AV19" s="488">
        <v>104.05</v>
      </c>
      <c r="AW19" s="486">
        <v>43123</v>
      </c>
      <c r="AX19" s="488">
        <v>115.81</v>
      </c>
    </row>
    <row r="20" spans="1:50" s="401" customFormat="1" x14ac:dyDescent="0.25">
      <c r="A20" s="486">
        <v>43124</v>
      </c>
      <c r="B20" s="487">
        <v>80.92</v>
      </c>
      <c r="C20" s="486">
        <v>43124</v>
      </c>
      <c r="D20" s="488">
        <v>63.39</v>
      </c>
      <c r="E20" s="486">
        <v>43124</v>
      </c>
      <c r="F20" s="488">
        <v>110.5</v>
      </c>
      <c r="G20" s="486">
        <v>43124</v>
      </c>
      <c r="H20" s="488">
        <v>79.78</v>
      </c>
      <c r="I20" s="486">
        <v>43124</v>
      </c>
      <c r="J20" s="488">
        <v>437.48</v>
      </c>
      <c r="K20" s="486">
        <v>43124</v>
      </c>
      <c r="L20" s="488">
        <v>105.51</v>
      </c>
      <c r="M20" s="486">
        <v>43124</v>
      </c>
      <c r="N20" s="488">
        <v>112.85</v>
      </c>
      <c r="O20" s="486">
        <v>43124</v>
      </c>
      <c r="P20" s="488">
        <v>63.76</v>
      </c>
      <c r="Q20" s="486">
        <v>43124</v>
      </c>
      <c r="R20" s="488">
        <v>56.88</v>
      </c>
      <c r="S20" s="486">
        <v>43124</v>
      </c>
      <c r="T20" s="488">
        <v>95.77</v>
      </c>
      <c r="U20" s="486">
        <v>43124</v>
      </c>
      <c r="V20" s="488">
        <v>222.03</v>
      </c>
      <c r="W20" s="486">
        <v>43124</v>
      </c>
      <c r="X20" s="488">
        <v>83.71</v>
      </c>
      <c r="Y20" s="486">
        <v>43124</v>
      </c>
      <c r="Z20" s="488">
        <v>119.97</v>
      </c>
      <c r="AA20" s="486">
        <v>43124</v>
      </c>
      <c r="AB20" s="488">
        <v>198.41</v>
      </c>
      <c r="AC20" s="486">
        <v>43124</v>
      </c>
      <c r="AD20" s="488">
        <v>167.4</v>
      </c>
      <c r="AE20" s="486">
        <v>43124</v>
      </c>
      <c r="AF20" s="488">
        <v>270.41000000000003</v>
      </c>
      <c r="AG20" s="486">
        <v>43124</v>
      </c>
      <c r="AH20" s="488">
        <v>91.82</v>
      </c>
      <c r="AI20" s="486">
        <v>43124</v>
      </c>
      <c r="AJ20" s="488">
        <v>68</v>
      </c>
      <c r="AK20" s="486">
        <v>43124</v>
      </c>
      <c r="AL20" s="488">
        <v>10.69</v>
      </c>
      <c r="AM20" s="486">
        <v>43124</v>
      </c>
      <c r="AN20" s="488">
        <v>87.75</v>
      </c>
      <c r="AO20" s="486">
        <v>43124</v>
      </c>
      <c r="AP20" s="488">
        <v>86.54</v>
      </c>
      <c r="AQ20" s="486">
        <v>43124</v>
      </c>
      <c r="AR20" s="488">
        <v>50.94</v>
      </c>
      <c r="AS20" s="486">
        <v>43124</v>
      </c>
      <c r="AT20" s="488">
        <v>24.3399</v>
      </c>
      <c r="AU20" s="486">
        <v>43124</v>
      </c>
      <c r="AV20" s="488">
        <v>103.85</v>
      </c>
      <c r="AW20" s="486">
        <v>43124</v>
      </c>
      <c r="AX20" s="488">
        <v>115.64</v>
      </c>
    </row>
    <row r="21" spans="1:50" s="401" customFormat="1" x14ac:dyDescent="0.25">
      <c r="A21" s="486">
        <v>43125</v>
      </c>
      <c r="B21" s="487">
        <v>81.58</v>
      </c>
      <c r="C21" s="486">
        <v>43125</v>
      </c>
      <c r="D21" s="488">
        <v>63.81</v>
      </c>
      <c r="E21" s="486">
        <v>43125</v>
      </c>
      <c r="F21" s="488">
        <v>110.55</v>
      </c>
      <c r="G21" s="486">
        <v>43125</v>
      </c>
      <c r="H21" s="488">
        <v>79.8</v>
      </c>
      <c r="I21" s="486">
        <v>43125</v>
      </c>
      <c r="J21" s="488">
        <v>449.81</v>
      </c>
      <c r="K21" s="486">
        <v>43125</v>
      </c>
      <c r="L21" s="488">
        <v>108.3</v>
      </c>
      <c r="M21" s="486">
        <v>43125</v>
      </c>
      <c r="N21" s="488">
        <v>111.96</v>
      </c>
      <c r="O21" s="486">
        <v>43125</v>
      </c>
      <c r="P21" s="488">
        <v>63.52</v>
      </c>
      <c r="Q21" s="486">
        <v>43125</v>
      </c>
      <c r="R21" s="488">
        <v>55.76</v>
      </c>
      <c r="S21" s="486">
        <v>43125</v>
      </c>
      <c r="T21" s="488">
        <v>95.55</v>
      </c>
      <c r="U21" s="486">
        <v>43125</v>
      </c>
      <c r="V21" s="488">
        <v>221.31</v>
      </c>
      <c r="W21" s="486">
        <v>43125</v>
      </c>
      <c r="X21" s="488">
        <v>84.34</v>
      </c>
      <c r="Y21" s="486">
        <v>43125</v>
      </c>
      <c r="Z21" s="488">
        <v>117.58</v>
      </c>
      <c r="AA21" s="486">
        <v>43125</v>
      </c>
      <c r="AB21" s="488">
        <v>201.38</v>
      </c>
      <c r="AC21" s="486">
        <v>43125</v>
      </c>
      <c r="AD21" s="488">
        <v>167.45</v>
      </c>
      <c r="AE21" s="486">
        <v>43125</v>
      </c>
      <c r="AF21" s="488">
        <v>268.04000000000002</v>
      </c>
      <c r="AG21" s="486">
        <v>43125</v>
      </c>
      <c r="AH21" s="488">
        <v>92.33</v>
      </c>
      <c r="AI21" s="486">
        <v>43125</v>
      </c>
      <c r="AJ21" s="488">
        <v>67.709999999999994</v>
      </c>
      <c r="AK21" s="486">
        <v>43125</v>
      </c>
      <c r="AL21" s="488">
        <v>10.69</v>
      </c>
      <c r="AM21" s="486">
        <v>43125</v>
      </c>
      <c r="AN21" s="488">
        <v>87.69</v>
      </c>
      <c r="AO21" s="486">
        <v>43125</v>
      </c>
      <c r="AP21" s="488">
        <v>86.79</v>
      </c>
      <c r="AQ21" s="486">
        <v>43125</v>
      </c>
      <c r="AR21" s="488">
        <v>50.95</v>
      </c>
      <c r="AS21" s="486">
        <v>43125</v>
      </c>
      <c r="AT21" s="488">
        <v>24.34</v>
      </c>
      <c r="AU21" s="486">
        <v>43125</v>
      </c>
      <c r="AV21" s="488">
        <v>104.08</v>
      </c>
      <c r="AW21" s="486">
        <v>43125</v>
      </c>
      <c r="AX21" s="488">
        <v>115.8</v>
      </c>
    </row>
    <row r="22" spans="1:50" s="401" customFormat="1" x14ac:dyDescent="0.25">
      <c r="A22" s="486">
        <v>43126</v>
      </c>
      <c r="B22" s="487">
        <v>82.01</v>
      </c>
      <c r="C22" s="486">
        <v>43126</v>
      </c>
      <c r="D22" s="488">
        <v>64.09</v>
      </c>
      <c r="E22" s="486">
        <v>43126</v>
      </c>
      <c r="F22" s="488">
        <v>112.19</v>
      </c>
      <c r="G22" s="486">
        <v>43126</v>
      </c>
      <c r="H22" s="488">
        <v>80.17</v>
      </c>
      <c r="I22" s="486">
        <v>43126</v>
      </c>
      <c r="J22" s="488">
        <v>440.24</v>
      </c>
      <c r="K22" s="486">
        <v>43126</v>
      </c>
      <c r="L22" s="488">
        <v>123.21</v>
      </c>
      <c r="M22" s="486">
        <v>43126</v>
      </c>
      <c r="N22" s="488">
        <v>113.7</v>
      </c>
      <c r="O22" s="486">
        <v>43126</v>
      </c>
      <c r="P22" s="488">
        <v>64.25</v>
      </c>
      <c r="Q22" s="486">
        <v>43126</v>
      </c>
      <c r="R22" s="488">
        <v>57.12</v>
      </c>
      <c r="S22" s="486">
        <v>43126</v>
      </c>
      <c r="T22" s="488">
        <v>93.39</v>
      </c>
      <c r="U22" s="486">
        <v>43126</v>
      </c>
      <c r="V22" s="488">
        <v>223.64</v>
      </c>
      <c r="W22" s="486">
        <v>43126</v>
      </c>
      <c r="X22" s="488">
        <v>85.45</v>
      </c>
      <c r="Y22" s="486">
        <v>43126</v>
      </c>
      <c r="Z22" s="488">
        <v>122.42</v>
      </c>
      <c r="AA22" s="486">
        <v>43126</v>
      </c>
      <c r="AB22" s="488">
        <v>204.01</v>
      </c>
      <c r="AC22" s="486">
        <v>43126</v>
      </c>
      <c r="AD22" s="488">
        <v>169.17</v>
      </c>
      <c r="AE22" s="486">
        <v>43126</v>
      </c>
      <c r="AF22" s="488">
        <v>268.85000000000002</v>
      </c>
      <c r="AG22" s="486">
        <v>43126</v>
      </c>
      <c r="AH22" s="488">
        <v>94.06</v>
      </c>
      <c r="AI22" s="486">
        <v>43126</v>
      </c>
      <c r="AJ22" s="488">
        <v>68.040000000000006</v>
      </c>
      <c r="AK22" s="486">
        <v>43126</v>
      </c>
      <c r="AL22" s="488">
        <v>10.69</v>
      </c>
      <c r="AM22" s="486">
        <v>43126</v>
      </c>
      <c r="AN22" s="488">
        <v>87.76</v>
      </c>
      <c r="AO22" s="486">
        <v>43126</v>
      </c>
      <c r="AP22" s="488">
        <v>86.64</v>
      </c>
      <c r="AQ22" s="486">
        <v>43126</v>
      </c>
      <c r="AR22" s="488">
        <v>50.9</v>
      </c>
      <c r="AS22" s="486">
        <v>43126</v>
      </c>
      <c r="AT22" s="488">
        <v>24.331600000000002</v>
      </c>
      <c r="AU22" s="486">
        <v>43126</v>
      </c>
      <c r="AV22" s="488">
        <v>103.77</v>
      </c>
      <c r="AW22" s="486">
        <v>43126</v>
      </c>
      <c r="AX22" s="488">
        <v>116.02</v>
      </c>
    </row>
    <row r="23" spans="1:50" s="401" customFormat="1" x14ac:dyDescent="0.25">
      <c r="A23" s="486">
        <v>43129</v>
      </c>
      <c r="B23" s="487">
        <v>83.63</v>
      </c>
      <c r="C23" s="486">
        <v>43129</v>
      </c>
      <c r="D23" s="488">
        <v>63.36</v>
      </c>
      <c r="E23" s="486">
        <v>43129</v>
      </c>
      <c r="F23" s="488">
        <v>111.54</v>
      </c>
      <c r="G23" s="486">
        <v>43129</v>
      </c>
      <c r="H23" s="488">
        <v>78.91</v>
      </c>
      <c r="I23" s="486">
        <v>43129</v>
      </c>
      <c r="J23" s="488">
        <v>436.34</v>
      </c>
      <c r="K23" s="486">
        <v>43129</v>
      </c>
      <c r="L23" s="488">
        <v>122.31</v>
      </c>
      <c r="M23" s="486">
        <v>43129</v>
      </c>
      <c r="N23" s="488">
        <v>113.3</v>
      </c>
      <c r="O23" s="486">
        <v>43129</v>
      </c>
      <c r="P23" s="488">
        <v>64.430000000000007</v>
      </c>
      <c r="Q23" s="486">
        <v>43129</v>
      </c>
      <c r="R23" s="488">
        <v>55.33</v>
      </c>
      <c r="S23" s="486">
        <v>43129</v>
      </c>
      <c r="T23" s="488">
        <v>94.2</v>
      </c>
      <c r="U23" s="486">
        <v>43129</v>
      </c>
      <c r="V23" s="488">
        <v>220.74</v>
      </c>
      <c r="W23" s="486">
        <v>43129</v>
      </c>
      <c r="X23" s="488">
        <v>84.31</v>
      </c>
      <c r="Y23" s="486">
        <v>43129</v>
      </c>
      <c r="Z23" s="488">
        <v>122.76</v>
      </c>
      <c r="AA23" s="486">
        <v>43129</v>
      </c>
      <c r="AB23" s="488">
        <v>204.25</v>
      </c>
      <c r="AC23" s="486">
        <v>43129</v>
      </c>
      <c r="AD23" s="488">
        <v>168.06</v>
      </c>
      <c r="AE23" s="486">
        <v>43129</v>
      </c>
      <c r="AF23" s="488">
        <v>267.69</v>
      </c>
      <c r="AG23" s="486">
        <v>43129</v>
      </c>
      <c r="AH23" s="488">
        <v>93.92</v>
      </c>
      <c r="AI23" s="486">
        <v>43129</v>
      </c>
      <c r="AJ23" s="488">
        <v>67.58</v>
      </c>
      <c r="AK23" s="486">
        <v>43129</v>
      </c>
      <c r="AL23" s="488">
        <v>10.67</v>
      </c>
      <c r="AM23" s="486">
        <v>43129</v>
      </c>
      <c r="AN23" s="488">
        <v>87.45</v>
      </c>
      <c r="AO23" s="486">
        <v>43129</v>
      </c>
      <c r="AP23" s="488">
        <v>86.43</v>
      </c>
      <c r="AQ23" s="486">
        <v>43129</v>
      </c>
      <c r="AR23" s="488">
        <v>50.79</v>
      </c>
      <c r="AS23" s="486">
        <v>43129</v>
      </c>
      <c r="AT23" s="488">
        <v>24.3</v>
      </c>
      <c r="AU23" s="486">
        <v>43129</v>
      </c>
      <c r="AV23" s="488">
        <v>103.51</v>
      </c>
      <c r="AW23" s="486">
        <v>43129</v>
      </c>
      <c r="AX23" s="488">
        <v>115.39</v>
      </c>
    </row>
    <row r="24" spans="1:50" s="401" customFormat="1" x14ac:dyDescent="0.25">
      <c r="A24" s="486">
        <v>43130</v>
      </c>
      <c r="B24" s="487">
        <v>80.19</v>
      </c>
      <c r="C24" s="486">
        <v>43130</v>
      </c>
      <c r="D24" s="488">
        <v>62.9</v>
      </c>
      <c r="E24" s="486">
        <v>43130</v>
      </c>
      <c r="F24" s="488">
        <v>110.11</v>
      </c>
      <c r="G24" s="486">
        <v>43130</v>
      </c>
      <c r="H24" s="488">
        <v>78.89</v>
      </c>
      <c r="I24" s="486">
        <v>43130</v>
      </c>
      <c r="J24" s="488">
        <v>427.84</v>
      </c>
      <c r="K24" s="486">
        <v>43130</v>
      </c>
      <c r="L24" s="488">
        <v>115.88</v>
      </c>
      <c r="M24" s="486">
        <v>43130</v>
      </c>
      <c r="N24" s="488">
        <v>112.23</v>
      </c>
      <c r="O24" s="486">
        <v>43130</v>
      </c>
      <c r="P24" s="488">
        <v>63.96</v>
      </c>
      <c r="Q24" s="486">
        <v>43130</v>
      </c>
      <c r="R24" s="488">
        <v>53.38</v>
      </c>
      <c r="S24" s="486">
        <v>43130</v>
      </c>
      <c r="T24" s="488">
        <v>94.27</v>
      </c>
      <c r="U24" s="486">
        <v>43130</v>
      </c>
      <c r="V24" s="488">
        <v>220.05</v>
      </c>
      <c r="W24" s="486">
        <v>43130</v>
      </c>
      <c r="X24" s="488">
        <v>83.78</v>
      </c>
      <c r="Y24" s="486">
        <v>43130</v>
      </c>
      <c r="Z24" s="488">
        <v>119.58</v>
      </c>
      <c r="AA24" s="486">
        <v>43130</v>
      </c>
      <c r="AB24" s="488">
        <v>202.72</v>
      </c>
      <c r="AC24" s="486">
        <v>43130</v>
      </c>
      <c r="AD24" s="488">
        <v>166.34</v>
      </c>
      <c r="AE24" s="486">
        <v>43130</v>
      </c>
      <c r="AF24" s="488">
        <v>261.45999999999998</v>
      </c>
      <c r="AG24" s="486">
        <v>43130</v>
      </c>
      <c r="AH24" s="488">
        <v>92.74</v>
      </c>
      <c r="AI24" s="486">
        <v>43130</v>
      </c>
      <c r="AJ24" s="488">
        <v>67.33</v>
      </c>
      <c r="AK24" s="486">
        <v>43130</v>
      </c>
      <c r="AL24" s="488">
        <v>10.67</v>
      </c>
      <c r="AM24" s="486">
        <v>43130</v>
      </c>
      <c r="AN24" s="488">
        <v>87.15</v>
      </c>
      <c r="AO24" s="486">
        <v>43130</v>
      </c>
      <c r="AP24" s="488">
        <v>86.27</v>
      </c>
      <c r="AQ24" s="486">
        <v>43130</v>
      </c>
      <c r="AR24" s="488">
        <v>50.85</v>
      </c>
      <c r="AS24" s="486">
        <v>43130</v>
      </c>
      <c r="AT24" s="488">
        <v>24.27</v>
      </c>
      <c r="AU24" s="486">
        <v>43130</v>
      </c>
      <c r="AV24" s="488">
        <v>103.27</v>
      </c>
      <c r="AW24" s="486">
        <v>43130</v>
      </c>
      <c r="AX24" s="488">
        <v>115.19</v>
      </c>
    </row>
    <row r="25" spans="1:50" s="401" customFormat="1" x14ac:dyDescent="0.25">
      <c r="A25" s="486">
        <v>43131</v>
      </c>
      <c r="B25" s="487">
        <v>78.69</v>
      </c>
      <c r="C25" s="486">
        <v>43131</v>
      </c>
      <c r="D25" s="488">
        <v>62.95</v>
      </c>
      <c r="E25" s="486">
        <v>43131</v>
      </c>
      <c r="F25" s="488">
        <v>108.67</v>
      </c>
      <c r="G25" s="486">
        <v>43131</v>
      </c>
      <c r="H25" s="488">
        <v>76.11</v>
      </c>
      <c r="I25" s="486">
        <v>43131</v>
      </c>
      <c r="J25" s="488">
        <v>431.67</v>
      </c>
      <c r="K25" s="486">
        <v>43131</v>
      </c>
      <c r="L25" s="488">
        <v>112.22</v>
      </c>
      <c r="M25" s="486">
        <v>43131</v>
      </c>
      <c r="N25" s="488">
        <v>113.91</v>
      </c>
      <c r="O25" s="486">
        <v>43131</v>
      </c>
      <c r="P25" s="488">
        <v>62.6</v>
      </c>
      <c r="Q25" s="486">
        <v>43131</v>
      </c>
      <c r="R25" s="488">
        <v>53.63</v>
      </c>
      <c r="S25" s="486">
        <v>43131</v>
      </c>
      <c r="T25" s="488">
        <v>94.57</v>
      </c>
      <c r="U25" s="486">
        <v>43131</v>
      </c>
      <c r="V25" s="488">
        <v>219.47</v>
      </c>
      <c r="W25" s="486">
        <v>43131</v>
      </c>
      <c r="X25" s="488">
        <v>85.32</v>
      </c>
      <c r="Y25" s="486">
        <v>43131</v>
      </c>
      <c r="Z25" s="488">
        <v>119.12</v>
      </c>
      <c r="AA25" s="486">
        <v>43131</v>
      </c>
      <c r="AB25" s="488">
        <v>203.25</v>
      </c>
      <c r="AC25" s="486">
        <v>43131</v>
      </c>
      <c r="AD25" s="488">
        <v>166.36</v>
      </c>
      <c r="AE25" s="486">
        <v>43131</v>
      </c>
      <c r="AF25" s="488">
        <v>262.48</v>
      </c>
      <c r="AG25" s="486">
        <v>43131</v>
      </c>
      <c r="AH25" s="488">
        <v>95.01</v>
      </c>
      <c r="AI25" s="486">
        <v>43131</v>
      </c>
      <c r="AJ25" s="488">
        <v>68.22</v>
      </c>
      <c r="AK25" s="486">
        <v>43131</v>
      </c>
      <c r="AL25" s="488">
        <v>10.68</v>
      </c>
      <c r="AM25" s="486">
        <v>43131</v>
      </c>
      <c r="AN25" s="488">
        <v>87.3</v>
      </c>
      <c r="AO25" s="486">
        <v>43131</v>
      </c>
      <c r="AP25" s="488">
        <v>86.38</v>
      </c>
      <c r="AQ25" s="486">
        <v>43131</v>
      </c>
      <c r="AR25" s="488">
        <v>50.77</v>
      </c>
      <c r="AS25" s="486">
        <v>43131</v>
      </c>
      <c r="AT25" s="488">
        <v>24.25</v>
      </c>
      <c r="AU25" s="486">
        <v>43131</v>
      </c>
      <c r="AV25" s="488">
        <v>103.3</v>
      </c>
      <c r="AW25" s="486">
        <v>43131</v>
      </c>
      <c r="AX25" s="488">
        <v>115.36</v>
      </c>
    </row>
    <row r="26" spans="1:50" s="401" customFormat="1" x14ac:dyDescent="0.25">
      <c r="A26" s="486">
        <v>43132</v>
      </c>
      <c r="B26" s="487">
        <v>78.790000000000006</v>
      </c>
      <c r="C26" s="486">
        <v>43132</v>
      </c>
      <c r="D26" s="488">
        <v>62.09</v>
      </c>
      <c r="E26" s="486">
        <v>43132</v>
      </c>
      <c r="F26" s="488">
        <v>110.49</v>
      </c>
      <c r="G26" s="486">
        <v>43132</v>
      </c>
      <c r="H26" s="488">
        <v>75.760000000000005</v>
      </c>
      <c r="I26" s="486">
        <v>43132</v>
      </c>
      <c r="J26" s="488">
        <v>425.92</v>
      </c>
      <c r="K26" s="486">
        <v>43132</v>
      </c>
      <c r="L26" s="488">
        <v>116.34</v>
      </c>
      <c r="M26" s="486">
        <v>43132</v>
      </c>
      <c r="N26" s="488">
        <v>112.74</v>
      </c>
      <c r="O26" s="486">
        <v>43132</v>
      </c>
      <c r="P26" s="488">
        <v>62.8</v>
      </c>
      <c r="Q26" s="486">
        <v>43132</v>
      </c>
      <c r="R26" s="488">
        <v>53.28</v>
      </c>
      <c r="S26" s="486">
        <v>43132</v>
      </c>
      <c r="T26" s="488">
        <v>95.74</v>
      </c>
      <c r="U26" s="486">
        <v>43132</v>
      </c>
      <c r="V26" s="488">
        <v>220.69</v>
      </c>
      <c r="W26" s="486">
        <v>43132</v>
      </c>
      <c r="X26" s="488">
        <v>78.400000000000006</v>
      </c>
      <c r="Y26" s="486">
        <v>43132</v>
      </c>
      <c r="Z26" s="488">
        <v>120.19</v>
      </c>
      <c r="AA26" s="486">
        <v>43132</v>
      </c>
      <c r="AB26" s="488">
        <v>204.41</v>
      </c>
      <c r="AC26" s="486">
        <v>43132</v>
      </c>
      <c r="AD26" s="488">
        <v>166.3</v>
      </c>
      <c r="AE26" s="486">
        <v>43132</v>
      </c>
      <c r="AF26" s="488">
        <v>261.83</v>
      </c>
      <c r="AG26" s="486">
        <v>43132</v>
      </c>
      <c r="AH26" s="488">
        <v>94.26</v>
      </c>
      <c r="AI26" s="486">
        <v>43132</v>
      </c>
      <c r="AJ26" s="488">
        <v>67.650000000000006</v>
      </c>
      <c r="AK26" s="486">
        <v>43132</v>
      </c>
      <c r="AL26" s="488">
        <v>10.69</v>
      </c>
      <c r="AM26" s="486">
        <v>43132</v>
      </c>
      <c r="AN26" s="488">
        <v>86.77</v>
      </c>
      <c r="AO26" s="486">
        <v>43132</v>
      </c>
      <c r="AP26" s="488">
        <v>85.81</v>
      </c>
      <c r="AQ26" s="486">
        <v>43132</v>
      </c>
      <c r="AR26" s="488">
        <v>50.54</v>
      </c>
      <c r="AS26" s="486">
        <v>43132</v>
      </c>
      <c r="AT26" s="488">
        <v>24.25</v>
      </c>
      <c r="AU26" s="486">
        <v>43132</v>
      </c>
      <c r="AV26" s="488">
        <v>102.6</v>
      </c>
      <c r="AW26" s="486">
        <v>43132</v>
      </c>
      <c r="AX26" s="488">
        <v>115</v>
      </c>
    </row>
    <row r="27" spans="1:50" s="401" customFormat="1" x14ac:dyDescent="0.25">
      <c r="A27" s="486">
        <v>43133</v>
      </c>
      <c r="B27" s="487">
        <v>76.45</v>
      </c>
      <c r="C27" s="486">
        <v>43133</v>
      </c>
      <c r="D27" s="488">
        <v>60.46</v>
      </c>
      <c r="E27" s="486">
        <v>43133</v>
      </c>
      <c r="F27" s="488">
        <v>108.7</v>
      </c>
      <c r="G27" s="486">
        <v>43133</v>
      </c>
      <c r="H27" s="488">
        <v>74.489999999999995</v>
      </c>
      <c r="I27" s="486">
        <v>43133</v>
      </c>
      <c r="J27" s="488">
        <v>416.96</v>
      </c>
      <c r="K27" s="486">
        <v>43133</v>
      </c>
      <c r="L27" s="488">
        <v>115.17</v>
      </c>
      <c r="M27" s="486">
        <v>43133</v>
      </c>
      <c r="N27" s="488">
        <v>110.78</v>
      </c>
      <c r="O27" s="486">
        <v>43133</v>
      </c>
      <c r="P27" s="488">
        <v>63.48</v>
      </c>
      <c r="Q27" s="486">
        <v>43133</v>
      </c>
      <c r="R27" s="488">
        <v>50.68</v>
      </c>
      <c r="S27" s="486">
        <v>43133</v>
      </c>
      <c r="T27" s="488">
        <v>94.12</v>
      </c>
      <c r="U27" s="486">
        <v>43133</v>
      </c>
      <c r="V27" s="488">
        <v>215.89</v>
      </c>
      <c r="W27" s="486">
        <v>43133</v>
      </c>
      <c r="X27" s="488">
        <v>76.569999999999993</v>
      </c>
      <c r="Y27" s="486">
        <v>43133</v>
      </c>
      <c r="Z27" s="488">
        <v>115.04</v>
      </c>
      <c r="AA27" s="486">
        <v>43133</v>
      </c>
      <c r="AB27" s="488">
        <v>200.24</v>
      </c>
      <c r="AC27" s="486">
        <v>43133</v>
      </c>
      <c r="AD27" s="488">
        <v>162.75</v>
      </c>
      <c r="AE27" s="486">
        <v>43133</v>
      </c>
      <c r="AF27" s="488">
        <v>255.87</v>
      </c>
      <c r="AG27" s="486">
        <v>43133</v>
      </c>
      <c r="AH27" s="488">
        <v>91.78</v>
      </c>
      <c r="AI27" s="486">
        <v>43133</v>
      </c>
      <c r="AJ27" s="488">
        <v>67.22</v>
      </c>
      <c r="AK27" s="486">
        <v>43133</v>
      </c>
      <c r="AL27" s="488">
        <v>10.66</v>
      </c>
      <c r="AM27" s="486">
        <v>43133</v>
      </c>
      <c r="AN27" s="488">
        <v>86.22</v>
      </c>
      <c r="AO27" s="486">
        <v>43133</v>
      </c>
      <c r="AP27" s="488">
        <v>85.57</v>
      </c>
      <c r="AQ27" s="486">
        <v>43133</v>
      </c>
      <c r="AR27" s="488">
        <v>50.45</v>
      </c>
      <c r="AS27" s="486">
        <v>43133</v>
      </c>
      <c r="AT27" s="488">
        <v>24.23</v>
      </c>
      <c r="AU27" s="486">
        <v>43133</v>
      </c>
      <c r="AV27" s="488">
        <v>102.22</v>
      </c>
      <c r="AW27" s="486">
        <v>43133</v>
      </c>
      <c r="AX27" s="488">
        <v>114.11</v>
      </c>
    </row>
    <row r="28" spans="1:50" s="401" customFormat="1" x14ac:dyDescent="0.25">
      <c r="A28" s="486">
        <v>43136</v>
      </c>
      <c r="B28" s="487">
        <v>73.319999999999993</v>
      </c>
      <c r="C28" s="486">
        <v>43136</v>
      </c>
      <c r="D28" s="488">
        <v>58.15</v>
      </c>
      <c r="E28" s="486">
        <v>43136</v>
      </c>
      <c r="F28" s="488">
        <v>104.7</v>
      </c>
      <c r="G28" s="486">
        <v>43136</v>
      </c>
      <c r="H28" s="488">
        <v>73.23</v>
      </c>
      <c r="I28" s="486">
        <v>43136</v>
      </c>
      <c r="J28" s="488">
        <v>399.01</v>
      </c>
      <c r="K28" s="486">
        <v>43136</v>
      </c>
      <c r="L28" s="488">
        <v>109.51</v>
      </c>
      <c r="M28" s="486">
        <v>43136</v>
      </c>
      <c r="N28" s="488">
        <v>107.65</v>
      </c>
      <c r="O28" s="486">
        <v>43136</v>
      </c>
      <c r="P28" s="488">
        <v>60.96</v>
      </c>
      <c r="Q28" s="486">
        <v>43136</v>
      </c>
      <c r="R28" s="488">
        <v>48.31</v>
      </c>
      <c r="S28" s="486">
        <v>43136</v>
      </c>
      <c r="T28" s="488">
        <v>91.33</v>
      </c>
      <c r="U28" s="486">
        <v>43136</v>
      </c>
      <c r="V28" s="488">
        <v>211</v>
      </c>
      <c r="W28" s="486">
        <v>43136</v>
      </c>
      <c r="X28" s="488">
        <v>74.704999999999998</v>
      </c>
      <c r="Y28" s="486">
        <v>43136</v>
      </c>
      <c r="Z28" s="488">
        <v>109.54</v>
      </c>
      <c r="AA28" s="486">
        <v>43136</v>
      </c>
      <c r="AB28" s="488">
        <v>189.84</v>
      </c>
      <c r="AC28" s="486">
        <v>43136</v>
      </c>
      <c r="AD28" s="488">
        <v>156.36000000000001</v>
      </c>
      <c r="AE28" s="486">
        <v>43136</v>
      </c>
      <c r="AF28" s="488">
        <v>248.5</v>
      </c>
      <c r="AG28" s="486">
        <v>43136</v>
      </c>
      <c r="AH28" s="488">
        <v>88</v>
      </c>
      <c r="AI28" s="486">
        <v>43136</v>
      </c>
      <c r="AJ28" s="488">
        <v>64.39</v>
      </c>
      <c r="AK28" s="486">
        <v>43136</v>
      </c>
      <c r="AL28" s="488">
        <v>10.65</v>
      </c>
      <c r="AM28" s="486">
        <v>43136</v>
      </c>
      <c r="AN28" s="488">
        <v>85.74</v>
      </c>
      <c r="AO28" s="486">
        <v>43136</v>
      </c>
      <c r="AP28" s="488">
        <v>85.88</v>
      </c>
      <c r="AQ28" s="486">
        <v>43136</v>
      </c>
      <c r="AR28" s="488">
        <v>50.65</v>
      </c>
      <c r="AS28" s="486">
        <v>43136</v>
      </c>
      <c r="AT28" s="488">
        <v>24.3</v>
      </c>
      <c r="AU28" s="486">
        <v>43136</v>
      </c>
      <c r="AV28" s="488">
        <v>103.06</v>
      </c>
      <c r="AW28" s="486">
        <v>43136</v>
      </c>
      <c r="AX28" s="488">
        <v>113.46</v>
      </c>
    </row>
    <row r="29" spans="1:50" s="401" customFormat="1" x14ac:dyDescent="0.25">
      <c r="A29" s="486">
        <v>43137</v>
      </c>
      <c r="B29" s="487">
        <v>74.02</v>
      </c>
      <c r="C29" s="486">
        <v>43137</v>
      </c>
      <c r="D29" s="488">
        <v>60.05</v>
      </c>
      <c r="E29" s="486">
        <v>43137</v>
      </c>
      <c r="F29" s="488">
        <v>106.17</v>
      </c>
      <c r="G29" s="486">
        <v>43137</v>
      </c>
      <c r="H29" s="488">
        <v>74.19</v>
      </c>
      <c r="I29" s="486">
        <v>43137</v>
      </c>
      <c r="J29" s="488">
        <v>408.33</v>
      </c>
      <c r="K29" s="486">
        <v>43137</v>
      </c>
      <c r="L29" s="488">
        <v>111.2</v>
      </c>
      <c r="M29" s="486">
        <v>43137</v>
      </c>
      <c r="N29" s="488">
        <v>109.57</v>
      </c>
      <c r="O29" s="486">
        <v>43137</v>
      </c>
      <c r="P29" s="488">
        <v>60.9</v>
      </c>
      <c r="Q29" s="486">
        <v>43137</v>
      </c>
      <c r="R29" s="488">
        <v>50.25</v>
      </c>
      <c r="S29" s="486">
        <v>43137</v>
      </c>
      <c r="T29" s="488">
        <v>93.93</v>
      </c>
      <c r="U29" s="486">
        <v>43137</v>
      </c>
      <c r="V29" s="488">
        <v>216.29</v>
      </c>
      <c r="W29" s="486">
        <v>43137</v>
      </c>
      <c r="X29" s="488">
        <v>75.680000000000007</v>
      </c>
      <c r="Y29" s="486">
        <v>43137</v>
      </c>
      <c r="Z29" s="488">
        <v>114.04</v>
      </c>
      <c r="AA29" s="486">
        <v>43137</v>
      </c>
      <c r="AB29" s="488">
        <v>191.96</v>
      </c>
      <c r="AC29" s="486">
        <v>43137</v>
      </c>
      <c r="AD29" s="488">
        <v>158.94</v>
      </c>
      <c r="AE29" s="486">
        <v>43137</v>
      </c>
      <c r="AF29" s="488">
        <v>250.18</v>
      </c>
      <c r="AG29" s="486">
        <v>43137</v>
      </c>
      <c r="AH29" s="488">
        <v>91.33</v>
      </c>
      <c r="AI29" s="486">
        <v>43137</v>
      </c>
      <c r="AJ29" s="488">
        <v>65.22</v>
      </c>
      <c r="AK29" s="486">
        <v>43137</v>
      </c>
      <c r="AL29" s="488">
        <v>10.68</v>
      </c>
      <c r="AM29" s="486">
        <v>43137</v>
      </c>
      <c r="AN29" s="488">
        <v>86.26</v>
      </c>
      <c r="AO29" s="486">
        <v>43137</v>
      </c>
      <c r="AP29" s="488">
        <v>85.57</v>
      </c>
      <c r="AQ29" s="486">
        <v>43137</v>
      </c>
      <c r="AR29" s="488">
        <v>50.39</v>
      </c>
      <c r="AS29" s="486">
        <v>43137</v>
      </c>
      <c r="AT29" s="488">
        <v>24.23</v>
      </c>
      <c r="AU29" s="486">
        <v>43137</v>
      </c>
      <c r="AV29" s="488">
        <v>102.61</v>
      </c>
      <c r="AW29" s="486">
        <v>43137</v>
      </c>
      <c r="AX29" s="488">
        <v>113.67</v>
      </c>
    </row>
    <row r="30" spans="1:50" s="401" customFormat="1" x14ac:dyDescent="0.25">
      <c r="A30" s="486">
        <v>43138</v>
      </c>
      <c r="B30" s="487">
        <v>74.349999999999994</v>
      </c>
      <c r="C30" s="486">
        <v>43138</v>
      </c>
      <c r="D30" s="488">
        <v>59.51</v>
      </c>
      <c r="E30" s="486">
        <v>43138</v>
      </c>
      <c r="F30" s="488">
        <v>104.76</v>
      </c>
      <c r="G30" s="486">
        <v>43138</v>
      </c>
      <c r="H30" s="488">
        <v>73.38</v>
      </c>
      <c r="I30" s="486">
        <v>43138</v>
      </c>
      <c r="J30" s="488">
        <v>399.53</v>
      </c>
      <c r="K30" s="486">
        <v>43138</v>
      </c>
      <c r="L30" s="488">
        <v>113.62</v>
      </c>
      <c r="M30" s="486">
        <v>43138</v>
      </c>
      <c r="N30" s="488">
        <v>110.05</v>
      </c>
      <c r="O30" s="486">
        <v>43138</v>
      </c>
      <c r="P30" s="488">
        <v>62.63</v>
      </c>
      <c r="Q30" s="486">
        <v>43138</v>
      </c>
      <c r="R30" s="488">
        <v>48.69</v>
      </c>
      <c r="S30" s="486">
        <v>43138</v>
      </c>
      <c r="T30" s="488">
        <v>102.22</v>
      </c>
      <c r="U30" s="486">
        <v>43138</v>
      </c>
      <c r="V30" s="488">
        <v>214.15</v>
      </c>
      <c r="W30" s="486">
        <v>43138</v>
      </c>
      <c r="X30" s="488">
        <v>75.59</v>
      </c>
      <c r="Y30" s="486">
        <v>43138</v>
      </c>
      <c r="Z30" s="488">
        <v>110</v>
      </c>
      <c r="AA30" s="486">
        <v>43138</v>
      </c>
      <c r="AB30" s="488">
        <v>194.58</v>
      </c>
      <c r="AC30" s="486">
        <v>43138</v>
      </c>
      <c r="AD30" s="488">
        <v>158.19</v>
      </c>
      <c r="AE30" s="486">
        <v>43138</v>
      </c>
      <c r="AF30" s="488">
        <v>251.15</v>
      </c>
      <c r="AG30" s="486">
        <v>43138</v>
      </c>
      <c r="AH30" s="488">
        <v>89.61</v>
      </c>
      <c r="AI30" s="486">
        <v>43138</v>
      </c>
      <c r="AJ30" s="488">
        <v>65.63</v>
      </c>
      <c r="AK30" s="486">
        <v>43138</v>
      </c>
      <c r="AL30" s="488">
        <v>10.67</v>
      </c>
      <c r="AM30" s="486">
        <v>43138</v>
      </c>
      <c r="AN30" s="488">
        <v>85.94</v>
      </c>
      <c r="AO30" s="486">
        <v>43138</v>
      </c>
      <c r="AP30" s="488">
        <v>85.4</v>
      </c>
      <c r="AQ30" s="486">
        <v>43138</v>
      </c>
      <c r="AR30" s="488">
        <v>50.43</v>
      </c>
      <c r="AS30" s="486">
        <v>43138</v>
      </c>
      <c r="AT30" s="488">
        <v>24.234999999999999</v>
      </c>
      <c r="AU30" s="486">
        <v>43138</v>
      </c>
      <c r="AV30" s="488">
        <v>102.31</v>
      </c>
      <c r="AW30" s="486">
        <v>43138</v>
      </c>
      <c r="AX30" s="488">
        <v>113.47</v>
      </c>
    </row>
    <row r="31" spans="1:50" s="401" customFormat="1" x14ac:dyDescent="0.25">
      <c r="A31" s="486">
        <v>43139</v>
      </c>
      <c r="B31" s="487">
        <v>70.55</v>
      </c>
      <c r="C31" s="486">
        <v>43139</v>
      </c>
      <c r="D31" s="488">
        <v>57.42</v>
      </c>
      <c r="E31" s="486">
        <v>43139</v>
      </c>
      <c r="F31" s="488">
        <v>101.35</v>
      </c>
      <c r="G31" s="486">
        <v>43139</v>
      </c>
      <c r="H31" s="488">
        <v>73.92</v>
      </c>
      <c r="I31" s="486">
        <v>43139</v>
      </c>
      <c r="J31" s="488">
        <v>381.87</v>
      </c>
      <c r="K31" s="486">
        <v>43139</v>
      </c>
      <c r="L31" s="488">
        <v>108.48</v>
      </c>
      <c r="M31" s="486">
        <v>43139</v>
      </c>
      <c r="N31" s="488">
        <v>104.03</v>
      </c>
      <c r="O31" s="486">
        <v>43139</v>
      </c>
      <c r="P31" s="488">
        <v>62.69</v>
      </c>
      <c r="Q31" s="486">
        <v>43139</v>
      </c>
      <c r="R31" s="488">
        <v>45.75</v>
      </c>
      <c r="S31" s="486">
        <v>43139</v>
      </c>
      <c r="T31" s="488">
        <v>96.48</v>
      </c>
      <c r="U31" s="486">
        <v>43139</v>
      </c>
      <c r="V31" s="488">
        <v>208.73</v>
      </c>
      <c r="W31" s="486">
        <v>43139</v>
      </c>
      <c r="X31" s="488">
        <v>72.319999999999993</v>
      </c>
      <c r="Y31" s="486">
        <v>43139</v>
      </c>
      <c r="Z31" s="488">
        <v>103.82</v>
      </c>
      <c r="AA31" s="486">
        <v>43139</v>
      </c>
      <c r="AB31" s="488">
        <v>188.35</v>
      </c>
      <c r="AC31" s="486">
        <v>43139</v>
      </c>
      <c r="AD31" s="488">
        <v>152.47</v>
      </c>
      <c r="AE31" s="486">
        <v>43139</v>
      </c>
      <c r="AF31" s="488">
        <v>239.27</v>
      </c>
      <c r="AG31" s="486">
        <v>43139</v>
      </c>
      <c r="AH31" s="488">
        <v>85.01</v>
      </c>
      <c r="AI31" s="486">
        <v>43139</v>
      </c>
      <c r="AJ31" s="488">
        <v>62.49</v>
      </c>
      <c r="AK31" s="486">
        <v>43139</v>
      </c>
      <c r="AL31" s="488">
        <v>10.65</v>
      </c>
      <c r="AM31" s="486">
        <v>43139</v>
      </c>
      <c r="AN31" s="488">
        <v>85.19</v>
      </c>
      <c r="AO31" s="486">
        <v>43139</v>
      </c>
      <c r="AP31" s="488">
        <v>85.2</v>
      </c>
      <c r="AQ31" s="486">
        <v>43139</v>
      </c>
      <c r="AR31" s="488">
        <v>50.34</v>
      </c>
      <c r="AS31" s="486">
        <v>43139</v>
      </c>
      <c r="AT31" s="488">
        <v>24.22</v>
      </c>
      <c r="AU31" s="486">
        <v>43139</v>
      </c>
      <c r="AV31" s="488">
        <v>102.4</v>
      </c>
      <c r="AW31" s="486">
        <v>43139</v>
      </c>
      <c r="AX31" s="488">
        <v>112.19</v>
      </c>
    </row>
    <row r="32" spans="1:50" s="401" customFormat="1" x14ac:dyDescent="0.25">
      <c r="A32" s="486">
        <v>43140</v>
      </c>
      <c r="B32" s="487">
        <v>69.39</v>
      </c>
      <c r="C32" s="486">
        <v>43140</v>
      </c>
      <c r="D32" s="488">
        <v>58.42</v>
      </c>
      <c r="E32" s="486">
        <v>43140</v>
      </c>
      <c r="F32" s="488">
        <v>103.09</v>
      </c>
      <c r="G32" s="486">
        <v>43140</v>
      </c>
      <c r="H32" s="488">
        <v>74.87</v>
      </c>
      <c r="I32" s="486">
        <v>43140</v>
      </c>
      <c r="J32" s="488">
        <v>392.91</v>
      </c>
      <c r="K32" s="486">
        <v>43140</v>
      </c>
      <c r="L32" s="488">
        <v>111.3</v>
      </c>
      <c r="M32" s="486">
        <v>43140</v>
      </c>
      <c r="N32" s="488">
        <v>106.98</v>
      </c>
      <c r="O32" s="486">
        <v>43140</v>
      </c>
      <c r="P32" s="488">
        <v>62.7</v>
      </c>
      <c r="Q32" s="486">
        <v>43140</v>
      </c>
      <c r="R32" s="488">
        <v>48.08</v>
      </c>
      <c r="S32" s="486">
        <v>43140</v>
      </c>
      <c r="T32" s="488">
        <v>97.73</v>
      </c>
      <c r="U32" s="486">
        <v>43140</v>
      </c>
      <c r="V32" s="488">
        <v>210.26</v>
      </c>
      <c r="W32" s="486">
        <v>43140</v>
      </c>
      <c r="X32" s="488">
        <v>74.75</v>
      </c>
      <c r="Y32" s="486">
        <v>43140</v>
      </c>
      <c r="Z32" s="488">
        <v>110.08</v>
      </c>
      <c r="AA32" s="486">
        <v>43140</v>
      </c>
      <c r="AB32" s="488">
        <v>191.21</v>
      </c>
      <c r="AC32" s="486">
        <v>43140</v>
      </c>
      <c r="AD32" s="488">
        <v>154.59</v>
      </c>
      <c r="AE32" s="486">
        <v>43140</v>
      </c>
      <c r="AF32" s="488">
        <v>235.32</v>
      </c>
      <c r="AG32" s="486">
        <v>43140</v>
      </c>
      <c r="AH32" s="488">
        <v>88.18</v>
      </c>
      <c r="AI32" s="486">
        <v>43140</v>
      </c>
      <c r="AJ32" s="488">
        <v>65.489999999999995</v>
      </c>
      <c r="AK32" s="486">
        <v>43140</v>
      </c>
      <c r="AL32" s="488">
        <v>10.66</v>
      </c>
      <c r="AM32" s="486">
        <v>43140</v>
      </c>
      <c r="AN32" s="488">
        <v>84.95</v>
      </c>
      <c r="AO32" s="486">
        <v>43140</v>
      </c>
      <c r="AP32" s="488">
        <v>85.03</v>
      </c>
      <c r="AQ32" s="486">
        <v>43140</v>
      </c>
      <c r="AR32" s="488">
        <v>50.57</v>
      </c>
      <c r="AS32" s="486">
        <v>43140</v>
      </c>
      <c r="AT32" s="488">
        <v>24.18</v>
      </c>
      <c r="AU32" s="486">
        <v>43140</v>
      </c>
      <c r="AV32" s="488">
        <v>102.22</v>
      </c>
      <c r="AW32" s="486">
        <v>43140</v>
      </c>
      <c r="AX32" s="488">
        <v>111.86</v>
      </c>
    </row>
    <row r="33" spans="1:50" s="401" customFormat="1" x14ac:dyDescent="0.25">
      <c r="A33" s="486">
        <v>43143</v>
      </c>
      <c r="B33" s="487">
        <v>69.87</v>
      </c>
      <c r="C33" s="486">
        <v>43143</v>
      </c>
      <c r="D33" s="488">
        <v>59.6</v>
      </c>
      <c r="E33" s="486">
        <v>43143</v>
      </c>
      <c r="F33" s="488">
        <v>103.39</v>
      </c>
      <c r="G33" s="486">
        <v>43143</v>
      </c>
      <c r="H33" s="488">
        <v>74.53</v>
      </c>
      <c r="I33" s="486">
        <v>43143</v>
      </c>
      <c r="J33" s="488">
        <v>398.51</v>
      </c>
      <c r="K33" s="486">
        <v>43143</v>
      </c>
      <c r="L33" s="488">
        <v>111.93</v>
      </c>
      <c r="M33" s="486">
        <v>43143</v>
      </c>
      <c r="N33" s="488">
        <v>108.55</v>
      </c>
      <c r="O33" s="486">
        <v>43143</v>
      </c>
      <c r="P33" s="488">
        <v>63.16</v>
      </c>
      <c r="Q33" s="486">
        <v>43143</v>
      </c>
      <c r="R33" s="488">
        <v>49.5</v>
      </c>
      <c r="S33" s="486">
        <v>43143</v>
      </c>
      <c r="T33" s="488">
        <v>96.63</v>
      </c>
      <c r="U33" s="486">
        <v>43143</v>
      </c>
      <c r="V33" s="488">
        <v>213.01</v>
      </c>
      <c r="W33" s="486">
        <v>43143</v>
      </c>
      <c r="X33" s="488">
        <v>75.28</v>
      </c>
      <c r="Y33" s="486">
        <v>43143</v>
      </c>
      <c r="Z33" s="488">
        <v>109.91</v>
      </c>
      <c r="AA33" s="486">
        <v>43143</v>
      </c>
      <c r="AB33" s="488">
        <v>193.95</v>
      </c>
      <c r="AC33" s="486">
        <v>43143</v>
      </c>
      <c r="AD33" s="488">
        <v>156.69999999999999</v>
      </c>
      <c r="AE33" s="486">
        <v>43143</v>
      </c>
      <c r="AF33" s="488">
        <v>239.93</v>
      </c>
      <c r="AG33" s="486">
        <v>43143</v>
      </c>
      <c r="AH33" s="488">
        <v>89.13</v>
      </c>
      <c r="AI33" s="486">
        <v>43143</v>
      </c>
      <c r="AJ33" s="488">
        <v>65.98</v>
      </c>
      <c r="AK33" s="486">
        <v>43143</v>
      </c>
      <c r="AL33" s="488">
        <v>10.65</v>
      </c>
      <c r="AM33" s="486">
        <v>43143</v>
      </c>
      <c r="AN33" s="488">
        <v>85.53</v>
      </c>
      <c r="AO33" s="486">
        <v>43143</v>
      </c>
      <c r="AP33" s="488">
        <v>84.98</v>
      </c>
      <c r="AQ33" s="486">
        <v>43143</v>
      </c>
      <c r="AR33" s="488">
        <v>50.51</v>
      </c>
      <c r="AS33" s="486">
        <v>43143</v>
      </c>
      <c r="AT33" s="488">
        <v>24.17</v>
      </c>
      <c r="AU33" s="486">
        <v>43143</v>
      </c>
      <c r="AV33" s="488">
        <v>102.19</v>
      </c>
      <c r="AW33" s="486">
        <v>43143</v>
      </c>
      <c r="AX33" s="488">
        <v>112.04</v>
      </c>
    </row>
    <row r="34" spans="1:50" s="401" customFormat="1" x14ac:dyDescent="0.25">
      <c r="A34" s="486">
        <v>43144</v>
      </c>
      <c r="B34" s="487">
        <v>70.11</v>
      </c>
      <c r="C34" s="486">
        <v>43144</v>
      </c>
      <c r="D34" s="488">
        <v>59.45</v>
      </c>
      <c r="E34" s="486">
        <v>43144</v>
      </c>
      <c r="F34" s="488">
        <v>104.12</v>
      </c>
      <c r="G34" s="486">
        <v>43144</v>
      </c>
      <c r="H34" s="488">
        <v>74.73</v>
      </c>
      <c r="I34" s="486">
        <v>43144</v>
      </c>
      <c r="J34" s="488">
        <v>402</v>
      </c>
      <c r="K34" s="486">
        <v>43144</v>
      </c>
      <c r="L34" s="488">
        <v>111.86</v>
      </c>
      <c r="M34" s="486">
        <v>43144</v>
      </c>
      <c r="N34" s="488">
        <v>107.69</v>
      </c>
      <c r="O34" s="486">
        <v>43144</v>
      </c>
      <c r="P34" s="488">
        <v>63.87</v>
      </c>
      <c r="Q34" s="486">
        <v>43144</v>
      </c>
      <c r="R34" s="488">
        <v>49.55</v>
      </c>
      <c r="S34" s="486">
        <v>43144</v>
      </c>
      <c r="T34" s="488">
        <v>95.56</v>
      </c>
      <c r="U34" s="486">
        <v>43144</v>
      </c>
      <c r="V34" s="488">
        <v>213.47</v>
      </c>
      <c r="W34" s="486">
        <v>43144</v>
      </c>
      <c r="X34" s="488">
        <v>74.97</v>
      </c>
      <c r="Y34" s="486">
        <v>43144</v>
      </c>
      <c r="Z34" s="488">
        <v>109.97</v>
      </c>
      <c r="AA34" s="486">
        <v>43144</v>
      </c>
      <c r="AB34" s="488">
        <v>194.7</v>
      </c>
      <c r="AC34" s="486">
        <v>43144</v>
      </c>
      <c r="AD34" s="488">
        <v>157.16999999999999</v>
      </c>
      <c r="AE34" s="486">
        <v>43144</v>
      </c>
      <c r="AF34" s="488">
        <v>240.32</v>
      </c>
      <c r="AG34" s="486">
        <v>43144</v>
      </c>
      <c r="AH34" s="488">
        <v>89.83</v>
      </c>
      <c r="AI34" s="486">
        <v>43144</v>
      </c>
      <c r="AJ34" s="488">
        <v>65.87</v>
      </c>
      <c r="AK34" s="486">
        <v>43144</v>
      </c>
      <c r="AL34" s="488">
        <v>10.64</v>
      </c>
      <c r="AM34" s="486">
        <v>43144</v>
      </c>
      <c r="AN34" s="488">
        <v>85.26</v>
      </c>
      <c r="AO34" s="486">
        <v>43144</v>
      </c>
      <c r="AP34" s="488">
        <v>84.96</v>
      </c>
      <c r="AQ34" s="486">
        <v>43144</v>
      </c>
      <c r="AR34" s="488">
        <v>50.43</v>
      </c>
      <c r="AS34" s="486">
        <v>43144</v>
      </c>
      <c r="AT34" s="488">
        <v>24.2</v>
      </c>
      <c r="AU34" s="486">
        <v>43144</v>
      </c>
      <c r="AV34" s="488">
        <v>102.36</v>
      </c>
      <c r="AW34" s="486">
        <v>43144</v>
      </c>
      <c r="AX34" s="488">
        <v>111.63</v>
      </c>
    </row>
    <row r="35" spans="1:50" s="401" customFormat="1" x14ac:dyDescent="0.25">
      <c r="A35" s="486">
        <v>43145</v>
      </c>
      <c r="B35" s="487">
        <v>69.790000000000006</v>
      </c>
      <c r="C35" s="486">
        <v>43145</v>
      </c>
      <c r="D35" s="488">
        <v>60.25</v>
      </c>
      <c r="E35" s="486">
        <v>43145</v>
      </c>
      <c r="F35" s="488">
        <v>104.6</v>
      </c>
      <c r="G35" s="486">
        <v>43145</v>
      </c>
      <c r="H35" s="488">
        <v>75.84</v>
      </c>
      <c r="I35" s="486">
        <v>43145</v>
      </c>
      <c r="J35" s="488">
        <v>409.89</v>
      </c>
      <c r="K35" s="486">
        <v>43145</v>
      </c>
      <c r="L35" s="488">
        <v>113.08</v>
      </c>
      <c r="M35" s="486">
        <v>43145</v>
      </c>
      <c r="N35" s="488">
        <v>109.02</v>
      </c>
      <c r="O35" s="486">
        <v>43145</v>
      </c>
      <c r="P35" s="488">
        <v>65.349999999999994</v>
      </c>
      <c r="Q35" s="486">
        <v>43145</v>
      </c>
      <c r="R35" s="488">
        <v>51.96</v>
      </c>
      <c r="S35" s="486">
        <v>43145</v>
      </c>
      <c r="T35" s="488">
        <v>96.71</v>
      </c>
      <c r="U35" s="486">
        <v>43145</v>
      </c>
      <c r="V35" s="488">
        <v>214</v>
      </c>
      <c r="W35" s="486">
        <v>43145</v>
      </c>
      <c r="X35" s="488">
        <v>77.27</v>
      </c>
      <c r="Y35" s="486">
        <v>43145</v>
      </c>
      <c r="Z35" s="488">
        <v>112.99</v>
      </c>
      <c r="AA35" s="486">
        <v>43145</v>
      </c>
      <c r="AB35" s="488">
        <v>197.87</v>
      </c>
      <c r="AC35" s="486">
        <v>43145</v>
      </c>
      <c r="AD35" s="488">
        <v>159.38999999999999</v>
      </c>
      <c r="AE35" s="486">
        <v>43145</v>
      </c>
      <c r="AF35" s="488">
        <v>240.82</v>
      </c>
      <c r="AG35" s="486">
        <v>43145</v>
      </c>
      <c r="AH35" s="488">
        <v>90.81</v>
      </c>
      <c r="AI35" s="486">
        <v>43145</v>
      </c>
      <c r="AJ35" s="488">
        <v>67.959999999999994</v>
      </c>
      <c r="AK35" s="486">
        <v>43145</v>
      </c>
      <c r="AL35" s="488">
        <v>10.65</v>
      </c>
      <c r="AM35" s="486">
        <v>43145</v>
      </c>
      <c r="AN35" s="488">
        <v>85.41</v>
      </c>
      <c r="AO35" s="486">
        <v>43145</v>
      </c>
      <c r="AP35" s="488">
        <v>84.67</v>
      </c>
      <c r="AQ35" s="486">
        <v>43145</v>
      </c>
      <c r="AR35" s="488">
        <v>50.28</v>
      </c>
      <c r="AS35" s="486">
        <v>43145</v>
      </c>
      <c r="AT35" s="488">
        <v>24.19</v>
      </c>
      <c r="AU35" s="486">
        <v>43145</v>
      </c>
      <c r="AV35" s="488">
        <v>101.74</v>
      </c>
      <c r="AW35" s="486">
        <v>43145</v>
      </c>
      <c r="AX35" s="488">
        <v>111.38</v>
      </c>
    </row>
    <row r="36" spans="1:50" s="401" customFormat="1" x14ac:dyDescent="0.25">
      <c r="A36" s="486">
        <v>43146</v>
      </c>
      <c r="B36" s="487">
        <v>70.489999999999995</v>
      </c>
      <c r="C36" s="486">
        <v>43146</v>
      </c>
      <c r="D36" s="488">
        <v>60.7</v>
      </c>
      <c r="E36" s="486">
        <v>43146</v>
      </c>
      <c r="F36" s="488">
        <v>105.18</v>
      </c>
      <c r="G36" s="486">
        <v>43146</v>
      </c>
      <c r="H36" s="488">
        <v>75.88</v>
      </c>
      <c r="I36" s="486">
        <v>43146</v>
      </c>
      <c r="J36" s="488">
        <v>418.56</v>
      </c>
      <c r="K36" s="486">
        <v>43146</v>
      </c>
      <c r="L36" s="488">
        <v>114.9</v>
      </c>
      <c r="M36" s="486">
        <v>43146</v>
      </c>
      <c r="N36" s="488">
        <v>113.12</v>
      </c>
      <c r="O36" s="486">
        <v>43146</v>
      </c>
      <c r="P36" s="488">
        <v>68.98</v>
      </c>
      <c r="Q36" s="486">
        <v>43146</v>
      </c>
      <c r="R36" s="488">
        <v>53.99</v>
      </c>
      <c r="S36" s="486">
        <v>43146</v>
      </c>
      <c r="T36" s="488">
        <v>97.36</v>
      </c>
      <c r="U36" s="486">
        <v>43146</v>
      </c>
      <c r="V36" s="488">
        <v>216.81</v>
      </c>
      <c r="W36" s="486">
        <v>43146</v>
      </c>
      <c r="X36" s="488">
        <v>78.295000000000002</v>
      </c>
      <c r="Y36" s="486">
        <v>43146</v>
      </c>
      <c r="Z36" s="488">
        <v>116.17</v>
      </c>
      <c r="AA36" s="486">
        <v>43146</v>
      </c>
      <c r="AB36" s="488">
        <v>202.6</v>
      </c>
      <c r="AC36" s="486">
        <v>43146</v>
      </c>
      <c r="AD36" s="488">
        <v>161.34</v>
      </c>
      <c r="AE36" s="486">
        <v>43146</v>
      </c>
      <c r="AF36" s="488">
        <v>245.03</v>
      </c>
      <c r="AG36" s="486">
        <v>43146</v>
      </c>
      <c r="AH36" s="488">
        <v>92.66</v>
      </c>
      <c r="AI36" s="486">
        <v>43146</v>
      </c>
      <c r="AJ36" s="488">
        <v>68.290000000000006</v>
      </c>
      <c r="AK36" s="486">
        <v>43146</v>
      </c>
      <c r="AL36" s="488">
        <v>10.65</v>
      </c>
      <c r="AM36" s="486">
        <v>43146</v>
      </c>
      <c r="AN36" s="488">
        <v>86.1</v>
      </c>
      <c r="AO36" s="486">
        <v>43146</v>
      </c>
      <c r="AP36" s="488">
        <v>84.85</v>
      </c>
      <c r="AQ36" s="486">
        <v>43146</v>
      </c>
      <c r="AR36" s="488">
        <v>50.33</v>
      </c>
      <c r="AS36" s="486">
        <v>43146</v>
      </c>
      <c r="AT36" s="488">
        <v>24.19</v>
      </c>
      <c r="AU36" s="486">
        <v>43146</v>
      </c>
      <c r="AV36" s="488">
        <v>101.77</v>
      </c>
      <c r="AW36" s="486">
        <v>43146</v>
      </c>
      <c r="AX36" s="488">
        <v>112.11</v>
      </c>
    </row>
    <row r="37" spans="1:50" s="401" customFormat="1" x14ac:dyDescent="0.25">
      <c r="A37" s="486">
        <v>43147</v>
      </c>
      <c r="B37" s="487">
        <v>71.900000000000006</v>
      </c>
      <c r="C37" s="486">
        <v>43147</v>
      </c>
      <c r="D37" s="488">
        <v>60.48</v>
      </c>
      <c r="E37" s="486">
        <v>43147</v>
      </c>
      <c r="F37" s="488">
        <v>106.53</v>
      </c>
      <c r="G37" s="486">
        <v>43147</v>
      </c>
      <c r="H37" s="488">
        <v>76.010000000000005</v>
      </c>
      <c r="I37" s="486">
        <v>43147</v>
      </c>
      <c r="J37" s="488">
        <v>415.98</v>
      </c>
      <c r="K37" s="486">
        <v>43147</v>
      </c>
      <c r="L37" s="488">
        <v>118.6</v>
      </c>
      <c r="M37" s="486">
        <v>43147</v>
      </c>
      <c r="N37" s="488">
        <v>112.86</v>
      </c>
      <c r="O37" s="486">
        <v>43147</v>
      </c>
      <c r="P37" s="488">
        <v>68.959999999999994</v>
      </c>
      <c r="Q37" s="486">
        <v>43147</v>
      </c>
      <c r="R37" s="488">
        <v>55.03</v>
      </c>
      <c r="S37" s="486">
        <v>43147</v>
      </c>
      <c r="T37" s="488">
        <v>98.85</v>
      </c>
      <c r="U37" s="486">
        <v>43147</v>
      </c>
      <c r="V37" s="488">
        <v>219.45</v>
      </c>
      <c r="W37" s="486">
        <v>43147</v>
      </c>
      <c r="X37" s="488">
        <v>78.37</v>
      </c>
      <c r="Y37" s="486">
        <v>43147</v>
      </c>
      <c r="Z37" s="488">
        <v>117</v>
      </c>
      <c r="AA37" s="486">
        <v>43147</v>
      </c>
      <c r="AB37" s="488">
        <v>202.77</v>
      </c>
      <c r="AC37" s="486">
        <v>43147</v>
      </c>
      <c r="AD37" s="488">
        <v>161.46</v>
      </c>
      <c r="AE37" s="486">
        <v>43147</v>
      </c>
      <c r="AF37" s="488">
        <v>244.19</v>
      </c>
      <c r="AG37" s="486">
        <v>43147</v>
      </c>
      <c r="AH37" s="488">
        <v>92</v>
      </c>
      <c r="AI37" s="486">
        <v>43147</v>
      </c>
      <c r="AJ37" s="488">
        <v>68.3</v>
      </c>
      <c r="AK37" s="486">
        <v>43147</v>
      </c>
      <c r="AL37" s="488">
        <v>10.67</v>
      </c>
      <c r="AM37" s="486">
        <v>43147</v>
      </c>
      <c r="AN37" s="488">
        <v>86.45</v>
      </c>
      <c r="AO37" s="486">
        <v>43147</v>
      </c>
      <c r="AP37" s="488">
        <v>85.03</v>
      </c>
      <c r="AQ37" s="486">
        <v>43147</v>
      </c>
      <c r="AR37" s="488">
        <v>50.4</v>
      </c>
      <c r="AS37" s="486">
        <v>43147</v>
      </c>
      <c r="AT37" s="488">
        <v>24.22</v>
      </c>
      <c r="AU37" s="486">
        <v>43147</v>
      </c>
      <c r="AV37" s="488">
        <v>102.01</v>
      </c>
      <c r="AW37" s="486">
        <v>43147</v>
      </c>
      <c r="AX37" s="488">
        <v>112.85</v>
      </c>
    </row>
    <row r="38" spans="1:50" s="401" customFormat="1" x14ac:dyDescent="0.25">
      <c r="A38" s="486">
        <v>43151</v>
      </c>
      <c r="B38" s="487">
        <v>70.66</v>
      </c>
      <c r="C38" s="486">
        <v>43151</v>
      </c>
      <c r="D38" s="488">
        <v>60.21</v>
      </c>
      <c r="E38" s="486">
        <v>43151</v>
      </c>
      <c r="F38" s="488">
        <v>105.98</v>
      </c>
      <c r="G38" s="486">
        <v>43151</v>
      </c>
      <c r="H38" s="488">
        <v>76.13</v>
      </c>
      <c r="I38" s="486">
        <v>43151</v>
      </c>
      <c r="J38" s="488">
        <v>421.76</v>
      </c>
      <c r="K38" s="486">
        <v>43151</v>
      </c>
      <c r="L38" s="488">
        <v>117.98</v>
      </c>
      <c r="M38" s="486">
        <v>43151</v>
      </c>
      <c r="N38" s="488">
        <v>114.35</v>
      </c>
      <c r="O38" s="486">
        <v>43151</v>
      </c>
      <c r="P38" s="488">
        <v>67.349999999999994</v>
      </c>
      <c r="Q38" s="486">
        <v>43151</v>
      </c>
      <c r="R38" s="488">
        <v>56.66</v>
      </c>
      <c r="S38" s="486">
        <v>43151</v>
      </c>
      <c r="T38" s="488">
        <v>97.77</v>
      </c>
      <c r="U38" s="486">
        <v>43151</v>
      </c>
      <c r="V38" s="488">
        <v>217.33</v>
      </c>
      <c r="W38" s="486">
        <v>43151</v>
      </c>
      <c r="X38" s="488">
        <v>77.06</v>
      </c>
      <c r="Y38" s="486">
        <v>43151</v>
      </c>
      <c r="Z38" s="488">
        <v>119.68</v>
      </c>
      <c r="AA38" s="486">
        <v>43151</v>
      </c>
      <c r="AB38" s="488">
        <v>201.08</v>
      </c>
      <c r="AC38" s="486">
        <v>43151</v>
      </c>
      <c r="AD38" s="488">
        <v>160.44999999999999</v>
      </c>
      <c r="AE38" s="486">
        <v>43151</v>
      </c>
      <c r="AF38" s="488">
        <v>240.98</v>
      </c>
      <c r="AG38" s="486">
        <v>43151</v>
      </c>
      <c r="AH38" s="488">
        <v>92.72</v>
      </c>
      <c r="AI38" s="486">
        <v>43151</v>
      </c>
      <c r="AJ38" s="488">
        <v>67.489999999999995</v>
      </c>
      <c r="AK38" s="486">
        <v>43151</v>
      </c>
      <c r="AL38" s="488">
        <v>10.66</v>
      </c>
      <c r="AM38" s="486">
        <v>43151</v>
      </c>
      <c r="AN38" s="488">
        <v>86.15</v>
      </c>
      <c r="AO38" s="486">
        <v>43151</v>
      </c>
      <c r="AP38" s="488">
        <v>84.85</v>
      </c>
      <c r="AQ38" s="486">
        <v>43151</v>
      </c>
      <c r="AR38" s="488">
        <v>50.3399</v>
      </c>
      <c r="AS38" s="486">
        <v>43151</v>
      </c>
      <c r="AT38" s="488">
        <v>24.2</v>
      </c>
      <c r="AU38" s="486">
        <v>43151</v>
      </c>
      <c r="AV38" s="488">
        <v>101.9</v>
      </c>
      <c r="AW38" s="486">
        <v>43151</v>
      </c>
      <c r="AX38" s="488">
        <v>112.11</v>
      </c>
    </row>
    <row r="39" spans="1:50" s="401" customFormat="1" x14ac:dyDescent="0.25">
      <c r="A39" s="486">
        <v>43152</v>
      </c>
      <c r="B39" s="487">
        <v>68.760000000000005</v>
      </c>
      <c r="C39" s="486">
        <v>43152</v>
      </c>
      <c r="D39" s="488">
        <v>60</v>
      </c>
      <c r="E39" s="486">
        <v>43152</v>
      </c>
      <c r="F39" s="488">
        <v>105.05</v>
      </c>
      <c r="G39" s="486">
        <v>43152</v>
      </c>
      <c r="H39" s="488">
        <v>75.400000000000006</v>
      </c>
      <c r="I39" s="486">
        <v>43152</v>
      </c>
      <c r="J39" s="488">
        <v>416.56</v>
      </c>
      <c r="K39" s="486">
        <v>43152</v>
      </c>
      <c r="L39" s="488">
        <v>117.91</v>
      </c>
      <c r="M39" s="486">
        <v>43152</v>
      </c>
      <c r="N39" s="488">
        <v>114.48</v>
      </c>
      <c r="O39" s="486">
        <v>43152</v>
      </c>
      <c r="P39" s="488">
        <v>66.53</v>
      </c>
      <c r="Q39" s="486">
        <v>43152</v>
      </c>
      <c r="R39" s="488">
        <v>56.13</v>
      </c>
      <c r="S39" s="486">
        <v>43152</v>
      </c>
      <c r="T39" s="488">
        <v>99.07</v>
      </c>
      <c r="U39" s="486">
        <v>43152</v>
      </c>
      <c r="V39" s="488">
        <v>213.79</v>
      </c>
      <c r="W39" s="486">
        <v>43152</v>
      </c>
      <c r="X39" s="488">
        <v>76.510000000000005</v>
      </c>
      <c r="Y39" s="486">
        <v>43152</v>
      </c>
      <c r="Z39" s="488">
        <v>117.16</v>
      </c>
      <c r="AA39" s="486">
        <v>43152</v>
      </c>
      <c r="AB39" s="488">
        <v>201.11</v>
      </c>
      <c r="AC39" s="486">
        <v>43152</v>
      </c>
      <c r="AD39" s="488">
        <v>159.68</v>
      </c>
      <c r="AE39" s="486">
        <v>43152</v>
      </c>
      <c r="AF39" s="488">
        <v>243.3</v>
      </c>
      <c r="AG39" s="486">
        <v>43152</v>
      </c>
      <c r="AH39" s="488">
        <v>91.49</v>
      </c>
      <c r="AI39" s="486">
        <v>43152</v>
      </c>
      <c r="AJ39" s="488">
        <v>67.05</v>
      </c>
      <c r="AK39" s="486">
        <v>43152</v>
      </c>
      <c r="AL39" s="488">
        <v>10.68</v>
      </c>
      <c r="AM39" s="486">
        <v>43152</v>
      </c>
      <c r="AN39" s="488">
        <v>85.76</v>
      </c>
      <c r="AO39" s="486">
        <v>43152</v>
      </c>
      <c r="AP39" s="488">
        <v>84.56</v>
      </c>
      <c r="AQ39" s="486">
        <v>43152</v>
      </c>
      <c r="AR39" s="488">
        <v>50.22</v>
      </c>
      <c r="AS39" s="486">
        <v>43152</v>
      </c>
      <c r="AT39" s="488">
        <v>24.195</v>
      </c>
      <c r="AU39" s="486">
        <v>43152</v>
      </c>
      <c r="AV39" s="488">
        <v>101.6</v>
      </c>
      <c r="AW39" s="486">
        <v>43152</v>
      </c>
      <c r="AX39" s="488">
        <v>111.72</v>
      </c>
    </row>
    <row r="40" spans="1:50" s="401" customFormat="1" x14ac:dyDescent="0.25">
      <c r="A40" s="486">
        <v>43153</v>
      </c>
      <c r="B40" s="487">
        <v>68</v>
      </c>
      <c r="C40" s="486">
        <v>43153</v>
      </c>
      <c r="D40" s="488">
        <v>60.4</v>
      </c>
      <c r="E40" s="486">
        <v>43153</v>
      </c>
      <c r="F40" s="488">
        <v>105.24</v>
      </c>
      <c r="G40" s="486">
        <v>43153</v>
      </c>
      <c r="H40" s="488">
        <v>74.69</v>
      </c>
      <c r="I40" s="486">
        <v>43153</v>
      </c>
      <c r="J40" s="488">
        <v>419.79</v>
      </c>
      <c r="K40" s="486">
        <v>43153</v>
      </c>
      <c r="L40" s="488">
        <v>117.56</v>
      </c>
      <c r="M40" s="486">
        <v>43153</v>
      </c>
      <c r="N40" s="488">
        <v>113</v>
      </c>
      <c r="O40" s="486">
        <v>43153</v>
      </c>
      <c r="P40" s="488">
        <v>65.94</v>
      </c>
      <c r="Q40" s="486">
        <v>43153</v>
      </c>
      <c r="R40" s="488">
        <v>56.07</v>
      </c>
      <c r="S40" s="486">
        <v>43153</v>
      </c>
      <c r="T40" s="488">
        <v>97.31</v>
      </c>
      <c r="U40" s="486">
        <v>43153</v>
      </c>
      <c r="V40" s="488">
        <v>213.11</v>
      </c>
      <c r="W40" s="486">
        <v>43153</v>
      </c>
      <c r="X40" s="488">
        <v>77.7</v>
      </c>
      <c r="Y40" s="486">
        <v>43153</v>
      </c>
      <c r="Z40" s="488">
        <v>117.19</v>
      </c>
      <c r="AA40" s="486">
        <v>43153</v>
      </c>
      <c r="AB40" s="488">
        <v>201.85</v>
      </c>
      <c r="AC40" s="486">
        <v>43153</v>
      </c>
      <c r="AD40" s="488">
        <v>159.81</v>
      </c>
      <c r="AE40" s="486">
        <v>43153</v>
      </c>
      <c r="AF40" s="488">
        <v>245.43</v>
      </c>
      <c r="AG40" s="486">
        <v>43153</v>
      </c>
      <c r="AH40" s="488">
        <v>91.73</v>
      </c>
      <c r="AI40" s="486">
        <v>43153</v>
      </c>
      <c r="AJ40" s="488">
        <v>67.13</v>
      </c>
      <c r="AK40" s="486">
        <v>43153</v>
      </c>
      <c r="AL40" s="488">
        <v>10.68</v>
      </c>
      <c r="AM40" s="486">
        <v>43153</v>
      </c>
      <c r="AN40" s="488">
        <v>85.82</v>
      </c>
      <c r="AO40" s="486">
        <v>43153</v>
      </c>
      <c r="AP40" s="488">
        <v>84.68</v>
      </c>
      <c r="AQ40" s="486">
        <v>43153</v>
      </c>
      <c r="AR40" s="488">
        <v>50.18</v>
      </c>
      <c r="AS40" s="486">
        <v>43153</v>
      </c>
      <c r="AT40" s="488">
        <v>24.19</v>
      </c>
      <c r="AU40" s="486">
        <v>43153</v>
      </c>
      <c r="AV40" s="488">
        <v>101.74</v>
      </c>
      <c r="AW40" s="486">
        <v>43153</v>
      </c>
      <c r="AX40" s="488">
        <v>111.84</v>
      </c>
    </row>
    <row r="41" spans="1:50" s="401" customFormat="1" x14ac:dyDescent="0.25">
      <c r="A41" s="486">
        <v>43154</v>
      </c>
      <c r="B41" s="487">
        <v>68.16</v>
      </c>
      <c r="C41" s="486">
        <v>43154</v>
      </c>
      <c r="D41" s="488">
        <v>61.29</v>
      </c>
      <c r="E41" s="486">
        <v>43154</v>
      </c>
      <c r="F41" s="488">
        <v>107.25</v>
      </c>
      <c r="G41" s="486">
        <v>43154</v>
      </c>
      <c r="H41" s="488">
        <v>75.08</v>
      </c>
      <c r="I41" s="486">
        <v>43154</v>
      </c>
      <c r="J41" s="488">
        <v>427.51</v>
      </c>
      <c r="K41" s="486">
        <v>43154</v>
      </c>
      <c r="L41" s="488">
        <v>118.75</v>
      </c>
      <c r="M41" s="486">
        <v>43154</v>
      </c>
      <c r="N41" s="488">
        <v>114.96</v>
      </c>
      <c r="O41" s="486">
        <v>43154</v>
      </c>
      <c r="P41" s="488">
        <v>67.95</v>
      </c>
      <c r="Q41" s="486">
        <v>43154</v>
      </c>
      <c r="R41" s="488">
        <v>57.01</v>
      </c>
      <c r="S41" s="486">
        <v>43154</v>
      </c>
      <c r="T41" s="488">
        <v>97.47</v>
      </c>
      <c r="U41" s="486">
        <v>43154</v>
      </c>
      <c r="V41" s="488">
        <v>217.46</v>
      </c>
      <c r="W41" s="486">
        <v>43154</v>
      </c>
      <c r="X41" s="488">
        <v>79.69</v>
      </c>
      <c r="Y41" s="486">
        <v>43154</v>
      </c>
      <c r="Z41" s="488">
        <v>118.05</v>
      </c>
      <c r="AA41" s="486">
        <v>43154</v>
      </c>
      <c r="AB41" s="488">
        <v>203.1</v>
      </c>
      <c r="AC41" s="486">
        <v>43154</v>
      </c>
      <c r="AD41" s="488">
        <v>162.35</v>
      </c>
      <c r="AE41" s="486">
        <v>43154</v>
      </c>
      <c r="AF41" s="488">
        <v>252.22</v>
      </c>
      <c r="AG41" s="486">
        <v>43154</v>
      </c>
      <c r="AH41" s="488">
        <v>94.06</v>
      </c>
      <c r="AI41" s="486">
        <v>43154</v>
      </c>
      <c r="AJ41" s="488">
        <v>68.16</v>
      </c>
      <c r="AK41" s="486">
        <v>43154</v>
      </c>
      <c r="AL41" s="488">
        <v>10.69</v>
      </c>
      <c r="AM41" s="486">
        <v>43154</v>
      </c>
      <c r="AN41" s="488">
        <v>86.39</v>
      </c>
      <c r="AO41" s="486">
        <v>43154</v>
      </c>
      <c r="AP41" s="488">
        <v>84.96</v>
      </c>
      <c r="AQ41" s="486">
        <v>43154</v>
      </c>
      <c r="AR41" s="488">
        <v>50.38</v>
      </c>
      <c r="AS41" s="486">
        <v>43154</v>
      </c>
      <c r="AT41" s="488">
        <v>24.26</v>
      </c>
      <c r="AU41" s="486">
        <v>43154</v>
      </c>
      <c r="AV41" s="488">
        <v>102.13</v>
      </c>
      <c r="AW41" s="486">
        <v>43154</v>
      </c>
      <c r="AX41" s="488">
        <v>112.68</v>
      </c>
    </row>
    <row r="42" spans="1:50" s="401" customFormat="1" x14ac:dyDescent="0.25">
      <c r="A42" s="486">
        <v>43157</v>
      </c>
      <c r="B42" s="487">
        <v>68.23</v>
      </c>
      <c r="C42" s="486">
        <v>43157</v>
      </c>
      <c r="D42" s="488">
        <v>61.56</v>
      </c>
      <c r="E42" s="486">
        <v>43157</v>
      </c>
      <c r="F42" s="488">
        <v>109.81</v>
      </c>
      <c r="G42" s="486">
        <v>43157</v>
      </c>
      <c r="H42" s="488">
        <v>75.709999999999994</v>
      </c>
      <c r="I42" s="486">
        <v>43157</v>
      </c>
      <c r="J42" s="488">
        <v>432</v>
      </c>
      <c r="K42" s="486">
        <v>43157</v>
      </c>
      <c r="L42" s="488">
        <v>121.54</v>
      </c>
      <c r="M42" s="486">
        <v>43157</v>
      </c>
      <c r="N42" s="488">
        <v>116.65</v>
      </c>
      <c r="O42" s="486">
        <v>43157</v>
      </c>
      <c r="P42" s="488">
        <v>68.63</v>
      </c>
      <c r="Q42" s="486">
        <v>43157</v>
      </c>
      <c r="R42" s="488">
        <v>58.81</v>
      </c>
      <c r="S42" s="486">
        <v>43157</v>
      </c>
      <c r="T42" s="488">
        <v>98.52</v>
      </c>
      <c r="U42" s="486">
        <v>43157</v>
      </c>
      <c r="V42" s="488">
        <v>218.04</v>
      </c>
      <c r="W42" s="486">
        <v>43157</v>
      </c>
      <c r="X42" s="488">
        <v>79.349999999999994</v>
      </c>
      <c r="Y42" s="486">
        <v>43157</v>
      </c>
      <c r="Z42" s="488">
        <v>119.82</v>
      </c>
      <c r="AA42" s="486">
        <v>43157</v>
      </c>
      <c r="AB42" s="488">
        <v>205.3</v>
      </c>
      <c r="AC42" s="486">
        <v>43157</v>
      </c>
      <c r="AD42" s="488">
        <v>164.03</v>
      </c>
      <c r="AE42" s="486">
        <v>43157</v>
      </c>
      <c r="AF42" s="488">
        <v>254.51</v>
      </c>
      <c r="AG42" s="486">
        <v>43157</v>
      </c>
      <c r="AH42" s="488">
        <v>95.42</v>
      </c>
      <c r="AI42" s="486">
        <v>43157</v>
      </c>
      <c r="AJ42" s="488">
        <v>69.650000000000006</v>
      </c>
      <c r="AK42" s="486">
        <v>43157</v>
      </c>
      <c r="AL42" s="488">
        <v>10.69</v>
      </c>
      <c r="AM42" s="486">
        <v>43157</v>
      </c>
      <c r="AN42" s="488">
        <v>86.54</v>
      </c>
      <c r="AO42" s="486">
        <v>43157</v>
      </c>
      <c r="AP42" s="488">
        <v>85.09</v>
      </c>
      <c r="AQ42" s="486">
        <v>43157</v>
      </c>
      <c r="AR42" s="488">
        <v>50.771700000000003</v>
      </c>
      <c r="AS42" s="486">
        <v>43157</v>
      </c>
      <c r="AT42" s="488">
        <v>24.26</v>
      </c>
      <c r="AU42" s="486">
        <v>43157</v>
      </c>
      <c r="AV42" s="488">
        <v>102.25</v>
      </c>
      <c r="AW42" s="486">
        <v>43157</v>
      </c>
      <c r="AX42" s="488">
        <v>112.99</v>
      </c>
    </row>
    <row r="43" spans="1:50" s="401" customFormat="1" x14ac:dyDescent="0.25">
      <c r="A43" s="486">
        <v>43158</v>
      </c>
      <c r="B43" s="487">
        <v>68.25</v>
      </c>
      <c r="C43" s="486">
        <v>43158</v>
      </c>
      <c r="D43" s="488">
        <v>60.71</v>
      </c>
      <c r="E43" s="486">
        <v>43158</v>
      </c>
      <c r="F43" s="488">
        <v>104.87</v>
      </c>
      <c r="G43" s="486">
        <v>43158</v>
      </c>
      <c r="H43" s="488">
        <v>74.56</v>
      </c>
      <c r="I43" s="486">
        <v>43158</v>
      </c>
      <c r="J43" s="488">
        <v>430.98</v>
      </c>
      <c r="K43" s="486">
        <v>43158</v>
      </c>
      <c r="L43" s="488">
        <v>118.26</v>
      </c>
      <c r="M43" s="486">
        <v>43158</v>
      </c>
      <c r="N43" s="488">
        <v>116.47</v>
      </c>
      <c r="O43" s="486">
        <v>43158</v>
      </c>
      <c r="P43" s="488">
        <v>67.84</v>
      </c>
      <c r="Q43" s="486">
        <v>43158</v>
      </c>
      <c r="R43" s="488">
        <v>57.64</v>
      </c>
      <c r="S43" s="486">
        <v>43158</v>
      </c>
      <c r="T43" s="488">
        <v>97.24</v>
      </c>
      <c r="U43" s="486">
        <v>43158</v>
      </c>
      <c r="V43" s="488">
        <v>218.05</v>
      </c>
      <c r="W43" s="486">
        <v>43158</v>
      </c>
      <c r="X43" s="488">
        <v>79.459999999999994</v>
      </c>
      <c r="Y43" s="486">
        <v>43158</v>
      </c>
      <c r="Z43" s="488">
        <v>118.58</v>
      </c>
      <c r="AA43" s="486">
        <v>43158</v>
      </c>
      <c r="AB43" s="488">
        <v>202.86</v>
      </c>
      <c r="AC43" s="486">
        <v>43158</v>
      </c>
      <c r="AD43" s="488">
        <v>161.97</v>
      </c>
      <c r="AE43" s="486">
        <v>43158</v>
      </c>
      <c r="AF43" s="488">
        <v>248.74</v>
      </c>
      <c r="AG43" s="486">
        <v>43158</v>
      </c>
      <c r="AH43" s="488">
        <v>94.2</v>
      </c>
      <c r="AI43" s="486">
        <v>43158</v>
      </c>
      <c r="AJ43" s="488">
        <v>68.03</v>
      </c>
      <c r="AK43" s="486">
        <v>43158</v>
      </c>
      <c r="AL43" s="488">
        <v>10.69</v>
      </c>
      <c r="AM43" s="486">
        <v>43158</v>
      </c>
      <c r="AN43" s="488">
        <v>86.31</v>
      </c>
      <c r="AO43" s="486">
        <v>43158</v>
      </c>
      <c r="AP43" s="488">
        <v>84.78</v>
      </c>
      <c r="AQ43" s="486">
        <v>43158</v>
      </c>
      <c r="AR43" s="488">
        <v>50.37</v>
      </c>
      <c r="AS43" s="486">
        <v>43158</v>
      </c>
      <c r="AT43" s="488">
        <v>24.22</v>
      </c>
      <c r="AU43" s="486">
        <v>43158</v>
      </c>
      <c r="AV43" s="488">
        <v>101.93</v>
      </c>
      <c r="AW43" s="486">
        <v>43158</v>
      </c>
      <c r="AX43" s="488">
        <v>112.78</v>
      </c>
    </row>
    <row r="44" spans="1:50" s="401" customFormat="1" x14ac:dyDescent="0.25">
      <c r="A44" s="486">
        <v>43159</v>
      </c>
      <c r="B44" s="487">
        <v>67.73</v>
      </c>
      <c r="C44" s="486">
        <v>43159</v>
      </c>
      <c r="D44" s="488">
        <v>59.63</v>
      </c>
      <c r="E44" s="486">
        <v>43159</v>
      </c>
      <c r="F44" s="488">
        <v>103.16</v>
      </c>
      <c r="G44" s="486">
        <v>43159</v>
      </c>
      <c r="H44" s="488">
        <v>74.38</v>
      </c>
      <c r="I44" s="486">
        <v>43159</v>
      </c>
      <c r="J44" s="488">
        <v>426.45</v>
      </c>
      <c r="K44" s="486">
        <v>43159</v>
      </c>
      <c r="L44" s="488">
        <v>115.83</v>
      </c>
      <c r="M44" s="486">
        <v>43159</v>
      </c>
      <c r="N44" s="488">
        <v>116.25</v>
      </c>
      <c r="O44" s="486">
        <v>43159</v>
      </c>
      <c r="P44" s="488">
        <v>66.2</v>
      </c>
      <c r="Q44" s="486">
        <v>43159</v>
      </c>
      <c r="R44" s="488">
        <v>57.59</v>
      </c>
      <c r="S44" s="486">
        <v>43159</v>
      </c>
      <c r="T44" s="488">
        <v>95.57</v>
      </c>
      <c r="U44" s="486">
        <v>43159</v>
      </c>
      <c r="V44" s="488">
        <v>215.48</v>
      </c>
      <c r="W44" s="486">
        <v>43159</v>
      </c>
      <c r="X44" s="488">
        <v>79.41</v>
      </c>
      <c r="Y44" s="486">
        <v>43159</v>
      </c>
      <c r="Z44" s="488">
        <v>117.06</v>
      </c>
      <c r="AA44" s="486">
        <v>43159</v>
      </c>
      <c r="AB44" s="488">
        <v>202.87</v>
      </c>
      <c r="AC44" s="486">
        <v>43159</v>
      </c>
      <c r="AD44" s="488">
        <v>160.19999999999999</v>
      </c>
      <c r="AE44" s="486">
        <v>43159</v>
      </c>
      <c r="AF44" s="488">
        <v>246.41</v>
      </c>
      <c r="AG44" s="486">
        <v>43159</v>
      </c>
      <c r="AH44" s="488">
        <v>93.77</v>
      </c>
      <c r="AI44" s="486">
        <v>43159</v>
      </c>
      <c r="AJ44" s="488">
        <v>67.03</v>
      </c>
      <c r="AK44" s="486">
        <v>43159</v>
      </c>
      <c r="AL44" s="488">
        <v>10.69</v>
      </c>
      <c r="AM44" s="486">
        <v>43159</v>
      </c>
      <c r="AN44" s="488">
        <v>86.18</v>
      </c>
      <c r="AO44" s="486">
        <v>43159</v>
      </c>
      <c r="AP44" s="488">
        <v>84.84</v>
      </c>
      <c r="AQ44" s="486">
        <v>43159</v>
      </c>
      <c r="AR44" s="488">
        <v>50.42</v>
      </c>
      <c r="AS44" s="486">
        <v>43159</v>
      </c>
      <c r="AT44" s="488">
        <v>24.21</v>
      </c>
      <c r="AU44" s="486">
        <v>43159</v>
      </c>
      <c r="AV44" s="488">
        <v>102.17</v>
      </c>
      <c r="AW44" s="486">
        <v>43159</v>
      </c>
      <c r="AX44" s="488">
        <v>112.54</v>
      </c>
    </row>
    <row r="45" spans="1:50" s="401" customFormat="1" x14ac:dyDescent="0.25">
      <c r="A45" s="486">
        <v>43160</v>
      </c>
      <c r="B45" s="487">
        <v>67.150000000000006</v>
      </c>
      <c r="C45" s="486">
        <v>43160</v>
      </c>
      <c r="D45" s="488">
        <v>59.02</v>
      </c>
      <c r="E45" s="486">
        <v>43160</v>
      </c>
      <c r="F45" s="488">
        <v>102.57</v>
      </c>
      <c r="G45" s="486">
        <v>43160</v>
      </c>
      <c r="H45" s="488">
        <v>73.42</v>
      </c>
      <c r="I45" s="486">
        <v>43160</v>
      </c>
      <c r="J45" s="488">
        <v>412.13</v>
      </c>
      <c r="K45" s="486">
        <v>43160</v>
      </c>
      <c r="L45" s="488">
        <v>113.84</v>
      </c>
      <c r="M45" s="486">
        <v>43160</v>
      </c>
      <c r="N45" s="488">
        <v>119.43</v>
      </c>
      <c r="O45" s="486">
        <v>43160</v>
      </c>
      <c r="P45" s="488">
        <v>65.69</v>
      </c>
      <c r="Q45" s="486">
        <v>43160</v>
      </c>
      <c r="R45" s="488">
        <v>57.07</v>
      </c>
      <c r="S45" s="486">
        <v>43160</v>
      </c>
      <c r="T45" s="488">
        <v>94.4</v>
      </c>
      <c r="U45" s="486">
        <v>43160</v>
      </c>
      <c r="V45" s="488">
        <v>215.95</v>
      </c>
      <c r="W45" s="486">
        <v>43160</v>
      </c>
      <c r="X45" s="488">
        <v>78.64</v>
      </c>
      <c r="Y45" s="486">
        <v>43160</v>
      </c>
      <c r="Z45" s="488">
        <v>115.77</v>
      </c>
      <c r="AA45" s="486">
        <v>43160</v>
      </c>
      <c r="AB45" s="488">
        <v>198.8</v>
      </c>
      <c r="AC45" s="486">
        <v>43160</v>
      </c>
      <c r="AD45" s="488">
        <v>158.28</v>
      </c>
      <c r="AE45" s="486">
        <v>43160</v>
      </c>
      <c r="AF45" s="488">
        <v>243.7</v>
      </c>
      <c r="AG45" s="486">
        <v>43160</v>
      </c>
      <c r="AH45" s="488">
        <v>92.85</v>
      </c>
      <c r="AI45" s="486">
        <v>43160</v>
      </c>
      <c r="AJ45" s="488">
        <v>66.319999999999993</v>
      </c>
      <c r="AK45" s="486">
        <v>43160</v>
      </c>
      <c r="AL45" s="488">
        <v>10.7</v>
      </c>
      <c r="AM45" s="486">
        <v>43160</v>
      </c>
      <c r="AN45" s="488">
        <v>85.27</v>
      </c>
      <c r="AO45" s="486">
        <v>43160</v>
      </c>
      <c r="AP45" s="488">
        <v>84.69</v>
      </c>
      <c r="AQ45" s="486">
        <v>43160</v>
      </c>
      <c r="AR45" s="488">
        <v>50.12</v>
      </c>
      <c r="AS45" s="486">
        <v>43160</v>
      </c>
      <c r="AT45" s="488">
        <v>24.28</v>
      </c>
      <c r="AU45" s="486">
        <v>43160</v>
      </c>
      <c r="AV45" s="488">
        <v>102.45</v>
      </c>
      <c r="AW45" s="486">
        <v>43160</v>
      </c>
      <c r="AX45" s="488">
        <v>111.79</v>
      </c>
    </row>
    <row r="46" spans="1:50" s="401" customFormat="1" x14ac:dyDescent="0.25">
      <c r="A46" s="486">
        <v>43161</v>
      </c>
      <c r="B46" s="487">
        <v>67.459999999999994</v>
      </c>
      <c r="C46" s="486">
        <v>43161</v>
      </c>
      <c r="D46" s="488">
        <v>58.96</v>
      </c>
      <c r="E46" s="486">
        <v>43161</v>
      </c>
      <c r="F46" s="488">
        <v>102.99</v>
      </c>
      <c r="G46" s="486">
        <v>43161</v>
      </c>
      <c r="H46" s="488">
        <v>73.650000000000006</v>
      </c>
      <c r="I46" s="486">
        <v>43161</v>
      </c>
      <c r="J46" s="488">
        <v>417.39</v>
      </c>
      <c r="K46" s="486">
        <v>43161</v>
      </c>
      <c r="L46" s="488">
        <v>115.04</v>
      </c>
      <c r="M46" s="486">
        <v>43161</v>
      </c>
      <c r="N46" s="488">
        <v>121.92</v>
      </c>
      <c r="O46" s="486">
        <v>43161</v>
      </c>
      <c r="P46" s="488">
        <v>66.17</v>
      </c>
      <c r="Q46" s="486">
        <v>43161</v>
      </c>
      <c r="R46" s="488">
        <v>58.03</v>
      </c>
      <c r="S46" s="486">
        <v>43161</v>
      </c>
      <c r="T46" s="488">
        <v>95.65</v>
      </c>
      <c r="U46" s="486">
        <v>43161</v>
      </c>
      <c r="V46" s="488">
        <v>219.84</v>
      </c>
      <c r="W46" s="486">
        <v>43161</v>
      </c>
      <c r="X46" s="488">
        <v>78.87</v>
      </c>
      <c r="Y46" s="486">
        <v>43161</v>
      </c>
      <c r="Z46" s="488">
        <v>118.15</v>
      </c>
      <c r="AA46" s="486">
        <v>43161</v>
      </c>
      <c r="AB46" s="488">
        <v>199.59</v>
      </c>
      <c r="AC46" s="486">
        <v>43161</v>
      </c>
      <c r="AD46" s="488">
        <v>159.30000000000001</v>
      </c>
      <c r="AE46" s="486">
        <v>43161</v>
      </c>
      <c r="AF46" s="488">
        <v>241.31</v>
      </c>
      <c r="AG46" s="486">
        <v>43161</v>
      </c>
      <c r="AH46" s="488">
        <v>93.05</v>
      </c>
      <c r="AI46" s="486">
        <v>43161</v>
      </c>
      <c r="AJ46" s="488">
        <v>65.89</v>
      </c>
      <c r="AK46" s="486">
        <v>43161</v>
      </c>
      <c r="AL46" s="488">
        <v>10.7</v>
      </c>
      <c r="AM46" s="486">
        <v>43161</v>
      </c>
      <c r="AN46" s="488">
        <v>85.75</v>
      </c>
      <c r="AO46" s="486">
        <v>43161</v>
      </c>
      <c r="AP46" s="488">
        <v>84.49</v>
      </c>
      <c r="AQ46" s="486">
        <v>43161</v>
      </c>
      <c r="AR46" s="488">
        <v>50.35</v>
      </c>
      <c r="AS46" s="486">
        <v>43161</v>
      </c>
      <c r="AT46" s="488">
        <v>24.27</v>
      </c>
      <c r="AU46" s="486">
        <v>43161</v>
      </c>
      <c r="AV46" s="488">
        <v>102.07</v>
      </c>
      <c r="AW46" s="486">
        <v>43161</v>
      </c>
      <c r="AX46" s="488">
        <v>112.17</v>
      </c>
    </row>
    <row r="47" spans="1:50" s="401" customFormat="1" x14ac:dyDescent="0.25">
      <c r="A47" s="486">
        <v>43164</v>
      </c>
      <c r="B47" s="487">
        <v>68.31</v>
      </c>
      <c r="C47" s="486">
        <v>43164</v>
      </c>
      <c r="D47" s="488">
        <v>59.74</v>
      </c>
      <c r="E47" s="486">
        <v>43164</v>
      </c>
      <c r="F47" s="488">
        <v>103.41</v>
      </c>
      <c r="G47" s="486">
        <v>43164</v>
      </c>
      <c r="H47" s="488">
        <v>73.599999999999994</v>
      </c>
      <c r="I47" s="486">
        <v>43164</v>
      </c>
      <c r="J47" s="488">
        <v>424.25</v>
      </c>
      <c r="K47" s="486">
        <v>43164</v>
      </c>
      <c r="L47" s="488">
        <v>115.66</v>
      </c>
      <c r="M47" s="486">
        <v>43164</v>
      </c>
      <c r="N47" s="488">
        <v>122.5</v>
      </c>
      <c r="O47" s="486">
        <v>43164</v>
      </c>
      <c r="P47" s="488">
        <v>66.819999999999993</v>
      </c>
      <c r="Q47" s="486">
        <v>43164</v>
      </c>
      <c r="R47" s="488">
        <v>57.63</v>
      </c>
      <c r="S47" s="486">
        <v>43164</v>
      </c>
      <c r="T47" s="488">
        <v>96.8</v>
      </c>
      <c r="U47" s="486">
        <v>43164</v>
      </c>
      <c r="V47" s="488">
        <v>219.52</v>
      </c>
      <c r="W47" s="486">
        <v>43164</v>
      </c>
      <c r="X47" s="488">
        <v>79.069999999999993</v>
      </c>
      <c r="Y47" s="486">
        <v>43164</v>
      </c>
      <c r="Z47" s="488">
        <v>118.42</v>
      </c>
      <c r="AA47" s="486">
        <v>43164</v>
      </c>
      <c r="AB47" s="488">
        <v>201.17500000000001</v>
      </c>
      <c r="AC47" s="486">
        <v>43164</v>
      </c>
      <c r="AD47" s="488">
        <v>161.08000000000001</v>
      </c>
      <c r="AE47" s="486">
        <v>43164</v>
      </c>
      <c r="AF47" s="488">
        <v>241.94</v>
      </c>
      <c r="AG47" s="486">
        <v>43164</v>
      </c>
      <c r="AH47" s="488">
        <v>93.64</v>
      </c>
      <c r="AI47" s="486">
        <v>43164</v>
      </c>
      <c r="AJ47" s="488">
        <v>65.05</v>
      </c>
      <c r="AK47" s="486">
        <v>43164</v>
      </c>
      <c r="AL47" s="488">
        <v>10.7</v>
      </c>
      <c r="AM47" s="486">
        <v>43164</v>
      </c>
      <c r="AN47" s="488">
        <v>85.75</v>
      </c>
      <c r="AO47" s="486">
        <v>43164</v>
      </c>
      <c r="AP47" s="488">
        <v>84.41</v>
      </c>
      <c r="AQ47" s="486">
        <v>43164</v>
      </c>
      <c r="AR47" s="488">
        <v>50.34</v>
      </c>
      <c r="AS47" s="486">
        <v>43164</v>
      </c>
      <c r="AT47" s="488">
        <v>24.27</v>
      </c>
      <c r="AU47" s="486">
        <v>43164</v>
      </c>
      <c r="AV47" s="488">
        <v>101.94</v>
      </c>
      <c r="AW47" s="486">
        <v>43164</v>
      </c>
      <c r="AX47" s="488">
        <v>112</v>
      </c>
    </row>
    <row r="48" spans="1:50" s="401" customFormat="1" x14ac:dyDescent="0.25">
      <c r="A48" s="486">
        <v>43165</v>
      </c>
      <c r="B48" s="487">
        <v>67.650000000000006</v>
      </c>
      <c r="C48" s="486">
        <v>43165</v>
      </c>
      <c r="D48" s="488">
        <v>60.4</v>
      </c>
      <c r="E48" s="486">
        <v>43165</v>
      </c>
      <c r="F48" s="488">
        <v>104.94</v>
      </c>
      <c r="G48" s="486">
        <v>43165</v>
      </c>
      <c r="H48" s="488">
        <v>74.05</v>
      </c>
      <c r="I48" s="486">
        <v>43165</v>
      </c>
      <c r="J48" s="488">
        <v>426.5</v>
      </c>
      <c r="K48" s="486">
        <v>43165</v>
      </c>
      <c r="L48" s="488">
        <v>114.56</v>
      </c>
      <c r="M48" s="486">
        <v>43165</v>
      </c>
      <c r="N48" s="488">
        <v>124.48</v>
      </c>
      <c r="O48" s="486">
        <v>43165</v>
      </c>
      <c r="P48" s="488">
        <v>65.47</v>
      </c>
      <c r="Q48" s="486">
        <v>43165</v>
      </c>
      <c r="R48" s="488">
        <v>59.99</v>
      </c>
      <c r="S48" s="486">
        <v>43165</v>
      </c>
      <c r="T48" s="488">
        <v>95.87</v>
      </c>
      <c r="U48" s="486">
        <v>43165</v>
      </c>
      <c r="V48" s="488">
        <v>222.56</v>
      </c>
      <c r="W48" s="486">
        <v>43165</v>
      </c>
      <c r="X48" s="488">
        <v>79.23</v>
      </c>
      <c r="Y48" s="486">
        <v>43165</v>
      </c>
      <c r="Z48" s="488">
        <v>119.03</v>
      </c>
      <c r="AA48" s="486">
        <v>43165</v>
      </c>
      <c r="AB48" s="488">
        <v>200.84</v>
      </c>
      <c r="AC48" s="486">
        <v>43165</v>
      </c>
      <c r="AD48" s="488">
        <v>161.66</v>
      </c>
      <c r="AE48" s="486">
        <v>43165</v>
      </c>
      <c r="AF48" s="488">
        <v>243.04</v>
      </c>
      <c r="AG48" s="486">
        <v>43165</v>
      </c>
      <c r="AH48" s="488">
        <v>93.32</v>
      </c>
      <c r="AI48" s="486">
        <v>43165</v>
      </c>
      <c r="AJ48" s="488">
        <v>65.239999999999995</v>
      </c>
      <c r="AK48" s="486">
        <v>43165</v>
      </c>
      <c r="AL48" s="488">
        <v>10.69</v>
      </c>
      <c r="AM48" s="486">
        <v>43165</v>
      </c>
      <c r="AN48" s="488">
        <v>85.87</v>
      </c>
      <c r="AO48" s="486">
        <v>43165</v>
      </c>
      <c r="AP48" s="488">
        <v>84.49</v>
      </c>
      <c r="AQ48" s="486">
        <v>43165</v>
      </c>
      <c r="AR48" s="488">
        <v>50.35</v>
      </c>
      <c r="AS48" s="486">
        <v>43165</v>
      </c>
      <c r="AT48" s="488">
        <v>24.28</v>
      </c>
      <c r="AU48" s="486">
        <v>43165</v>
      </c>
      <c r="AV48" s="488">
        <v>101.93</v>
      </c>
      <c r="AW48" s="486">
        <v>43165</v>
      </c>
      <c r="AX48" s="488">
        <v>112.17</v>
      </c>
    </row>
    <row r="49" spans="1:50" s="401" customFormat="1" x14ac:dyDescent="0.25">
      <c r="A49" s="486">
        <v>43166</v>
      </c>
      <c r="B49" s="487">
        <v>67.510000000000005</v>
      </c>
      <c r="C49" s="486">
        <v>43166</v>
      </c>
      <c r="D49" s="488">
        <v>60.18</v>
      </c>
      <c r="E49" s="486">
        <v>43166</v>
      </c>
      <c r="F49" s="488">
        <v>103.59</v>
      </c>
      <c r="G49" s="486">
        <v>43166</v>
      </c>
      <c r="H49" s="488">
        <v>74.53</v>
      </c>
      <c r="I49" s="486">
        <v>43166</v>
      </c>
      <c r="J49" s="488">
        <v>430.46</v>
      </c>
      <c r="K49" s="486">
        <v>43166</v>
      </c>
      <c r="L49" s="488">
        <v>114.72</v>
      </c>
      <c r="M49" s="486">
        <v>43166</v>
      </c>
      <c r="N49" s="488">
        <v>125.33</v>
      </c>
      <c r="O49" s="486">
        <v>43166</v>
      </c>
      <c r="P49" s="488">
        <v>66.099999999999994</v>
      </c>
      <c r="Q49" s="486">
        <v>43166</v>
      </c>
      <c r="R49" s="488">
        <v>59.42</v>
      </c>
      <c r="S49" s="486">
        <v>43166</v>
      </c>
      <c r="T49" s="488">
        <v>94.22</v>
      </c>
      <c r="U49" s="486">
        <v>43166</v>
      </c>
      <c r="V49" s="488">
        <v>223.91</v>
      </c>
      <c r="W49" s="486">
        <v>43166</v>
      </c>
      <c r="X49" s="488">
        <v>79.52</v>
      </c>
      <c r="Y49" s="486">
        <v>43166</v>
      </c>
      <c r="Z49" s="488">
        <v>119.37</v>
      </c>
      <c r="AA49" s="486">
        <v>43166</v>
      </c>
      <c r="AB49" s="488">
        <v>201.45</v>
      </c>
      <c r="AC49" s="486">
        <v>43166</v>
      </c>
      <c r="AD49" s="488">
        <v>161.75</v>
      </c>
      <c r="AE49" s="486">
        <v>43166</v>
      </c>
      <c r="AF49" s="488">
        <v>241.68</v>
      </c>
      <c r="AG49" s="486">
        <v>43166</v>
      </c>
      <c r="AH49" s="488">
        <v>93.86</v>
      </c>
      <c r="AI49" s="486">
        <v>43166</v>
      </c>
      <c r="AJ49" s="488">
        <v>64.17</v>
      </c>
      <c r="AK49" s="486">
        <v>43166</v>
      </c>
      <c r="AL49" s="488">
        <v>10.7</v>
      </c>
      <c r="AM49" s="486">
        <v>43166</v>
      </c>
      <c r="AN49" s="488">
        <v>85.66</v>
      </c>
      <c r="AO49" s="486">
        <v>43166</v>
      </c>
      <c r="AP49" s="488">
        <v>84.52</v>
      </c>
      <c r="AQ49" s="486">
        <v>43166</v>
      </c>
      <c r="AR49" s="488">
        <v>50.17</v>
      </c>
      <c r="AS49" s="486">
        <v>43166</v>
      </c>
      <c r="AT49" s="488">
        <v>24.29</v>
      </c>
      <c r="AU49" s="486">
        <v>43166</v>
      </c>
      <c r="AV49" s="488">
        <v>101.93</v>
      </c>
      <c r="AW49" s="486">
        <v>43166</v>
      </c>
      <c r="AX49" s="488">
        <v>112.05</v>
      </c>
    </row>
    <row r="50" spans="1:50" s="401" customFormat="1" x14ac:dyDescent="0.25">
      <c r="A50" s="486">
        <v>43167</v>
      </c>
      <c r="B50" s="487">
        <v>68.36</v>
      </c>
      <c r="C50" s="486">
        <v>43167</v>
      </c>
      <c r="D50" s="488">
        <v>60.23</v>
      </c>
      <c r="E50" s="486">
        <v>43167</v>
      </c>
      <c r="F50" s="488">
        <v>104.03</v>
      </c>
      <c r="G50" s="486">
        <v>43167</v>
      </c>
      <c r="H50" s="488">
        <v>74.97</v>
      </c>
      <c r="I50" s="486">
        <v>43167</v>
      </c>
      <c r="J50" s="488">
        <v>432.36</v>
      </c>
      <c r="K50" s="486">
        <v>43167</v>
      </c>
      <c r="L50" s="488">
        <v>117.01</v>
      </c>
      <c r="M50" s="486">
        <v>43167</v>
      </c>
      <c r="N50" s="488">
        <v>126.36</v>
      </c>
      <c r="O50" s="486">
        <v>43167</v>
      </c>
      <c r="P50" s="488">
        <v>66.75</v>
      </c>
      <c r="Q50" s="486">
        <v>43167</v>
      </c>
      <c r="R50" s="488">
        <v>59.37</v>
      </c>
      <c r="S50" s="486">
        <v>43167</v>
      </c>
      <c r="T50" s="488">
        <v>93.38</v>
      </c>
      <c r="U50" s="486">
        <v>43167</v>
      </c>
      <c r="V50" s="488">
        <v>227.7</v>
      </c>
      <c r="W50" s="486">
        <v>43167</v>
      </c>
      <c r="X50" s="488">
        <v>79.87</v>
      </c>
      <c r="Y50" s="486">
        <v>43167</v>
      </c>
      <c r="Z50" s="488">
        <v>119.87</v>
      </c>
      <c r="AA50" s="486">
        <v>43167</v>
      </c>
      <c r="AB50" s="488">
        <v>202.23</v>
      </c>
      <c r="AC50" s="486">
        <v>43167</v>
      </c>
      <c r="AD50" s="488">
        <v>162.36000000000001</v>
      </c>
      <c r="AE50" s="486">
        <v>43167</v>
      </c>
      <c r="AF50" s="488">
        <v>240.47</v>
      </c>
      <c r="AG50" s="486">
        <v>43167</v>
      </c>
      <c r="AH50" s="488">
        <v>94.43</v>
      </c>
      <c r="AI50" s="486">
        <v>43167</v>
      </c>
      <c r="AJ50" s="488">
        <v>65.11</v>
      </c>
      <c r="AK50" s="486">
        <v>43167</v>
      </c>
      <c r="AL50" s="488">
        <v>10.71</v>
      </c>
      <c r="AM50" s="486">
        <v>43167</v>
      </c>
      <c r="AN50" s="488">
        <v>85.76</v>
      </c>
      <c r="AO50" s="486">
        <v>43167</v>
      </c>
      <c r="AP50" s="488">
        <v>84.61</v>
      </c>
      <c r="AQ50" s="486">
        <v>43167</v>
      </c>
      <c r="AR50" s="488">
        <v>50.2</v>
      </c>
      <c r="AS50" s="486">
        <v>43167</v>
      </c>
      <c r="AT50" s="488">
        <v>24.32</v>
      </c>
      <c r="AU50" s="486">
        <v>43167</v>
      </c>
      <c r="AV50" s="488">
        <v>102.14</v>
      </c>
      <c r="AW50" s="486">
        <v>43167</v>
      </c>
      <c r="AX50" s="488">
        <v>112.06</v>
      </c>
    </row>
    <row r="51" spans="1:50" s="401" customFormat="1" x14ac:dyDescent="0.25">
      <c r="A51" s="486">
        <v>43168</v>
      </c>
      <c r="B51" s="487">
        <v>69.27</v>
      </c>
      <c r="C51" s="486">
        <v>43168</v>
      </c>
      <c r="D51" s="488">
        <v>61.32</v>
      </c>
      <c r="E51" s="486">
        <v>43168</v>
      </c>
      <c r="F51" s="488">
        <v>104.73</v>
      </c>
      <c r="G51" s="486">
        <v>43168</v>
      </c>
      <c r="H51" s="488">
        <v>75.69</v>
      </c>
      <c r="I51" s="486">
        <v>43168</v>
      </c>
      <c r="J51" s="488">
        <v>440.46</v>
      </c>
      <c r="K51" s="486">
        <v>43168</v>
      </c>
      <c r="L51" s="488">
        <v>119.29</v>
      </c>
      <c r="M51" s="486">
        <v>43168</v>
      </c>
      <c r="N51" s="488">
        <v>127.41</v>
      </c>
      <c r="O51" s="486">
        <v>43168</v>
      </c>
      <c r="P51" s="488">
        <v>67.92</v>
      </c>
      <c r="Q51" s="486">
        <v>43168</v>
      </c>
      <c r="R51" s="488">
        <v>61.61</v>
      </c>
      <c r="S51" s="486">
        <v>43168</v>
      </c>
      <c r="T51" s="488">
        <v>91.46</v>
      </c>
      <c r="U51" s="486">
        <v>43168</v>
      </c>
      <c r="V51" s="488">
        <v>230.34</v>
      </c>
      <c r="W51" s="486">
        <v>43168</v>
      </c>
      <c r="X51" s="488">
        <v>80.709999999999994</v>
      </c>
      <c r="Y51" s="486">
        <v>43168</v>
      </c>
      <c r="Z51" s="488">
        <v>124.87</v>
      </c>
      <c r="AA51" s="486">
        <v>43168</v>
      </c>
      <c r="AB51" s="488">
        <v>205.09</v>
      </c>
      <c r="AC51" s="486">
        <v>43168</v>
      </c>
      <c r="AD51" s="488">
        <v>165.04</v>
      </c>
      <c r="AE51" s="486">
        <v>43168</v>
      </c>
      <c r="AF51" s="488">
        <v>247.12</v>
      </c>
      <c r="AG51" s="486">
        <v>43168</v>
      </c>
      <c r="AH51" s="488">
        <v>96.54</v>
      </c>
      <c r="AI51" s="486">
        <v>43168</v>
      </c>
      <c r="AJ51" s="488">
        <v>66.3</v>
      </c>
      <c r="AK51" s="486">
        <v>43168</v>
      </c>
      <c r="AL51" s="488">
        <v>10.71</v>
      </c>
      <c r="AM51" s="486">
        <v>43168</v>
      </c>
      <c r="AN51" s="488">
        <v>86.07</v>
      </c>
      <c r="AO51" s="486">
        <v>43168</v>
      </c>
      <c r="AP51" s="488">
        <v>84.41</v>
      </c>
      <c r="AQ51" s="486">
        <v>43168</v>
      </c>
      <c r="AR51" s="488">
        <v>50.08</v>
      </c>
      <c r="AS51" s="486">
        <v>43168</v>
      </c>
      <c r="AT51" s="488">
        <v>24.3</v>
      </c>
      <c r="AU51" s="486">
        <v>43168</v>
      </c>
      <c r="AV51" s="488">
        <v>101.92</v>
      </c>
      <c r="AW51" s="486">
        <v>43168</v>
      </c>
      <c r="AX51" s="488">
        <v>112.28</v>
      </c>
    </row>
    <row r="52" spans="1:50" s="401" customFormat="1" x14ac:dyDescent="0.25">
      <c r="A52" s="486">
        <v>43171</v>
      </c>
      <c r="B52" s="487">
        <v>69.010000000000005</v>
      </c>
      <c r="C52" s="486">
        <v>43171</v>
      </c>
      <c r="D52" s="488">
        <v>61.17</v>
      </c>
      <c r="E52" s="486">
        <v>43171</v>
      </c>
      <c r="F52" s="488">
        <v>105.17</v>
      </c>
      <c r="G52" s="486">
        <v>43171</v>
      </c>
      <c r="H52" s="488">
        <v>75.27</v>
      </c>
      <c r="I52" s="486">
        <v>43171</v>
      </c>
      <c r="J52" s="488">
        <v>438.95</v>
      </c>
      <c r="K52" s="486">
        <v>43171</v>
      </c>
      <c r="L52" s="488">
        <v>118.3</v>
      </c>
      <c r="M52" s="486">
        <v>43171</v>
      </c>
      <c r="N52" s="488">
        <v>126.78</v>
      </c>
      <c r="O52" s="486">
        <v>43171</v>
      </c>
      <c r="P52" s="488">
        <v>67.45</v>
      </c>
      <c r="Q52" s="486">
        <v>43171</v>
      </c>
      <c r="R52" s="488">
        <v>60.97</v>
      </c>
      <c r="S52" s="486">
        <v>43171</v>
      </c>
      <c r="T52" s="488">
        <v>90.07</v>
      </c>
      <c r="U52" s="486">
        <v>43171</v>
      </c>
      <c r="V52" s="488">
        <v>230.15</v>
      </c>
      <c r="W52" s="486">
        <v>43171</v>
      </c>
      <c r="X52" s="488">
        <v>80.599999999999994</v>
      </c>
      <c r="Y52" s="486">
        <v>43171</v>
      </c>
      <c r="Z52" s="488">
        <v>125.51</v>
      </c>
      <c r="AA52" s="486">
        <v>43171</v>
      </c>
      <c r="AB52" s="488">
        <v>201.54</v>
      </c>
      <c r="AC52" s="486">
        <v>43171</v>
      </c>
      <c r="AD52" s="488">
        <v>164.99</v>
      </c>
      <c r="AE52" s="486">
        <v>43171</v>
      </c>
      <c r="AF52" s="488">
        <v>246.54</v>
      </c>
      <c r="AG52" s="486">
        <v>43171</v>
      </c>
      <c r="AH52" s="488">
        <v>96.77</v>
      </c>
      <c r="AI52" s="486">
        <v>43171</v>
      </c>
      <c r="AJ52" s="488">
        <v>66.819999999999993</v>
      </c>
      <c r="AK52" s="486">
        <v>43171</v>
      </c>
      <c r="AL52" s="488">
        <v>10.71</v>
      </c>
      <c r="AM52" s="486">
        <v>43171</v>
      </c>
      <c r="AN52" s="488">
        <v>85.93</v>
      </c>
      <c r="AO52" s="486">
        <v>43171</v>
      </c>
      <c r="AP52" s="488">
        <v>84.47</v>
      </c>
      <c r="AQ52" s="486">
        <v>43171</v>
      </c>
      <c r="AR52" s="488">
        <v>50.14</v>
      </c>
      <c r="AS52" s="486">
        <v>43171</v>
      </c>
      <c r="AT52" s="488">
        <v>24.3</v>
      </c>
      <c r="AU52" s="486">
        <v>43171</v>
      </c>
      <c r="AV52" s="488">
        <v>102.16</v>
      </c>
      <c r="AW52" s="486">
        <v>43171</v>
      </c>
      <c r="AX52" s="488">
        <v>112.26</v>
      </c>
    </row>
    <row r="53" spans="1:50" s="401" customFormat="1" x14ac:dyDescent="0.25">
      <c r="A53" s="486">
        <v>43172</v>
      </c>
      <c r="B53" s="487">
        <v>68.25</v>
      </c>
      <c r="C53" s="486">
        <v>43172</v>
      </c>
      <c r="D53" s="488">
        <v>60.92</v>
      </c>
      <c r="E53" s="486">
        <v>43172</v>
      </c>
      <c r="F53" s="488">
        <v>103.73</v>
      </c>
      <c r="G53" s="486">
        <v>43172</v>
      </c>
      <c r="H53" s="488">
        <v>75.62</v>
      </c>
      <c r="I53" s="486">
        <v>43172</v>
      </c>
      <c r="J53" s="488">
        <v>440.22</v>
      </c>
      <c r="K53" s="486">
        <v>43172</v>
      </c>
      <c r="L53" s="488">
        <v>119.75</v>
      </c>
      <c r="M53" s="486">
        <v>43172</v>
      </c>
      <c r="N53" s="488">
        <v>126.73</v>
      </c>
      <c r="O53" s="486">
        <v>43172</v>
      </c>
      <c r="P53" s="488">
        <v>66.680000000000007</v>
      </c>
      <c r="Q53" s="486">
        <v>43172</v>
      </c>
      <c r="R53" s="488">
        <v>59.69</v>
      </c>
      <c r="S53" s="486">
        <v>43172</v>
      </c>
      <c r="T53" s="488">
        <v>89.35</v>
      </c>
      <c r="U53" s="486">
        <v>43172</v>
      </c>
      <c r="V53" s="488">
        <v>227.94</v>
      </c>
      <c r="W53" s="486">
        <v>43172</v>
      </c>
      <c r="X53" s="488">
        <v>80.2</v>
      </c>
      <c r="Y53" s="486">
        <v>43172</v>
      </c>
      <c r="Z53" s="488">
        <v>123.7</v>
      </c>
      <c r="AA53" s="486">
        <v>43172</v>
      </c>
      <c r="AB53" s="488">
        <v>200.98</v>
      </c>
      <c r="AC53" s="486">
        <v>43172</v>
      </c>
      <c r="AD53" s="488">
        <v>163.96</v>
      </c>
      <c r="AE53" s="486">
        <v>43172</v>
      </c>
      <c r="AF53" s="488">
        <v>250.77</v>
      </c>
      <c r="AG53" s="486">
        <v>43172</v>
      </c>
      <c r="AH53" s="488">
        <v>94.41</v>
      </c>
      <c r="AI53" s="486">
        <v>43172</v>
      </c>
      <c r="AJ53" s="488">
        <v>66.17</v>
      </c>
      <c r="AK53" s="486">
        <v>43172</v>
      </c>
      <c r="AL53" s="488">
        <v>10.72</v>
      </c>
      <c r="AM53" s="486">
        <v>43172</v>
      </c>
      <c r="AN53" s="488">
        <v>85.66</v>
      </c>
      <c r="AO53" s="486">
        <v>43172</v>
      </c>
      <c r="AP53" s="488">
        <v>84.45</v>
      </c>
      <c r="AQ53" s="486">
        <v>43172</v>
      </c>
      <c r="AR53" s="488">
        <v>50.3</v>
      </c>
      <c r="AS53" s="486">
        <v>43172</v>
      </c>
      <c r="AT53" s="488">
        <v>24.3</v>
      </c>
      <c r="AU53" s="486">
        <v>43172</v>
      </c>
      <c r="AV53" s="488">
        <v>102.33</v>
      </c>
      <c r="AW53" s="486">
        <v>43172</v>
      </c>
      <c r="AX53" s="488">
        <v>112.08</v>
      </c>
    </row>
    <row r="54" spans="1:50" s="401" customFormat="1" x14ac:dyDescent="0.25">
      <c r="A54" s="486">
        <v>43173</v>
      </c>
      <c r="B54" s="487">
        <v>67.05</v>
      </c>
      <c r="C54" s="486">
        <v>43173</v>
      </c>
      <c r="D54" s="488">
        <v>60.17</v>
      </c>
      <c r="E54" s="486">
        <v>43173</v>
      </c>
      <c r="F54" s="488">
        <v>103.9</v>
      </c>
      <c r="G54" s="486">
        <v>43173</v>
      </c>
      <c r="H54" s="488">
        <v>75.38</v>
      </c>
      <c r="I54" s="486">
        <v>43173</v>
      </c>
      <c r="J54" s="488">
        <v>440.77</v>
      </c>
      <c r="K54" s="486">
        <v>43173</v>
      </c>
      <c r="L54" s="488">
        <v>118.94</v>
      </c>
      <c r="M54" s="486">
        <v>43173</v>
      </c>
      <c r="N54" s="488">
        <v>127.99</v>
      </c>
      <c r="O54" s="486">
        <v>43173</v>
      </c>
      <c r="P54" s="488">
        <v>66.63</v>
      </c>
      <c r="Q54" s="486">
        <v>43173</v>
      </c>
      <c r="R54" s="488">
        <v>60.23</v>
      </c>
      <c r="S54" s="486">
        <v>43173</v>
      </c>
      <c r="T54" s="488">
        <v>88.53</v>
      </c>
      <c r="U54" s="486">
        <v>43173</v>
      </c>
      <c r="V54" s="488">
        <v>227.39</v>
      </c>
      <c r="W54" s="486">
        <v>43173</v>
      </c>
      <c r="X54" s="488">
        <v>83.31</v>
      </c>
      <c r="Y54" s="486">
        <v>43173</v>
      </c>
      <c r="Z54" s="488">
        <v>123.2</v>
      </c>
      <c r="AA54" s="486">
        <v>43173</v>
      </c>
      <c r="AB54" s="488">
        <v>198.7</v>
      </c>
      <c r="AC54" s="486">
        <v>43173</v>
      </c>
      <c r="AD54" s="488">
        <v>163.13999999999999</v>
      </c>
      <c r="AE54" s="486">
        <v>43173</v>
      </c>
      <c r="AF54" s="488">
        <v>246.91</v>
      </c>
      <c r="AG54" s="486">
        <v>43173</v>
      </c>
      <c r="AH54" s="488">
        <v>93.85</v>
      </c>
      <c r="AI54" s="486">
        <v>43173</v>
      </c>
      <c r="AJ54" s="488">
        <v>66.2</v>
      </c>
      <c r="AK54" s="486">
        <v>43173</v>
      </c>
      <c r="AL54" s="488">
        <v>10.73</v>
      </c>
      <c r="AM54" s="486">
        <v>43173</v>
      </c>
      <c r="AN54" s="488">
        <v>85.56</v>
      </c>
      <c r="AO54" s="486">
        <v>43173</v>
      </c>
      <c r="AP54" s="488">
        <v>84.57</v>
      </c>
      <c r="AQ54" s="486">
        <v>43173</v>
      </c>
      <c r="AR54" s="488">
        <v>50.22</v>
      </c>
      <c r="AS54" s="486">
        <v>43173</v>
      </c>
      <c r="AT54" s="488">
        <v>24.305</v>
      </c>
      <c r="AU54" s="486">
        <v>43173</v>
      </c>
      <c r="AV54" s="488">
        <v>102.53</v>
      </c>
      <c r="AW54" s="486">
        <v>43173</v>
      </c>
      <c r="AX54" s="488">
        <v>112.33</v>
      </c>
    </row>
    <row r="55" spans="1:50" s="401" customFormat="1" x14ac:dyDescent="0.25">
      <c r="A55" s="486">
        <v>43174</v>
      </c>
      <c r="B55" s="487">
        <v>65.86</v>
      </c>
      <c r="C55" s="486">
        <v>43174</v>
      </c>
      <c r="D55" s="488">
        <v>59.38</v>
      </c>
      <c r="E55" s="486">
        <v>43174</v>
      </c>
      <c r="F55" s="488">
        <v>103.24</v>
      </c>
      <c r="G55" s="486">
        <v>43174</v>
      </c>
      <c r="H55" s="488">
        <v>73.73</v>
      </c>
      <c r="I55" s="486">
        <v>43174</v>
      </c>
      <c r="J55" s="488">
        <v>441.95</v>
      </c>
      <c r="K55" s="486">
        <v>43174</v>
      </c>
      <c r="L55" s="488">
        <v>114.93</v>
      </c>
      <c r="M55" s="486">
        <v>43174</v>
      </c>
      <c r="N55" s="488">
        <v>127.22</v>
      </c>
      <c r="O55" s="486">
        <v>43174</v>
      </c>
      <c r="P55" s="488">
        <v>66.25</v>
      </c>
      <c r="Q55" s="486">
        <v>43174</v>
      </c>
      <c r="R55" s="488">
        <v>60.28</v>
      </c>
      <c r="S55" s="486">
        <v>43174</v>
      </c>
      <c r="T55" s="488">
        <v>88.15</v>
      </c>
      <c r="U55" s="486">
        <v>43174</v>
      </c>
      <c r="V55" s="488">
        <v>226.89</v>
      </c>
      <c r="W55" s="486">
        <v>43174</v>
      </c>
      <c r="X55" s="488">
        <v>82.57</v>
      </c>
      <c r="Y55" s="486">
        <v>43174</v>
      </c>
      <c r="Z55" s="488">
        <v>123.4</v>
      </c>
      <c r="AA55" s="486">
        <v>43174</v>
      </c>
      <c r="AB55" s="488">
        <v>198.61</v>
      </c>
      <c r="AC55" s="486">
        <v>43174</v>
      </c>
      <c r="AD55" s="488">
        <v>162.87</v>
      </c>
      <c r="AE55" s="486">
        <v>43174</v>
      </c>
      <c r="AF55" s="488">
        <v>247.4</v>
      </c>
      <c r="AG55" s="486">
        <v>43174</v>
      </c>
      <c r="AH55" s="488">
        <v>94.18</v>
      </c>
      <c r="AI55" s="486">
        <v>43174</v>
      </c>
      <c r="AJ55" s="488">
        <v>66.39</v>
      </c>
      <c r="AK55" s="486">
        <v>43174</v>
      </c>
      <c r="AL55" s="488">
        <v>10.73</v>
      </c>
      <c r="AM55" s="486">
        <v>43174</v>
      </c>
      <c r="AN55" s="488">
        <v>85.62</v>
      </c>
      <c r="AO55" s="486">
        <v>43174</v>
      </c>
      <c r="AP55" s="488">
        <v>84.52</v>
      </c>
      <c r="AQ55" s="486">
        <v>43174</v>
      </c>
      <c r="AR55" s="488">
        <v>50.242199999999997</v>
      </c>
      <c r="AS55" s="486">
        <v>43174</v>
      </c>
      <c r="AT55" s="488">
        <v>24.31</v>
      </c>
      <c r="AU55" s="486">
        <v>43174</v>
      </c>
      <c r="AV55" s="488">
        <v>102.49</v>
      </c>
      <c r="AW55" s="486">
        <v>43174</v>
      </c>
      <c r="AX55" s="488">
        <v>112.24</v>
      </c>
    </row>
    <row r="56" spans="1:50" s="401" customFormat="1" x14ac:dyDescent="0.25">
      <c r="A56" s="486">
        <v>43175</v>
      </c>
      <c r="B56" s="487">
        <v>65.650000000000006</v>
      </c>
      <c r="C56" s="486">
        <v>43175</v>
      </c>
      <c r="D56" s="488">
        <v>59.15</v>
      </c>
      <c r="E56" s="486">
        <v>43175</v>
      </c>
      <c r="F56" s="488">
        <v>102.87</v>
      </c>
      <c r="G56" s="486">
        <v>43175</v>
      </c>
      <c r="H56" s="488">
        <v>74.27</v>
      </c>
      <c r="I56" s="486">
        <v>43175</v>
      </c>
      <c r="J56" s="488">
        <v>435.86</v>
      </c>
      <c r="K56" s="486">
        <v>43175</v>
      </c>
      <c r="L56" s="488">
        <v>113.71</v>
      </c>
      <c r="M56" s="486">
        <v>43175</v>
      </c>
      <c r="N56" s="488">
        <v>125.97</v>
      </c>
      <c r="O56" s="486">
        <v>43175</v>
      </c>
      <c r="P56" s="488">
        <v>66.599999999999994</v>
      </c>
      <c r="Q56" s="486">
        <v>43175</v>
      </c>
      <c r="R56" s="488">
        <v>59.44</v>
      </c>
      <c r="S56" s="486">
        <v>43175</v>
      </c>
      <c r="T56" s="488">
        <v>87.74</v>
      </c>
      <c r="U56" s="486">
        <v>43175</v>
      </c>
      <c r="V56" s="488">
        <v>228.54</v>
      </c>
      <c r="W56" s="486">
        <v>43175</v>
      </c>
      <c r="X56" s="488">
        <v>82.16</v>
      </c>
      <c r="Y56" s="486">
        <v>43175</v>
      </c>
      <c r="Z56" s="488">
        <v>124.72</v>
      </c>
      <c r="AA56" s="486">
        <v>43175</v>
      </c>
      <c r="AB56" s="488">
        <v>198.16</v>
      </c>
      <c r="AC56" s="486">
        <v>43175</v>
      </c>
      <c r="AD56" s="488">
        <v>163.16999999999999</v>
      </c>
      <c r="AE56" s="486">
        <v>43175</v>
      </c>
      <c r="AF56" s="488">
        <v>252.03</v>
      </c>
      <c r="AG56" s="486">
        <v>43175</v>
      </c>
      <c r="AH56" s="488">
        <v>94.6</v>
      </c>
      <c r="AI56" s="486">
        <v>43175</v>
      </c>
      <c r="AJ56" s="488">
        <v>65.91</v>
      </c>
      <c r="AK56" s="486">
        <v>43175</v>
      </c>
      <c r="AL56" s="488">
        <v>10.74</v>
      </c>
      <c r="AM56" s="486">
        <v>43175</v>
      </c>
      <c r="AN56" s="488">
        <v>85.8</v>
      </c>
      <c r="AO56" s="486">
        <v>43175</v>
      </c>
      <c r="AP56" s="488">
        <v>84.58</v>
      </c>
      <c r="AQ56" s="486">
        <v>43175</v>
      </c>
      <c r="AR56" s="488">
        <v>50.14</v>
      </c>
      <c r="AS56" s="486">
        <v>43175</v>
      </c>
      <c r="AT56" s="488">
        <v>24.3</v>
      </c>
      <c r="AU56" s="486">
        <v>43175</v>
      </c>
      <c r="AV56" s="488">
        <v>102.37</v>
      </c>
      <c r="AW56" s="486">
        <v>43175</v>
      </c>
      <c r="AX56" s="488">
        <v>112.23</v>
      </c>
    </row>
    <row r="57" spans="1:50" s="401" customFormat="1" x14ac:dyDescent="0.25">
      <c r="A57" s="486">
        <v>43178</v>
      </c>
      <c r="B57" s="487">
        <v>63.63</v>
      </c>
      <c r="C57" s="486">
        <v>43178</v>
      </c>
      <c r="D57" s="488">
        <v>58.3</v>
      </c>
      <c r="E57" s="486">
        <v>43178</v>
      </c>
      <c r="F57" s="488">
        <v>101.48</v>
      </c>
      <c r="G57" s="486">
        <v>43178</v>
      </c>
      <c r="H57" s="488">
        <v>74.13</v>
      </c>
      <c r="I57" s="486">
        <v>43178</v>
      </c>
      <c r="J57" s="488">
        <v>426.86</v>
      </c>
      <c r="K57" s="486">
        <v>43178</v>
      </c>
      <c r="L57" s="488">
        <v>112.03</v>
      </c>
      <c r="M57" s="486">
        <v>43178</v>
      </c>
      <c r="N57" s="488">
        <v>124.98</v>
      </c>
      <c r="O57" s="486">
        <v>43178</v>
      </c>
      <c r="P57" s="488">
        <v>66.069999999999993</v>
      </c>
      <c r="Q57" s="486">
        <v>43178</v>
      </c>
      <c r="R57" s="488">
        <v>58.5</v>
      </c>
      <c r="S57" s="486">
        <v>43178</v>
      </c>
      <c r="T57" s="488">
        <v>86.45</v>
      </c>
      <c r="U57" s="486">
        <v>43178</v>
      </c>
      <c r="V57" s="488">
        <v>226.35</v>
      </c>
      <c r="W57" s="486">
        <v>43178</v>
      </c>
      <c r="X57" s="488">
        <v>80.3</v>
      </c>
      <c r="Y57" s="486">
        <v>43178</v>
      </c>
      <c r="Z57" s="488">
        <v>123.06</v>
      </c>
      <c r="AA57" s="486">
        <v>43178</v>
      </c>
      <c r="AB57" s="488">
        <v>198.69</v>
      </c>
      <c r="AC57" s="486">
        <v>43178</v>
      </c>
      <c r="AD57" s="488">
        <v>161.09</v>
      </c>
      <c r="AE57" s="486">
        <v>43178</v>
      </c>
      <c r="AF57" s="488">
        <v>249.61</v>
      </c>
      <c r="AG57" s="486">
        <v>43178</v>
      </c>
      <c r="AH57" s="488">
        <v>92.89</v>
      </c>
      <c r="AI57" s="486">
        <v>43178</v>
      </c>
      <c r="AJ57" s="488">
        <v>65.709999999999994</v>
      </c>
      <c r="AK57" s="486">
        <v>43178</v>
      </c>
      <c r="AL57" s="488">
        <v>10.74</v>
      </c>
      <c r="AM57" s="486">
        <v>43178</v>
      </c>
      <c r="AN57" s="488">
        <v>85.45</v>
      </c>
      <c r="AO57" s="486">
        <v>43178</v>
      </c>
      <c r="AP57" s="488">
        <v>84.38</v>
      </c>
      <c r="AQ57" s="486">
        <v>43178</v>
      </c>
      <c r="AR57" s="488">
        <v>50.17</v>
      </c>
      <c r="AS57" s="486">
        <v>43178</v>
      </c>
      <c r="AT57" s="488">
        <v>24.27</v>
      </c>
      <c r="AU57" s="486">
        <v>43178</v>
      </c>
      <c r="AV57" s="488">
        <v>102.27</v>
      </c>
      <c r="AW57" s="486">
        <v>43178</v>
      </c>
      <c r="AX57" s="488">
        <v>111.76</v>
      </c>
    </row>
    <row r="58" spans="1:50" s="401" customFormat="1" x14ac:dyDescent="0.25">
      <c r="A58" s="486">
        <v>43179</v>
      </c>
      <c r="B58" s="487">
        <v>62.94</v>
      </c>
      <c r="C58" s="486">
        <v>43179</v>
      </c>
      <c r="D58" s="488">
        <v>58.24</v>
      </c>
      <c r="E58" s="486">
        <v>43179</v>
      </c>
      <c r="F58" s="488">
        <v>101.35</v>
      </c>
      <c r="G58" s="486">
        <v>43179</v>
      </c>
      <c r="H58" s="488">
        <v>74.02</v>
      </c>
      <c r="I58" s="486">
        <v>43179</v>
      </c>
      <c r="J58" s="488">
        <v>430.19</v>
      </c>
      <c r="K58" s="486">
        <v>43179</v>
      </c>
      <c r="L58" s="488">
        <v>112.65</v>
      </c>
      <c r="M58" s="486">
        <v>43179</v>
      </c>
      <c r="N58" s="488">
        <v>125.12</v>
      </c>
      <c r="O58" s="486">
        <v>43179</v>
      </c>
      <c r="P58" s="488">
        <v>66.430000000000007</v>
      </c>
      <c r="Q58" s="486">
        <v>43179</v>
      </c>
      <c r="R58" s="488">
        <v>59.23</v>
      </c>
      <c r="S58" s="486">
        <v>43179</v>
      </c>
      <c r="T58" s="488">
        <v>85.7</v>
      </c>
      <c r="U58" s="486">
        <v>43179</v>
      </c>
      <c r="V58" s="488">
        <v>227.61</v>
      </c>
      <c r="W58" s="486">
        <v>43179</v>
      </c>
      <c r="X58" s="488">
        <v>80.86</v>
      </c>
      <c r="Y58" s="486">
        <v>43179</v>
      </c>
      <c r="Z58" s="488">
        <v>125.11</v>
      </c>
      <c r="AA58" s="486">
        <v>43179</v>
      </c>
      <c r="AB58" s="488">
        <v>200.06</v>
      </c>
      <c r="AC58" s="486">
        <v>43179</v>
      </c>
      <c r="AD58" s="488">
        <v>161.30000000000001</v>
      </c>
      <c r="AE58" s="486">
        <v>43179</v>
      </c>
      <c r="AF58" s="488">
        <v>251.99</v>
      </c>
      <c r="AG58" s="486">
        <v>43179</v>
      </c>
      <c r="AH58" s="488">
        <v>93.13</v>
      </c>
      <c r="AI58" s="486">
        <v>43179</v>
      </c>
      <c r="AJ58" s="488">
        <v>66.8</v>
      </c>
      <c r="AK58" s="486">
        <v>43179</v>
      </c>
      <c r="AL58" s="488">
        <v>10.74</v>
      </c>
      <c r="AM58" s="486">
        <v>43179</v>
      </c>
      <c r="AN58" s="488">
        <v>85.62</v>
      </c>
      <c r="AO58" s="486">
        <v>43179</v>
      </c>
      <c r="AP58" s="488">
        <v>84.17</v>
      </c>
      <c r="AQ58" s="486">
        <v>43179</v>
      </c>
      <c r="AR58" s="488">
        <v>50.060099999999998</v>
      </c>
      <c r="AS58" s="486">
        <v>43179</v>
      </c>
      <c r="AT58" s="488">
        <v>24.29</v>
      </c>
      <c r="AU58" s="486">
        <v>43179</v>
      </c>
      <c r="AV58" s="488">
        <v>102.07</v>
      </c>
      <c r="AW58" s="486">
        <v>43179</v>
      </c>
      <c r="AX58" s="488">
        <v>111.53</v>
      </c>
    </row>
    <row r="59" spans="1:50" s="401" customFormat="1" x14ac:dyDescent="0.25">
      <c r="A59" s="486">
        <v>43180</v>
      </c>
      <c r="B59" s="487">
        <v>62.42</v>
      </c>
      <c r="C59" s="486">
        <v>43180</v>
      </c>
      <c r="D59" s="488">
        <v>58.9</v>
      </c>
      <c r="E59" s="486">
        <v>43180</v>
      </c>
      <c r="F59" s="488">
        <v>101.82</v>
      </c>
      <c r="G59" s="486">
        <v>43180</v>
      </c>
      <c r="H59" s="488">
        <v>73.69</v>
      </c>
      <c r="I59" s="486">
        <v>43180</v>
      </c>
      <c r="J59" s="488">
        <v>424.99</v>
      </c>
      <c r="K59" s="486">
        <v>43180</v>
      </c>
      <c r="L59" s="488">
        <v>112.45</v>
      </c>
      <c r="M59" s="486">
        <v>43180</v>
      </c>
      <c r="N59" s="488">
        <v>121.7</v>
      </c>
      <c r="O59" s="486">
        <v>43180</v>
      </c>
      <c r="P59" s="488">
        <v>66.099999999999994</v>
      </c>
      <c r="Q59" s="486">
        <v>43180</v>
      </c>
      <c r="R59" s="488">
        <v>60.78</v>
      </c>
      <c r="S59" s="486">
        <v>43180</v>
      </c>
      <c r="T59" s="488">
        <v>86.6</v>
      </c>
      <c r="U59" s="486">
        <v>43180</v>
      </c>
      <c r="V59" s="488">
        <v>226.07</v>
      </c>
      <c r="W59" s="486">
        <v>43180</v>
      </c>
      <c r="X59" s="488">
        <v>81.040000000000006</v>
      </c>
      <c r="Y59" s="486">
        <v>43180</v>
      </c>
      <c r="Z59" s="488">
        <v>125.39</v>
      </c>
      <c r="AA59" s="486">
        <v>43180</v>
      </c>
      <c r="AB59" s="488">
        <v>200.49</v>
      </c>
      <c r="AC59" s="486">
        <v>43180</v>
      </c>
      <c r="AD59" s="488">
        <v>161.16</v>
      </c>
      <c r="AE59" s="486">
        <v>43180</v>
      </c>
      <c r="AF59" s="488">
        <v>249.02</v>
      </c>
      <c r="AG59" s="486">
        <v>43180</v>
      </c>
      <c r="AH59" s="488">
        <v>92.48</v>
      </c>
      <c r="AI59" s="486">
        <v>43180</v>
      </c>
      <c r="AJ59" s="488">
        <v>66.349999999999994</v>
      </c>
      <c r="AK59" s="486">
        <v>43180</v>
      </c>
      <c r="AL59" s="488">
        <v>10.74</v>
      </c>
      <c r="AM59" s="486">
        <v>43180</v>
      </c>
      <c r="AN59" s="488">
        <v>85.65</v>
      </c>
      <c r="AO59" s="486">
        <v>43180</v>
      </c>
      <c r="AP59" s="488">
        <v>84.13</v>
      </c>
      <c r="AQ59" s="486">
        <v>43180</v>
      </c>
      <c r="AR59" s="488">
        <v>50.07</v>
      </c>
      <c r="AS59" s="486">
        <v>43180</v>
      </c>
      <c r="AT59" s="488">
        <v>24.31</v>
      </c>
      <c r="AU59" s="486">
        <v>43180</v>
      </c>
      <c r="AV59" s="488">
        <v>102.14</v>
      </c>
      <c r="AW59" s="486">
        <v>43180</v>
      </c>
      <c r="AX59" s="488">
        <v>111.87</v>
      </c>
    </row>
    <row r="60" spans="1:50" s="401" customFormat="1" x14ac:dyDescent="0.25">
      <c r="A60" s="486">
        <v>43181</v>
      </c>
      <c r="B60" s="487">
        <v>61.79</v>
      </c>
      <c r="C60" s="486">
        <v>43181</v>
      </c>
      <c r="D60" s="488">
        <v>57.14</v>
      </c>
      <c r="E60" s="486">
        <v>43181</v>
      </c>
      <c r="F60" s="488">
        <v>100.6</v>
      </c>
      <c r="G60" s="486">
        <v>43181</v>
      </c>
      <c r="H60" s="488">
        <v>72.7</v>
      </c>
      <c r="I60" s="486">
        <v>43181</v>
      </c>
      <c r="J60" s="488">
        <v>413.9</v>
      </c>
      <c r="K60" s="486">
        <v>43181</v>
      </c>
      <c r="L60" s="488">
        <v>98.1</v>
      </c>
      <c r="M60" s="486">
        <v>43181</v>
      </c>
      <c r="N60" s="488">
        <v>118.04</v>
      </c>
      <c r="O60" s="486">
        <v>43181</v>
      </c>
      <c r="P60" s="488">
        <v>63.95</v>
      </c>
      <c r="Q60" s="486">
        <v>43181</v>
      </c>
      <c r="R60" s="488">
        <v>58.96</v>
      </c>
      <c r="S60" s="486">
        <v>43181</v>
      </c>
      <c r="T60" s="488">
        <v>84.66</v>
      </c>
      <c r="U60" s="486">
        <v>43181</v>
      </c>
      <c r="V60" s="488">
        <v>224.23</v>
      </c>
      <c r="W60" s="486">
        <v>43181</v>
      </c>
      <c r="X60" s="488">
        <v>78.56</v>
      </c>
      <c r="Y60" s="486">
        <v>43181</v>
      </c>
      <c r="Z60" s="488">
        <v>120.03</v>
      </c>
      <c r="AA60" s="486">
        <v>43181</v>
      </c>
      <c r="AB60" s="488">
        <v>194.1</v>
      </c>
      <c r="AC60" s="486">
        <v>43181</v>
      </c>
      <c r="AD60" s="488">
        <v>156.59</v>
      </c>
      <c r="AE60" s="486">
        <v>43181</v>
      </c>
      <c r="AF60" s="488">
        <v>236.27</v>
      </c>
      <c r="AG60" s="486">
        <v>43181</v>
      </c>
      <c r="AH60" s="488">
        <v>89.79</v>
      </c>
      <c r="AI60" s="486">
        <v>43181</v>
      </c>
      <c r="AJ60" s="488">
        <v>64.42</v>
      </c>
      <c r="AK60" s="486">
        <v>43181</v>
      </c>
      <c r="AL60" s="488">
        <v>10.76</v>
      </c>
      <c r="AM60" s="486">
        <v>43181</v>
      </c>
      <c r="AN60" s="488">
        <v>85.14</v>
      </c>
      <c r="AO60" s="486">
        <v>43181</v>
      </c>
      <c r="AP60" s="488">
        <v>84.26</v>
      </c>
      <c r="AQ60" s="486">
        <v>43181</v>
      </c>
      <c r="AR60" s="488">
        <v>50.155000000000001</v>
      </c>
      <c r="AS60" s="486">
        <v>43181</v>
      </c>
      <c r="AT60" s="488">
        <v>24.36</v>
      </c>
      <c r="AU60" s="486">
        <v>43181</v>
      </c>
      <c r="AV60" s="488">
        <v>102.56</v>
      </c>
      <c r="AW60" s="486">
        <v>43181</v>
      </c>
      <c r="AX60" s="488">
        <v>111.54</v>
      </c>
    </row>
    <row r="61" spans="1:50" s="401" customFormat="1" x14ac:dyDescent="0.25">
      <c r="A61" s="486">
        <v>43182</v>
      </c>
      <c r="B61" s="487">
        <v>60.86</v>
      </c>
      <c r="C61" s="486">
        <v>43182</v>
      </c>
      <c r="D61" s="488">
        <v>56.02</v>
      </c>
      <c r="E61" s="486">
        <v>43182</v>
      </c>
      <c r="F61" s="488">
        <v>98.54</v>
      </c>
      <c r="G61" s="486">
        <v>43182</v>
      </c>
      <c r="H61" s="488">
        <v>71.540000000000006</v>
      </c>
      <c r="I61" s="486">
        <v>43182</v>
      </c>
      <c r="J61" s="488">
        <v>399.15</v>
      </c>
      <c r="K61" s="486">
        <v>43182</v>
      </c>
      <c r="L61" s="488">
        <v>97.46</v>
      </c>
      <c r="M61" s="486">
        <v>43182</v>
      </c>
      <c r="N61" s="488">
        <v>114.43</v>
      </c>
      <c r="O61" s="486">
        <v>43182</v>
      </c>
      <c r="P61" s="488">
        <v>62.06</v>
      </c>
      <c r="Q61" s="486">
        <v>43182</v>
      </c>
      <c r="R61" s="488">
        <v>55.38</v>
      </c>
      <c r="S61" s="486">
        <v>43182</v>
      </c>
      <c r="T61" s="488">
        <v>84.22</v>
      </c>
      <c r="U61" s="486">
        <v>43182</v>
      </c>
      <c r="V61" s="488">
        <v>220.92</v>
      </c>
      <c r="W61" s="486">
        <v>43182</v>
      </c>
      <c r="X61" s="488">
        <v>76.44</v>
      </c>
      <c r="Y61" s="486">
        <v>43182</v>
      </c>
      <c r="Z61" s="488">
        <v>114.89</v>
      </c>
      <c r="AA61" s="486">
        <v>43182</v>
      </c>
      <c r="AB61" s="488">
        <v>194.72</v>
      </c>
      <c r="AC61" s="486">
        <v>43182</v>
      </c>
      <c r="AD61" s="488">
        <v>153.26</v>
      </c>
      <c r="AE61" s="486">
        <v>43182</v>
      </c>
      <c r="AF61" s="488">
        <v>229.48</v>
      </c>
      <c r="AG61" s="486">
        <v>43182</v>
      </c>
      <c r="AH61" s="488">
        <v>87.18</v>
      </c>
      <c r="AI61" s="486">
        <v>43182</v>
      </c>
      <c r="AJ61" s="488">
        <v>64.63</v>
      </c>
      <c r="AK61" s="486">
        <v>43182</v>
      </c>
      <c r="AL61" s="488">
        <v>10.76</v>
      </c>
      <c r="AM61" s="486">
        <v>43182</v>
      </c>
      <c r="AN61" s="488">
        <v>84.92</v>
      </c>
      <c r="AO61" s="486">
        <v>43182</v>
      </c>
      <c r="AP61" s="488">
        <v>84.15</v>
      </c>
      <c r="AQ61" s="486">
        <v>43182</v>
      </c>
      <c r="AR61" s="488">
        <v>50.22</v>
      </c>
      <c r="AS61" s="486">
        <v>43182</v>
      </c>
      <c r="AT61" s="488">
        <v>24.37</v>
      </c>
      <c r="AU61" s="486">
        <v>43182</v>
      </c>
      <c r="AV61" s="488">
        <v>102.7</v>
      </c>
      <c r="AW61" s="486">
        <v>43182</v>
      </c>
      <c r="AX61" s="488">
        <v>111.09</v>
      </c>
    </row>
    <row r="62" spans="1:50" s="401" customFormat="1" x14ac:dyDescent="0.25">
      <c r="A62" s="486">
        <v>43185</v>
      </c>
      <c r="B62" s="487">
        <v>61.6</v>
      </c>
      <c r="C62" s="486">
        <v>43185</v>
      </c>
      <c r="D62" s="488">
        <v>57.17</v>
      </c>
      <c r="E62" s="486">
        <v>43185</v>
      </c>
      <c r="F62" s="488">
        <v>100.65</v>
      </c>
      <c r="G62" s="486">
        <v>43185</v>
      </c>
      <c r="H62" s="488">
        <v>73.94</v>
      </c>
      <c r="I62" s="486">
        <v>43185</v>
      </c>
      <c r="J62" s="488">
        <v>415.12</v>
      </c>
      <c r="K62" s="486">
        <v>43185</v>
      </c>
      <c r="L62" s="488">
        <v>95.28</v>
      </c>
      <c r="M62" s="486">
        <v>43185</v>
      </c>
      <c r="N62" s="488">
        <v>118.97</v>
      </c>
      <c r="O62" s="486">
        <v>43185</v>
      </c>
      <c r="P62" s="488">
        <v>63.4</v>
      </c>
      <c r="Q62" s="486">
        <v>43185</v>
      </c>
      <c r="R62" s="488">
        <v>58.47</v>
      </c>
      <c r="S62" s="486">
        <v>43185</v>
      </c>
      <c r="T62" s="488">
        <v>85.08</v>
      </c>
      <c r="U62" s="486">
        <v>43185</v>
      </c>
      <c r="V62" s="488">
        <v>220.35</v>
      </c>
      <c r="W62" s="486">
        <v>43185</v>
      </c>
      <c r="X62" s="488">
        <v>78.95</v>
      </c>
      <c r="Y62" s="486">
        <v>43185</v>
      </c>
      <c r="Z62" s="488">
        <v>119.85</v>
      </c>
      <c r="AA62" s="486">
        <v>43185</v>
      </c>
      <c r="AB62" s="488">
        <v>199.82</v>
      </c>
      <c r="AC62" s="486">
        <v>43185</v>
      </c>
      <c r="AD62" s="488">
        <v>157.32</v>
      </c>
      <c r="AE62" s="486">
        <v>43185</v>
      </c>
      <c r="AF62" s="488">
        <v>239.85</v>
      </c>
      <c r="AG62" s="486">
        <v>43185</v>
      </c>
      <c r="AH62" s="488">
        <v>93.78</v>
      </c>
      <c r="AI62" s="486">
        <v>43185</v>
      </c>
      <c r="AJ62" s="488">
        <v>65.900000000000006</v>
      </c>
      <c r="AK62" s="486">
        <v>43185</v>
      </c>
      <c r="AL62" s="488">
        <v>10.77</v>
      </c>
      <c r="AM62" s="486">
        <v>43185</v>
      </c>
      <c r="AN62" s="488">
        <v>85.47</v>
      </c>
      <c r="AO62" s="486">
        <v>43185</v>
      </c>
      <c r="AP62" s="488">
        <v>84.16</v>
      </c>
      <c r="AQ62" s="486">
        <v>43185</v>
      </c>
      <c r="AR62" s="488">
        <v>50.1</v>
      </c>
      <c r="AS62" s="486">
        <v>43185</v>
      </c>
      <c r="AT62" s="488">
        <v>24.35</v>
      </c>
      <c r="AU62" s="486">
        <v>43185</v>
      </c>
      <c r="AV62" s="488">
        <v>102.42</v>
      </c>
      <c r="AW62" s="486">
        <v>43185</v>
      </c>
      <c r="AX62" s="488">
        <v>111.76</v>
      </c>
    </row>
    <row r="63" spans="1:50" s="401" customFormat="1" x14ac:dyDescent="0.25">
      <c r="A63" s="486">
        <v>43186</v>
      </c>
      <c r="B63" s="487">
        <v>60.6</v>
      </c>
      <c r="C63" s="486">
        <v>43186</v>
      </c>
      <c r="D63" s="488">
        <v>56.59</v>
      </c>
      <c r="E63" s="486">
        <v>43186</v>
      </c>
      <c r="F63" s="488">
        <v>99.36</v>
      </c>
      <c r="G63" s="486">
        <v>43186</v>
      </c>
      <c r="H63" s="488">
        <v>74.03</v>
      </c>
      <c r="I63" s="486">
        <v>43186</v>
      </c>
      <c r="J63" s="488">
        <v>405.22</v>
      </c>
      <c r="K63" s="486">
        <v>43186</v>
      </c>
      <c r="L63" s="488">
        <v>92.01</v>
      </c>
      <c r="M63" s="486">
        <v>43186</v>
      </c>
      <c r="N63" s="488">
        <v>113.81</v>
      </c>
      <c r="O63" s="486">
        <v>43186</v>
      </c>
      <c r="P63" s="488">
        <v>62.41</v>
      </c>
      <c r="Q63" s="486">
        <v>43186</v>
      </c>
      <c r="R63" s="488">
        <v>55.44</v>
      </c>
      <c r="S63" s="486">
        <v>43186</v>
      </c>
      <c r="T63" s="488">
        <v>84.07</v>
      </c>
      <c r="U63" s="486">
        <v>43186</v>
      </c>
      <c r="V63" s="488">
        <v>218.47</v>
      </c>
      <c r="W63" s="486">
        <v>43186</v>
      </c>
      <c r="X63" s="488">
        <v>76.31</v>
      </c>
      <c r="Y63" s="486">
        <v>43186</v>
      </c>
      <c r="Z63" s="488">
        <v>115.72</v>
      </c>
      <c r="AA63" s="486">
        <v>43186</v>
      </c>
      <c r="AB63" s="488">
        <v>196.66</v>
      </c>
      <c r="AC63" s="486">
        <v>43186</v>
      </c>
      <c r="AD63" s="488">
        <v>154.61000000000001</v>
      </c>
      <c r="AE63" s="486">
        <v>43186</v>
      </c>
      <c r="AF63" s="488">
        <v>234.64</v>
      </c>
      <c r="AG63" s="486">
        <v>43186</v>
      </c>
      <c r="AH63" s="488">
        <v>89.47</v>
      </c>
      <c r="AI63" s="486">
        <v>43186</v>
      </c>
      <c r="AJ63" s="488">
        <v>66.17</v>
      </c>
      <c r="AK63" s="486">
        <v>43186</v>
      </c>
      <c r="AL63" s="488">
        <v>10.76</v>
      </c>
      <c r="AM63" s="486">
        <v>43186</v>
      </c>
      <c r="AN63" s="488">
        <v>85.39</v>
      </c>
      <c r="AO63" s="486">
        <v>43186</v>
      </c>
      <c r="AP63" s="488">
        <v>84.51</v>
      </c>
      <c r="AQ63" s="486">
        <v>43186</v>
      </c>
      <c r="AR63" s="488">
        <v>50.34</v>
      </c>
      <c r="AS63" s="486">
        <v>43186</v>
      </c>
      <c r="AT63" s="488">
        <v>24.41</v>
      </c>
      <c r="AU63" s="486">
        <v>43186</v>
      </c>
      <c r="AV63" s="488">
        <v>103</v>
      </c>
      <c r="AW63" s="486">
        <v>43186</v>
      </c>
      <c r="AX63" s="488">
        <v>111.93</v>
      </c>
    </row>
    <row r="64" spans="1:50" s="401" customFormat="1" x14ac:dyDescent="0.25">
      <c r="A64" s="486">
        <v>43187</v>
      </c>
      <c r="B64" s="487">
        <v>62.71</v>
      </c>
      <c r="C64" s="486">
        <v>43187</v>
      </c>
      <c r="D64" s="488">
        <v>55.87</v>
      </c>
      <c r="E64" s="486">
        <v>43187</v>
      </c>
      <c r="F64" s="488">
        <v>98.54</v>
      </c>
      <c r="G64" s="486">
        <v>43187</v>
      </c>
      <c r="H64" s="488">
        <v>72.930000000000007</v>
      </c>
      <c r="I64" s="486">
        <v>43187</v>
      </c>
      <c r="J64" s="488">
        <v>402.39</v>
      </c>
      <c r="K64" s="486">
        <v>43187</v>
      </c>
      <c r="L64" s="488">
        <v>94.27</v>
      </c>
      <c r="M64" s="486">
        <v>43187</v>
      </c>
      <c r="N64" s="488">
        <v>112.88</v>
      </c>
      <c r="O64" s="486">
        <v>43187</v>
      </c>
      <c r="P64" s="488">
        <v>62.57</v>
      </c>
      <c r="Q64" s="486">
        <v>43187</v>
      </c>
      <c r="R64" s="488">
        <v>54.06</v>
      </c>
      <c r="S64" s="486">
        <v>43187</v>
      </c>
      <c r="T64" s="488">
        <v>83.82</v>
      </c>
      <c r="U64" s="486">
        <v>43187</v>
      </c>
      <c r="V64" s="488">
        <v>220.49</v>
      </c>
      <c r="W64" s="486">
        <v>43187</v>
      </c>
      <c r="X64" s="488">
        <v>75.06</v>
      </c>
      <c r="Y64" s="486">
        <v>43187</v>
      </c>
      <c r="Z64" s="488">
        <v>113.21</v>
      </c>
      <c r="AA64" s="486">
        <v>43187</v>
      </c>
      <c r="AB64" s="488">
        <v>195.1</v>
      </c>
      <c r="AC64" s="486">
        <v>43187</v>
      </c>
      <c r="AD64" s="488">
        <v>154.19</v>
      </c>
      <c r="AE64" s="486">
        <v>43187</v>
      </c>
      <c r="AF64" s="488">
        <v>234.8</v>
      </c>
      <c r="AG64" s="486">
        <v>43187</v>
      </c>
      <c r="AH64" s="488">
        <v>89.39</v>
      </c>
      <c r="AI64" s="486">
        <v>43187</v>
      </c>
      <c r="AJ64" s="488">
        <v>65.44</v>
      </c>
      <c r="AK64" s="486">
        <v>43187</v>
      </c>
      <c r="AL64" s="488">
        <v>10.77</v>
      </c>
      <c r="AM64" s="486">
        <v>43187</v>
      </c>
      <c r="AN64" s="488">
        <v>85.35</v>
      </c>
      <c r="AO64" s="486">
        <v>43187</v>
      </c>
      <c r="AP64" s="488">
        <v>84.58</v>
      </c>
      <c r="AQ64" s="486">
        <v>43187</v>
      </c>
      <c r="AR64" s="488">
        <v>50.24</v>
      </c>
      <c r="AS64" s="486">
        <v>43187</v>
      </c>
      <c r="AT64" s="488">
        <v>24.344999999999999</v>
      </c>
      <c r="AU64" s="486">
        <v>43187</v>
      </c>
      <c r="AV64" s="488">
        <v>102.98</v>
      </c>
      <c r="AW64" s="486">
        <v>43187</v>
      </c>
      <c r="AX64" s="488">
        <v>112.22</v>
      </c>
    </row>
    <row r="65" spans="1:50" s="401" customFormat="1" x14ac:dyDescent="0.25">
      <c r="A65" s="486">
        <v>43188</v>
      </c>
      <c r="B65" s="487">
        <v>62.21</v>
      </c>
      <c r="C65" s="486">
        <v>43188</v>
      </c>
      <c r="D65" s="488">
        <v>56.94</v>
      </c>
      <c r="E65" s="486">
        <v>43188</v>
      </c>
      <c r="F65" s="488">
        <v>100.44</v>
      </c>
      <c r="G65" s="486">
        <v>43188</v>
      </c>
      <c r="H65" s="488">
        <v>73.19</v>
      </c>
      <c r="I65" s="486">
        <v>43188</v>
      </c>
      <c r="J65" s="488">
        <v>412.83</v>
      </c>
      <c r="K65" s="486">
        <v>43188</v>
      </c>
      <c r="L65" s="488">
        <v>94.65</v>
      </c>
      <c r="M65" s="486">
        <v>43188</v>
      </c>
      <c r="N65" s="488">
        <v>116.3</v>
      </c>
      <c r="O65" s="486">
        <v>43188</v>
      </c>
      <c r="P65" s="488">
        <v>63.25</v>
      </c>
      <c r="Q65" s="486">
        <v>43188</v>
      </c>
      <c r="R65" s="488">
        <v>55.61</v>
      </c>
      <c r="S65" s="486">
        <v>43188</v>
      </c>
      <c r="T65" s="488">
        <v>84.3</v>
      </c>
      <c r="U65" s="486">
        <v>43188</v>
      </c>
      <c r="V65" s="488">
        <v>227.92</v>
      </c>
      <c r="W65" s="486">
        <v>43188</v>
      </c>
      <c r="X65" s="488">
        <v>75.87</v>
      </c>
      <c r="Y65" s="486">
        <v>43188</v>
      </c>
      <c r="Z65" s="488">
        <v>115.77</v>
      </c>
      <c r="AA65" s="486">
        <v>43188</v>
      </c>
      <c r="AB65" s="488">
        <v>197.96</v>
      </c>
      <c r="AC65" s="486">
        <v>43188</v>
      </c>
      <c r="AD65" s="488">
        <v>156.34</v>
      </c>
      <c r="AE65" s="486">
        <v>43188</v>
      </c>
      <c r="AF65" s="488">
        <v>240.11</v>
      </c>
      <c r="AG65" s="486">
        <v>43188</v>
      </c>
      <c r="AH65" s="488">
        <v>91.27</v>
      </c>
      <c r="AI65" s="486">
        <v>43188</v>
      </c>
      <c r="AJ65" s="488">
        <v>66.44</v>
      </c>
      <c r="AK65" s="486">
        <v>43188</v>
      </c>
      <c r="AL65" s="488">
        <v>10.78</v>
      </c>
      <c r="AM65" s="486">
        <v>43188</v>
      </c>
      <c r="AN65" s="488">
        <v>85.64</v>
      </c>
      <c r="AO65" s="486">
        <v>43188</v>
      </c>
      <c r="AP65" s="488">
        <v>84.84</v>
      </c>
      <c r="AQ65" s="486">
        <v>43188</v>
      </c>
      <c r="AR65" s="488">
        <v>50.36</v>
      </c>
      <c r="AS65" s="486">
        <v>43188</v>
      </c>
      <c r="AT65" s="488">
        <v>24.39</v>
      </c>
      <c r="AU65" s="486">
        <v>43188</v>
      </c>
      <c r="AV65" s="488">
        <v>103.19</v>
      </c>
      <c r="AW65" s="486">
        <v>43188</v>
      </c>
      <c r="AX65" s="488">
        <v>112.82</v>
      </c>
    </row>
    <row r="66" spans="1:50" s="401" customFormat="1" x14ac:dyDescent="0.25">
      <c r="A66" s="486">
        <v>43192</v>
      </c>
      <c r="B66" s="487">
        <v>61.04</v>
      </c>
      <c r="C66" s="486">
        <v>43192</v>
      </c>
      <c r="D66" s="488">
        <v>55.7</v>
      </c>
      <c r="E66" s="486">
        <v>43192</v>
      </c>
      <c r="F66" s="488">
        <v>98.66</v>
      </c>
      <c r="G66" s="486">
        <v>43192</v>
      </c>
      <c r="H66" s="488">
        <v>68.64</v>
      </c>
      <c r="I66" s="486">
        <v>43192</v>
      </c>
      <c r="J66" s="488">
        <v>400.89</v>
      </c>
      <c r="K66" s="486">
        <v>43192</v>
      </c>
      <c r="L66" s="488">
        <v>91.46</v>
      </c>
      <c r="M66" s="486">
        <v>43192</v>
      </c>
      <c r="N66" s="488">
        <v>115.3</v>
      </c>
      <c r="O66" s="486">
        <v>43192</v>
      </c>
      <c r="P66" s="488">
        <v>62</v>
      </c>
      <c r="Q66" s="486">
        <v>43192</v>
      </c>
      <c r="R66" s="488">
        <v>52.89</v>
      </c>
      <c r="S66" s="486">
        <v>43192</v>
      </c>
      <c r="T66" s="488">
        <v>83.75</v>
      </c>
      <c r="U66" s="486">
        <v>43192</v>
      </c>
      <c r="V66" s="488">
        <v>228.16</v>
      </c>
      <c r="W66" s="486">
        <v>43192</v>
      </c>
      <c r="X66" s="488">
        <v>75</v>
      </c>
      <c r="Y66" s="486">
        <v>43192</v>
      </c>
      <c r="Z66" s="488">
        <v>110.8</v>
      </c>
      <c r="AA66" s="486">
        <v>43192</v>
      </c>
      <c r="AB66" s="488">
        <v>194.97</v>
      </c>
      <c r="AC66" s="486">
        <v>43192</v>
      </c>
      <c r="AD66" s="488">
        <v>152.77000000000001</v>
      </c>
      <c r="AE66" s="486">
        <v>43192</v>
      </c>
      <c r="AF66" s="488">
        <v>238.5</v>
      </c>
      <c r="AG66" s="486">
        <v>43192</v>
      </c>
      <c r="AH66" s="488">
        <v>88.52</v>
      </c>
      <c r="AI66" s="486">
        <v>43192</v>
      </c>
      <c r="AJ66" s="488">
        <v>64.12</v>
      </c>
      <c r="AK66" s="486">
        <v>43192</v>
      </c>
      <c r="AL66" s="488">
        <v>10.77</v>
      </c>
      <c r="AM66" s="486">
        <v>43192</v>
      </c>
      <c r="AN66" s="488">
        <v>84.96</v>
      </c>
      <c r="AO66" s="486">
        <v>43192</v>
      </c>
      <c r="AP66" s="488">
        <v>84.56</v>
      </c>
      <c r="AQ66" s="486">
        <v>43192</v>
      </c>
      <c r="AR66" s="488">
        <v>50.28</v>
      </c>
      <c r="AS66" s="486">
        <v>43192</v>
      </c>
      <c r="AT66" s="488">
        <v>24.34</v>
      </c>
      <c r="AU66" s="486">
        <v>43192</v>
      </c>
      <c r="AV66" s="488">
        <v>103.12</v>
      </c>
      <c r="AW66" s="486">
        <v>43192</v>
      </c>
      <c r="AX66" s="488">
        <v>112.23</v>
      </c>
    </row>
    <row r="67" spans="1:50" s="401" customFormat="1" x14ac:dyDescent="0.25">
      <c r="A67" s="486">
        <v>43193</v>
      </c>
      <c r="B67" s="487">
        <v>62.58</v>
      </c>
      <c r="C67" s="486">
        <v>43193</v>
      </c>
      <c r="D67" s="488">
        <v>56.49</v>
      </c>
      <c r="E67" s="486">
        <v>43193</v>
      </c>
      <c r="F67" s="488">
        <v>99.42</v>
      </c>
      <c r="G67" s="486">
        <v>43193</v>
      </c>
      <c r="H67" s="488">
        <v>69.930000000000007</v>
      </c>
      <c r="I67" s="486">
        <v>43193</v>
      </c>
      <c r="J67" s="488">
        <v>403.47</v>
      </c>
      <c r="K67" s="486">
        <v>43193</v>
      </c>
      <c r="L67" s="488">
        <v>90.59</v>
      </c>
      <c r="M67" s="486">
        <v>43193</v>
      </c>
      <c r="N67" s="488">
        <v>116.49</v>
      </c>
      <c r="O67" s="486">
        <v>43193</v>
      </c>
      <c r="P67" s="488">
        <v>62.77</v>
      </c>
      <c r="Q67" s="486">
        <v>43193</v>
      </c>
      <c r="R67" s="488">
        <v>53.98</v>
      </c>
      <c r="S67" s="486">
        <v>43193</v>
      </c>
      <c r="T67" s="488">
        <v>84.25</v>
      </c>
      <c r="U67" s="486">
        <v>43193</v>
      </c>
      <c r="V67" s="488">
        <v>225.09</v>
      </c>
      <c r="W67" s="486">
        <v>43193</v>
      </c>
      <c r="X67" s="488">
        <v>74.56</v>
      </c>
      <c r="Y67" s="486">
        <v>43193</v>
      </c>
      <c r="Z67" s="488">
        <v>112.36</v>
      </c>
      <c r="AA67" s="486">
        <v>43193</v>
      </c>
      <c r="AB67" s="488">
        <v>197.42</v>
      </c>
      <c r="AC67" s="486">
        <v>43193</v>
      </c>
      <c r="AD67" s="488">
        <v>154.66</v>
      </c>
      <c r="AE67" s="486">
        <v>43193</v>
      </c>
      <c r="AF67" s="488">
        <v>241.04</v>
      </c>
      <c r="AG67" s="486">
        <v>43193</v>
      </c>
      <c r="AH67" s="488">
        <v>89.71</v>
      </c>
      <c r="AI67" s="486">
        <v>43193</v>
      </c>
      <c r="AJ67" s="488">
        <v>66.7</v>
      </c>
      <c r="AK67" s="486">
        <v>43193</v>
      </c>
      <c r="AL67" s="488">
        <v>10.78</v>
      </c>
      <c r="AM67" s="486">
        <v>43193</v>
      </c>
      <c r="AN67" s="488">
        <v>85.2</v>
      </c>
      <c r="AO67" s="486">
        <v>43193</v>
      </c>
      <c r="AP67" s="488">
        <v>84.35</v>
      </c>
      <c r="AQ67" s="486">
        <v>43193</v>
      </c>
      <c r="AR67" s="488">
        <v>50.19</v>
      </c>
      <c r="AS67" s="486">
        <v>43193</v>
      </c>
      <c r="AT67" s="488">
        <v>24.34</v>
      </c>
      <c r="AU67" s="486">
        <v>43193</v>
      </c>
      <c r="AV67" s="488">
        <v>102.79</v>
      </c>
      <c r="AW67" s="486">
        <v>43193</v>
      </c>
      <c r="AX67" s="488">
        <v>112.31</v>
      </c>
    </row>
    <row r="68" spans="1:50" s="401" customFormat="1" x14ac:dyDescent="0.25">
      <c r="A68" s="486">
        <v>43194</v>
      </c>
      <c r="B68" s="487">
        <v>64.28</v>
      </c>
      <c r="C68" s="486">
        <v>43194</v>
      </c>
      <c r="D68" s="488">
        <v>56.86</v>
      </c>
      <c r="E68" s="486">
        <v>43194</v>
      </c>
      <c r="F68" s="488">
        <v>100.95</v>
      </c>
      <c r="G68" s="486">
        <v>43194</v>
      </c>
      <c r="H68" s="488">
        <v>71.540000000000006</v>
      </c>
      <c r="I68" s="486">
        <v>43194</v>
      </c>
      <c r="J68" s="488">
        <v>401.92</v>
      </c>
      <c r="K68" s="486">
        <v>43194</v>
      </c>
      <c r="L68" s="488">
        <v>92.94</v>
      </c>
      <c r="M68" s="486">
        <v>43194</v>
      </c>
      <c r="N68" s="488">
        <v>119.48</v>
      </c>
      <c r="O68" s="486">
        <v>43194</v>
      </c>
      <c r="P68" s="488">
        <v>62.98</v>
      </c>
      <c r="Q68" s="486">
        <v>43194</v>
      </c>
      <c r="R68" s="488">
        <v>55.56</v>
      </c>
      <c r="S68" s="486">
        <v>43194</v>
      </c>
      <c r="T68" s="488">
        <v>85.17</v>
      </c>
      <c r="U68" s="486">
        <v>43194</v>
      </c>
      <c r="V68" s="488">
        <v>226.45</v>
      </c>
      <c r="W68" s="486">
        <v>43194</v>
      </c>
      <c r="X68" s="488">
        <v>74.78</v>
      </c>
      <c r="Y68" s="486">
        <v>43194</v>
      </c>
      <c r="Z68" s="488">
        <v>114.37</v>
      </c>
      <c r="AA68" s="486">
        <v>43194</v>
      </c>
      <c r="AB68" s="488">
        <v>198.61</v>
      </c>
      <c r="AC68" s="486">
        <v>43194</v>
      </c>
      <c r="AD68" s="488">
        <v>156.47</v>
      </c>
      <c r="AE68" s="486">
        <v>43194</v>
      </c>
      <c r="AF68" s="488">
        <v>238.76</v>
      </c>
      <c r="AG68" s="486">
        <v>43194</v>
      </c>
      <c r="AH68" s="488">
        <v>92.33</v>
      </c>
      <c r="AI68" s="486">
        <v>43194</v>
      </c>
      <c r="AJ68" s="488">
        <v>68.42</v>
      </c>
      <c r="AK68" s="486">
        <v>43194</v>
      </c>
      <c r="AL68" s="488">
        <v>10.78</v>
      </c>
      <c r="AM68" s="486">
        <v>43194</v>
      </c>
      <c r="AN68" s="488">
        <v>85.39</v>
      </c>
      <c r="AO68" s="486">
        <v>43194</v>
      </c>
      <c r="AP68" s="488">
        <v>84.38</v>
      </c>
      <c r="AQ68" s="486">
        <v>43194</v>
      </c>
      <c r="AR68" s="488">
        <v>50.28</v>
      </c>
      <c r="AS68" s="486">
        <v>43194</v>
      </c>
      <c r="AT68" s="488">
        <v>24.315000000000001</v>
      </c>
      <c r="AU68" s="486">
        <v>43194</v>
      </c>
      <c r="AV68" s="488">
        <v>102.73</v>
      </c>
      <c r="AW68" s="486">
        <v>43194</v>
      </c>
      <c r="AX68" s="488">
        <v>112.44</v>
      </c>
    </row>
    <row r="69" spans="1:50" s="401" customFormat="1" x14ac:dyDescent="0.25">
      <c r="A69" s="486">
        <v>43195</v>
      </c>
      <c r="B69" s="487">
        <v>64.66</v>
      </c>
      <c r="C69" s="486">
        <v>43195</v>
      </c>
      <c r="D69" s="488">
        <v>57.92</v>
      </c>
      <c r="E69" s="486">
        <v>43195</v>
      </c>
      <c r="F69" s="488">
        <v>102.11</v>
      </c>
      <c r="G69" s="486">
        <v>43195</v>
      </c>
      <c r="H69" s="488">
        <v>70.97</v>
      </c>
      <c r="I69" s="486">
        <v>43195</v>
      </c>
      <c r="J69" s="488">
        <v>406.12</v>
      </c>
      <c r="K69" s="486">
        <v>43195</v>
      </c>
      <c r="L69" s="488">
        <v>92.21</v>
      </c>
      <c r="M69" s="486">
        <v>43195</v>
      </c>
      <c r="N69" s="488">
        <v>119.04</v>
      </c>
      <c r="O69" s="486">
        <v>43195</v>
      </c>
      <c r="P69" s="488">
        <v>62.31</v>
      </c>
      <c r="Q69" s="486">
        <v>43195</v>
      </c>
      <c r="R69" s="488">
        <v>54.29</v>
      </c>
      <c r="S69" s="486">
        <v>43195</v>
      </c>
      <c r="T69" s="488">
        <v>85.4</v>
      </c>
      <c r="U69" s="486">
        <v>43195</v>
      </c>
      <c r="V69" s="488">
        <v>229.93</v>
      </c>
      <c r="W69" s="486">
        <v>43195</v>
      </c>
      <c r="X69" s="488">
        <v>76.95</v>
      </c>
      <c r="Y69" s="486">
        <v>43195</v>
      </c>
      <c r="Z69" s="488">
        <v>114.11</v>
      </c>
      <c r="AA69" s="486">
        <v>43195</v>
      </c>
      <c r="AB69" s="488">
        <v>201.56</v>
      </c>
      <c r="AC69" s="486">
        <v>43195</v>
      </c>
      <c r="AD69" s="488">
        <v>157.54</v>
      </c>
      <c r="AE69" s="486">
        <v>43195</v>
      </c>
      <c r="AF69" s="488">
        <v>241.07</v>
      </c>
      <c r="AG69" s="486">
        <v>43195</v>
      </c>
      <c r="AH69" s="488">
        <v>92.38</v>
      </c>
      <c r="AI69" s="486">
        <v>43195</v>
      </c>
      <c r="AJ69" s="488">
        <v>69.59</v>
      </c>
      <c r="AK69" s="486">
        <v>43195</v>
      </c>
      <c r="AL69" s="488">
        <v>10.77</v>
      </c>
      <c r="AM69" s="486">
        <v>43195</v>
      </c>
      <c r="AN69" s="488">
        <v>85.46</v>
      </c>
      <c r="AO69" s="486">
        <v>43195</v>
      </c>
      <c r="AP69" s="488">
        <v>84.37</v>
      </c>
      <c r="AQ69" s="486">
        <v>43195</v>
      </c>
      <c r="AR69" s="488">
        <v>50.12</v>
      </c>
      <c r="AS69" s="486">
        <v>43195</v>
      </c>
      <c r="AT69" s="488">
        <v>24.3</v>
      </c>
      <c r="AU69" s="486">
        <v>43195</v>
      </c>
      <c r="AV69" s="488">
        <v>102.47</v>
      </c>
      <c r="AW69" s="486">
        <v>43195</v>
      </c>
      <c r="AX69" s="488">
        <v>112.4</v>
      </c>
    </row>
    <row r="70" spans="1:50" s="401" customFormat="1" x14ac:dyDescent="0.25">
      <c r="A70" s="486">
        <v>43196</v>
      </c>
      <c r="B70" s="487">
        <v>63.38</v>
      </c>
      <c r="C70" s="486">
        <v>43196</v>
      </c>
      <c r="D70" s="488">
        <v>56.51</v>
      </c>
      <c r="E70" s="486">
        <v>43196</v>
      </c>
      <c r="F70" s="488">
        <v>100.35</v>
      </c>
      <c r="G70" s="486">
        <v>43196</v>
      </c>
      <c r="H70" s="488">
        <v>70.11</v>
      </c>
      <c r="I70" s="486">
        <v>43196</v>
      </c>
      <c r="J70" s="488">
        <v>396.55</v>
      </c>
      <c r="K70" s="486">
        <v>43196</v>
      </c>
      <c r="L70" s="488">
        <v>89.78</v>
      </c>
      <c r="M70" s="486">
        <v>43196</v>
      </c>
      <c r="N70" s="488">
        <v>116.1</v>
      </c>
      <c r="O70" s="486">
        <v>43196</v>
      </c>
      <c r="P70" s="488">
        <v>60.88</v>
      </c>
      <c r="Q70" s="486">
        <v>43196</v>
      </c>
      <c r="R70" s="488">
        <v>52.34</v>
      </c>
      <c r="S70" s="486">
        <v>43196</v>
      </c>
      <c r="T70" s="488">
        <v>84.43</v>
      </c>
      <c r="U70" s="486">
        <v>43196</v>
      </c>
      <c r="V70" s="488">
        <v>227.19</v>
      </c>
      <c r="W70" s="486">
        <v>43196</v>
      </c>
      <c r="X70" s="488">
        <v>73.86</v>
      </c>
      <c r="Y70" s="486">
        <v>43196</v>
      </c>
      <c r="Z70" s="488">
        <v>110.94</v>
      </c>
      <c r="AA70" s="486">
        <v>43196</v>
      </c>
      <c r="AB70" s="488">
        <v>196.63</v>
      </c>
      <c r="AC70" s="486">
        <v>43196</v>
      </c>
      <c r="AD70" s="488">
        <v>154.19</v>
      </c>
      <c r="AE70" s="486">
        <v>43196</v>
      </c>
      <c r="AF70" s="488">
        <v>234.29</v>
      </c>
      <c r="AG70" s="486">
        <v>43196</v>
      </c>
      <c r="AH70" s="488">
        <v>90.23</v>
      </c>
      <c r="AI70" s="486">
        <v>43196</v>
      </c>
      <c r="AJ70" s="488">
        <v>67.55</v>
      </c>
      <c r="AK70" s="486">
        <v>43196</v>
      </c>
      <c r="AL70" s="488">
        <v>10.77</v>
      </c>
      <c r="AM70" s="486">
        <v>43196</v>
      </c>
      <c r="AN70" s="488">
        <v>85.27</v>
      </c>
      <c r="AO70" s="486">
        <v>43196</v>
      </c>
      <c r="AP70" s="488">
        <v>84.57</v>
      </c>
      <c r="AQ70" s="486">
        <v>43196</v>
      </c>
      <c r="AR70" s="488">
        <v>50.25</v>
      </c>
      <c r="AS70" s="486">
        <v>43196</v>
      </c>
      <c r="AT70" s="488">
        <v>24.35</v>
      </c>
      <c r="AU70" s="486">
        <v>43196</v>
      </c>
      <c r="AV70" s="488">
        <v>102.92</v>
      </c>
      <c r="AW70" s="486">
        <v>43196</v>
      </c>
      <c r="AX70" s="488">
        <v>112.57</v>
      </c>
    </row>
    <row r="71" spans="1:50" s="401" customFormat="1" x14ac:dyDescent="0.25">
      <c r="A71" s="486">
        <v>43199</v>
      </c>
      <c r="B71" s="487">
        <v>63.31</v>
      </c>
      <c r="C71" s="486">
        <v>43199</v>
      </c>
      <c r="D71" s="488">
        <v>56.82</v>
      </c>
      <c r="E71" s="486">
        <v>43199</v>
      </c>
      <c r="F71" s="488">
        <v>99.7</v>
      </c>
      <c r="G71" s="486">
        <v>43199</v>
      </c>
      <c r="H71" s="488">
        <v>70.27</v>
      </c>
      <c r="I71" s="486">
        <v>43199</v>
      </c>
      <c r="J71" s="488">
        <v>405.65</v>
      </c>
      <c r="K71" s="486">
        <v>43199</v>
      </c>
      <c r="L71" s="488">
        <v>90.48</v>
      </c>
      <c r="M71" s="486">
        <v>43199</v>
      </c>
      <c r="N71" s="488">
        <v>117.19</v>
      </c>
      <c r="O71" s="486">
        <v>43199</v>
      </c>
      <c r="P71" s="488">
        <v>60.48</v>
      </c>
      <c r="Q71" s="486">
        <v>43199</v>
      </c>
      <c r="R71" s="488">
        <v>53.02</v>
      </c>
      <c r="S71" s="486">
        <v>43199</v>
      </c>
      <c r="T71" s="488">
        <v>84.45</v>
      </c>
      <c r="U71" s="486">
        <v>43199</v>
      </c>
      <c r="V71" s="488">
        <v>226.21</v>
      </c>
      <c r="W71" s="486">
        <v>43199</v>
      </c>
      <c r="X71" s="488">
        <v>75.19</v>
      </c>
      <c r="Y71" s="486">
        <v>43199</v>
      </c>
      <c r="Z71" s="488">
        <v>111.56</v>
      </c>
      <c r="AA71" s="486">
        <v>43199</v>
      </c>
      <c r="AB71" s="488">
        <v>196.09</v>
      </c>
      <c r="AC71" s="486">
        <v>43199</v>
      </c>
      <c r="AD71" s="488">
        <v>154.69999999999999</v>
      </c>
      <c r="AE71" s="486">
        <v>43199</v>
      </c>
      <c r="AF71" s="488">
        <v>234.32</v>
      </c>
      <c r="AG71" s="486">
        <v>43199</v>
      </c>
      <c r="AH71" s="488">
        <v>90.77</v>
      </c>
      <c r="AI71" s="486">
        <v>43199</v>
      </c>
      <c r="AJ71" s="488">
        <v>67.180000000000007</v>
      </c>
      <c r="AK71" s="486">
        <v>43199</v>
      </c>
      <c r="AL71" s="488">
        <v>10.77</v>
      </c>
      <c r="AM71" s="486">
        <v>43199</v>
      </c>
      <c r="AN71" s="488">
        <v>85.59</v>
      </c>
      <c r="AO71" s="486">
        <v>43199</v>
      </c>
      <c r="AP71" s="488">
        <v>84.62</v>
      </c>
      <c r="AQ71" s="486">
        <v>43199</v>
      </c>
      <c r="AR71" s="488">
        <v>50.35</v>
      </c>
      <c r="AS71" s="486">
        <v>43199</v>
      </c>
      <c r="AT71" s="488">
        <v>24.33</v>
      </c>
      <c r="AU71" s="486">
        <v>43199</v>
      </c>
      <c r="AV71" s="488">
        <v>102.94</v>
      </c>
      <c r="AW71" s="486">
        <v>43199</v>
      </c>
      <c r="AX71" s="488">
        <v>112.46</v>
      </c>
    </row>
    <row r="72" spans="1:50" s="401" customFormat="1" x14ac:dyDescent="0.25">
      <c r="A72" s="486">
        <v>43200</v>
      </c>
      <c r="B72" s="487">
        <v>63.97</v>
      </c>
      <c r="C72" s="486">
        <v>43200</v>
      </c>
      <c r="D72" s="488">
        <v>57.99</v>
      </c>
      <c r="E72" s="486">
        <v>43200</v>
      </c>
      <c r="F72" s="488">
        <v>101.37</v>
      </c>
      <c r="G72" s="486">
        <v>43200</v>
      </c>
      <c r="H72" s="488">
        <v>70.709999999999994</v>
      </c>
      <c r="I72" s="486">
        <v>43200</v>
      </c>
      <c r="J72" s="488">
        <v>418.7</v>
      </c>
      <c r="K72" s="486">
        <v>43200</v>
      </c>
      <c r="L72" s="488">
        <v>93.62</v>
      </c>
      <c r="M72" s="486">
        <v>43200</v>
      </c>
      <c r="N72" s="488">
        <v>119.49</v>
      </c>
      <c r="O72" s="486">
        <v>43200</v>
      </c>
      <c r="P72" s="488">
        <v>61.21</v>
      </c>
      <c r="Q72" s="486">
        <v>43200</v>
      </c>
      <c r="R72" s="488">
        <v>54.8</v>
      </c>
      <c r="S72" s="486">
        <v>43200</v>
      </c>
      <c r="T72" s="488">
        <v>86.09</v>
      </c>
      <c r="U72" s="486">
        <v>43200</v>
      </c>
      <c r="V72" s="488">
        <v>226.07</v>
      </c>
      <c r="W72" s="486">
        <v>43200</v>
      </c>
      <c r="X72" s="488">
        <v>76.790000000000006</v>
      </c>
      <c r="Y72" s="486">
        <v>43200</v>
      </c>
      <c r="Z72" s="488">
        <v>115.84</v>
      </c>
      <c r="AA72" s="486">
        <v>43200</v>
      </c>
      <c r="AB72" s="488">
        <v>197.86</v>
      </c>
      <c r="AC72" s="486">
        <v>43200</v>
      </c>
      <c r="AD72" s="488">
        <v>157.25</v>
      </c>
      <c r="AE72" s="486">
        <v>43200</v>
      </c>
      <c r="AF72" s="488">
        <v>238</v>
      </c>
      <c r="AG72" s="486">
        <v>43200</v>
      </c>
      <c r="AH72" s="488">
        <v>92.88</v>
      </c>
      <c r="AI72" s="486">
        <v>43200</v>
      </c>
      <c r="AJ72" s="488">
        <v>67</v>
      </c>
      <c r="AK72" s="486">
        <v>43200</v>
      </c>
      <c r="AL72" s="488">
        <v>10.76</v>
      </c>
      <c r="AM72" s="486">
        <v>43200</v>
      </c>
      <c r="AN72" s="488">
        <v>85.9</v>
      </c>
      <c r="AO72" s="486">
        <v>43200</v>
      </c>
      <c r="AP72" s="488">
        <v>84.59</v>
      </c>
      <c r="AQ72" s="486">
        <v>43200</v>
      </c>
      <c r="AR72" s="488">
        <v>50.16</v>
      </c>
      <c r="AS72" s="486">
        <v>43200</v>
      </c>
      <c r="AT72" s="488">
        <v>24.33</v>
      </c>
      <c r="AU72" s="486">
        <v>43200</v>
      </c>
      <c r="AV72" s="488">
        <v>102.76</v>
      </c>
      <c r="AW72" s="486">
        <v>43200</v>
      </c>
      <c r="AX72" s="488">
        <v>112.28</v>
      </c>
    </row>
    <row r="73" spans="1:50" s="401" customFormat="1" x14ac:dyDescent="0.25">
      <c r="A73" s="486">
        <v>43201</v>
      </c>
      <c r="B73" s="487">
        <v>63.07</v>
      </c>
      <c r="C73" s="486">
        <v>43201</v>
      </c>
      <c r="D73" s="488">
        <v>57.56</v>
      </c>
      <c r="E73" s="486">
        <v>43201</v>
      </c>
      <c r="F73" s="488">
        <v>100.8</v>
      </c>
      <c r="G73" s="486">
        <v>43201</v>
      </c>
      <c r="H73" s="488">
        <v>70.72</v>
      </c>
      <c r="I73" s="486">
        <v>43201</v>
      </c>
      <c r="J73" s="488">
        <v>412.12</v>
      </c>
      <c r="K73" s="486">
        <v>43201</v>
      </c>
      <c r="L73" s="488">
        <v>93.64</v>
      </c>
      <c r="M73" s="486">
        <v>43201</v>
      </c>
      <c r="N73" s="488">
        <v>119.16</v>
      </c>
      <c r="O73" s="486">
        <v>43201</v>
      </c>
      <c r="P73" s="488">
        <v>60.18</v>
      </c>
      <c r="Q73" s="486">
        <v>43201</v>
      </c>
      <c r="R73" s="488">
        <v>54.95</v>
      </c>
      <c r="S73" s="486">
        <v>43201</v>
      </c>
      <c r="T73" s="488">
        <v>87.33</v>
      </c>
      <c r="U73" s="486">
        <v>43201</v>
      </c>
      <c r="V73" s="488">
        <v>225.45</v>
      </c>
      <c r="W73" s="486">
        <v>43201</v>
      </c>
      <c r="X73" s="488">
        <v>76.5</v>
      </c>
      <c r="Y73" s="486">
        <v>43201</v>
      </c>
      <c r="Z73" s="488">
        <v>116.98</v>
      </c>
      <c r="AA73" s="486">
        <v>43201</v>
      </c>
      <c r="AB73" s="488">
        <v>198</v>
      </c>
      <c r="AC73" s="486">
        <v>43201</v>
      </c>
      <c r="AD73" s="488">
        <v>156.6</v>
      </c>
      <c r="AE73" s="486">
        <v>43201</v>
      </c>
      <c r="AF73" s="488">
        <v>238</v>
      </c>
      <c r="AG73" s="486">
        <v>43201</v>
      </c>
      <c r="AH73" s="488">
        <v>91.86</v>
      </c>
      <c r="AI73" s="486">
        <v>43201</v>
      </c>
      <c r="AJ73" s="488">
        <v>66.83</v>
      </c>
      <c r="AK73" s="486">
        <v>43201</v>
      </c>
      <c r="AL73" s="488">
        <v>10.77</v>
      </c>
      <c r="AM73" s="486">
        <v>43201</v>
      </c>
      <c r="AN73" s="488">
        <v>85.93</v>
      </c>
      <c r="AO73" s="486">
        <v>43201</v>
      </c>
      <c r="AP73" s="488">
        <v>84.66</v>
      </c>
      <c r="AQ73" s="486">
        <v>43201</v>
      </c>
      <c r="AR73" s="488">
        <v>50.17</v>
      </c>
      <c r="AS73" s="486">
        <v>43201</v>
      </c>
      <c r="AT73" s="488">
        <v>24.38</v>
      </c>
      <c r="AU73" s="486">
        <v>43201</v>
      </c>
      <c r="AV73" s="488">
        <v>102.86</v>
      </c>
      <c r="AW73" s="486">
        <v>43201</v>
      </c>
      <c r="AX73" s="488">
        <v>112.32</v>
      </c>
    </row>
    <row r="74" spans="1:50" s="401" customFormat="1" x14ac:dyDescent="0.25">
      <c r="A74" s="486">
        <v>43202</v>
      </c>
      <c r="B74" s="487">
        <v>64</v>
      </c>
      <c r="C74" s="486">
        <v>43202</v>
      </c>
      <c r="D74" s="488">
        <v>58.17</v>
      </c>
      <c r="E74" s="486">
        <v>43202</v>
      </c>
      <c r="F74" s="488">
        <v>100.39</v>
      </c>
      <c r="G74" s="486">
        <v>43202</v>
      </c>
      <c r="H74" s="488">
        <v>70.150000000000006</v>
      </c>
      <c r="I74" s="486">
        <v>43202</v>
      </c>
      <c r="J74" s="488">
        <v>415.05</v>
      </c>
      <c r="K74" s="486">
        <v>43202</v>
      </c>
      <c r="L74" s="488">
        <v>92.12</v>
      </c>
      <c r="M74" s="486">
        <v>43202</v>
      </c>
      <c r="N74" s="488">
        <v>121.4</v>
      </c>
      <c r="O74" s="486">
        <v>43202</v>
      </c>
      <c r="P74" s="488">
        <v>58.84</v>
      </c>
      <c r="Q74" s="486">
        <v>43202</v>
      </c>
      <c r="R74" s="488">
        <v>56.43</v>
      </c>
      <c r="S74" s="486">
        <v>43202</v>
      </c>
      <c r="T74" s="488">
        <v>86.83</v>
      </c>
      <c r="U74" s="486">
        <v>43202</v>
      </c>
      <c r="V74" s="488">
        <v>224.22</v>
      </c>
      <c r="W74" s="486">
        <v>43202</v>
      </c>
      <c r="X74" s="488">
        <v>77.459999999999994</v>
      </c>
      <c r="Y74" s="486">
        <v>43202</v>
      </c>
      <c r="Z74" s="488">
        <v>121.02</v>
      </c>
      <c r="AA74" s="486">
        <v>43202</v>
      </c>
      <c r="AB74" s="488">
        <v>200.35</v>
      </c>
      <c r="AC74" s="486">
        <v>43202</v>
      </c>
      <c r="AD74" s="488">
        <v>157.75</v>
      </c>
      <c r="AE74" s="486">
        <v>43202</v>
      </c>
      <c r="AF74" s="488">
        <v>241.91</v>
      </c>
      <c r="AG74" s="486">
        <v>43202</v>
      </c>
      <c r="AH74" s="488">
        <v>93.58</v>
      </c>
      <c r="AI74" s="486">
        <v>43202</v>
      </c>
      <c r="AJ74" s="488">
        <v>67.77</v>
      </c>
      <c r="AK74" s="486">
        <v>43202</v>
      </c>
      <c r="AL74" s="488">
        <v>10.77</v>
      </c>
      <c r="AM74" s="486">
        <v>43202</v>
      </c>
      <c r="AN74" s="488">
        <v>86.24</v>
      </c>
      <c r="AO74" s="486">
        <v>43202</v>
      </c>
      <c r="AP74" s="488">
        <v>84.53</v>
      </c>
      <c r="AQ74" s="486">
        <v>43202</v>
      </c>
      <c r="AR74" s="488">
        <v>50.02</v>
      </c>
      <c r="AS74" s="486">
        <v>43202</v>
      </c>
      <c r="AT74" s="488">
        <v>24.33</v>
      </c>
      <c r="AU74" s="486">
        <v>43202</v>
      </c>
      <c r="AV74" s="488">
        <v>102.49</v>
      </c>
      <c r="AW74" s="486">
        <v>43202</v>
      </c>
      <c r="AX74" s="488">
        <v>112.32</v>
      </c>
    </row>
    <row r="75" spans="1:50" s="401" customFormat="1" x14ac:dyDescent="0.25">
      <c r="A75" s="486">
        <v>43203</v>
      </c>
      <c r="B75" s="487">
        <v>63.43</v>
      </c>
      <c r="C75" s="486">
        <v>43203</v>
      </c>
      <c r="D75" s="488">
        <v>58.11</v>
      </c>
      <c r="E75" s="486">
        <v>43203</v>
      </c>
      <c r="F75" s="488">
        <v>100.35</v>
      </c>
      <c r="G75" s="486">
        <v>43203</v>
      </c>
      <c r="H75" s="488">
        <v>70.17</v>
      </c>
      <c r="I75" s="486">
        <v>43203</v>
      </c>
      <c r="J75" s="488">
        <v>414.63</v>
      </c>
      <c r="K75" s="486">
        <v>43203</v>
      </c>
      <c r="L75" s="488">
        <v>91.83</v>
      </c>
      <c r="M75" s="486">
        <v>43203</v>
      </c>
      <c r="N75" s="488">
        <v>119.01</v>
      </c>
      <c r="O75" s="486">
        <v>43203</v>
      </c>
      <c r="P75" s="488">
        <v>58.65</v>
      </c>
      <c r="Q75" s="486">
        <v>43203</v>
      </c>
      <c r="R75" s="488">
        <v>56.07</v>
      </c>
      <c r="S75" s="486">
        <v>43203</v>
      </c>
      <c r="T75" s="488">
        <v>87.76</v>
      </c>
      <c r="U75" s="486">
        <v>43203</v>
      </c>
      <c r="V75" s="488">
        <v>223.89</v>
      </c>
      <c r="W75" s="486">
        <v>43203</v>
      </c>
      <c r="X75" s="488">
        <v>77.27</v>
      </c>
      <c r="Y75" s="486">
        <v>43203</v>
      </c>
      <c r="Z75" s="488">
        <v>120.83</v>
      </c>
      <c r="AA75" s="486">
        <v>43203</v>
      </c>
      <c r="AB75" s="488">
        <v>199.58</v>
      </c>
      <c r="AC75" s="486">
        <v>43203</v>
      </c>
      <c r="AD75" s="488">
        <v>157.29</v>
      </c>
      <c r="AE75" s="486">
        <v>43203</v>
      </c>
      <c r="AF75" s="488">
        <v>244.49</v>
      </c>
      <c r="AG75" s="486">
        <v>43203</v>
      </c>
      <c r="AH75" s="488">
        <v>93.08</v>
      </c>
      <c r="AI75" s="486">
        <v>43203</v>
      </c>
      <c r="AJ75" s="488">
        <v>67.25</v>
      </c>
      <c r="AK75" s="486">
        <v>43203</v>
      </c>
      <c r="AL75" s="488">
        <v>10.77</v>
      </c>
      <c r="AM75" s="486">
        <v>43203</v>
      </c>
      <c r="AN75" s="488">
        <v>86.29</v>
      </c>
      <c r="AO75" s="486">
        <v>43203</v>
      </c>
      <c r="AP75" s="488">
        <v>84.52</v>
      </c>
      <c r="AQ75" s="486">
        <v>43203</v>
      </c>
      <c r="AR75" s="488">
        <v>50.13</v>
      </c>
      <c r="AS75" s="486">
        <v>43203</v>
      </c>
      <c r="AT75" s="488">
        <v>24.34</v>
      </c>
      <c r="AU75" s="486">
        <v>43203</v>
      </c>
      <c r="AV75" s="488">
        <v>102.58</v>
      </c>
      <c r="AW75" s="486">
        <v>43203</v>
      </c>
      <c r="AX75" s="488">
        <v>112.41</v>
      </c>
    </row>
    <row r="76" spans="1:50" s="401" customFormat="1" x14ac:dyDescent="0.25">
      <c r="A76" s="486">
        <v>43206</v>
      </c>
      <c r="B76" s="487">
        <v>66.099999999999994</v>
      </c>
      <c r="C76" s="486">
        <v>43206</v>
      </c>
      <c r="D76" s="488">
        <v>58.89</v>
      </c>
      <c r="E76" s="486">
        <v>43206</v>
      </c>
      <c r="F76" s="488">
        <v>100.24</v>
      </c>
      <c r="G76" s="486">
        <v>43206</v>
      </c>
      <c r="H76" s="488">
        <v>71.290000000000006</v>
      </c>
      <c r="I76" s="486">
        <v>43206</v>
      </c>
      <c r="J76" s="488">
        <v>418.38</v>
      </c>
      <c r="K76" s="486">
        <v>43206</v>
      </c>
      <c r="L76" s="488">
        <v>92.6</v>
      </c>
      <c r="M76" s="486">
        <v>43206</v>
      </c>
      <c r="N76" s="488">
        <v>119.41</v>
      </c>
      <c r="O76" s="486">
        <v>43206</v>
      </c>
      <c r="P76" s="488">
        <v>54.08</v>
      </c>
      <c r="Q76" s="486">
        <v>43206</v>
      </c>
      <c r="R76" s="488">
        <v>56.87</v>
      </c>
      <c r="S76" s="486">
        <v>43206</v>
      </c>
      <c r="T76" s="488">
        <v>88.04</v>
      </c>
      <c r="U76" s="486">
        <v>43206</v>
      </c>
      <c r="V76" s="488">
        <v>227.02</v>
      </c>
      <c r="W76" s="486">
        <v>43206</v>
      </c>
      <c r="X76" s="488">
        <v>77.8</v>
      </c>
      <c r="Y76" s="486">
        <v>43206</v>
      </c>
      <c r="Z76" s="488">
        <v>122.01</v>
      </c>
      <c r="AA76" s="486">
        <v>43206</v>
      </c>
      <c r="AB76" s="488">
        <v>201.68</v>
      </c>
      <c r="AC76" s="486">
        <v>43206</v>
      </c>
      <c r="AD76" s="488">
        <v>158.61000000000001</v>
      </c>
      <c r="AE76" s="486">
        <v>43206</v>
      </c>
      <c r="AF76" s="488">
        <v>250.03</v>
      </c>
      <c r="AG76" s="486">
        <v>43206</v>
      </c>
      <c r="AH76" s="488">
        <v>94.17</v>
      </c>
      <c r="AI76" s="486">
        <v>43206</v>
      </c>
      <c r="AJ76" s="488">
        <v>67.06</v>
      </c>
      <c r="AK76" s="486">
        <v>43206</v>
      </c>
      <c r="AL76" s="488">
        <v>10.77</v>
      </c>
      <c r="AM76" s="486">
        <v>43206</v>
      </c>
      <c r="AN76" s="488">
        <v>86.42</v>
      </c>
      <c r="AO76" s="486">
        <v>43206</v>
      </c>
      <c r="AP76" s="488">
        <v>84.46</v>
      </c>
      <c r="AQ76" s="486">
        <v>43206</v>
      </c>
      <c r="AR76" s="488">
        <v>49.99</v>
      </c>
      <c r="AS76" s="486">
        <v>43206</v>
      </c>
      <c r="AT76" s="488">
        <v>24.335000000000001</v>
      </c>
      <c r="AU76" s="486">
        <v>43206</v>
      </c>
      <c r="AV76" s="488">
        <v>102.53</v>
      </c>
      <c r="AW76" s="486">
        <v>43206</v>
      </c>
      <c r="AX76" s="488">
        <v>112.27</v>
      </c>
    </row>
    <row r="77" spans="1:50" s="401" customFormat="1" x14ac:dyDescent="0.25">
      <c r="A77" s="486">
        <v>43207</v>
      </c>
      <c r="B77" s="487">
        <v>67.11</v>
      </c>
      <c r="C77" s="486">
        <v>43207</v>
      </c>
      <c r="D77" s="488">
        <v>59.56</v>
      </c>
      <c r="E77" s="486">
        <v>43207</v>
      </c>
      <c r="F77" s="488">
        <v>102.17</v>
      </c>
      <c r="G77" s="486">
        <v>43207</v>
      </c>
      <c r="H77" s="488">
        <v>71.45</v>
      </c>
      <c r="I77" s="486">
        <v>43207</v>
      </c>
      <c r="J77" s="488">
        <v>435.45</v>
      </c>
      <c r="K77" s="486">
        <v>43207</v>
      </c>
      <c r="L77" s="488">
        <v>93.59</v>
      </c>
      <c r="M77" s="486">
        <v>43207</v>
      </c>
      <c r="N77" s="488">
        <v>123.35</v>
      </c>
      <c r="O77" s="486">
        <v>43207</v>
      </c>
      <c r="P77" s="488">
        <v>52.38</v>
      </c>
      <c r="Q77" s="486">
        <v>43207</v>
      </c>
      <c r="R77" s="488">
        <v>57.86</v>
      </c>
      <c r="S77" s="486">
        <v>43207</v>
      </c>
      <c r="T77" s="488">
        <v>86.06</v>
      </c>
      <c r="U77" s="486">
        <v>43207</v>
      </c>
      <c r="V77" s="488">
        <v>231.4</v>
      </c>
      <c r="W77" s="486">
        <v>43207</v>
      </c>
      <c r="X77" s="488">
        <v>80.03</v>
      </c>
      <c r="Y77" s="486">
        <v>43207</v>
      </c>
      <c r="Z77" s="488">
        <v>124.36</v>
      </c>
      <c r="AA77" s="486">
        <v>43207</v>
      </c>
      <c r="AB77" s="488">
        <v>203.66</v>
      </c>
      <c r="AC77" s="486">
        <v>43207</v>
      </c>
      <c r="AD77" s="488">
        <v>160.29</v>
      </c>
      <c r="AE77" s="486">
        <v>43207</v>
      </c>
      <c r="AF77" s="488">
        <v>252</v>
      </c>
      <c r="AG77" s="486">
        <v>43207</v>
      </c>
      <c r="AH77" s="488">
        <v>96.07</v>
      </c>
      <c r="AI77" s="486">
        <v>43207</v>
      </c>
      <c r="AJ77" s="488">
        <v>67.510000000000005</v>
      </c>
      <c r="AK77" s="486">
        <v>43207</v>
      </c>
      <c r="AL77" s="488">
        <v>10.77</v>
      </c>
      <c r="AM77" s="486">
        <v>43207</v>
      </c>
      <c r="AN77" s="488">
        <v>86.46</v>
      </c>
      <c r="AO77" s="486">
        <v>43207</v>
      </c>
      <c r="AP77" s="488">
        <v>84.51</v>
      </c>
      <c r="AQ77" s="486">
        <v>43207</v>
      </c>
      <c r="AR77" s="488">
        <v>50.18</v>
      </c>
      <c r="AS77" s="486">
        <v>43207</v>
      </c>
      <c r="AT77" s="488">
        <v>24.33</v>
      </c>
      <c r="AU77" s="486">
        <v>43207</v>
      </c>
      <c r="AV77" s="488">
        <v>102.59</v>
      </c>
      <c r="AW77" s="486">
        <v>43207</v>
      </c>
      <c r="AX77" s="488">
        <v>112.03</v>
      </c>
    </row>
    <row r="78" spans="1:50" s="401" customFormat="1" x14ac:dyDescent="0.25">
      <c r="A78" s="486">
        <v>43208</v>
      </c>
      <c r="B78" s="487">
        <v>66.61</v>
      </c>
      <c r="C78" s="486">
        <v>43208</v>
      </c>
      <c r="D78" s="488">
        <v>59.99</v>
      </c>
      <c r="E78" s="486">
        <v>43208</v>
      </c>
      <c r="F78" s="488">
        <v>101.21</v>
      </c>
      <c r="G78" s="486">
        <v>43208</v>
      </c>
      <c r="H78" s="488">
        <v>71.099999999999994</v>
      </c>
      <c r="I78" s="486">
        <v>43208</v>
      </c>
      <c r="J78" s="488">
        <v>471.03</v>
      </c>
      <c r="K78" s="486">
        <v>43208</v>
      </c>
      <c r="L78" s="488">
        <v>94.32</v>
      </c>
      <c r="M78" s="486">
        <v>43208</v>
      </c>
      <c r="N78" s="488">
        <v>124.46</v>
      </c>
      <c r="O78" s="486">
        <v>43208</v>
      </c>
      <c r="P78" s="488">
        <v>52.3</v>
      </c>
      <c r="Q78" s="486">
        <v>43208</v>
      </c>
      <c r="R78" s="488">
        <v>54.73</v>
      </c>
      <c r="S78" s="486">
        <v>43208</v>
      </c>
      <c r="T78" s="488">
        <v>85.49</v>
      </c>
      <c r="U78" s="486">
        <v>43208</v>
      </c>
      <c r="V78" s="488">
        <v>232.16</v>
      </c>
      <c r="W78" s="486">
        <v>43208</v>
      </c>
      <c r="X78" s="488">
        <v>80.34</v>
      </c>
      <c r="Y78" s="486">
        <v>43208</v>
      </c>
      <c r="Z78" s="488">
        <v>123.78</v>
      </c>
      <c r="AA78" s="486">
        <v>43208</v>
      </c>
      <c r="AB78" s="488">
        <v>205.41</v>
      </c>
      <c r="AC78" s="486">
        <v>43208</v>
      </c>
      <c r="AD78" s="488">
        <v>160.5</v>
      </c>
      <c r="AE78" s="486">
        <v>43208</v>
      </c>
      <c r="AF78" s="488">
        <v>255.53</v>
      </c>
      <c r="AG78" s="486">
        <v>43208</v>
      </c>
      <c r="AH78" s="488">
        <v>96.44</v>
      </c>
      <c r="AI78" s="486">
        <v>43208</v>
      </c>
      <c r="AJ78" s="488">
        <v>66.2</v>
      </c>
      <c r="AK78" s="486">
        <v>43208</v>
      </c>
      <c r="AL78" s="488">
        <v>10.78</v>
      </c>
      <c r="AM78" s="486">
        <v>43208</v>
      </c>
      <c r="AN78" s="488">
        <v>86.37</v>
      </c>
      <c r="AO78" s="486">
        <v>43208</v>
      </c>
      <c r="AP78" s="488">
        <v>84.18</v>
      </c>
      <c r="AQ78" s="486">
        <v>43208</v>
      </c>
      <c r="AR78" s="488">
        <v>49.99</v>
      </c>
      <c r="AS78" s="486">
        <v>43208</v>
      </c>
      <c r="AT78" s="488">
        <v>24.32</v>
      </c>
      <c r="AU78" s="486">
        <v>43208</v>
      </c>
      <c r="AV78" s="488">
        <v>102.19</v>
      </c>
      <c r="AW78" s="486">
        <v>43208</v>
      </c>
      <c r="AX78" s="488">
        <v>112.03</v>
      </c>
    </row>
    <row r="79" spans="1:50" s="401" customFormat="1" x14ac:dyDescent="0.25">
      <c r="A79" s="486">
        <v>43209</v>
      </c>
      <c r="B79" s="487">
        <v>65.86</v>
      </c>
      <c r="C79" s="486">
        <v>43209</v>
      </c>
      <c r="D79" s="488">
        <v>59.32</v>
      </c>
      <c r="E79" s="486">
        <v>43209</v>
      </c>
      <c r="F79" s="488">
        <v>100.89</v>
      </c>
      <c r="G79" s="486">
        <v>43209</v>
      </c>
      <c r="H79" s="488">
        <v>70.38</v>
      </c>
      <c r="I79" s="486">
        <v>43209</v>
      </c>
      <c r="J79" s="488">
        <v>462.71</v>
      </c>
      <c r="K79" s="486">
        <v>43209</v>
      </c>
      <c r="L79" s="488">
        <v>93.01</v>
      </c>
      <c r="M79" s="486">
        <v>43209</v>
      </c>
      <c r="N79" s="488">
        <v>124.06</v>
      </c>
      <c r="O79" s="486">
        <v>43209</v>
      </c>
      <c r="P79" s="488">
        <v>51.61</v>
      </c>
      <c r="Q79" s="486">
        <v>43209</v>
      </c>
      <c r="R79" s="488">
        <v>51.19</v>
      </c>
      <c r="S79" s="486">
        <v>43209</v>
      </c>
      <c r="T79" s="488">
        <v>83.99</v>
      </c>
      <c r="U79" s="486">
        <v>43209</v>
      </c>
      <c r="V79" s="488">
        <v>229.62</v>
      </c>
      <c r="W79" s="486">
        <v>43209</v>
      </c>
      <c r="X79" s="488">
        <v>79.680000000000007</v>
      </c>
      <c r="Y79" s="486">
        <v>43209</v>
      </c>
      <c r="Z79" s="488">
        <v>120.24</v>
      </c>
      <c r="AA79" s="486">
        <v>43209</v>
      </c>
      <c r="AB79" s="488">
        <v>205.82</v>
      </c>
      <c r="AC79" s="486">
        <v>43209</v>
      </c>
      <c r="AD79" s="488">
        <v>159.6</v>
      </c>
      <c r="AE79" s="486">
        <v>43209</v>
      </c>
      <c r="AF79" s="488">
        <v>251.59</v>
      </c>
      <c r="AG79" s="486">
        <v>43209</v>
      </c>
      <c r="AH79" s="488">
        <v>96.11</v>
      </c>
      <c r="AI79" s="486">
        <v>43209</v>
      </c>
      <c r="AJ79" s="488">
        <v>65.73</v>
      </c>
      <c r="AK79" s="486">
        <v>43209</v>
      </c>
      <c r="AL79" s="488">
        <v>10.75</v>
      </c>
      <c r="AM79" s="486">
        <v>43209</v>
      </c>
      <c r="AN79" s="488">
        <v>86.1</v>
      </c>
      <c r="AO79" s="486">
        <v>43209</v>
      </c>
      <c r="AP79" s="488">
        <v>84.01</v>
      </c>
      <c r="AQ79" s="486">
        <v>43209</v>
      </c>
      <c r="AR79" s="488">
        <v>49.68</v>
      </c>
      <c r="AS79" s="486">
        <v>43209</v>
      </c>
      <c r="AT79" s="488">
        <v>24.31</v>
      </c>
      <c r="AU79" s="486">
        <v>43209</v>
      </c>
      <c r="AV79" s="488">
        <v>101.91</v>
      </c>
      <c r="AW79" s="486">
        <v>43209</v>
      </c>
      <c r="AX79" s="488">
        <v>111.64</v>
      </c>
    </row>
    <row r="80" spans="1:50" s="401" customFormat="1" x14ac:dyDescent="0.25">
      <c r="A80" s="486">
        <v>43210</v>
      </c>
      <c r="B80" s="487">
        <v>65.12</v>
      </c>
      <c r="C80" s="486">
        <v>43210</v>
      </c>
      <c r="D80" s="488">
        <v>59</v>
      </c>
      <c r="E80" s="486">
        <v>43210</v>
      </c>
      <c r="F80" s="488">
        <v>100.24</v>
      </c>
      <c r="G80" s="486">
        <v>43210</v>
      </c>
      <c r="H80" s="488">
        <v>69.2</v>
      </c>
      <c r="I80" s="486">
        <v>43210</v>
      </c>
      <c r="J80" s="488">
        <v>456.27</v>
      </c>
      <c r="K80" s="486">
        <v>43210</v>
      </c>
      <c r="L80" s="488">
        <v>92.6</v>
      </c>
      <c r="M80" s="486">
        <v>43210</v>
      </c>
      <c r="N80" s="488">
        <v>122.82</v>
      </c>
      <c r="O80" s="486">
        <v>43210</v>
      </c>
      <c r="P80" s="488">
        <v>51.17</v>
      </c>
      <c r="Q80" s="486">
        <v>43210</v>
      </c>
      <c r="R80" s="488">
        <v>51.09</v>
      </c>
      <c r="S80" s="486">
        <v>43210</v>
      </c>
      <c r="T80" s="488">
        <v>82.81</v>
      </c>
      <c r="U80" s="486">
        <v>43210</v>
      </c>
      <c r="V80" s="488">
        <v>227.58</v>
      </c>
      <c r="W80" s="486">
        <v>43210</v>
      </c>
      <c r="X80" s="488">
        <v>78.73</v>
      </c>
      <c r="Y80" s="486">
        <v>43210</v>
      </c>
      <c r="Z80" s="488">
        <v>119.51</v>
      </c>
      <c r="AA80" s="486">
        <v>43210</v>
      </c>
      <c r="AB80" s="488">
        <v>204.67</v>
      </c>
      <c r="AC80" s="486">
        <v>43210</v>
      </c>
      <c r="AD80" s="488">
        <v>158.30000000000001</v>
      </c>
      <c r="AE80" s="486">
        <v>43210</v>
      </c>
      <c r="AF80" s="488">
        <v>247.12</v>
      </c>
      <c r="AG80" s="486">
        <v>43210</v>
      </c>
      <c r="AH80" s="488">
        <v>95</v>
      </c>
      <c r="AI80" s="486">
        <v>43210</v>
      </c>
      <c r="AJ80" s="488">
        <v>66.09</v>
      </c>
      <c r="AK80" s="486">
        <v>43210</v>
      </c>
      <c r="AL80" s="488">
        <v>10.75</v>
      </c>
      <c r="AM80" s="486">
        <v>43210</v>
      </c>
      <c r="AN80" s="488">
        <v>85.89</v>
      </c>
      <c r="AO80" s="486">
        <v>43210</v>
      </c>
      <c r="AP80" s="488">
        <v>83.77</v>
      </c>
      <c r="AQ80" s="486">
        <v>43210</v>
      </c>
      <c r="AR80" s="488">
        <v>49.61</v>
      </c>
      <c r="AS80" s="486">
        <v>43210</v>
      </c>
      <c r="AT80" s="488">
        <v>24.274999999999999</v>
      </c>
      <c r="AU80" s="486">
        <v>43210</v>
      </c>
      <c r="AV80" s="488">
        <v>101.57</v>
      </c>
      <c r="AW80" s="486">
        <v>43210</v>
      </c>
      <c r="AX80" s="488">
        <v>111.15</v>
      </c>
    </row>
    <row r="81" spans="1:50" s="401" customFormat="1" x14ac:dyDescent="0.25">
      <c r="A81" s="486">
        <v>43213</v>
      </c>
      <c r="B81" s="487">
        <v>65.680000000000007</v>
      </c>
      <c r="C81" s="486">
        <v>43213</v>
      </c>
      <c r="D81" s="488">
        <v>58.83</v>
      </c>
      <c r="E81" s="486">
        <v>43213</v>
      </c>
      <c r="F81" s="488">
        <v>100.15</v>
      </c>
      <c r="G81" s="486">
        <v>43213</v>
      </c>
      <c r="H81" s="488">
        <v>70.22</v>
      </c>
      <c r="I81" s="486">
        <v>43213</v>
      </c>
      <c r="J81" s="488">
        <v>447.84</v>
      </c>
      <c r="K81" s="486">
        <v>43213</v>
      </c>
      <c r="L81" s="488">
        <v>93.17</v>
      </c>
      <c r="M81" s="486">
        <v>43213</v>
      </c>
      <c r="N81" s="488">
        <v>121.89</v>
      </c>
      <c r="O81" s="486">
        <v>43213</v>
      </c>
      <c r="P81" s="488">
        <v>50.9</v>
      </c>
      <c r="Q81" s="486">
        <v>43213</v>
      </c>
      <c r="R81" s="488">
        <v>50.18</v>
      </c>
      <c r="S81" s="486">
        <v>43213</v>
      </c>
      <c r="T81" s="488">
        <v>86.12</v>
      </c>
      <c r="U81" s="486">
        <v>43213</v>
      </c>
      <c r="V81" s="488">
        <v>228.26</v>
      </c>
      <c r="W81" s="486">
        <v>43213</v>
      </c>
      <c r="X81" s="488">
        <v>78.209999999999994</v>
      </c>
      <c r="Y81" s="486">
        <v>43213</v>
      </c>
      <c r="Z81" s="488">
        <v>119</v>
      </c>
      <c r="AA81" s="486">
        <v>43213</v>
      </c>
      <c r="AB81" s="488">
        <v>204.88</v>
      </c>
      <c r="AC81" s="486">
        <v>43213</v>
      </c>
      <c r="AD81" s="488">
        <v>158.28</v>
      </c>
      <c r="AE81" s="486">
        <v>43213</v>
      </c>
      <c r="AF81" s="488">
        <v>248.82</v>
      </c>
      <c r="AG81" s="486">
        <v>43213</v>
      </c>
      <c r="AH81" s="488">
        <v>95.35</v>
      </c>
      <c r="AI81" s="486">
        <v>43213</v>
      </c>
      <c r="AJ81" s="488">
        <v>66.88</v>
      </c>
      <c r="AK81" s="486">
        <v>43213</v>
      </c>
      <c r="AL81" s="488">
        <v>10.73</v>
      </c>
      <c r="AM81" s="486">
        <v>43213</v>
      </c>
      <c r="AN81" s="488">
        <v>85.66</v>
      </c>
      <c r="AO81" s="486">
        <v>43213</v>
      </c>
      <c r="AP81" s="488">
        <v>83.68</v>
      </c>
      <c r="AQ81" s="486">
        <v>43213</v>
      </c>
      <c r="AR81" s="488">
        <v>49.57</v>
      </c>
      <c r="AS81" s="486">
        <v>43213</v>
      </c>
      <c r="AT81" s="488">
        <v>24.28</v>
      </c>
      <c r="AU81" s="486">
        <v>43213</v>
      </c>
      <c r="AV81" s="488">
        <v>101.47</v>
      </c>
      <c r="AW81" s="486">
        <v>43213</v>
      </c>
      <c r="AX81" s="488">
        <v>110.88</v>
      </c>
    </row>
    <row r="82" spans="1:50" s="401" customFormat="1" x14ac:dyDescent="0.25">
      <c r="A82" s="486">
        <v>43214</v>
      </c>
      <c r="B82" s="487">
        <v>66.599999999999994</v>
      </c>
      <c r="C82" s="486">
        <v>43214</v>
      </c>
      <c r="D82" s="488">
        <v>57.24</v>
      </c>
      <c r="E82" s="486">
        <v>43214</v>
      </c>
      <c r="F82" s="488">
        <v>99.46</v>
      </c>
      <c r="G82" s="486">
        <v>43214</v>
      </c>
      <c r="H82" s="488">
        <v>70.37</v>
      </c>
      <c r="I82" s="486">
        <v>43214</v>
      </c>
      <c r="J82" s="488">
        <v>436.47</v>
      </c>
      <c r="K82" s="486">
        <v>43214</v>
      </c>
      <c r="L82" s="488">
        <v>91.36</v>
      </c>
      <c r="M82" s="486">
        <v>43214</v>
      </c>
      <c r="N82" s="488">
        <v>117.88</v>
      </c>
      <c r="O82" s="486">
        <v>43214</v>
      </c>
      <c r="P82" s="488">
        <v>51.58</v>
      </c>
      <c r="Q82" s="486">
        <v>43214</v>
      </c>
      <c r="R82" s="488">
        <v>48.72</v>
      </c>
      <c r="S82" s="486">
        <v>43214</v>
      </c>
      <c r="T82" s="488">
        <v>86.26</v>
      </c>
      <c r="U82" s="486">
        <v>43214</v>
      </c>
      <c r="V82" s="488">
        <v>226.23</v>
      </c>
      <c r="W82" s="486">
        <v>43214</v>
      </c>
      <c r="X82" s="488">
        <v>75.28</v>
      </c>
      <c r="Y82" s="486">
        <v>43214</v>
      </c>
      <c r="Z82" s="488">
        <v>119.01</v>
      </c>
      <c r="AA82" s="486">
        <v>43214</v>
      </c>
      <c r="AB82" s="488">
        <v>200.18</v>
      </c>
      <c r="AC82" s="486">
        <v>43214</v>
      </c>
      <c r="AD82" s="488">
        <v>156.33000000000001</v>
      </c>
      <c r="AE82" s="486">
        <v>43214</v>
      </c>
      <c r="AF82" s="488">
        <v>245.56</v>
      </c>
      <c r="AG82" s="486">
        <v>43214</v>
      </c>
      <c r="AH82" s="488">
        <v>93.12</v>
      </c>
      <c r="AI82" s="486">
        <v>43214</v>
      </c>
      <c r="AJ82" s="488">
        <v>66.97</v>
      </c>
      <c r="AK82" s="486">
        <v>43214</v>
      </c>
      <c r="AL82" s="488">
        <v>10.73</v>
      </c>
      <c r="AM82" s="486">
        <v>43214</v>
      </c>
      <c r="AN82" s="488">
        <v>85.49</v>
      </c>
      <c r="AO82" s="486">
        <v>43214</v>
      </c>
      <c r="AP82" s="488">
        <v>83.59</v>
      </c>
      <c r="AQ82" s="486">
        <v>43214</v>
      </c>
      <c r="AR82" s="488">
        <v>49.65</v>
      </c>
      <c r="AS82" s="486">
        <v>43214</v>
      </c>
      <c r="AT82" s="488">
        <v>24.24</v>
      </c>
      <c r="AU82" s="486">
        <v>43214</v>
      </c>
      <c r="AV82" s="488">
        <v>101.35</v>
      </c>
      <c r="AW82" s="486">
        <v>43214</v>
      </c>
      <c r="AX82" s="488">
        <v>110.71</v>
      </c>
    </row>
    <row r="83" spans="1:50" s="401" customFormat="1" x14ac:dyDescent="0.25">
      <c r="A83" s="486">
        <v>43215</v>
      </c>
      <c r="B83" s="487">
        <v>67.73</v>
      </c>
      <c r="C83" s="486">
        <v>43215</v>
      </c>
      <c r="D83" s="488">
        <v>57.55</v>
      </c>
      <c r="E83" s="486">
        <v>43215</v>
      </c>
      <c r="F83" s="488">
        <v>101.15</v>
      </c>
      <c r="G83" s="486">
        <v>43215</v>
      </c>
      <c r="H83" s="488">
        <v>70.44</v>
      </c>
      <c r="I83" s="486">
        <v>43215</v>
      </c>
      <c r="J83" s="488">
        <v>437.96</v>
      </c>
      <c r="K83" s="486">
        <v>43215</v>
      </c>
      <c r="L83" s="488">
        <v>91.87</v>
      </c>
      <c r="M83" s="486">
        <v>43215</v>
      </c>
      <c r="N83" s="488">
        <v>117.32</v>
      </c>
      <c r="O83" s="486">
        <v>43215</v>
      </c>
      <c r="P83" s="488">
        <v>51.76</v>
      </c>
      <c r="Q83" s="486">
        <v>43215</v>
      </c>
      <c r="R83" s="488">
        <v>49.14</v>
      </c>
      <c r="S83" s="486">
        <v>43215</v>
      </c>
      <c r="T83" s="488">
        <v>86.97</v>
      </c>
      <c r="U83" s="486">
        <v>43215</v>
      </c>
      <c r="V83" s="488">
        <v>226.87</v>
      </c>
      <c r="W83" s="486">
        <v>43215</v>
      </c>
      <c r="X83" s="488">
        <v>74</v>
      </c>
      <c r="Y83" s="486">
        <v>43215</v>
      </c>
      <c r="Z83" s="488">
        <v>119.38</v>
      </c>
      <c r="AA83" s="486">
        <v>43215</v>
      </c>
      <c r="AB83" s="488">
        <v>198.25</v>
      </c>
      <c r="AC83" s="486">
        <v>43215</v>
      </c>
      <c r="AD83" s="488">
        <v>156.54</v>
      </c>
      <c r="AE83" s="486">
        <v>43215</v>
      </c>
      <c r="AF83" s="488">
        <v>246.9</v>
      </c>
      <c r="AG83" s="486">
        <v>43215</v>
      </c>
      <c r="AH83" s="488">
        <v>92.31</v>
      </c>
      <c r="AI83" s="486">
        <v>43215</v>
      </c>
      <c r="AJ83" s="488">
        <v>66.67</v>
      </c>
      <c r="AK83" s="486">
        <v>43215</v>
      </c>
      <c r="AL83" s="488">
        <v>10.73</v>
      </c>
      <c r="AM83" s="486">
        <v>43215</v>
      </c>
      <c r="AN83" s="488">
        <v>85.5</v>
      </c>
      <c r="AO83" s="486">
        <v>43215</v>
      </c>
      <c r="AP83" s="488">
        <v>83.43</v>
      </c>
      <c r="AQ83" s="486">
        <v>43215</v>
      </c>
      <c r="AR83" s="488">
        <v>49.58</v>
      </c>
      <c r="AS83" s="486">
        <v>43215</v>
      </c>
      <c r="AT83" s="488">
        <v>24.23</v>
      </c>
      <c r="AU83" s="486">
        <v>43215</v>
      </c>
      <c r="AV83" s="488">
        <v>101.13</v>
      </c>
      <c r="AW83" s="486">
        <v>43215</v>
      </c>
      <c r="AX83" s="488">
        <v>110.31</v>
      </c>
    </row>
    <row r="84" spans="1:50" s="401" customFormat="1" x14ac:dyDescent="0.25">
      <c r="A84" s="486">
        <v>43216</v>
      </c>
      <c r="B84" s="487">
        <v>68.69</v>
      </c>
      <c r="C84" s="486">
        <v>43216</v>
      </c>
      <c r="D84" s="488">
        <v>57.91</v>
      </c>
      <c r="E84" s="486">
        <v>43216</v>
      </c>
      <c r="F84" s="488">
        <v>99.84</v>
      </c>
      <c r="G84" s="486">
        <v>43216</v>
      </c>
      <c r="H84" s="488">
        <v>71.03</v>
      </c>
      <c r="I84" s="486">
        <v>43216</v>
      </c>
      <c r="J84" s="488">
        <v>446.19</v>
      </c>
      <c r="K84" s="486">
        <v>43216</v>
      </c>
      <c r="L84" s="488">
        <v>97.44</v>
      </c>
      <c r="M84" s="486">
        <v>43216</v>
      </c>
      <c r="N84" s="488">
        <v>120.83</v>
      </c>
      <c r="O84" s="486">
        <v>43216</v>
      </c>
      <c r="P84" s="488">
        <v>52.04</v>
      </c>
      <c r="Q84" s="486">
        <v>43216</v>
      </c>
      <c r="R84" s="488">
        <v>50.49</v>
      </c>
      <c r="S84" s="486">
        <v>43216</v>
      </c>
      <c r="T84" s="488">
        <v>85.81</v>
      </c>
      <c r="U84" s="486">
        <v>43216</v>
      </c>
      <c r="V84" s="488">
        <v>228.73</v>
      </c>
      <c r="W84" s="486">
        <v>43216</v>
      </c>
      <c r="X84" s="488">
        <v>76.03</v>
      </c>
      <c r="Y84" s="486">
        <v>43216</v>
      </c>
      <c r="Z84" s="488">
        <v>121.25</v>
      </c>
      <c r="AA84" s="486">
        <v>43216</v>
      </c>
      <c r="AB84" s="488">
        <v>198.14</v>
      </c>
      <c r="AC84" s="486">
        <v>43216</v>
      </c>
      <c r="AD84" s="488">
        <v>158.05000000000001</v>
      </c>
      <c r="AE84" s="486">
        <v>43216</v>
      </c>
      <c r="AF84" s="488">
        <v>246.93</v>
      </c>
      <c r="AG84" s="486">
        <v>43216</v>
      </c>
      <c r="AH84" s="488">
        <v>94.26</v>
      </c>
      <c r="AI84" s="486">
        <v>43216</v>
      </c>
      <c r="AJ84" s="488">
        <v>68.05</v>
      </c>
      <c r="AK84" s="486">
        <v>43216</v>
      </c>
      <c r="AL84" s="488">
        <v>10.74</v>
      </c>
      <c r="AM84" s="486">
        <v>43216</v>
      </c>
      <c r="AN84" s="488">
        <v>85.8</v>
      </c>
      <c r="AO84" s="486">
        <v>43216</v>
      </c>
      <c r="AP84" s="488">
        <v>83.57</v>
      </c>
      <c r="AQ84" s="486">
        <v>43216</v>
      </c>
      <c r="AR84" s="488">
        <v>49.64</v>
      </c>
      <c r="AS84" s="486">
        <v>43216</v>
      </c>
      <c r="AT84" s="488">
        <v>24.25</v>
      </c>
      <c r="AU84" s="486">
        <v>43216</v>
      </c>
      <c r="AV84" s="488">
        <v>101.42</v>
      </c>
      <c r="AW84" s="486">
        <v>43216</v>
      </c>
      <c r="AX84" s="488">
        <v>110.4</v>
      </c>
    </row>
    <row r="85" spans="1:50" s="401" customFormat="1" x14ac:dyDescent="0.25">
      <c r="A85" s="486">
        <v>43217</v>
      </c>
      <c r="B85" s="487">
        <v>69.95</v>
      </c>
      <c r="C85" s="486">
        <v>43217</v>
      </c>
      <c r="D85" s="488">
        <v>57.76</v>
      </c>
      <c r="E85" s="486">
        <v>43217</v>
      </c>
      <c r="F85" s="488">
        <v>99.23</v>
      </c>
      <c r="G85" s="486">
        <v>43217</v>
      </c>
      <c r="H85" s="488">
        <v>71.349999999999994</v>
      </c>
      <c r="I85" s="486">
        <v>43217</v>
      </c>
      <c r="J85" s="488">
        <v>447.03</v>
      </c>
      <c r="K85" s="486">
        <v>43217</v>
      </c>
      <c r="L85" s="488">
        <v>98.73</v>
      </c>
      <c r="M85" s="486">
        <v>43217</v>
      </c>
      <c r="N85" s="488">
        <v>120.22</v>
      </c>
      <c r="O85" s="486">
        <v>43217</v>
      </c>
      <c r="P85" s="488">
        <v>52.27</v>
      </c>
      <c r="Q85" s="486">
        <v>43217</v>
      </c>
      <c r="R85" s="488">
        <v>49.4</v>
      </c>
      <c r="S85" s="486">
        <v>43217</v>
      </c>
      <c r="T85" s="488">
        <v>87.36</v>
      </c>
      <c r="U85" s="486">
        <v>43217</v>
      </c>
      <c r="V85" s="488">
        <v>234.22</v>
      </c>
      <c r="W85" s="486">
        <v>43217</v>
      </c>
      <c r="X85" s="488">
        <v>74.13</v>
      </c>
      <c r="Y85" s="486">
        <v>43217</v>
      </c>
      <c r="Z85" s="488">
        <v>120.28</v>
      </c>
      <c r="AA85" s="486">
        <v>43217</v>
      </c>
      <c r="AB85" s="488">
        <v>195.28</v>
      </c>
      <c r="AC85" s="486">
        <v>43217</v>
      </c>
      <c r="AD85" s="488">
        <v>158.11000000000001</v>
      </c>
      <c r="AE85" s="486">
        <v>43217</v>
      </c>
      <c r="AF85" s="488">
        <v>250.33</v>
      </c>
      <c r="AG85" s="486">
        <v>43217</v>
      </c>
      <c r="AH85" s="488">
        <v>95.82</v>
      </c>
      <c r="AI85" s="486">
        <v>43217</v>
      </c>
      <c r="AJ85" s="488">
        <v>69.56</v>
      </c>
      <c r="AK85" s="486">
        <v>43217</v>
      </c>
      <c r="AL85" s="488">
        <v>10.75</v>
      </c>
      <c r="AM85" s="486">
        <v>43217</v>
      </c>
      <c r="AN85" s="488">
        <v>85.76</v>
      </c>
      <c r="AO85" s="486">
        <v>43217</v>
      </c>
      <c r="AP85" s="488">
        <v>83.71</v>
      </c>
      <c r="AQ85" s="486">
        <v>43217</v>
      </c>
      <c r="AR85" s="488">
        <v>49.73</v>
      </c>
      <c r="AS85" s="486">
        <v>43217</v>
      </c>
      <c r="AT85" s="488">
        <v>24.274999999999999</v>
      </c>
      <c r="AU85" s="486">
        <v>43217</v>
      </c>
      <c r="AV85" s="488">
        <v>101.59</v>
      </c>
      <c r="AW85" s="486">
        <v>43217</v>
      </c>
      <c r="AX85" s="488">
        <v>110.49</v>
      </c>
    </row>
    <row r="86" spans="1:50" s="401" customFormat="1" x14ac:dyDescent="0.25">
      <c r="A86" s="486">
        <v>43220</v>
      </c>
      <c r="B86" s="487">
        <v>69.83</v>
      </c>
      <c r="C86" s="486">
        <v>43220</v>
      </c>
      <c r="D86" s="488">
        <v>57.01</v>
      </c>
      <c r="E86" s="486">
        <v>43220</v>
      </c>
      <c r="F86" s="488">
        <v>100.33</v>
      </c>
      <c r="G86" s="486">
        <v>43220</v>
      </c>
      <c r="H86" s="488">
        <v>70.099999999999994</v>
      </c>
      <c r="I86" s="486">
        <v>43220</v>
      </c>
      <c r="J86" s="488">
        <v>440.78</v>
      </c>
      <c r="K86" s="486">
        <v>43220</v>
      </c>
      <c r="L86" s="488">
        <v>96.55</v>
      </c>
      <c r="M86" s="486">
        <v>43220</v>
      </c>
      <c r="N86" s="488">
        <v>120.99</v>
      </c>
      <c r="O86" s="486">
        <v>43220</v>
      </c>
      <c r="P86" s="488">
        <v>52.13</v>
      </c>
      <c r="Q86" s="486">
        <v>43220</v>
      </c>
      <c r="R86" s="488">
        <v>49.67</v>
      </c>
      <c r="S86" s="486">
        <v>43220</v>
      </c>
      <c r="T86" s="488">
        <v>88.09</v>
      </c>
      <c r="U86" s="486">
        <v>43220</v>
      </c>
      <c r="V86" s="488">
        <v>233.13</v>
      </c>
      <c r="W86" s="486">
        <v>43220</v>
      </c>
      <c r="X86" s="488">
        <v>74.61</v>
      </c>
      <c r="Y86" s="486">
        <v>43220</v>
      </c>
      <c r="Z86" s="488">
        <v>117.1</v>
      </c>
      <c r="AA86" s="486">
        <v>43220</v>
      </c>
      <c r="AB86" s="488">
        <v>192.35</v>
      </c>
      <c r="AC86" s="486">
        <v>43220</v>
      </c>
      <c r="AD86" s="488">
        <v>156.84</v>
      </c>
      <c r="AE86" s="486">
        <v>43220</v>
      </c>
      <c r="AF86" s="488">
        <v>247.2</v>
      </c>
      <c r="AG86" s="486">
        <v>43220</v>
      </c>
      <c r="AH86" s="488">
        <v>93.52</v>
      </c>
      <c r="AI86" s="486">
        <v>43220</v>
      </c>
      <c r="AJ86" s="488">
        <v>68.39</v>
      </c>
      <c r="AK86" s="486">
        <v>43220</v>
      </c>
      <c r="AL86" s="488">
        <v>10.75</v>
      </c>
      <c r="AM86" s="486">
        <v>43220</v>
      </c>
      <c r="AN86" s="488">
        <v>85.7</v>
      </c>
      <c r="AO86" s="486">
        <v>43220</v>
      </c>
      <c r="AP86" s="488">
        <v>83.67</v>
      </c>
      <c r="AQ86" s="486">
        <v>43220</v>
      </c>
      <c r="AR86" s="488">
        <v>49.83</v>
      </c>
      <c r="AS86" s="486">
        <v>43220</v>
      </c>
      <c r="AT86" s="488">
        <v>24.31</v>
      </c>
      <c r="AU86" s="486">
        <v>43220</v>
      </c>
      <c r="AV86" s="488">
        <v>101.7</v>
      </c>
      <c r="AW86" s="486">
        <v>43220</v>
      </c>
      <c r="AX86" s="488">
        <v>110.14</v>
      </c>
    </row>
    <row r="87" spans="1:50" s="401" customFormat="1" x14ac:dyDescent="0.25">
      <c r="A87" s="486">
        <v>43221</v>
      </c>
      <c r="B87" s="487">
        <v>68</v>
      </c>
      <c r="C87" s="486">
        <v>43221</v>
      </c>
      <c r="D87" s="488">
        <v>56.96</v>
      </c>
      <c r="E87" s="486">
        <v>43221</v>
      </c>
      <c r="F87" s="488">
        <v>100.06</v>
      </c>
      <c r="G87" s="486">
        <v>43221</v>
      </c>
      <c r="H87" s="488">
        <v>69.56</v>
      </c>
      <c r="I87" s="486">
        <v>43221</v>
      </c>
      <c r="J87" s="488">
        <v>447.55</v>
      </c>
      <c r="K87" s="486">
        <v>43221</v>
      </c>
      <c r="L87" s="488">
        <v>102.07</v>
      </c>
      <c r="M87" s="486">
        <v>43221</v>
      </c>
      <c r="N87" s="488">
        <v>123.11</v>
      </c>
      <c r="O87" s="486">
        <v>43221</v>
      </c>
      <c r="P87" s="488">
        <v>52.69</v>
      </c>
      <c r="Q87" s="486">
        <v>43221</v>
      </c>
      <c r="R87" s="488">
        <v>50.91</v>
      </c>
      <c r="S87" s="486">
        <v>43221</v>
      </c>
      <c r="T87" s="488">
        <v>87.39</v>
      </c>
      <c r="U87" s="486">
        <v>43221</v>
      </c>
      <c r="V87" s="488">
        <v>229.68</v>
      </c>
      <c r="W87" s="486">
        <v>43221</v>
      </c>
      <c r="X87" s="488">
        <v>74.81</v>
      </c>
      <c r="Y87" s="486">
        <v>43221</v>
      </c>
      <c r="Z87" s="488">
        <v>119.12</v>
      </c>
      <c r="AA87" s="486">
        <v>43221</v>
      </c>
      <c r="AB87" s="488">
        <v>188.76</v>
      </c>
      <c r="AC87" s="486">
        <v>43221</v>
      </c>
      <c r="AD87" s="488">
        <v>157.28</v>
      </c>
      <c r="AE87" s="486">
        <v>43221</v>
      </c>
      <c r="AF87" s="488">
        <v>244.66</v>
      </c>
      <c r="AG87" s="486">
        <v>43221</v>
      </c>
      <c r="AH87" s="488">
        <v>95</v>
      </c>
      <c r="AI87" s="486">
        <v>43221</v>
      </c>
      <c r="AJ87" s="488">
        <v>68.099999999999994</v>
      </c>
      <c r="AK87" s="486">
        <v>43221</v>
      </c>
      <c r="AL87" s="488">
        <v>10.74</v>
      </c>
      <c r="AM87" s="486">
        <v>43221</v>
      </c>
      <c r="AN87" s="488">
        <v>85.4</v>
      </c>
      <c r="AO87" s="486">
        <v>43221</v>
      </c>
      <c r="AP87" s="488">
        <v>83.3</v>
      </c>
      <c r="AQ87" s="486">
        <v>43221</v>
      </c>
      <c r="AR87" s="488">
        <v>49.61</v>
      </c>
      <c r="AS87" s="486">
        <v>43221</v>
      </c>
      <c r="AT87" s="488">
        <v>24.125</v>
      </c>
      <c r="AU87" s="486">
        <v>43221</v>
      </c>
      <c r="AV87" s="488">
        <v>101.35</v>
      </c>
      <c r="AW87" s="486">
        <v>43221</v>
      </c>
      <c r="AX87" s="488">
        <v>109.53</v>
      </c>
    </row>
    <row r="88" spans="1:50" s="401" customFormat="1" x14ac:dyDescent="0.25">
      <c r="A88" s="486">
        <v>43222</v>
      </c>
      <c r="B88" s="487">
        <v>65.94</v>
      </c>
      <c r="C88" s="486">
        <v>43222</v>
      </c>
      <c r="D88" s="488">
        <v>56.83</v>
      </c>
      <c r="E88" s="486">
        <v>43222</v>
      </c>
      <c r="F88" s="488">
        <v>99.62</v>
      </c>
      <c r="G88" s="486">
        <v>43222</v>
      </c>
      <c r="H88" s="488">
        <v>67.489999999999995</v>
      </c>
      <c r="I88" s="486">
        <v>43222</v>
      </c>
      <c r="J88" s="488">
        <v>449.01</v>
      </c>
      <c r="K88" s="486">
        <v>43222</v>
      </c>
      <c r="L88" s="488">
        <v>100.37</v>
      </c>
      <c r="M88" s="486">
        <v>43222</v>
      </c>
      <c r="N88" s="488">
        <v>122.82</v>
      </c>
      <c r="O88" s="486">
        <v>43222</v>
      </c>
      <c r="P88" s="488">
        <v>51.5</v>
      </c>
      <c r="Q88" s="486">
        <v>43222</v>
      </c>
      <c r="R88" s="488">
        <v>50.53</v>
      </c>
      <c r="S88" s="486">
        <v>43222</v>
      </c>
      <c r="T88" s="488">
        <v>86.63</v>
      </c>
      <c r="U88" s="486">
        <v>43222</v>
      </c>
      <c r="V88" s="488">
        <v>226.8</v>
      </c>
      <c r="W88" s="486">
        <v>43222</v>
      </c>
      <c r="X88" s="488">
        <v>71.73</v>
      </c>
      <c r="Y88" s="486">
        <v>43222</v>
      </c>
      <c r="Z88" s="488">
        <v>118.35</v>
      </c>
      <c r="AA88" s="486">
        <v>43222</v>
      </c>
      <c r="AB88" s="488">
        <v>187.72</v>
      </c>
      <c r="AC88" s="486">
        <v>43222</v>
      </c>
      <c r="AD88" s="488">
        <v>156.38999999999999</v>
      </c>
      <c r="AE88" s="486">
        <v>43222</v>
      </c>
      <c r="AF88" s="488">
        <v>240.6</v>
      </c>
      <c r="AG88" s="486">
        <v>43222</v>
      </c>
      <c r="AH88" s="488">
        <v>93.51</v>
      </c>
      <c r="AI88" s="486">
        <v>43222</v>
      </c>
      <c r="AJ88" s="488">
        <v>68.260000000000005</v>
      </c>
      <c r="AK88" s="486">
        <v>43222</v>
      </c>
      <c r="AL88" s="488">
        <v>10.73</v>
      </c>
      <c r="AM88" s="486">
        <v>43222</v>
      </c>
      <c r="AN88" s="488">
        <v>85.37</v>
      </c>
      <c r="AO88" s="486">
        <v>43222</v>
      </c>
      <c r="AP88" s="488">
        <v>83.33</v>
      </c>
      <c r="AQ88" s="486">
        <v>43222</v>
      </c>
      <c r="AR88" s="488">
        <v>49.64</v>
      </c>
      <c r="AS88" s="486">
        <v>43222</v>
      </c>
      <c r="AT88" s="488">
        <v>24.16</v>
      </c>
      <c r="AU88" s="486">
        <v>43222</v>
      </c>
      <c r="AV88" s="488">
        <v>101.37</v>
      </c>
      <c r="AW88" s="486">
        <v>43222</v>
      </c>
      <c r="AX88" s="488">
        <v>108.66</v>
      </c>
    </row>
    <row r="89" spans="1:50" s="401" customFormat="1" x14ac:dyDescent="0.25">
      <c r="A89" s="486">
        <v>43223</v>
      </c>
      <c r="B89" s="487">
        <v>62.27</v>
      </c>
      <c r="C89" s="486">
        <v>43223</v>
      </c>
      <c r="D89" s="488">
        <v>57.09</v>
      </c>
      <c r="E89" s="486">
        <v>43223</v>
      </c>
      <c r="F89" s="488">
        <v>98.76</v>
      </c>
      <c r="G89" s="486">
        <v>43223</v>
      </c>
      <c r="H89" s="488">
        <v>66.05</v>
      </c>
      <c r="I89" s="486">
        <v>43223</v>
      </c>
      <c r="J89" s="488">
        <v>448.24</v>
      </c>
      <c r="K89" s="486">
        <v>43223</v>
      </c>
      <c r="L89" s="488">
        <v>100.28</v>
      </c>
      <c r="M89" s="486">
        <v>43223</v>
      </c>
      <c r="N89" s="488">
        <v>124.41</v>
      </c>
      <c r="O89" s="486">
        <v>43223</v>
      </c>
      <c r="P89" s="488">
        <v>51.45</v>
      </c>
      <c r="Q89" s="486">
        <v>43223</v>
      </c>
      <c r="R89" s="488">
        <v>50.71</v>
      </c>
      <c r="S89" s="486">
        <v>43223</v>
      </c>
      <c r="T89" s="488">
        <v>86.11</v>
      </c>
      <c r="U89" s="486">
        <v>43223</v>
      </c>
      <c r="V89" s="488">
        <v>224.07</v>
      </c>
      <c r="W89" s="486">
        <v>43223</v>
      </c>
      <c r="X89" s="488">
        <v>73.45</v>
      </c>
      <c r="Y89" s="486">
        <v>43223</v>
      </c>
      <c r="Z89" s="488">
        <v>120.27</v>
      </c>
      <c r="AA89" s="486">
        <v>43223</v>
      </c>
      <c r="AB89" s="488">
        <v>187.97</v>
      </c>
      <c r="AC89" s="486">
        <v>43223</v>
      </c>
      <c r="AD89" s="488">
        <v>155.96</v>
      </c>
      <c r="AE89" s="486">
        <v>43223</v>
      </c>
      <c r="AF89" s="488">
        <v>242.15</v>
      </c>
      <c r="AG89" s="486">
        <v>43223</v>
      </c>
      <c r="AH89" s="488">
        <v>94.07</v>
      </c>
      <c r="AI89" s="486">
        <v>43223</v>
      </c>
      <c r="AJ89" s="488">
        <v>66.900000000000006</v>
      </c>
      <c r="AK89" s="486">
        <v>43223</v>
      </c>
      <c r="AL89" s="488">
        <v>10.75</v>
      </c>
      <c r="AM89" s="486">
        <v>43223</v>
      </c>
      <c r="AN89" s="488">
        <v>85.36</v>
      </c>
      <c r="AO89" s="486">
        <v>43223</v>
      </c>
      <c r="AP89" s="488">
        <v>83.3</v>
      </c>
      <c r="AQ89" s="486">
        <v>43223</v>
      </c>
      <c r="AR89" s="488">
        <v>49.73</v>
      </c>
      <c r="AS89" s="486">
        <v>43223</v>
      </c>
      <c r="AT89" s="488">
        <v>24.17</v>
      </c>
      <c r="AU89" s="486">
        <v>43223</v>
      </c>
      <c r="AV89" s="488">
        <v>101.63</v>
      </c>
      <c r="AW89" s="486">
        <v>43223</v>
      </c>
      <c r="AX89" s="488">
        <v>108.54</v>
      </c>
    </row>
    <row r="90" spans="1:50" s="401" customFormat="1" x14ac:dyDescent="0.25">
      <c r="A90" s="486">
        <v>43224</v>
      </c>
      <c r="B90" s="487">
        <v>63.1</v>
      </c>
      <c r="C90" s="486">
        <v>43224</v>
      </c>
      <c r="D90" s="488">
        <v>57.8</v>
      </c>
      <c r="E90" s="486">
        <v>43224</v>
      </c>
      <c r="F90" s="488">
        <v>101.15</v>
      </c>
      <c r="G90" s="486">
        <v>43224</v>
      </c>
      <c r="H90" s="488">
        <v>66.97</v>
      </c>
      <c r="I90" s="486">
        <v>43224</v>
      </c>
      <c r="J90" s="488">
        <v>460.42</v>
      </c>
      <c r="K90" s="486">
        <v>43224</v>
      </c>
      <c r="L90" s="488">
        <v>100.17</v>
      </c>
      <c r="M90" s="486">
        <v>43224</v>
      </c>
      <c r="N90" s="488">
        <v>125.12</v>
      </c>
      <c r="O90" s="486">
        <v>43224</v>
      </c>
      <c r="P90" s="488">
        <v>51.33</v>
      </c>
      <c r="Q90" s="486">
        <v>43224</v>
      </c>
      <c r="R90" s="488">
        <v>52.56</v>
      </c>
      <c r="S90" s="486">
        <v>43224</v>
      </c>
      <c r="T90" s="488">
        <v>86.87</v>
      </c>
      <c r="U90" s="486">
        <v>43224</v>
      </c>
      <c r="V90" s="488">
        <v>221.28</v>
      </c>
      <c r="W90" s="486">
        <v>43224</v>
      </c>
      <c r="X90" s="488">
        <v>73.989999999999995</v>
      </c>
      <c r="Y90" s="486">
        <v>43224</v>
      </c>
      <c r="Z90" s="488">
        <v>123.87</v>
      </c>
      <c r="AA90" s="486">
        <v>43224</v>
      </c>
      <c r="AB90" s="488">
        <v>190.2</v>
      </c>
      <c r="AC90" s="486">
        <v>43224</v>
      </c>
      <c r="AD90" s="488">
        <v>158</v>
      </c>
      <c r="AE90" s="486">
        <v>43224</v>
      </c>
      <c r="AF90" s="488">
        <v>244.94</v>
      </c>
      <c r="AG90" s="486">
        <v>43224</v>
      </c>
      <c r="AH90" s="488">
        <v>95.16</v>
      </c>
      <c r="AI90" s="486">
        <v>43224</v>
      </c>
      <c r="AJ90" s="488">
        <v>68.099999999999994</v>
      </c>
      <c r="AK90" s="486">
        <v>43224</v>
      </c>
      <c r="AL90" s="488">
        <v>10.74</v>
      </c>
      <c r="AM90" s="486">
        <v>43224</v>
      </c>
      <c r="AN90" s="488">
        <v>85.42</v>
      </c>
      <c r="AO90" s="486">
        <v>43224</v>
      </c>
      <c r="AP90" s="488">
        <v>83.39</v>
      </c>
      <c r="AQ90" s="486">
        <v>43224</v>
      </c>
      <c r="AR90" s="488">
        <v>49.7</v>
      </c>
      <c r="AS90" s="486">
        <v>43224</v>
      </c>
      <c r="AT90" s="488">
        <v>24.195</v>
      </c>
      <c r="AU90" s="486">
        <v>43224</v>
      </c>
      <c r="AV90" s="488">
        <v>101.64</v>
      </c>
      <c r="AW90" s="486">
        <v>43224</v>
      </c>
      <c r="AX90" s="488">
        <v>108.63</v>
      </c>
    </row>
    <row r="91" spans="1:50" s="401" customFormat="1" x14ac:dyDescent="0.25">
      <c r="A91" s="486">
        <v>43227</v>
      </c>
      <c r="B91" s="487">
        <v>61.75</v>
      </c>
      <c r="C91" s="486">
        <v>43227</v>
      </c>
      <c r="D91" s="488">
        <v>57.78</v>
      </c>
      <c r="E91" s="486">
        <v>43227</v>
      </c>
      <c r="F91" s="488">
        <v>102.48</v>
      </c>
      <c r="G91" s="486">
        <v>43227</v>
      </c>
      <c r="H91" s="488">
        <v>67.22</v>
      </c>
      <c r="I91" s="486">
        <v>43227</v>
      </c>
      <c r="J91" s="488">
        <v>465.4</v>
      </c>
      <c r="K91" s="486">
        <v>43227</v>
      </c>
      <c r="L91" s="488">
        <v>99.63</v>
      </c>
      <c r="M91" s="486">
        <v>43227</v>
      </c>
      <c r="N91" s="488">
        <v>126.97</v>
      </c>
      <c r="O91" s="486">
        <v>43227</v>
      </c>
      <c r="P91" s="488">
        <v>51.32</v>
      </c>
      <c r="Q91" s="486">
        <v>43227</v>
      </c>
      <c r="R91" s="488">
        <v>52.59</v>
      </c>
      <c r="S91" s="486">
        <v>43227</v>
      </c>
      <c r="T91" s="488">
        <v>88.03</v>
      </c>
      <c r="U91" s="486">
        <v>43227</v>
      </c>
      <c r="V91" s="488">
        <v>223.8</v>
      </c>
      <c r="W91" s="486">
        <v>43227</v>
      </c>
      <c r="X91" s="488">
        <v>74.67</v>
      </c>
      <c r="Y91" s="486">
        <v>43227</v>
      </c>
      <c r="Z91" s="488">
        <v>123.84</v>
      </c>
      <c r="AA91" s="486">
        <v>43227</v>
      </c>
      <c r="AB91" s="488">
        <v>192.76</v>
      </c>
      <c r="AC91" s="486">
        <v>43227</v>
      </c>
      <c r="AD91" s="488">
        <v>158.66</v>
      </c>
      <c r="AE91" s="486">
        <v>43227</v>
      </c>
      <c r="AF91" s="488">
        <v>243.12</v>
      </c>
      <c r="AG91" s="486">
        <v>43227</v>
      </c>
      <c r="AH91" s="488">
        <v>96.22</v>
      </c>
      <c r="AI91" s="486">
        <v>43227</v>
      </c>
      <c r="AJ91" s="488">
        <v>69.34</v>
      </c>
      <c r="AK91" s="486">
        <v>43227</v>
      </c>
      <c r="AL91" s="488">
        <v>10.75</v>
      </c>
      <c r="AM91" s="486">
        <v>43227</v>
      </c>
      <c r="AN91" s="488">
        <v>85.5</v>
      </c>
      <c r="AO91" s="486">
        <v>43227</v>
      </c>
      <c r="AP91" s="488">
        <v>83.38</v>
      </c>
      <c r="AQ91" s="486">
        <v>43227</v>
      </c>
      <c r="AR91" s="488">
        <v>49.63</v>
      </c>
      <c r="AS91" s="486">
        <v>43227</v>
      </c>
      <c r="AT91" s="488">
        <v>24.195</v>
      </c>
      <c r="AU91" s="486">
        <v>43227</v>
      </c>
      <c r="AV91" s="488">
        <v>101.59</v>
      </c>
      <c r="AW91" s="486">
        <v>43227</v>
      </c>
      <c r="AX91" s="488">
        <v>108.18</v>
      </c>
    </row>
    <row r="92" spans="1:50" s="401" customFormat="1" x14ac:dyDescent="0.25">
      <c r="A92" s="486">
        <v>43228</v>
      </c>
      <c r="B92" s="487">
        <v>60.71</v>
      </c>
      <c r="C92" s="486">
        <v>43228</v>
      </c>
      <c r="D92" s="488">
        <v>57.66</v>
      </c>
      <c r="E92" s="486">
        <v>43228</v>
      </c>
      <c r="F92" s="488">
        <v>101.79</v>
      </c>
      <c r="G92" s="486">
        <v>43228</v>
      </c>
      <c r="H92" s="488">
        <v>66.66</v>
      </c>
      <c r="I92" s="486">
        <v>43228</v>
      </c>
      <c r="J92" s="488">
        <v>462.6</v>
      </c>
      <c r="K92" s="486">
        <v>43228</v>
      </c>
      <c r="L92" s="488">
        <v>99.4</v>
      </c>
      <c r="M92" s="486">
        <v>43228</v>
      </c>
      <c r="N92" s="488">
        <v>128.75</v>
      </c>
      <c r="O92" s="486">
        <v>43228</v>
      </c>
      <c r="P92" s="488">
        <v>50.53</v>
      </c>
      <c r="Q92" s="486">
        <v>43228</v>
      </c>
      <c r="R92" s="488">
        <v>53.45</v>
      </c>
      <c r="S92" s="486">
        <v>43228</v>
      </c>
      <c r="T92" s="488">
        <v>87.3</v>
      </c>
      <c r="U92" s="486">
        <v>43228</v>
      </c>
      <c r="V92" s="488">
        <v>221.46</v>
      </c>
      <c r="W92" s="486">
        <v>43228</v>
      </c>
      <c r="X92" s="488">
        <v>75.72</v>
      </c>
      <c r="Y92" s="486">
        <v>43228</v>
      </c>
      <c r="Z92" s="488">
        <v>124.11</v>
      </c>
      <c r="AA92" s="486">
        <v>43228</v>
      </c>
      <c r="AB92" s="488">
        <v>195.71</v>
      </c>
      <c r="AC92" s="486">
        <v>43228</v>
      </c>
      <c r="AD92" s="488">
        <v>158.77000000000001</v>
      </c>
      <c r="AE92" s="486">
        <v>43228</v>
      </c>
      <c r="AF92" s="488">
        <v>241.95</v>
      </c>
      <c r="AG92" s="486">
        <v>43228</v>
      </c>
      <c r="AH92" s="488">
        <v>95.81</v>
      </c>
      <c r="AI92" s="486">
        <v>43228</v>
      </c>
      <c r="AJ92" s="488">
        <v>68.459999999999994</v>
      </c>
      <c r="AK92" s="486">
        <v>43228</v>
      </c>
      <c r="AL92" s="488">
        <v>10.73</v>
      </c>
      <c r="AM92" s="486">
        <v>43228</v>
      </c>
      <c r="AN92" s="488">
        <v>85.37</v>
      </c>
      <c r="AO92" s="486">
        <v>43228</v>
      </c>
      <c r="AP92" s="488">
        <v>83.27</v>
      </c>
      <c r="AQ92" s="486">
        <v>43228</v>
      </c>
      <c r="AR92" s="488">
        <v>49.67</v>
      </c>
      <c r="AS92" s="486">
        <v>43228</v>
      </c>
      <c r="AT92" s="488">
        <v>24.18</v>
      </c>
      <c r="AU92" s="486">
        <v>43228</v>
      </c>
      <c r="AV92" s="488">
        <v>101.42</v>
      </c>
      <c r="AW92" s="486">
        <v>43228</v>
      </c>
      <c r="AX92" s="488">
        <v>107.54</v>
      </c>
    </row>
    <row r="93" spans="1:50" s="401" customFormat="1" x14ac:dyDescent="0.25">
      <c r="A93" s="486">
        <v>43229</v>
      </c>
      <c r="B93" s="487">
        <v>61.21</v>
      </c>
      <c r="C93" s="486">
        <v>43229</v>
      </c>
      <c r="D93" s="488">
        <v>58.49</v>
      </c>
      <c r="E93" s="486">
        <v>43229</v>
      </c>
      <c r="F93" s="488">
        <v>99.97</v>
      </c>
      <c r="G93" s="486">
        <v>43229</v>
      </c>
      <c r="H93" s="488">
        <v>67.27</v>
      </c>
      <c r="I93" s="486">
        <v>43229</v>
      </c>
      <c r="J93" s="488">
        <v>462.27</v>
      </c>
      <c r="K93" s="486">
        <v>43229</v>
      </c>
      <c r="L93" s="488">
        <v>101.18</v>
      </c>
      <c r="M93" s="486">
        <v>43229</v>
      </c>
      <c r="N93" s="488">
        <v>129.72999999999999</v>
      </c>
      <c r="O93" s="486">
        <v>43229</v>
      </c>
      <c r="P93" s="488">
        <v>51.09</v>
      </c>
      <c r="Q93" s="486">
        <v>43229</v>
      </c>
      <c r="R93" s="488">
        <v>54.13</v>
      </c>
      <c r="S93" s="486">
        <v>43229</v>
      </c>
      <c r="T93" s="488">
        <v>86.68</v>
      </c>
      <c r="U93" s="486">
        <v>43229</v>
      </c>
      <c r="V93" s="488">
        <v>221.97</v>
      </c>
      <c r="W93" s="486">
        <v>43229</v>
      </c>
      <c r="X93" s="488">
        <v>77.010000000000005</v>
      </c>
      <c r="Y93" s="486">
        <v>43229</v>
      </c>
      <c r="Z93" s="488">
        <v>126.17</v>
      </c>
      <c r="AA93" s="486">
        <v>43229</v>
      </c>
      <c r="AB93" s="488">
        <v>197.67</v>
      </c>
      <c r="AC93" s="486">
        <v>43229</v>
      </c>
      <c r="AD93" s="488">
        <v>160.19999999999999</v>
      </c>
      <c r="AE93" s="486">
        <v>43229</v>
      </c>
      <c r="AF93" s="488">
        <v>244.17</v>
      </c>
      <c r="AG93" s="486">
        <v>43229</v>
      </c>
      <c r="AH93" s="488">
        <v>96.94</v>
      </c>
      <c r="AI93" s="486">
        <v>43229</v>
      </c>
      <c r="AJ93" s="488">
        <v>67.95</v>
      </c>
      <c r="AK93" s="486">
        <v>43229</v>
      </c>
      <c r="AL93" s="488">
        <v>10.73</v>
      </c>
      <c r="AM93" s="486">
        <v>43229</v>
      </c>
      <c r="AN93" s="488">
        <v>85.51</v>
      </c>
      <c r="AO93" s="486">
        <v>43229</v>
      </c>
      <c r="AP93" s="488">
        <v>83.23</v>
      </c>
      <c r="AQ93" s="486">
        <v>43229</v>
      </c>
      <c r="AR93" s="488">
        <v>49.52</v>
      </c>
      <c r="AS93" s="486">
        <v>43229</v>
      </c>
      <c r="AT93" s="488">
        <v>24.175000000000001</v>
      </c>
      <c r="AU93" s="486">
        <v>43229</v>
      </c>
      <c r="AV93" s="488">
        <v>101.19</v>
      </c>
      <c r="AW93" s="486">
        <v>43229</v>
      </c>
      <c r="AX93" s="488">
        <v>107.35</v>
      </c>
    </row>
    <row r="94" spans="1:50" s="401" customFormat="1" x14ac:dyDescent="0.25">
      <c r="A94" s="486">
        <v>43230</v>
      </c>
      <c r="B94" s="487">
        <v>62.44</v>
      </c>
      <c r="C94" s="486">
        <v>43230</v>
      </c>
      <c r="D94" s="488">
        <v>58.91</v>
      </c>
      <c r="E94" s="486">
        <v>43230</v>
      </c>
      <c r="F94" s="488">
        <v>101.68</v>
      </c>
      <c r="G94" s="486">
        <v>43230</v>
      </c>
      <c r="H94" s="488">
        <v>67.72</v>
      </c>
      <c r="I94" s="486">
        <v>43230</v>
      </c>
      <c r="J94" s="488">
        <v>468.4</v>
      </c>
      <c r="K94" s="486">
        <v>43230</v>
      </c>
      <c r="L94" s="488">
        <v>102.85</v>
      </c>
      <c r="M94" s="486">
        <v>43230</v>
      </c>
      <c r="N94" s="488">
        <v>130.62</v>
      </c>
      <c r="O94" s="486">
        <v>43230</v>
      </c>
      <c r="P94" s="488">
        <v>51.15</v>
      </c>
      <c r="Q94" s="486">
        <v>43230</v>
      </c>
      <c r="R94" s="488">
        <v>55.53</v>
      </c>
      <c r="S94" s="486">
        <v>43230</v>
      </c>
      <c r="T94" s="488">
        <v>86.97</v>
      </c>
      <c r="U94" s="486">
        <v>43230</v>
      </c>
      <c r="V94" s="488">
        <v>220.39</v>
      </c>
      <c r="W94" s="486">
        <v>43230</v>
      </c>
      <c r="X94" s="488">
        <v>79.19</v>
      </c>
      <c r="Y94" s="486">
        <v>43230</v>
      </c>
      <c r="Z94" s="488">
        <v>128.66999999999999</v>
      </c>
      <c r="AA94" s="486">
        <v>43230</v>
      </c>
      <c r="AB94" s="488">
        <v>198.05</v>
      </c>
      <c r="AC94" s="486">
        <v>43230</v>
      </c>
      <c r="AD94" s="488">
        <v>161.61000000000001</v>
      </c>
      <c r="AE94" s="486">
        <v>43230</v>
      </c>
      <c r="AF94" s="488">
        <v>247.7</v>
      </c>
      <c r="AG94" s="486">
        <v>43230</v>
      </c>
      <c r="AH94" s="488">
        <v>97.91</v>
      </c>
      <c r="AI94" s="486">
        <v>43230</v>
      </c>
      <c r="AJ94" s="488">
        <v>67.92</v>
      </c>
      <c r="AK94" s="486">
        <v>43230</v>
      </c>
      <c r="AL94" s="488">
        <v>10.74</v>
      </c>
      <c r="AM94" s="486">
        <v>43230</v>
      </c>
      <c r="AN94" s="488">
        <v>85.76</v>
      </c>
      <c r="AO94" s="486">
        <v>43230</v>
      </c>
      <c r="AP94" s="488">
        <v>83.44</v>
      </c>
      <c r="AQ94" s="486">
        <v>43230</v>
      </c>
      <c r="AR94" s="488">
        <v>49.636099999999999</v>
      </c>
      <c r="AS94" s="486">
        <v>43230</v>
      </c>
      <c r="AT94" s="488">
        <v>24.19</v>
      </c>
      <c r="AU94" s="486">
        <v>43230</v>
      </c>
      <c r="AV94" s="488">
        <v>101.4</v>
      </c>
      <c r="AW94" s="486">
        <v>43230</v>
      </c>
      <c r="AX94" s="488">
        <v>108.71</v>
      </c>
    </row>
    <row r="95" spans="1:50" s="401" customFormat="1" x14ac:dyDescent="0.25">
      <c r="A95" s="486">
        <v>43231</v>
      </c>
      <c r="B95" s="487">
        <v>64.41</v>
      </c>
      <c r="C95" s="486">
        <v>43231</v>
      </c>
      <c r="D95" s="488">
        <v>58.89</v>
      </c>
      <c r="E95" s="486">
        <v>43231</v>
      </c>
      <c r="F95" s="488">
        <v>102.07</v>
      </c>
      <c r="G95" s="486">
        <v>43231</v>
      </c>
      <c r="H95" s="488">
        <v>68.25</v>
      </c>
      <c r="I95" s="486">
        <v>43231</v>
      </c>
      <c r="J95" s="488">
        <v>468.35</v>
      </c>
      <c r="K95" s="486">
        <v>43231</v>
      </c>
      <c r="L95" s="488">
        <v>104.18</v>
      </c>
      <c r="M95" s="486">
        <v>43231</v>
      </c>
      <c r="N95" s="488">
        <v>130.63</v>
      </c>
      <c r="O95" s="486">
        <v>43231</v>
      </c>
      <c r="P95" s="488">
        <v>51.86</v>
      </c>
      <c r="Q95" s="486">
        <v>43231</v>
      </c>
      <c r="R95" s="488">
        <v>54.84</v>
      </c>
      <c r="S95" s="486">
        <v>43231</v>
      </c>
      <c r="T95" s="488">
        <v>87.25</v>
      </c>
      <c r="U95" s="486">
        <v>43231</v>
      </c>
      <c r="V95" s="488">
        <v>220.23</v>
      </c>
      <c r="W95" s="486">
        <v>43231</v>
      </c>
      <c r="X95" s="488">
        <v>79.2</v>
      </c>
      <c r="Y95" s="486">
        <v>43231</v>
      </c>
      <c r="Z95" s="488">
        <v>126.56</v>
      </c>
      <c r="AA95" s="486">
        <v>43231</v>
      </c>
      <c r="AB95" s="488">
        <v>198.47</v>
      </c>
      <c r="AC95" s="486">
        <v>43231</v>
      </c>
      <c r="AD95" s="488">
        <v>161.9</v>
      </c>
      <c r="AE95" s="486">
        <v>43231</v>
      </c>
      <c r="AF95" s="488">
        <v>250.9</v>
      </c>
      <c r="AG95" s="486">
        <v>43231</v>
      </c>
      <c r="AH95" s="488">
        <v>97.7</v>
      </c>
      <c r="AI95" s="486">
        <v>43231</v>
      </c>
      <c r="AJ95" s="488">
        <v>68.430000000000007</v>
      </c>
      <c r="AK95" s="486">
        <v>43231</v>
      </c>
      <c r="AL95" s="488">
        <v>10.73</v>
      </c>
      <c r="AM95" s="486">
        <v>43231</v>
      </c>
      <c r="AN95" s="488">
        <v>85.73</v>
      </c>
      <c r="AO95" s="486">
        <v>43231</v>
      </c>
      <c r="AP95" s="488">
        <v>83.49</v>
      </c>
      <c r="AQ95" s="486">
        <v>43231</v>
      </c>
      <c r="AR95" s="488">
        <v>49.6</v>
      </c>
      <c r="AS95" s="486">
        <v>43231</v>
      </c>
      <c r="AT95" s="488">
        <v>24.184999999999999</v>
      </c>
      <c r="AU95" s="486">
        <v>43231</v>
      </c>
      <c r="AV95" s="488">
        <v>101.41</v>
      </c>
      <c r="AW95" s="486">
        <v>43231</v>
      </c>
      <c r="AX95" s="488">
        <v>109.17</v>
      </c>
    </row>
    <row r="96" spans="1:50" s="401" customFormat="1" x14ac:dyDescent="0.25">
      <c r="A96" s="486">
        <v>43234</v>
      </c>
      <c r="B96" s="487">
        <v>66.819999999999993</v>
      </c>
      <c r="C96" s="486">
        <v>43234</v>
      </c>
      <c r="D96" s="488">
        <v>59.12</v>
      </c>
      <c r="E96" s="486">
        <v>43234</v>
      </c>
      <c r="F96" s="488">
        <v>102.44</v>
      </c>
      <c r="G96" s="486">
        <v>43234</v>
      </c>
      <c r="H96" s="488">
        <v>67.62</v>
      </c>
      <c r="I96" s="486">
        <v>43234</v>
      </c>
      <c r="J96" s="488">
        <v>466.19</v>
      </c>
      <c r="K96" s="486">
        <v>43234</v>
      </c>
      <c r="L96" s="488">
        <v>105.89</v>
      </c>
      <c r="M96" s="486">
        <v>43234</v>
      </c>
      <c r="N96" s="488">
        <v>127.69</v>
      </c>
      <c r="O96" s="486">
        <v>43234</v>
      </c>
      <c r="P96" s="488">
        <v>52.02</v>
      </c>
      <c r="Q96" s="486">
        <v>43234</v>
      </c>
      <c r="R96" s="488">
        <v>55.26</v>
      </c>
      <c r="S96" s="486">
        <v>43234</v>
      </c>
      <c r="T96" s="488">
        <v>86.63</v>
      </c>
      <c r="U96" s="486">
        <v>43234</v>
      </c>
      <c r="V96" s="488">
        <v>221.82</v>
      </c>
      <c r="W96" s="486">
        <v>43234</v>
      </c>
      <c r="X96" s="488">
        <v>78.81</v>
      </c>
      <c r="Y96" s="486">
        <v>43234</v>
      </c>
      <c r="Z96" s="488">
        <v>126.17</v>
      </c>
      <c r="AA96" s="486">
        <v>43234</v>
      </c>
      <c r="AB96" s="488">
        <v>197.37</v>
      </c>
      <c r="AC96" s="486">
        <v>43234</v>
      </c>
      <c r="AD96" s="488">
        <v>162.04</v>
      </c>
      <c r="AE96" s="486">
        <v>43234</v>
      </c>
      <c r="AF96" s="488">
        <v>251.35</v>
      </c>
      <c r="AG96" s="486">
        <v>43234</v>
      </c>
      <c r="AH96" s="488">
        <v>98.03</v>
      </c>
      <c r="AI96" s="486">
        <v>43234</v>
      </c>
      <c r="AJ96" s="488">
        <v>68.84</v>
      </c>
      <c r="AK96" s="486">
        <v>43234</v>
      </c>
      <c r="AL96" s="488">
        <v>10.71</v>
      </c>
      <c r="AM96" s="486">
        <v>43234</v>
      </c>
      <c r="AN96" s="488">
        <v>85.75</v>
      </c>
      <c r="AO96" s="486">
        <v>43234</v>
      </c>
      <c r="AP96" s="488">
        <v>83.38</v>
      </c>
      <c r="AQ96" s="486">
        <v>43234</v>
      </c>
      <c r="AR96" s="488">
        <v>49.7</v>
      </c>
      <c r="AS96" s="486">
        <v>43234</v>
      </c>
      <c r="AT96" s="488">
        <v>24.15</v>
      </c>
      <c r="AU96" s="486">
        <v>43234</v>
      </c>
      <c r="AV96" s="488">
        <v>101.19</v>
      </c>
      <c r="AW96" s="486">
        <v>43234</v>
      </c>
      <c r="AX96" s="488">
        <v>108.98</v>
      </c>
    </row>
    <row r="97" spans="1:50" s="401" customFormat="1" x14ac:dyDescent="0.25">
      <c r="A97" s="486">
        <v>43235</v>
      </c>
      <c r="B97" s="487">
        <v>65.84</v>
      </c>
      <c r="C97" s="486">
        <v>43235</v>
      </c>
      <c r="D97" s="488">
        <v>58.94</v>
      </c>
      <c r="E97" s="486">
        <v>43235</v>
      </c>
      <c r="F97" s="488">
        <v>102.92</v>
      </c>
      <c r="G97" s="486">
        <v>43235</v>
      </c>
      <c r="H97" s="488">
        <v>67.28</v>
      </c>
      <c r="I97" s="486">
        <v>43235</v>
      </c>
      <c r="J97" s="488">
        <v>456.83</v>
      </c>
      <c r="K97" s="486">
        <v>43235</v>
      </c>
      <c r="L97" s="488">
        <v>104.18</v>
      </c>
      <c r="M97" s="486">
        <v>43235</v>
      </c>
      <c r="N97" s="488">
        <v>128.13</v>
      </c>
      <c r="O97" s="486">
        <v>43235</v>
      </c>
      <c r="P97" s="488">
        <v>52.3</v>
      </c>
      <c r="Q97" s="486">
        <v>43235</v>
      </c>
      <c r="R97" s="488">
        <v>54.09</v>
      </c>
      <c r="S97" s="486">
        <v>43235</v>
      </c>
      <c r="T97" s="488">
        <v>87.17</v>
      </c>
      <c r="U97" s="486">
        <v>43235</v>
      </c>
      <c r="V97" s="488">
        <v>221.77</v>
      </c>
      <c r="W97" s="486">
        <v>43235</v>
      </c>
      <c r="X97" s="488">
        <v>77.790000000000006</v>
      </c>
      <c r="Y97" s="486">
        <v>43235</v>
      </c>
      <c r="Z97" s="488">
        <v>126.23</v>
      </c>
      <c r="AA97" s="486">
        <v>43235</v>
      </c>
      <c r="AB97" s="488">
        <v>196.35</v>
      </c>
      <c r="AC97" s="486">
        <v>43235</v>
      </c>
      <c r="AD97" s="488">
        <v>161</v>
      </c>
      <c r="AE97" s="486">
        <v>43235</v>
      </c>
      <c r="AF97" s="488">
        <v>247.34</v>
      </c>
      <c r="AG97" s="486">
        <v>43235</v>
      </c>
      <c r="AH97" s="488">
        <v>97.32</v>
      </c>
      <c r="AI97" s="486">
        <v>43235</v>
      </c>
      <c r="AJ97" s="488">
        <v>69.5</v>
      </c>
      <c r="AK97" s="486">
        <v>43235</v>
      </c>
      <c r="AL97" s="488">
        <v>10.71</v>
      </c>
      <c r="AM97" s="486">
        <v>43235</v>
      </c>
      <c r="AN97" s="488">
        <v>85.33</v>
      </c>
      <c r="AO97" s="486">
        <v>43235</v>
      </c>
      <c r="AP97" s="488">
        <v>82.95</v>
      </c>
      <c r="AQ97" s="486">
        <v>43235</v>
      </c>
      <c r="AR97" s="488">
        <v>49.52</v>
      </c>
      <c r="AS97" s="486">
        <v>43235</v>
      </c>
      <c r="AT97" s="488">
        <v>24.14</v>
      </c>
      <c r="AU97" s="486">
        <v>43235</v>
      </c>
      <c r="AV97" s="488">
        <v>100.63</v>
      </c>
      <c r="AW97" s="486">
        <v>43235</v>
      </c>
      <c r="AX97" s="488">
        <v>108.23</v>
      </c>
    </row>
    <row r="98" spans="1:50" s="401" customFormat="1" x14ac:dyDescent="0.25">
      <c r="A98" s="486">
        <v>43236</v>
      </c>
      <c r="B98" s="487">
        <v>66.13</v>
      </c>
      <c r="C98" s="486">
        <v>43236</v>
      </c>
      <c r="D98" s="488">
        <v>59.64</v>
      </c>
      <c r="E98" s="486">
        <v>43236</v>
      </c>
      <c r="F98" s="488">
        <v>105.04</v>
      </c>
      <c r="G98" s="486">
        <v>43236</v>
      </c>
      <c r="H98" s="488">
        <v>68.56</v>
      </c>
      <c r="I98" s="486">
        <v>43236</v>
      </c>
      <c r="J98" s="488">
        <v>461.04</v>
      </c>
      <c r="K98" s="486">
        <v>43236</v>
      </c>
      <c r="L98" s="488">
        <v>105.04</v>
      </c>
      <c r="M98" s="486">
        <v>43236</v>
      </c>
      <c r="N98" s="488">
        <v>128.77000000000001</v>
      </c>
      <c r="O98" s="486">
        <v>43236</v>
      </c>
      <c r="P98" s="488">
        <v>52.21</v>
      </c>
      <c r="Q98" s="486">
        <v>43236</v>
      </c>
      <c r="R98" s="488">
        <v>55.17</v>
      </c>
      <c r="S98" s="486">
        <v>43236</v>
      </c>
      <c r="T98" s="488">
        <v>88.28</v>
      </c>
      <c r="U98" s="486">
        <v>43236</v>
      </c>
      <c r="V98" s="488">
        <v>221.46</v>
      </c>
      <c r="W98" s="486">
        <v>43236</v>
      </c>
      <c r="X98" s="488">
        <v>77.819999999999993</v>
      </c>
      <c r="Y98" s="486">
        <v>43236</v>
      </c>
      <c r="Z98" s="488">
        <v>127.77</v>
      </c>
      <c r="AA98" s="486">
        <v>43236</v>
      </c>
      <c r="AB98" s="488">
        <v>196.39</v>
      </c>
      <c r="AC98" s="486">
        <v>43236</v>
      </c>
      <c r="AD98" s="488">
        <v>161.81</v>
      </c>
      <c r="AE98" s="486">
        <v>43236</v>
      </c>
      <c r="AF98" s="488">
        <v>247.12</v>
      </c>
      <c r="AG98" s="486">
        <v>43236</v>
      </c>
      <c r="AH98" s="488">
        <v>97.15</v>
      </c>
      <c r="AI98" s="486">
        <v>43236</v>
      </c>
      <c r="AJ98" s="488">
        <v>71.34</v>
      </c>
      <c r="AK98" s="486">
        <v>43236</v>
      </c>
      <c r="AL98" s="488">
        <v>10.71</v>
      </c>
      <c r="AM98" s="486">
        <v>43236</v>
      </c>
      <c r="AN98" s="488">
        <v>85.44</v>
      </c>
      <c r="AO98" s="486">
        <v>43236</v>
      </c>
      <c r="AP98" s="488">
        <v>82.87</v>
      </c>
      <c r="AQ98" s="486">
        <v>43236</v>
      </c>
      <c r="AR98" s="488">
        <v>49.55</v>
      </c>
      <c r="AS98" s="486">
        <v>43236</v>
      </c>
      <c r="AT98" s="488">
        <v>24.125</v>
      </c>
      <c r="AU98" s="486">
        <v>43236</v>
      </c>
      <c r="AV98" s="488">
        <v>100.42</v>
      </c>
      <c r="AW98" s="486">
        <v>43236</v>
      </c>
      <c r="AX98" s="488">
        <v>108.46</v>
      </c>
    </row>
    <row r="99" spans="1:50" s="401" customFormat="1" x14ac:dyDescent="0.25">
      <c r="A99" s="486">
        <v>43237</v>
      </c>
      <c r="B99" s="487">
        <v>65.760000000000005</v>
      </c>
      <c r="C99" s="486">
        <v>43237</v>
      </c>
      <c r="D99" s="488">
        <v>59.78</v>
      </c>
      <c r="E99" s="486">
        <v>43237</v>
      </c>
      <c r="F99" s="488">
        <v>104.34</v>
      </c>
      <c r="G99" s="486">
        <v>43237</v>
      </c>
      <c r="H99" s="488">
        <v>68.64</v>
      </c>
      <c r="I99" s="486">
        <v>43237</v>
      </c>
      <c r="J99" s="488">
        <v>457.92</v>
      </c>
      <c r="K99" s="486">
        <v>43237</v>
      </c>
      <c r="L99" s="488">
        <v>105.32</v>
      </c>
      <c r="M99" s="486">
        <v>43237</v>
      </c>
      <c r="N99" s="488">
        <v>126.05</v>
      </c>
      <c r="O99" s="486">
        <v>43237</v>
      </c>
      <c r="P99" s="488">
        <v>52.74</v>
      </c>
      <c r="Q99" s="486">
        <v>43237</v>
      </c>
      <c r="R99" s="488">
        <v>53.96</v>
      </c>
      <c r="S99" s="486">
        <v>43237</v>
      </c>
      <c r="T99" s="488">
        <v>88.67</v>
      </c>
      <c r="U99" s="486">
        <v>43237</v>
      </c>
      <c r="V99" s="488">
        <v>222.15</v>
      </c>
      <c r="W99" s="486">
        <v>43237</v>
      </c>
      <c r="X99" s="488">
        <v>79.19</v>
      </c>
      <c r="Y99" s="486">
        <v>43237</v>
      </c>
      <c r="Z99" s="488">
        <v>128.76</v>
      </c>
      <c r="AA99" s="486">
        <v>43237</v>
      </c>
      <c r="AB99" s="488">
        <v>197.77</v>
      </c>
      <c r="AC99" s="486">
        <v>43237</v>
      </c>
      <c r="AD99" s="488">
        <v>161.79</v>
      </c>
      <c r="AE99" s="486">
        <v>43237</v>
      </c>
      <c r="AF99" s="488">
        <v>248.46</v>
      </c>
      <c r="AG99" s="486">
        <v>43237</v>
      </c>
      <c r="AH99" s="488">
        <v>96.18</v>
      </c>
      <c r="AI99" s="486">
        <v>43237</v>
      </c>
      <c r="AJ99" s="488">
        <v>70.94</v>
      </c>
      <c r="AK99" s="486">
        <v>43237</v>
      </c>
      <c r="AL99" s="488">
        <v>10.71</v>
      </c>
      <c r="AM99" s="486">
        <v>43237</v>
      </c>
      <c r="AN99" s="488">
        <v>85.49</v>
      </c>
      <c r="AO99" s="486">
        <v>43237</v>
      </c>
      <c r="AP99" s="488">
        <v>82.84</v>
      </c>
      <c r="AQ99" s="486">
        <v>43237</v>
      </c>
      <c r="AR99" s="488">
        <v>49.4</v>
      </c>
      <c r="AS99" s="486">
        <v>43237</v>
      </c>
      <c r="AT99" s="488">
        <v>24.11</v>
      </c>
      <c r="AU99" s="486">
        <v>43237</v>
      </c>
      <c r="AV99" s="488">
        <v>100.36</v>
      </c>
      <c r="AW99" s="486">
        <v>43237</v>
      </c>
      <c r="AX99" s="488">
        <v>108.03</v>
      </c>
    </row>
    <row r="100" spans="1:50" s="401" customFormat="1" x14ac:dyDescent="0.25">
      <c r="A100" s="486">
        <v>43238</v>
      </c>
      <c r="B100" s="487">
        <v>64.92</v>
      </c>
      <c r="C100" s="486">
        <v>43238</v>
      </c>
      <c r="D100" s="488">
        <v>59.86</v>
      </c>
      <c r="E100" s="486">
        <v>43238</v>
      </c>
      <c r="F100" s="488">
        <v>103.93</v>
      </c>
      <c r="G100" s="486">
        <v>43238</v>
      </c>
      <c r="H100" s="488">
        <v>67.91</v>
      </c>
      <c r="I100" s="486">
        <v>43238</v>
      </c>
      <c r="J100" s="488">
        <v>458.79</v>
      </c>
      <c r="K100" s="486">
        <v>43238</v>
      </c>
      <c r="L100" s="488">
        <v>105.98</v>
      </c>
      <c r="M100" s="486">
        <v>43238</v>
      </c>
      <c r="N100" s="488">
        <v>126.96</v>
      </c>
      <c r="O100" s="486">
        <v>43238</v>
      </c>
      <c r="P100" s="488">
        <v>52.71</v>
      </c>
      <c r="Q100" s="486">
        <v>43238</v>
      </c>
      <c r="R100" s="488">
        <v>49.51</v>
      </c>
      <c r="S100" s="486">
        <v>43238</v>
      </c>
      <c r="T100" s="488">
        <v>88.71</v>
      </c>
      <c r="U100" s="486">
        <v>43238</v>
      </c>
      <c r="V100" s="488">
        <v>220.3</v>
      </c>
      <c r="W100" s="486">
        <v>43238</v>
      </c>
      <c r="X100" s="488">
        <v>80.790000000000006</v>
      </c>
      <c r="Y100" s="486">
        <v>43238</v>
      </c>
      <c r="Z100" s="488">
        <v>128.94</v>
      </c>
      <c r="AA100" s="486">
        <v>43238</v>
      </c>
      <c r="AB100" s="488">
        <v>199.1</v>
      </c>
      <c r="AC100" s="486">
        <v>43238</v>
      </c>
      <c r="AD100" s="488">
        <v>161.49</v>
      </c>
      <c r="AE100" s="486">
        <v>43238</v>
      </c>
      <c r="AF100" s="488">
        <v>249.45</v>
      </c>
      <c r="AG100" s="486">
        <v>43238</v>
      </c>
      <c r="AH100" s="488">
        <v>96.36</v>
      </c>
      <c r="AI100" s="486">
        <v>43238</v>
      </c>
      <c r="AJ100" s="488">
        <v>71.319999999999993</v>
      </c>
      <c r="AK100" s="486">
        <v>43238</v>
      </c>
      <c r="AL100" s="488">
        <v>10.71</v>
      </c>
      <c r="AM100" s="486">
        <v>43238</v>
      </c>
      <c r="AN100" s="488">
        <v>85.4</v>
      </c>
      <c r="AO100" s="486">
        <v>43238</v>
      </c>
      <c r="AP100" s="488">
        <v>83.08</v>
      </c>
      <c r="AQ100" s="486">
        <v>43238</v>
      </c>
      <c r="AR100" s="488">
        <v>49.55</v>
      </c>
      <c r="AS100" s="486">
        <v>43238</v>
      </c>
      <c r="AT100" s="488">
        <v>24.15</v>
      </c>
      <c r="AU100" s="486">
        <v>43238</v>
      </c>
      <c r="AV100" s="488">
        <v>100.75</v>
      </c>
      <c r="AW100" s="486">
        <v>43238</v>
      </c>
      <c r="AX100" s="488">
        <v>107.91</v>
      </c>
    </row>
    <row r="101" spans="1:50" s="401" customFormat="1" x14ac:dyDescent="0.25">
      <c r="A101" s="486">
        <v>43241</v>
      </c>
      <c r="B101" s="487">
        <v>65.5</v>
      </c>
      <c r="C101" s="486">
        <v>43241</v>
      </c>
      <c r="D101" s="488">
        <v>60.18</v>
      </c>
      <c r="E101" s="486">
        <v>43241</v>
      </c>
      <c r="F101" s="488">
        <v>104.06</v>
      </c>
      <c r="G101" s="486">
        <v>43241</v>
      </c>
      <c r="H101" s="488">
        <v>67.89</v>
      </c>
      <c r="I101" s="486">
        <v>43241</v>
      </c>
      <c r="J101" s="488">
        <v>463.38</v>
      </c>
      <c r="K101" s="486">
        <v>43241</v>
      </c>
      <c r="L101" s="488">
        <v>106.23</v>
      </c>
      <c r="M101" s="486">
        <v>43241</v>
      </c>
      <c r="N101" s="488">
        <v>126.37</v>
      </c>
      <c r="O101" s="486">
        <v>43241</v>
      </c>
      <c r="P101" s="488">
        <v>52.24</v>
      </c>
      <c r="Q101" s="486">
        <v>43241</v>
      </c>
      <c r="R101" s="488">
        <v>50</v>
      </c>
      <c r="S101" s="486">
        <v>43241</v>
      </c>
      <c r="T101" s="488">
        <v>87.37</v>
      </c>
      <c r="U101" s="486">
        <v>43241</v>
      </c>
      <c r="V101" s="488">
        <v>219.34</v>
      </c>
      <c r="W101" s="486">
        <v>43241</v>
      </c>
      <c r="X101" s="488">
        <v>81.25</v>
      </c>
      <c r="Y101" s="486">
        <v>43241</v>
      </c>
      <c r="Z101" s="488">
        <v>129.77000000000001</v>
      </c>
      <c r="AA101" s="486">
        <v>43241</v>
      </c>
      <c r="AB101" s="488">
        <v>202.09</v>
      </c>
      <c r="AC101" s="486">
        <v>43241</v>
      </c>
      <c r="AD101" s="488">
        <v>162.66</v>
      </c>
      <c r="AE101" s="486">
        <v>43241</v>
      </c>
      <c r="AF101" s="488">
        <v>254.66</v>
      </c>
      <c r="AG101" s="486">
        <v>43241</v>
      </c>
      <c r="AH101" s="488">
        <v>97.6</v>
      </c>
      <c r="AI101" s="486">
        <v>43241</v>
      </c>
      <c r="AJ101" s="488">
        <v>71.38</v>
      </c>
      <c r="AK101" s="486">
        <v>43241</v>
      </c>
      <c r="AL101" s="488">
        <v>10.71</v>
      </c>
      <c r="AM101" s="486">
        <v>43241</v>
      </c>
      <c r="AN101" s="488">
        <v>85.52</v>
      </c>
      <c r="AO101" s="486">
        <v>43241</v>
      </c>
      <c r="AP101" s="488">
        <v>83.12</v>
      </c>
      <c r="AQ101" s="486">
        <v>43241</v>
      </c>
      <c r="AR101" s="488">
        <v>49.58</v>
      </c>
      <c r="AS101" s="486">
        <v>43241</v>
      </c>
      <c r="AT101" s="488">
        <v>24.164999999999999</v>
      </c>
      <c r="AU101" s="486">
        <v>43241</v>
      </c>
      <c r="AV101" s="488">
        <v>100.82</v>
      </c>
      <c r="AW101" s="486">
        <v>43241</v>
      </c>
      <c r="AX101" s="488">
        <v>107.93</v>
      </c>
    </row>
    <row r="102" spans="1:50" s="401" customFormat="1" x14ac:dyDescent="0.25">
      <c r="A102" s="486">
        <v>43242</v>
      </c>
      <c r="B102" s="487">
        <v>65.62</v>
      </c>
      <c r="C102" s="486">
        <v>43242</v>
      </c>
      <c r="D102" s="488">
        <v>59.68</v>
      </c>
      <c r="E102" s="486">
        <v>43242</v>
      </c>
      <c r="F102" s="488">
        <v>104.07</v>
      </c>
      <c r="G102" s="486">
        <v>43242</v>
      </c>
      <c r="H102" s="488">
        <v>67.88</v>
      </c>
      <c r="I102" s="486">
        <v>43242</v>
      </c>
      <c r="J102" s="488">
        <v>454.61</v>
      </c>
      <c r="K102" s="486">
        <v>43242</v>
      </c>
      <c r="L102" s="488">
        <v>106.23</v>
      </c>
      <c r="M102" s="486">
        <v>43242</v>
      </c>
      <c r="N102" s="488">
        <v>125.44</v>
      </c>
      <c r="O102" s="486">
        <v>43242</v>
      </c>
      <c r="P102" s="488">
        <v>52.34</v>
      </c>
      <c r="Q102" s="486">
        <v>43242</v>
      </c>
      <c r="R102" s="488">
        <v>50.25</v>
      </c>
      <c r="S102" s="486">
        <v>43242</v>
      </c>
      <c r="T102" s="488">
        <v>87.56</v>
      </c>
      <c r="U102" s="486">
        <v>43242</v>
      </c>
      <c r="V102" s="488">
        <v>215.92</v>
      </c>
      <c r="W102" s="486">
        <v>43242</v>
      </c>
      <c r="X102" s="488">
        <v>80.62</v>
      </c>
      <c r="Y102" s="486">
        <v>43242</v>
      </c>
      <c r="Z102" s="488">
        <v>129.54</v>
      </c>
      <c r="AA102" s="486">
        <v>43242</v>
      </c>
      <c r="AB102" s="488">
        <v>199.46</v>
      </c>
      <c r="AC102" s="486">
        <v>43242</v>
      </c>
      <c r="AD102" s="488">
        <v>162.08000000000001</v>
      </c>
      <c r="AE102" s="486">
        <v>43242</v>
      </c>
      <c r="AF102" s="488">
        <v>252.59</v>
      </c>
      <c r="AG102" s="486">
        <v>43242</v>
      </c>
      <c r="AH102" s="488">
        <v>97.5</v>
      </c>
      <c r="AI102" s="486">
        <v>43242</v>
      </c>
      <c r="AJ102" s="488">
        <v>71.31</v>
      </c>
      <c r="AK102" s="486">
        <v>43242</v>
      </c>
      <c r="AL102" s="488">
        <v>10.71</v>
      </c>
      <c r="AM102" s="486">
        <v>43242</v>
      </c>
      <c r="AN102" s="488">
        <v>85.58</v>
      </c>
      <c r="AO102" s="486">
        <v>43242</v>
      </c>
      <c r="AP102" s="488">
        <v>83.1</v>
      </c>
      <c r="AQ102" s="486">
        <v>43242</v>
      </c>
      <c r="AR102" s="488">
        <v>49.54</v>
      </c>
      <c r="AS102" s="486">
        <v>43242</v>
      </c>
      <c r="AT102" s="488">
        <v>24.15</v>
      </c>
      <c r="AU102" s="486">
        <v>43242</v>
      </c>
      <c r="AV102" s="488">
        <v>100.78</v>
      </c>
      <c r="AW102" s="486">
        <v>43242</v>
      </c>
      <c r="AX102" s="488">
        <v>108.35</v>
      </c>
    </row>
    <row r="103" spans="1:50" s="401" customFormat="1" x14ac:dyDescent="0.25">
      <c r="A103" s="486">
        <v>43243</v>
      </c>
      <c r="B103" s="487">
        <v>65.569999999999993</v>
      </c>
      <c r="C103" s="486">
        <v>43243</v>
      </c>
      <c r="D103" s="488">
        <v>59.54</v>
      </c>
      <c r="E103" s="486">
        <v>43243</v>
      </c>
      <c r="F103" s="488">
        <v>102.89</v>
      </c>
      <c r="G103" s="486">
        <v>43243</v>
      </c>
      <c r="H103" s="488">
        <v>69.05</v>
      </c>
      <c r="I103" s="486">
        <v>43243</v>
      </c>
      <c r="J103" s="488">
        <v>458.71</v>
      </c>
      <c r="K103" s="486">
        <v>43243</v>
      </c>
      <c r="L103" s="488">
        <v>105.6</v>
      </c>
      <c r="M103" s="486">
        <v>43243</v>
      </c>
      <c r="N103" s="488">
        <v>128.09</v>
      </c>
      <c r="O103" s="486">
        <v>43243</v>
      </c>
      <c r="P103" s="488">
        <v>52.5</v>
      </c>
      <c r="Q103" s="486">
        <v>43243</v>
      </c>
      <c r="R103" s="488">
        <v>50.34</v>
      </c>
      <c r="S103" s="486">
        <v>43243</v>
      </c>
      <c r="T103" s="488">
        <v>87.74</v>
      </c>
      <c r="U103" s="486">
        <v>43243</v>
      </c>
      <c r="V103" s="488">
        <v>216.58</v>
      </c>
      <c r="W103" s="486">
        <v>43243</v>
      </c>
      <c r="X103" s="488">
        <v>81.08</v>
      </c>
      <c r="Y103" s="486">
        <v>43243</v>
      </c>
      <c r="Z103" s="488">
        <v>130.72</v>
      </c>
      <c r="AA103" s="486">
        <v>43243</v>
      </c>
      <c r="AB103" s="488">
        <v>200.83</v>
      </c>
      <c r="AC103" s="486">
        <v>43243</v>
      </c>
      <c r="AD103" s="488">
        <v>162.55000000000001</v>
      </c>
      <c r="AE103" s="486">
        <v>43243</v>
      </c>
      <c r="AF103" s="488">
        <v>250.47</v>
      </c>
      <c r="AG103" s="486">
        <v>43243</v>
      </c>
      <c r="AH103" s="488">
        <v>98.66</v>
      </c>
      <c r="AI103" s="486">
        <v>43243</v>
      </c>
      <c r="AJ103" s="488">
        <v>71.34</v>
      </c>
      <c r="AK103" s="486">
        <v>43243</v>
      </c>
      <c r="AL103" s="488">
        <v>10.73</v>
      </c>
      <c r="AM103" s="486">
        <v>43243</v>
      </c>
      <c r="AN103" s="488">
        <v>85.65</v>
      </c>
      <c r="AO103" s="486">
        <v>43243</v>
      </c>
      <c r="AP103" s="488">
        <v>83.41</v>
      </c>
      <c r="AQ103" s="486">
        <v>43243</v>
      </c>
      <c r="AR103" s="488">
        <v>49.83</v>
      </c>
      <c r="AS103" s="486">
        <v>43243</v>
      </c>
      <c r="AT103" s="488">
        <v>24.18</v>
      </c>
      <c r="AU103" s="486">
        <v>43243</v>
      </c>
      <c r="AV103" s="488">
        <v>101.24</v>
      </c>
      <c r="AW103" s="486">
        <v>43243</v>
      </c>
      <c r="AX103" s="488">
        <v>109.02</v>
      </c>
    </row>
    <row r="104" spans="1:50" s="401" customFormat="1" x14ac:dyDescent="0.25">
      <c r="A104" s="486">
        <v>43244</v>
      </c>
      <c r="B104" s="487">
        <v>65.12</v>
      </c>
      <c r="C104" s="486">
        <v>43244</v>
      </c>
      <c r="D104" s="488">
        <v>59.33</v>
      </c>
      <c r="E104" s="486">
        <v>43244</v>
      </c>
      <c r="F104" s="488">
        <v>102.11</v>
      </c>
      <c r="G104" s="486">
        <v>43244</v>
      </c>
      <c r="H104" s="488">
        <v>69.38</v>
      </c>
      <c r="I104" s="486">
        <v>43244</v>
      </c>
      <c r="J104" s="488">
        <v>457.79</v>
      </c>
      <c r="K104" s="486">
        <v>43244</v>
      </c>
      <c r="L104" s="488">
        <v>103.14</v>
      </c>
      <c r="M104" s="486">
        <v>43244</v>
      </c>
      <c r="N104" s="488">
        <v>128.74</v>
      </c>
      <c r="O104" s="486">
        <v>43244</v>
      </c>
      <c r="P104" s="488">
        <v>52.69</v>
      </c>
      <c r="Q104" s="486">
        <v>43244</v>
      </c>
      <c r="R104" s="488">
        <v>50.77</v>
      </c>
      <c r="S104" s="486">
        <v>43244</v>
      </c>
      <c r="T104" s="488">
        <v>87.78</v>
      </c>
      <c r="U104" s="486">
        <v>43244</v>
      </c>
      <c r="V104" s="488">
        <v>216.96</v>
      </c>
      <c r="W104" s="486">
        <v>43244</v>
      </c>
      <c r="X104" s="488">
        <v>81.55</v>
      </c>
      <c r="Y104" s="486">
        <v>43244</v>
      </c>
      <c r="Z104" s="488">
        <v>130.59</v>
      </c>
      <c r="AA104" s="486">
        <v>43244</v>
      </c>
      <c r="AB104" s="488">
        <v>202.2</v>
      </c>
      <c r="AC104" s="486">
        <v>43244</v>
      </c>
      <c r="AD104" s="488">
        <v>162.22</v>
      </c>
      <c r="AE104" s="486">
        <v>43244</v>
      </c>
      <c r="AF104" s="488">
        <v>251.74</v>
      </c>
      <c r="AG104" s="486">
        <v>43244</v>
      </c>
      <c r="AH104" s="488">
        <v>98.31</v>
      </c>
      <c r="AI104" s="486">
        <v>43244</v>
      </c>
      <c r="AJ104" s="488">
        <v>72.180000000000007</v>
      </c>
      <c r="AK104" s="486">
        <v>43244</v>
      </c>
      <c r="AL104" s="488">
        <v>10.74</v>
      </c>
      <c r="AM104" s="486">
        <v>43244</v>
      </c>
      <c r="AN104" s="488">
        <v>85.7</v>
      </c>
      <c r="AO104" s="486">
        <v>43244</v>
      </c>
      <c r="AP104" s="488">
        <v>83.59</v>
      </c>
      <c r="AQ104" s="486">
        <v>43244</v>
      </c>
      <c r="AR104" s="488">
        <v>49.845399999999998</v>
      </c>
      <c r="AS104" s="486">
        <v>43244</v>
      </c>
      <c r="AT104" s="488">
        <v>24.19</v>
      </c>
      <c r="AU104" s="486">
        <v>43244</v>
      </c>
      <c r="AV104" s="488">
        <v>101.5</v>
      </c>
      <c r="AW104" s="486">
        <v>43244</v>
      </c>
      <c r="AX104" s="488">
        <v>109.35</v>
      </c>
    </row>
    <row r="105" spans="1:50" s="401" customFormat="1" x14ac:dyDescent="0.25">
      <c r="A105" s="486">
        <v>43245</v>
      </c>
      <c r="B105" s="487">
        <v>66.03</v>
      </c>
      <c r="C105" s="486">
        <v>43245</v>
      </c>
      <c r="D105" s="488">
        <v>59.01</v>
      </c>
      <c r="E105" s="486">
        <v>43245</v>
      </c>
      <c r="F105" s="488">
        <v>102.2</v>
      </c>
      <c r="G105" s="486">
        <v>43245</v>
      </c>
      <c r="H105" s="488">
        <v>69.59</v>
      </c>
      <c r="I105" s="486">
        <v>43245</v>
      </c>
      <c r="J105" s="488">
        <v>456.56</v>
      </c>
      <c r="K105" s="486">
        <v>43245</v>
      </c>
      <c r="L105" s="488">
        <v>101.08</v>
      </c>
      <c r="M105" s="486">
        <v>43245</v>
      </c>
      <c r="N105" s="488">
        <v>127.96</v>
      </c>
      <c r="O105" s="486">
        <v>43245</v>
      </c>
      <c r="P105" s="488">
        <v>52.77</v>
      </c>
      <c r="Q105" s="486">
        <v>43245</v>
      </c>
      <c r="R105" s="488">
        <v>50.85</v>
      </c>
      <c r="S105" s="486">
        <v>43245</v>
      </c>
      <c r="T105" s="488">
        <v>87.64</v>
      </c>
      <c r="U105" s="486">
        <v>43245</v>
      </c>
      <c r="V105" s="488">
        <v>216.81</v>
      </c>
      <c r="W105" s="486">
        <v>43245</v>
      </c>
      <c r="X105" s="488">
        <v>80.959999999999994</v>
      </c>
      <c r="Y105" s="486">
        <v>43245</v>
      </c>
      <c r="Z105" s="488">
        <v>131.71</v>
      </c>
      <c r="AA105" s="486">
        <v>43245</v>
      </c>
      <c r="AB105" s="488">
        <v>201.24</v>
      </c>
      <c r="AC105" s="486">
        <v>43245</v>
      </c>
      <c r="AD105" s="488">
        <v>161.91999999999999</v>
      </c>
      <c r="AE105" s="486">
        <v>43245</v>
      </c>
      <c r="AF105" s="488">
        <v>251.5</v>
      </c>
      <c r="AG105" s="486">
        <v>43245</v>
      </c>
      <c r="AH105" s="488">
        <v>98.36</v>
      </c>
      <c r="AI105" s="486">
        <v>43245</v>
      </c>
      <c r="AJ105" s="488">
        <v>72.25</v>
      </c>
      <c r="AK105" s="486">
        <v>43245</v>
      </c>
      <c r="AL105" s="488">
        <v>10.76</v>
      </c>
      <c r="AM105" s="486">
        <v>43245</v>
      </c>
      <c r="AN105" s="488">
        <v>85.56</v>
      </c>
      <c r="AO105" s="486">
        <v>43245</v>
      </c>
      <c r="AP105" s="488">
        <v>83.8</v>
      </c>
      <c r="AQ105" s="486">
        <v>43245</v>
      </c>
      <c r="AR105" s="488">
        <v>49.999899999999997</v>
      </c>
      <c r="AS105" s="486">
        <v>43245</v>
      </c>
      <c r="AT105" s="488">
        <v>24.19</v>
      </c>
      <c r="AU105" s="486">
        <v>43245</v>
      </c>
      <c r="AV105" s="488">
        <v>101.9</v>
      </c>
      <c r="AW105" s="486">
        <v>43245</v>
      </c>
      <c r="AX105" s="488">
        <v>109.62</v>
      </c>
    </row>
    <row r="106" spans="1:50" s="401" customFormat="1" x14ac:dyDescent="0.25">
      <c r="A106" s="486">
        <v>43249</v>
      </c>
      <c r="B106" s="487">
        <v>64.8</v>
      </c>
      <c r="C106" s="486">
        <v>43249</v>
      </c>
      <c r="D106" s="488">
        <v>57.99</v>
      </c>
      <c r="E106" s="486">
        <v>43249</v>
      </c>
      <c r="F106" s="488">
        <v>99.69</v>
      </c>
      <c r="G106" s="486">
        <v>43249</v>
      </c>
      <c r="H106" s="488">
        <v>70.39</v>
      </c>
      <c r="I106" s="486">
        <v>43249</v>
      </c>
      <c r="J106" s="488">
        <v>454.63</v>
      </c>
      <c r="K106" s="486">
        <v>43249</v>
      </c>
      <c r="L106" s="488">
        <v>99.47</v>
      </c>
      <c r="M106" s="486">
        <v>43249</v>
      </c>
      <c r="N106" s="488">
        <v>126.88</v>
      </c>
      <c r="O106" s="486">
        <v>43249</v>
      </c>
      <c r="P106" s="488">
        <v>52.27</v>
      </c>
      <c r="Q106" s="486">
        <v>43249</v>
      </c>
      <c r="R106" s="488">
        <v>52.02</v>
      </c>
      <c r="S106" s="486">
        <v>43249</v>
      </c>
      <c r="T106" s="488">
        <v>86.98</v>
      </c>
      <c r="U106" s="486">
        <v>43249</v>
      </c>
      <c r="V106" s="488">
        <v>219.74</v>
      </c>
      <c r="W106" s="486">
        <v>43249</v>
      </c>
      <c r="X106" s="488">
        <v>80.73</v>
      </c>
      <c r="Y106" s="486">
        <v>43249</v>
      </c>
      <c r="Z106" s="488">
        <v>131.54</v>
      </c>
      <c r="AA106" s="486">
        <v>43249</v>
      </c>
      <c r="AB106" s="488">
        <v>198.94</v>
      </c>
      <c r="AC106" s="486">
        <v>43249</v>
      </c>
      <c r="AD106" s="488">
        <v>160.29</v>
      </c>
      <c r="AE106" s="486">
        <v>43249</v>
      </c>
      <c r="AF106" s="488">
        <v>247.61</v>
      </c>
      <c r="AG106" s="486">
        <v>43249</v>
      </c>
      <c r="AH106" s="488">
        <v>98.01</v>
      </c>
      <c r="AI106" s="486">
        <v>43249</v>
      </c>
      <c r="AJ106" s="488">
        <v>70.92</v>
      </c>
      <c r="AK106" s="486">
        <v>43249</v>
      </c>
      <c r="AL106" s="488">
        <v>10.76</v>
      </c>
      <c r="AM106" s="486">
        <v>43249</v>
      </c>
      <c r="AN106" s="488">
        <v>85.2</v>
      </c>
      <c r="AO106" s="486">
        <v>43249</v>
      </c>
      <c r="AP106" s="488">
        <v>84.28</v>
      </c>
      <c r="AQ106" s="486">
        <v>43249</v>
      </c>
      <c r="AR106" s="488">
        <v>50.36</v>
      </c>
      <c r="AS106" s="486">
        <v>43249</v>
      </c>
      <c r="AT106" s="488">
        <v>24.28</v>
      </c>
      <c r="AU106" s="486">
        <v>43249</v>
      </c>
      <c r="AV106" s="488">
        <v>103</v>
      </c>
      <c r="AW106" s="486">
        <v>43249</v>
      </c>
      <c r="AX106" s="488">
        <v>109.32</v>
      </c>
    </row>
    <row r="107" spans="1:50" s="401" customFormat="1" x14ac:dyDescent="0.25">
      <c r="A107" s="486">
        <v>43250</v>
      </c>
      <c r="B107" s="487">
        <v>65.989999999999995</v>
      </c>
      <c r="C107" s="486">
        <v>43250</v>
      </c>
      <c r="D107" s="488">
        <v>58.67</v>
      </c>
      <c r="E107" s="486">
        <v>43250</v>
      </c>
      <c r="F107" s="488">
        <v>99.98</v>
      </c>
      <c r="G107" s="486">
        <v>43250</v>
      </c>
      <c r="H107" s="488">
        <v>70.52</v>
      </c>
      <c r="I107" s="486">
        <v>43250</v>
      </c>
      <c r="J107" s="488">
        <v>459.66</v>
      </c>
      <c r="K107" s="486">
        <v>43250</v>
      </c>
      <c r="L107" s="488">
        <v>103.01</v>
      </c>
      <c r="M107" s="486">
        <v>43250</v>
      </c>
      <c r="N107" s="488">
        <v>129.30000000000001</v>
      </c>
      <c r="O107" s="486">
        <v>43250</v>
      </c>
      <c r="P107" s="488">
        <v>53.02</v>
      </c>
      <c r="Q107" s="486">
        <v>43250</v>
      </c>
      <c r="R107" s="488">
        <v>51.59</v>
      </c>
      <c r="S107" s="486">
        <v>43250</v>
      </c>
      <c r="T107" s="488">
        <v>86.81</v>
      </c>
      <c r="U107" s="486">
        <v>43250</v>
      </c>
      <c r="V107" s="488">
        <v>224.84</v>
      </c>
      <c r="W107" s="486">
        <v>43250</v>
      </c>
      <c r="X107" s="488">
        <v>81.599999999999994</v>
      </c>
      <c r="Y107" s="486">
        <v>43250</v>
      </c>
      <c r="Z107" s="488">
        <v>133.84</v>
      </c>
      <c r="AA107" s="486">
        <v>43250</v>
      </c>
      <c r="AB107" s="488">
        <v>201.55</v>
      </c>
      <c r="AC107" s="486">
        <v>43250</v>
      </c>
      <c r="AD107" s="488">
        <v>162.41</v>
      </c>
      <c r="AE107" s="486">
        <v>43250</v>
      </c>
      <c r="AF107" s="488">
        <v>253.08</v>
      </c>
      <c r="AG107" s="486">
        <v>43250</v>
      </c>
      <c r="AH107" s="488">
        <v>98.95</v>
      </c>
      <c r="AI107" s="486">
        <v>43250</v>
      </c>
      <c r="AJ107" s="488">
        <v>72.23</v>
      </c>
      <c r="AK107" s="486">
        <v>43250</v>
      </c>
      <c r="AL107" s="488">
        <v>10.75</v>
      </c>
      <c r="AM107" s="486">
        <v>43250</v>
      </c>
      <c r="AN107" s="488">
        <v>85.46</v>
      </c>
      <c r="AO107" s="486">
        <v>43250</v>
      </c>
      <c r="AP107" s="488">
        <v>83.9</v>
      </c>
      <c r="AQ107" s="486">
        <v>43250</v>
      </c>
      <c r="AR107" s="488">
        <v>50.28</v>
      </c>
      <c r="AS107" s="486">
        <v>43250</v>
      </c>
      <c r="AT107" s="488">
        <v>24.254999999999999</v>
      </c>
      <c r="AU107" s="486">
        <v>43250</v>
      </c>
      <c r="AV107" s="488">
        <v>102.56</v>
      </c>
      <c r="AW107" s="486">
        <v>43250</v>
      </c>
      <c r="AX107" s="488">
        <v>109.29</v>
      </c>
    </row>
    <row r="108" spans="1:50" s="401" customFormat="1" x14ac:dyDescent="0.25">
      <c r="A108" s="486">
        <v>43251</v>
      </c>
      <c r="B108" s="487">
        <v>63.39</v>
      </c>
      <c r="C108" s="486">
        <v>43251</v>
      </c>
      <c r="D108" s="488">
        <v>58.18</v>
      </c>
      <c r="E108" s="486">
        <v>43251</v>
      </c>
      <c r="F108" s="488">
        <v>99.47</v>
      </c>
      <c r="G108" s="486">
        <v>43251</v>
      </c>
      <c r="H108" s="488">
        <v>67.47</v>
      </c>
      <c r="I108" s="486">
        <v>43251</v>
      </c>
      <c r="J108" s="488">
        <v>459.67</v>
      </c>
      <c r="K108" s="486">
        <v>43251</v>
      </c>
      <c r="L108" s="488">
        <v>98.94</v>
      </c>
      <c r="M108" s="486">
        <v>43251</v>
      </c>
      <c r="N108" s="488">
        <v>129.33000000000001</v>
      </c>
      <c r="O108" s="486">
        <v>43251</v>
      </c>
      <c r="P108" s="488">
        <v>52.62</v>
      </c>
      <c r="Q108" s="486">
        <v>43251</v>
      </c>
      <c r="R108" s="488">
        <v>50.78</v>
      </c>
      <c r="S108" s="486">
        <v>43251</v>
      </c>
      <c r="T108" s="488">
        <v>86.75</v>
      </c>
      <c r="U108" s="486">
        <v>43251</v>
      </c>
      <c r="V108" s="488">
        <v>223.08</v>
      </c>
      <c r="W108" s="486">
        <v>43251</v>
      </c>
      <c r="X108" s="488">
        <v>82.07</v>
      </c>
      <c r="Y108" s="486">
        <v>43251</v>
      </c>
      <c r="Z108" s="488">
        <v>131.81</v>
      </c>
      <c r="AA108" s="486">
        <v>43251</v>
      </c>
      <c r="AB108" s="488">
        <v>199.09</v>
      </c>
      <c r="AC108" s="486">
        <v>43251</v>
      </c>
      <c r="AD108" s="488">
        <v>161.24</v>
      </c>
      <c r="AE108" s="486">
        <v>43251</v>
      </c>
      <c r="AF108" s="488">
        <v>249.12</v>
      </c>
      <c r="AG108" s="486">
        <v>43251</v>
      </c>
      <c r="AH108" s="488">
        <v>98.84</v>
      </c>
      <c r="AI108" s="486">
        <v>43251</v>
      </c>
      <c r="AJ108" s="488">
        <v>71.8</v>
      </c>
      <c r="AK108" s="486">
        <v>43251</v>
      </c>
      <c r="AL108" s="488">
        <v>10.76</v>
      </c>
      <c r="AM108" s="486">
        <v>43251</v>
      </c>
      <c r="AN108" s="488">
        <v>85.38</v>
      </c>
      <c r="AO108" s="486">
        <v>43251</v>
      </c>
      <c r="AP108" s="488">
        <v>83.92</v>
      </c>
      <c r="AQ108" s="486">
        <v>43251</v>
      </c>
      <c r="AR108" s="488">
        <v>50.3</v>
      </c>
      <c r="AS108" s="486">
        <v>43251</v>
      </c>
      <c r="AT108" s="488">
        <v>24.26</v>
      </c>
      <c r="AU108" s="486">
        <v>43251</v>
      </c>
      <c r="AV108" s="488">
        <v>102.51</v>
      </c>
      <c r="AW108" s="486">
        <v>43251</v>
      </c>
      <c r="AX108" s="488">
        <v>108.84</v>
      </c>
    </row>
    <row r="109" spans="1:50" s="401" customFormat="1" x14ac:dyDescent="0.25">
      <c r="A109" s="486">
        <v>43252</v>
      </c>
      <c r="B109" s="487">
        <v>64.069999999999993</v>
      </c>
      <c r="C109" s="486">
        <v>43252</v>
      </c>
      <c r="D109" s="488">
        <v>59.07</v>
      </c>
      <c r="E109" s="486">
        <v>43252</v>
      </c>
      <c r="F109" s="488">
        <v>99.36</v>
      </c>
      <c r="G109" s="486">
        <v>43252</v>
      </c>
      <c r="H109" s="488">
        <v>68.09</v>
      </c>
      <c r="I109" s="486">
        <v>43252</v>
      </c>
      <c r="J109" s="488">
        <v>479.25</v>
      </c>
      <c r="K109" s="486">
        <v>43252</v>
      </c>
      <c r="L109" s="488">
        <v>98.05</v>
      </c>
      <c r="M109" s="486">
        <v>43252</v>
      </c>
      <c r="N109" s="488">
        <v>130.52000000000001</v>
      </c>
      <c r="O109" s="486">
        <v>43252</v>
      </c>
      <c r="P109" s="488">
        <v>53.13</v>
      </c>
      <c r="Q109" s="486">
        <v>43252</v>
      </c>
      <c r="R109" s="488">
        <v>52.24</v>
      </c>
      <c r="S109" s="486">
        <v>43252</v>
      </c>
      <c r="T109" s="488">
        <v>87.09</v>
      </c>
      <c r="U109" s="486">
        <v>43252</v>
      </c>
      <c r="V109" s="488">
        <v>222.75</v>
      </c>
      <c r="W109" s="486">
        <v>43252</v>
      </c>
      <c r="X109" s="488">
        <v>83.25</v>
      </c>
      <c r="Y109" s="486">
        <v>43252</v>
      </c>
      <c r="Z109" s="488">
        <v>133.30000000000001</v>
      </c>
      <c r="AA109" s="486">
        <v>43252</v>
      </c>
      <c r="AB109" s="488">
        <v>201.06</v>
      </c>
      <c r="AC109" s="486">
        <v>43252</v>
      </c>
      <c r="AD109" s="488">
        <v>162.87</v>
      </c>
      <c r="AE109" s="486">
        <v>43252</v>
      </c>
      <c r="AF109" s="488">
        <v>253.6</v>
      </c>
      <c r="AG109" s="486">
        <v>43252</v>
      </c>
      <c r="AH109" s="488">
        <v>100.79</v>
      </c>
      <c r="AI109" s="486">
        <v>43252</v>
      </c>
      <c r="AJ109" s="488">
        <v>72.760000000000005</v>
      </c>
      <c r="AK109" s="486">
        <v>43252</v>
      </c>
      <c r="AL109" s="488">
        <v>10.75</v>
      </c>
      <c r="AM109" s="486">
        <v>43252</v>
      </c>
      <c r="AN109" s="488">
        <v>85.19</v>
      </c>
      <c r="AO109" s="486">
        <v>43252</v>
      </c>
      <c r="AP109" s="488">
        <v>83.5</v>
      </c>
      <c r="AQ109" s="486">
        <v>43252</v>
      </c>
      <c r="AR109" s="488">
        <v>49.93</v>
      </c>
      <c r="AS109" s="486">
        <v>43252</v>
      </c>
      <c r="AT109" s="488">
        <v>24.18</v>
      </c>
      <c r="AU109" s="486">
        <v>43252</v>
      </c>
      <c r="AV109" s="488">
        <v>101.93</v>
      </c>
      <c r="AW109" s="486">
        <v>43252</v>
      </c>
      <c r="AX109" s="488">
        <v>108</v>
      </c>
    </row>
    <row r="110" spans="1:50" s="401" customFormat="1" x14ac:dyDescent="0.25">
      <c r="A110" s="486">
        <v>43255</v>
      </c>
      <c r="B110" s="487">
        <v>64.099999999999994</v>
      </c>
      <c r="C110" s="486">
        <v>43255</v>
      </c>
      <c r="D110" s="488">
        <v>59.41</v>
      </c>
      <c r="E110" s="486">
        <v>43255</v>
      </c>
      <c r="F110" s="488">
        <v>100.24</v>
      </c>
      <c r="G110" s="486">
        <v>43255</v>
      </c>
      <c r="H110" s="488">
        <v>68.599999999999994</v>
      </c>
      <c r="I110" s="486">
        <v>43255</v>
      </c>
      <c r="J110" s="488">
        <v>477.93</v>
      </c>
      <c r="K110" s="486">
        <v>43255</v>
      </c>
      <c r="L110" s="488">
        <v>99.1</v>
      </c>
      <c r="M110" s="486">
        <v>43255</v>
      </c>
      <c r="N110" s="488">
        <v>132.65</v>
      </c>
      <c r="O110" s="486">
        <v>43255</v>
      </c>
      <c r="P110" s="488">
        <v>51.45</v>
      </c>
      <c r="Q110" s="486">
        <v>43255</v>
      </c>
      <c r="R110" s="488">
        <v>52.29</v>
      </c>
      <c r="S110" s="486">
        <v>43255</v>
      </c>
      <c r="T110" s="488">
        <v>88.65</v>
      </c>
      <c r="U110" s="486">
        <v>43255</v>
      </c>
      <c r="V110" s="488">
        <v>225.83</v>
      </c>
      <c r="W110" s="486">
        <v>43255</v>
      </c>
      <c r="X110" s="488">
        <v>84.57</v>
      </c>
      <c r="Y110" s="486">
        <v>43255</v>
      </c>
      <c r="Z110" s="488">
        <v>134.68</v>
      </c>
      <c r="AA110" s="486">
        <v>43255</v>
      </c>
      <c r="AB110" s="488">
        <v>201.79</v>
      </c>
      <c r="AC110" s="486">
        <v>43255</v>
      </c>
      <c r="AD110" s="488">
        <v>163.72</v>
      </c>
      <c r="AE110" s="486">
        <v>43255</v>
      </c>
      <c r="AF110" s="488">
        <v>251.88</v>
      </c>
      <c r="AG110" s="486">
        <v>43255</v>
      </c>
      <c r="AH110" s="488">
        <v>101.67</v>
      </c>
      <c r="AI110" s="486">
        <v>43255</v>
      </c>
      <c r="AJ110" s="488">
        <v>73.83</v>
      </c>
      <c r="AK110" s="486">
        <v>43255</v>
      </c>
      <c r="AL110" s="488">
        <v>10.75</v>
      </c>
      <c r="AM110" s="486">
        <v>43255</v>
      </c>
      <c r="AN110" s="488">
        <v>85.37</v>
      </c>
      <c r="AO110" s="486">
        <v>43255</v>
      </c>
      <c r="AP110" s="488">
        <v>83.34</v>
      </c>
      <c r="AQ110" s="486">
        <v>43255</v>
      </c>
      <c r="AR110" s="488">
        <v>49.661000000000001</v>
      </c>
      <c r="AS110" s="486">
        <v>43255</v>
      </c>
      <c r="AT110" s="488">
        <v>24.15</v>
      </c>
      <c r="AU110" s="486">
        <v>43255</v>
      </c>
      <c r="AV110" s="488">
        <v>101.57</v>
      </c>
      <c r="AW110" s="486">
        <v>43255</v>
      </c>
      <c r="AX110" s="488">
        <v>107.96</v>
      </c>
    </row>
    <row r="111" spans="1:50" s="401" customFormat="1" x14ac:dyDescent="0.25">
      <c r="A111" s="486">
        <v>43256</v>
      </c>
      <c r="B111" s="487">
        <v>63.33</v>
      </c>
      <c r="C111" s="486">
        <v>43256</v>
      </c>
      <c r="D111" s="488">
        <v>59.86</v>
      </c>
      <c r="E111" s="486">
        <v>43256</v>
      </c>
      <c r="F111" s="488">
        <v>99.94</v>
      </c>
      <c r="G111" s="486">
        <v>43256</v>
      </c>
      <c r="H111" s="488">
        <v>69.11</v>
      </c>
      <c r="I111" s="486">
        <v>43256</v>
      </c>
      <c r="J111" s="488">
        <v>492.37</v>
      </c>
      <c r="K111" s="486">
        <v>43256</v>
      </c>
      <c r="L111" s="488">
        <v>99.24</v>
      </c>
      <c r="M111" s="486">
        <v>43256</v>
      </c>
      <c r="N111" s="488">
        <v>134.12</v>
      </c>
      <c r="O111" s="486">
        <v>43256</v>
      </c>
      <c r="P111" s="488">
        <v>51.92</v>
      </c>
      <c r="Q111" s="486">
        <v>43256</v>
      </c>
      <c r="R111" s="488">
        <v>52.91</v>
      </c>
      <c r="S111" s="486">
        <v>43256</v>
      </c>
      <c r="T111" s="488">
        <v>87.06</v>
      </c>
      <c r="U111" s="486">
        <v>43256</v>
      </c>
      <c r="V111" s="488">
        <v>225.27</v>
      </c>
      <c r="W111" s="486">
        <v>43256</v>
      </c>
      <c r="X111" s="488">
        <v>85.05</v>
      </c>
      <c r="Y111" s="486">
        <v>43256</v>
      </c>
      <c r="Z111" s="488">
        <v>135.76</v>
      </c>
      <c r="AA111" s="486">
        <v>43256</v>
      </c>
      <c r="AB111" s="488">
        <v>201.81</v>
      </c>
      <c r="AC111" s="486">
        <v>43256</v>
      </c>
      <c r="AD111" s="488">
        <v>164</v>
      </c>
      <c r="AE111" s="486">
        <v>43256</v>
      </c>
      <c r="AF111" s="488">
        <v>252</v>
      </c>
      <c r="AG111" s="486">
        <v>43256</v>
      </c>
      <c r="AH111" s="488">
        <v>102.19</v>
      </c>
      <c r="AI111" s="486">
        <v>43256</v>
      </c>
      <c r="AJ111" s="488">
        <v>74.05</v>
      </c>
      <c r="AK111" s="486">
        <v>43256</v>
      </c>
      <c r="AL111" s="488">
        <v>10.75</v>
      </c>
      <c r="AM111" s="486">
        <v>43256</v>
      </c>
      <c r="AN111" s="488">
        <v>85.47</v>
      </c>
      <c r="AO111" s="486">
        <v>43256</v>
      </c>
      <c r="AP111" s="488">
        <v>83.43</v>
      </c>
      <c r="AQ111" s="486">
        <v>43256</v>
      </c>
      <c r="AR111" s="488">
        <v>49.878999999999998</v>
      </c>
      <c r="AS111" s="486">
        <v>43256</v>
      </c>
      <c r="AT111" s="488">
        <v>24.18</v>
      </c>
      <c r="AU111" s="486">
        <v>43256</v>
      </c>
      <c r="AV111" s="488">
        <v>101.83</v>
      </c>
      <c r="AW111" s="486">
        <v>43256</v>
      </c>
      <c r="AX111" s="488">
        <v>108.13</v>
      </c>
    </row>
    <row r="112" spans="1:50" s="401" customFormat="1" x14ac:dyDescent="0.25">
      <c r="A112" s="486">
        <v>43257</v>
      </c>
      <c r="B112" s="487">
        <v>65.08</v>
      </c>
      <c r="C112" s="486">
        <v>43257</v>
      </c>
      <c r="D112" s="488">
        <v>60.97</v>
      </c>
      <c r="E112" s="486">
        <v>43257</v>
      </c>
      <c r="F112" s="488">
        <v>101.91</v>
      </c>
      <c r="G112" s="486">
        <v>43257</v>
      </c>
      <c r="H112" s="488">
        <v>68.2</v>
      </c>
      <c r="I112" s="486">
        <v>43257</v>
      </c>
      <c r="J112" s="488">
        <v>493.38</v>
      </c>
      <c r="K112" s="486">
        <v>43257</v>
      </c>
      <c r="L112" s="488">
        <v>99.98</v>
      </c>
      <c r="M112" s="486">
        <v>43257</v>
      </c>
      <c r="N112" s="488">
        <v>135.55000000000001</v>
      </c>
      <c r="O112" s="486">
        <v>43257</v>
      </c>
      <c r="P112" s="488">
        <v>52.92</v>
      </c>
      <c r="Q112" s="486">
        <v>43257</v>
      </c>
      <c r="R112" s="488">
        <v>52.53</v>
      </c>
      <c r="S112" s="486">
        <v>43257</v>
      </c>
      <c r="T112" s="488">
        <v>88.43</v>
      </c>
      <c r="U112" s="486">
        <v>43257</v>
      </c>
      <c r="V112" s="488">
        <v>224.36</v>
      </c>
      <c r="W112" s="486">
        <v>43257</v>
      </c>
      <c r="X112" s="488">
        <v>85.21</v>
      </c>
      <c r="Y112" s="486">
        <v>43257</v>
      </c>
      <c r="Z112" s="488">
        <v>137.19</v>
      </c>
      <c r="AA112" s="486">
        <v>43257</v>
      </c>
      <c r="AB112" s="488">
        <v>203.77</v>
      </c>
      <c r="AC112" s="486">
        <v>43257</v>
      </c>
      <c r="AD112" s="488">
        <v>165.35</v>
      </c>
      <c r="AE112" s="486">
        <v>43257</v>
      </c>
      <c r="AF112" s="488">
        <v>256.55</v>
      </c>
      <c r="AG112" s="486">
        <v>43257</v>
      </c>
      <c r="AH112" s="488">
        <v>102.49</v>
      </c>
      <c r="AI112" s="486">
        <v>43257</v>
      </c>
      <c r="AJ112" s="488">
        <v>74.75</v>
      </c>
      <c r="AK112" s="486">
        <v>43257</v>
      </c>
      <c r="AL112" s="488">
        <v>10.73</v>
      </c>
      <c r="AM112" s="486">
        <v>43257</v>
      </c>
      <c r="AN112" s="488">
        <v>85.68</v>
      </c>
      <c r="AO112" s="486">
        <v>43257</v>
      </c>
      <c r="AP112" s="488">
        <v>83.2</v>
      </c>
      <c r="AQ112" s="486">
        <v>43257</v>
      </c>
      <c r="AR112" s="488">
        <v>49.73</v>
      </c>
      <c r="AS112" s="486">
        <v>43257</v>
      </c>
      <c r="AT112" s="488">
        <v>24.145</v>
      </c>
      <c r="AU112" s="486">
        <v>43257</v>
      </c>
      <c r="AV112" s="488">
        <v>101.42</v>
      </c>
      <c r="AW112" s="486">
        <v>43257</v>
      </c>
      <c r="AX112" s="488">
        <v>107.89</v>
      </c>
    </row>
    <row r="113" spans="1:50" s="401" customFormat="1" x14ac:dyDescent="0.25">
      <c r="A113" s="486">
        <v>43258</v>
      </c>
      <c r="B113" s="487">
        <v>65.02</v>
      </c>
      <c r="C113" s="486">
        <v>43258</v>
      </c>
      <c r="D113" s="488">
        <v>60.66</v>
      </c>
      <c r="E113" s="486">
        <v>43258</v>
      </c>
      <c r="F113" s="488">
        <v>102.47</v>
      </c>
      <c r="G113" s="486">
        <v>43258</v>
      </c>
      <c r="H113" s="488">
        <v>69.709999999999994</v>
      </c>
      <c r="I113" s="486">
        <v>43258</v>
      </c>
      <c r="J113" s="488">
        <v>485.34</v>
      </c>
      <c r="K113" s="486">
        <v>43258</v>
      </c>
      <c r="L113" s="488">
        <v>99.32</v>
      </c>
      <c r="M113" s="486">
        <v>43258</v>
      </c>
      <c r="N113" s="488">
        <v>132.91</v>
      </c>
      <c r="O113" s="486">
        <v>43258</v>
      </c>
      <c r="P113" s="488">
        <v>52.62</v>
      </c>
      <c r="Q113" s="486">
        <v>43258</v>
      </c>
      <c r="R113" s="488">
        <v>51.25</v>
      </c>
      <c r="S113" s="486">
        <v>43258</v>
      </c>
      <c r="T113" s="488">
        <v>88.81</v>
      </c>
      <c r="U113" s="486">
        <v>43258</v>
      </c>
      <c r="V113" s="488">
        <v>223.53</v>
      </c>
      <c r="W113" s="486">
        <v>43258</v>
      </c>
      <c r="X113" s="488">
        <v>83.27</v>
      </c>
      <c r="Y113" s="486">
        <v>43258</v>
      </c>
      <c r="Z113" s="488">
        <v>133.37</v>
      </c>
      <c r="AA113" s="486">
        <v>43258</v>
      </c>
      <c r="AB113" s="488">
        <v>203.59</v>
      </c>
      <c r="AC113" s="486">
        <v>43258</v>
      </c>
      <c r="AD113" s="488">
        <v>165.23</v>
      </c>
      <c r="AE113" s="486">
        <v>43258</v>
      </c>
      <c r="AF113" s="488">
        <v>257.25</v>
      </c>
      <c r="AG113" s="486">
        <v>43258</v>
      </c>
      <c r="AH113" s="488">
        <v>100.88</v>
      </c>
      <c r="AI113" s="486">
        <v>43258</v>
      </c>
      <c r="AJ113" s="488">
        <v>74.760000000000005</v>
      </c>
      <c r="AK113" s="486">
        <v>43258</v>
      </c>
      <c r="AL113" s="488">
        <v>10.71</v>
      </c>
      <c r="AM113" s="486">
        <v>43258</v>
      </c>
      <c r="AN113" s="488">
        <v>85.71</v>
      </c>
      <c r="AO113" s="486">
        <v>43258</v>
      </c>
      <c r="AP113" s="488">
        <v>83.43</v>
      </c>
      <c r="AQ113" s="486">
        <v>43258</v>
      </c>
      <c r="AR113" s="488">
        <v>49.9</v>
      </c>
      <c r="AS113" s="486">
        <v>43258</v>
      </c>
      <c r="AT113" s="488">
        <v>24.21</v>
      </c>
      <c r="AU113" s="486">
        <v>43258</v>
      </c>
      <c r="AV113" s="488">
        <v>101.85</v>
      </c>
      <c r="AW113" s="486">
        <v>43258</v>
      </c>
      <c r="AX113" s="488">
        <v>107.59</v>
      </c>
    </row>
    <row r="114" spans="1:50" s="401" customFormat="1" x14ac:dyDescent="0.25">
      <c r="A114" s="486">
        <v>43259</v>
      </c>
      <c r="B114" s="487">
        <v>66.03</v>
      </c>
      <c r="C114" s="486">
        <v>43259</v>
      </c>
      <c r="D114" s="488">
        <v>60.83</v>
      </c>
      <c r="E114" s="486">
        <v>43259</v>
      </c>
      <c r="F114" s="488">
        <v>103.98</v>
      </c>
      <c r="G114" s="486">
        <v>43259</v>
      </c>
      <c r="H114" s="488">
        <v>70.75</v>
      </c>
      <c r="I114" s="486">
        <v>43259</v>
      </c>
      <c r="J114" s="488">
        <v>484.6</v>
      </c>
      <c r="K114" s="486">
        <v>43259</v>
      </c>
      <c r="L114" s="488">
        <v>100.43</v>
      </c>
      <c r="M114" s="486">
        <v>43259</v>
      </c>
      <c r="N114" s="488">
        <v>133.53</v>
      </c>
      <c r="O114" s="486">
        <v>43259</v>
      </c>
      <c r="P114" s="488">
        <v>53.16</v>
      </c>
      <c r="Q114" s="486">
        <v>43259</v>
      </c>
      <c r="R114" s="488">
        <v>51.15</v>
      </c>
      <c r="S114" s="486">
        <v>43259</v>
      </c>
      <c r="T114" s="488">
        <v>90.33</v>
      </c>
      <c r="U114" s="486">
        <v>43259</v>
      </c>
      <c r="V114" s="488">
        <v>227.28</v>
      </c>
      <c r="W114" s="486">
        <v>43259</v>
      </c>
      <c r="X114" s="488">
        <v>84.34</v>
      </c>
      <c r="Y114" s="486">
        <v>43259</v>
      </c>
      <c r="Z114" s="488">
        <v>134.26</v>
      </c>
      <c r="AA114" s="486">
        <v>43259</v>
      </c>
      <c r="AB114" s="488">
        <v>205</v>
      </c>
      <c r="AC114" s="486">
        <v>43259</v>
      </c>
      <c r="AD114" s="488">
        <v>165.75</v>
      </c>
      <c r="AE114" s="486">
        <v>43259</v>
      </c>
      <c r="AF114" s="488">
        <v>260.14999999999998</v>
      </c>
      <c r="AG114" s="486">
        <v>43259</v>
      </c>
      <c r="AH114" s="488">
        <v>101.63</v>
      </c>
      <c r="AI114" s="486">
        <v>43259</v>
      </c>
      <c r="AJ114" s="488">
        <v>74.900000000000006</v>
      </c>
      <c r="AK114" s="486">
        <v>43259</v>
      </c>
      <c r="AL114" s="488">
        <v>10.73</v>
      </c>
      <c r="AM114" s="486">
        <v>43259</v>
      </c>
      <c r="AN114" s="488">
        <v>85.66</v>
      </c>
      <c r="AO114" s="486">
        <v>43259</v>
      </c>
      <c r="AP114" s="488">
        <v>83.36</v>
      </c>
      <c r="AQ114" s="486">
        <v>43259</v>
      </c>
      <c r="AR114" s="488">
        <v>49.78</v>
      </c>
      <c r="AS114" s="486">
        <v>43259</v>
      </c>
      <c r="AT114" s="488">
        <v>24.18</v>
      </c>
      <c r="AU114" s="486">
        <v>43259</v>
      </c>
      <c r="AV114" s="488">
        <v>101.71</v>
      </c>
      <c r="AW114" s="486">
        <v>43259</v>
      </c>
      <c r="AX114" s="488">
        <v>107.69</v>
      </c>
    </row>
    <row r="115" spans="1:50" s="401" customFormat="1" x14ac:dyDescent="0.25">
      <c r="A115" s="486">
        <v>43262</v>
      </c>
      <c r="B115" s="487">
        <v>66.94</v>
      </c>
      <c r="C115" s="486">
        <v>43262</v>
      </c>
      <c r="D115" s="488">
        <v>60.92</v>
      </c>
      <c r="E115" s="486">
        <v>43262</v>
      </c>
      <c r="F115" s="488">
        <v>104.35</v>
      </c>
      <c r="G115" s="486">
        <v>43262</v>
      </c>
      <c r="H115" s="488">
        <v>71.989999999999995</v>
      </c>
      <c r="I115" s="486">
        <v>43262</v>
      </c>
      <c r="J115" s="488">
        <v>490.71</v>
      </c>
      <c r="K115" s="486">
        <v>43262</v>
      </c>
      <c r="L115" s="488">
        <v>99.77</v>
      </c>
      <c r="M115" s="486">
        <v>43262</v>
      </c>
      <c r="N115" s="488">
        <v>133.97999999999999</v>
      </c>
      <c r="O115" s="486">
        <v>43262</v>
      </c>
      <c r="P115" s="488">
        <v>53.12</v>
      </c>
      <c r="Q115" s="486">
        <v>43262</v>
      </c>
      <c r="R115" s="488">
        <v>49.89</v>
      </c>
      <c r="S115" s="486">
        <v>43262</v>
      </c>
      <c r="T115" s="488">
        <v>90.43</v>
      </c>
      <c r="U115" s="486">
        <v>43262</v>
      </c>
      <c r="V115" s="488">
        <v>226.09</v>
      </c>
      <c r="W115" s="486">
        <v>43262</v>
      </c>
      <c r="X115" s="488">
        <v>83.89</v>
      </c>
      <c r="Y115" s="486">
        <v>43262</v>
      </c>
      <c r="Z115" s="488">
        <v>137.34</v>
      </c>
      <c r="AA115" s="486">
        <v>43262</v>
      </c>
      <c r="AB115" s="488">
        <v>204.22</v>
      </c>
      <c r="AC115" s="486">
        <v>43262</v>
      </c>
      <c r="AD115" s="488">
        <v>165.9</v>
      </c>
      <c r="AE115" s="486">
        <v>43262</v>
      </c>
      <c r="AF115" s="488">
        <v>261.97000000000003</v>
      </c>
      <c r="AG115" s="486">
        <v>43262</v>
      </c>
      <c r="AH115" s="488">
        <v>101.05</v>
      </c>
      <c r="AI115" s="486">
        <v>43262</v>
      </c>
      <c r="AJ115" s="488">
        <v>74.59</v>
      </c>
      <c r="AK115" s="486">
        <v>43262</v>
      </c>
      <c r="AL115" s="488">
        <v>10.72</v>
      </c>
      <c r="AM115" s="486">
        <v>43262</v>
      </c>
      <c r="AN115" s="488">
        <v>85.82</v>
      </c>
      <c r="AO115" s="486">
        <v>43262</v>
      </c>
      <c r="AP115" s="488">
        <v>83.27</v>
      </c>
      <c r="AQ115" s="486">
        <v>43262</v>
      </c>
      <c r="AR115" s="488">
        <v>49.7104</v>
      </c>
      <c r="AS115" s="486">
        <v>43262</v>
      </c>
      <c r="AT115" s="488">
        <v>24.17</v>
      </c>
      <c r="AU115" s="486">
        <v>43262</v>
      </c>
      <c r="AV115" s="488">
        <v>101.61</v>
      </c>
      <c r="AW115" s="486">
        <v>43262</v>
      </c>
      <c r="AX115" s="488">
        <v>107.48</v>
      </c>
    </row>
    <row r="116" spans="1:50" s="401" customFormat="1" x14ac:dyDescent="0.25">
      <c r="A116" s="486">
        <v>43263</v>
      </c>
      <c r="B116" s="487">
        <v>66.349999999999994</v>
      </c>
      <c r="C116" s="486">
        <v>43263</v>
      </c>
      <c r="D116" s="488">
        <v>61</v>
      </c>
      <c r="E116" s="486">
        <v>43263</v>
      </c>
      <c r="F116" s="488">
        <v>104.33</v>
      </c>
      <c r="G116" s="486">
        <v>43263</v>
      </c>
      <c r="H116" s="488">
        <v>71.48</v>
      </c>
      <c r="I116" s="486">
        <v>43263</v>
      </c>
      <c r="J116" s="488">
        <v>494.92</v>
      </c>
      <c r="K116" s="486">
        <v>43263</v>
      </c>
      <c r="L116" s="488">
        <v>98.91</v>
      </c>
      <c r="M116" s="486">
        <v>43263</v>
      </c>
      <c r="N116" s="488">
        <v>136.26</v>
      </c>
      <c r="O116" s="486">
        <v>43263</v>
      </c>
      <c r="P116" s="488">
        <v>53.13</v>
      </c>
      <c r="Q116" s="486">
        <v>43263</v>
      </c>
      <c r="R116" s="488">
        <v>50.86</v>
      </c>
      <c r="S116" s="486">
        <v>43263</v>
      </c>
      <c r="T116" s="488">
        <v>91.21</v>
      </c>
      <c r="U116" s="486">
        <v>43263</v>
      </c>
      <c r="V116" s="488">
        <v>229.71</v>
      </c>
      <c r="W116" s="486">
        <v>43263</v>
      </c>
      <c r="X116" s="488">
        <v>85.02</v>
      </c>
      <c r="Y116" s="486">
        <v>43263</v>
      </c>
      <c r="Z116" s="488">
        <v>139.72999999999999</v>
      </c>
      <c r="AA116" s="486">
        <v>43263</v>
      </c>
      <c r="AB116" s="488">
        <v>202.28</v>
      </c>
      <c r="AC116" s="486">
        <v>43263</v>
      </c>
      <c r="AD116" s="488">
        <v>166.24</v>
      </c>
      <c r="AE116" s="486">
        <v>43263</v>
      </c>
      <c r="AF116" s="488">
        <v>265.52999999999997</v>
      </c>
      <c r="AG116" s="486">
        <v>43263</v>
      </c>
      <c r="AH116" s="488">
        <v>101.31</v>
      </c>
      <c r="AI116" s="486">
        <v>43263</v>
      </c>
      <c r="AJ116" s="488">
        <v>74.290000000000006</v>
      </c>
      <c r="AK116" s="486">
        <v>43263</v>
      </c>
      <c r="AL116" s="488">
        <v>10.72</v>
      </c>
      <c r="AM116" s="486">
        <v>43263</v>
      </c>
      <c r="AN116" s="488">
        <v>85.89</v>
      </c>
      <c r="AO116" s="486">
        <v>43263</v>
      </c>
      <c r="AP116" s="488">
        <v>83.24</v>
      </c>
      <c r="AQ116" s="486">
        <v>43263</v>
      </c>
      <c r="AR116" s="488">
        <v>49.68</v>
      </c>
      <c r="AS116" s="486">
        <v>43263</v>
      </c>
      <c r="AT116" s="488">
        <v>24.155000000000001</v>
      </c>
      <c r="AU116" s="486">
        <v>43263</v>
      </c>
      <c r="AV116" s="488">
        <v>101.55</v>
      </c>
      <c r="AW116" s="486">
        <v>43263</v>
      </c>
      <c r="AX116" s="488">
        <v>107.03</v>
      </c>
    </row>
    <row r="117" spans="1:50" s="401" customFormat="1" x14ac:dyDescent="0.25">
      <c r="A117" s="486">
        <v>43264</v>
      </c>
      <c r="B117" s="487">
        <v>68.41</v>
      </c>
      <c r="C117" s="486">
        <v>43264</v>
      </c>
      <c r="D117" s="488">
        <v>60.34</v>
      </c>
      <c r="E117" s="486">
        <v>43264</v>
      </c>
      <c r="F117" s="488">
        <v>106.31</v>
      </c>
      <c r="G117" s="486">
        <v>43264</v>
      </c>
      <c r="H117" s="488">
        <v>70.44</v>
      </c>
      <c r="I117" s="486">
        <v>43264</v>
      </c>
      <c r="J117" s="488">
        <v>490.47</v>
      </c>
      <c r="K117" s="486">
        <v>43264</v>
      </c>
      <c r="L117" s="488">
        <v>97.58</v>
      </c>
      <c r="M117" s="486">
        <v>43264</v>
      </c>
      <c r="N117" s="488">
        <v>136.5</v>
      </c>
      <c r="O117" s="486">
        <v>43264</v>
      </c>
      <c r="P117" s="488">
        <v>53.46</v>
      </c>
      <c r="Q117" s="486">
        <v>43264</v>
      </c>
      <c r="R117" s="488">
        <v>50.98</v>
      </c>
      <c r="S117" s="486">
        <v>43264</v>
      </c>
      <c r="T117" s="488">
        <v>90.75</v>
      </c>
      <c r="U117" s="486">
        <v>43264</v>
      </c>
      <c r="V117" s="488">
        <v>229.23</v>
      </c>
      <c r="W117" s="486">
        <v>43264</v>
      </c>
      <c r="X117" s="488">
        <v>85.27</v>
      </c>
      <c r="Y117" s="486">
        <v>43264</v>
      </c>
      <c r="Z117" s="488">
        <v>137.66</v>
      </c>
      <c r="AA117" s="486">
        <v>43264</v>
      </c>
      <c r="AB117" s="488">
        <v>201.21</v>
      </c>
      <c r="AC117" s="486">
        <v>43264</v>
      </c>
      <c r="AD117" s="488">
        <v>165.59</v>
      </c>
      <c r="AE117" s="486">
        <v>43264</v>
      </c>
      <c r="AF117" s="488">
        <v>262.92</v>
      </c>
      <c r="AG117" s="486">
        <v>43264</v>
      </c>
      <c r="AH117" s="488">
        <v>100.85</v>
      </c>
      <c r="AI117" s="486">
        <v>43264</v>
      </c>
      <c r="AJ117" s="488">
        <v>74.11</v>
      </c>
      <c r="AK117" s="486">
        <v>43264</v>
      </c>
      <c r="AL117" s="488">
        <v>10.72</v>
      </c>
      <c r="AM117" s="486">
        <v>43264</v>
      </c>
      <c r="AN117" s="488">
        <v>85.92</v>
      </c>
      <c r="AO117" s="486">
        <v>43264</v>
      </c>
      <c r="AP117" s="488">
        <v>83.21</v>
      </c>
      <c r="AQ117" s="486">
        <v>43264</v>
      </c>
      <c r="AR117" s="488">
        <v>49.560099999999998</v>
      </c>
      <c r="AS117" s="486">
        <v>43264</v>
      </c>
      <c r="AT117" s="488">
        <v>24.15</v>
      </c>
      <c r="AU117" s="486">
        <v>43264</v>
      </c>
      <c r="AV117" s="488">
        <v>101.43</v>
      </c>
      <c r="AW117" s="486">
        <v>43264</v>
      </c>
      <c r="AX117" s="488">
        <v>106.69</v>
      </c>
    </row>
    <row r="118" spans="1:50" s="401" customFormat="1" x14ac:dyDescent="0.25">
      <c r="A118" s="486">
        <v>43265</v>
      </c>
      <c r="B118" s="487">
        <v>69.12</v>
      </c>
      <c r="C118" s="486">
        <v>43265</v>
      </c>
      <c r="D118" s="488">
        <v>60.43</v>
      </c>
      <c r="E118" s="486">
        <v>43265</v>
      </c>
      <c r="F118" s="488">
        <v>108.75</v>
      </c>
      <c r="G118" s="486">
        <v>43265</v>
      </c>
      <c r="H118" s="488">
        <v>70.989999999999995</v>
      </c>
      <c r="I118" s="486">
        <v>43265</v>
      </c>
      <c r="J118" s="488">
        <v>495.52</v>
      </c>
      <c r="K118" s="486">
        <v>43265</v>
      </c>
      <c r="L118" s="488">
        <v>98.75</v>
      </c>
      <c r="M118" s="486">
        <v>43265</v>
      </c>
      <c r="N118" s="488">
        <v>138.41</v>
      </c>
      <c r="O118" s="486">
        <v>43265</v>
      </c>
      <c r="P118" s="488">
        <v>53.63</v>
      </c>
      <c r="Q118" s="486">
        <v>43265</v>
      </c>
      <c r="R118" s="488">
        <v>49.69</v>
      </c>
      <c r="S118" s="486">
        <v>43265</v>
      </c>
      <c r="T118" s="488">
        <v>91.61</v>
      </c>
      <c r="U118" s="486">
        <v>43265</v>
      </c>
      <c r="V118" s="488">
        <v>232.18</v>
      </c>
      <c r="W118" s="486">
        <v>43265</v>
      </c>
      <c r="X118" s="488">
        <v>85.61</v>
      </c>
      <c r="Y118" s="486">
        <v>43265</v>
      </c>
      <c r="Z118" s="488">
        <v>139.71</v>
      </c>
      <c r="AA118" s="486">
        <v>43265</v>
      </c>
      <c r="AB118" s="488">
        <v>199.75</v>
      </c>
      <c r="AC118" s="486">
        <v>43265</v>
      </c>
      <c r="AD118" s="488">
        <v>166.17</v>
      </c>
      <c r="AE118" s="486">
        <v>43265</v>
      </c>
      <c r="AF118" s="488">
        <v>263.48</v>
      </c>
      <c r="AG118" s="486">
        <v>43265</v>
      </c>
      <c r="AH118" s="488">
        <v>101.42</v>
      </c>
      <c r="AI118" s="486">
        <v>43265</v>
      </c>
      <c r="AJ118" s="488">
        <v>74.7</v>
      </c>
      <c r="AK118" s="486">
        <v>43265</v>
      </c>
      <c r="AL118" s="488">
        <v>10.74</v>
      </c>
      <c r="AM118" s="486">
        <v>43265</v>
      </c>
      <c r="AN118" s="488">
        <v>86.17</v>
      </c>
      <c r="AO118" s="486">
        <v>43265</v>
      </c>
      <c r="AP118" s="488">
        <v>83.45</v>
      </c>
      <c r="AQ118" s="486">
        <v>43265</v>
      </c>
      <c r="AR118" s="488">
        <v>49.7</v>
      </c>
      <c r="AS118" s="486">
        <v>43265</v>
      </c>
      <c r="AT118" s="488">
        <v>24.16</v>
      </c>
      <c r="AU118" s="486">
        <v>43265</v>
      </c>
      <c r="AV118" s="488">
        <v>101.75</v>
      </c>
      <c r="AW118" s="486">
        <v>43265</v>
      </c>
      <c r="AX118" s="488">
        <v>106.56</v>
      </c>
    </row>
    <row r="119" spans="1:50" s="401" customFormat="1" x14ac:dyDescent="0.25">
      <c r="A119" s="486">
        <v>43266</v>
      </c>
      <c r="B119" s="487">
        <v>70.09</v>
      </c>
      <c r="C119" s="486">
        <v>43266</v>
      </c>
      <c r="D119" s="488">
        <v>59.73</v>
      </c>
      <c r="E119" s="486">
        <v>43266</v>
      </c>
      <c r="F119" s="488">
        <v>108.85</v>
      </c>
      <c r="G119" s="486">
        <v>43266</v>
      </c>
      <c r="H119" s="488">
        <v>71.81</v>
      </c>
      <c r="I119" s="486">
        <v>43266</v>
      </c>
      <c r="J119" s="488">
        <v>490.49</v>
      </c>
      <c r="K119" s="486">
        <v>43266</v>
      </c>
      <c r="L119" s="488">
        <v>99.57</v>
      </c>
      <c r="M119" s="486">
        <v>43266</v>
      </c>
      <c r="N119" s="488">
        <v>138.41</v>
      </c>
      <c r="O119" s="486">
        <v>43266</v>
      </c>
      <c r="P119" s="488">
        <v>54.8</v>
      </c>
      <c r="Q119" s="486">
        <v>43266</v>
      </c>
      <c r="R119" s="488">
        <v>49.31</v>
      </c>
      <c r="S119" s="486">
        <v>43266</v>
      </c>
      <c r="T119" s="488">
        <v>91.28</v>
      </c>
      <c r="U119" s="486">
        <v>43266</v>
      </c>
      <c r="V119" s="488">
        <v>233.02</v>
      </c>
      <c r="W119" s="486">
        <v>43266</v>
      </c>
      <c r="X119" s="488">
        <v>85.31</v>
      </c>
      <c r="Y119" s="486">
        <v>43266</v>
      </c>
      <c r="Z119" s="488">
        <v>141.63</v>
      </c>
      <c r="AA119" s="486">
        <v>43266</v>
      </c>
      <c r="AB119" s="488">
        <v>198.82</v>
      </c>
      <c r="AC119" s="486">
        <v>43266</v>
      </c>
      <c r="AD119" s="488">
        <v>165.98</v>
      </c>
      <c r="AE119" s="486">
        <v>43266</v>
      </c>
      <c r="AF119" s="488">
        <v>264.56</v>
      </c>
      <c r="AG119" s="486">
        <v>43266</v>
      </c>
      <c r="AH119" s="488">
        <v>100.13</v>
      </c>
      <c r="AI119" s="486">
        <v>43266</v>
      </c>
      <c r="AJ119" s="488">
        <v>75.84</v>
      </c>
      <c r="AK119" s="486">
        <v>43266</v>
      </c>
      <c r="AL119" s="488">
        <v>10.76</v>
      </c>
      <c r="AM119" s="486">
        <v>43266</v>
      </c>
      <c r="AN119" s="488">
        <v>86.12</v>
      </c>
      <c r="AO119" s="486">
        <v>43266</v>
      </c>
      <c r="AP119" s="488">
        <v>83.42</v>
      </c>
      <c r="AQ119" s="486">
        <v>43266</v>
      </c>
      <c r="AR119" s="488">
        <v>49.750999999999998</v>
      </c>
      <c r="AS119" s="486">
        <v>43266</v>
      </c>
      <c r="AT119" s="488">
        <v>24.18</v>
      </c>
      <c r="AU119" s="486">
        <v>43266</v>
      </c>
      <c r="AV119" s="488">
        <v>101.83</v>
      </c>
      <c r="AW119" s="486">
        <v>43266</v>
      </c>
      <c r="AX119" s="488">
        <v>106.78</v>
      </c>
    </row>
    <row r="120" spans="1:50" s="401" customFormat="1" x14ac:dyDescent="0.25">
      <c r="A120" s="486">
        <v>43269</v>
      </c>
      <c r="B120" s="487">
        <v>67.739999999999995</v>
      </c>
      <c r="C120" s="486">
        <v>43269</v>
      </c>
      <c r="D120" s="488">
        <v>59.58</v>
      </c>
      <c r="E120" s="486">
        <v>43269</v>
      </c>
      <c r="F120" s="488">
        <v>107.06</v>
      </c>
      <c r="G120" s="486">
        <v>43269</v>
      </c>
      <c r="H120" s="488">
        <v>71</v>
      </c>
      <c r="I120" s="486">
        <v>43269</v>
      </c>
      <c r="J120" s="488">
        <v>490.67</v>
      </c>
      <c r="K120" s="486">
        <v>43269</v>
      </c>
      <c r="L120" s="488">
        <v>98.48</v>
      </c>
      <c r="M120" s="486">
        <v>43269</v>
      </c>
      <c r="N120" s="488">
        <v>139.80000000000001</v>
      </c>
      <c r="O120" s="486">
        <v>43269</v>
      </c>
      <c r="P120" s="488">
        <v>53.65</v>
      </c>
      <c r="Q120" s="486">
        <v>43269</v>
      </c>
      <c r="R120" s="488">
        <v>48.32</v>
      </c>
      <c r="S120" s="486">
        <v>43269</v>
      </c>
      <c r="T120" s="488">
        <v>91.11</v>
      </c>
      <c r="U120" s="486">
        <v>43269</v>
      </c>
      <c r="V120" s="488">
        <v>232.26</v>
      </c>
      <c r="W120" s="486">
        <v>43269</v>
      </c>
      <c r="X120" s="488">
        <v>85.85</v>
      </c>
      <c r="Y120" s="486">
        <v>43269</v>
      </c>
      <c r="Z120" s="488">
        <v>141.12</v>
      </c>
      <c r="AA120" s="486">
        <v>43269</v>
      </c>
      <c r="AB120" s="488">
        <v>199</v>
      </c>
      <c r="AC120" s="486">
        <v>43269</v>
      </c>
      <c r="AD120" s="488">
        <v>165.82</v>
      </c>
      <c r="AE120" s="486">
        <v>43269</v>
      </c>
      <c r="AF120" s="488">
        <v>263.67</v>
      </c>
      <c r="AG120" s="486">
        <v>43269</v>
      </c>
      <c r="AH120" s="488">
        <v>100.86</v>
      </c>
      <c r="AI120" s="486">
        <v>43269</v>
      </c>
      <c r="AJ120" s="488">
        <v>75.61</v>
      </c>
      <c r="AK120" s="486">
        <v>43269</v>
      </c>
      <c r="AL120" s="488">
        <v>10.76</v>
      </c>
      <c r="AM120" s="486">
        <v>43269</v>
      </c>
      <c r="AN120" s="488">
        <v>86.11</v>
      </c>
      <c r="AO120" s="486">
        <v>43269</v>
      </c>
      <c r="AP120" s="488">
        <v>83.37</v>
      </c>
      <c r="AQ120" s="486">
        <v>43269</v>
      </c>
      <c r="AR120" s="488">
        <v>49.88</v>
      </c>
      <c r="AS120" s="486">
        <v>43269</v>
      </c>
      <c r="AT120" s="488">
        <v>24.18</v>
      </c>
      <c r="AU120" s="486">
        <v>43269</v>
      </c>
      <c r="AV120" s="488">
        <v>101.88</v>
      </c>
      <c r="AW120" s="486">
        <v>43269</v>
      </c>
      <c r="AX120" s="488">
        <v>106.21</v>
      </c>
    </row>
    <row r="121" spans="1:50" s="401" customFormat="1" x14ac:dyDescent="0.25">
      <c r="A121" s="486">
        <v>43270</v>
      </c>
      <c r="B121" s="487">
        <v>70.77</v>
      </c>
      <c r="C121" s="486">
        <v>43270</v>
      </c>
      <c r="D121" s="488">
        <v>58.49</v>
      </c>
      <c r="E121" s="486">
        <v>43270</v>
      </c>
      <c r="F121" s="488">
        <v>106.1</v>
      </c>
      <c r="G121" s="486">
        <v>43270</v>
      </c>
      <c r="H121" s="488">
        <v>70.8</v>
      </c>
      <c r="I121" s="486">
        <v>43270</v>
      </c>
      <c r="J121" s="488">
        <v>488.6</v>
      </c>
      <c r="K121" s="486">
        <v>43270</v>
      </c>
      <c r="L121" s="488">
        <v>98.01</v>
      </c>
      <c r="M121" s="486">
        <v>43270</v>
      </c>
      <c r="N121" s="488">
        <v>139.52000000000001</v>
      </c>
      <c r="O121" s="486">
        <v>43270</v>
      </c>
      <c r="P121" s="488">
        <v>53.64</v>
      </c>
      <c r="Q121" s="486">
        <v>43270</v>
      </c>
      <c r="R121" s="488">
        <v>48.55</v>
      </c>
      <c r="S121" s="486">
        <v>43270</v>
      </c>
      <c r="T121" s="488">
        <v>90</v>
      </c>
      <c r="U121" s="486">
        <v>43270</v>
      </c>
      <c r="V121" s="488">
        <v>231.85</v>
      </c>
      <c r="W121" s="486">
        <v>43270</v>
      </c>
      <c r="X121" s="488">
        <v>84.52</v>
      </c>
      <c r="Y121" s="486">
        <v>43270</v>
      </c>
      <c r="Z121" s="488">
        <v>139.07</v>
      </c>
      <c r="AA121" s="486">
        <v>43270</v>
      </c>
      <c r="AB121" s="488">
        <v>194.39</v>
      </c>
      <c r="AC121" s="486">
        <v>43270</v>
      </c>
      <c r="AD121" s="488">
        <v>165.22</v>
      </c>
      <c r="AE121" s="486">
        <v>43270</v>
      </c>
      <c r="AF121" s="488">
        <v>258.39</v>
      </c>
      <c r="AG121" s="486">
        <v>43270</v>
      </c>
      <c r="AH121" s="488">
        <v>100.86</v>
      </c>
      <c r="AI121" s="486">
        <v>43270</v>
      </c>
      <c r="AJ121" s="488">
        <v>74.260000000000005</v>
      </c>
      <c r="AK121" s="486">
        <v>43270</v>
      </c>
      <c r="AL121" s="488">
        <v>10.77</v>
      </c>
      <c r="AM121" s="486">
        <v>43270</v>
      </c>
      <c r="AN121" s="488">
        <v>85.99</v>
      </c>
      <c r="AO121" s="486">
        <v>43270</v>
      </c>
      <c r="AP121" s="488">
        <v>83.45</v>
      </c>
      <c r="AQ121" s="486">
        <v>43270</v>
      </c>
      <c r="AR121" s="488">
        <v>49.79</v>
      </c>
      <c r="AS121" s="486">
        <v>43270</v>
      </c>
      <c r="AT121" s="488">
        <v>24.21</v>
      </c>
      <c r="AU121" s="486">
        <v>43270</v>
      </c>
      <c r="AV121" s="488">
        <v>102.145</v>
      </c>
      <c r="AW121" s="486">
        <v>43270</v>
      </c>
      <c r="AX121" s="488">
        <v>106.18</v>
      </c>
    </row>
    <row r="122" spans="1:50" s="401" customFormat="1" x14ac:dyDescent="0.25">
      <c r="A122" s="486">
        <v>43271</v>
      </c>
      <c r="B122" s="487">
        <v>71.599999999999994</v>
      </c>
      <c r="C122" s="486">
        <v>43271</v>
      </c>
      <c r="D122" s="488">
        <v>58.3</v>
      </c>
      <c r="E122" s="486">
        <v>43271</v>
      </c>
      <c r="F122" s="488">
        <v>107.15</v>
      </c>
      <c r="G122" s="486">
        <v>43271</v>
      </c>
      <c r="H122" s="488">
        <v>70.13</v>
      </c>
      <c r="I122" s="486">
        <v>43271</v>
      </c>
      <c r="J122" s="488">
        <v>487.45</v>
      </c>
      <c r="K122" s="486">
        <v>43271</v>
      </c>
      <c r="L122" s="488">
        <v>98.25</v>
      </c>
      <c r="M122" s="486">
        <v>43271</v>
      </c>
      <c r="N122" s="488">
        <v>138.94</v>
      </c>
      <c r="O122" s="486">
        <v>43271</v>
      </c>
      <c r="P122" s="488">
        <v>54.25</v>
      </c>
      <c r="Q122" s="486">
        <v>43271</v>
      </c>
      <c r="R122" s="488">
        <v>48.58</v>
      </c>
      <c r="S122" s="486">
        <v>43271</v>
      </c>
      <c r="T122" s="488">
        <v>91.3</v>
      </c>
      <c r="U122" s="486">
        <v>43271</v>
      </c>
      <c r="V122" s="488">
        <v>231.5</v>
      </c>
      <c r="W122" s="486">
        <v>43271</v>
      </c>
      <c r="X122" s="488">
        <v>85.95</v>
      </c>
      <c r="Y122" s="486">
        <v>43271</v>
      </c>
      <c r="Z122" s="488">
        <v>141.30000000000001</v>
      </c>
      <c r="AA122" s="486">
        <v>43271</v>
      </c>
      <c r="AB122" s="488">
        <v>195.20500000000001</v>
      </c>
      <c r="AC122" s="486">
        <v>43271</v>
      </c>
      <c r="AD122" s="488">
        <v>165.66</v>
      </c>
      <c r="AE122" s="486">
        <v>43271</v>
      </c>
      <c r="AF122" s="488">
        <v>251.43</v>
      </c>
      <c r="AG122" s="486">
        <v>43271</v>
      </c>
      <c r="AH122" s="488">
        <v>101.87</v>
      </c>
      <c r="AI122" s="486">
        <v>43271</v>
      </c>
      <c r="AJ122" s="488">
        <v>74.72</v>
      </c>
      <c r="AK122" s="486">
        <v>43271</v>
      </c>
      <c r="AL122" s="488">
        <v>10.77</v>
      </c>
      <c r="AM122" s="486">
        <v>43271</v>
      </c>
      <c r="AN122" s="488">
        <v>86.08</v>
      </c>
      <c r="AO122" s="486">
        <v>43271</v>
      </c>
      <c r="AP122" s="488">
        <v>83.23</v>
      </c>
      <c r="AQ122" s="486">
        <v>43271</v>
      </c>
      <c r="AR122" s="488">
        <v>49.84</v>
      </c>
      <c r="AS122" s="486">
        <v>43271</v>
      </c>
      <c r="AT122" s="488">
        <v>24.175000000000001</v>
      </c>
      <c r="AU122" s="486">
        <v>43271</v>
      </c>
      <c r="AV122" s="488">
        <v>101.82</v>
      </c>
      <c r="AW122" s="486">
        <v>43271</v>
      </c>
      <c r="AX122" s="488">
        <v>106.41</v>
      </c>
    </row>
    <row r="123" spans="1:50" s="401" customFormat="1" x14ac:dyDescent="0.25">
      <c r="A123" s="486">
        <v>43272</v>
      </c>
      <c r="B123" s="487">
        <v>71.08</v>
      </c>
      <c r="C123" s="486">
        <v>43272</v>
      </c>
      <c r="D123" s="488">
        <v>57.68</v>
      </c>
      <c r="E123" s="486">
        <v>43272</v>
      </c>
      <c r="F123" s="488">
        <v>105.89</v>
      </c>
      <c r="G123" s="486">
        <v>43272</v>
      </c>
      <c r="H123" s="488">
        <v>69.27</v>
      </c>
      <c r="I123" s="486">
        <v>43272</v>
      </c>
      <c r="J123" s="488">
        <v>487.08</v>
      </c>
      <c r="K123" s="486">
        <v>43272</v>
      </c>
      <c r="L123" s="488">
        <v>95.55</v>
      </c>
      <c r="M123" s="486">
        <v>43272</v>
      </c>
      <c r="N123" s="488">
        <v>137.88</v>
      </c>
      <c r="O123" s="486">
        <v>43272</v>
      </c>
      <c r="P123" s="488">
        <v>53.94</v>
      </c>
      <c r="Q123" s="486">
        <v>43272</v>
      </c>
      <c r="R123" s="488">
        <v>48.99</v>
      </c>
      <c r="S123" s="486">
        <v>43272</v>
      </c>
      <c r="T123" s="488">
        <v>91.6</v>
      </c>
      <c r="U123" s="486">
        <v>43272</v>
      </c>
      <c r="V123" s="488">
        <v>231.36</v>
      </c>
      <c r="W123" s="486">
        <v>43272</v>
      </c>
      <c r="X123" s="488">
        <v>85.97</v>
      </c>
      <c r="Y123" s="486">
        <v>43272</v>
      </c>
      <c r="Z123" s="488">
        <v>141.13</v>
      </c>
      <c r="AA123" s="486">
        <v>43272</v>
      </c>
      <c r="AB123" s="488">
        <v>193.18</v>
      </c>
      <c r="AC123" s="486">
        <v>43272</v>
      </c>
      <c r="AD123" s="488">
        <v>164.48</v>
      </c>
      <c r="AE123" s="486">
        <v>43272</v>
      </c>
      <c r="AF123" s="488">
        <v>246.72</v>
      </c>
      <c r="AG123" s="486">
        <v>43272</v>
      </c>
      <c r="AH123" s="488">
        <v>101.14</v>
      </c>
      <c r="AI123" s="486">
        <v>43272</v>
      </c>
      <c r="AJ123" s="488">
        <v>73.94</v>
      </c>
      <c r="AK123" s="486">
        <v>43272</v>
      </c>
      <c r="AL123" s="488">
        <v>10.78</v>
      </c>
      <c r="AM123" s="486">
        <v>43272</v>
      </c>
      <c r="AN123" s="488">
        <v>85.9</v>
      </c>
      <c r="AO123" s="486">
        <v>43272</v>
      </c>
      <c r="AP123" s="488">
        <v>83.19</v>
      </c>
      <c r="AQ123" s="486">
        <v>43272</v>
      </c>
      <c r="AR123" s="488">
        <v>49.85</v>
      </c>
      <c r="AS123" s="486">
        <v>43272</v>
      </c>
      <c r="AT123" s="488">
        <v>24.195</v>
      </c>
      <c r="AU123" s="486">
        <v>43272</v>
      </c>
      <c r="AV123" s="488">
        <v>102.09</v>
      </c>
      <c r="AW123" s="486">
        <v>43272</v>
      </c>
      <c r="AX123" s="488">
        <v>106.8</v>
      </c>
    </row>
    <row r="124" spans="1:50" s="401" customFormat="1" x14ac:dyDescent="0.25">
      <c r="A124" s="486">
        <v>43273</v>
      </c>
      <c r="B124" s="487">
        <v>72.180000000000007</v>
      </c>
      <c r="C124" s="486">
        <v>43273</v>
      </c>
      <c r="D124" s="488">
        <v>58.52</v>
      </c>
      <c r="E124" s="486">
        <v>43273</v>
      </c>
      <c r="F124" s="488">
        <v>106.34</v>
      </c>
      <c r="G124" s="486">
        <v>43273</v>
      </c>
      <c r="H124" s="488">
        <v>69.38</v>
      </c>
      <c r="I124" s="486">
        <v>43273</v>
      </c>
      <c r="J124" s="488">
        <v>483.21</v>
      </c>
      <c r="K124" s="486">
        <v>43273</v>
      </c>
      <c r="L124" s="488">
        <v>93.49</v>
      </c>
      <c r="M124" s="486">
        <v>43273</v>
      </c>
      <c r="N124" s="488">
        <v>135.01</v>
      </c>
      <c r="O124" s="486">
        <v>43273</v>
      </c>
      <c r="P124" s="488">
        <v>55.14</v>
      </c>
      <c r="Q124" s="486">
        <v>43273</v>
      </c>
      <c r="R124" s="488">
        <v>47.96</v>
      </c>
      <c r="S124" s="486">
        <v>43273</v>
      </c>
      <c r="T124" s="488">
        <v>91.68</v>
      </c>
      <c r="U124" s="486">
        <v>43273</v>
      </c>
      <c r="V124" s="488">
        <v>231.52</v>
      </c>
      <c r="W124" s="486">
        <v>43273</v>
      </c>
      <c r="X124" s="488">
        <v>85.12</v>
      </c>
      <c r="Y124" s="486">
        <v>43273</v>
      </c>
      <c r="Z124" s="488">
        <v>138.54</v>
      </c>
      <c r="AA124" s="486">
        <v>43273</v>
      </c>
      <c r="AB124" s="488">
        <v>193.74</v>
      </c>
      <c r="AC124" s="486">
        <v>43273</v>
      </c>
      <c r="AD124" s="488">
        <v>164.72</v>
      </c>
      <c r="AE124" s="486">
        <v>43273</v>
      </c>
      <c r="AF124" s="488">
        <v>241.77</v>
      </c>
      <c r="AG124" s="486">
        <v>43273</v>
      </c>
      <c r="AH124" s="488">
        <v>100.41</v>
      </c>
      <c r="AI124" s="486">
        <v>43273</v>
      </c>
      <c r="AJ124" s="488">
        <v>73.430000000000007</v>
      </c>
      <c r="AK124" s="486">
        <v>43273</v>
      </c>
      <c r="AL124" s="488">
        <v>10.78</v>
      </c>
      <c r="AM124" s="486">
        <v>43273</v>
      </c>
      <c r="AN124" s="488">
        <v>85.91</v>
      </c>
      <c r="AO124" s="486">
        <v>43273</v>
      </c>
      <c r="AP124" s="488">
        <v>83.23</v>
      </c>
      <c r="AQ124" s="486">
        <v>43273</v>
      </c>
      <c r="AR124" s="488">
        <v>49.886499999999998</v>
      </c>
      <c r="AS124" s="486">
        <v>43273</v>
      </c>
      <c r="AT124" s="488">
        <v>24.22</v>
      </c>
      <c r="AU124" s="486">
        <v>43273</v>
      </c>
      <c r="AV124" s="488">
        <v>102.11</v>
      </c>
      <c r="AW124" s="486">
        <v>43273</v>
      </c>
      <c r="AX124" s="488">
        <v>107.4</v>
      </c>
    </row>
    <row r="125" spans="1:50" s="401" customFormat="1" x14ac:dyDescent="0.25">
      <c r="A125" s="486">
        <v>43276</v>
      </c>
      <c r="B125" s="487">
        <v>71.430000000000007</v>
      </c>
      <c r="C125" s="486">
        <v>43276</v>
      </c>
      <c r="D125" s="488">
        <v>57.61</v>
      </c>
      <c r="E125" s="486">
        <v>43276</v>
      </c>
      <c r="F125" s="488">
        <v>104.45</v>
      </c>
      <c r="G125" s="486">
        <v>43276</v>
      </c>
      <c r="H125" s="488">
        <v>69.83</v>
      </c>
      <c r="I125" s="486">
        <v>43276</v>
      </c>
      <c r="J125" s="488">
        <v>473.48</v>
      </c>
      <c r="K125" s="486">
        <v>43276</v>
      </c>
      <c r="L125" s="488">
        <v>93.05</v>
      </c>
      <c r="M125" s="486">
        <v>43276</v>
      </c>
      <c r="N125" s="488">
        <v>133.19</v>
      </c>
      <c r="O125" s="486">
        <v>43276</v>
      </c>
      <c r="P125" s="488">
        <v>54.67</v>
      </c>
      <c r="Q125" s="486">
        <v>43276</v>
      </c>
      <c r="R125" s="488">
        <v>46.71</v>
      </c>
      <c r="S125" s="486">
        <v>43276</v>
      </c>
      <c r="T125" s="488">
        <v>91.02</v>
      </c>
      <c r="U125" s="486">
        <v>43276</v>
      </c>
      <c r="V125" s="488">
        <v>228.04</v>
      </c>
      <c r="W125" s="486">
        <v>43276</v>
      </c>
      <c r="X125" s="488">
        <v>82.19</v>
      </c>
      <c r="Y125" s="486">
        <v>43276</v>
      </c>
      <c r="Z125" s="488">
        <v>134.26</v>
      </c>
      <c r="AA125" s="486">
        <v>43276</v>
      </c>
      <c r="AB125" s="488">
        <v>191.89</v>
      </c>
      <c r="AC125" s="486">
        <v>43276</v>
      </c>
      <c r="AD125" s="488">
        <v>162.38</v>
      </c>
      <c r="AE125" s="486">
        <v>43276</v>
      </c>
      <c r="AF125" s="488">
        <v>234.53</v>
      </c>
      <c r="AG125" s="486">
        <v>43276</v>
      </c>
      <c r="AH125" s="488">
        <v>98.39</v>
      </c>
      <c r="AI125" s="486">
        <v>43276</v>
      </c>
      <c r="AJ125" s="488">
        <v>72.349999999999994</v>
      </c>
      <c r="AK125" s="486">
        <v>43276</v>
      </c>
      <c r="AL125" s="488">
        <v>10.78</v>
      </c>
      <c r="AM125" s="486">
        <v>43276</v>
      </c>
      <c r="AN125" s="488">
        <v>85.71</v>
      </c>
      <c r="AO125" s="486">
        <v>43276</v>
      </c>
      <c r="AP125" s="488">
        <v>83.2</v>
      </c>
      <c r="AQ125" s="486">
        <v>43276</v>
      </c>
      <c r="AR125" s="488">
        <v>49.79</v>
      </c>
      <c r="AS125" s="486">
        <v>43276</v>
      </c>
      <c r="AT125" s="488">
        <v>24.23</v>
      </c>
      <c r="AU125" s="486">
        <v>43276</v>
      </c>
      <c r="AV125" s="488">
        <v>102.25</v>
      </c>
      <c r="AW125" s="486">
        <v>43276</v>
      </c>
      <c r="AX125" s="488">
        <v>106.91</v>
      </c>
    </row>
    <row r="126" spans="1:50" s="401" customFormat="1" x14ac:dyDescent="0.25">
      <c r="A126" s="486">
        <v>43277</v>
      </c>
      <c r="B126" s="487">
        <v>69.81</v>
      </c>
      <c r="C126" s="486">
        <v>43277</v>
      </c>
      <c r="D126" s="488">
        <v>57.83</v>
      </c>
      <c r="E126" s="486">
        <v>43277</v>
      </c>
      <c r="F126" s="488">
        <v>104.26</v>
      </c>
      <c r="G126" s="486">
        <v>43277</v>
      </c>
      <c r="H126" s="488">
        <v>70.47</v>
      </c>
      <c r="I126" s="486">
        <v>43277</v>
      </c>
      <c r="J126" s="488">
        <v>482.78</v>
      </c>
      <c r="K126" s="486">
        <v>43277</v>
      </c>
      <c r="L126" s="488">
        <v>92.12</v>
      </c>
      <c r="M126" s="486">
        <v>43277</v>
      </c>
      <c r="N126" s="488">
        <v>135.47999999999999</v>
      </c>
      <c r="O126" s="486">
        <v>43277</v>
      </c>
      <c r="P126" s="488">
        <v>54.91</v>
      </c>
      <c r="Q126" s="486">
        <v>43277</v>
      </c>
      <c r="R126" s="488">
        <v>46.67</v>
      </c>
      <c r="S126" s="486">
        <v>43277</v>
      </c>
      <c r="T126" s="488">
        <v>90.95</v>
      </c>
      <c r="U126" s="486">
        <v>43277</v>
      </c>
      <c r="V126" s="488">
        <v>229.65</v>
      </c>
      <c r="W126" s="486">
        <v>43277</v>
      </c>
      <c r="X126" s="488">
        <v>82.32</v>
      </c>
      <c r="Y126" s="486">
        <v>43277</v>
      </c>
      <c r="Z126" s="488">
        <v>136.91999999999999</v>
      </c>
      <c r="AA126" s="486">
        <v>43277</v>
      </c>
      <c r="AB126" s="488">
        <v>192.29</v>
      </c>
      <c r="AC126" s="486">
        <v>43277</v>
      </c>
      <c r="AD126" s="488">
        <v>162.78</v>
      </c>
      <c r="AE126" s="486">
        <v>43277</v>
      </c>
      <c r="AF126" s="488">
        <v>236.85</v>
      </c>
      <c r="AG126" s="486">
        <v>43277</v>
      </c>
      <c r="AH126" s="488">
        <v>99.08</v>
      </c>
      <c r="AI126" s="486">
        <v>43277</v>
      </c>
      <c r="AJ126" s="488">
        <v>72.56</v>
      </c>
      <c r="AK126" s="486">
        <v>43277</v>
      </c>
      <c r="AL126" s="488">
        <v>10.78</v>
      </c>
      <c r="AM126" s="486">
        <v>43277</v>
      </c>
      <c r="AN126" s="488">
        <v>85.7</v>
      </c>
      <c r="AO126" s="486">
        <v>43277</v>
      </c>
      <c r="AP126" s="488">
        <v>83.39</v>
      </c>
      <c r="AQ126" s="486">
        <v>43277</v>
      </c>
      <c r="AR126" s="488">
        <v>49.88</v>
      </c>
      <c r="AS126" s="486">
        <v>43277</v>
      </c>
      <c r="AT126" s="488">
        <v>24.254999999999999</v>
      </c>
      <c r="AU126" s="486">
        <v>43277</v>
      </c>
      <c r="AV126" s="488">
        <v>102.3</v>
      </c>
      <c r="AW126" s="486">
        <v>43277</v>
      </c>
      <c r="AX126" s="488">
        <v>106.76</v>
      </c>
    </row>
    <row r="127" spans="1:50" s="401" customFormat="1" x14ac:dyDescent="0.25">
      <c r="A127" s="486">
        <v>43278</v>
      </c>
      <c r="B127" s="487">
        <v>70.05</v>
      </c>
      <c r="C127" s="486">
        <v>43278</v>
      </c>
      <c r="D127" s="488">
        <v>57.65</v>
      </c>
      <c r="E127" s="488">
        <v>43278</v>
      </c>
      <c r="F127" s="488">
        <v>103.96</v>
      </c>
      <c r="G127" s="486">
        <v>43278</v>
      </c>
      <c r="H127" s="488">
        <v>69.28</v>
      </c>
      <c r="I127" s="486">
        <v>43278</v>
      </c>
      <c r="J127" s="488">
        <v>476.39</v>
      </c>
      <c r="K127" s="486">
        <v>43278</v>
      </c>
      <c r="L127" s="488">
        <v>91.51</v>
      </c>
      <c r="M127" s="486">
        <v>43278</v>
      </c>
      <c r="N127" s="488">
        <v>133.22</v>
      </c>
      <c r="O127" s="486">
        <v>43278</v>
      </c>
      <c r="P127" s="488">
        <v>54.47</v>
      </c>
      <c r="Q127" s="486">
        <v>43278</v>
      </c>
      <c r="R127" s="488">
        <v>45.25</v>
      </c>
      <c r="S127" s="486">
        <v>43278</v>
      </c>
      <c r="T127" s="488">
        <v>90.94</v>
      </c>
      <c r="U127" s="486">
        <v>43278</v>
      </c>
      <c r="V127" s="488">
        <v>229.41</v>
      </c>
      <c r="W127" s="486">
        <v>43278</v>
      </c>
      <c r="X127" s="488">
        <v>80.67</v>
      </c>
      <c r="Y127" s="486">
        <v>43278</v>
      </c>
      <c r="Z127" s="488">
        <v>133.38</v>
      </c>
      <c r="AA127" s="486">
        <v>43278</v>
      </c>
      <c r="AB127" s="488">
        <v>190.91</v>
      </c>
      <c r="AC127" s="486">
        <v>43278</v>
      </c>
      <c r="AD127" s="488">
        <v>161.18</v>
      </c>
      <c r="AE127" s="486">
        <v>43278</v>
      </c>
      <c r="AF127" s="488">
        <v>229.75</v>
      </c>
      <c r="AG127" s="486">
        <v>43278</v>
      </c>
      <c r="AH127" s="488">
        <v>97.54</v>
      </c>
      <c r="AI127" s="486">
        <v>43278</v>
      </c>
      <c r="AJ127" s="488">
        <v>71.349999999999994</v>
      </c>
      <c r="AK127" s="486">
        <v>43278</v>
      </c>
      <c r="AL127" s="488">
        <v>10.78</v>
      </c>
      <c r="AM127" s="486">
        <v>43278</v>
      </c>
      <c r="AN127" s="488">
        <v>85.52</v>
      </c>
      <c r="AO127" s="486">
        <v>43278</v>
      </c>
      <c r="AP127" s="488">
        <v>83.59</v>
      </c>
      <c r="AQ127" s="486">
        <v>43278</v>
      </c>
      <c r="AR127" s="488">
        <v>50.03</v>
      </c>
      <c r="AS127" s="486">
        <v>43278</v>
      </c>
      <c r="AT127" s="488">
        <v>24.3</v>
      </c>
      <c r="AU127" s="486">
        <v>43278</v>
      </c>
      <c r="AV127" s="488">
        <v>102.69</v>
      </c>
      <c r="AW127" s="486">
        <v>43278</v>
      </c>
      <c r="AX127" s="488">
        <v>106.55</v>
      </c>
    </row>
    <row r="128" spans="1:50" s="401" customFormat="1" x14ac:dyDescent="0.25">
      <c r="A128" s="486">
        <v>43279</v>
      </c>
      <c r="B128" s="487">
        <v>65.78</v>
      </c>
      <c r="C128" s="486">
        <v>43279</v>
      </c>
      <c r="D128" s="488">
        <v>57.87</v>
      </c>
      <c r="E128" s="488">
        <v>43279</v>
      </c>
      <c r="F128" s="488">
        <v>104.77</v>
      </c>
      <c r="G128" s="486">
        <v>43279</v>
      </c>
      <c r="H128" s="488">
        <v>69.260000000000005</v>
      </c>
      <c r="I128" s="486">
        <v>43279</v>
      </c>
      <c r="J128" s="488">
        <v>483.71</v>
      </c>
      <c r="K128" s="486">
        <v>43279</v>
      </c>
      <c r="L128" s="488">
        <v>92.43</v>
      </c>
      <c r="M128" s="486">
        <v>43279</v>
      </c>
      <c r="N128" s="488">
        <v>135.12</v>
      </c>
      <c r="O128" s="486">
        <v>43279</v>
      </c>
      <c r="P128" s="488">
        <v>55.3</v>
      </c>
      <c r="Q128" s="486">
        <v>43279</v>
      </c>
      <c r="R128" s="488">
        <v>45.29</v>
      </c>
      <c r="S128" s="486">
        <v>43279</v>
      </c>
      <c r="T128" s="488">
        <v>92.01</v>
      </c>
      <c r="U128" s="486">
        <v>43279</v>
      </c>
      <c r="V128" s="488">
        <v>232.33</v>
      </c>
      <c r="W128" s="486">
        <v>43279</v>
      </c>
      <c r="X128" s="488">
        <v>82.48</v>
      </c>
      <c r="Y128" s="486">
        <v>43279</v>
      </c>
      <c r="Z128" s="488">
        <v>134.57</v>
      </c>
      <c r="AA128" s="486">
        <v>43279</v>
      </c>
      <c r="AB128" s="488">
        <v>191.9</v>
      </c>
      <c r="AC128" s="486">
        <v>43279</v>
      </c>
      <c r="AD128" s="488">
        <v>162.18</v>
      </c>
      <c r="AE128" s="486">
        <v>43279</v>
      </c>
      <c r="AF128" s="488">
        <v>226.67</v>
      </c>
      <c r="AG128" s="486">
        <v>43279</v>
      </c>
      <c r="AH128" s="488">
        <v>98.63</v>
      </c>
      <c r="AI128" s="486">
        <v>43279</v>
      </c>
      <c r="AJ128" s="488">
        <v>71.7</v>
      </c>
      <c r="AK128" s="486">
        <v>43279</v>
      </c>
      <c r="AL128" s="488">
        <v>10.79</v>
      </c>
      <c r="AM128" s="486">
        <v>43279</v>
      </c>
      <c r="AN128" s="488">
        <v>85.28</v>
      </c>
      <c r="AO128" s="486">
        <v>43279</v>
      </c>
      <c r="AP128" s="488">
        <v>83.53</v>
      </c>
      <c r="AQ128" s="486">
        <v>43279</v>
      </c>
      <c r="AR128" s="488">
        <v>49.96</v>
      </c>
      <c r="AS128" s="486">
        <v>43279</v>
      </c>
      <c r="AT128" s="488">
        <v>24.27</v>
      </c>
      <c r="AU128" s="486">
        <v>43279</v>
      </c>
      <c r="AV128" s="488">
        <v>102.59</v>
      </c>
      <c r="AW128" s="486">
        <v>43279</v>
      </c>
      <c r="AX128" s="488">
        <v>106.76</v>
      </c>
    </row>
    <row r="129" spans="1:50" s="401" customFormat="1" x14ac:dyDescent="0.25">
      <c r="A129" s="486">
        <v>43280</v>
      </c>
      <c r="B129" s="487">
        <v>64.349999999999994</v>
      </c>
      <c r="C129" s="486">
        <v>43280</v>
      </c>
      <c r="D129" s="488">
        <v>58.07</v>
      </c>
      <c r="E129" s="486">
        <v>43280</v>
      </c>
      <c r="F129" s="488">
        <v>104.81</v>
      </c>
      <c r="G129" s="486">
        <v>43280</v>
      </c>
      <c r="H129" s="488">
        <v>68.849999999999994</v>
      </c>
      <c r="I129" s="486">
        <v>43280</v>
      </c>
      <c r="J129" s="488">
        <v>478.48</v>
      </c>
      <c r="K129" s="486">
        <v>43280</v>
      </c>
      <c r="L129" s="488">
        <v>92.65</v>
      </c>
      <c r="M129" s="486">
        <v>43280</v>
      </c>
      <c r="N129" s="488">
        <v>136.4</v>
      </c>
      <c r="O129" s="486">
        <v>43280</v>
      </c>
      <c r="P129" s="488">
        <v>55.34</v>
      </c>
      <c r="Q129" s="486">
        <v>43280</v>
      </c>
      <c r="R129" s="488">
        <v>46.19</v>
      </c>
      <c r="S129" s="486">
        <v>43280</v>
      </c>
      <c r="T129" s="488">
        <v>92.31</v>
      </c>
      <c r="U129" s="486">
        <v>43280</v>
      </c>
      <c r="V129" s="488">
        <v>218.87</v>
      </c>
      <c r="W129" s="486">
        <v>43280</v>
      </c>
      <c r="X129" s="488">
        <v>83.27</v>
      </c>
      <c r="Y129" s="486">
        <v>43280</v>
      </c>
      <c r="Z129" s="488">
        <v>133.66999999999999</v>
      </c>
      <c r="AA129" s="486">
        <v>43280</v>
      </c>
      <c r="AB129" s="488">
        <v>192.47</v>
      </c>
      <c r="AC129" s="486">
        <v>43280</v>
      </c>
      <c r="AD129" s="488">
        <v>162.29</v>
      </c>
      <c r="AE129" s="486">
        <v>43280</v>
      </c>
      <c r="AF129" s="488">
        <v>227.06</v>
      </c>
      <c r="AG129" s="486">
        <v>43280</v>
      </c>
      <c r="AH129" s="488">
        <v>98.61</v>
      </c>
      <c r="AI129" s="486">
        <v>43280</v>
      </c>
      <c r="AJ129" s="488">
        <v>79.680000000000007</v>
      </c>
      <c r="AK129" s="486">
        <v>43280</v>
      </c>
      <c r="AL129" s="488">
        <v>10.79</v>
      </c>
      <c r="AM129" s="486">
        <v>43280</v>
      </c>
      <c r="AN129" s="488">
        <v>85.08</v>
      </c>
      <c r="AO129" s="486">
        <v>43280</v>
      </c>
      <c r="AP129" s="488">
        <v>83.52</v>
      </c>
      <c r="AQ129" s="486">
        <v>43280</v>
      </c>
      <c r="AR129" s="488">
        <v>50.097999999999999</v>
      </c>
      <c r="AS129" s="486">
        <v>43280</v>
      </c>
      <c r="AT129" s="488">
        <v>24.3</v>
      </c>
      <c r="AU129" s="486">
        <v>43280</v>
      </c>
      <c r="AV129" s="488">
        <v>102.51</v>
      </c>
      <c r="AW129" s="486">
        <v>43280</v>
      </c>
      <c r="AX129" s="488">
        <v>106.77</v>
      </c>
    </row>
    <row r="130" spans="1:50" s="401" customFormat="1" x14ac:dyDescent="0.25">
      <c r="A130" s="486">
        <v>43283</v>
      </c>
      <c r="B130" s="487">
        <v>65.17</v>
      </c>
      <c r="C130" s="486">
        <v>43283</v>
      </c>
      <c r="D130" s="488">
        <v>57.76</v>
      </c>
      <c r="E130" s="486">
        <v>43283</v>
      </c>
      <c r="F130" s="488">
        <v>105.33</v>
      </c>
      <c r="G130" s="486">
        <v>43283</v>
      </c>
      <c r="H130" s="488">
        <v>66.42</v>
      </c>
      <c r="I130" s="486">
        <v>43283</v>
      </c>
      <c r="J130" s="488">
        <v>488.1</v>
      </c>
      <c r="K130" s="486">
        <v>43283</v>
      </c>
      <c r="L130" s="488">
        <v>93.11</v>
      </c>
      <c r="M130" s="486">
        <v>43283</v>
      </c>
      <c r="N130" s="488">
        <v>140.43</v>
      </c>
      <c r="O130" s="486">
        <v>43283</v>
      </c>
      <c r="P130" s="488">
        <v>55.19</v>
      </c>
      <c r="Q130" s="486">
        <v>43283</v>
      </c>
      <c r="R130" s="488">
        <v>45.68</v>
      </c>
      <c r="S130" s="486">
        <v>43283</v>
      </c>
      <c r="T130" s="488">
        <v>93.02</v>
      </c>
      <c r="U130" s="486">
        <v>43283</v>
      </c>
      <c r="V130" s="488">
        <v>215.91</v>
      </c>
      <c r="W130" s="486">
        <v>43283</v>
      </c>
      <c r="X130" s="488">
        <v>83.89</v>
      </c>
      <c r="Y130" s="486">
        <v>43283</v>
      </c>
      <c r="Z130" s="488">
        <v>134.71</v>
      </c>
      <c r="AA130" s="486">
        <v>43283</v>
      </c>
      <c r="AB130" s="488">
        <v>192.92</v>
      </c>
      <c r="AC130" s="486">
        <v>43283</v>
      </c>
      <c r="AD130" s="488">
        <v>162.81</v>
      </c>
      <c r="AE130" s="486">
        <v>43283</v>
      </c>
      <c r="AF130" s="488">
        <v>229.39</v>
      </c>
      <c r="AG130" s="486">
        <v>43283</v>
      </c>
      <c r="AH130" s="488">
        <v>100.01</v>
      </c>
      <c r="AI130" s="486">
        <v>43283</v>
      </c>
      <c r="AJ130" s="488">
        <v>78.349999999999994</v>
      </c>
      <c r="AK130" s="486">
        <v>43283</v>
      </c>
      <c r="AL130" s="488">
        <v>10.8</v>
      </c>
      <c r="AM130" s="486">
        <v>43283</v>
      </c>
      <c r="AN130" s="488">
        <v>84.78</v>
      </c>
      <c r="AO130" s="486">
        <v>43283</v>
      </c>
      <c r="AP130" s="488">
        <v>83.24</v>
      </c>
      <c r="AQ130" s="486">
        <v>43283</v>
      </c>
      <c r="AR130" s="488">
        <v>49.85</v>
      </c>
      <c r="AS130" s="486">
        <v>43283</v>
      </c>
      <c r="AT130" s="488">
        <v>24.18</v>
      </c>
      <c r="AU130" s="486">
        <v>43283</v>
      </c>
      <c r="AV130" s="488">
        <v>102.25</v>
      </c>
      <c r="AW130" s="486">
        <v>43283</v>
      </c>
      <c r="AX130" s="488">
        <v>106.32</v>
      </c>
    </row>
    <row r="131" spans="1:50" s="401" customFormat="1" x14ac:dyDescent="0.25">
      <c r="A131" s="486">
        <v>43284</v>
      </c>
      <c r="B131" s="487">
        <v>64.5</v>
      </c>
      <c r="C131" s="486">
        <v>43284</v>
      </c>
      <c r="D131" s="488">
        <v>57.66</v>
      </c>
      <c r="E131" s="486">
        <v>43284</v>
      </c>
      <c r="F131" s="488">
        <v>104.04</v>
      </c>
      <c r="G131" s="486">
        <v>43284</v>
      </c>
      <c r="H131" s="488">
        <v>66.83</v>
      </c>
      <c r="I131" s="486">
        <v>43284</v>
      </c>
      <c r="J131" s="488">
        <v>485.58</v>
      </c>
      <c r="K131" s="486">
        <v>43284</v>
      </c>
      <c r="L131" s="488">
        <v>93.61</v>
      </c>
      <c r="M131" s="486">
        <v>43284</v>
      </c>
      <c r="N131" s="488">
        <v>137.84</v>
      </c>
      <c r="O131" s="486">
        <v>43284</v>
      </c>
      <c r="P131" s="488">
        <v>55.65</v>
      </c>
      <c r="Q131" s="486">
        <v>43284</v>
      </c>
      <c r="R131" s="488">
        <v>44.8</v>
      </c>
      <c r="S131" s="486">
        <v>43284</v>
      </c>
      <c r="T131" s="488">
        <v>93.16</v>
      </c>
      <c r="U131" s="486">
        <v>43284</v>
      </c>
      <c r="V131" s="488">
        <v>214.99</v>
      </c>
      <c r="W131" s="486">
        <v>43284</v>
      </c>
      <c r="X131" s="488">
        <v>83.27</v>
      </c>
      <c r="Y131" s="486">
        <v>43284</v>
      </c>
      <c r="Z131" s="488">
        <v>132.69999999999999</v>
      </c>
      <c r="AA131" s="486">
        <v>43284</v>
      </c>
      <c r="AB131" s="488">
        <v>193.02</v>
      </c>
      <c r="AC131" s="486">
        <v>43284</v>
      </c>
      <c r="AD131" s="488">
        <v>161.63999999999999</v>
      </c>
      <c r="AE131" s="486">
        <v>43284</v>
      </c>
      <c r="AF131" s="488">
        <v>227.61</v>
      </c>
      <c r="AG131" s="486">
        <v>43284</v>
      </c>
      <c r="AH131" s="488">
        <v>99.05</v>
      </c>
      <c r="AI131" s="486">
        <v>43284</v>
      </c>
      <c r="AJ131" s="488">
        <v>76.28</v>
      </c>
      <c r="AK131" s="486">
        <v>43284</v>
      </c>
      <c r="AL131" s="488">
        <v>10.8</v>
      </c>
      <c r="AM131" s="486">
        <v>43284</v>
      </c>
      <c r="AN131" s="488">
        <v>84.79</v>
      </c>
      <c r="AO131" s="486">
        <v>43284</v>
      </c>
      <c r="AP131" s="488">
        <v>83.47</v>
      </c>
      <c r="AQ131" s="486">
        <v>43284</v>
      </c>
      <c r="AR131" s="488">
        <v>50.23</v>
      </c>
      <c r="AS131" s="486">
        <v>43284</v>
      </c>
      <c r="AT131" s="488">
        <v>24.21</v>
      </c>
      <c r="AU131" s="486">
        <v>43284</v>
      </c>
      <c r="AV131" s="488">
        <v>102.51</v>
      </c>
      <c r="AW131" s="486">
        <v>43284</v>
      </c>
      <c r="AX131" s="488">
        <v>106.66</v>
      </c>
    </row>
    <row r="132" spans="1:50" s="401" customFormat="1" x14ac:dyDescent="0.25">
      <c r="A132" s="486">
        <v>43286</v>
      </c>
      <c r="B132" s="487">
        <v>65.09</v>
      </c>
      <c r="C132" s="486">
        <v>43286</v>
      </c>
      <c r="D132" s="488">
        <v>58.16</v>
      </c>
      <c r="E132" s="486">
        <v>43286</v>
      </c>
      <c r="F132" s="488">
        <v>105.34</v>
      </c>
      <c r="G132" s="486">
        <v>43286</v>
      </c>
      <c r="H132" s="488">
        <v>67.290000000000006</v>
      </c>
      <c r="I132" s="486">
        <v>43286</v>
      </c>
      <c r="J132" s="488">
        <v>487.39</v>
      </c>
      <c r="K132" s="486">
        <v>43286</v>
      </c>
      <c r="L132" s="488">
        <v>94.48</v>
      </c>
      <c r="M132" s="486">
        <v>43286</v>
      </c>
      <c r="N132" s="488">
        <v>139.77000000000001</v>
      </c>
      <c r="O132" s="486">
        <v>43286</v>
      </c>
      <c r="P132" s="488">
        <v>55.95</v>
      </c>
      <c r="Q132" s="486">
        <v>43286</v>
      </c>
      <c r="R132" s="488">
        <v>45.44</v>
      </c>
      <c r="S132" s="486">
        <v>43286</v>
      </c>
      <c r="T132" s="488">
        <v>95.31</v>
      </c>
      <c r="U132" s="486">
        <v>43286</v>
      </c>
      <c r="V132" s="488">
        <v>215.74</v>
      </c>
      <c r="W132" s="486">
        <v>43286</v>
      </c>
      <c r="X132" s="488">
        <v>84.59</v>
      </c>
      <c r="Y132" s="486">
        <v>43286</v>
      </c>
      <c r="Z132" s="488">
        <v>136.34</v>
      </c>
      <c r="AA132" s="486">
        <v>43286</v>
      </c>
      <c r="AB132" s="488">
        <v>193.23</v>
      </c>
      <c r="AC132" s="486">
        <v>43286</v>
      </c>
      <c r="AD132" s="488">
        <v>163.06</v>
      </c>
      <c r="AE132" s="486">
        <v>43286</v>
      </c>
      <c r="AF132" s="488">
        <v>228.58</v>
      </c>
      <c r="AG132" s="486">
        <v>43286</v>
      </c>
      <c r="AH132" s="488">
        <v>99.76</v>
      </c>
      <c r="AI132" s="486">
        <v>43286</v>
      </c>
      <c r="AJ132" s="488">
        <v>76.55</v>
      </c>
      <c r="AK132" s="486">
        <v>43286</v>
      </c>
      <c r="AL132" s="488">
        <v>10.81</v>
      </c>
      <c r="AM132" s="486">
        <v>43286</v>
      </c>
      <c r="AN132" s="488">
        <v>85.11</v>
      </c>
      <c r="AO132" s="486">
        <v>43286</v>
      </c>
      <c r="AP132" s="488">
        <v>83.73</v>
      </c>
      <c r="AQ132" s="486">
        <v>43286</v>
      </c>
      <c r="AR132" s="488">
        <v>49.96</v>
      </c>
      <c r="AS132" s="486">
        <v>43286</v>
      </c>
      <c r="AT132" s="488">
        <v>24.22</v>
      </c>
      <c r="AU132" s="486">
        <v>43286</v>
      </c>
      <c r="AV132" s="488">
        <v>102.52</v>
      </c>
      <c r="AW132" s="486">
        <v>43286</v>
      </c>
      <c r="AX132" s="488">
        <v>107.34</v>
      </c>
    </row>
    <row r="133" spans="1:50" s="401" customFormat="1" x14ac:dyDescent="0.25">
      <c r="A133" s="486">
        <v>43287</v>
      </c>
      <c r="B133" s="487">
        <v>66.48</v>
      </c>
      <c r="C133" s="486">
        <v>43287</v>
      </c>
      <c r="D133" s="488">
        <v>58.45</v>
      </c>
      <c r="E133" s="486">
        <v>43287</v>
      </c>
      <c r="F133" s="488">
        <v>104.78</v>
      </c>
      <c r="G133" s="486">
        <v>43287</v>
      </c>
      <c r="H133" s="488">
        <v>67.010000000000005</v>
      </c>
      <c r="I133" s="486">
        <v>43287</v>
      </c>
      <c r="J133" s="488">
        <v>495.46</v>
      </c>
      <c r="K133" s="486">
        <v>43287</v>
      </c>
      <c r="L133" s="488">
        <v>96.92</v>
      </c>
      <c r="M133" s="486">
        <v>43287</v>
      </c>
      <c r="N133" s="488">
        <v>141.4</v>
      </c>
      <c r="O133" s="486">
        <v>43287</v>
      </c>
      <c r="P133" s="488">
        <v>56.56</v>
      </c>
      <c r="Q133" s="486">
        <v>43287</v>
      </c>
      <c r="R133" s="488">
        <v>46.13</v>
      </c>
      <c r="S133" s="486">
        <v>43287</v>
      </c>
      <c r="T133" s="488">
        <v>96.05</v>
      </c>
      <c r="U133" s="486">
        <v>43287</v>
      </c>
      <c r="V133" s="488">
        <v>214.98</v>
      </c>
      <c r="W133" s="486">
        <v>43287</v>
      </c>
      <c r="X133" s="488">
        <v>85.94</v>
      </c>
      <c r="Y133" s="486">
        <v>43287</v>
      </c>
      <c r="Z133" s="488">
        <v>138.31</v>
      </c>
      <c r="AA133" s="486">
        <v>43287</v>
      </c>
      <c r="AB133" s="488">
        <v>193.63</v>
      </c>
      <c r="AC133" s="486">
        <v>43287</v>
      </c>
      <c r="AD133" s="488">
        <v>164.4</v>
      </c>
      <c r="AE133" s="486">
        <v>43287</v>
      </c>
      <c r="AF133" s="488">
        <v>228.27</v>
      </c>
      <c r="AG133" s="486">
        <v>43287</v>
      </c>
      <c r="AH133" s="488">
        <v>101.16</v>
      </c>
      <c r="AI133" s="486">
        <v>43287</v>
      </c>
      <c r="AJ133" s="488">
        <v>76.48</v>
      </c>
      <c r="AK133" s="486">
        <v>43287</v>
      </c>
      <c r="AL133" s="488">
        <v>10.81</v>
      </c>
      <c r="AM133" s="486">
        <v>43287</v>
      </c>
      <c r="AN133" s="488">
        <v>85.33</v>
      </c>
      <c r="AO133" s="486">
        <v>43287</v>
      </c>
      <c r="AP133" s="488">
        <v>83.72</v>
      </c>
      <c r="AQ133" s="486">
        <v>43287</v>
      </c>
      <c r="AR133" s="488">
        <v>49.93</v>
      </c>
      <c r="AS133" s="486">
        <v>43287</v>
      </c>
      <c r="AT133" s="488">
        <v>24.25</v>
      </c>
      <c r="AU133" s="486">
        <v>43287</v>
      </c>
      <c r="AV133" s="488">
        <v>102.61</v>
      </c>
      <c r="AW133" s="486">
        <v>43287</v>
      </c>
      <c r="AX133" s="488">
        <v>108.26</v>
      </c>
    </row>
    <row r="134" spans="1:50" s="401" customFormat="1" x14ac:dyDescent="0.25">
      <c r="A134" s="486">
        <v>43290</v>
      </c>
      <c r="B134" s="487">
        <v>67.64</v>
      </c>
      <c r="C134" s="486">
        <v>43290</v>
      </c>
      <c r="D134" s="488">
        <v>58.97</v>
      </c>
      <c r="E134" s="486">
        <v>43290</v>
      </c>
      <c r="F134" s="488">
        <v>106.02</v>
      </c>
      <c r="G134" s="486">
        <v>43290</v>
      </c>
      <c r="H134" s="488">
        <v>66.63</v>
      </c>
      <c r="I134" s="486">
        <v>43290</v>
      </c>
      <c r="J134" s="488">
        <v>499.42</v>
      </c>
      <c r="K134" s="486">
        <v>43290</v>
      </c>
      <c r="L134" s="488">
        <v>97.04</v>
      </c>
      <c r="M134" s="486">
        <v>43290</v>
      </c>
      <c r="N134" s="488">
        <v>141.76</v>
      </c>
      <c r="O134" s="486">
        <v>43290</v>
      </c>
      <c r="P134" s="488">
        <v>56.45</v>
      </c>
      <c r="Q134" s="486">
        <v>43290</v>
      </c>
      <c r="R134" s="488">
        <v>46.52</v>
      </c>
      <c r="S134" s="486">
        <v>43290</v>
      </c>
      <c r="T134" s="488">
        <v>96.74</v>
      </c>
      <c r="U134" s="486">
        <v>43290</v>
      </c>
      <c r="V134" s="488">
        <v>218.3</v>
      </c>
      <c r="W134" s="486">
        <v>43290</v>
      </c>
      <c r="X134" s="488">
        <v>86.23</v>
      </c>
      <c r="Y134" s="486">
        <v>43290</v>
      </c>
      <c r="Z134" s="488">
        <v>138.22</v>
      </c>
      <c r="AA134" s="486">
        <v>43290</v>
      </c>
      <c r="AB134" s="488">
        <v>196.92</v>
      </c>
      <c r="AC134" s="486">
        <v>43290</v>
      </c>
      <c r="AD134" s="488">
        <v>165.86</v>
      </c>
      <c r="AE134" s="486">
        <v>43290</v>
      </c>
      <c r="AF134" s="488">
        <v>234.94</v>
      </c>
      <c r="AG134" s="486">
        <v>43290</v>
      </c>
      <c r="AH134" s="488">
        <v>101.85</v>
      </c>
      <c r="AI134" s="486">
        <v>43290</v>
      </c>
      <c r="AJ134" s="488">
        <v>77.28</v>
      </c>
      <c r="AK134" s="486">
        <v>43290</v>
      </c>
      <c r="AL134" s="488">
        <v>10.81</v>
      </c>
      <c r="AM134" s="486">
        <v>43290</v>
      </c>
      <c r="AN134" s="488">
        <v>85.46</v>
      </c>
      <c r="AO134" s="486">
        <v>43290</v>
      </c>
      <c r="AP134" s="488">
        <v>83.66</v>
      </c>
      <c r="AQ134" s="486">
        <v>43290</v>
      </c>
      <c r="AR134" s="488">
        <v>49.85</v>
      </c>
      <c r="AS134" s="486">
        <v>43290</v>
      </c>
      <c r="AT134" s="488">
        <v>24.23</v>
      </c>
      <c r="AU134" s="486">
        <v>43290</v>
      </c>
      <c r="AV134" s="488">
        <v>102.35</v>
      </c>
      <c r="AW134" s="486">
        <v>43290</v>
      </c>
      <c r="AX134" s="488">
        <v>108.56</v>
      </c>
    </row>
    <row r="135" spans="1:50" s="401" customFormat="1" x14ac:dyDescent="0.25">
      <c r="A135" s="486">
        <v>43291</v>
      </c>
      <c r="B135" s="487">
        <v>68.239999999999995</v>
      </c>
      <c r="C135" s="486">
        <v>43291</v>
      </c>
      <c r="D135" s="488">
        <v>59.47</v>
      </c>
      <c r="E135" s="486">
        <v>43291</v>
      </c>
      <c r="F135" s="488">
        <v>106.03</v>
      </c>
      <c r="G135" s="486">
        <v>43291</v>
      </c>
      <c r="H135" s="488">
        <v>66.67</v>
      </c>
      <c r="I135" s="486">
        <v>43291</v>
      </c>
      <c r="J135" s="488">
        <v>502.11</v>
      </c>
      <c r="K135" s="486">
        <v>43291</v>
      </c>
      <c r="L135" s="488">
        <v>98.84</v>
      </c>
      <c r="M135" s="486">
        <v>43291</v>
      </c>
      <c r="N135" s="488">
        <v>142.44999999999999</v>
      </c>
      <c r="O135" s="486">
        <v>43291</v>
      </c>
      <c r="P135" s="488">
        <v>56.18</v>
      </c>
      <c r="Q135" s="486">
        <v>43291</v>
      </c>
      <c r="R135" s="488">
        <v>46.74</v>
      </c>
      <c r="S135" s="486">
        <v>43291</v>
      </c>
      <c r="T135" s="488">
        <v>96.59</v>
      </c>
      <c r="U135" s="486">
        <v>43291</v>
      </c>
      <c r="V135" s="488">
        <v>217.98</v>
      </c>
      <c r="W135" s="486">
        <v>43291</v>
      </c>
      <c r="X135" s="488">
        <v>86.17</v>
      </c>
      <c r="Y135" s="486">
        <v>43291</v>
      </c>
      <c r="Z135" s="488">
        <v>140.68</v>
      </c>
      <c r="AA135" s="486">
        <v>43291</v>
      </c>
      <c r="AB135" s="488">
        <v>197.63</v>
      </c>
      <c r="AC135" s="486">
        <v>43291</v>
      </c>
      <c r="AD135" s="488">
        <v>166.32</v>
      </c>
      <c r="AE135" s="486">
        <v>43291</v>
      </c>
      <c r="AF135" s="488">
        <v>235.66</v>
      </c>
      <c r="AG135" s="486">
        <v>43291</v>
      </c>
      <c r="AH135" s="488">
        <v>102.12</v>
      </c>
      <c r="AI135" s="486">
        <v>43291</v>
      </c>
      <c r="AJ135" s="488">
        <v>77.569999999999993</v>
      </c>
      <c r="AK135" s="486">
        <v>43291</v>
      </c>
      <c r="AL135" s="488">
        <v>10.81</v>
      </c>
      <c r="AM135" s="486">
        <v>43291</v>
      </c>
      <c r="AN135" s="488">
        <v>85.47</v>
      </c>
      <c r="AO135" s="486">
        <v>43291</v>
      </c>
      <c r="AP135" s="488">
        <v>83.6</v>
      </c>
      <c r="AQ135" s="486">
        <v>43291</v>
      </c>
      <c r="AR135" s="488">
        <v>49.87</v>
      </c>
      <c r="AS135" s="486">
        <v>43291</v>
      </c>
      <c r="AT135" s="488">
        <v>24.215</v>
      </c>
      <c r="AU135" s="486">
        <v>43291</v>
      </c>
      <c r="AV135" s="488">
        <v>102.27</v>
      </c>
      <c r="AW135" s="486">
        <v>43291</v>
      </c>
      <c r="AX135" s="488">
        <v>108.75</v>
      </c>
    </row>
    <row r="136" spans="1:50" s="401" customFormat="1" x14ac:dyDescent="0.25">
      <c r="A136" s="486">
        <v>43292</v>
      </c>
      <c r="B136" s="487">
        <v>67.3</v>
      </c>
      <c r="C136" s="486">
        <v>43292</v>
      </c>
      <c r="D136" s="488">
        <v>58.47</v>
      </c>
      <c r="E136" s="486">
        <v>43292</v>
      </c>
      <c r="F136" s="488">
        <v>108.04</v>
      </c>
      <c r="G136" s="486">
        <v>43292</v>
      </c>
      <c r="H136" s="488">
        <v>66</v>
      </c>
      <c r="I136" s="486">
        <v>43292</v>
      </c>
      <c r="J136" s="488">
        <v>504.22</v>
      </c>
      <c r="K136" s="486">
        <v>43292</v>
      </c>
      <c r="L136" s="488">
        <v>94.96</v>
      </c>
      <c r="M136" s="486">
        <v>43292</v>
      </c>
      <c r="N136" s="488">
        <v>145.25</v>
      </c>
      <c r="O136" s="486">
        <v>43292</v>
      </c>
      <c r="P136" s="488">
        <v>55.75</v>
      </c>
      <c r="Q136" s="486">
        <v>43292</v>
      </c>
      <c r="R136" s="488">
        <v>45.2</v>
      </c>
      <c r="S136" s="486">
        <v>43292</v>
      </c>
      <c r="T136" s="488">
        <v>96.73</v>
      </c>
      <c r="U136" s="486">
        <v>43292</v>
      </c>
      <c r="V136" s="488">
        <v>217.35</v>
      </c>
      <c r="W136" s="486">
        <v>43292</v>
      </c>
      <c r="X136" s="488">
        <v>86.25</v>
      </c>
      <c r="Y136" s="486">
        <v>43292</v>
      </c>
      <c r="Z136" s="488">
        <v>137.21</v>
      </c>
      <c r="AA136" s="486">
        <v>43292</v>
      </c>
      <c r="AB136" s="488">
        <v>194.85</v>
      </c>
      <c r="AC136" s="486">
        <v>43292</v>
      </c>
      <c r="AD136" s="488">
        <v>165.15</v>
      </c>
      <c r="AE136" s="486">
        <v>43292</v>
      </c>
      <c r="AF136" s="488">
        <v>230.22</v>
      </c>
      <c r="AG136" s="486">
        <v>43292</v>
      </c>
      <c r="AH136" s="488">
        <v>101.98</v>
      </c>
      <c r="AI136" s="486">
        <v>43292</v>
      </c>
      <c r="AJ136" s="488">
        <v>77.36</v>
      </c>
      <c r="AK136" s="486">
        <v>43292</v>
      </c>
      <c r="AL136" s="488">
        <v>10.8</v>
      </c>
      <c r="AM136" s="486">
        <v>43292</v>
      </c>
      <c r="AN136" s="488">
        <v>85.34</v>
      </c>
      <c r="AO136" s="486">
        <v>43292</v>
      </c>
      <c r="AP136" s="488">
        <v>83.7</v>
      </c>
      <c r="AQ136" s="486">
        <v>43292</v>
      </c>
      <c r="AR136" s="488">
        <v>49.94</v>
      </c>
      <c r="AS136" s="486">
        <v>43292</v>
      </c>
      <c r="AT136" s="488">
        <v>24.21</v>
      </c>
      <c r="AU136" s="486">
        <v>43292</v>
      </c>
      <c r="AV136" s="488">
        <v>102.48</v>
      </c>
      <c r="AW136" s="486">
        <v>43292</v>
      </c>
      <c r="AX136" s="488">
        <v>108.3</v>
      </c>
    </row>
    <row r="137" spans="1:50" s="401" customFormat="1" x14ac:dyDescent="0.25">
      <c r="A137" s="486">
        <v>43293</v>
      </c>
      <c r="B137" s="487">
        <v>67.989999999999995</v>
      </c>
      <c r="C137" s="486">
        <v>43293</v>
      </c>
      <c r="D137" s="488">
        <v>58.61</v>
      </c>
      <c r="E137" s="486">
        <v>43293</v>
      </c>
      <c r="F137" s="488">
        <v>108.25</v>
      </c>
      <c r="G137" s="486">
        <v>43293</v>
      </c>
      <c r="H137" s="488">
        <v>65.959999999999994</v>
      </c>
      <c r="I137" s="486">
        <v>43293</v>
      </c>
      <c r="J137" s="488">
        <v>525</v>
      </c>
      <c r="K137" s="486">
        <v>43293</v>
      </c>
      <c r="L137" s="488">
        <v>95.61</v>
      </c>
      <c r="M137" s="486">
        <v>43293</v>
      </c>
      <c r="N137" s="488">
        <v>148.16</v>
      </c>
      <c r="O137" s="486">
        <v>43293</v>
      </c>
      <c r="P137" s="488">
        <v>56.81</v>
      </c>
      <c r="Q137" s="486">
        <v>43293</v>
      </c>
      <c r="R137" s="488">
        <v>45.68</v>
      </c>
      <c r="S137" s="486">
        <v>43293</v>
      </c>
      <c r="T137" s="488">
        <v>97.4</v>
      </c>
      <c r="U137" s="486">
        <v>43293</v>
      </c>
      <c r="V137" s="488">
        <v>217.52</v>
      </c>
      <c r="W137" s="486">
        <v>43293</v>
      </c>
      <c r="X137" s="488">
        <v>89.13</v>
      </c>
      <c r="Y137" s="486">
        <v>43293</v>
      </c>
      <c r="Z137" s="488">
        <v>140.22999999999999</v>
      </c>
      <c r="AA137" s="486">
        <v>43293</v>
      </c>
      <c r="AB137" s="488">
        <v>198.13</v>
      </c>
      <c r="AC137" s="486">
        <v>43293</v>
      </c>
      <c r="AD137" s="488">
        <v>166.46</v>
      </c>
      <c r="AE137" s="486">
        <v>43293</v>
      </c>
      <c r="AF137" s="488">
        <v>232.69</v>
      </c>
      <c r="AG137" s="486">
        <v>43293</v>
      </c>
      <c r="AH137" s="488">
        <v>104.19</v>
      </c>
      <c r="AI137" s="486">
        <v>43293</v>
      </c>
      <c r="AJ137" s="488">
        <v>77.37</v>
      </c>
      <c r="AK137" s="486">
        <v>43293</v>
      </c>
      <c r="AL137" s="488">
        <v>10.81</v>
      </c>
      <c r="AM137" s="486">
        <v>43293</v>
      </c>
      <c r="AN137" s="488">
        <v>85.61</v>
      </c>
      <c r="AO137" s="486">
        <v>43293</v>
      </c>
      <c r="AP137" s="488">
        <v>83.83</v>
      </c>
      <c r="AQ137" s="486">
        <v>43293</v>
      </c>
      <c r="AR137" s="488">
        <v>49.97</v>
      </c>
      <c r="AS137" s="486">
        <v>43293</v>
      </c>
      <c r="AT137" s="488">
        <v>24.19</v>
      </c>
      <c r="AU137" s="486">
        <v>43293</v>
      </c>
      <c r="AV137" s="488">
        <v>102.44</v>
      </c>
      <c r="AW137" s="486">
        <v>43293</v>
      </c>
      <c r="AX137" s="488">
        <v>108.51</v>
      </c>
    </row>
    <row r="138" spans="1:50" s="401" customFormat="1" x14ac:dyDescent="0.25">
      <c r="A138" s="486">
        <v>43294</v>
      </c>
      <c r="B138" s="487">
        <v>68.63</v>
      </c>
      <c r="C138" s="486">
        <v>43294</v>
      </c>
      <c r="D138" s="488">
        <v>58.58</v>
      </c>
      <c r="E138" s="486">
        <v>43294</v>
      </c>
      <c r="F138" s="488">
        <v>110</v>
      </c>
      <c r="G138" s="486">
        <v>43294</v>
      </c>
      <c r="H138" s="488">
        <v>66.3</v>
      </c>
      <c r="I138" s="486">
        <v>43294</v>
      </c>
      <c r="J138" s="488">
        <v>524.34</v>
      </c>
      <c r="K138" s="486">
        <v>43294</v>
      </c>
      <c r="L138" s="488">
        <v>96.63</v>
      </c>
      <c r="M138" s="486">
        <v>43294</v>
      </c>
      <c r="N138" s="488">
        <v>147.61000000000001</v>
      </c>
      <c r="O138" s="486">
        <v>43294</v>
      </c>
      <c r="P138" s="488">
        <v>56.86</v>
      </c>
      <c r="Q138" s="486">
        <v>43294</v>
      </c>
      <c r="R138" s="488">
        <v>46.13</v>
      </c>
      <c r="S138" s="486">
        <v>43294</v>
      </c>
      <c r="T138" s="488">
        <v>96.52</v>
      </c>
      <c r="U138" s="486">
        <v>43294</v>
      </c>
      <c r="V138" s="488">
        <v>215.5</v>
      </c>
      <c r="W138" s="486">
        <v>43294</v>
      </c>
      <c r="X138" s="488">
        <v>87.99</v>
      </c>
      <c r="Y138" s="486">
        <v>43294</v>
      </c>
      <c r="Z138" s="488">
        <v>139.91</v>
      </c>
      <c r="AA138" s="486">
        <v>43294</v>
      </c>
      <c r="AB138" s="488">
        <v>200.04</v>
      </c>
      <c r="AC138" s="486">
        <v>43294</v>
      </c>
      <c r="AD138" s="488">
        <v>166.59</v>
      </c>
      <c r="AE138" s="486">
        <v>43294</v>
      </c>
      <c r="AF138" s="488">
        <v>233.75</v>
      </c>
      <c r="AG138" s="486">
        <v>43294</v>
      </c>
      <c r="AH138" s="488">
        <v>105.43</v>
      </c>
      <c r="AI138" s="486">
        <v>43294</v>
      </c>
      <c r="AJ138" s="488">
        <v>77.38</v>
      </c>
      <c r="AK138" s="486">
        <v>43294</v>
      </c>
      <c r="AL138" s="488">
        <v>10.81</v>
      </c>
      <c r="AM138" s="486">
        <v>43294</v>
      </c>
      <c r="AN138" s="488">
        <v>85.61</v>
      </c>
      <c r="AO138" s="486">
        <v>43294</v>
      </c>
      <c r="AP138" s="488">
        <v>83.91</v>
      </c>
      <c r="AQ138" s="486">
        <v>43294</v>
      </c>
      <c r="AR138" s="488">
        <v>50.04</v>
      </c>
      <c r="AS138" s="486">
        <v>43294</v>
      </c>
      <c r="AT138" s="488">
        <v>24.22</v>
      </c>
      <c r="AU138" s="486">
        <v>43294</v>
      </c>
      <c r="AV138" s="488">
        <v>102.61</v>
      </c>
      <c r="AW138" s="486">
        <v>43294</v>
      </c>
      <c r="AX138" s="488">
        <v>109.07</v>
      </c>
    </row>
    <row r="139" spans="1:50" s="401" customFormat="1" x14ac:dyDescent="0.25">
      <c r="A139" s="486">
        <v>43297</v>
      </c>
      <c r="B139" s="487">
        <v>68.239999999999995</v>
      </c>
      <c r="C139" s="486">
        <v>43297</v>
      </c>
      <c r="D139" s="488">
        <v>58.11</v>
      </c>
      <c r="E139" s="486">
        <v>43297</v>
      </c>
      <c r="F139" s="488">
        <v>110.2</v>
      </c>
      <c r="G139" s="486">
        <v>43297</v>
      </c>
      <c r="H139" s="488">
        <v>65.86</v>
      </c>
      <c r="I139" s="486">
        <v>43297</v>
      </c>
      <c r="J139" s="488">
        <v>518.05999999999995</v>
      </c>
      <c r="K139" s="486">
        <v>43297</v>
      </c>
      <c r="L139" s="488">
        <v>96.25</v>
      </c>
      <c r="M139" s="486">
        <v>43297</v>
      </c>
      <c r="N139" s="488">
        <v>146.96</v>
      </c>
      <c r="O139" s="486">
        <v>43297</v>
      </c>
      <c r="P139" s="488">
        <v>56.43</v>
      </c>
      <c r="Q139" s="486">
        <v>43297</v>
      </c>
      <c r="R139" s="488">
        <v>46.31</v>
      </c>
      <c r="S139" s="486">
        <v>43297</v>
      </c>
      <c r="T139" s="488">
        <v>94.35</v>
      </c>
      <c r="U139" s="486">
        <v>43297</v>
      </c>
      <c r="V139" s="488">
        <v>213.45</v>
      </c>
      <c r="W139" s="486">
        <v>43297</v>
      </c>
      <c r="X139" s="488">
        <v>87.77</v>
      </c>
      <c r="Y139" s="486">
        <v>43297</v>
      </c>
      <c r="Z139" s="488">
        <v>139.69</v>
      </c>
      <c r="AA139" s="486">
        <v>43297</v>
      </c>
      <c r="AB139" s="488">
        <v>200.61</v>
      </c>
      <c r="AC139" s="486">
        <v>43297</v>
      </c>
      <c r="AD139" s="488">
        <v>166.34</v>
      </c>
      <c r="AE139" s="486">
        <v>43297</v>
      </c>
      <c r="AF139" s="488">
        <v>230.18</v>
      </c>
      <c r="AG139" s="486">
        <v>43297</v>
      </c>
      <c r="AH139" s="488">
        <v>104.91</v>
      </c>
      <c r="AI139" s="486">
        <v>43297</v>
      </c>
      <c r="AJ139" s="488">
        <v>77.75</v>
      </c>
      <c r="AK139" s="486">
        <v>43297</v>
      </c>
      <c r="AL139" s="488">
        <v>10.8</v>
      </c>
      <c r="AM139" s="486">
        <v>43297</v>
      </c>
      <c r="AN139" s="488">
        <v>85.55</v>
      </c>
      <c r="AO139" s="486">
        <v>43297</v>
      </c>
      <c r="AP139" s="488">
        <v>83.8</v>
      </c>
      <c r="AQ139" s="486">
        <v>43297</v>
      </c>
      <c r="AR139" s="488">
        <v>50.03</v>
      </c>
      <c r="AS139" s="486">
        <v>43297</v>
      </c>
      <c r="AT139" s="488">
        <v>24.17</v>
      </c>
      <c r="AU139" s="486">
        <v>43297</v>
      </c>
      <c r="AV139" s="488">
        <v>102.44</v>
      </c>
      <c r="AW139" s="486">
        <v>43297</v>
      </c>
      <c r="AX139" s="488">
        <v>108.79</v>
      </c>
    </row>
    <row r="140" spans="1:50" s="401" customFormat="1" x14ac:dyDescent="0.25">
      <c r="A140" s="486">
        <v>43298</v>
      </c>
      <c r="B140" s="487">
        <v>67.94</v>
      </c>
      <c r="C140" s="486">
        <v>43298</v>
      </c>
      <c r="D140" s="488">
        <v>58.87</v>
      </c>
      <c r="E140" s="486">
        <v>43298</v>
      </c>
      <c r="F140" s="488">
        <v>110.3</v>
      </c>
      <c r="G140" s="486">
        <v>43298</v>
      </c>
      <c r="H140" s="488">
        <v>65.56</v>
      </c>
      <c r="I140" s="486">
        <v>43298</v>
      </c>
      <c r="J140" s="488">
        <v>523.78</v>
      </c>
      <c r="K140" s="486">
        <v>43298</v>
      </c>
      <c r="L140" s="488">
        <v>95.41</v>
      </c>
      <c r="M140" s="486">
        <v>43298</v>
      </c>
      <c r="N140" s="488">
        <v>147.02000000000001</v>
      </c>
      <c r="O140" s="486">
        <v>43298</v>
      </c>
      <c r="P140" s="488">
        <v>56.63</v>
      </c>
      <c r="Q140" s="486">
        <v>43298</v>
      </c>
      <c r="R140" s="488">
        <v>47.3</v>
      </c>
      <c r="S140" s="486">
        <v>43298</v>
      </c>
      <c r="T140" s="488">
        <v>94.02</v>
      </c>
      <c r="U140" s="486">
        <v>43298</v>
      </c>
      <c r="V140" s="488">
        <v>213.85</v>
      </c>
      <c r="W140" s="486">
        <v>43298</v>
      </c>
      <c r="X140" s="488">
        <v>88.58</v>
      </c>
      <c r="Y140" s="486">
        <v>43298</v>
      </c>
      <c r="Z140" s="488">
        <v>141.35</v>
      </c>
      <c r="AA140" s="486">
        <v>43298</v>
      </c>
      <c r="AB140" s="488">
        <v>201.875</v>
      </c>
      <c r="AC140" s="486">
        <v>43298</v>
      </c>
      <c r="AD140" s="488">
        <v>167.07</v>
      </c>
      <c r="AE140" s="486">
        <v>43298</v>
      </c>
      <c r="AF140" s="488">
        <v>231.15</v>
      </c>
      <c r="AG140" s="486">
        <v>43298</v>
      </c>
      <c r="AH140" s="488">
        <v>105.95</v>
      </c>
      <c r="AI140" s="486">
        <v>43298</v>
      </c>
      <c r="AJ140" s="488">
        <v>77.47</v>
      </c>
      <c r="AK140" s="486">
        <v>43298</v>
      </c>
      <c r="AL140" s="488">
        <v>10.81</v>
      </c>
      <c r="AM140" s="486">
        <v>43298</v>
      </c>
      <c r="AN140" s="488">
        <v>85.58</v>
      </c>
      <c r="AO140" s="486">
        <v>43298</v>
      </c>
      <c r="AP140" s="488">
        <v>83.77</v>
      </c>
      <c r="AQ140" s="486">
        <v>43298</v>
      </c>
      <c r="AR140" s="488">
        <v>49.99</v>
      </c>
      <c r="AS140" s="486">
        <v>43298</v>
      </c>
      <c r="AT140" s="488">
        <v>24.17</v>
      </c>
      <c r="AU140" s="486">
        <v>43298</v>
      </c>
      <c r="AV140" s="488">
        <v>102.38</v>
      </c>
      <c r="AW140" s="486">
        <v>43298</v>
      </c>
      <c r="AX140" s="488">
        <v>108.78</v>
      </c>
    </row>
    <row r="141" spans="1:50" s="401" customFormat="1" x14ac:dyDescent="0.25">
      <c r="A141" s="486">
        <v>43299</v>
      </c>
      <c r="B141" s="487">
        <v>67.900000000000006</v>
      </c>
      <c r="C141" s="486">
        <v>43299</v>
      </c>
      <c r="D141" s="488">
        <v>58.32</v>
      </c>
      <c r="E141" s="486">
        <v>43299</v>
      </c>
      <c r="F141" s="488">
        <v>110.69</v>
      </c>
      <c r="G141" s="486">
        <v>43299</v>
      </c>
      <c r="H141" s="488">
        <v>64.5</v>
      </c>
      <c r="I141" s="486">
        <v>43299</v>
      </c>
      <c r="J141" s="488">
        <v>527.91</v>
      </c>
      <c r="K141" s="486">
        <v>43299</v>
      </c>
      <c r="L141" s="488">
        <v>94.4</v>
      </c>
      <c r="M141" s="486">
        <v>43299</v>
      </c>
      <c r="N141" s="488">
        <v>147.84</v>
      </c>
      <c r="O141" s="486">
        <v>43299</v>
      </c>
      <c r="P141" s="488">
        <v>56.88</v>
      </c>
      <c r="Q141" s="486">
        <v>43299</v>
      </c>
      <c r="R141" s="488">
        <v>48.28</v>
      </c>
      <c r="S141" s="486">
        <v>43299</v>
      </c>
      <c r="T141" s="488">
        <v>93.64</v>
      </c>
      <c r="U141" s="486">
        <v>43299</v>
      </c>
      <c r="V141" s="488">
        <v>214.36</v>
      </c>
      <c r="W141" s="486">
        <v>43299</v>
      </c>
      <c r="X141" s="488">
        <v>88.22</v>
      </c>
      <c r="Y141" s="486">
        <v>43299</v>
      </c>
      <c r="Z141" s="488">
        <v>141.44999999999999</v>
      </c>
      <c r="AA141" s="486">
        <v>43299</v>
      </c>
      <c r="AB141" s="488">
        <v>203.21</v>
      </c>
      <c r="AC141" s="486">
        <v>43299</v>
      </c>
      <c r="AD141" s="488">
        <v>167.41</v>
      </c>
      <c r="AE141" s="486">
        <v>43299</v>
      </c>
      <c r="AF141" s="488">
        <v>236.19</v>
      </c>
      <c r="AG141" s="486">
        <v>43299</v>
      </c>
      <c r="AH141" s="488">
        <v>105.12</v>
      </c>
      <c r="AI141" s="486">
        <v>43299</v>
      </c>
      <c r="AJ141" s="488">
        <v>76.59</v>
      </c>
      <c r="AK141" s="486">
        <v>43299</v>
      </c>
      <c r="AL141" s="488">
        <v>10.81</v>
      </c>
      <c r="AM141" s="486">
        <v>43299</v>
      </c>
      <c r="AN141" s="488">
        <v>85.62</v>
      </c>
      <c r="AO141" s="486">
        <v>43299</v>
      </c>
      <c r="AP141" s="488">
        <v>83.77</v>
      </c>
      <c r="AQ141" s="486">
        <v>43299</v>
      </c>
      <c r="AR141" s="488">
        <v>49.97</v>
      </c>
      <c r="AS141" s="486">
        <v>43299</v>
      </c>
      <c r="AT141" s="488">
        <v>24.13</v>
      </c>
      <c r="AU141" s="486">
        <v>43299</v>
      </c>
      <c r="AV141" s="488">
        <v>102.3</v>
      </c>
      <c r="AW141" s="486">
        <v>43299</v>
      </c>
      <c r="AX141" s="488">
        <v>108.68</v>
      </c>
    </row>
    <row r="142" spans="1:50" s="401" customFormat="1" x14ac:dyDescent="0.25">
      <c r="A142" s="486">
        <v>43300</v>
      </c>
      <c r="B142" s="487">
        <v>66.14</v>
      </c>
      <c r="C142" s="486">
        <v>43300</v>
      </c>
      <c r="D142" s="488">
        <v>58.53</v>
      </c>
      <c r="E142" s="486">
        <v>43300</v>
      </c>
      <c r="F142" s="488">
        <v>112.13</v>
      </c>
      <c r="G142" s="486">
        <v>43300</v>
      </c>
      <c r="H142" s="488">
        <v>64.900000000000006</v>
      </c>
      <c r="I142" s="486">
        <v>43300</v>
      </c>
      <c r="J142" s="488">
        <v>521.29</v>
      </c>
      <c r="K142" s="486">
        <v>43300</v>
      </c>
      <c r="L142" s="488">
        <v>89.95</v>
      </c>
      <c r="M142" s="486">
        <v>43300</v>
      </c>
      <c r="N142" s="488">
        <v>147.16</v>
      </c>
      <c r="O142" s="486">
        <v>43300</v>
      </c>
      <c r="P142" s="488">
        <v>56.54</v>
      </c>
      <c r="Q142" s="486">
        <v>43300</v>
      </c>
      <c r="R142" s="488">
        <v>46.67</v>
      </c>
      <c r="S142" s="486">
        <v>43300</v>
      </c>
      <c r="T142" s="488">
        <v>93.69</v>
      </c>
      <c r="U142" s="486">
        <v>43300</v>
      </c>
      <c r="V142" s="488">
        <v>215.82</v>
      </c>
      <c r="W142" s="486">
        <v>43300</v>
      </c>
      <c r="X142" s="488">
        <v>87.38</v>
      </c>
      <c r="Y142" s="486">
        <v>43300</v>
      </c>
      <c r="Z142" s="488">
        <v>141.80000000000001</v>
      </c>
      <c r="AA142" s="486">
        <v>43300</v>
      </c>
      <c r="AB142" s="488">
        <v>202.67</v>
      </c>
      <c r="AC142" s="486">
        <v>43300</v>
      </c>
      <c r="AD142" s="488">
        <v>167.03</v>
      </c>
      <c r="AE142" s="486">
        <v>43300</v>
      </c>
      <c r="AF142" s="488">
        <v>236.55</v>
      </c>
      <c r="AG142" s="486">
        <v>43300</v>
      </c>
      <c r="AH142" s="488">
        <v>104.4</v>
      </c>
      <c r="AI142" s="486">
        <v>43300</v>
      </c>
      <c r="AJ142" s="488">
        <v>76.95</v>
      </c>
      <c r="AK142" s="486">
        <v>43300</v>
      </c>
      <c r="AL142" s="488">
        <v>10.81</v>
      </c>
      <c r="AM142" s="486">
        <v>43300</v>
      </c>
      <c r="AN142" s="488">
        <v>85.58</v>
      </c>
      <c r="AO142" s="486">
        <v>43300</v>
      </c>
      <c r="AP142" s="488">
        <v>83.94</v>
      </c>
      <c r="AQ142" s="486">
        <v>43300</v>
      </c>
      <c r="AR142" s="488">
        <v>50.09</v>
      </c>
      <c r="AS142" s="486">
        <v>43300</v>
      </c>
      <c r="AT142" s="488">
        <v>24.16</v>
      </c>
      <c r="AU142" s="486">
        <v>43300</v>
      </c>
      <c r="AV142" s="488">
        <v>102.58</v>
      </c>
      <c r="AW142" s="486">
        <v>43300</v>
      </c>
      <c r="AX142" s="488">
        <v>108.66</v>
      </c>
    </row>
    <row r="143" spans="1:50" s="401" customFormat="1" x14ac:dyDescent="0.25">
      <c r="A143" s="486">
        <v>43301</v>
      </c>
      <c r="B143" s="487">
        <v>65.260000000000005</v>
      </c>
      <c r="C143" s="486">
        <v>43301</v>
      </c>
      <c r="D143" s="488">
        <v>58.29</v>
      </c>
      <c r="E143" s="486">
        <v>43301</v>
      </c>
      <c r="F143" s="488">
        <v>111.48</v>
      </c>
      <c r="G143" s="486">
        <v>43301</v>
      </c>
      <c r="H143" s="488">
        <v>64.12</v>
      </c>
      <c r="I143" s="486">
        <v>43301</v>
      </c>
      <c r="J143" s="488">
        <v>516.78</v>
      </c>
      <c r="K143" s="486">
        <v>43301</v>
      </c>
      <c r="L143" s="488">
        <v>88.91</v>
      </c>
      <c r="M143" s="486">
        <v>43301</v>
      </c>
      <c r="N143" s="488">
        <v>146.87</v>
      </c>
      <c r="O143" s="486">
        <v>43301</v>
      </c>
      <c r="P143" s="488">
        <v>56.71</v>
      </c>
      <c r="Q143" s="486">
        <v>43301</v>
      </c>
      <c r="R143" s="488">
        <v>46.76</v>
      </c>
      <c r="S143" s="486">
        <v>43301</v>
      </c>
      <c r="T143" s="488">
        <v>93.93</v>
      </c>
      <c r="U143" s="486">
        <v>43301</v>
      </c>
      <c r="V143" s="488">
        <v>215.96</v>
      </c>
      <c r="W143" s="486">
        <v>43301</v>
      </c>
      <c r="X143" s="488">
        <v>87.47</v>
      </c>
      <c r="Y143" s="486">
        <v>43301</v>
      </c>
      <c r="Z143" s="488">
        <v>140.72</v>
      </c>
      <c r="AA143" s="486">
        <v>43301</v>
      </c>
      <c r="AB143" s="488">
        <v>202.89</v>
      </c>
      <c r="AC143" s="486">
        <v>43301</v>
      </c>
      <c r="AD143" s="488">
        <v>166.77</v>
      </c>
      <c r="AE143" s="486">
        <v>43301</v>
      </c>
      <c r="AF143" s="488">
        <v>234.93</v>
      </c>
      <c r="AG143" s="486">
        <v>43301</v>
      </c>
      <c r="AH143" s="488">
        <v>106.27</v>
      </c>
      <c r="AI143" s="486">
        <v>43301</v>
      </c>
      <c r="AJ143" s="488">
        <v>76.959999999999994</v>
      </c>
      <c r="AK143" s="486">
        <v>43301</v>
      </c>
      <c r="AL143" s="488">
        <v>10.8</v>
      </c>
      <c r="AM143" s="486">
        <v>43301</v>
      </c>
      <c r="AN143" s="488">
        <v>85.62</v>
      </c>
      <c r="AO143" s="486">
        <v>43301</v>
      </c>
      <c r="AP143" s="488">
        <v>83.81</v>
      </c>
      <c r="AQ143" s="486">
        <v>43301</v>
      </c>
      <c r="AR143" s="488">
        <v>50.04</v>
      </c>
      <c r="AS143" s="486">
        <v>43301</v>
      </c>
      <c r="AT143" s="488">
        <v>24.14</v>
      </c>
      <c r="AU143" s="486">
        <v>43301</v>
      </c>
      <c r="AV143" s="488">
        <v>102.22</v>
      </c>
      <c r="AW143" s="486">
        <v>43301</v>
      </c>
      <c r="AX143" s="488">
        <v>108.56</v>
      </c>
    </row>
    <row r="144" spans="1:50" s="401" customFormat="1" x14ac:dyDescent="0.25">
      <c r="A144" s="486">
        <v>43304</v>
      </c>
      <c r="B144" s="487">
        <v>66.34</v>
      </c>
      <c r="C144" s="486">
        <v>43304</v>
      </c>
      <c r="D144" s="488">
        <v>57.97</v>
      </c>
      <c r="E144" s="486">
        <v>43304</v>
      </c>
      <c r="F144" s="488">
        <v>111.09</v>
      </c>
      <c r="G144" s="486">
        <v>43304</v>
      </c>
      <c r="H144" s="488">
        <v>63.56</v>
      </c>
      <c r="I144" s="486">
        <v>43304</v>
      </c>
      <c r="J144" s="488">
        <v>519.87</v>
      </c>
      <c r="K144" s="486">
        <v>43304</v>
      </c>
      <c r="L144" s="488">
        <v>89.4</v>
      </c>
      <c r="M144" s="486">
        <v>43304</v>
      </c>
      <c r="N144" s="488">
        <v>147.56</v>
      </c>
      <c r="O144" s="486">
        <v>43304</v>
      </c>
      <c r="P144" s="488">
        <v>55.88</v>
      </c>
      <c r="Q144" s="486">
        <v>43304</v>
      </c>
      <c r="R144" s="488">
        <v>46.43</v>
      </c>
      <c r="S144" s="486">
        <v>43304</v>
      </c>
      <c r="T144" s="488">
        <v>106.04</v>
      </c>
      <c r="U144" s="486">
        <v>43304</v>
      </c>
      <c r="V144" s="488">
        <v>215</v>
      </c>
      <c r="W144" s="486">
        <v>43304</v>
      </c>
      <c r="X144" s="488">
        <v>89.24</v>
      </c>
      <c r="Y144" s="486">
        <v>43304</v>
      </c>
      <c r="Z144" s="488">
        <v>141.51</v>
      </c>
      <c r="AA144" s="486">
        <v>43304</v>
      </c>
      <c r="AB144" s="488">
        <v>200.85</v>
      </c>
      <c r="AC144" s="486">
        <v>43304</v>
      </c>
      <c r="AD144" s="488">
        <v>167.02</v>
      </c>
      <c r="AE144" s="486">
        <v>43304</v>
      </c>
      <c r="AF144" s="488">
        <v>236.4</v>
      </c>
      <c r="AG144" s="486">
        <v>43304</v>
      </c>
      <c r="AH144" s="488">
        <v>107.97</v>
      </c>
      <c r="AI144" s="486">
        <v>43304</v>
      </c>
      <c r="AJ144" s="488">
        <v>76.59</v>
      </c>
      <c r="AK144" s="486">
        <v>43304</v>
      </c>
      <c r="AL144" s="488">
        <v>10.79</v>
      </c>
      <c r="AM144" s="486">
        <v>43304</v>
      </c>
      <c r="AN144" s="488">
        <v>85.59</v>
      </c>
      <c r="AO144" s="486">
        <v>43304</v>
      </c>
      <c r="AP144" s="488">
        <v>83.52</v>
      </c>
      <c r="AQ144" s="486">
        <v>43304</v>
      </c>
      <c r="AR144" s="488">
        <v>49.83</v>
      </c>
      <c r="AS144" s="486">
        <v>43304</v>
      </c>
      <c r="AT144" s="488">
        <v>24.08</v>
      </c>
      <c r="AU144" s="486">
        <v>43304</v>
      </c>
      <c r="AV144" s="488">
        <v>101.72</v>
      </c>
      <c r="AW144" s="486">
        <v>43304</v>
      </c>
      <c r="AX144" s="488">
        <v>108.42</v>
      </c>
    </row>
    <row r="145" spans="1:50" s="401" customFormat="1" x14ac:dyDescent="0.25">
      <c r="A145" s="486">
        <v>43305</v>
      </c>
      <c r="B145" s="487">
        <v>65.58</v>
      </c>
      <c r="C145" s="486">
        <v>43305</v>
      </c>
      <c r="D145" s="488">
        <v>58.72</v>
      </c>
      <c r="E145" s="486">
        <v>43305</v>
      </c>
      <c r="F145" s="488">
        <v>110.7</v>
      </c>
      <c r="G145" s="486">
        <v>43305</v>
      </c>
      <c r="H145" s="488">
        <v>63.1</v>
      </c>
      <c r="I145" s="486">
        <v>43305</v>
      </c>
      <c r="J145" s="488">
        <v>523.22</v>
      </c>
      <c r="K145" s="486">
        <v>43305</v>
      </c>
      <c r="L145" s="488">
        <v>91.54</v>
      </c>
      <c r="M145" s="486">
        <v>43305</v>
      </c>
      <c r="N145" s="488">
        <v>146</v>
      </c>
      <c r="O145" s="486">
        <v>43305</v>
      </c>
      <c r="P145" s="488">
        <v>58.26</v>
      </c>
      <c r="Q145" s="486">
        <v>43305</v>
      </c>
      <c r="R145" s="488">
        <v>45.91</v>
      </c>
      <c r="S145" s="486">
        <v>43305</v>
      </c>
      <c r="T145" s="488">
        <v>101.11</v>
      </c>
      <c r="U145" s="486">
        <v>43305</v>
      </c>
      <c r="V145" s="488">
        <v>214.6</v>
      </c>
      <c r="W145" s="486">
        <v>43305</v>
      </c>
      <c r="X145" s="488">
        <v>91.41</v>
      </c>
      <c r="Y145" s="486">
        <v>43305</v>
      </c>
      <c r="Z145" s="488">
        <v>137.47</v>
      </c>
      <c r="AA145" s="486">
        <v>43305</v>
      </c>
      <c r="AB145" s="488">
        <v>202.15</v>
      </c>
      <c r="AC145" s="486">
        <v>43305</v>
      </c>
      <c r="AD145" s="488">
        <v>167.33</v>
      </c>
      <c r="AE145" s="486">
        <v>43305</v>
      </c>
      <c r="AF145" s="488">
        <v>236.83</v>
      </c>
      <c r="AG145" s="486">
        <v>43305</v>
      </c>
      <c r="AH145" s="488">
        <v>107.66</v>
      </c>
      <c r="AI145" s="486">
        <v>43305</v>
      </c>
      <c r="AJ145" s="488">
        <v>75.53</v>
      </c>
      <c r="AK145" s="486">
        <v>43305</v>
      </c>
      <c r="AL145" s="488">
        <v>10.79</v>
      </c>
      <c r="AM145" s="486">
        <v>43305</v>
      </c>
      <c r="AN145" s="488">
        <v>85.77</v>
      </c>
      <c r="AO145" s="486">
        <v>43305</v>
      </c>
      <c r="AP145" s="488">
        <v>83.68</v>
      </c>
      <c r="AQ145" s="486">
        <v>43305</v>
      </c>
      <c r="AR145" s="488">
        <v>49.77</v>
      </c>
      <c r="AS145" s="486">
        <v>43305</v>
      </c>
      <c r="AT145" s="488">
        <v>24.08</v>
      </c>
      <c r="AU145" s="486">
        <v>43305</v>
      </c>
      <c r="AV145" s="488">
        <v>101.79</v>
      </c>
      <c r="AW145" s="486">
        <v>43305</v>
      </c>
      <c r="AX145" s="488">
        <v>108.32</v>
      </c>
    </row>
    <row r="146" spans="1:50" s="401" customFormat="1" x14ac:dyDescent="0.25">
      <c r="A146" s="486">
        <v>43306</v>
      </c>
      <c r="B146" s="487">
        <v>65.989999999999995</v>
      </c>
      <c r="C146" s="486">
        <v>43306</v>
      </c>
      <c r="D146" s="488">
        <v>59.18</v>
      </c>
      <c r="E146" s="486">
        <v>43306</v>
      </c>
      <c r="F146" s="488">
        <v>111.18</v>
      </c>
      <c r="G146" s="486">
        <v>43306</v>
      </c>
      <c r="H146" s="488">
        <v>62.62</v>
      </c>
      <c r="I146" s="486">
        <v>43306</v>
      </c>
      <c r="J146" s="488">
        <v>537.97</v>
      </c>
      <c r="K146" s="486">
        <v>43306</v>
      </c>
      <c r="L146" s="488">
        <v>93.12</v>
      </c>
      <c r="M146" s="486">
        <v>43306</v>
      </c>
      <c r="N146" s="488">
        <v>148.87</v>
      </c>
      <c r="O146" s="486">
        <v>43306</v>
      </c>
      <c r="P146" s="488">
        <v>59.04</v>
      </c>
      <c r="Q146" s="486">
        <v>43306</v>
      </c>
      <c r="R146" s="488">
        <v>45.96</v>
      </c>
      <c r="S146" s="486">
        <v>43306</v>
      </c>
      <c r="T146" s="488">
        <v>101.67</v>
      </c>
      <c r="U146" s="486">
        <v>43306</v>
      </c>
      <c r="V146" s="488">
        <v>215.15</v>
      </c>
      <c r="W146" s="486">
        <v>43306</v>
      </c>
      <c r="X146" s="488">
        <v>91.37</v>
      </c>
      <c r="Y146" s="486">
        <v>43306</v>
      </c>
      <c r="Z146" s="488">
        <v>135.49</v>
      </c>
      <c r="AA146" s="486">
        <v>43306</v>
      </c>
      <c r="AB146" s="488">
        <v>202.24</v>
      </c>
      <c r="AC146" s="486">
        <v>43306</v>
      </c>
      <c r="AD146" s="488">
        <v>168.55</v>
      </c>
      <c r="AE146" s="486">
        <v>43306</v>
      </c>
      <c r="AF146" s="488">
        <v>240.24</v>
      </c>
      <c r="AG146" s="486">
        <v>43306</v>
      </c>
      <c r="AH146" s="488">
        <v>110.83</v>
      </c>
      <c r="AI146" s="486">
        <v>43306</v>
      </c>
      <c r="AJ146" s="488">
        <v>77.16</v>
      </c>
      <c r="AK146" s="486">
        <v>43306</v>
      </c>
      <c r="AL146" s="488">
        <v>10.8</v>
      </c>
      <c r="AM146" s="486">
        <v>43306</v>
      </c>
      <c r="AN146" s="488">
        <v>85.93</v>
      </c>
      <c r="AO146" s="486">
        <v>43306</v>
      </c>
      <c r="AP146" s="488">
        <v>83.66</v>
      </c>
      <c r="AQ146" s="486">
        <v>43306</v>
      </c>
      <c r="AR146" s="488">
        <v>49.83</v>
      </c>
      <c r="AS146" s="486">
        <v>43306</v>
      </c>
      <c r="AT146" s="488">
        <v>24.08</v>
      </c>
      <c r="AU146" s="486">
        <v>43306</v>
      </c>
      <c r="AV146" s="488">
        <v>101.72</v>
      </c>
      <c r="AW146" s="486">
        <v>43306</v>
      </c>
      <c r="AX146" s="488">
        <v>109.29</v>
      </c>
    </row>
    <row r="147" spans="1:50" s="401" customFormat="1" x14ac:dyDescent="0.25">
      <c r="A147" s="486">
        <v>43307</v>
      </c>
      <c r="B147" s="487">
        <v>66.34</v>
      </c>
      <c r="C147" s="486">
        <v>43307</v>
      </c>
      <c r="D147" s="488">
        <v>59.52</v>
      </c>
      <c r="E147" s="486">
        <v>43307</v>
      </c>
      <c r="F147" s="488">
        <v>113.51</v>
      </c>
      <c r="G147" s="486">
        <v>43307</v>
      </c>
      <c r="H147" s="488">
        <v>63.71</v>
      </c>
      <c r="I147" s="486">
        <v>43307</v>
      </c>
      <c r="J147" s="488">
        <v>526.96</v>
      </c>
      <c r="K147" s="486">
        <v>43307</v>
      </c>
      <c r="L147" s="488">
        <v>93.94</v>
      </c>
      <c r="M147" s="486">
        <v>43307</v>
      </c>
      <c r="N147" s="488">
        <v>147.57</v>
      </c>
      <c r="O147" s="486">
        <v>43307</v>
      </c>
      <c r="P147" s="488">
        <v>57.92</v>
      </c>
      <c r="Q147" s="486">
        <v>43307</v>
      </c>
      <c r="R147" s="488">
        <v>47.17</v>
      </c>
      <c r="S147" s="486">
        <v>43307</v>
      </c>
      <c r="T147" s="488">
        <v>100.86</v>
      </c>
      <c r="U147" s="486">
        <v>43307</v>
      </c>
      <c r="V147" s="488">
        <v>214.63</v>
      </c>
      <c r="W147" s="486">
        <v>43307</v>
      </c>
      <c r="X147" s="488">
        <v>89.14</v>
      </c>
      <c r="Y147" s="486">
        <v>43307</v>
      </c>
      <c r="Z147" s="488">
        <v>136.16</v>
      </c>
      <c r="AA147" s="486">
        <v>43307</v>
      </c>
      <c r="AB147" s="488">
        <v>204.46</v>
      </c>
      <c r="AC147" s="486">
        <v>43307</v>
      </c>
      <c r="AD147" s="488">
        <v>168.42</v>
      </c>
      <c r="AE147" s="486">
        <v>43307</v>
      </c>
      <c r="AF147" s="488">
        <v>241.24</v>
      </c>
      <c r="AG147" s="486">
        <v>43307</v>
      </c>
      <c r="AH147" s="488">
        <v>109.62</v>
      </c>
      <c r="AI147" s="486">
        <v>43307</v>
      </c>
      <c r="AJ147" s="488">
        <v>78.150000000000006</v>
      </c>
      <c r="AK147" s="486">
        <v>43307</v>
      </c>
      <c r="AL147" s="488">
        <v>10.79</v>
      </c>
      <c r="AM147" s="486">
        <v>43307</v>
      </c>
      <c r="AN147" s="488">
        <v>85.94</v>
      </c>
      <c r="AO147" s="486">
        <v>43307</v>
      </c>
      <c r="AP147" s="488">
        <v>83.72</v>
      </c>
      <c r="AQ147" s="486">
        <v>43307</v>
      </c>
      <c r="AR147" s="488">
        <v>49.85</v>
      </c>
      <c r="AS147" s="486">
        <v>43307</v>
      </c>
      <c r="AT147" s="488">
        <v>24.07</v>
      </c>
      <c r="AU147" s="486">
        <v>43307</v>
      </c>
      <c r="AV147" s="488">
        <v>101.61</v>
      </c>
      <c r="AW147" s="486">
        <v>43307</v>
      </c>
      <c r="AX147" s="488">
        <v>109.38</v>
      </c>
    </row>
    <row r="148" spans="1:50" s="401" customFormat="1" x14ac:dyDescent="0.25">
      <c r="A148" s="486">
        <v>43308</v>
      </c>
      <c r="B148" s="487">
        <v>66.67</v>
      </c>
      <c r="C148" s="486">
        <v>43308</v>
      </c>
      <c r="D148" s="488">
        <v>59.3</v>
      </c>
      <c r="E148" s="486">
        <v>43308</v>
      </c>
      <c r="F148" s="488">
        <v>112.62</v>
      </c>
      <c r="G148" s="486">
        <v>43308</v>
      </c>
      <c r="H148" s="488">
        <v>63.56</v>
      </c>
      <c r="I148" s="486">
        <v>43308</v>
      </c>
      <c r="J148" s="488">
        <v>519.21</v>
      </c>
      <c r="K148" s="486">
        <v>43308</v>
      </c>
      <c r="L148" s="488">
        <v>90.56</v>
      </c>
      <c r="M148" s="486">
        <v>43308</v>
      </c>
      <c r="N148" s="488">
        <v>143.91</v>
      </c>
      <c r="O148" s="486">
        <v>43308</v>
      </c>
      <c r="P148" s="488">
        <v>56.92</v>
      </c>
      <c r="Q148" s="486">
        <v>43308</v>
      </c>
      <c r="R148" s="488">
        <v>48.3</v>
      </c>
      <c r="S148" s="486">
        <v>43308</v>
      </c>
      <c r="T148" s="488">
        <v>101.31</v>
      </c>
      <c r="U148" s="486">
        <v>43308</v>
      </c>
      <c r="V148" s="488">
        <v>213.95</v>
      </c>
      <c r="W148" s="486">
        <v>43308</v>
      </c>
      <c r="X148" s="488">
        <v>85.46</v>
      </c>
      <c r="Y148" s="486">
        <v>43308</v>
      </c>
      <c r="Z148" s="488">
        <v>132.52000000000001</v>
      </c>
      <c r="AA148" s="486">
        <v>43308</v>
      </c>
      <c r="AB148" s="488">
        <v>203.6</v>
      </c>
      <c r="AC148" s="486">
        <v>43308</v>
      </c>
      <c r="AD148" s="488">
        <v>167.08</v>
      </c>
      <c r="AE148" s="486">
        <v>43308</v>
      </c>
      <c r="AF148" s="488">
        <v>240.84</v>
      </c>
      <c r="AG148" s="486">
        <v>43308</v>
      </c>
      <c r="AH148" s="488">
        <v>107.68</v>
      </c>
      <c r="AI148" s="486">
        <v>43308</v>
      </c>
      <c r="AJ148" s="488">
        <v>76.89</v>
      </c>
      <c r="AK148" s="486">
        <v>43308</v>
      </c>
      <c r="AL148" s="488">
        <v>10.79</v>
      </c>
      <c r="AM148" s="486">
        <v>43308</v>
      </c>
      <c r="AN148" s="488">
        <v>85.91</v>
      </c>
      <c r="AO148" s="486">
        <v>43308</v>
      </c>
      <c r="AP148" s="488">
        <v>83.84</v>
      </c>
      <c r="AQ148" s="486">
        <v>43308</v>
      </c>
      <c r="AR148" s="488">
        <v>49.85</v>
      </c>
      <c r="AS148" s="486">
        <v>43308</v>
      </c>
      <c r="AT148" s="488">
        <v>24.09</v>
      </c>
      <c r="AU148" s="486">
        <v>43308</v>
      </c>
      <c r="AV148" s="488">
        <v>101.77</v>
      </c>
      <c r="AW148" s="486">
        <v>43308</v>
      </c>
      <c r="AX148" s="488">
        <v>109.57</v>
      </c>
    </row>
    <row r="149" spans="1:50" s="401" customFormat="1" x14ac:dyDescent="0.25">
      <c r="A149" s="486">
        <v>43311</v>
      </c>
      <c r="B149" s="487">
        <v>67.430000000000007</v>
      </c>
      <c r="C149" s="486">
        <v>43311</v>
      </c>
      <c r="D149" s="488">
        <v>59.19</v>
      </c>
      <c r="E149" s="486">
        <v>43311</v>
      </c>
      <c r="F149" s="488">
        <v>112.63</v>
      </c>
      <c r="G149" s="486">
        <v>43311</v>
      </c>
      <c r="H149" s="488">
        <v>58.72</v>
      </c>
      <c r="I149" s="486">
        <v>43311</v>
      </c>
      <c r="J149" s="488">
        <v>503</v>
      </c>
      <c r="K149" s="486">
        <v>43311</v>
      </c>
      <c r="L149" s="488">
        <v>91.45</v>
      </c>
      <c r="M149" s="486">
        <v>43311</v>
      </c>
      <c r="N149" s="488">
        <v>138.03</v>
      </c>
      <c r="O149" s="486">
        <v>43311</v>
      </c>
      <c r="P149" s="488">
        <v>58.93</v>
      </c>
      <c r="Q149" s="486">
        <v>43311</v>
      </c>
      <c r="R149" s="488">
        <v>47.91</v>
      </c>
      <c r="S149" s="486">
        <v>43311</v>
      </c>
      <c r="T149" s="488">
        <v>99.2</v>
      </c>
      <c r="U149" s="486">
        <v>43311</v>
      </c>
      <c r="V149" s="488">
        <v>209.67</v>
      </c>
      <c r="W149" s="486">
        <v>43311</v>
      </c>
      <c r="X149" s="488">
        <v>82.39</v>
      </c>
      <c r="Y149" s="486">
        <v>43311</v>
      </c>
      <c r="Z149" s="488">
        <v>131.05000000000001</v>
      </c>
      <c r="AA149" s="486">
        <v>43311</v>
      </c>
      <c r="AB149" s="488">
        <v>200.7</v>
      </c>
      <c r="AC149" s="486">
        <v>43311</v>
      </c>
      <c r="AD149" s="488">
        <v>166.04</v>
      </c>
      <c r="AE149" s="486">
        <v>43311</v>
      </c>
      <c r="AF149" s="488">
        <v>240.44</v>
      </c>
      <c r="AG149" s="486">
        <v>43311</v>
      </c>
      <c r="AH149" s="488">
        <v>105.37</v>
      </c>
      <c r="AI149" s="486">
        <v>43311</v>
      </c>
      <c r="AJ149" s="488">
        <v>75.959999999999994</v>
      </c>
      <c r="AK149" s="486">
        <v>43311</v>
      </c>
      <c r="AL149" s="488">
        <v>10.77</v>
      </c>
      <c r="AM149" s="486">
        <v>43311</v>
      </c>
      <c r="AN149" s="488">
        <v>85.94</v>
      </c>
      <c r="AO149" s="486">
        <v>43311</v>
      </c>
      <c r="AP149" s="488">
        <v>83.73</v>
      </c>
      <c r="AQ149" s="486">
        <v>43311</v>
      </c>
      <c r="AR149" s="488">
        <v>49.8001</v>
      </c>
      <c r="AS149" s="486">
        <v>43311</v>
      </c>
      <c r="AT149" s="488">
        <v>24.09</v>
      </c>
      <c r="AU149" s="486">
        <v>43311</v>
      </c>
      <c r="AV149" s="488">
        <v>101.64</v>
      </c>
      <c r="AW149" s="486">
        <v>43311</v>
      </c>
      <c r="AX149" s="488">
        <v>109.26</v>
      </c>
    </row>
    <row r="150" spans="1:50" s="401" customFormat="1" x14ac:dyDescent="0.25">
      <c r="A150" s="486">
        <v>43312</v>
      </c>
      <c r="B150" s="487">
        <v>64.86</v>
      </c>
      <c r="C150" s="486">
        <v>43312</v>
      </c>
      <c r="D150" s="488">
        <v>59.73</v>
      </c>
      <c r="E150" s="486">
        <v>43312</v>
      </c>
      <c r="F150" s="488">
        <v>113.56</v>
      </c>
      <c r="G150" s="486">
        <v>43312</v>
      </c>
      <c r="H150" s="488">
        <v>57.65</v>
      </c>
      <c r="I150" s="486">
        <v>43312</v>
      </c>
      <c r="J150" s="488">
        <v>508.19</v>
      </c>
      <c r="K150" s="486">
        <v>43312</v>
      </c>
      <c r="L150" s="488">
        <v>92.23</v>
      </c>
      <c r="M150" s="486">
        <v>43312</v>
      </c>
      <c r="N150" s="488">
        <v>137.15</v>
      </c>
      <c r="O150" s="486">
        <v>43312</v>
      </c>
      <c r="P150" s="488">
        <v>58.75</v>
      </c>
      <c r="Q150" s="486">
        <v>43312</v>
      </c>
      <c r="R150" s="488">
        <v>48.63</v>
      </c>
      <c r="S150" s="486">
        <v>43312</v>
      </c>
      <c r="T150" s="488">
        <v>99.61</v>
      </c>
      <c r="U150" s="486">
        <v>43312</v>
      </c>
      <c r="V150" s="488">
        <v>210.23</v>
      </c>
      <c r="W150" s="486">
        <v>43312</v>
      </c>
      <c r="X150" s="488">
        <v>82.14</v>
      </c>
      <c r="Y150" s="486">
        <v>43312</v>
      </c>
      <c r="Z150" s="488">
        <v>132.68</v>
      </c>
      <c r="AA150" s="486">
        <v>43312</v>
      </c>
      <c r="AB150" s="488">
        <v>205.84</v>
      </c>
      <c r="AC150" s="486">
        <v>43312</v>
      </c>
      <c r="AD150" s="488">
        <v>167.03</v>
      </c>
      <c r="AE150" s="486">
        <v>43312</v>
      </c>
      <c r="AF150" s="488">
        <v>245.87</v>
      </c>
      <c r="AG150" s="486">
        <v>43312</v>
      </c>
      <c r="AH150" s="488">
        <v>106.08</v>
      </c>
      <c r="AI150" s="486">
        <v>43312</v>
      </c>
      <c r="AJ150" s="488">
        <v>76.91</v>
      </c>
      <c r="AK150" s="486">
        <v>43312</v>
      </c>
      <c r="AL150" s="488">
        <v>10.78</v>
      </c>
      <c r="AM150" s="486">
        <v>43312</v>
      </c>
      <c r="AN150" s="488">
        <v>86.12</v>
      </c>
      <c r="AO150" s="486">
        <v>43312</v>
      </c>
      <c r="AP150" s="488">
        <v>83.94</v>
      </c>
      <c r="AQ150" s="486">
        <v>43312</v>
      </c>
      <c r="AR150" s="488">
        <v>49.88</v>
      </c>
      <c r="AS150" s="486">
        <v>43312</v>
      </c>
      <c r="AT150" s="488">
        <v>24.09</v>
      </c>
      <c r="AU150" s="486">
        <v>43312</v>
      </c>
      <c r="AV150" s="488">
        <v>101.78</v>
      </c>
      <c r="AW150" s="486">
        <v>43312</v>
      </c>
      <c r="AX150" s="488">
        <v>109.06</v>
      </c>
    </row>
    <row r="151" spans="1:50" s="401" customFormat="1" x14ac:dyDescent="0.25">
      <c r="A151" s="486">
        <v>43313</v>
      </c>
      <c r="B151" s="487">
        <v>64.09</v>
      </c>
      <c r="C151" s="486">
        <v>43313</v>
      </c>
      <c r="D151" s="488">
        <v>59.12</v>
      </c>
      <c r="E151" s="486">
        <v>43313</v>
      </c>
      <c r="F151" s="488">
        <v>112.97</v>
      </c>
      <c r="G151" s="486">
        <v>43313</v>
      </c>
      <c r="H151" s="488">
        <v>57.6</v>
      </c>
      <c r="I151" s="486">
        <v>43313</v>
      </c>
      <c r="J151" s="488">
        <v>516.29</v>
      </c>
      <c r="K151" s="486">
        <v>43313</v>
      </c>
      <c r="L151" s="488">
        <v>93.91</v>
      </c>
      <c r="M151" s="486">
        <v>43313</v>
      </c>
      <c r="N151" s="488">
        <v>137.68</v>
      </c>
      <c r="O151" s="486">
        <v>43313</v>
      </c>
      <c r="P151" s="488">
        <v>59.62</v>
      </c>
      <c r="Q151" s="486">
        <v>43313</v>
      </c>
      <c r="R151" s="488">
        <v>47.97</v>
      </c>
      <c r="S151" s="486">
        <v>43313</v>
      </c>
      <c r="T151" s="488">
        <v>98.82</v>
      </c>
      <c r="U151" s="486">
        <v>43313</v>
      </c>
      <c r="V151" s="488">
        <v>208.46</v>
      </c>
      <c r="W151" s="486">
        <v>43313</v>
      </c>
      <c r="X151" s="488">
        <v>83.46</v>
      </c>
      <c r="Y151" s="486">
        <v>43313</v>
      </c>
      <c r="Z151" s="488">
        <v>131.96</v>
      </c>
      <c r="AA151" s="486">
        <v>43313</v>
      </c>
      <c r="AB151" s="488">
        <v>204.65</v>
      </c>
      <c r="AC151" s="486">
        <v>43313</v>
      </c>
      <c r="AD151" s="488">
        <v>166.87</v>
      </c>
      <c r="AE151" s="486">
        <v>43313</v>
      </c>
      <c r="AF151" s="488">
        <v>241.1</v>
      </c>
      <c r="AG151" s="486">
        <v>43313</v>
      </c>
      <c r="AH151" s="488">
        <v>106.28</v>
      </c>
      <c r="AI151" s="486">
        <v>43313</v>
      </c>
      <c r="AJ151" s="488">
        <v>77.540000000000006</v>
      </c>
      <c r="AK151" s="486">
        <v>43313</v>
      </c>
      <c r="AL151" s="488">
        <v>10.77</v>
      </c>
      <c r="AM151" s="486">
        <v>43313</v>
      </c>
      <c r="AN151" s="488">
        <v>85.83</v>
      </c>
      <c r="AO151" s="486">
        <v>43313</v>
      </c>
      <c r="AP151" s="488">
        <v>83.55</v>
      </c>
      <c r="AQ151" s="486">
        <v>43313</v>
      </c>
      <c r="AR151" s="488">
        <v>49.7</v>
      </c>
      <c r="AS151" s="486">
        <v>43313</v>
      </c>
      <c r="AT151" s="488">
        <v>23.95</v>
      </c>
      <c r="AU151" s="486">
        <v>43313</v>
      </c>
      <c r="AV151" s="488">
        <v>101.34</v>
      </c>
      <c r="AW151" s="486">
        <v>43313</v>
      </c>
      <c r="AX151" s="488">
        <v>108.16</v>
      </c>
    </row>
    <row r="152" spans="1:50" s="401" customFormat="1" x14ac:dyDescent="0.25">
      <c r="A152" s="486">
        <v>43314</v>
      </c>
      <c r="B152" s="487">
        <v>63.78</v>
      </c>
      <c r="C152" s="486">
        <v>43314</v>
      </c>
      <c r="D152" s="488">
        <v>58.73</v>
      </c>
      <c r="E152" s="486">
        <v>43314</v>
      </c>
      <c r="F152" s="488">
        <v>112.75</v>
      </c>
      <c r="G152" s="486">
        <v>43314</v>
      </c>
      <c r="H152" s="488">
        <v>57.55</v>
      </c>
      <c r="I152" s="486">
        <v>43314</v>
      </c>
      <c r="J152" s="488">
        <v>521.9</v>
      </c>
      <c r="K152" s="486">
        <v>43314</v>
      </c>
      <c r="L152" s="488">
        <v>95.12</v>
      </c>
      <c r="M152" s="486">
        <v>43314</v>
      </c>
      <c r="N152" s="488">
        <v>141.13999999999999</v>
      </c>
      <c r="O152" s="486">
        <v>43314</v>
      </c>
      <c r="P152" s="488">
        <v>59.27</v>
      </c>
      <c r="Q152" s="486">
        <v>43314</v>
      </c>
      <c r="R152" s="488">
        <v>48.11</v>
      </c>
      <c r="S152" s="486">
        <v>43314</v>
      </c>
      <c r="T152" s="488">
        <v>98.66</v>
      </c>
      <c r="U152" s="486">
        <v>43314</v>
      </c>
      <c r="V152" s="488">
        <v>207.94</v>
      </c>
      <c r="W152" s="486">
        <v>43314</v>
      </c>
      <c r="X152" s="488">
        <v>85.53</v>
      </c>
      <c r="Y152" s="486">
        <v>43314</v>
      </c>
      <c r="Z152" s="488">
        <v>135.63</v>
      </c>
      <c r="AA152" s="486">
        <v>43314</v>
      </c>
      <c r="AB152" s="488">
        <v>204.47</v>
      </c>
      <c r="AC152" s="486">
        <v>43314</v>
      </c>
      <c r="AD152" s="488">
        <v>167.83</v>
      </c>
      <c r="AE152" s="486">
        <v>43314</v>
      </c>
      <c r="AF152" s="488">
        <v>241.12</v>
      </c>
      <c r="AG152" s="486">
        <v>43314</v>
      </c>
      <c r="AH152" s="488">
        <v>107.57</v>
      </c>
      <c r="AI152" s="486">
        <v>43314</v>
      </c>
      <c r="AJ152" s="488">
        <v>78.650000000000006</v>
      </c>
      <c r="AK152" s="486">
        <v>43314</v>
      </c>
      <c r="AL152" s="488">
        <v>10.77</v>
      </c>
      <c r="AM152" s="486">
        <v>43314</v>
      </c>
      <c r="AN152" s="488">
        <v>85.88</v>
      </c>
      <c r="AO152" s="486">
        <v>43314</v>
      </c>
      <c r="AP152" s="488">
        <v>83.62</v>
      </c>
      <c r="AQ152" s="486">
        <v>43314</v>
      </c>
      <c r="AR152" s="488">
        <v>49.72</v>
      </c>
      <c r="AS152" s="486">
        <v>43314</v>
      </c>
      <c r="AT152" s="488">
        <v>23.98</v>
      </c>
      <c r="AU152" s="486">
        <v>43314</v>
      </c>
      <c r="AV152" s="488">
        <v>101.46</v>
      </c>
      <c r="AW152" s="486">
        <v>43314</v>
      </c>
      <c r="AX152" s="488">
        <v>108.07</v>
      </c>
    </row>
    <row r="153" spans="1:50" s="401" customFormat="1" x14ac:dyDescent="0.25">
      <c r="A153" s="486">
        <v>43315</v>
      </c>
      <c r="B153" s="487">
        <v>64.89</v>
      </c>
      <c r="C153" s="486">
        <v>43315</v>
      </c>
      <c r="D153" s="488">
        <v>59.29</v>
      </c>
      <c r="E153" s="486">
        <v>43315</v>
      </c>
      <c r="F153" s="488">
        <v>114.09</v>
      </c>
      <c r="G153" s="486">
        <v>43315</v>
      </c>
      <c r="H153" s="488">
        <v>57.75</v>
      </c>
      <c r="I153" s="486">
        <v>43315</v>
      </c>
      <c r="J153" s="488">
        <v>522.6</v>
      </c>
      <c r="K153" s="486">
        <v>43315</v>
      </c>
      <c r="L153" s="488">
        <v>96.53</v>
      </c>
      <c r="M153" s="486">
        <v>43315</v>
      </c>
      <c r="N153" s="488">
        <v>141.04</v>
      </c>
      <c r="O153" s="486">
        <v>43315</v>
      </c>
      <c r="P153" s="488">
        <v>59.16</v>
      </c>
      <c r="Q153" s="486">
        <v>43315</v>
      </c>
      <c r="R153" s="488">
        <v>48.84</v>
      </c>
      <c r="S153" s="486">
        <v>43315</v>
      </c>
      <c r="T153" s="488">
        <v>99.53</v>
      </c>
      <c r="U153" s="486">
        <v>43315</v>
      </c>
      <c r="V153" s="488">
        <v>214.01</v>
      </c>
      <c r="W153" s="486">
        <v>43315</v>
      </c>
      <c r="X153" s="488">
        <v>85.19</v>
      </c>
      <c r="Y153" s="486">
        <v>43315</v>
      </c>
      <c r="Z153" s="488">
        <v>135.69999999999999</v>
      </c>
      <c r="AA153" s="486">
        <v>43315</v>
      </c>
      <c r="AB153" s="488">
        <v>203.78</v>
      </c>
      <c r="AC153" s="486">
        <v>43315</v>
      </c>
      <c r="AD153" s="488">
        <v>168.42</v>
      </c>
      <c r="AE153" s="486">
        <v>43315</v>
      </c>
      <c r="AF153" s="488">
        <v>243.32</v>
      </c>
      <c r="AG153" s="486">
        <v>43315</v>
      </c>
      <c r="AH153" s="488">
        <v>108.04</v>
      </c>
      <c r="AI153" s="486">
        <v>43315</v>
      </c>
      <c r="AJ153" s="488">
        <v>78.739999999999995</v>
      </c>
      <c r="AK153" s="486">
        <v>43315</v>
      </c>
      <c r="AL153" s="488">
        <v>10.79</v>
      </c>
      <c r="AM153" s="486">
        <v>43315</v>
      </c>
      <c r="AN153" s="488">
        <v>85.95</v>
      </c>
      <c r="AO153" s="486">
        <v>43315</v>
      </c>
      <c r="AP153" s="488">
        <v>83.81</v>
      </c>
      <c r="AQ153" s="486">
        <v>43315</v>
      </c>
      <c r="AR153" s="488">
        <v>49.8</v>
      </c>
      <c r="AS153" s="486">
        <v>43315</v>
      </c>
      <c r="AT153" s="488">
        <v>24</v>
      </c>
      <c r="AU153" s="486">
        <v>43315</v>
      </c>
      <c r="AV153" s="488">
        <v>101.72</v>
      </c>
      <c r="AW153" s="486">
        <v>43315</v>
      </c>
      <c r="AX153" s="488">
        <v>108.31</v>
      </c>
    </row>
    <row r="154" spans="1:50" s="401" customFormat="1" x14ac:dyDescent="0.25">
      <c r="A154" s="486">
        <v>43318</v>
      </c>
      <c r="B154" s="487">
        <v>65.040000000000006</v>
      </c>
      <c r="C154" s="486">
        <v>43318</v>
      </c>
      <c r="D154" s="488">
        <v>59.27</v>
      </c>
      <c r="E154" s="486">
        <v>43318</v>
      </c>
      <c r="F154" s="488">
        <v>115.94</v>
      </c>
      <c r="G154" s="486">
        <v>43318</v>
      </c>
      <c r="H154" s="488">
        <v>59.64</v>
      </c>
      <c r="I154" s="486">
        <v>43318</v>
      </c>
      <c r="J154" s="488">
        <v>520.79999999999995</v>
      </c>
      <c r="K154" s="486">
        <v>43318</v>
      </c>
      <c r="L154" s="488">
        <v>97.06</v>
      </c>
      <c r="M154" s="486">
        <v>43318</v>
      </c>
      <c r="N154" s="488">
        <v>142.71</v>
      </c>
      <c r="O154" s="486">
        <v>43318</v>
      </c>
      <c r="P154" s="488">
        <v>59.39</v>
      </c>
      <c r="Q154" s="486">
        <v>43318</v>
      </c>
      <c r="R154" s="488">
        <v>49.48</v>
      </c>
      <c r="S154" s="486">
        <v>43318</v>
      </c>
      <c r="T154" s="488">
        <v>99.21</v>
      </c>
      <c r="U154" s="486">
        <v>43318</v>
      </c>
      <c r="V154" s="488">
        <v>212.52</v>
      </c>
      <c r="W154" s="486">
        <v>43318</v>
      </c>
      <c r="X154" s="488">
        <v>85.77</v>
      </c>
      <c r="Y154" s="486">
        <v>43318</v>
      </c>
      <c r="Z154" s="488">
        <v>137.27000000000001</v>
      </c>
      <c r="AA154" s="486">
        <v>43318</v>
      </c>
      <c r="AB154" s="488">
        <v>203.44</v>
      </c>
      <c r="AC154" s="486">
        <v>43318</v>
      </c>
      <c r="AD154" s="488">
        <v>169.11</v>
      </c>
      <c r="AE154" s="486">
        <v>43318</v>
      </c>
      <c r="AF154" s="488">
        <v>245.13</v>
      </c>
      <c r="AG154" s="486">
        <v>43318</v>
      </c>
      <c r="AH154" s="488">
        <v>108.13</v>
      </c>
      <c r="AI154" s="486">
        <v>43318</v>
      </c>
      <c r="AJ154" s="488">
        <v>79.510000000000005</v>
      </c>
      <c r="AK154" s="486">
        <v>43318</v>
      </c>
      <c r="AL154" s="488">
        <v>10.79</v>
      </c>
      <c r="AM154" s="486">
        <v>43318</v>
      </c>
      <c r="AN154" s="488">
        <v>86.11</v>
      </c>
      <c r="AO154" s="486">
        <v>43318</v>
      </c>
      <c r="AP154" s="488">
        <v>83.91</v>
      </c>
      <c r="AQ154" s="486">
        <v>43318</v>
      </c>
      <c r="AR154" s="488">
        <v>49.82</v>
      </c>
      <c r="AS154" s="486">
        <v>43318</v>
      </c>
      <c r="AT154" s="488">
        <v>24</v>
      </c>
      <c r="AU154" s="486">
        <v>43318</v>
      </c>
      <c r="AV154" s="488">
        <v>101.77</v>
      </c>
      <c r="AW154" s="486">
        <v>43318</v>
      </c>
      <c r="AX154" s="488">
        <v>108.13</v>
      </c>
    </row>
    <row r="155" spans="1:50" s="401" customFormat="1" x14ac:dyDescent="0.25">
      <c r="A155" s="486">
        <v>43319</v>
      </c>
      <c r="B155" s="487">
        <v>65.45</v>
      </c>
      <c r="C155" s="486">
        <v>43319</v>
      </c>
      <c r="D155" s="488">
        <v>59.47</v>
      </c>
      <c r="E155" s="486">
        <v>43319</v>
      </c>
      <c r="F155" s="488">
        <v>116.56</v>
      </c>
      <c r="G155" s="486">
        <v>43319</v>
      </c>
      <c r="H155" s="488">
        <v>59.88</v>
      </c>
      <c r="I155" s="486">
        <v>43319</v>
      </c>
      <c r="J155" s="488">
        <v>517.9</v>
      </c>
      <c r="K155" s="486">
        <v>43319</v>
      </c>
      <c r="L155" s="488">
        <v>94.06</v>
      </c>
      <c r="M155" s="486">
        <v>43319</v>
      </c>
      <c r="N155" s="488">
        <v>144.44</v>
      </c>
      <c r="O155" s="486">
        <v>43319</v>
      </c>
      <c r="P155" s="488">
        <v>58.98</v>
      </c>
      <c r="Q155" s="486">
        <v>43319</v>
      </c>
      <c r="R155" s="488">
        <v>49.63</v>
      </c>
      <c r="S155" s="486">
        <v>43319</v>
      </c>
      <c r="T155" s="488">
        <v>98.96</v>
      </c>
      <c r="U155" s="486">
        <v>43319</v>
      </c>
      <c r="V155" s="488">
        <v>217.13</v>
      </c>
      <c r="W155" s="486">
        <v>43319</v>
      </c>
      <c r="X155" s="488">
        <v>86.3</v>
      </c>
      <c r="Y155" s="486">
        <v>43319</v>
      </c>
      <c r="Z155" s="488">
        <v>141.44999999999999</v>
      </c>
      <c r="AA155" s="486">
        <v>43319</v>
      </c>
      <c r="AB155" s="488">
        <v>204.32</v>
      </c>
      <c r="AC155" s="486">
        <v>43319</v>
      </c>
      <c r="AD155" s="488">
        <v>169.64</v>
      </c>
      <c r="AE155" s="486">
        <v>43319</v>
      </c>
      <c r="AF155" s="488">
        <v>247.85</v>
      </c>
      <c r="AG155" s="486">
        <v>43319</v>
      </c>
      <c r="AH155" s="488">
        <v>108.88</v>
      </c>
      <c r="AI155" s="486">
        <v>43319</v>
      </c>
      <c r="AJ155" s="488">
        <v>80.53</v>
      </c>
      <c r="AK155" s="486">
        <v>43319</v>
      </c>
      <c r="AL155" s="488">
        <v>10.79</v>
      </c>
      <c r="AM155" s="486">
        <v>43319</v>
      </c>
      <c r="AN155" s="488">
        <v>86.15</v>
      </c>
      <c r="AO155" s="486">
        <v>43319</v>
      </c>
      <c r="AP155" s="488">
        <v>83.75</v>
      </c>
      <c r="AQ155" s="486">
        <v>43319</v>
      </c>
      <c r="AR155" s="488">
        <v>49.77</v>
      </c>
      <c r="AS155" s="486">
        <v>43319</v>
      </c>
      <c r="AT155" s="488">
        <v>23.995000000000001</v>
      </c>
      <c r="AU155" s="486">
        <v>43319</v>
      </c>
      <c r="AV155" s="488">
        <v>101.56</v>
      </c>
      <c r="AW155" s="486">
        <v>43319</v>
      </c>
      <c r="AX155" s="488">
        <v>107.97</v>
      </c>
    </row>
    <row r="156" spans="1:50" s="401" customFormat="1" x14ac:dyDescent="0.25">
      <c r="A156" s="486">
        <v>43320</v>
      </c>
      <c r="B156" s="487">
        <v>68.17</v>
      </c>
      <c r="C156" s="486">
        <v>43320</v>
      </c>
      <c r="D156" s="488">
        <v>59.22</v>
      </c>
      <c r="E156" s="486">
        <v>43320</v>
      </c>
      <c r="F156" s="488">
        <v>113.98</v>
      </c>
      <c r="G156" s="486">
        <v>43320</v>
      </c>
      <c r="H156" s="488">
        <v>59.55</v>
      </c>
      <c r="I156" s="486">
        <v>43320</v>
      </c>
      <c r="J156" s="488">
        <v>519.28</v>
      </c>
      <c r="K156" s="486">
        <v>43320</v>
      </c>
      <c r="L156" s="488">
        <v>93.73</v>
      </c>
      <c r="M156" s="486">
        <v>43320</v>
      </c>
      <c r="N156" s="488">
        <v>145.16999999999999</v>
      </c>
      <c r="O156" s="486">
        <v>43320</v>
      </c>
      <c r="P156" s="488">
        <v>60.17</v>
      </c>
      <c r="Q156" s="486">
        <v>43320</v>
      </c>
      <c r="R156" s="488">
        <v>50.18</v>
      </c>
      <c r="S156" s="486">
        <v>43320</v>
      </c>
      <c r="T156" s="488">
        <v>97.68</v>
      </c>
      <c r="U156" s="486">
        <v>43320</v>
      </c>
      <c r="V156" s="488">
        <v>214.41</v>
      </c>
      <c r="W156" s="486">
        <v>43320</v>
      </c>
      <c r="X156" s="488">
        <v>86.74</v>
      </c>
      <c r="Y156" s="486">
        <v>43320</v>
      </c>
      <c r="Z156" s="488">
        <v>141.80000000000001</v>
      </c>
      <c r="AA156" s="486">
        <v>43320</v>
      </c>
      <c r="AB156" s="488">
        <v>204.05</v>
      </c>
      <c r="AC156" s="486">
        <v>43320</v>
      </c>
      <c r="AD156" s="488">
        <v>169.54</v>
      </c>
      <c r="AE156" s="486">
        <v>43320</v>
      </c>
      <c r="AF156" s="488">
        <v>245.49</v>
      </c>
      <c r="AG156" s="486">
        <v>43320</v>
      </c>
      <c r="AH156" s="488">
        <v>109.49</v>
      </c>
      <c r="AI156" s="486">
        <v>43320</v>
      </c>
      <c r="AJ156" s="488">
        <v>80.5</v>
      </c>
      <c r="AK156" s="486">
        <v>43320</v>
      </c>
      <c r="AL156" s="488">
        <v>10.78</v>
      </c>
      <c r="AM156" s="486">
        <v>43320</v>
      </c>
      <c r="AN156" s="488">
        <v>86.1</v>
      </c>
      <c r="AO156" s="486">
        <v>43320</v>
      </c>
      <c r="AP156" s="488">
        <v>83.72</v>
      </c>
      <c r="AQ156" s="486">
        <v>43320</v>
      </c>
      <c r="AR156" s="488">
        <v>49.83</v>
      </c>
      <c r="AS156" s="486">
        <v>43320</v>
      </c>
      <c r="AT156" s="488">
        <v>23.98</v>
      </c>
      <c r="AU156" s="486">
        <v>43320</v>
      </c>
      <c r="AV156" s="488">
        <v>101.65</v>
      </c>
      <c r="AW156" s="486">
        <v>43320</v>
      </c>
      <c r="AX156" s="488">
        <v>107.97</v>
      </c>
    </row>
    <row r="157" spans="1:50" s="401" customFormat="1" x14ac:dyDescent="0.25">
      <c r="A157" s="486">
        <v>43321</v>
      </c>
      <c r="B157" s="487">
        <v>68.569999999999993</v>
      </c>
      <c r="C157" s="486">
        <v>43321</v>
      </c>
      <c r="D157" s="488">
        <v>59.54</v>
      </c>
      <c r="E157" s="486">
        <v>43321</v>
      </c>
      <c r="F157" s="488">
        <v>114.16</v>
      </c>
      <c r="G157" s="486">
        <v>43321</v>
      </c>
      <c r="H157" s="488">
        <v>59.7</v>
      </c>
      <c r="I157" s="486">
        <v>43321</v>
      </c>
      <c r="J157" s="488">
        <v>522.69000000000005</v>
      </c>
      <c r="K157" s="486">
        <v>43321</v>
      </c>
      <c r="L157" s="488">
        <v>95.47</v>
      </c>
      <c r="M157" s="486">
        <v>43321</v>
      </c>
      <c r="N157" s="488">
        <v>145.82</v>
      </c>
      <c r="O157" s="486">
        <v>43321</v>
      </c>
      <c r="P157" s="488">
        <v>59.53</v>
      </c>
      <c r="Q157" s="486">
        <v>43321</v>
      </c>
      <c r="R157" s="488">
        <v>49.16</v>
      </c>
      <c r="S157" s="486">
        <v>43321</v>
      </c>
      <c r="T157" s="488">
        <v>98.33</v>
      </c>
      <c r="U157" s="486">
        <v>43321</v>
      </c>
      <c r="V157" s="488">
        <v>214.78</v>
      </c>
      <c r="W157" s="486">
        <v>43321</v>
      </c>
      <c r="X157" s="488">
        <v>87.17</v>
      </c>
      <c r="Y157" s="486">
        <v>43321</v>
      </c>
      <c r="Z157" s="488">
        <v>139.69</v>
      </c>
      <c r="AA157" s="486">
        <v>43321</v>
      </c>
      <c r="AB157" s="488">
        <v>203.69</v>
      </c>
      <c r="AC157" s="486">
        <v>43321</v>
      </c>
      <c r="AD157" s="488">
        <v>169.43</v>
      </c>
      <c r="AE157" s="486">
        <v>43321</v>
      </c>
      <c r="AF157" s="488">
        <v>244.8</v>
      </c>
      <c r="AG157" s="486">
        <v>43321</v>
      </c>
      <c r="AH157" s="488">
        <v>109.67</v>
      </c>
      <c r="AI157" s="486">
        <v>43321</v>
      </c>
      <c r="AJ157" s="488">
        <v>81.260000000000005</v>
      </c>
      <c r="AK157" s="486">
        <v>43321</v>
      </c>
      <c r="AL157" s="488">
        <v>10.78</v>
      </c>
      <c r="AM157" s="486">
        <v>43321</v>
      </c>
      <c r="AN157" s="488">
        <v>86.04</v>
      </c>
      <c r="AO157" s="486">
        <v>43321</v>
      </c>
      <c r="AP157" s="488">
        <v>83.78</v>
      </c>
      <c r="AQ157" s="486">
        <v>43321</v>
      </c>
      <c r="AR157" s="488">
        <v>50.06</v>
      </c>
      <c r="AS157" s="486">
        <v>43321</v>
      </c>
      <c r="AT157" s="488">
        <v>24.01</v>
      </c>
      <c r="AU157" s="486">
        <v>43321</v>
      </c>
      <c r="AV157" s="488">
        <v>101.93</v>
      </c>
      <c r="AW157" s="486">
        <v>43321</v>
      </c>
      <c r="AX157" s="488">
        <v>107.59</v>
      </c>
    </row>
    <row r="158" spans="1:50" s="401" customFormat="1" x14ac:dyDescent="0.25">
      <c r="A158" s="486">
        <v>43322</v>
      </c>
      <c r="B158" s="487">
        <v>69.05</v>
      </c>
      <c r="C158" s="486">
        <v>43322</v>
      </c>
      <c r="D158" s="488">
        <v>58.68</v>
      </c>
      <c r="E158" s="486">
        <v>43322</v>
      </c>
      <c r="F158" s="488">
        <v>112.68</v>
      </c>
      <c r="G158" s="486">
        <v>43322</v>
      </c>
      <c r="H158" s="488">
        <v>60.18</v>
      </c>
      <c r="I158" s="486">
        <v>43322</v>
      </c>
      <c r="J158" s="488">
        <v>521.02</v>
      </c>
      <c r="K158" s="486">
        <v>43322</v>
      </c>
      <c r="L158" s="488">
        <v>95.8</v>
      </c>
      <c r="M158" s="486">
        <v>43322</v>
      </c>
      <c r="N158" s="488">
        <v>145.51</v>
      </c>
      <c r="O158" s="486">
        <v>43322</v>
      </c>
      <c r="P158" s="488">
        <v>59.31</v>
      </c>
      <c r="Q158" s="486">
        <v>43322</v>
      </c>
      <c r="R158" s="488">
        <v>48.13</v>
      </c>
      <c r="S158" s="486">
        <v>43322</v>
      </c>
      <c r="T158" s="488">
        <v>97.82</v>
      </c>
      <c r="U158" s="486">
        <v>43322</v>
      </c>
      <c r="V158" s="488">
        <v>213.3</v>
      </c>
      <c r="W158" s="486">
        <v>43322</v>
      </c>
      <c r="X158" s="488">
        <v>87.01</v>
      </c>
      <c r="Y158" s="486">
        <v>43322</v>
      </c>
      <c r="Z158" s="488">
        <v>139.41999999999999</v>
      </c>
      <c r="AA158" s="486">
        <v>43322</v>
      </c>
      <c r="AB158" s="488">
        <v>202.87</v>
      </c>
      <c r="AC158" s="486">
        <v>43322</v>
      </c>
      <c r="AD158" s="488">
        <v>168.39</v>
      </c>
      <c r="AE158" s="486">
        <v>43322</v>
      </c>
      <c r="AF158" s="488">
        <v>241.76</v>
      </c>
      <c r="AG158" s="486">
        <v>43322</v>
      </c>
      <c r="AH158" s="488">
        <v>109</v>
      </c>
      <c r="AI158" s="486">
        <v>43322</v>
      </c>
      <c r="AJ158" s="488">
        <v>80.73</v>
      </c>
      <c r="AK158" s="486">
        <v>43322</v>
      </c>
      <c r="AL158" s="488">
        <v>10.79</v>
      </c>
      <c r="AM158" s="486">
        <v>43322</v>
      </c>
      <c r="AN158" s="488">
        <v>85.89</v>
      </c>
      <c r="AO158" s="486">
        <v>43322</v>
      </c>
      <c r="AP158" s="488">
        <v>83.93</v>
      </c>
      <c r="AQ158" s="486">
        <v>43322</v>
      </c>
      <c r="AR158" s="488">
        <v>50.07</v>
      </c>
      <c r="AS158" s="486">
        <v>43322</v>
      </c>
      <c r="AT158" s="488">
        <v>24.07</v>
      </c>
      <c r="AU158" s="486">
        <v>43322</v>
      </c>
      <c r="AV158" s="488">
        <v>102.37</v>
      </c>
      <c r="AW158" s="486">
        <v>43322</v>
      </c>
      <c r="AX158" s="488">
        <v>106.37</v>
      </c>
    </row>
    <row r="159" spans="1:50" s="401" customFormat="1" x14ac:dyDescent="0.25">
      <c r="A159" s="486">
        <v>43325</v>
      </c>
      <c r="B159" s="487">
        <v>69.5</v>
      </c>
      <c r="C159" s="486">
        <v>43325</v>
      </c>
      <c r="D159" s="488">
        <v>58.09</v>
      </c>
      <c r="E159" s="486">
        <v>43325</v>
      </c>
      <c r="F159" s="488">
        <v>112.12</v>
      </c>
      <c r="G159" s="486">
        <v>43325</v>
      </c>
      <c r="H159" s="488">
        <v>59.88</v>
      </c>
      <c r="I159" s="486">
        <v>43325</v>
      </c>
      <c r="J159" s="488">
        <v>520.36</v>
      </c>
      <c r="K159" s="486">
        <v>43325</v>
      </c>
      <c r="L159" s="488">
        <v>96.78</v>
      </c>
      <c r="M159" s="486">
        <v>43325</v>
      </c>
      <c r="N159" s="488">
        <v>144.44999999999999</v>
      </c>
      <c r="O159" s="486">
        <v>43325</v>
      </c>
      <c r="P159" s="488">
        <v>59.42</v>
      </c>
      <c r="Q159" s="486">
        <v>43325</v>
      </c>
      <c r="R159" s="488">
        <v>48.25</v>
      </c>
      <c r="S159" s="486">
        <v>43325</v>
      </c>
      <c r="T159" s="488">
        <v>97.94</v>
      </c>
      <c r="U159" s="486">
        <v>43325</v>
      </c>
      <c r="V159" s="488">
        <v>213.83</v>
      </c>
      <c r="W159" s="486">
        <v>43325</v>
      </c>
      <c r="X159" s="488">
        <v>87.01</v>
      </c>
      <c r="Y159" s="486">
        <v>43325</v>
      </c>
      <c r="Z159" s="488">
        <v>139.79</v>
      </c>
      <c r="AA159" s="486">
        <v>43325</v>
      </c>
      <c r="AB159" s="488">
        <v>202.62</v>
      </c>
      <c r="AC159" s="486">
        <v>43325</v>
      </c>
      <c r="AD159" s="488">
        <v>167.66</v>
      </c>
      <c r="AE159" s="486">
        <v>43325</v>
      </c>
      <c r="AF159" s="488">
        <v>240.99</v>
      </c>
      <c r="AG159" s="486">
        <v>43325</v>
      </c>
      <c r="AH159" s="488">
        <v>108.21</v>
      </c>
      <c r="AI159" s="486">
        <v>43325</v>
      </c>
      <c r="AJ159" s="488">
        <v>80.150000000000006</v>
      </c>
      <c r="AK159" s="486">
        <v>43325</v>
      </c>
      <c r="AL159" s="488">
        <v>10.78</v>
      </c>
      <c r="AM159" s="486">
        <v>43325</v>
      </c>
      <c r="AN159" s="488">
        <v>85.83</v>
      </c>
      <c r="AO159" s="486">
        <v>43325</v>
      </c>
      <c r="AP159" s="488">
        <v>83.94</v>
      </c>
      <c r="AQ159" s="486">
        <v>43325</v>
      </c>
      <c r="AR159" s="488">
        <v>50.1402</v>
      </c>
      <c r="AS159" s="486">
        <v>43325</v>
      </c>
      <c r="AT159" s="488">
        <v>24.07</v>
      </c>
      <c r="AU159" s="486">
        <v>43325</v>
      </c>
      <c r="AV159" s="488">
        <v>102.34</v>
      </c>
      <c r="AW159" s="486">
        <v>43325</v>
      </c>
      <c r="AX159" s="488">
        <v>105.9</v>
      </c>
    </row>
    <row r="160" spans="1:50" s="401" customFormat="1" x14ac:dyDescent="0.25">
      <c r="A160" s="486">
        <v>43326</v>
      </c>
      <c r="B160" s="487">
        <v>71.38</v>
      </c>
      <c r="C160" s="486">
        <v>43326</v>
      </c>
      <c r="D160" s="488">
        <v>58.58</v>
      </c>
      <c r="E160" s="486">
        <v>43326</v>
      </c>
      <c r="F160" s="488">
        <v>112.75</v>
      </c>
      <c r="G160" s="486">
        <v>43326</v>
      </c>
      <c r="H160" s="488">
        <v>59.58</v>
      </c>
      <c r="I160" s="486">
        <v>43326</v>
      </c>
      <c r="J160" s="488">
        <v>529</v>
      </c>
      <c r="K160" s="486">
        <v>43326</v>
      </c>
      <c r="L160" s="488">
        <v>95.92</v>
      </c>
      <c r="M160" s="486">
        <v>43326</v>
      </c>
      <c r="N160" s="488">
        <v>146.57</v>
      </c>
      <c r="O160" s="486">
        <v>43326</v>
      </c>
      <c r="P160" s="488">
        <v>59.96</v>
      </c>
      <c r="Q160" s="486">
        <v>43326</v>
      </c>
      <c r="R160" s="488">
        <v>48.38</v>
      </c>
      <c r="S160" s="486">
        <v>43326</v>
      </c>
      <c r="T160" s="488">
        <v>98.13</v>
      </c>
      <c r="U160" s="486">
        <v>43326</v>
      </c>
      <c r="V160" s="488">
        <v>221.81</v>
      </c>
      <c r="W160" s="486">
        <v>43326</v>
      </c>
      <c r="X160" s="488">
        <v>87.73</v>
      </c>
      <c r="Y160" s="486">
        <v>43326</v>
      </c>
      <c r="Z160" s="488">
        <v>141.26</v>
      </c>
      <c r="AA160" s="486">
        <v>43326</v>
      </c>
      <c r="AB160" s="488">
        <v>204.23</v>
      </c>
      <c r="AC160" s="486">
        <v>43326</v>
      </c>
      <c r="AD160" s="488">
        <v>168.86</v>
      </c>
      <c r="AE160" s="486">
        <v>43326</v>
      </c>
      <c r="AF160" s="488">
        <v>243.7</v>
      </c>
      <c r="AG160" s="486">
        <v>43326</v>
      </c>
      <c r="AH160" s="488">
        <v>109.56</v>
      </c>
      <c r="AI160" s="486">
        <v>43326</v>
      </c>
      <c r="AJ160" s="488">
        <v>80.14</v>
      </c>
      <c r="AK160" s="486">
        <v>43326</v>
      </c>
      <c r="AL160" s="488">
        <v>10.79</v>
      </c>
      <c r="AM160" s="486">
        <v>43326</v>
      </c>
      <c r="AN160" s="488">
        <v>85.98</v>
      </c>
      <c r="AO160" s="486">
        <v>43326</v>
      </c>
      <c r="AP160" s="488">
        <v>84.03</v>
      </c>
      <c r="AQ160" s="486">
        <v>43326</v>
      </c>
      <c r="AR160" s="488">
        <v>50.09</v>
      </c>
      <c r="AS160" s="486">
        <v>43326</v>
      </c>
      <c r="AT160" s="488">
        <v>24.05</v>
      </c>
      <c r="AU160" s="486">
        <v>43326</v>
      </c>
      <c r="AV160" s="488">
        <v>102.24</v>
      </c>
      <c r="AW160" s="486">
        <v>43326</v>
      </c>
      <c r="AX160" s="488">
        <v>106.59</v>
      </c>
    </row>
    <row r="161" spans="1:52" s="401" customFormat="1" x14ac:dyDescent="0.25">
      <c r="A161" s="486">
        <v>43327</v>
      </c>
      <c r="B161" s="487">
        <v>71.64</v>
      </c>
      <c r="C161" s="486">
        <v>43327</v>
      </c>
      <c r="D161" s="488">
        <v>57.65</v>
      </c>
      <c r="E161" s="486">
        <v>43327</v>
      </c>
      <c r="F161" s="488">
        <v>112.85</v>
      </c>
      <c r="G161" s="486">
        <v>43327</v>
      </c>
      <c r="H161" s="488">
        <v>60</v>
      </c>
      <c r="I161" s="486">
        <v>43327</v>
      </c>
      <c r="J161" s="488">
        <v>522.77</v>
      </c>
      <c r="K161" s="486">
        <v>43327</v>
      </c>
      <c r="L161" s="488">
        <v>97.45</v>
      </c>
      <c r="M161" s="486">
        <v>43327</v>
      </c>
      <c r="N161" s="488">
        <v>145.04</v>
      </c>
      <c r="O161" s="486">
        <v>43327</v>
      </c>
      <c r="P161" s="488">
        <v>60.26</v>
      </c>
      <c r="Q161" s="486">
        <v>43327</v>
      </c>
      <c r="R161" s="488">
        <v>47.51</v>
      </c>
      <c r="S161" s="486">
        <v>43327</v>
      </c>
      <c r="T161" s="488">
        <v>98.71</v>
      </c>
      <c r="U161" s="486">
        <v>43327</v>
      </c>
      <c r="V161" s="488">
        <v>208.27</v>
      </c>
      <c r="W161" s="486">
        <v>43327</v>
      </c>
      <c r="X161" s="488">
        <v>85.19</v>
      </c>
      <c r="Y161" s="486">
        <v>43327</v>
      </c>
      <c r="Z161" s="488">
        <v>139.91999999999999</v>
      </c>
      <c r="AA161" s="486">
        <v>43327</v>
      </c>
      <c r="AB161" s="488">
        <v>201.67</v>
      </c>
      <c r="AC161" s="486">
        <v>43327</v>
      </c>
      <c r="AD161" s="488">
        <v>167.45</v>
      </c>
      <c r="AE161" s="486">
        <v>43327</v>
      </c>
      <c r="AF161" s="488">
        <v>243.48</v>
      </c>
      <c r="AG161" s="486">
        <v>43327</v>
      </c>
      <c r="AH161" s="488">
        <v>107.66</v>
      </c>
      <c r="AI161" s="486">
        <v>43327</v>
      </c>
      <c r="AJ161" s="488">
        <v>79.569999999999993</v>
      </c>
      <c r="AK161" s="486">
        <v>43327</v>
      </c>
      <c r="AL161" s="488">
        <v>10.79</v>
      </c>
      <c r="AM161" s="486">
        <v>43327</v>
      </c>
      <c r="AN161" s="488">
        <v>85.83</v>
      </c>
      <c r="AO161" s="486">
        <v>43327</v>
      </c>
      <c r="AP161" s="488">
        <v>84.1</v>
      </c>
      <c r="AQ161" s="486">
        <v>43327</v>
      </c>
      <c r="AR161" s="488">
        <v>50.14</v>
      </c>
      <c r="AS161" s="486">
        <v>43327</v>
      </c>
      <c r="AT161" s="488">
        <v>24.07</v>
      </c>
      <c r="AU161" s="486">
        <v>43327</v>
      </c>
      <c r="AV161" s="488">
        <v>102.49</v>
      </c>
      <c r="AW161" s="486">
        <v>43327</v>
      </c>
      <c r="AX161" s="488">
        <v>106.37</v>
      </c>
    </row>
    <row r="162" spans="1:52" s="401" customFormat="1" x14ac:dyDescent="0.25">
      <c r="A162" s="486">
        <v>43328</v>
      </c>
      <c r="B162" s="487">
        <v>73.2</v>
      </c>
      <c r="C162" s="486">
        <v>43328</v>
      </c>
      <c r="D162" s="488">
        <v>58</v>
      </c>
      <c r="E162" s="486">
        <v>43328</v>
      </c>
      <c r="F162" s="488">
        <v>112.48</v>
      </c>
      <c r="G162" s="486">
        <v>43328</v>
      </c>
      <c r="H162" s="488">
        <v>60.96</v>
      </c>
      <c r="I162" s="486">
        <v>43328</v>
      </c>
      <c r="J162" s="488">
        <v>523.9</v>
      </c>
      <c r="K162" s="486">
        <v>43328</v>
      </c>
      <c r="L162" s="488">
        <v>98.22</v>
      </c>
      <c r="M162" s="486">
        <v>43328</v>
      </c>
      <c r="N162" s="488">
        <v>145.72999999999999</v>
      </c>
      <c r="O162" s="486">
        <v>43328</v>
      </c>
      <c r="P162" s="488">
        <v>61.11</v>
      </c>
      <c r="Q162" s="486">
        <v>43328</v>
      </c>
      <c r="R162" s="488">
        <v>47.43</v>
      </c>
      <c r="S162" s="486">
        <v>43328</v>
      </c>
      <c r="T162" s="488">
        <v>98.24</v>
      </c>
      <c r="U162" s="486">
        <v>43328</v>
      </c>
      <c r="V162" s="488">
        <v>202.48</v>
      </c>
      <c r="W162" s="486">
        <v>43328</v>
      </c>
      <c r="X162" s="488">
        <v>85.32</v>
      </c>
      <c r="Y162" s="486">
        <v>43328</v>
      </c>
      <c r="Z162" s="488">
        <v>140.32</v>
      </c>
      <c r="AA162" s="486">
        <v>43328</v>
      </c>
      <c r="AB162" s="488">
        <v>204.45</v>
      </c>
      <c r="AC162" s="486">
        <v>43328</v>
      </c>
      <c r="AD162" s="488">
        <v>168.81</v>
      </c>
      <c r="AE162" s="486">
        <v>43328</v>
      </c>
      <c r="AF162" s="488">
        <v>246.25</v>
      </c>
      <c r="AG162" s="486">
        <v>43328</v>
      </c>
      <c r="AH162" s="488">
        <v>107.64</v>
      </c>
      <c r="AI162" s="486">
        <v>43328</v>
      </c>
      <c r="AJ162" s="488">
        <v>80.05</v>
      </c>
      <c r="AK162" s="486">
        <v>43328</v>
      </c>
      <c r="AL162" s="488">
        <v>10.79</v>
      </c>
      <c r="AM162" s="486">
        <v>43328</v>
      </c>
      <c r="AN162" s="488">
        <v>85.94</v>
      </c>
      <c r="AO162" s="486">
        <v>43328</v>
      </c>
      <c r="AP162" s="488">
        <v>84.11</v>
      </c>
      <c r="AQ162" s="486">
        <v>43328</v>
      </c>
      <c r="AR162" s="488">
        <v>50.07</v>
      </c>
      <c r="AS162" s="486">
        <v>43328</v>
      </c>
      <c r="AT162" s="488">
        <v>24.06</v>
      </c>
      <c r="AU162" s="486">
        <v>43328</v>
      </c>
      <c r="AV162" s="488">
        <v>102.46</v>
      </c>
      <c r="AW162" s="486">
        <v>43328</v>
      </c>
      <c r="AX162" s="488">
        <v>106.59</v>
      </c>
    </row>
    <row r="163" spans="1:52" s="401" customFormat="1" x14ac:dyDescent="0.25">
      <c r="A163" s="486">
        <v>43329</v>
      </c>
      <c r="B163" s="487">
        <v>73.680000000000007</v>
      </c>
      <c r="C163" s="486">
        <v>43329</v>
      </c>
      <c r="D163" s="488">
        <v>58.43</v>
      </c>
      <c r="E163" s="486">
        <v>43329</v>
      </c>
      <c r="F163" s="488">
        <v>112.48</v>
      </c>
      <c r="G163" s="486">
        <v>43329</v>
      </c>
      <c r="H163" s="488">
        <v>62.4</v>
      </c>
      <c r="I163" s="486">
        <v>43329</v>
      </c>
      <c r="J163" s="488">
        <v>524.91999999999996</v>
      </c>
      <c r="K163" s="486">
        <v>43329</v>
      </c>
      <c r="L163" s="488">
        <v>98.81</v>
      </c>
      <c r="M163" s="486">
        <v>43329</v>
      </c>
      <c r="N163" s="488">
        <v>145.02000000000001</v>
      </c>
      <c r="O163" s="486">
        <v>43329</v>
      </c>
      <c r="P163" s="488">
        <v>60.89</v>
      </c>
      <c r="Q163" s="486">
        <v>43329</v>
      </c>
      <c r="R163" s="488">
        <v>43.77</v>
      </c>
      <c r="S163" s="486">
        <v>43329</v>
      </c>
      <c r="T163" s="488">
        <v>98.53</v>
      </c>
      <c r="U163" s="486">
        <v>43329</v>
      </c>
      <c r="V163" s="488">
        <v>203.93</v>
      </c>
      <c r="W163" s="486">
        <v>43329</v>
      </c>
      <c r="X163" s="488">
        <v>85.45</v>
      </c>
      <c r="Y163" s="486">
        <v>43329</v>
      </c>
      <c r="Z163" s="488">
        <v>140.72</v>
      </c>
      <c r="AA163" s="486">
        <v>43329</v>
      </c>
      <c r="AB163" s="488">
        <v>205.55</v>
      </c>
      <c r="AC163" s="486">
        <v>43329</v>
      </c>
      <c r="AD163" s="488">
        <v>169.39</v>
      </c>
      <c r="AE163" s="486">
        <v>43329</v>
      </c>
      <c r="AF163" s="488">
        <v>246.94</v>
      </c>
      <c r="AG163" s="486">
        <v>43329</v>
      </c>
      <c r="AH163" s="488">
        <v>107.58</v>
      </c>
      <c r="AI163" s="486">
        <v>43329</v>
      </c>
      <c r="AJ163" s="488">
        <v>79.75</v>
      </c>
      <c r="AK163" s="486">
        <v>43329</v>
      </c>
      <c r="AL163" s="488">
        <v>10.79</v>
      </c>
      <c r="AM163" s="486">
        <v>43329</v>
      </c>
      <c r="AN163" s="488">
        <v>86.04</v>
      </c>
      <c r="AO163" s="486">
        <v>43329</v>
      </c>
      <c r="AP163" s="488">
        <v>84.25</v>
      </c>
      <c r="AQ163" s="486">
        <v>43329</v>
      </c>
      <c r="AR163" s="488">
        <v>50.08</v>
      </c>
      <c r="AS163" s="486">
        <v>43329</v>
      </c>
      <c r="AT163" s="488">
        <v>24.06</v>
      </c>
      <c r="AU163" s="486">
        <v>43329</v>
      </c>
      <c r="AV163" s="488">
        <v>102.5</v>
      </c>
      <c r="AW163" s="486">
        <v>43329</v>
      </c>
      <c r="AX163" s="488">
        <v>107.02</v>
      </c>
    </row>
    <row r="164" spans="1:52" s="401" customFormat="1" x14ac:dyDescent="0.25">
      <c r="A164" s="486">
        <v>43332</v>
      </c>
      <c r="B164" s="487">
        <v>74.62</v>
      </c>
      <c r="C164" s="486">
        <v>43332</v>
      </c>
      <c r="D164" s="488">
        <v>58.84</v>
      </c>
      <c r="E164" s="486">
        <v>43332</v>
      </c>
      <c r="F164" s="488">
        <v>111.99</v>
      </c>
      <c r="G164" s="486">
        <v>43332</v>
      </c>
      <c r="H164" s="488">
        <v>63.4</v>
      </c>
      <c r="I164" s="486">
        <v>43332</v>
      </c>
      <c r="J164" s="488">
        <v>525.36</v>
      </c>
      <c r="K164" s="486">
        <v>43332</v>
      </c>
      <c r="L164" s="488">
        <v>97.63</v>
      </c>
      <c r="M164" s="486">
        <v>43332</v>
      </c>
      <c r="N164" s="488">
        <v>145.71</v>
      </c>
      <c r="O164" s="486">
        <v>43332</v>
      </c>
      <c r="P164" s="488">
        <v>60.32</v>
      </c>
      <c r="Q164" s="486">
        <v>43332</v>
      </c>
      <c r="R164" s="488">
        <v>43.53</v>
      </c>
      <c r="S164" s="486">
        <v>43332</v>
      </c>
      <c r="T164" s="488">
        <v>99.65</v>
      </c>
      <c r="U164" s="486">
        <v>43332</v>
      </c>
      <c r="V164" s="488">
        <v>202.9</v>
      </c>
      <c r="W164" s="486">
        <v>43332</v>
      </c>
      <c r="X164" s="488">
        <v>85.75</v>
      </c>
      <c r="Y164" s="486">
        <v>43332</v>
      </c>
      <c r="Z164" s="488">
        <v>141.97</v>
      </c>
      <c r="AA164" s="486">
        <v>43332</v>
      </c>
      <c r="AB164" s="488">
        <v>206.8</v>
      </c>
      <c r="AC164" s="486">
        <v>43332</v>
      </c>
      <c r="AD164" s="488">
        <v>169.79</v>
      </c>
      <c r="AE164" s="486">
        <v>43332</v>
      </c>
      <c r="AF164" s="488">
        <v>248.79</v>
      </c>
      <c r="AG164" s="486">
        <v>43332</v>
      </c>
      <c r="AH164" s="488">
        <v>106.87</v>
      </c>
      <c r="AI164" s="486">
        <v>43332</v>
      </c>
      <c r="AJ164" s="488">
        <v>82.18</v>
      </c>
      <c r="AK164" s="486">
        <v>43332</v>
      </c>
      <c r="AL164" s="488">
        <v>10.79</v>
      </c>
      <c r="AM164" s="486">
        <v>43332</v>
      </c>
      <c r="AN164" s="488">
        <v>86.08</v>
      </c>
      <c r="AO164" s="486">
        <v>43332</v>
      </c>
      <c r="AP164" s="488">
        <v>84.42</v>
      </c>
      <c r="AQ164" s="486">
        <v>43332</v>
      </c>
      <c r="AR164" s="488">
        <v>50.19</v>
      </c>
      <c r="AS164" s="486">
        <v>43332</v>
      </c>
      <c r="AT164" s="488">
        <v>24.1</v>
      </c>
      <c r="AU164" s="486">
        <v>43332</v>
      </c>
      <c r="AV164" s="488">
        <v>102.82</v>
      </c>
      <c r="AW164" s="486">
        <v>43332</v>
      </c>
      <c r="AX164" s="488">
        <v>106.88</v>
      </c>
    </row>
    <row r="165" spans="1:52" s="401" customFormat="1" x14ac:dyDescent="0.25">
      <c r="A165" s="486">
        <v>43333</v>
      </c>
      <c r="B165" s="487">
        <v>73.69</v>
      </c>
      <c r="C165" s="486">
        <v>43333</v>
      </c>
      <c r="D165" s="488">
        <v>59.07</v>
      </c>
      <c r="E165" s="486">
        <v>43333</v>
      </c>
      <c r="F165" s="488">
        <v>112.39</v>
      </c>
      <c r="G165" s="486">
        <v>43333</v>
      </c>
      <c r="H165" s="488">
        <v>62.91</v>
      </c>
      <c r="I165" s="486">
        <v>43333</v>
      </c>
      <c r="J165" s="488">
        <v>529.04999999999995</v>
      </c>
      <c r="K165" s="486">
        <v>43333</v>
      </c>
      <c r="L165" s="488">
        <v>97.74</v>
      </c>
      <c r="M165" s="486">
        <v>43333</v>
      </c>
      <c r="N165" s="488">
        <v>145.53</v>
      </c>
      <c r="O165" s="486">
        <v>43333</v>
      </c>
      <c r="P165" s="488">
        <v>60.08</v>
      </c>
      <c r="Q165" s="486">
        <v>43333</v>
      </c>
      <c r="R165" s="488">
        <v>43.76</v>
      </c>
      <c r="S165" s="486">
        <v>43333</v>
      </c>
      <c r="T165" s="488">
        <v>100.13</v>
      </c>
      <c r="U165" s="486">
        <v>43333</v>
      </c>
      <c r="V165" s="488">
        <v>200.49</v>
      </c>
      <c r="W165" s="486">
        <v>43333</v>
      </c>
      <c r="X165" s="488">
        <v>86.22</v>
      </c>
      <c r="Y165" s="486">
        <v>43333</v>
      </c>
      <c r="Z165" s="488">
        <v>144.74</v>
      </c>
      <c r="AA165" s="486">
        <v>43333</v>
      </c>
      <c r="AB165" s="488">
        <v>208.21</v>
      </c>
      <c r="AC165" s="486">
        <v>43333</v>
      </c>
      <c r="AD165" s="488">
        <v>170.37</v>
      </c>
      <c r="AE165" s="486">
        <v>43333</v>
      </c>
      <c r="AF165" s="488">
        <v>251.11</v>
      </c>
      <c r="AG165" s="486">
        <v>43333</v>
      </c>
      <c r="AH165" s="488">
        <v>105.98</v>
      </c>
      <c r="AI165" s="486">
        <v>43333</v>
      </c>
      <c r="AJ165" s="488">
        <v>82.95</v>
      </c>
      <c r="AK165" s="486">
        <v>43333</v>
      </c>
      <c r="AL165" s="488">
        <v>10.79</v>
      </c>
      <c r="AM165" s="486">
        <v>43333</v>
      </c>
      <c r="AN165" s="488">
        <v>86.21</v>
      </c>
      <c r="AO165" s="486">
        <v>43333</v>
      </c>
      <c r="AP165" s="488">
        <v>84.25</v>
      </c>
      <c r="AQ165" s="486">
        <v>43333</v>
      </c>
      <c r="AR165" s="488">
        <v>50.3</v>
      </c>
      <c r="AS165" s="486">
        <v>43333</v>
      </c>
      <c r="AT165" s="488">
        <v>24.085000000000001</v>
      </c>
      <c r="AU165" s="486">
        <v>43333</v>
      </c>
      <c r="AV165" s="488">
        <v>102.68</v>
      </c>
      <c r="AW165" s="486">
        <v>43333</v>
      </c>
      <c r="AX165" s="488">
        <v>107.18</v>
      </c>
    </row>
    <row r="166" spans="1:52" s="401" customFormat="1" x14ac:dyDescent="0.25">
      <c r="A166" s="486">
        <v>43334</v>
      </c>
      <c r="B166" s="487">
        <v>73.91</v>
      </c>
      <c r="C166" s="486">
        <v>43334</v>
      </c>
      <c r="D166" s="488">
        <v>58.77</v>
      </c>
      <c r="E166" s="486">
        <v>43334</v>
      </c>
      <c r="F166" s="488">
        <v>111.94</v>
      </c>
      <c r="G166" s="486">
        <v>43334</v>
      </c>
      <c r="H166" s="488">
        <v>62.5</v>
      </c>
      <c r="I166" s="486">
        <v>43334</v>
      </c>
      <c r="J166" s="488">
        <v>535</v>
      </c>
      <c r="K166" s="486">
        <v>43334</v>
      </c>
      <c r="L166" s="488">
        <v>97.64</v>
      </c>
      <c r="M166" s="486">
        <v>43334</v>
      </c>
      <c r="N166" s="488">
        <v>146.46</v>
      </c>
      <c r="O166" s="486">
        <v>43334</v>
      </c>
      <c r="P166" s="488">
        <v>60.57</v>
      </c>
      <c r="Q166" s="486">
        <v>43334</v>
      </c>
      <c r="R166" s="488">
        <v>42.99</v>
      </c>
      <c r="S166" s="486">
        <v>43334</v>
      </c>
      <c r="T166" s="488">
        <v>100.49</v>
      </c>
      <c r="U166" s="486">
        <v>43334</v>
      </c>
      <c r="V166" s="488">
        <v>203.36</v>
      </c>
      <c r="W166" s="486">
        <v>43334</v>
      </c>
      <c r="X166" s="488">
        <v>86.95</v>
      </c>
      <c r="Y166" s="486">
        <v>43334</v>
      </c>
      <c r="Z166" s="488">
        <v>145.56</v>
      </c>
      <c r="AA166" s="486">
        <v>43334</v>
      </c>
      <c r="AB166" s="488">
        <v>206.66</v>
      </c>
      <c r="AC166" s="486">
        <v>43334</v>
      </c>
      <c r="AD166" s="488">
        <v>170.45</v>
      </c>
      <c r="AE166" s="486">
        <v>43334</v>
      </c>
      <c r="AF166" s="488">
        <v>246.94</v>
      </c>
      <c r="AG166" s="486">
        <v>43334</v>
      </c>
      <c r="AH166" s="488">
        <v>107.06</v>
      </c>
      <c r="AI166" s="486">
        <v>43334</v>
      </c>
      <c r="AJ166" s="488">
        <v>82.64</v>
      </c>
      <c r="AK166" s="486">
        <v>43334</v>
      </c>
      <c r="AL166" s="488">
        <v>10.78</v>
      </c>
      <c r="AM166" s="486">
        <v>43334</v>
      </c>
      <c r="AN166" s="488">
        <v>86.24</v>
      </c>
      <c r="AO166" s="486">
        <v>43334</v>
      </c>
      <c r="AP166" s="488">
        <v>84.3</v>
      </c>
      <c r="AQ166" s="486">
        <v>43334</v>
      </c>
      <c r="AR166" s="488">
        <v>50.21</v>
      </c>
      <c r="AS166" s="486">
        <v>43334</v>
      </c>
      <c r="AT166" s="488">
        <v>24.12</v>
      </c>
      <c r="AU166" s="486">
        <v>43334</v>
      </c>
      <c r="AV166" s="488">
        <v>102.87</v>
      </c>
      <c r="AW166" s="486">
        <v>43334</v>
      </c>
      <c r="AX166" s="488">
        <v>107.65</v>
      </c>
    </row>
    <row r="167" spans="1:52" s="401" customFormat="1" x14ac:dyDescent="0.25">
      <c r="A167" s="486">
        <v>43335</v>
      </c>
      <c r="B167" s="487">
        <v>73.64</v>
      </c>
      <c r="C167" s="486">
        <v>43335</v>
      </c>
      <c r="D167" s="488">
        <v>58.37</v>
      </c>
      <c r="E167" s="486">
        <v>43335</v>
      </c>
      <c r="F167" s="488">
        <v>112</v>
      </c>
      <c r="G167" s="486">
        <v>43335</v>
      </c>
      <c r="H167" s="488">
        <v>62.6</v>
      </c>
      <c r="I167" s="486">
        <v>43335</v>
      </c>
      <c r="J167" s="488">
        <v>537.21</v>
      </c>
      <c r="K167" s="486">
        <v>43335</v>
      </c>
      <c r="L167" s="488">
        <v>97.15</v>
      </c>
      <c r="M167" s="486">
        <v>43335</v>
      </c>
      <c r="N167" s="488">
        <v>147.83000000000001</v>
      </c>
      <c r="O167" s="486">
        <v>43335</v>
      </c>
      <c r="P167" s="488">
        <v>60.09</v>
      </c>
      <c r="Q167" s="486">
        <v>43335</v>
      </c>
      <c r="R167" s="488">
        <v>42.79</v>
      </c>
      <c r="S167" s="486">
        <v>43335</v>
      </c>
      <c r="T167" s="488">
        <v>99.93</v>
      </c>
      <c r="U167" s="486">
        <v>43335</v>
      </c>
      <c r="V167" s="488">
        <v>204.88</v>
      </c>
      <c r="W167" s="486">
        <v>43335</v>
      </c>
      <c r="X167" s="488">
        <v>87.38</v>
      </c>
      <c r="Y167" s="486">
        <v>43335</v>
      </c>
      <c r="Z167" s="488">
        <v>145.55000000000001</v>
      </c>
      <c r="AA167" s="486">
        <v>43335</v>
      </c>
      <c r="AB167" s="488">
        <v>205.42</v>
      </c>
      <c r="AC167" s="486">
        <v>43335</v>
      </c>
      <c r="AD167" s="488">
        <v>170.11</v>
      </c>
      <c r="AE167" s="486">
        <v>43335</v>
      </c>
      <c r="AF167" s="488">
        <v>244.47</v>
      </c>
      <c r="AG167" s="486">
        <v>43335</v>
      </c>
      <c r="AH167" s="488">
        <v>107.56</v>
      </c>
      <c r="AI167" s="486">
        <v>43335</v>
      </c>
      <c r="AJ167" s="488">
        <v>82.91</v>
      </c>
      <c r="AK167" s="486">
        <v>43335</v>
      </c>
      <c r="AL167" s="488">
        <v>10.78</v>
      </c>
      <c r="AM167" s="486">
        <v>43335</v>
      </c>
      <c r="AN167" s="488">
        <v>86.23</v>
      </c>
      <c r="AO167" s="486">
        <v>43335</v>
      </c>
      <c r="AP167" s="488">
        <v>84.27</v>
      </c>
      <c r="AQ167" s="486">
        <v>43335</v>
      </c>
      <c r="AR167" s="488">
        <v>50.25</v>
      </c>
      <c r="AS167" s="486">
        <v>43335</v>
      </c>
      <c r="AT167" s="488">
        <v>24.12</v>
      </c>
      <c r="AU167" s="486">
        <v>43335</v>
      </c>
      <c r="AV167" s="488">
        <v>102.86</v>
      </c>
      <c r="AW167" s="486">
        <v>43335</v>
      </c>
      <c r="AX167" s="488">
        <v>107.12</v>
      </c>
    </row>
    <row r="168" spans="1:52" s="401" customFormat="1" x14ac:dyDescent="0.25">
      <c r="A168" s="486">
        <v>43336</v>
      </c>
      <c r="B168" s="487">
        <v>74.08</v>
      </c>
      <c r="C168" s="486">
        <v>43336</v>
      </c>
      <c r="D168" s="488">
        <v>59.13</v>
      </c>
      <c r="E168" s="486">
        <v>43336</v>
      </c>
      <c r="F168" s="488">
        <v>111.93</v>
      </c>
      <c r="G168" s="486">
        <v>43336</v>
      </c>
      <c r="H168" s="488">
        <v>63.12</v>
      </c>
      <c r="I168" s="486">
        <v>43336</v>
      </c>
      <c r="J168" s="488">
        <v>541.52</v>
      </c>
      <c r="K168" s="486">
        <v>43336</v>
      </c>
      <c r="L168" s="488">
        <v>97.4</v>
      </c>
      <c r="M168" s="486">
        <v>43336</v>
      </c>
      <c r="N168" s="488">
        <v>152.30000000000001</v>
      </c>
      <c r="O168" s="486">
        <v>43336</v>
      </c>
      <c r="P168" s="488">
        <v>59.97</v>
      </c>
      <c r="Q168" s="486">
        <v>43336</v>
      </c>
      <c r="R168" s="488">
        <v>42.73</v>
      </c>
      <c r="S168" s="486">
        <v>43336</v>
      </c>
      <c r="T168" s="488">
        <v>100.99</v>
      </c>
      <c r="U168" s="486">
        <v>43336</v>
      </c>
      <c r="V168" s="488">
        <v>207.6</v>
      </c>
      <c r="W168" s="486">
        <v>43336</v>
      </c>
      <c r="X168" s="488">
        <v>90.1</v>
      </c>
      <c r="Y168" s="486">
        <v>43336</v>
      </c>
      <c r="Z168" s="488">
        <v>147.24</v>
      </c>
      <c r="AA168" s="486">
        <v>43336</v>
      </c>
      <c r="AB168" s="488">
        <v>206.71</v>
      </c>
      <c r="AC168" s="486">
        <v>43336</v>
      </c>
      <c r="AD168" s="488">
        <v>171.15</v>
      </c>
      <c r="AE168" s="486">
        <v>43336</v>
      </c>
      <c r="AF168" s="488">
        <v>245.02</v>
      </c>
      <c r="AG168" s="486">
        <v>43336</v>
      </c>
      <c r="AH168" s="488">
        <v>108.4</v>
      </c>
      <c r="AI168" s="486">
        <v>43336</v>
      </c>
      <c r="AJ168" s="488">
        <v>82.45</v>
      </c>
      <c r="AK168" s="486">
        <v>43336</v>
      </c>
      <c r="AL168" s="488">
        <v>10.78</v>
      </c>
      <c r="AM168" s="486">
        <v>43336</v>
      </c>
      <c r="AN168" s="488">
        <v>86.38</v>
      </c>
      <c r="AO168" s="486">
        <v>43336</v>
      </c>
      <c r="AP168" s="488">
        <v>84.42</v>
      </c>
      <c r="AQ168" s="486">
        <v>43336</v>
      </c>
      <c r="AR168" s="488">
        <v>50.244999999999997</v>
      </c>
      <c r="AS168" s="486">
        <v>43336</v>
      </c>
      <c r="AT168" s="488">
        <v>24.13</v>
      </c>
      <c r="AU168" s="486">
        <v>43336</v>
      </c>
      <c r="AV168" s="488">
        <v>102.89</v>
      </c>
      <c r="AW168" s="486">
        <v>43336</v>
      </c>
      <c r="AX168" s="488">
        <v>107.4</v>
      </c>
    </row>
    <row r="169" spans="1:52" s="401" customFormat="1" x14ac:dyDescent="0.25">
      <c r="A169" s="399">
        <v>43339</v>
      </c>
      <c r="B169" s="483">
        <v>74.959999999999994</v>
      </c>
      <c r="C169" s="399">
        <v>43339</v>
      </c>
      <c r="D169" s="400">
        <v>59.94</v>
      </c>
      <c r="E169" s="399">
        <v>43339</v>
      </c>
      <c r="F169" s="400">
        <v>112.33</v>
      </c>
      <c r="G169" s="399">
        <v>43339</v>
      </c>
      <c r="H169" s="400">
        <v>62.84</v>
      </c>
      <c r="I169" s="399">
        <v>43339</v>
      </c>
      <c r="J169" s="400">
        <v>545.22</v>
      </c>
      <c r="K169" s="399">
        <v>43339</v>
      </c>
      <c r="L169" s="400">
        <v>98.02</v>
      </c>
      <c r="M169" s="399">
        <v>43339</v>
      </c>
      <c r="N169" s="400">
        <v>151.68</v>
      </c>
      <c r="O169" s="399">
        <v>43339</v>
      </c>
      <c r="P169" s="400">
        <v>60.01</v>
      </c>
      <c r="Q169" s="399">
        <v>43339</v>
      </c>
      <c r="R169" s="400">
        <v>43.75</v>
      </c>
      <c r="S169" s="399">
        <v>43339</v>
      </c>
      <c r="T169" s="400">
        <v>101.71</v>
      </c>
      <c r="U169" s="399">
        <v>43339</v>
      </c>
      <c r="V169" s="400">
        <v>210.26</v>
      </c>
      <c r="W169" s="399">
        <v>43339</v>
      </c>
      <c r="X169" s="400">
        <v>89.97</v>
      </c>
      <c r="Y169" s="399">
        <v>43339</v>
      </c>
      <c r="Z169" s="400">
        <v>149.28</v>
      </c>
      <c r="AA169" s="399">
        <v>43339</v>
      </c>
      <c r="AB169" s="400">
        <v>208.37</v>
      </c>
      <c r="AC169" s="399">
        <v>43339</v>
      </c>
      <c r="AD169" s="400">
        <v>172.36</v>
      </c>
      <c r="AE169" s="399">
        <v>43339</v>
      </c>
      <c r="AF169" s="400">
        <v>248.9</v>
      </c>
      <c r="AG169" s="399">
        <v>43339</v>
      </c>
      <c r="AH169" s="400">
        <v>109.6</v>
      </c>
      <c r="AI169" s="399">
        <v>43339</v>
      </c>
      <c r="AJ169" s="400">
        <v>82.65</v>
      </c>
      <c r="AK169" s="399">
        <v>43339</v>
      </c>
      <c r="AL169" s="400">
        <v>10.78</v>
      </c>
      <c r="AM169" s="399">
        <v>43339</v>
      </c>
      <c r="AN169" s="400">
        <v>86.41</v>
      </c>
      <c r="AO169" s="399">
        <v>43339</v>
      </c>
      <c r="AP169" s="400">
        <v>84.31</v>
      </c>
      <c r="AQ169" s="399">
        <v>43339</v>
      </c>
      <c r="AR169" s="400">
        <v>50.12</v>
      </c>
      <c r="AS169" s="399">
        <v>43339</v>
      </c>
      <c r="AT169" s="400">
        <v>24.11</v>
      </c>
      <c r="AU169" s="399">
        <v>43339</v>
      </c>
      <c r="AV169" s="400">
        <v>102.66</v>
      </c>
      <c r="AW169" s="399">
        <v>43339</v>
      </c>
      <c r="AX169" s="400">
        <v>107.54</v>
      </c>
    </row>
    <row r="170" spans="1:52" s="401" customFormat="1" x14ac:dyDescent="0.25">
      <c r="A170" s="399">
        <v>43340</v>
      </c>
      <c r="B170" s="483">
        <v>74.92</v>
      </c>
      <c r="C170" s="399">
        <v>43340</v>
      </c>
      <c r="D170" s="400">
        <v>59.71</v>
      </c>
      <c r="E170" s="399">
        <v>43340</v>
      </c>
      <c r="F170" s="400">
        <v>112.58</v>
      </c>
      <c r="G170" s="399">
        <v>43340</v>
      </c>
      <c r="H170" s="400">
        <v>62.46</v>
      </c>
      <c r="I170" s="399">
        <v>43340</v>
      </c>
      <c r="J170" s="400">
        <v>544.91</v>
      </c>
      <c r="K170" s="399">
        <v>43340</v>
      </c>
      <c r="L170" s="400">
        <v>97.26</v>
      </c>
      <c r="M170" s="399">
        <v>43340</v>
      </c>
      <c r="N170" s="400">
        <v>152.99</v>
      </c>
      <c r="O170" s="399">
        <v>43340</v>
      </c>
      <c r="P170" s="400">
        <v>60.17</v>
      </c>
      <c r="Q170" s="399">
        <v>43340</v>
      </c>
      <c r="R170" s="400">
        <v>43.4</v>
      </c>
      <c r="S170" s="399">
        <v>43340</v>
      </c>
      <c r="T170" s="400">
        <v>101.85</v>
      </c>
      <c r="U170" s="399">
        <v>43340</v>
      </c>
      <c r="V170" s="400">
        <v>207.17</v>
      </c>
      <c r="W170" s="399">
        <v>43340</v>
      </c>
      <c r="X170" s="400">
        <v>90.61</v>
      </c>
      <c r="Y170" s="399">
        <v>43340</v>
      </c>
      <c r="Z170" s="400">
        <v>149.15</v>
      </c>
      <c r="AA170" s="399">
        <v>43340</v>
      </c>
      <c r="AB170" s="400">
        <v>208.84</v>
      </c>
      <c r="AC170" s="399">
        <v>43340</v>
      </c>
      <c r="AD170" s="400">
        <v>172.44</v>
      </c>
      <c r="AE170" s="399">
        <v>43340</v>
      </c>
      <c r="AF170" s="400">
        <v>247.63</v>
      </c>
      <c r="AG170" s="399">
        <v>43340</v>
      </c>
      <c r="AH170" s="400">
        <v>110.26</v>
      </c>
      <c r="AI170" s="399">
        <v>43340</v>
      </c>
      <c r="AJ170" s="400">
        <v>82.58</v>
      </c>
      <c r="AK170" s="399">
        <v>43340</v>
      </c>
      <c r="AL170" s="400">
        <v>10.77</v>
      </c>
      <c r="AM170" s="399">
        <v>43340</v>
      </c>
      <c r="AN170" s="400">
        <v>86.37</v>
      </c>
      <c r="AO170" s="399">
        <v>43340</v>
      </c>
      <c r="AP170" s="400">
        <v>84.11</v>
      </c>
      <c r="AQ170" s="399">
        <v>43340</v>
      </c>
      <c r="AR170" s="400">
        <v>50.1</v>
      </c>
      <c r="AS170" s="399">
        <v>43340</v>
      </c>
      <c r="AT170" s="400">
        <v>24.09</v>
      </c>
      <c r="AU170" s="399">
        <v>43340</v>
      </c>
      <c r="AV170" s="400">
        <v>102.43</v>
      </c>
      <c r="AW170" s="399">
        <v>43340</v>
      </c>
      <c r="AX170" s="400">
        <v>107.34</v>
      </c>
    </row>
    <row r="171" spans="1:52" s="401" customFormat="1" x14ac:dyDescent="0.25">
      <c r="A171" s="399">
        <v>43341</v>
      </c>
      <c r="B171" s="483">
        <v>74.45</v>
      </c>
      <c r="C171" s="399">
        <v>43341</v>
      </c>
      <c r="D171" s="400">
        <v>60.16</v>
      </c>
      <c r="E171" s="399">
        <v>43341</v>
      </c>
      <c r="F171" s="400">
        <v>112.45</v>
      </c>
      <c r="G171" s="399">
        <v>43341</v>
      </c>
      <c r="H171" s="400">
        <v>63.07</v>
      </c>
      <c r="I171" s="399">
        <v>43341</v>
      </c>
      <c r="J171" s="400">
        <v>554.01</v>
      </c>
      <c r="K171" s="399">
        <v>43341</v>
      </c>
      <c r="L171" s="400">
        <v>97.58</v>
      </c>
      <c r="M171" s="399">
        <v>43341</v>
      </c>
      <c r="N171" s="400">
        <v>154.80000000000001</v>
      </c>
      <c r="O171" s="399">
        <v>43341</v>
      </c>
      <c r="P171" s="400">
        <v>61.12</v>
      </c>
      <c r="Q171" s="399">
        <v>43341</v>
      </c>
      <c r="R171" s="400">
        <v>43.1</v>
      </c>
      <c r="S171" s="399">
        <v>43341</v>
      </c>
      <c r="T171" s="400">
        <v>100.82</v>
      </c>
      <c r="U171" s="399">
        <v>43341</v>
      </c>
      <c r="V171" s="400">
        <v>209.25</v>
      </c>
      <c r="W171" s="399">
        <v>43341</v>
      </c>
      <c r="X171" s="400">
        <v>92.62</v>
      </c>
      <c r="Y171" s="399">
        <v>43341</v>
      </c>
      <c r="Z171" s="400">
        <v>149.46</v>
      </c>
      <c r="AA171" s="399">
        <v>43341</v>
      </c>
      <c r="AB171" s="400">
        <v>208.69</v>
      </c>
      <c r="AC171" s="399">
        <v>43341</v>
      </c>
      <c r="AD171" s="400">
        <v>173.38</v>
      </c>
      <c r="AE171" s="399">
        <v>43341</v>
      </c>
      <c r="AF171" s="400">
        <v>247.6</v>
      </c>
      <c r="AG171" s="399">
        <v>43341</v>
      </c>
      <c r="AH171" s="400">
        <v>112.02</v>
      </c>
      <c r="AI171" s="399">
        <v>43341</v>
      </c>
      <c r="AJ171" s="400">
        <v>82.79</v>
      </c>
      <c r="AK171" s="399">
        <v>43341</v>
      </c>
      <c r="AL171" s="400">
        <v>10.76</v>
      </c>
      <c r="AM171" s="399">
        <v>43341</v>
      </c>
      <c r="AN171" s="400">
        <v>86.32</v>
      </c>
      <c r="AO171" s="399">
        <v>43341</v>
      </c>
      <c r="AP171" s="400">
        <v>84.07</v>
      </c>
      <c r="AQ171" s="399">
        <v>43341</v>
      </c>
      <c r="AR171" s="400">
        <v>50.2</v>
      </c>
      <c r="AS171" s="399">
        <v>43341</v>
      </c>
      <c r="AT171" s="400">
        <v>24.085000000000001</v>
      </c>
      <c r="AU171" s="399">
        <v>43341</v>
      </c>
      <c r="AV171" s="400">
        <v>102.4</v>
      </c>
      <c r="AW171" s="399">
        <v>43341</v>
      </c>
      <c r="AX171" s="400">
        <v>107.02</v>
      </c>
    </row>
    <row r="172" spans="1:52" s="401" customFormat="1" x14ac:dyDescent="0.25">
      <c r="A172" s="399">
        <v>43342</v>
      </c>
      <c r="B172" s="483">
        <v>74.53</v>
      </c>
      <c r="C172" s="399">
        <v>43342</v>
      </c>
      <c r="D172" s="400">
        <v>59.45</v>
      </c>
      <c r="E172" s="399">
        <v>43342</v>
      </c>
      <c r="F172" s="400">
        <v>111.92</v>
      </c>
      <c r="G172" s="399">
        <v>43342</v>
      </c>
      <c r="H172" s="400">
        <v>62.55</v>
      </c>
      <c r="I172" s="399">
        <v>43342</v>
      </c>
      <c r="J172" s="400">
        <v>555.16999999999996</v>
      </c>
      <c r="K172" s="399">
        <v>43342</v>
      </c>
      <c r="L172" s="400">
        <v>96.79</v>
      </c>
      <c r="M172" s="399">
        <v>43342</v>
      </c>
      <c r="N172" s="400">
        <v>152.13999999999999</v>
      </c>
      <c r="O172" s="399">
        <v>43342</v>
      </c>
      <c r="P172" s="400">
        <v>60.69</v>
      </c>
      <c r="Q172" s="399">
        <v>43342</v>
      </c>
      <c r="R172" s="400">
        <v>43.14</v>
      </c>
      <c r="S172" s="399">
        <v>43342</v>
      </c>
      <c r="T172" s="400">
        <v>99.79</v>
      </c>
      <c r="U172" s="399">
        <v>43342</v>
      </c>
      <c r="V172" s="400">
        <v>208.76</v>
      </c>
      <c r="W172" s="399">
        <v>43342</v>
      </c>
      <c r="X172" s="400">
        <v>92.09</v>
      </c>
      <c r="Y172" s="399">
        <v>43342</v>
      </c>
      <c r="Z172" s="400">
        <v>148.54</v>
      </c>
      <c r="AA172" s="399">
        <v>43342</v>
      </c>
      <c r="AB172" s="400">
        <v>206.76</v>
      </c>
      <c r="AC172" s="399">
        <v>43342</v>
      </c>
      <c r="AD172" s="400">
        <v>172.7</v>
      </c>
      <c r="AE172" s="399">
        <v>43342</v>
      </c>
      <c r="AF172" s="400">
        <v>246.74</v>
      </c>
      <c r="AG172" s="399">
        <v>43342</v>
      </c>
      <c r="AH172" s="400">
        <v>111.95</v>
      </c>
      <c r="AI172" s="399">
        <v>43342</v>
      </c>
      <c r="AJ172" s="400">
        <v>81.400000000000006</v>
      </c>
      <c r="AK172" s="399">
        <v>43342</v>
      </c>
      <c r="AL172" s="400">
        <v>10.76</v>
      </c>
      <c r="AM172" s="399">
        <v>43342</v>
      </c>
      <c r="AN172" s="400">
        <v>86.25</v>
      </c>
      <c r="AO172" s="399">
        <v>43342</v>
      </c>
      <c r="AP172" s="400">
        <v>84.14</v>
      </c>
      <c r="AQ172" s="399">
        <v>43342</v>
      </c>
      <c r="AR172" s="400">
        <v>50.18</v>
      </c>
      <c r="AS172" s="399">
        <v>43342</v>
      </c>
      <c r="AT172" s="400">
        <v>24.11</v>
      </c>
      <c r="AU172" s="399">
        <v>43342</v>
      </c>
      <c r="AV172" s="400">
        <v>102.59</v>
      </c>
      <c r="AW172" s="399">
        <v>43342</v>
      </c>
      <c r="AX172" s="400">
        <v>106.43</v>
      </c>
    </row>
    <row r="173" spans="1:52" s="401" customFormat="1" x14ac:dyDescent="0.25">
      <c r="A173" s="399">
        <v>43343</v>
      </c>
      <c r="B173" s="483">
        <v>75.239999999999995</v>
      </c>
      <c r="C173" s="399">
        <v>43343</v>
      </c>
      <c r="D173" s="400">
        <v>59.27</v>
      </c>
      <c r="E173" s="399">
        <v>43343</v>
      </c>
      <c r="F173" s="400">
        <v>112.02</v>
      </c>
      <c r="G173" s="399">
        <v>43343</v>
      </c>
      <c r="H173" s="400">
        <v>62.81</v>
      </c>
      <c r="I173" s="399">
        <v>43343</v>
      </c>
      <c r="J173" s="400">
        <v>560</v>
      </c>
      <c r="K173" s="399">
        <v>43343</v>
      </c>
      <c r="L173" s="400">
        <v>95.98</v>
      </c>
      <c r="M173" s="399">
        <v>43343</v>
      </c>
      <c r="N173" s="400">
        <v>152.68</v>
      </c>
      <c r="O173" s="399">
        <v>43343</v>
      </c>
      <c r="P173" s="400">
        <v>60.55</v>
      </c>
      <c r="Q173" s="399">
        <v>43343</v>
      </c>
      <c r="R173" s="400">
        <v>43.02</v>
      </c>
      <c r="S173" s="399">
        <v>43343</v>
      </c>
      <c r="T173" s="400">
        <v>99.31</v>
      </c>
      <c r="U173" s="399">
        <v>43343</v>
      </c>
      <c r="V173" s="400">
        <v>208.2</v>
      </c>
      <c r="W173" s="399">
        <v>43343</v>
      </c>
      <c r="X173" s="400">
        <v>92.33</v>
      </c>
      <c r="Y173" s="399">
        <v>43343</v>
      </c>
      <c r="Z173" s="400">
        <v>149.87</v>
      </c>
      <c r="AA173" s="399">
        <v>43343</v>
      </c>
      <c r="AB173" s="400">
        <v>207.47</v>
      </c>
      <c r="AC173" s="399">
        <v>43343</v>
      </c>
      <c r="AD173" s="400">
        <v>172.78</v>
      </c>
      <c r="AE173" s="399">
        <v>43343</v>
      </c>
      <c r="AF173" s="400">
        <v>243.95</v>
      </c>
      <c r="AG173" s="399">
        <v>43343</v>
      </c>
      <c r="AH173" s="400">
        <v>112.33</v>
      </c>
      <c r="AI173" s="399">
        <v>43343</v>
      </c>
      <c r="AJ173" s="400">
        <v>82.2</v>
      </c>
      <c r="AK173" s="399">
        <v>43343</v>
      </c>
      <c r="AL173" s="400">
        <v>10.77</v>
      </c>
      <c r="AM173" s="399">
        <v>43343</v>
      </c>
      <c r="AN173" s="400">
        <v>86.36</v>
      </c>
      <c r="AO173" s="399">
        <v>43343</v>
      </c>
      <c r="AP173" s="400">
        <v>84.17</v>
      </c>
      <c r="AQ173" s="399">
        <v>43343</v>
      </c>
      <c r="AR173" s="400">
        <v>50.190100000000001</v>
      </c>
      <c r="AS173" s="399">
        <v>43343</v>
      </c>
      <c r="AT173" s="400">
        <v>24.1</v>
      </c>
      <c r="AU173" s="399">
        <v>43343</v>
      </c>
      <c r="AV173" s="400">
        <v>102.61</v>
      </c>
      <c r="AW173" s="399">
        <v>43343</v>
      </c>
      <c r="AX173" s="400">
        <v>106.1</v>
      </c>
    </row>
    <row r="174" spans="1:52" s="401" customFormat="1" x14ac:dyDescent="0.25">
      <c r="A174" s="399"/>
      <c r="B174" s="483"/>
      <c r="C174" s="399"/>
      <c r="D174" s="400"/>
      <c r="E174" s="399"/>
      <c r="F174" s="400"/>
      <c r="G174" s="399"/>
      <c r="H174" s="400"/>
      <c r="I174" s="399"/>
      <c r="J174" s="400"/>
      <c r="K174" s="399"/>
      <c r="L174" s="400"/>
      <c r="M174" s="399"/>
      <c r="N174" s="400"/>
      <c r="O174" s="399"/>
      <c r="P174" s="400"/>
      <c r="Q174" s="399"/>
      <c r="R174" s="400"/>
      <c r="S174" s="399"/>
      <c r="T174" s="400"/>
      <c r="U174" s="399"/>
      <c r="V174" s="400"/>
      <c r="W174" s="399"/>
      <c r="X174" s="400"/>
      <c r="Y174" s="399"/>
      <c r="Z174" s="400"/>
      <c r="AA174" s="399"/>
      <c r="AB174" s="400"/>
      <c r="AC174" s="399"/>
      <c r="AD174" s="400"/>
      <c r="AE174" s="399"/>
      <c r="AF174" s="400"/>
      <c r="AG174" s="399"/>
      <c r="AH174" s="400"/>
      <c r="AI174" s="399"/>
      <c r="AJ174" s="400"/>
      <c r="AK174" s="399"/>
      <c r="AL174" s="400"/>
      <c r="AM174" s="399"/>
      <c r="AN174" s="400"/>
      <c r="AO174" s="399"/>
      <c r="AP174" s="400"/>
      <c r="AQ174" s="399"/>
      <c r="AR174" s="400"/>
      <c r="AS174" s="399"/>
      <c r="AT174" s="400"/>
      <c r="AU174" s="399"/>
      <c r="AV174" s="400"/>
      <c r="AW174" s="399"/>
      <c r="AX174" s="400"/>
    </row>
    <row r="175" spans="1:52" s="401" customFormat="1" x14ac:dyDescent="0.25">
      <c r="A175" s="399"/>
      <c r="B175" s="483"/>
      <c r="C175" s="399"/>
      <c r="D175" s="400"/>
      <c r="E175" s="399"/>
      <c r="F175" s="400"/>
      <c r="G175" s="399"/>
      <c r="H175" s="400"/>
      <c r="I175" s="399"/>
      <c r="J175" s="400"/>
      <c r="K175" s="399"/>
      <c r="L175" s="400"/>
      <c r="M175" s="399"/>
      <c r="N175" s="400"/>
      <c r="O175" s="399"/>
      <c r="P175" s="400"/>
      <c r="Q175" s="399"/>
      <c r="R175" s="400"/>
      <c r="S175" s="399"/>
      <c r="T175" s="400"/>
      <c r="U175" s="399"/>
      <c r="V175" s="400"/>
      <c r="W175" s="399"/>
      <c r="X175" s="400"/>
      <c r="Y175" s="399"/>
      <c r="Z175" s="400"/>
      <c r="AA175" s="399"/>
      <c r="AB175" s="400"/>
      <c r="AC175" s="399"/>
      <c r="AD175" s="400"/>
      <c r="AE175" s="399"/>
      <c r="AF175" s="400"/>
      <c r="AG175" s="399"/>
      <c r="AH175" s="400"/>
      <c r="AI175" s="399"/>
      <c r="AJ175" s="400"/>
      <c r="AK175" s="399"/>
      <c r="AL175" s="400"/>
      <c r="AM175" s="399"/>
      <c r="AN175" s="400"/>
      <c r="AO175" s="399"/>
      <c r="AP175" s="400"/>
      <c r="AQ175" s="399"/>
      <c r="AR175" s="400"/>
      <c r="AS175" s="399"/>
      <c r="AT175" s="400"/>
      <c r="AU175" s="399"/>
      <c r="AV175" s="400"/>
      <c r="AW175" s="399"/>
      <c r="AX175" s="400"/>
      <c r="AY175" s="401" t="s">
        <v>213</v>
      </c>
      <c r="AZ175" s="401" t="s">
        <v>213</v>
      </c>
    </row>
    <row r="176" spans="1:52" s="401" customFormat="1" x14ac:dyDescent="0.25">
      <c r="A176" s="399"/>
      <c r="B176" s="483"/>
      <c r="C176" s="399"/>
      <c r="D176" s="400"/>
      <c r="E176" s="399"/>
      <c r="F176" s="400"/>
      <c r="G176" s="399"/>
      <c r="H176" s="400"/>
      <c r="I176" s="399"/>
      <c r="J176" s="400"/>
      <c r="K176" s="399"/>
      <c r="L176" s="400"/>
      <c r="M176" s="399"/>
      <c r="N176" s="400"/>
      <c r="O176" s="399"/>
      <c r="P176" s="400"/>
      <c r="Q176" s="399"/>
      <c r="R176" s="400"/>
      <c r="S176" s="399"/>
      <c r="T176" s="400"/>
      <c r="U176" s="399"/>
      <c r="V176" s="400"/>
      <c r="W176" s="399"/>
      <c r="X176" s="400"/>
      <c r="Y176" s="399"/>
      <c r="Z176" s="400"/>
      <c r="AA176" s="399"/>
      <c r="AB176" s="400"/>
      <c r="AC176" s="399"/>
      <c r="AD176" s="400"/>
      <c r="AE176" s="399"/>
      <c r="AF176" s="400"/>
      <c r="AG176" s="399"/>
      <c r="AH176" s="400"/>
      <c r="AI176" s="399"/>
      <c r="AJ176" s="400"/>
      <c r="AK176" s="399"/>
      <c r="AL176" s="400"/>
      <c r="AM176" s="399"/>
      <c r="AN176" s="400"/>
      <c r="AO176" s="399"/>
      <c r="AP176" s="400"/>
      <c r="AQ176" s="399"/>
      <c r="AR176" s="400"/>
      <c r="AS176" s="399"/>
      <c r="AT176" s="400"/>
      <c r="AU176" s="399"/>
      <c r="AV176" s="400"/>
      <c r="AW176" s="399"/>
      <c r="AX176" s="400"/>
    </row>
    <row r="177" spans="1:50" s="401" customFormat="1" x14ac:dyDescent="0.25">
      <c r="A177" s="399"/>
      <c r="B177" s="483"/>
      <c r="C177" s="399"/>
      <c r="D177" s="400"/>
      <c r="E177" s="399"/>
      <c r="F177" s="400"/>
      <c r="G177" s="399"/>
      <c r="H177" s="400"/>
      <c r="I177" s="399"/>
      <c r="J177" s="400"/>
      <c r="K177" s="399"/>
      <c r="L177" s="400"/>
      <c r="M177" s="399"/>
      <c r="N177" s="400"/>
      <c r="O177" s="399"/>
      <c r="P177" s="400"/>
      <c r="Q177" s="399"/>
      <c r="R177" s="400"/>
      <c r="S177" s="399"/>
      <c r="T177" s="400"/>
      <c r="U177" s="399"/>
      <c r="V177" s="400"/>
      <c r="W177" s="399"/>
      <c r="X177" s="400"/>
      <c r="Y177" s="399"/>
      <c r="Z177" s="400"/>
      <c r="AA177" s="399"/>
      <c r="AB177" s="400"/>
      <c r="AC177" s="399"/>
      <c r="AD177" s="400"/>
      <c r="AE177" s="399"/>
      <c r="AF177" s="400"/>
      <c r="AG177" s="399"/>
      <c r="AH177" s="400"/>
      <c r="AI177" s="399"/>
      <c r="AJ177" s="400"/>
      <c r="AK177" s="399"/>
      <c r="AL177" s="400"/>
      <c r="AM177" s="399"/>
      <c r="AN177" s="400"/>
      <c r="AO177" s="399"/>
      <c r="AP177" s="400"/>
      <c r="AQ177" s="399"/>
      <c r="AR177" s="400"/>
      <c r="AS177" s="399"/>
      <c r="AT177" s="400"/>
      <c r="AU177" s="399"/>
      <c r="AV177" s="400"/>
      <c r="AW177" s="399"/>
      <c r="AX177" s="400"/>
    </row>
    <row r="178" spans="1:50" s="401" customFormat="1" x14ac:dyDescent="0.25">
      <c r="A178" s="399"/>
      <c r="B178" s="483"/>
      <c r="C178" s="399"/>
      <c r="D178" s="400"/>
      <c r="E178" s="399"/>
      <c r="F178" s="400"/>
      <c r="G178" s="399"/>
      <c r="H178" s="400"/>
      <c r="I178" s="399"/>
      <c r="J178" s="400"/>
      <c r="K178" s="399"/>
      <c r="L178" s="400"/>
      <c r="M178" s="399"/>
      <c r="N178" s="400"/>
      <c r="O178" s="399"/>
      <c r="P178" s="400"/>
      <c r="Q178" s="399"/>
      <c r="R178" s="400"/>
      <c r="S178" s="399"/>
      <c r="T178" s="400"/>
      <c r="U178" s="399"/>
      <c r="V178" s="400"/>
      <c r="W178" s="399"/>
      <c r="X178" s="400"/>
      <c r="Y178" s="399"/>
      <c r="Z178" s="400"/>
      <c r="AA178" s="399"/>
      <c r="AB178" s="400"/>
      <c r="AC178" s="399"/>
      <c r="AD178" s="400"/>
      <c r="AE178" s="399"/>
      <c r="AF178" s="400"/>
      <c r="AG178" s="399"/>
      <c r="AH178" s="400"/>
      <c r="AI178" s="399"/>
      <c r="AJ178" s="400"/>
      <c r="AK178" s="399"/>
      <c r="AL178" s="400"/>
      <c r="AM178" s="399"/>
      <c r="AN178" s="400"/>
      <c r="AO178" s="399"/>
      <c r="AP178" s="400"/>
      <c r="AQ178" s="399"/>
      <c r="AR178" s="400"/>
      <c r="AS178" s="399"/>
      <c r="AT178" s="400"/>
      <c r="AU178" s="399"/>
      <c r="AV178" s="400"/>
      <c r="AW178" s="399"/>
      <c r="AX178" s="400"/>
    </row>
    <row r="179" spans="1:50" s="401" customFormat="1" x14ac:dyDescent="0.25">
      <c r="A179" s="399"/>
      <c r="B179" s="483"/>
      <c r="C179" s="399"/>
      <c r="D179" s="400"/>
      <c r="E179" s="399"/>
      <c r="F179" s="400"/>
      <c r="G179" s="399"/>
      <c r="H179" s="400"/>
      <c r="I179" s="399"/>
      <c r="J179" s="400"/>
      <c r="K179" s="399"/>
      <c r="L179" s="400"/>
      <c r="M179" s="399"/>
      <c r="N179" s="400"/>
      <c r="O179" s="399"/>
      <c r="P179" s="400"/>
      <c r="Q179" s="399"/>
      <c r="R179" s="400"/>
      <c r="S179" s="399"/>
      <c r="T179" s="400"/>
      <c r="U179" s="399"/>
      <c r="V179" s="400"/>
      <c r="W179" s="399"/>
      <c r="X179" s="400"/>
      <c r="Y179" s="399"/>
      <c r="Z179" s="400"/>
      <c r="AA179" s="399"/>
      <c r="AB179" s="400"/>
      <c r="AC179" s="399"/>
      <c r="AD179" s="400"/>
      <c r="AE179" s="399"/>
      <c r="AF179" s="400"/>
      <c r="AG179" s="399"/>
      <c r="AH179" s="400"/>
      <c r="AI179" s="399"/>
      <c r="AJ179" s="400"/>
      <c r="AK179" s="399"/>
      <c r="AL179" s="400"/>
      <c r="AM179" s="399"/>
      <c r="AN179" s="400"/>
      <c r="AO179" s="399"/>
      <c r="AP179" s="400"/>
      <c r="AQ179" s="399"/>
      <c r="AR179" s="400"/>
      <c r="AS179" s="399"/>
      <c r="AT179" s="400"/>
      <c r="AU179" s="399"/>
      <c r="AV179" s="400"/>
      <c r="AW179" s="399"/>
      <c r="AX179" s="400"/>
    </row>
    <row r="180" spans="1:50" s="401" customFormat="1" x14ac:dyDescent="0.25">
      <c r="A180" s="399"/>
      <c r="B180" s="483"/>
      <c r="C180" s="399"/>
      <c r="D180" s="400"/>
      <c r="E180" s="399"/>
      <c r="F180" s="400"/>
      <c r="G180" s="399"/>
      <c r="H180" s="400"/>
      <c r="I180" s="399"/>
      <c r="J180" s="400"/>
      <c r="K180" s="399"/>
      <c r="L180" s="400"/>
      <c r="M180" s="399"/>
      <c r="N180" s="400"/>
      <c r="O180" s="399"/>
      <c r="P180" s="400"/>
      <c r="Q180" s="399"/>
      <c r="R180" s="400"/>
      <c r="S180" s="399"/>
      <c r="T180" s="400"/>
      <c r="U180" s="399"/>
      <c r="V180" s="400"/>
      <c r="W180" s="399"/>
      <c r="X180" s="400"/>
      <c r="Y180" s="399"/>
      <c r="Z180" s="400"/>
      <c r="AA180" s="399"/>
      <c r="AB180" s="400"/>
      <c r="AC180" s="399"/>
      <c r="AD180" s="400"/>
      <c r="AE180" s="399"/>
      <c r="AF180" s="400"/>
      <c r="AG180" s="399"/>
      <c r="AH180" s="400"/>
      <c r="AI180" s="399"/>
      <c r="AJ180" s="400"/>
      <c r="AK180" s="399"/>
      <c r="AL180" s="400"/>
      <c r="AM180" s="399"/>
      <c r="AN180" s="400"/>
      <c r="AO180" s="399"/>
      <c r="AP180" s="400"/>
      <c r="AQ180" s="399"/>
      <c r="AR180" s="400"/>
      <c r="AS180" s="399"/>
      <c r="AT180" s="400"/>
      <c r="AU180" s="399"/>
      <c r="AV180" s="400"/>
      <c r="AW180" s="399"/>
      <c r="AX180" s="400"/>
    </row>
    <row r="181" spans="1:50" s="401" customFormat="1" x14ac:dyDescent="0.25">
      <c r="A181" s="399"/>
      <c r="B181" s="483"/>
      <c r="C181" s="399"/>
      <c r="D181" s="400"/>
      <c r="E181" s="399"/>
      <c r="F181" s="400"/>
      <c r="G181" s="399"/>
      <c r="H181" s="400"/>
      <c r="I181" s="399"/>
      <c r="J181" s="400"/>
      <c r="K181" s="399"/>
      <c r="L181" s="400"/>
      <c r="M181" s="399"/>
      <c r="N181" s="400"/>
      <c r="O181" s="399"/>
      <c r="P181" s="400"/>
      <c r="Q181" s="399"/>
      <c r="R181" s="400"/>
      <c r="S181" s="399"/>
      <c r="T181" s="400"/>
      <c r="U181" s="399"/>
      <c r="V181" s="400"/>
      <c r="W181" s="399"/>
      <c r="X181" s="400"/>
      <c r="Y181" s="399"/>
      <c r="Z181" s="400"/>
      <c r="AA181" s="399"/>
      <c r="AB181" s="400"/>
      <c r="AC181" s="399"/>
      <c r="AD181" s="400"/>
      <c r="AE181" s="399"/>
      <c r="AF181" s="400"/>
      <c r="AG181" s="399"/>
      <c r="AH181" s="400"/>
      <c r="AI181" s="399"/>
      <c r="AJ181" s="400"/>
      <c r="AK181" s="399"/>
      <c r="AL181" s="400"/>
      <c r="AM181" s="399"/>
      <c r="AN181" s="400"/>
      <c r="AO181" s="399"/>
      <c r="AP181" s="400"/>
      <c r="AQ181" s="399"/>
      <c r="AR181" s="400"/>
      <c r="AS181" s="399"/>
      <c r="AT181" s="400"/>
      <c r="AU181" s="399"/>
      <c r="AV181" s="400"/>
      <c r="AW181" s="399"/>
      <c r="AX181" s="400"/>
    </row>
    <row r="182" spans="1:50" s="401" customFormat="1" x14ac:dyDescent="0.25">
      <c r="A182" s="399"/>
      <c r="B182" s="483"/>
      <c r="C182" s="399"/>
      <c r="D182" s="400"/>
      <c r="E182" s="399"/>
      <c r="F182" s="400"/>
      <c r="G182" s="399"/>
      <c r="H182" s="400"/>
      <c r="I182" s="399"/>
      <c r="J182" s="400"/>
      <c r="K182" s="399"/>
      <c r="L182" s="400"/>
      <c r="M182" s="399"/>
      <c r="N182" s="400"/>
      <c r="O182" s="399"/>
      <c r="P182" s="400"/>
      <c r="Q182" s="399"/>
      <c r="R182" s="400"/>
      <c r="S182" s="399"/>
      <c r="T182" s="400"/>
      <c r="U182" s="399"/>
      <c r="V182" s="400"/>
      <c r="W182" s="399"/>
      <c r="X182" s="400"/>
      <c r="Y182" s="399"/>
      <c r="Z182" s="400"/>
      <c r="AA182" s="399"/>
      <c r="AB182" s="400"/>
      <c r="AC182" s="399"/>
      <c r="AD182" s="400"/>
      <c r="AE182" s="399"/>
      <c r="AF182" s="400"/>
      <c r="AG182" s="399"/>
      <c r="AH182" s="400"/>
      <c r="AI182" s="399"/>
      <c r="AJ182" s="400"/>
      <c r="AK182" s="399"/>
      <c r="AL182" s="400"/>
      <c r="AM182" s="399"/>
      <c r="AN182" s="400"/>
      <c r="AO182" s="399"/>
      <c r="AP182" s="400"/>
      <c r="AQ182" s="399"/>
      <c r="AR182" s="400"/>
      <c r="AS182" s="399"/>
      <c r="AT182" s="400"/>
      <c r="AU182" s="399"/>
      <c r="AV182" s="400"/>
      <c r="AW182" s="399"/>
      <c r="AX182" s="400"/>
    </row>
    <row r="183" spans="1:50" s="401" customFormat="1" x14ac:dyDescent="0.25">
      <c r="A183" s="399"/>
      <c r="B183" s="483"/>
      <c r="C183" s="399"/>
      <c r="D183" s="400"/>
      <c r="E183" s="399"/>
      <c r="F183" s="400"/>
      <c r="G183" s="399"/>
      <c r="H183" s="400"/>
      <c r="I183" s="399"/>
      <c r="J183" s="400"/>
      <c r="K183" s="399"/>
      <c r="L183" s="400"/>
      <c r="M183" s="399"/>
      <c r="N183" s="400"/>
      <c r="O183" s="399"/>
      <c r="P183" s="400"/>
      <c r="Q183" s="399"/>
      <c r="R183" s="400"/>
      <c r="S183" s="399"/>
      <c r="T183" s="400"/>
      <c r="U183" s="399"/>
      <c r="V183" s="400"/>
      <c r="W183" s="399"/>
      <c r="X183" s="400"/>
      <c r="Y183" s="399"/>
      <c r="Z183" s="400"/>
      <c r="AA183" s="399"/>
      <c r="AB183" s="400"/>
      <c r="AC183" s="399"/>
      <c r="AD183" s="400"/>
      <c r="AE183" s="399"/>
      <c r="AF183" s="400"/>
      <c r="AG183" s="399"/>
      <c r="AH183" s="400"/>
      <c r="AI183" s="399"/>
      <c r="AJ183" s="400"/>
      <c r="AK183" s="399"/>
      <c r="AL183" s="400"/>
      <c r="AM183" s="399"/>
      <c r="AN183" s="400"/>
      <c r="AO183" s="399"/>
      <c r="AP183" s="400"/>
      <c r="AQ183" s="399"/>
      <c r="AR183" s="400"/>
      <c r="AS183" s="399"/>
      <c r="AT183" s="400"/>
      <c r="AU183" s="399"/>
      <c r="AV183" s="400"/>
      <c r="AW183" s="399"/>
      <c r="AX183" s="400"/>
    </row>
    <row r="184" spans="1:50" s="401" customFormat="1" x14ac:dyDescent="0.25">
      <c r="A184" s="399"/>
      <c r="B184" s="483"/>
      <c r="C184" s="399"/>
      <c r="D184" s="400"/>
      <c r="E184" s="399"/>
      <c r="F184" s="400"/>
      <c r="G184" s="399"/>
      <c r="H184" s="400"/>
      <c r="I184" s="399"/>
      <c r="J184" s="400"/>
      <c r="K184" s="399"/>
      <c r="L184" s="400"/>
      <c r="M184" s="399"/>
      <c r="N184" s="400"/>
      <c r="O184" s="399"/>
      <c r="P184" s="400"/>
      <c r="Q184" s="399"/>
      <c r="R184" s="400"/>
      <c r="S184" s="399"/>
      <c r="T184" s="400"/>
      <c r="U184" s="399"/>
      <c r="V184" s="400"/>
      <c r="W184" s="399"/>
      <c r="X184" s="400"/>
      <c r="Y184" s="399"/>
      <c r="Z184" s="400"/>
      <c r="AA184" s="399"/>
      <c r="AB184" s="400"/>
      <c r="AC184" s="399"/>
      <c r="AD184" s="400"/>
      <c r="AE184" s="399"/>
      <c r="AF184" s="400"/>
      <c r="AG184" s="399"/>
      <c r="AH184" s="400"/>
      <c r="AI184" s="399"/>
      <c r="AJ184" s="400"/>
      <c r="AK184" s="399"/>
      <c r="AL184" s="400"/>
      <c r="AM184" s="399"/>
      <c r="AN184" s="400"/>
      <c r="AO184" s="399"/>
      <c r="AP184" s="400"/>
      <c r="AQ184" s="399"/>
      <c r="AR184" s="400"/>
      <c r="AS184" s="399"/>
      <c r="AT184" s="400"/>
      <c r="AU184" s="399"/>
      <c r="AV184" s="400"/>
      <c r="AW184" s="399"/>
      <c r="AX184" s="400"/>
    </row>
    <row r="185" spans="1:50" s="401" customFormat="1" x14ac:dyDescent="0.25">
      <c r="A185" s="399"/>
      <c r="B185" s="483"/>
      <c r="C185" s="399"/>
      <c r="D185" s="400"/>
      <c r="E185" s="399"/>
      <c r="F185" s="400"/>
      <c r="G185" s="399"/>
      <c r="H185" s="400"/>
      <c r="I185" s="399"/>
      <c r="J185" s="400"/>
      <c r="K185" s="399"/>
      <c r="L185" s="400"/>
      <c r="M185" s="399"/>
      <c r="N185" s="400"/>
      <c r="O185" s="399"/>
      <c r="P185" s="400"/>
      <c r="Q185" s="399"/>
      <c r="R185" s="400"/>
      <c r="S185" s="399"/>
      <c r="T185" s="400"/>
      <c r="U185" s="399"/>
      <c r="V185" s="400"/>
      <c r="W185" s="399"/>
      <c r="X185" s="400"/>
      <c r="Y185" s="399"/>
      <c r="Z185" s="400"/>
      <c r="AA185" s="399"/>
      <c r="AB185" s="400"/>
      <c r="AC185" s="399"/>
      <c r="AD185" s="400"/>
      <c r="AE185" s="399"/>
      <c r="AF185" s="400"/>
      <c r="AG185" s="399"/>
      <c r="AH185" s="400"/>
      <c r="AI185" s="399"/>
      <c r="AJ185" s="400"/>
      <c r="AK185" s="399"/>
      <c r="AL185" s="400"/>
      <c r="AM185" s="399"/>
      <c r="AN185" s="400"/>
      <c r="AO185" s="399"/>
      <c r="AP185" s="400"/>
      <c r="AQ185" s="399"/>
      <c r="AR185" s="400"/>
      <c r="AS185" s="399"/>
      <c r="AT185" s="400"/>
      <c r="AU185" s="399"/>
      <c r="AV185" s="400"/>
      <c r="AW185" s="399"/>
      <c r="AX185" s="400"/>
    </row>
    <row r="186" spans="1:50" s="401" customFormat="1" x14ac:dyDescent="0.25">
      <c r="A186" s="399"/>
      <c r="B186" s="483"/>
      <c r="C186" s="399"/>
      <c r="D186" s="400"/>
      <c r="E186" s="399"/>
      <c r="F186" s="400"/>
      <c r="G186" s="399"/>
      <c r="H186" s="400"/>
      <c r="I186" s="399"/>
      <c r="J186" s="400"/>
      <c r="K186" s="399"/>
      <c r="L186" s="400"/>
      <c r="M186" s="399"/>
      <c r="N186" s="400"/>
      <c r="O186" s="399"/>
      <c r="P186" s="400"/>
      <c r="Q186" s="399"/>
      <c r="R186" s="400"/>
      <c r="S186" s="399"/>
      <c r="T186" s="400"/>
      <c r="U186" s="399"/>
      <c r="V186" s="400"/>
      <c r="W186" s="399"/>
      <c r="X186" s="400"/>
      <c r="Y186" s="399"/>
      <c r="Z186" s="400"/>
      <c r="AA186" s="399"/>
      <c r="AB186" s="400"/>
      <c r="AC186" s="399"/>
      <c r="AD186" s="400"/>
      <c r="AE186" s="399"/>
      <c r="AF186" s="400"/>
      <c r="AG186" s="399"/>
      <c r="AH186" s="400"/>
      <c r="AI186" s="399"/>
      <c r="AJ186" s="400"/>
      <c r="AK186" s="399"/>
      <c r="AL186" s="400"/>
      <c r="AM186" s="399"/>
      <c r="AN186" s="400"/>
      <c r="AO186" s="399"/>
      <c r="AP186" s="400"/>
      <c r="AQ186" s="399"/>
      <c r="AR186" s="400"/>
      <c r="AS186" s="399"/>
      <c r="AT186" s="400"/>
      <c r="AU186" s="399"/>
      <c r="AV186" s="400"/>
      <c r="AW186" s="399"/>
      <c r="AX186" s="400"/>
    </row>
    <row r="187" spans="1:50" s="401" customFormat="1" x14ac:dyDescent="0.25">
      <c r="A187" s="399"/>
      <c r="B187" s="483"/>
      <c r="C187" s="399"/>
      <c r="D187" s="400"/>
      <c r="E187" s="399"/>
      <c r="F187" s="400"/>
      <c r="G187" s="399"/>
      <c r="H187" s="400"/>
      <c r="I187" s="399"/>
      <c r="J187" s="400"/>
      <c r="K187" s="399"/>
      <c r="L187" s="400"/>
      <c r="M187" s="399"/>
      <c r="N187" s="400"/>
      <c r="O187" s="399"/>
      <c r="P187" s="400"/>
      <c r="Q187" s="399"/>
      <c r="R187" s="400"/>
      <c r="S187" s="399"/>
      <c r="T187" s="400"/>
      <c r="U187" s="399"/>
      <c r="V187" s="400"/>
      <c r="W187" s="399"/>
      <c r="X187" s="400"/>
      <c r="Y187" s="399"/>
      <c r="Z187" s="400"/>
      <c r="AA187" s="399"/>
      <c r="AB187" s="400"/>
      <c r="AC187" s="399"/>
      <c r="AD187" s="400"/>
      <c r="AE187" s="399"/>
      <c r="AF187" s="400"/>
      <c r="AG187" s="399"/>
      <c r="AH187" s="400"/>
      <c r="AI187" s="399"/>
      <c r="AJ187" s="400"/>
      <c r="AK187" s="399"/>
      <c r="AL187" s="400"/>
      <c r="AM187" s="399"/>
      <c r="AN187" s="400"/>
      <c r="AO187" s="399"/>
      <c r="AP187" s="400"/>
      <c r="AQ187" s="399"/>
      <c r="AR187" s="400"/>
      <c r="AS187" s="399"/>
      <c r="AT187" s="400"/>
      <c r="AU187" s="399"/>
      <c r="AV187" s="400"/>
      <c r="AW187" s="399"/>
      <c r="AX187" s="400"/>
    </row>
    <row r="188" spans="1:50" s="401" customFormat="1" x14ac:dyDescent="0.25">
      <c r="A188" s="399"/>
      <c r="B188" s="483"/>
      <c r="C188" s="399"/>
      <c r="D188" s="400"/>
      <c r="E188" s="399"/>
      <c r="F188" s="400"/>
      <c r="G188" s="399"/>
      <c r="H188" s="400"/>
      <c r="I188" s="399"/>
      <c r="J188" s="400"/>
      <c r="K188" s="399"/>
      <c r="L188" s="400"/>
      <c r="M188" s="399"/>
      <c r="N188" s="400"/>
      <c r="O188" s="399"/>
      <c r="P188" s="400"/>
      <c r="Q188" s="399"/>
      <c r="R188" s="400"/>
      <c r="S188" s="399"/>
      <c r="T188" s="400"/>
      <c r="U188" s="399"/>
      <c r="V188" s="400"/>
      <c r="W188" s="399"/>
      <c r="X188" s="400"/>
      <c r="Y188" s="399"/>
      <c r="Z188" s="400"/>
      <c r="AA188" s="399"/>
      <c r="AB188" s="400"/>
      <c r="AC188" s="399"/>
      <c r="AD188" s="400"/>
      <c r="AE188" s="399"/>
      <c r="AF188" s="400"/>
      <c r="AG188" s="399"/>
      <c r="AH188" s="400"/>
      <c r="AI188" s="399"/>
      <c r="AJ188" s="400"/>
      <c r="AK188" s="399"/>
      <c r="AL188" s="400"/>
      <c r="AM188" s="399"/>
      <c r="AN188" s="400"/>
      <c r="AO188" s="399"/>
      <c r="AP188" s="400"/>
      <c r="AQ188" s="399"/>
      <c r="AR188" s="400"/>
      <c r="AS188" s="399"/>
      <c r="AT188" s="400"/>
      <c r="AU188" s="399"/>
      <c r="AV188" s="400"/>
      <c r="AW188" s="399"/>
      <c r="AX188" s="400"/>
    </row>
    <row r="189" spans="1:50" s="401" customFormat="1" x14ac:dyDescent="0.25">
      <c r="A189" s="399"/>
      <c r="B189" s="483"/>
      <c r="C189" s="399"/>
      <c r="D189" s="400"/>
      <c r="E189" s="399"/>
      <c r="F189" s="400"/>
      <c r="G189" s="399"/>
      <c r="H189" s="400"/>
      <c r="I189" s="399"/>
      <c r="J189" s="400"/>
      <c r="K189" s="399"/>
      <c r="L189" s="400"/>
      <c r="M189" s="399"/>
      <c r="N189" s="400"/>
      <c r="O189" s="399"/>
      <c r="P189" s="400"/>
      <c r="Q189" s="399"/>
      <c r="R189" s="400"/>
      <c r="S189" s="399"/>
      <c r="T189" s="400"/>
      <c r="U189" s="399"/>
      <c r="V189" s="400"/>
      <c r="W189" s="399"/>
      <c r="X189" s="400"/>
      <c r="Y189" s="399"/>
      <c r="Z189" s="400"/>
      <c r="AA189" s="399"/>
      <c r="AB189" s="400"/>
      <c r="AC189" s="399"/>
      <c r="AD189" s="400"/>
      <c r="AE189" s="399"/>
      <c r="AF189" s="400"/>
      <c r="AG189" s="399"/>
      <c r="AH189" s="400"/>
      <c r="AI189" s="399"/>
      <c r="AJ189" s="400"/>
      <c r="AK189" s="399"/>
      <c r="AL189" s="400"/>
      <c r="AM189" s="399"/>
      <c r="AN189" s="400"/>
      <c r="AO189" s="399"/>
      <c r="AP189" s="400"/>
      <c r="AQ189" s="399"/>
      <c r="AR189" s="400"/>
      <c r="AS189" s="399"/>
      <c r="AT189" s="400"/>
      <c r="AU189" s="399"/>
      <c r="AV189" s="400"/>
      <c r="AW189" s="399"/>
      <c r="AX189" s="400"/>
    </row>
    <row r="190" spans="1:50" s="401" customFormat="1" x14ac:dyDescent="0.25">
      <c r="A190" s="399"/>
      <c r="B190" s="483"/>
      <c r="C190" s="399"/>
      <c r="D190" s="400"/>
      <c r="E190" s="399"/>
      <c r="F190" s="400"/>
      <c r="G190" s="399"/>
      <c r="H190" s="400"/>
      <c r="I190" s="399"/>
      <c r="J190" s="400"/>
      <c r="K190" s="399"/>
      <c r="L190" s="400"/>
      <c r="M190" s="399"/>
      <c r="N190" s="400"/>
      <c r="O190" s="399"/>
      <c r="P190" s="400"/>
      <c r="Q190" s="399"/>
      <c r="R190" s="400"/>
      <c r="S190" s="399"/>
      <c r="T190" s="400"/>
      <c r="U190" s="399"/>
      <c r="V190" s="400"/>
      <c r="W190" s="399"/>
      <c r="X190" s="400"/>
      <c r="Y190" s="399"/>
      <c r="Z190" s="400"/>
      <c r="AA190" s="399"/>
      <c r="AB190" s="400"/>
      <c r="AC190" s="399"/>
      <c r="AD190" s="400"/>
      <c r="AE190" s="399"/>
      <c r="AF190" s="400"/>
      <c r="AG190" s="399"/>
      <c r="AH190" s="400"/>
      <c r="AI190" s="399"/>
      <c r="AJ190" s="400"/>
      <c r="AK190" s="399"/>
      <c r="AL190" s="400"/>
      <c r="AM190" s="399"/>
      <c r="AN190" s="400"/>
      <c r="AO190" s="399"/>
      <c r="AP190" s="400"/>
      <c r="AQ190" s="399"/>
      <c r="AR190" s="400"/>
      <c r="AS190" s="399"/>
      <c r="AT190" s="400"/>
      <c r="AU190" s="399"/>
      <c r="AV190" s="400"/>
      <c r="AW190" s="399"/>
      <c r="AX190" s="400"/>
    </row>
    <row r="191" spans="1:50" s="401" customFormat="1" x14ac:dyDescent="0.25">
      <c r="A191" s="399"/>
      <c r="B191" s="483"/>
      <c r="C191" s="399"/>
      <c r="D191" s="400"/>
      <c r="E191" s="399"/>
      <c r="F191" s="400"/>
      <c r="G191" s="399"/>
      <c r="H191" s="400"/>
      <c r="I191" s="399"/>
      <c r="J191" s="400"/>
      <c r="K191" s="399"/>
      <c r="L191" s="400"/>
      <c r="M191" s="399"/>
      <c r="N191" s="400"/>
      <c r="O191" s="399"/>
      <c r="P191" s="400"/>
      <c r="Q191" s="399"/>
      <c r="R191" s="400"/>
      <c r="S191" s="399"/>
      <c r="T191" s="400"/>
      <c r="U191" s="399"/>
      <c r="V191" s="400"/>
      <c r="W191" s="399"/>
      <c r="X191" s="400"/>
      <c r="Y191" s="399"/>
      <c r="Z191" s="400"/>
      <c r="AA191" s="399"/>
      <c r="AB191" s="400"/>
      <c r="AC191" s="399"/>
      <c r="AD191" s="400"/>
      <c r="AE191" s="399"/>
      <c r="AF191" s="400"/>
      <c r="AG191" s="399"/>
      <c r="AH191" s="400"/>
      <c r="AI191" s="399"/>
      <c r="AJ191" s="400"/>
      <c r="AK191" s="399"/>
      <c r="AL191" s="400"/>
      <c r="AM191" s="399"/>
      <c r="AN191" s="400"/>
      <c r="AO191" s="399"/>
      <c r="AP191" s="400"/>
      <c r="AQ191" s="399"/>
      <c r="AR191" s="400"/>
      <c r="AS191" s="399"/>
      <c r="AT191" s="400"/>
      <c r="AU191" s="399"/>
      <c r="AV191" s="400"/>
      <c r="AW191" s="399"/>
      <c r="AX191" s="400"/>
    </row>
    <row r="192" spans="1:50" s="401" customFormat="1" x14ac:dyDescent="0.25">
      <c r="A192" s="399"/>
      <c r="B192" s="483"/>
      <c r="C192" s="399"/>
      <c r="D192" s="400"/>
      <c r="E192" s="399"/>
      <c r="F192" s="400"/>
      <c r="G192" s="399"/>
      <c r="H192" s="400"/>
      <c r="I192" s="399"/>
      <c r="J192" s="400"/>
      <c r="K192" s="399"/>
      <c r="L192" s="400"/>
      <c r="M192" s="399"/>
      <c r="N192" s="400"/>
      <c r="O192" s="399"/>
      <c r="P192" s="400"/>
      <c r="Q192" s="399"/>
      <c r="R192" s="400"/>
      <c r="S192" s="399"/>
      <c r="T192" s="400"/>
      <c r="U192" s="399"/>
      <c r="V192" s="400"/>
      <c r="W192" s="399"/>
      <c r="X192" s="400"/>
      <c r="Y192" s="399"/>
      <c r="Z192" s="400"/>
      <c r="AA192" s="399"/>
      <c r="AB192" s="400"/>
      <c r="AC192" s="399"/>
      <c r="AD192" s="400"/>
      <c r="AE192" s="399"/>
      <c r="AF192" s="400"/>
      <c r="AG192" s="399"/>
      <c r="AH192" s="400"/>
      <c r="AI192" s="399"/>
      <c r="AJ192" s="400"/>
      <c r="AK192" s="399"/>
      <c r="AL192" s="400"/>
      <c r="AM192" s="399"/>
      <c r="AN192" s="400"/>
      <c r="AO192" s="399"/>
      <c r="AP192" s="400"/>
      <c r="AQ192" s="399"/>
      <c r="AR192" s="400"/>
      <c r="AS192" s="399"/>
      <c r="AT192" s="400"/>
      <c r="AU192" s="399"/>
      <c r="AV192" s="400"/>
      <c r="AW192" s="399"/>
      <c r="AX192" s="400"/>
    </row>
    <row r="193" spans="1:50" s="401" customFormat="1" x14ac:dyDescent="0.25">
      <c r="A193" s="399"/>
      <c r="B193" s="483"/>
      <c r="C193" s="399"/>
      <c r="D193" s="400"/>
      <c r="E193" s="399"/>
      <c r="F193" s="400"/>
      <c r="G193" s="399"/>
      <c r="H193" s="400"/>
      <c r="I193" s="399"/>
      <c r="J193" s="400"/>
      <c r="K193" s="399"/>
      <c r="L193" s="400"/>
      <c r="M193" s="399"/>
      <c r="N193" s="400"/>
      <c r="O193" s="399"/>
      <c r="P193" s="400"/>
      <c r="Q193" s="399"/>
      <c r="R193" s="400"/>
      <c r="S193" s="399"/>
      <c r="T193" s="400"/>
      <c r="U193" s="399"/>
      <c r="V193" s="400"/>
      <c r="W193" s="399"/>
      <c r="X193" s="400"/>
      <c r="Y193" s="399"/>
      <c r="Z193" s="400"/>
      <c r="AA193" s="399"/>
      <c r="AB193" s="400"/>
      <c r="AC193" s="399"/>
      <c r="AD193" s="400"/>
      <c r="AE193" s="399"/>
      <c r="AF193" s="400"/>
      <c r="AG193" s="399"/>
      <c r="AH193" s="400"/>
      <c r="AI193" s="399"/>
      <c r="AJ193" s="400"/>
      <c r="AK193" s="399"/>
      <c r="AL193" s="400"/>
      <c r="AM193" s="399"/>
      <c r="AN193" s="400"/>
      <c r="AO193" s="399"/>
      <c r="AP193" s="400"/>
      <c r="AQ193" s="399"/>
      <c r="AR193" s="400"/>
      <c r="AS193" s="399"/>
      <c r="AT193" s="400"/>
      <c r="AU193" s="399"/>
      <c r="AV193" s="400"/>
      <c r="AW193" s="399"/>
      <c r="AX193" s="400"/>
    </row>
    <row r="194" spans="1:50" s="401" customFormat="1" x14ac:dyDescent="0.25">
      <c r="A194" s="399"/>
      <c r="B194" s="483"/>
      <c r="C194" s="399"/>
      <c r="D194" s="400"/>
      <c r="E194" s="399"/>
      <c r="F194" s="400"/>
      <c r="G194" s="399"/>
      <c r="H194" s="400"/>
      <c r="I194" s="399"/>
      <c r="J194" s="400"/>
      <c r="K194" s="399"/>
      <c r="L194" s="400"/>
      <c r="M194" s="399"/>
      <c r="N194" s="400"/>
      <c r="O194" s="399"/>
      <c r="P194" s="400"/>
      <c r="Q194" s="399"/>
      <c r="R194" s="400"/>
      <c r="S194" s="399"/>
      <c r="T194" s="400"/>
      <c r="U194" s="399"/>
      <c r="V194" s="400"/>
      <c r="W194" s="399"/>
      <c r="X194" s="400"/>
      <c r="Y194" s="399"/>
      <c r="Z194" s="400"/>
      <c r="AA194" s="399"/>
      <c r="AB194" s="400"/>
      <c r="AC194" s="399"/>
      <c r="AD194" s="400"/>
      <c r="AE194" s="399"/>
      <c r="AF194" s="400"/>
      <c r="AG194" s="399"/>
      <c r="AH194" s="400"/>
      <c r="AI194" s="399"/>
      <c r="AJ194" s="400"/>
      <c r="AK194" s="399"/>
      <c r="AL194" s="400"/>
      <c r="AM194" s="399"/>
      <c r="AN194" s="400"/>
      <c r="AO194" s="399"/>
      <c r="AP194" s="400"/>
      <c r="AQ194" s="399"/>
      <c r="AR194" s="400"/>
      <c r="AS194" s="399"/>
      <c r="AT194" s="400"/>
      <c r="AU194" s="399"/>
      <c r="AV194" s="400"/>
      <c r="AW194" s="399"/>
      <c r="AX194" s="400"/>
    </row>
    <row r="195" spans="1:50" s="401" customFormat="1" x14ac:dyDescent="0.25">
      <c r="A195" s="399"/>
      <c r="B195" s="483"/>
      <c r="C195" s="399"/>
      <c r="D195" s="400"/>
      <c r="E195" s="399"/>
      <c r="F195" s="400"/>
      <c r="G195" s="399"/>
      <c r="H195" s="400"/>
      <c r="I195" s="399"/>
      <c r="J195" s="400"/>
      <c r="K195" s="399"/>
      <c r="L195" s="400"/>
      <c r="M195" s="399"/>
      <c r="N195" s="400"/>
      <c r="O195" s="399"/>
      <c r="P195" s="400"/>
      <c r="Q195" s="399"/>
      <c r="R195" s="400"/>
      <c r="S195" s="399"/>
      <c r="T195" s="400"/>
      <c r="U195" s="399"/>
      <c r="V195" s="400"/>
      <c r="W195" s="399"/>
      <c r="X195" s="400"/>
      <c r="Y195" s="399"/>
      <c r="Z195" s="400"/>
      <c r="AA195" s="399"/>
      <c r="AB195" s="400"/>
      <c r="AC195" s="399"/>
      <c r="AD195" s="400"/>
      <c r="AE195" s="399"/>
      <c r="AF195" s="400"/>
      <c r="AG195" s="399"/>
      <c r="AH195" s="400"/>
      <c r="AI195" s="399"/>
      <c r="AJ195" s="400"/>
      <c r="AK195" s="399"/>
      <c r="AL195" s="400"/>
      <c r="AM195" s="399"/>
      <c r="AN195" s="400"/>
      <c r="AO195" s="399"/>
      <c r="AP195" s="400"/>
      <c r="AQ195" s="399"/>
      <c r="AR195" s="400"/>
      <c r="AS195" s="399"/>
      <c r="AT195" s="400"/>
      <c r="AU195" s="399"/>
      <c r="AV195" s="400"/>
      <c r="AW195" s="399"/>
      <c r="AX195" s="400"/>
    </row>
    <row r="196" spans="1:50" s="401" customFormat="1" x14ac:dyDescent="0.25">
      <c r="A196" s="399"/>
      <c r="B196" s="483"/>
      <c r="C196" s="399"/>
      <c r="D196" s="400"/>
      <c r="E196" s="399"/>
      <c r="F196" s="400"/>
      <c r="G196" s="399"/>
      <c r="H196" s="400"/>
      <c r="I196" s="399"/>
      <c r="J196" s="400"/>
      <c r="K196" s="399"/>
      <c r="L196" s="400"/>
      <c r="M196" s="399"/>
      <c r="N196" s="400"/>
      <c r="O196" s="399"/>
      <c r="P196" s="400"/>
      <c r="Q196" s="399"/>
      <c r="R196" s="400"/>
      <c r="S196" s="399"/>
      <c r="T196" s="400"/>
      <c r="U196" s="399"/>
      <c r="V196" s="400"/>
      <c r="W196" s="399"/>
      <c r="X196" s="400"/>
      <c r="Y196" s="399"/>
      <c r="Z196" s="400"/>
      <c r="AA196" s="399"/>
      <c r="AB196" s="400"/>
      <c r="AC196" s="399"/>
      <c r="AD196" s="400"/>
      <c r="AE196" s="399"/>
      <c r="AF196" s="400"/>
      <c r="AG196" s="399"/>
      <c r="AH196" s="400"/>
      <c r="AI196" s="399"/>
      <c r="AJ196" s="400"/>
      <c r="AK196" s="399"/>
      <c r="AL196" s="400"/>
      <c r="AM196" s="399"/>
      <c r="AN196" s="400"/>
      <c r="AO196" s="399"/>
      <c r="AP196" s="400"/>
      <c r="AQ196" s="399"/>
      <c r="AR196" s="400"/>
      <c r="AS196" s="399"/>
      <c r="AT196" s="400"/>
      <c r="AU196" s="399"/>
      <c r="AV196" s="400"/>
      <c r="AW196" s="399"/>
      <c r="AX196" s="400"/>
    </row>
    <row r="197" spans="1:50" s="401" customFormat="1" x14ac:dyDescent="0.25">
      <c r="A197" s="399"/>
      <c r="B197" s="483"/>
      <c r="C197" s="399"/>
      <c r="D197" s="400"/>
      <c r="E197" s="399"/>
      <c r="F197" s="400"/>
      <c r="G197" s="399"/>
      <c r="H197" s="400"/>
      <c r="I197" s="399"/>
      <c r="J197" s="400"/>
      <c r="K197" s="399"/>
      <c r="L197" s="400"/>
      <c r="M197" s="399"/>
      <c r="N197" s="400"/>
      <c r="O197" s="399"/>
      <c r="P197" s="400"/>
      <c r="Q197" s="399"/>
      <c r="R197" s="400"/>
      <c r="S197" s="399"/>
      <c r="T197" s="400"/>
      <c r="U197" s="399"/>
      <c r="V197" s="400"/>
      <c r="W197" s="399"/>
      <c r="X197" s="400"/>
      <c r="Y197" s="399"/>
      <c r="Z197" s="400"/>
      <c r="AA197" s="399"/>
      <c r="AB197" s="400"/>
      <c r="AC197" s="399"/>
      <c r="AD197" s="400"/>
      <c r="AE197" s="399"/>
      <c r="AF197" s="400"/>
      <c r="AG197" s="399"/>
      <c r="AH197" s="400"/>
      <c r="AI197" s="399"/>
      <c r="AJ197" s="400"/>
      <c r="AK197" s="399"/>
      <c r="AL197" s="400"/>
      <c r="AM197" s="399"/>
      <c r="AN197" s="400"/>
      <c r="AO197" s="399"/>
      <c r="AP197" s="400"/>
      <c r="AQ197" s="399"/>
      <c r="AR197" s="400"/>
      <c r="AS197" s="399"/>
      <c r="AT197" s="400"/>
      <c r="AU197" s="399"/>
      <c r="AV197" s="400"/>
      <c r="AW197" s="399"/>
      <c r="AX197" s="400"/>
    </row>
    <row r="198" spans="1:50" s="401" customFormat="1" x14ac:dyDescent="0.25">
      <c r="A198" s="399"/>
      <c r="B198" s="483"/>
      <c r="C198" s="399"/>
      <c r="D198" s="400"/>
      <c r="E198" s="399"/>
      <c r="F198" s="400"/>
      <c r="G198" s="399"/>
      <c r="H198" s="400"/>
      <c r="I198" s="399"/>
      <c r="J198" s="400"/>
      <c r="K198" s="399"/>
      <c r="L198" s="400"/>
      <c r="M198" s="399"/>
      <c r="N198" s="400"/>
      <c r="O198" s="399"/>
      <c r="P198" s="400"/>
      <c r="Q198" s="399"/>
      <c r="R198" s="400"/>
      <c r="S198" s="399"/>
      <c r="T198" s="400"/>
      <c r="U198" s="399"/>
      <c r="V198" s="400"/>
      <c r="W198" s="399"/>
      <c r="X198" s="400"/>
      <c r="Y198" s="399"/>
      <c r="Z198" s="400"/>
      <c r="AA198" s="399"/>
      <c r="AB198" s="400"/>
      <c r="AC198" s="399"/>
      <c r="AD198" s="400"/>
      <c r="AE198" s="399"/>
      <c r="AF198" s="400"/>
      <c r="AG198" s="399"/>
      <c r="AH198" s="400"/>
      <c r="AI198" s="399"/>
      <c r="AJ198" s="400"/>
      <c r="AK198" s="399"/>
      <c r="AL198" s="400"/>
      <c r="AM198" s="399"/>
      <c r="AN198" s="400"/>
      <c r="AO198" s="399"/>
      <c r="AP198" s="400"/>
      <c r="AQ198" s="399"/>
      <c r="AR198" s="400"/>
      <c r="AS198" s="399"/>
      <c r="AT198" s="400"/>
      <c r="AU198" s="399"/>
      <c r="AV198" s="400"/>
      <c r="AW198" s="399"/>
      <c r="AX198" s="400"/>
    </row>
    <row r="199" spans="1:50" s="401" customFormat="1" x14ac:dyDescent="0.25">
      <c r="A199" s="399"/>
      <c r="B199" s="483"/>
      <c r="C199" s="399"/>
      <c r="D199" s="400"/>
      <c r="E199" s="399"/>
      <c r="F199" s="400"/>
      <c r="G199" s="399"/>
      <c r="H199" s="400"/>
      <c r="I199" s="399"/>
      <c r="J199" s="400"/>
      <c r="K199" s="399"/>
      <c r="L199" s="400"/>
      <c r="M199" s="399"/>
      <c r="N199" s="400"/>
      <c r="O199" s="399"/>
      <c r="P199" s="400"/>
      <c r="Q199" s="399"/>
      <c r="R199" s="400"/>
      <c r="S199" s="399"/>
      <c r="T199" s="400"/>
      <c r="U199" s="399"/>
      <c r="V199" s="400"/>
      <c r="W199" s="399"/>
      <c r="X199" s="400"/>
      <c r="Y199" s="399"/>
      <c r="Z199" s="400"/>
      <c r="AA199" s="399"/>
      <c r="AB199" s="400"/>
      <c r="AC199" s="399"/>
      <c r="AD199" s="400"/>
      <c r="AE199" s="399"/>
      <c r="AF199" s="400"/>
      <c r="AG199" s="399"/>
      <c r="AH199" s="400"/>
      <c r="AI199" s="399"/>
      <c r="AJ199" s="400"/>
      <c r="AK199" s="399"/>
      <c r="AL199" s="400"/>
      <c r="AM199" s="399"/>
      <c r="AN199" s="400"/>
      <c r="AO199" s="399"/>
      <c r="AP199" s="400"/>
      <c r="AQ199" s="399"/>
      <c r="AR199" s="400"/>
      <c r="AS199" s="399"/>
      <c r="AT199" s="400"/>
      <c r="AU199" s="399"/>
      <c r="AV199" s="400"/>
      <c r="AW199" s="399"/>
      <c r="AX199" s="400"/>
    </row>
    <row r="200" spans="1:50" s="401" customFormat="1" x14ac:dyDescent="0.25">
      <c r="A200" s="399"/>
      <c r="B200" s="483"/>
      <c r="C200" s="399"/>
      <c r="D200" s="400"/>
      <c r="E200" s="399"/>
      <c r="F200" s="400"/>
      <c r="G200" s="399"/>
      <c r="H200" s="400"/>
      <c r="I200" s="399"/>
      <c r="J200" s="400"/>
      <c r="K200" s="399"/>
      <c r="L200" s="400"/>
      <c r="M200" s="399"/>
      <c r="N200" s="400"/>
      <c r="O200" s="399"/>
      <c r="P200" s="400"/>
      <c r="Q200" s="399"/>
      <c r="R200" s="400"/>
      <c r="S200" s="399"/>
      <c r="T200" s="400"/>
      <c r="U200" s="399"/>
      <c r="V200" s="400"/>
      <c r="W200" s="399"/>
      <c r="X200" s="400"/>
      <c r="Y200" s="399"/>
      <c r="Z200" s="400"/>
      <c r="AA200" s="399"/>
      <c r="AB200" s="400"/>
      <c r="AC200" s="399"/>
      <c r="AD200" s="400"/>
      <c r="AE200" s="399"/>
      <c r="AF200" s="400"/>
      <c r="AG200" s="399"/>
      <c r="AH200" s="400"/>
      <c r="AI200" s="399"/>
      <c r="AJ200" s="400"/>
      <c r="AK200" s="399"/>
      <c r="AL200" s="400"/>
      <c r="AM200" s="399"/>
      <c r="AN200" s="400"/>
      <c r="AO200" s="399"/>
      <c r="AP200" s="400"/>
      <c r="AQ200" s="399"/>
      <c r="AR200" s="400"/>
      <c r="AS200" s="399"/>
      <c r="AT200" s="400"/>
      <c r="AU200" s="399"/>
      <c r="AV200" s="400"/>
      <c r="AW200" s="399"/>
      <c r="AX200" s="400"/>
    </row>
    <row r="201" spans="1:50" s="401" customFormat="1" x14ac:dyDescent="0.25">
      <c r="A201" s="399"/>
      <c r="B201" s="483"/>
      <c r="C201" s="399"/>
      <c r="D201" s="400"/>
      <c r="E201" s="399"/>
      <c r="F201" s="400"/>
      <c r="G201" s="399"/>
      <c r="H201" s="400"/>
      <c r="I201" s="399"/>
      <c r="J201" s="400"/>
      <c r="K201" s="399"/>
      <c r="L201" s="400"/>
      <c r="M201" s="399"/>
      <c r="N201" s="400"/>
      <c r="O201" s="399"/>
      <c r="P201" s="400"/>
      <c r="Q201" s="399"/>
      <c r="R201" s="400"/>
      <c r="S201" s="399"/>
      <c r="T201" s="400"/>
      <c r="U201" s="399"/>
      <c r="V201" s="400"/>
      <c r="W201" s="399"/>
      <c r="X201" s="400"/>
      <c r="Y201" s="399"/>
      <c r="Z201" s="400"/>
      <c r="AA201" s="399"/>
      <c r="AB201" s="400"/>
      <c r="AC201" s="399"/>
      <c r="AD201" s="400"/>
      <c r="AE201" s="399"/>
      <c r="AF201" s="400"/>
      <c r="AG201" s="399"/>
      <c r="AH201" s="400"/>
      <c r="AI201" s="399"/>
      <c r="AJ201" s="400"/>
      <c r="AK201" s="399"/>
      <c r="AL201" s="400"/>
      <c r="AM201" s="399"/>
      <c r="AN201" s="400"/>
      <c r="AO201" s="399"/>
      <c r="AP201" s="400"/>
      <c r="AQ201" s="399"/>
      <c r="AR201" s="400"/>
      <c r="AS201" s="399"/>
      <c r="AT201" s="400"/>
      <c r="AU201" s="399"/>
      <c r="AV201" s="400"/>
      <c r="AW201" s="399"/>
      <c r="AX201" s="400"/>
    </row>
    <row r="202" spans="1:50" s="401" customFormat="1" x14ac:dyDescent="0.25">
      <c r="A202" s="399"/>
      <c r="B202" s="483"/>
      <c r="C202" s="399"/>
      <c r="D202" s="400"/>
      <c r="E202" s="399"/>
      <c r="F202" s="400"/>
      <c r="G202" s="399"/>
      <c r="H202" s="400"/>
      <c r="I202" s="399"/>
      <c r="J202" s="400"/>
      <c r="K202" s="399"/>
      <c r="L202" s="400"/>
      <c r="M202" s="399"/>
      <c r="N202" s="400"/>
      <c r="O202" s="399"/>
      <c r="P202" s="400"/>
      <c r="Q202" s="399"/>
      <c r="R202" s="400"/>
      <c r="S202" s="399"/>
      <c r="T202" s="400"/>
      <c r="U202" s="399"/>
      <c r="V202" s="400"/>
      <c r="W202" s="399"/>
      <c r="X202" s="400"/>
      <c r="Y202" s="399"/>
      <c r="Z202" s="400"/>
      <c r="AA202" s="399"/>
      <c r="AB202" s="400"/>
      <c r="AC202" s="399"/>
      <c r="AD202" s="400"/>
      <c r="AE202" s="399"/>
      <c r="AF202" s="400"/>
      <c r="AG202" s="399"/>
      <c r="AH202" s="400"/>
      <c r="AI202" s="399"/>
      <c r="AJ202" s="400"/>
      <c r="AK202" s="399"/>
      <c r="AL202" s="400"/>
      <c r="AM202" s="399"/>
      <c r="AN202" s="400"/>
      <c r="AO202" s="399"/>
      <c r="AP202" s="400"/>
      <c r="AQ202" s="399"/>
      <c r="AR202" s="400"/>
      <c r="AS202" s="399"/>
      <c r="AT202" s="400"/>
      <c r="AU202" s="399"/>
      <c r="AV202" s="400"/>
      <c r="AW202" s="399"/>
      <c r="AX202" s="400"/>
    </row>
    <row r="203" spans="1:50" s="401" customFormat="1" x14ac:dyDescent="0.25">
      <c r="A203" s="399"/>
      <c r="B203" s="483"/>
      <c r="C203" s="399"/>
      <c r="D203" s="400"/>
      <c r="E203" s="399"/>
      <c r="F203" s="400"/>
      <c r="G203" s="399"/>
      <c r="H203" s="400"/>
      <c r="I203" s="399"/>
      <c r="J203" s="400"/>
      <c r="K203" s="399"/>
      <c r="L203" s="400"/>
      <c r="M203" s="399"/>
      <c r="N203" s="400"/>
      <c r="O203" s="399"/>
      <c r="P203" s="400"/>
      <c r="Q203" s="399"/>
      <c r="R203" s="400"/>
      <c r="S203" s="399"/>
      <c r="T203" s="400"/>
      <c r="U203" s="399"/>
      <c r="V203" s="400"/>
      <c r="W203" s="399"/>
      <c r="X203" s="400"/>
      <c r="Y203" s="399"/>
      <c r="Z203" s="400"/>
      <c r="AA203" s="399"/>
      <c r="AB203" s="400"/>
      <c r="AC203" s="399"/>
      <c r="AD203" s="400"/>
      <c r="AE203" s="399"/>
      <c r="AF203" s="400"/>
      <c r="AG203" s="399"/>
      <c r="AH203" s="400"/>
      <c r="AI203" s="399"/>
      <c r="AJ203" s="400"/>
      <c r="AK203" s="399"/>
      <c r="AL203" s="400"/>
      <c r="AM203" s="399"/>
      <c r="AN203" s="400"/>
      <c r="AO203" s="399"/>
      <c r="AP203" s="400"/>
      <c r="AQ203" s="399"/>
      <c r="AR203" s="400"/>
      <c r="AS203" s="399"/>
      <c r="AT203" s="400"/>
      <c r="AU203" s="399"/>
      <c r="AV203" s="400"/>
      <c r="AW203" s="399"/>
      <c r="AX203" s="400"/>
    </row>
    <row r="204" spans="1:50" s="401" customFormat="1" x14ac:dyDescent="0.25">
      <c r="A204" s="399"/>
      <c r="B204" s="483"/>
      <c r="C204" s="399"/>
      <c r="D204" s="400"/>
      <c r="E204" s="399"/>
      <c r="F204" s="400"/>
      <c r="G204" s="399"/>
      <c r="H204" s="400"/>
      <c r="I204" s="399"/>
      <c r="J204" s="400"/>
      <c r="K204" s="399"/>
      <c r="L204" s="400"/>
      <c r="M204" s="399"/>
      <c r="N204" s="400"/>
      <c r="O204" s="399"/>
      <c r="P204" s="400"/>
      <c r="Q204" s="399"/>
      <c r="R204" s="400"/>
      <c r="S204" s="399"/>
      <c r="T204" s="400"/>
      <c r="U204" s="399"/>
      <c r="V204" s="400"/>
      <c r="W204" s="399"/>
      <c r="X204" s="400"/>
      <c r="Y204" s="399"/>
      <c r="Z204" s="400"/>
      <c r="AA204" s="399"/>
      <c r="AB204" s="400"/>
      <c r="AC204" s="399"/>
      <c r="AD204" s="400"/>
      <c r="AE204" s="399"/>
      <c r="AF204" s="400"/>
      <c r="AG204" s="399"/>
      <c r="AH204" s="400"/>
      <c r="AI204" s="399"/>
      <c r="AJ204" s="400"/>
      <c r="AK204" s="399"/>
      <c r="AL204" s="400"/>
      <c r="AM204" s="399"/>
      <c r="AN204" s="400"/>
      <c r="AO204" s="399"/>
      <c r="AP204" s="400"/>
      <c r="AQ204" s="399"/>
      <c r="AR204" s="400"/>
      <c r="AS204" s="399"/>
      <c r="AT204" s="400"/>
      <c r="AU204" s="399"/>
      <c r="AV204" s="400"/>
      <c r="AW204" s="399"/>
      <c r="AX204" s="400"/>
    </row>
    <row r="205" spans="1:50" s="401" customFormat="1" x14ac:dyDescent="0.25">
      <c r="A205" s="399"/>
      <c r="B205" s="483"/>
      <c r="C205" s="399"/>
      <c r="D205" s="400"/>
      <c r="E205" s="399"/>
      <c r="F205" s="400"/>
      <c r="G205" s="399"/>
      <c r="H205" s="400"/>
      <c r="I205" s="399"/>
      <c r="J205" s="400"/>
      <c r="K205" s="399"/>
      <c r="L205" s="400"/>
      <c r="M205" s="399"/>
      <c r="N205" s="400"/>
      <c r="O205" s="399"/>
      <c r="P205" s="400"/>
      <c r="Q205" s="399"/>
      <c r="R205" s="400"/>
      <c r="S205" s="399"/>
      <c r="T205" s="400"/>
      <c r="U205" s="399"/>
      <c r="V205" s="400"/>
      <c r="W205" s="399"/>
      <c r="X205" s="400"/>
      <c r="Y205" s="399"/>
      <c r="Z205" s="400"/>
      <c r="AA205" s="399"/>
      <c r="AB205" s="400"/>
      <c r="AC205" s="399"/>
      <c r="AD205" s="400"/>
      <c r="AE205" s="399"/>
      <c r="AF205" s="400"/>
      <c r="AG205" s="399"/>
      <c r="AH205" s="400"/>
      <c r="AI205" s="399"/>
      <c r="AJ205" s="400"/>
      <c r="AK205" s="399"/>
      <c r="AL205" s="400"/>
      <c r="AM205" s="399"/>
      <c r="AN205" s="400"/>
      <c r="AO205" s="399"/>
      <c r="AP205" s="400"/>
      <c r="AQ205" s="399"/>
      <c r="AR205" s="400"/>
      <c r="AS205" s="399"/>
      <c r="AT205" s="400"/>
      <c r="AU205" s="399"/>
      <c r="AV205" s="400"/>
      <c r="AW205" s="399"/>
      <c r="AX205" s="400"/>
    </row>
    <row r="206" spans="1:50" s="401" customFormat="1" x14ac:dyDescent="0.25">
      <c r="A206" s="399"/>
      <c r="B206" s="483"/>
      <c r="C206" s="399"/>
      <c r="D206" s="400"/>
      <c r="E206" s="399"/>
      <c r="F206" s="400"/>
      <c r="G206" s="399"/>
      <c r="H206" s="400"/>
      <c r="I206" s="399"/>
      <c r="J206" s="400"/>
      <c r="K206" s="399"/>
      <c r="L206" s="400"/>
      <c r="M206" s="399"/>
      <c r="N206" s="400"/>
      <c r="O206" s="399"/>
      <c r="P206" s="400"/>
      <c r="Q206" s="399"/>
      <c r="R206" s="400"/>
      <c r="S206" s="399"/>
      <c r="T206" s="400"/>
      <c r="U206" s="399"/>
      <c r="V206" s="400"/>
      <c r="W206" s="399"/>
      <c r="X206" s="400"/>
      <c r="Y206" s="399"/>
      <c r="Z206" s="400"/>
      <c r="AA206" s="399"/>
      <c r="AB206" s="400"/>
      <c r="AC206" s="399"/>
      <c r="AD206" s="400"/>
      <c r="AE206" s="399"/>
      <c r="AF206" s="400"/>
      <c r="AG206" s="399"/>
      <c r="AH206" s="400"/>
      <c r="AI206" s="399"/>
      <c r="AJ206" s="400"/>
      <c r="AK206" s="399"/>
      <c r="AL206" s="400"/>
      <c r="AM206" s="399"/>
      <c r="AN206" s="400"/>
      <c r="AO206" s="399"/>
      <c r="AP206" s="400"/>
      <c r="AQ206" s="399"/>
      <c r="AR206" s="400"/>
      <c r="AS206" s="399"/>
      <c r="AT206" s="400"/>
      <c r="AU206" s="399"/>
      <c r="AV206" s="400"/>
      <c r="AW206" s="399"/>
      <c r="AX206" s="400"/>
    </row>
    <row r="207" spans="1:50" s="401" customFormat="1" x14ac:dyDescent="0.25">
      <c r="A207" s="399"/>
      <c r="B207" s="483"/>
      <c r="C207" s="399"/>
      <c r="D207" s="400"/>
      <c r="E207" s="399"/>
      <c r="F207" s="400"/>
      <c r="G207" s="399"/>
      <c r="H207" s="400"/>
      <c r="I207" s="399"/>
      <c r="J207" s="400"/>
      <c r="K207" s="399"/>
      <c r="L207" s="400"/>
      <c r="M207" s="399"/>
      <c r="N207" s="400"/>
      <c r="O207" s="399"/>
      <c r="P207" s="400"/>
      <c r="Q207" s="399"/>
      <c r="R207" s="400"/>
      <c r="S207" s="399"/>
      <c r="T207" s="400"/>
      <c r="U207" s="399"/>
      <c r="V207" s="400"/>
      <c r="W207" s="399"/>
      <c r="X207" s="400"/>
      <c r="Y207" s="399"/>
      <c r="Z207" s="400"/>
      <c r="AA207" s="399"/>
      <c r="AB207" s="400"/>
      <c r="AC207" s="399"/>
      <c r="AD207" s="400"/>
      <c r="AE207" s="399"/>
      <c r="AF207" s="400"/>
      <c r="AG207" s="399"/>
      <c r="AH207" s="400"/>
      <c r="AI207" s="399"/>
      <c r="AJ207" s="400"/>
      <c r="AK207" s="399"/>
      <c r="AL207" s="400"/>
      <c r="AM207" s="399"/>
      <c r="AN207" s="400"/>
      <c r="AO207" s="399"/>
      <c r="AP207" s="400"/>
      <c r="AQ207" s="399"/>
      <c r="AR207" s="400"/>
      <c r="AS207" s="399"/>
      <c r="AT207" s="400"/>
      <c r="AU207" s="399"/>
      <c r="AV207" s="400"/>
      <c r="AW207" s="399"/>
      <c r="AX207" s="400"/>
    </row>
    <row r="208" spans="1:50" s="401" customFormat="1" x14ac:dyDescent="0.25">
      <c r="A208" s="399"/>
      <c r="B208" s="483"/>
      <c r="C208" s="399"/>
      <c r="D208" s="400"/>
      <c r="E208" s="399"/>
      <c r="F208" s="400"/>
      <c r="G208" s="399"/>
      <c r="H208" s="400"/>
      <c r="I208" s="399"/>
      <c r="J208" s="400"/>
      <c r="K208" s="399"/>
      <c r="L208" s="400"/>
      <c r="M208" s="399"/>
      <c r="N208" s="400"/>
      <c r="O208" s="399"/>
      <c r="P208" s="400"/>
      <c r="Q208" s="399"/>
      <c r="R208" s="400"/>
      <c r="S208" s="399"/>
      <c r="T208" s="400"/>
      <c r="U208" s="399"/>
      <c r="V208" s="400"/>
      <c r="W208" s="399"/>
      <c r="X208" s="400"/>
      <c r="Y208" s="399"/>
      <c r="Z208" s="400"/>
      <c r="AA208" s="399"/>
      <c r="AB208" s="400"/>
      <c r="AC208" s="399"/>
      <c r="AD208" s="400"/>
      <c r="AE208" s="399"/>
      <c r="AF208" s="400"/>
      <c r="AG208" s="399"/>
      <c r="AH208" s="400"/>
      <c r="AI208" s="399"/>
      <c r="AJ208" s="400"/>
      <c r="AK208" s="399"/>
      <c r="AL208" s="400"/>
      <c r="AM208" s="399"/>
      <c r="AN208" s="400"/>
      <c r="AO208" s="399"/>
      <c r="AP208" s="400"/>
      <c r="AQ208" s="399"/>
      <c r="AR208" s="400"/>
      <c r="AS208" s="399"/>
      <c r="AT208" s="400"/>
      <c r="AU208" s="399"/>
      <c r="AV208" s="400"/>
      <c r="AW208" s="399"/>
      <c r="AX208" s="400"/>
    </row>
    <row r="209" spans="1:50" s="401" customFormat="1" x14ac:dyDescent="0.25">
      <c r="A209" s="399"/>
      <c r="B209" s="483"/>
      <c r="C209" s="399"/>
      <c r="D209" s="400"/>
      <c r="E209" s="399"/>
      <c r="F209" s="400"/>
      <c r="G209" s="399"/>
      <c r="H209" s="400"/>
      <c r="I209" s="399"/>
      <c r="J209" s="400"/>
      <c r="K209" s="399"/>
      <c r="L209" s="400"/>
      <c r="M209" s="399"/>
      <c r="N209" s="400"/>
      <c r="O209" s="399"/>
      <c r="P209" s="400"/>
      <c r="Q209" s="399"/>
      <c r="R209" s="400"/>
      <c r="S209" s="399"/>
      <c r="T209" s="400"/>
      <c r="U209" s="399"/>
      <c r="V209" s="400"/>
      <c r="W209" s="399"/>
      <c r="X209" s="400"/>
      <c r="Y209" s="399"/>
      <c r="Z209" s="400"/>
      <c r="AA209" s="399"/>
      <c r="AB209" s="400"/>
      <c r="AC209" s="399"/>
      <c r="AD209" s="400"/>
      <c r="AE209" s="399"/>
      <c r="AF209" s="400"/>
      <c r="AG209" s="399"/>
      <c r="AH209" s="400"/>
      <c r="AI209" s="399"/>
      <c r="AJ209" s="400"/>
      <c r="AK209" s="399"/>
      <c r="AL209" s="400"/>
      <c r="AM209" s="399"/>
      <c r="AN209" s="400"/>
      <c r="AO209" s="399"/>
      <c r="AP209" s="400"/>
      <c r="AQ209" s="399"/>
      <c r="AR209" s="400"/>
      <c r="AS209" s="399"/>
      <c r="AT209" s="400"/>
      <c r="AU209" s="399"/>
      <c r="AV209" s="400"/>
      <c r="AW209" s="399"/>
      <c r="AX209" s="400"/>
    </row>
    <row r="210" spans="1:50" s="401" customFormat="1" x14ac:dyDescent="0.25">
      <c r="A210" s="399"/>
      <c r="B210" s="483"/>
      <c r="C210" s="399"/>
      <c r="D210" s="400"/>
      <c r="E210" s="399"/>
      <c r="F210" s="400"/>
      <c r="G210" s="399"/>
      <c r="H210" s="400"/>
      <c r="I210" s="399"/>
      <c r="J210" s="400"/>
      <c r="K210" s="399"/>
      <c r="L210" s="400"/>
      <c r="M210" s="399"/>
      <c r="N210" s="400"/>
      <c r="O210" s="399"/>
      <c r="P210" s="400"/>
      <c r="Q210" s="399"/>
      <c r="R210" s="400"/>
      <c r="S210" s="399"/>
      <c r="T210" s="400"/>
      <c r="U210" s="399"/>
      <c r="V210" s="400"/>
      <c r="W210" s="399"/>
      <c r="X210" s="400"/>
      <c r="Y210" s="399"/>
      <c r="Z210" s="400"/>
      <c r="AA210" s="399"/>
      <c r="AB210" s="400"/>
      <c r="AC210" s="399"/>
      <c r="AD210" s="400"/>
      <c r="AE210" s="399"/>
      <c r="AF210" s="400"/>
      <c r="AG210" s="399"/>
      <c r="AH210" s="400"/>
      <c r="AI210" s="399"/>
      <c r="AJ210" s="400"/>
      <c r="AK210" s="399"/>
      <c r="AL210" s="400"/>
      <c r="AM210" s="399"/>
      <c r="AN210" s="400"/>
      <c r="AO210" s="399"/>
      <c r="AP210" s="400"/>
      <c r="AQ210" s="399"/>
      <c r="AR210" s="400"/>
      <c r="AS210" s="399"/>
      <c r="AT210" s="400"/>
      <c r="AU210" s="399"/>
      <c r="AV210" s="400"/>
      <c r="AW210" s="399"/>
      <c r="AX210" s="400"/>
    </row>
    <row r="211" spans="1:50" s="401" customFormat="1" x14ac:dyDescent="0.25">
      <c r="A211" s="399"/>
      <c r="B211" s="483"/>
      <c r="C211" s="399"/>
      <c r="D211" s="400"/>
      <c r="E211" s="399"/>
      <c r="F211" s="400"/>
      <c r="G211" s="399"/>
      <c r="H211" s="400"/>
      <c r="I211" s="399"/>
      <c r="J211" s="400"/>
      <c r="K211" s="399"/>
      <c r="L211" s="400"/>
      <c r="M211" s="399"/>
      <c r="N211" s="400"/>
      <c r="O211" s="399"/>
      <c r="P211" s="400"/>
      <c r="Q211" s="399"/>
      <c r="R211" s="400"/>
      <c r="S211" s="399"/>
      <c r="T211" s="400"/>
      <c r="U211" s="399"/>
      <c r="V211" s="400"/>
      <c r="W211" s="399"/>
      <c r="X211" s="400"/>
      <c r="Y211" s="399"/>
      <c r="Z211" s="400"/>
      <c r="AA211" s="399"/>
      <c r="AB211" s="400"/>
      <c r="AC211" s="399"/>
      <c r="AD211" s="400"/>
      <c r="AE211" s="399"/>
      <c r="AF211" s="400"/>
      <c r="AG211" s="399"/>
      <c r="AH211" s="400"/>
      <c r="AI211" s="399"/>
      <c r="AJ211" s="400"/>
      <c r="AK211" s="399"/>
      <c r="AL211" s="400"/>
      <c r="AM211" s="399"/>
      <c r="AN211" s="400"/>
      <c r="AO211" s="399"/>
      <c r="AP211" s="400"/>
      <c r="AQ211" s="399"/>
      <c r="AR211" s="400"/>
      <c r="AS211" s="399"/>
      <c r="AT211" s="400"/>
      <c r="AU211" s="399"/>
      <c r="AV211" s="400"/>
      <c r="AW211" s="399"/>
      <c r="AX211" s="400"/>
    </row>
    <row r="212" spans="1:50" s="401" customFormat="1" x14ac:dyDescent="0.25">
      <c r="A212" s="399"/>
      <c r="B212" s="483"/>
      <c r="C212" s="399"/>
      <c r="D212" s="400"/>
      <c r="E212" s="399"/>
      <c r="F212" s="400"/>
      <c r="G212" s="399"/>
      <c r="H212" s="400"/>
      <c r="I212" s="399"/>
      <c r="J212" s="400"/>
      <c r="K212" s="399"/>
      <c r="L212" s="400"/>
      <c r="M212" s="399"/>
      <c r="N212" s="400"/>
      <c r="O212" s="399"/>
      <c r="P212" s="400"/>
      <c r="Q212" s="399"/>
      <c r="R212" s="400"/>
      <c r="S212" s="399"/>
      <c r="T212" s="400"/>
      <c r="U212" s="399"/>
      <c r="V212" s="400"/>
      <c r="W212" s="399"/>
      <c r="X212" s="400"/>
      <c r="Y212" s="399"/>
      <c r="Z212" s="400"/>
      <c r="AA212" s="399"/>
      <c r="AB212" s="400"/>
      <c r="AC212" s="399"/>
      <c r="AD212" s="400"/>
      <c r="AE212" s="399"/>
      <c r="AF212" s="400"/>
      <c r="AG212" s="399"/>
      <c r="AH212" s="400"/>
      <c r="AI212" s="399"/>
      <c r="AJ212" s="400"/>
      <c r="AK212" s="399"/>
      <c r="AL212" s="400"/>
      <c r="AM212" s="399"/>
      <c r="AN212" s="400"/>
      <c r="AO212" s="399"/>
      <c r="AP212" s="400"/>
      <c r="AQ212" s="399"/>
      <c r="AR212" s="400"/>
      <c r="AS212" s="399"/>
      <c r="AT212" s="400"/>
      <c r="AU212" s="399"/>
      <c r="AV212" s="400"/>
      <c r="AW212" s="399"/>
      <c r="AX212" s="400"/>
    </row>
    <row r="213" spans="1:50" s="401" customFormat="1" x14ac:dyDescent="0.25">
      <c r="A213" s="399"/>
      <c r="B213" s="483"/>
      <c r="C213" s="399"/>
      <c r="D213" s="400"/>
      <c r="E213" s="399"/>
      <c r="F213" s="400"/>
      <c r="G213" s="399"/>
      <c r="H213" s="400"/>
      <c r="I213" s="399"/>
      <c r="J213" s="400"/>
      <c r="K213" s="399"/>
      <c r="L213" s="400"/>
      <c r="M213" s="399"/>
      <c r="N213" s="400"/>
      <c r="O213" s="399"/>
      <c r="P213" s="400"/>
      <c r="Q213" s="399"/>
      <c r="R213" s="400"/>
      <c r="S213" s="399"/>
      <c r="T213" s="400"/>
      <c r="U213" s="399"/>
      <c r="V213" s="400"/>
      <c r="W213" s="399"/>
      <c r="X213" s="400"/>
      <c r="Y213" s="399"/>
      <c r="Z213" s="400"/>
      <c r="AA213" s="399"/>
      <c r="AB213" s="400"/>
      <c r="AC213" s="399"/>
      <c r="AD213" s="400"/>
      <c r="AE213" s="399"/>
      <c r="AF213" s="400"/>
      <c r="AG213" s="399"/>
      <c r="AH213" s="400"/>
      <c r="AI213" s="399"/>
      <c r="AJ213" s="400"/>
      <c r="AK213" s="399"/>
      <c r="AL213" s="400"/>
      <c r="AM213" s="399"/>
      <c r="AN213" s="400"/>
      <c r="AO213" s="399"/>
      <c r="AP213" s="400"/>
      <c r="AQ213" s="399"/>
      <c r="AR213" s="400"/>
      <c r="AS213" s="399"/>
      <c r="AT213" s="400"/>
      <c r="AU213" s="399"/>
      <c r="AV213" s="400"/>
      <c r="AW213" s="399"/>
      <c r="AX213" s="400"/>
    </row>
    <row r="214" spans="1:50" s="401" customFormat="1" x14ac:dyDescent="0.25">
      <c r="A214" s="399"/>
      <c r="B214" s="483"/>
      <c r="C214" s="399"/>
      <c r="D214" s="400"/>
      <c r="E214" s="399"/>
      <c r="F214" s="400"/>
      <c r="G214" s="399"/>
      <c r="H214" s="400"/>
      <c r="I214" s="399"/>
      <c r="J214" s="400"/>
      <c r="K214" s="399"/>
      <c r="L214" s="400"/>
      <c r="M214" s="399"/>
      <c r="N214" s="400"/>
      <c r="O214" s="399"/>
      <c r="P214" s="400"/>
      <c r="Q214" s="399"/>
      <c r="R214" s="400"/>
      <c r="S214" s="399"/>
      <c r="T214" s="400"/>
      <c r="U214" s="399"/>
      <c r="V214" s="400"/>
      <c r="W214" s="399"/>
      <c r="X214" s="400"/>
      <c r="Y214" s="399"/>
      <c r="Z214" s="400"/>
      <c r="AA214" s="399"/>
      <c r="AB214" s="400"/>
      <c r="AC214" s="399"/>
      <c r="AD214" s="400"/>
      <c r="AE214" s="399"/>
      <c r="AF214" s="400"/>
      <c r="AG214" s="399"/>
      <c r="AH214" s="400"/>
      <c r="AI214" s="399"/>
      <c r="AJ214" s="400"/>
      <c r="AK214" s="399"/>
      <c r="AL214" s="400"/>
      <c r="AM214" s="399"/>
      <c r="AN214" s="400"/>
      <c r="AO214" s="399"/>
      <c r="AP214" s="400"/>
      <c r="AQ214" s="399"/>
      <c r="AR214" s="400"/>
      <c r="AS214" s="399"/>
      <c r="AT214" s="400"/>
      <c r="AU214" s="399"/>
      <c r="AV214" s="400"/>
      <c r="AW214" s="399"/>
      <c r="AX214" s="400"/>
    </row>
    <row r="215" spans="1:50" s="401" customFormat="1" x14ac:dyDescent="0.25">
      <c r="A215" s="399"/>
      <c r="B215" s="483"/>
      <c r="C215" s="399"/>
      <c r="D215" s="400"/>
      <c r="E215" s="399"/>
      <c r="F215" s="400"/>
      <c r="G215" s="399"/>
      <c r="H215" s="400"/>
      <c r="I215" s="399"/>
      <c r="J215" s="400"/>
      <c r="K215" s="399"/>
      <c r="L215" s="400"/>
      <c r="M215" s="399"/>
      <c r="N215" s="400"/>
      <c r="O215" s="399"/>
      <c r="P215" s="400"/>
      <c r="Q215" s="399"/>
      <c r="R215" s="400"/>
      <c r="S215" s="399"/>
      <c r="T215" s="400"/>
      <c r="U215" s="399"/>
      <c r="V215" s="400"/>
      <c r="W215" s="399"/>
      <c r="X215" s="400"/>
      <c r="Y215" s="399"/>
      <c r="Z215" s="400"/>
      <c r="AA215" s="399"/>
      <c r="AB215" s="400"/>
      <c r="AC215" s="399"/>
      <c r="AD215" s="400"/>
      <c r="AE215" s="399"/>
      <c r="AF215" s="400"/>
      <c r="AG215" s="399"/>
      <c r="AH215" s="400"/>
      <c r="AI215" s="399"/>
      <c r="AJ215" s="400"/>
      <c r="AK215" s="399"/>
      <c r="AL215" s="400"/>
      <c r="AM215" s="399"/>
      <c r="AN215" s="400"/>
      <c r="AO215" s="399"/>
      <c r="AP215" s="400"/>
      <c r="AQ215" s="399"/>
      <c r="AR215" s="400"/>
      <c r="AS215" s="399"/>
      <c r="AT215" s="400"/>
      <c r="AU215" s="399"/>
      <c r="AV215" s="400"/>
      <c r="AW215" s="399"/>
      <c r="AX215" s="400"/>
    </row>
    <row r="216" spans="1:50" s="401" customFormat="1" x14ac:dyDescent="0.25">
      <c r="A216" s="399"/>
      <c r="B216" s="483"/>
      <c r="C216" s="399"/>
      <c r="D216" s="400"/>
      <c r="E216" s="399"/>
      <c r="F216" s="400"/>
      <c r="G216" s="399"/>
      <c r="H216" s="400"/>
      <c r="I216" s="399"/>
      <c r="J216" s="400"/>
      <c r="K216" s="399"/>
      <c r="L216" s="400"/>
      <c r="M216" s="399"/>
      <c r="N216" s="400"/>
      <c r="O216" s="399"/>
      <c r="P216" s="400"/>
      <c r="Q216" s="399"/>
      <c r="R216" s="400"/>
      <c r="S216" s="399"/>
      <c r="T216" s="400"/>
      <c r="U216" s="399"/>
      <c r="V216" s="400"/>
      <c r="W216" s="399"/>
      <c r="X216" s="400"/>
      <c r="Y216" s="399"/>
      <c r="Z216" s="400"/>
      <c r="AA216" s="399"/>
      <c r="AB216" s="400"/>
      <c r="AC216" s="399"/>
      <c r="AD216" s="400"/>
      <c r="AE216" s="399"/>
      <c r="AF216" s="400"/>
      <c r="AG216" s="399"/>
      <c r="AH216" s="400"/>
      <c r="AI216" s="399"/>
      <c r="AJ216" s="400"/>
      <c r="AK216" s="399"/>
      <c r="AL216" s="400"/>
      <c r="AM216" s="399"/>
      <c r="AN216" s="400"/>
      <c r="AO216" s="399"/>
      <c r="AP216" s="400"/>
      <c r="AQ216" s="399"/>
      <c r="AR216" s="400"/>
      <c r="AS216" s="399"/>
      <c r="AT216" s="400"/>
      <c r="AU216" s="399"/>
      <c r="AV216" s="400"/>
      <c r="AW216" s="399"/>
      <c r="AX216" s="400"/>
    </row>
    <row r="217" spans="1:50" s="401" customFormat="1" x14ac:dyDescent="0.25">
      <c r="A217" s="399"/>
      <c r="B217" s="483"/>
      <c r="C217" s="399"/>
      <c r="D217" s="400"/>
      <c r="E217" s="399"/>
      <c r="F217" s="400"/>
      <c r="G217" s="399"/>
      <c r="H217" s="400"/>
      <c r="I217" s="399"/>
      <c r="J217" s="400"/>
      <c r="K217" s="399"/>
      <c r="L217" s="400"/>
      <c r="M217" s="399"/>
      <c r="N217" s="400"/>
      <c r="O217" s="399"/>
      <c r="P217" s="400"/>
      <c r="Q217" s="399"/>
      <c r="R217" s="400"/>
      <c r="S217" s="399"/>
      <c r="T217" s="400"/>
      <c r="U217" s="399"/>
      <c r="V217" s="400"/>
      <c r="W217" s="399"/>
      <c r="X217" s="400"/>
      <c r="Y217" s="399"/>
      <c r="Z217" s="400"/>
      <c r="AA217" s="399"/>
      <c r="AB217" s="400"/>
      <c r="AC217" s="399"/>
      <c r="AD217" s="400"/>
      <c r="AE217" s="399"/>
      <c r="AF217" s="400"/>
      <c r="AG217" s="399"/>
      <c r="AH217" s="400"/>
      <c r="AI217" s="399"/>
      <c r="AJ217" s="400"/>
      <c r="AK217" s="399"/>
      <c r="AL217" s="400"/>
      <c r="AM217" s="399"/>
      <c r="AN217" s="400"/>
      <c r="AO217" s="399"/>
      <c r="AP217" s="400"/>
      <c r="AQ217" s="399"/>
      <c r="AR217" s="400"/>
      <c r="AS217" s="399"/>
      <c r="AT217" s="400"/>
      <c r="AU217" s="399"/>
      <c r="AV217" s="400"/>
      <c r="AW217" s="399"/>
      <c r="AX217" s="400"/>
    </row>
    <row r="218" spans="1:50" s="401" customFormat="1" x14ac:dyDescent="0.25">
      <c r="A218" s="399"/>
      <c r="B218" s="483"/>
      <c r="C218" s="399"/>
      <c r="D218" s="400"/>
      <c r="E218" s="399"/>
      <c r="F218" s="400"/>
      <c r="G218" s="399"/>
      <c r="H218" s="400"/>
      <c r="I218" s="399"/>
      <c r="J218" s="400"/>
      <c r="K218" s="399"/>
      <c r="L218" s="400"/>
      <c r="M218" s="399"/>
      <c r="N218" s="400"/>
      <c r="O218" s="399"/>
      <c r="P218" s="400"/>
      <c r="Q218" s="399"/>
      <c r="R218" s="400"/>
      <c r="S218" s="399"/>
      <c r="T218" s="400"/>
      <c r="U218" s="399"/>
      <c r="V218" s="400"/>
      <c r="W218" s="399"/>
      <c r="X218" s="400"/>
      <c r="Y218" s="399"/>
      <c r="Z218" s="400"/>
      <c r="AA218" s="399"/>
      <c r="AB218" s="400"/>
      <c r="AC218" s="399"/>
      <c r="AD218" s="400"/>
      <c r="AE218" s="399"/>
      <c r="AF218" s="400"/>
      <c r="AG218" s="399"/>
      <c r="AH218" s="400"/>
      <c r="AI218" s="399"/>
      <c r="AJ218" s="400"/>
      <c r="AK218" s="399"/>
      <c r="AL218" s="400"/>
      <c r="AM218" s="399"/>
      <c r="AN218" s="400"/>
      <c r="AO218" s="399"/>
      <c r="AP218" s="400"/>
      <c r="AQ218" s="399"/>
      <c r="AR218" s="400"/>
      <c r="AS218" s="399"/>
      <c r="AT218" s="400"/>
      <c r="AU218" s="399"/>
      <c r="AV218" s="400"/>
      <c r="AW218" s="399"/>
      <c r="AX218" s="400"/>
    </row>
    <row r="219" spans="1:50" s="401" customFormat="1" x14ac:dyDescent="0.25">
      <c r="A219" s="399"/>
      <c r="B219" s="483"/>
      <c r="C219" s="399"/>
      <c r="D219" s="400"/>
      <c r="E219" s="399"/>
      <c r="F219" s="400"/>
      <c r="G219" s="399"/>
      <c r="H219" s="400"/>
      <c r="I219" s="399"/>
      <c r="J219" s="400"/>
      <c r="K219" s="399"/>
      <c r="L219" s="400"/>
      <c r="M219" s="399"/>
      <c r="N219" s="400"/>
      <c r="O219" s="399"/>
      <c r="P219" s="400"/>
      <c r="Q219" s="399"/>
      <c r="R219" s="400"/>
      <c r="S219" s="399"/>
      <c r="T219" s="400"/>
      <c r="U219" s="399"/>
      <c r="V219" s="400"/>
      <c r="W219" s="399"/>
      <c r="X219" s="400"/>
      <c r="Y219" s="399"/>
      <c r="Z219" s="400"/>
      <c r="AA219" s="399"/>
      <c r="AB219" s="400"/>
      <c r="AC219" s="399"/>
      <c r="AD219" s="400"/>
      <c r="AE219" s="399"/>
      <c r="AF219" s="400"/>
      <c r="AG219" s="399"/>
      <c r="AH219" s="400"/>
      <c r="AI219" s="399"/>
      <c r="AJ219" s="400"/>
      <c r="AK219" s="399"/>
      <c r="AL219" s="400"/>
      <c r="AM219" s="399"/>
      <c r="AN219" s="400"/>
      <c r="AO219" s="399"/>
      <c r="AP219" s="400"/>
      <c r="AQ219" s="399"/>
      <c r="AR219" s="400"/>
      <c r="AS219" s="399"/>
      <c r="AT219" s="400"/>
      <c r="AU219" s="399"/>
      <c r="AV219" s="400"/>
      <c r="AW219" s="399"/>
      <c r="AX219" s="400"/>
    </row>
    <row r="220" spans="1:50" s="401" customFormat="1" x14ac:dyDescent="0.25">
      <c r="A220" s="399"/>
      <c r="B220" s="483"/>
      <c r="C220" s="399"/>
      <c r="D220" s="400"/>
      <c r="E220" s="399"/>
      <c r="F220" s="400"/>
      <c r="G220" s="399"/>
      <c r="H220" s="400"/>
      <c r="I220" s="399"/>
      <c r="J220" s="400"/>
      <c r="K220" s="399"/>
      <c r="L220" s="400"/>
      <c r="M220" s="399"/>
      <c r="N220" s="400"/>
      <c r="O220" s="399"/>
      <c r="P220" s="400"/>
      <c r="Q220" s="399"/>
      <c r="R220" s="400"/>
      <c r="S220" s="399"/>
      <c r="T220" s="400"/>
      <c r="U220" s="399"/>
      <c r="V220" s="400"/>
      <c r="W220" s="399"/>
      <c r="X220" s="400"/>
      <c r="Y220" s="399"/>
      <c r="Z220" s="400"/>
      <c r="AA220" s="399"/>
      <c r="AB220" s="400"/>
      <c r="AC220" s="399"/>
      <c r="AD220" s="400"/>
      <c r="AE220" s="399"/>
      <c r="AF220" s="400"/>
      <c r="AG220" s="399"/>
      <c r="AH220" s="400"/>
      <c r="AI220" s="399"/>
      <c r="AJ220" s="400"/>
      <c r="AK220" s="399"/>
      <c r="AL220" s="400"/>
      <c r="AM220" s="399"/>
      <c r="AN220" s="400"/>
      <c r="AO220" s="399"/>
      <c r="AP220" s="400"/>
      <c r="AQ220" s="399"/>
      <c r="AR220" s="400"/>
      <c r="AS220" s="399"/>
      <c r="AT220" s="400"/>
      <c r="AU220" s="399"/>
      <c r="AV220" s="400"/>
      <c r="AW220" s="399"/>
      <c r="AX220" s="400"/>
    </row>
    <row r="221" spans="1:50" s="401" customFormat="1" x14ac:dyDescent="0.25">
      <c r="A221" s="399"/>
      <c r="B221" s="483"/>
      <c r="C221" s="399"/>
      <c r="D221" s="400"/>
      <c r="E221" s="399"/>
      <c r="F221" s="400"/>
      <c r="G221" s="399"/>
      <c r="H221" s="400"/>
      <c r="I221" s="399"/>
      <c r="J221" s="400"/>
      <c r="K221" s="399"/>
      <c r="L221" s="400"/>
      <c r="M221" s="399"/>
      <c r="N221" s="400"/>
      <c r="O221" s="399"/>
      <c r="P221" s="400"/>
      <c r="Q221" s="399"/>
      <c r="R221" s="400"/>
      <c r="S221" s="399"/>
      <c r="T221" s="400"/>
      <c r="U221" s="399"/>
      <c r="V221" s="400"/>
      <c r="W221" s="399"/>
      <c r="X221" s="400"/>
      <c r="Y221" s="399"/>
      <c r="Z221" s="400"/>
      <c r="AA221" s="399"/>
      <c r="AB221" s="400"/>
      <c r="AC221" s="399"/>
      <c r="AD221" s="400"/>
      <c r="AE221" s="399"/>
      <c r="AF221" s="400"/>
      <c r="AG221" s="399"/>
      <c r="AH221" s="400"/>
      <c r="AI221" s="399"/>
      <c r="AJ221" s="400"/>
      <c r="AK221" s="399"/>
      <c r="AL221" s="400"/>
      <c r="AM221" s="399"/>
      <c r="AN221" s="400"/>
      <c r="AO221" s="399"/>
      <c r="AP221" s="400"/>
      <c r="AQ221" s="399"/>
      <c r="AR221" s="400"/>
      <c r="AS221" s="399"/>
      <c r="AT221" s="400"/>
      <c r="AU221" s="399"/>
      <c r="AV221" s="400"/>
      <c r="AW221" s="399"/>
      <c r="AX221" s="400"/>
    </row>
    <row r="222" spans="1:50" s="401" customFormat="1" x14ac:dyDescent="0.25">
      <c r="A222" s="399"/>
      <c r="B222" s="483"/>
      <c r="C222" s="399"/>
      <c r="D222" s="400"/>
      <c r="E222" s="399"/>
      <c r="F222" s="400"/>
      <c r="G222" s="399"/>
      <c r="H222" s="400"/>
      <c r="I222" s="399"/>
      <c r="J222" s="400"/>
      <c r="K222" s="399"/>
      <c r="L222" s="400"/>
      <c r="M222" s="399"/>
      <c r="N222" s="400"/>
      <c r="O222" s="399"/>
      <c r="P222" s="400"/>
      <c r="Q222" s="399"/>
      <c r="R222" s="400"/>
      <c r="S222" s="399"/>
      <c r="T222" s="400"/>
      <c r="U222" s="399"/>
      <c r="V222" s="400"/>
      <c r="W222" s="399"/>
      <c r="X222" s="400"/>
      <c r="Y222" s="399"/>
      <c r="Z222" s="400"/>
      <c r="AA222" s="399"/>
      <c r="AB222" s="400"/>
      <c r="AC222" s="399"/>
      <c r="AD222" s="400"/>
      <c r="AE222" s="399"/>
      <c r="AF222" s="400"/>
      <c r="AG222" s="399"/>
      <c r="AH222" s="400"/>
      <c r="AI222" s="399"/>
      <c r="AJ222" s="400"/>
      <c r="AK222" s="399"/>
      <c r="AL222" s="400"/>
      <c r="AM222" s="399"/>
      <c r="AN222" s="400"/>
      <c r="AO222" s="399"/>
      <c r="AP222" s="400"/>
      <c r="AQ222" s="399"/>
      <c r="AR222" s="400"/>
      <c r="AS222" s="399"/>
      <c r="AT222" s="400"/>
      <c r="AU222" s="399"/>
      <c r="AV222" s="400"/>
      <c r="AW222" s="399"/>
      <c r="AX222" s="400"/>
    </row>
    <row r="223" spans="1:50" s="401" customFormat="1" x14ac:dyDescent="0.25">
      <c r="A223" s="399"/>
      <c r="B223" s="483"/>
      <c r="C223" s="399"/>
      <c r="D223" s="400"/>
      <c r="E223" s="399"/>
      <c r="F223" s="400"/>
      <c r="G223" s="399"/>
      <c r="H223" s="400"/>
      <c r="I223" s="399"/>
      <c r="J223" s="400"/>
      <c r="K223" s="399"/>
      <c r="L223" s="400"/>
      <c r="M223" s="399"/>
      <c r="N223" s="400"/>
      <c r="O223" s="399"/>
      <c r="P223" s="400"/>
      <c r="Q223" s="399"/>
      <c r="R223" s="400"/>
      <c r="S223" s="399"/>
      <c r="T223" s="400"/>
      <c r="U223" s="399"/>
      <c r="V223" s="400"/>
      <c r="W223" s="399"/>
      <c r="X223" s="400"/>
      <c r="Y223" s="399"/>
      <c r="Z223" s="400"/>
      <c r="AA223" s="399"/>
      <c r="AB223" s="400"/>
      <c r="AC223" s="399"/>
      <c r="AD223" s="400"/>
      <c r="AE223" s="399"/>
      <c r="AF223" s="400"/>
      <c r="AG223" s="399"/>
      <c r="AH223" s="400"/>
      <c r="AI223" s="399"/>
      <c r="AJ223" s="400"/>
      <c r="AK223" s="399"/>
      <c r="AL223" s="400"/>
      <c r="AM223" s="399"/>
      <c r="AN223" s="400"/>
      <c r="AO223" s="399"/>
      <c r="AP223" s="400"/>
      <c r="AQ223" s="399"/>
      <c r="AR223" s="400"/>
      <c r="AS223" s="399"/>
      <c r="AT223" s="400"/>
      <c r="AU223" s="399"/>
      <c r="AV223" s="400"/>
      <c r="AW223" s="399"/>
      <c r="AX223" s="400"/>
    </row>
    <row r="224" spans="1:50" s="401" customFormat="1" x14ac:dyDescent="0.25">
      <c r="A224" s="399"/>
      <c r="B224" s="483"/>
      <c r="C224" s="399"/>
      <c r="D224" s="400"/>
      <c r="E224" s="399"/>
      <c r="F224" s="400"/>
      <c r="G224" s="399"/>
      <c r="H224" s="400"/>
      <c r="I224" s="399"/>
      <c r="J224" s="400"/>
      <c r="K224" s="399"/>
      <c r="L224" s="400"/>
      <c r="M224" s="399"/>
      <c r="N224" s="400"/>
      <c r="O224" s="399"/>
      <c r="P224" s="400"/>
      <c r="Q224" s="399"/>
      <c r="R224" s="400"/>
      <c r="S224" s="399"/>
      <c r="T224" s="400"/>
      <c r="U224" s="399"/>
      <c r="V224" s="400"/>
      <c r="W224" s="399"/>
      <c r="X224" s="400"/>
      <c r="Y224" s="399"/>
      <c r="Z224" s="400"/>
      <c r="AA224" s="399"/>
      <c r="AB224" s="400"/>
      <c r="AC224" s="399"/>
      <c r="AD224" s="400"/>
      <c r="AE224" s="399"/>
      <c r="AF224" s="400"/>
      <c r="AG224" s="399"/>
      <c r="AH224" s="400"/>
      <c r="AI224" s="399"/>
      <c r="AJ224" s="400"/>
      <c r="AK224" s="399"/>
      <c r="AL224" s="400"/>
      <c r="AM224" s="399"/>
      <c r="AN224" s="400"/>
      <c r="AO224" s="399"/>
      <c r="AP224" s="400"/>
      <c r="AQ224" s="399"/>
      <c r="AR224" s="400"/>
      <c r="AS224" s="399"/>
      <c r="AT224" s="400"/>
      <c r="AU224" s="399"/>
      <c r="AV224" s="400"/>
      <c r="AW224" s="399"/>
      <c r="AX224" s="400"/>
    </row>
    <row r="225" spans="1:50" s="401" customFormat="1" x14ac:dyDescent="0.25">
      <c r="A225" s="399"/>
      <c r="B225" s="483"/>
      <c r="C225" s="399"/>
      <c r="D225" s="400"/>
      <c r="E225" s="399"/>
      <c r="F225" s="400"/>
      <c r="G225" s="399"/>
      <c r="H225" s="400"/>
      <c r="I225" s="399"/>
      <c r="J225" s="400"/>
      <c r="K225" s="399"/>
      <c r="L225" s="400"/>
      <c r="M225" s="399"/>
      <c r="N225" s="400"/>
      <c r="O225" s="399"/>
      <c r="P225" s="400"/>
      <c r="Q225" s="399"/>
      <c r="R225" s="400"/>
      <c r="S225" s="399"/>
      <c r="T225" s="400"/>
      <c r="U225" s="399"/>
      <c r="V225" s="400"/>
      <c r="W225" s="399"/>
      <c r="X225" s="400"/>
      <c r="Y225" s="399"/>
      <c r="Z225" s="400"/>
      <c r="AA225" s="399"/>
      <c r="AB225" s="400"/>
      <c r="AC225" s="399"/>
      <c r="AD225" s="400"/>
      <c r="AE225" s="399"/>
      <c r="AF225" s="400"/>
      <c r="AG225" s="399"/>
      <c r="AH225" s="400"/>
      <c r="AI225" s="399"/>
      <c r="AJ225" s="400"/>
      <c r="AK225" s="399"/>
      <c r="AL225" s="400"/>
      <c r="AM225" s="399"/>
      <c r="AN225" s="400"/>
      <c r="AO225" s="399"/>
      <c r="AP225" s="400"/>
      <c r="AQ225" s="399"/>
      <c r="AR225" s="400"/>
      <c r="AS225" s="399"/>
      <c r="AT225" s="400"/>
      <c r="AU225" s="399"/>
      <c r="AV225" s="400"/>
      <c r="AW225" s="399"/>
      <c r="AX225" s="400"/>
    </row>
    <row r="226" spans="1:50" s="401" customFormat="1" x14ac:dyDescent="0.25">
      <c r="A226" s="399"/>
      <c r="B226" s="483"/>
      <c r="C226" s="399"/>
      <c r="D226" s="400"/>
      <c r="E226" s="399"/>
      <c r="F226" s="400"/>
      <c r="G226" s="399"/>
      <c r="H226" s="400"/>
      <c r="I226" s="399"/>
      <c r="J226" s="400"/>
      <c r="K226" s="399"/>
      <c r="L226" s="400"/>
      <c r="M226" s="399"/>
      <c r="N226" s="400"/>
      <c r="O226" s="399"/>
      <c r="P226" s="400"/>
      <c r="Q226" s="399"/>
      <c r="R226" s="400"/>
      <c r="S226" s="399"/>
      <c r="T226" s="400"/>
      <c r="U226" s="399"/>
      <c r="V226" s="400"/>
      <c r="W226" s="399"/>
      <c r="X226" s="400"/>
      <c r="Y226" s="399"/>
      <c r="Z226" s="400"/>
      <c r="AA226" s="399"/>
      <c r="AB226" s="400"/>
      <c r="AC226" s="399"/>
      <c r="AD226" s="400"/>
      <c r="AE226" s="399"/>
      <c r="AF226" s="400"/>
      <c r="AG226" s="399"/>
      <c r="AH226" s="400"/>
      <c r="AI226" s="399"/>
      <c r="AJ226" s="400"/>
      <c r="AK226" s="399"/>
      <c r="AL226" s="400"/>
      <c r="AM226" s="399"/>
      <c r="AN226" s="400"/>
      <c r="AO226" s="399"/>
      <c r="AP226" s="400"/>
      <c r="AQ226" s="399"/>
      <c r="AR226" s="400"/>
      <c r="AS226" s="399"/>
      <c r="AT226" s="400"/>
      <c r="AU226" s="399"/>
      <c r="AV226" s="400"/>
      <c r="AW226" s="399"/>
      <c r="AX226" s="400"/>
    </row>
    <row r="227" spans="1:50" s="401" customFormat="1" x14ac:dyDescent="0.25">
      <c r="A227" s="399"/>
      <c r="B227" s="483"/>
      <c r="C227" s="399"/>
      <c r="D227" s="400"/>
      <c r="E227" s="399"/>
      <c r="F227" s="400"/>
      <c r="G227" s="399"/>
      <c r="H227" s="400"/>
      <c r="I227" s="399"/>
      <c r="J227" s="400"/>
      <c r="K227" s="399"/>
      <c r="L227" s="400"/>
      <c r="M227" s="399"/>
      <c r="N227" s="400"/>
      <c r="O227" s="399"/>
      <c r="P227" s="400"/>
      <c r="Q227" s="399"/>
      <c r="R227" s="400"/>
      <c r="S227" s="399"/>
      <c r="T227" s="400"/>
      <c r="U227" s="399"/>
      <c r="V227" s="400"/>
      <c r="W227" s="399"/>
      <c r="X227" s="400"/>
      <c r="Y227" s="399"/>
      <c r="Z227" s="400"/>
      <c r="AA227" s="399"/>
      <c r="AB227" s="400"/>
      <c r="AC227" s="399"/>
      <c r="AD227" s="400"/>
      <c r="AE227" s="399"/>
      <c r="AF227" s="400"/>
      <c r="AG227" s="399"/>
      <c r="AH227" s="400"/>
      <c r="AI227" s="399"/>
      <c r="AJ227" s="400"/>
      <c r="AK227" s="399"/>
      <c r="AL227" s="400"/>
      <c r="AM227" s="399"/>
      <c r="AN227" s="400"/>
      <c r="AO227" s="399"/>
      <c r="AP227" s="400"/>
      <c r="AQ227" s="399"/>
      <c r="AR227" s="400"/>
      <c r="AS227" s="399"/>
      <c r="AT227" s="400"/>
      <c r="AU227" s="399"/>
      <c r="AV227" s="400"/>
      <c r="AW227" s="399"/>
      <c r="AX227" s="400"/>
    </row>
    <row r="228" spans="1:50" s="401" customFormat="1" x14ac:dyDescent="0.25">
      <c r="A228" s="399"/>
      <c r="B228" s="483"/>
      <c r="C228" s="399"/>
      <c r="D228" s="400"/>
      <c r="E228" s="399"/>
      <c r="F228" s="400"/>
      <c r="G228" s="399"/>
      <c r="H228" s="400"/>
      <c r="I228" s="399"/>
      <c r="J228" s="400"/>
      <c r="K228" s="399"/>
      <c r="L228" s="400"/>
      <c r="M228" s="399"/>
      <c r="N228" s="400"/>
      <c r="O228" s="399"/>
      <c r="P228" s="400"/>
      <c r="Q228" s="399"/>
      <c r="R228" s="400"/>
      <c r="S228" s="399"/>
      <c r="T228" s="400"/>
      <c r="U228" s="399"/>
      <c r="V228" s="400"/>
      <c r="W228" s="399"/>
      <c r="X228" s="400"/>
      <c r="Y228" s="399"/>
      <c r="Z228" s="400"/>
      <c r="AA228" s="399"/>
      <c r="AB228" s="400"/>
      <c r="AC228" s="399"/>
      <c r="AD228" s="400"/>
      <c r="AE228" s="399"/>
      <c r="AF228" s="400"/>
      <c r="AG228" s="399"/>
      <c r="AH228" s="400"/>
      <c r="AI228" s="399"/>
      <c r="AJ228" s="400"/>
      <c r="AK228" s="399"/>
      <c r="AL228" s="400"/>
      <c r="AM228" s="399"/>
      <c r="AN228" s="400"/>
      <c r="AO228" s="399"/>
      <c r="AP228" s="400"/>
      <c r="AQ228" s="399"/>
      <c r="AR228" s="400"/>
      <c r="AS228" s="399"/>
      <c r="AT228" s="400"/>
      <c r="AU228" s="399"/>
      <c r="AV228" s="400"/>
      <c r="AW228" s="399"/>
      <c r="AX228" s="400"/>
    </row>
    <row r="229" spans="1:50" s="401" customFormat="1" x14ac:dyDescent="0.25">
      <c r="A229" s="399"/>
      <c r="B229" s="483"/>
      <c r="C229" s="399"/>
      <c r="D229" s="400"/>
      <c r="E229" s="399"/>
      <c r="F229" s="400"/>
      <c r="G229" s="399"/>
      <c r="H229" s="400"/>
      <c r="I229" s="399"/>
      <c r="J229" s="400"/>
      <c r="K229" s="399"/>
      <c r="L229" s="400"/>
      <c r="M229" s="399"/>
      <c r="N229" s="400"/>
      <c r="O229" s="399"/>
      <c r="P229" s="400"/>
      <c r="Q229" s="399"/>
      <c r="R229" s="400"/>
      <c r="S229" s="399"/>
      <c r="T229" s="400"/>
      <c r="U229" s="399"/>
      <c r="V229" s="400"/>
      <c r="W229" s="399"/>
      <c r="X229" s="400"/>
      <c r="Y229" s="399"/>
      <c r="Z229" s="400"/>
      <c r="AA229" s="399"/>
      <c r="AB229" s="400"/>
      <c r="AC229" s="399"/>
      <c r="AD229" s="400"/>
      <c r="AE229" s="399"/>
      <c r="AF229" s="400"/>
      <c r="AG229" s="399"/>
      <c r="AH229" s="400"/>
      <c r="AI229" s="399"/>
      <c r="AJ229" s="400"/>
      <c r="AK229" s="399"/>
      <c r="AL229" s="400"/>
      <c r="AM229" s="399"/>
      <c r="AN229" s="400"/>
      <c r="AO229" s="399"/>
      <c r="AP229" s="400"/>
      <c r="AQ229" s="399"/>
      <c r="AR229" s="400"/>
      <c r="AS229" s="399"/>
      <c r="AT229" s="400"/>
      <c r="AU229" s="399"/>
      <c r="AV229" s="400"/>
      <c r="AW229" s="399"/>
      <c r="AX229" s="400"/>
    </row>
    <row r="230" spans="1:50" s="401" customFormat="1" x14ac:dyDescent="0.25">
      <c r="A230" s="399"/>
      <c r="B230" s="483"/>
      <c r="C230" s="399"/>
      <c r="D230" s="400"/>
      <c r="E230" s="399"/>
      <c r="F230" s="400"/>
      <c r="G230" s="399"/>
      <c r="H230" s="400"/>
      <c r="I230" s="399"/>
      <c r="J230" s="400"/>
      <c r="K230" s="399"/>
      <c r="L230" s="400"/>
      <c r="M230" s="399"/>
      <c r="N230" s="400"/>
      <c r="O230" s="399"/>
      <c r="P230" s="400"/>
      <c r="Q230" s="399"/>
      <c r="R230" s="400"/>
      <c r="S230" s="399"/>
      <c r="T230" s="400"/>
      <c r="U230" s="399"/>
      <c r="V230" s="400"/>
      <c r="W230" s="399"/>
      <c r="X230" s="400"/>
      <c r="Y230" s="399"/>
      <c r="Z230" s="400"/>
      <c r="AA230" s="399"/>
      <c r="AB230" s="400"/>
      <c r="AC230" s="399"/>
      <c r="AD230" s="400"/>
      <c r="AE230" s="399"/>
      <c r="AF230" s="400"/>
      <c r="AG230" s="399"/>
      <c r="AH230" s="400"/>
      <c r="AI230" s="399"/>
      <c r="AJ230" s="400"/>
      <c r="AK230" s="399"/>
      <c r="AL230" s="400"/>
      <c r="AM230" s="399"/>
      <c r="AN230" s="400"/>
      <c r="AO230" s="399"/>
      <c r="AP230" s="400"/>
      <c r="AQ230" s="399"/>
      <c r="AR230" s="400"/>
      <c r="AS230" s="399"/>
      <c r="AT230" s="400"/>
      <c r="AU230" s="399"/>
      <c r="AV230" s="400"/>
      <c r="AW230" s="399"/>
      <c r="AX230" s="400"/>
    </row>
    <row r="231" spans="1:50" s="401" customFormat="1" x14ac:dyDescent="0.25">
      <c r="A231" s="399"/>
      <c r="B231" s="483"/>
      <c r="C231" s="399"/>
      <c r="D231" s="400"/>
      <c r="E231" s="399"/>
      <c r="F231" s="400"/>
      <c r="G231" s="399"/>
      <c r="H231" s="400"/>
      <c r="I231" s="399"/>
      <c r="J231" s="400"/>
      <c r="K231" s="399"/>
      <c r="L231" s="400"/>
      <c r="M231" s="399"/>
      <c r="N231" s="400"/>
      <c r="O231" s="399"/>
      <c r="P231" s="400"/>
      <c r="Q231" s="399"/>
      <c r="R231" s="400"/>
      <c r="S231" s="399"/>
      <c r="T231" s="400"/>
      <c r="U231" s="399"/>
      <c r="V231" s="400"/>
      <c r="W231" s="399"/>
      <c r="X231" s="400"/>
      <c r="Y231" s="399"/>
      <c r="Z231" s="400"/>
      <c r="AA231" s="399"/>
      <c r="AB231" s="400"/>
      <c r="AC231" s="399"/>
      <c r="AD231" s="400"/>
      <c r="AE231" s="399"/>
      <c r="AF231" s="400"/>
      <c r="AG231" s="399"/>
      <c r="AH231" s="400"/>
      <c r="AI231" s="399"/>
      <c r="AJ231" s="400"/>
      <c r="AK231" s="399"/>
      <c r="AL231" s="400"/>
      <c r="AM231" s="399"/>
      <c r="AN231" s="400"/>
      <c r="AO231" s="399"/>
      <c r="AP231" s="400"/>
      <c r="AQ231" s="399"/>
      <c r="AR231" s="400"/>
      <c r="AS231" s="399"/>
      <c r="AT231" s="400"/>
      <c r="AU231" s="399"/>
      <c r="AV231" s="400"/>
      <c r="AW231" s="399"/>
      <c r="AX231" s="400"/>
    </row>
    <row r="232" spans="1:50" s="401" customFormat="1" x14ac:dyDescent="0.25">
      <c r="A232" s="399"/>
      <c r="B232" s="483"/>
      <c r="C232" s="399"/>
      <c r="D232" s="400"/>
      <c r="E232" s="399"/>
      <c r="F232" s="400"/>
      <c r="G232" s="399"/>
      <c r="H232" s="400"/>
      <c r="I232" s="399"/>
      <c r="J232" s="400"/>
      <c r="K232" s="399"/>
      <c r="L232" s="400"/>
      <c r="M232" s="399"/>
      <c r="N232" s="400"/>
      <c r="O232" s="399"/>
      <c r="P232" s="400"/>
      <c r="Q232" s="399"/>
      <c r="R232" s="400"/>
      <c r="S232" s="399"/>
      <c r="T232" s="400"/>
      <c r="U232" s="399"/>
      <c r="V232" s="400"/>
      <c r="W232" s="399"/>
      <c r="X232" s="400"/>
      <c r="Y232" s="399"/>
      <c r="Z232" s="400"/>
      <c r="AA232" s="399"/>
      <c r="AB232" s="400"/>
      <c r="AC232" s="399"/>
      <c r="AD232" s="400"/>
      <c r="AE232" s="399"/>
      <c r="AF232" s="400"/>
      <c r="AG232" s="399"/>
      <c r="AH232" s="400"/>
      <c r="AI232" s="399"/>
      <c r="AJ232" s="400"/>
      <c r="AK232" s="399"/>
      <c r="AL232" s="400"/>
      <c r="AM232" s="399"/>
      <c r="AN232" s="400"/>
      <c r="AO232" s="399"/>
      <c r="AP232" s="400"/>
      <c r="AQ232" s="399"/>
      <c r="AR232" s="400"/>
      <c r="AS232" s="399"/>
      <c r="AT232" s="400"/>
      <c r="AU232" s="399"/>
      <c r="AV232" s="400"/>
      <c r="AW232" s="399"/>
      <c r="AX232" s="400"/>
    </row>
    <row r="233" spans="1:50" s="401" customFormat="1" x14ac:dyDescent="0.25">
      <c r="A233" s="399"/>
      <c r="B233" s="483"/>
      <c r="C233" s="399"/>
      <c r="D233" s="400"/>
      <c r="E233" s="399"/>
      <c r="F233" s="400"/>
      <c r="G233" s="399"/>
      <c r="H233" s="400"/>
      <c r="I233" s="399"/>
      <c r="J233" s="400"/>
      <c r="K233" s="399"/>
      <c r="L233" s="400"/>
      <c r="M233" s="399"/>
      <c r="N233" s="400"/>
      <c r="O233" s="399"/>
      <c r="P233" s="400"/>
      <c r="Q233" s="399"/>
      <c r="R233" s="400"/>
      <c r="S233" s="399"/>
      <c r="T233" s="400"/>
      <c r="U233" s="399"/>
      <c r="V233" s="400"/>
      <c r="W233" s="399"/>
      <c r="X233" s="400"/>
      <c r="Y233" s="399"/>
      <c r="Z233" s="400"/>
      <c r="AA233" s="399"/>
      <c r="AB233" s="400"/>
      <c r="AC233" s="399"/>
      <c r="AD233" s="400"/>
      <c r="AE233" s="399"/>
      <c r="AF233" s="400"/>
      <c r="AG233" s="399"/>
      <c r="AH233" s="400"/>
      <c r="AI233" s="399"/>
      <c r="AJ233" s="400"/>
      <c r="AK233" s="399"/>
      <c r="AL233" s="400"/>
      <c r="AM233" s="399"/>
      <c r="AN233" s="400"/>
      <c r="AO233" s="399"/>
      <c r="AP233" s="400"/>
      <c r="AQ233" s="399"/>
      <c r="AR233" s="400"/>
      <c r="AS233" s="399"/>
      <c r="AT233" s="400"/>
      <c r="AU233" s="399"/>
      <c r="AV233" s="400"/>
      <c r="AW233" s="399"/>
      <c r="AX233" s="400"/>
    </row>
    <row r="234" spans="1:50" s="401" customFormat="1" x14ac:dyDescent="0.25">
      <c r="A234" s="399"/>
      <c r="B234" s="483"/>
      <c r="C234" s="399"/>
      <c r="D234" s="400"/>
      <c r="E234" s="399"/>
      <c r="F234" s="400"/>
      <c r="G234" s="399"/>
      <c r="H234" s="400"/>
      <c r="I234" s="399"/>
      <c r="J234" s="400"/>
      <c r="K234" s="399"/>
      <c r="L234" s="400"/>
      <c r="M234" s="399"/>
      <c r="N234" s="400"/>
      <c r="O234" s="399"/>
      <c r="P234" s="400"/>
      <c r="Q234" s="399"/>
      <c r="R234" s="400"/>
      <c r="S234" s="399"/>
      <c r="T234" s="400"/>
      <c r="U234" s="399"/>
      <c r="V234" s="400"/>
      <c r="W234" s="399"/>
      <c r="X234" s="400"/>
      <c r="Y234" s="399"/>
      <c r="Z234" s="400"/>
      <c r="AA234" s="399"/>
      <c r="AB234" s="400"/>
      <c r="AC234" s="399"/>
      <c r="AD234" s="400"/>
      <c r="AE234" s="399"/>
      <c r="AF234" s="400"/>
      <c r="AG234" s="399"/>
      <c r="AH234" s="400"/>
      <c r="AI234" s="399"/>
      <c r="AJ234" s="400"/>
      <c r="AK234" s="399"/>
      <c r="AL234" s="400"/>
      <c r="AM234" s="399"/>
      <c r="AN234" s="400"/>
      <c r="AO234" s="399"/>
      <c r="AP234" s="400"/>
      <c r="AQ234" s="399"/>
      <c r="AR234" s="400"/>
      <c r="AS234" s="399"/>
      <c r="AT234" s="400"/>
      <c r="AU234" s="399"/>
      <c r="AV234" s="400"/>
      <c r="AW234" s="399"/>
      <c r="AX234" s="400"/>
    </row>
    <row r="235" spans="1:50" s="401" customFormat="1" x14ac:dyDescent="0.25">
      <c r="A235" s="399"/>
      <c r="B235" s="483"/>
      <c r="C235" s="399"/>
      <c r="D235" s="400"/>
      <c r="E235" s="399"/>
      <c r="F235" s="400"/>
      <c r="G235" s="399"/>
      <c r="H235" s="400"/>
      <c r="I235" s="399"/>
      <c r="J235" s="400"/>
      <c r="K235" s="399"/>
      <c r="L235" s="400"/>
      <c r="M235" s="399"/>
      <c r="N235" s="400"/>
      <c r="O235" s="399"/>
      <c r="P235" s="400"/>
      <c r="Q235" s="399"/>
      <c r="R235" s="400"/>
      <c r="S235" s="399"/>
      <c r="T235" s="400"/>
      <c r="U235" s="399"/>
      <c r="V235" s="400"/>
      <c r="W235" s="399"/>
      <c r="X235" s="400"/>
      <c r="Y235" s="399"/>
      <c r="Z235" s="400"/>
      <c r="AA235" s="399"/>
      <c r="AB235" s="400"/>
      <c r="AC235" s="399"/>
      <c r="AD235" s="400"/>
      <c r="AE235" s="399"/>
      <c r="AF235" s="400"/>
      <c r="AG235" s="399"/>
      <c r="AH235" s="400"/>
      <c r="AI235" s="399"/>
      <c r="AJ235" s="400"/>
      <c r="AK235" s="399"/>
      <c r="AL235" s="400"/>
      <c r="AM235" s="399"/>
      <c r="AN235" s="400"/>
      <c r="AO235" s="399"/>
      <c r="AP235" s="400"/>
      <c r="AQ235" s="399"/>
      <c r="AR235" s="400"/>
      <c r="AS235" s="399"/>
      <c r="AT235" s="400"/>
      <c r="AU235" s="399"/>
      <c r="AV235" s="400"/>
      <c r="AW235" s="399"/>
      <c r="AX235" s="400"/>
    </row>
    <row r="236" spans="1:50" s="401" customFormat="1" x14ac:dyDescent="0.25">
      <c r="A236" s="399"/>
      <c r="B236" s="483"/>
      <c r="C236" s="399"/>
      <c r="D236" s="400"/>
      <c r="E236" s="399"/>
      <c r="F236" s="400"/>
      <c r="G236" s="399"/>
      <c r="H236" s="400"/>
      <c r="I236" s="399"/>
      <c r="J236" s="400"/>
      <c r="K236" s="399"/>
      <c r="L236" s="400"/>
      <c r="M236" s="399"/>
      <c r="N236" s="400"/>
      <c r="O236" s="399"/>
      <c r="P236" s="400"/>
      <c r="Q236" s="399"/>
      <c r="R236" s="400"/>
      <c r="S236" s="399"/>
      <c r="T236" s="400"/>
      <c r="U236" s="399"/>
      <c r="V236" s="400"/>
      <c r="W236" s="399"/>
      <c r="X236" s="400"/>
      <c r="Y236" s="399"/>
      <c r="Z236" s="400"/>
      <c r="AA236" s="399"/>
      <c r="AB236" s="400"/>
      <c r="AC236" s="399"/>
      <c r="AD236" s="400"/>
      <c r="AE236" s="399"/>
      <c r="AF236" s="400"/>
      <c r="AG236" s="399"/>
      <c r="AH236" s="400"/>
      <c r="AI236" s="399"/>
      <c r="AJ236" s="400"/>
      <c r="AK236" s="399"/>
      <c r="AL236" s="400"/>
      <c r="AM236" s="399"/>
      <c r="AN236" s="400"/>
      <c r="AO236" s="399"/>
      <c r="AP236" s="400"/>
      <c r="AQ236" s="399"/>
      <c r="AR236" s="400"/>
      <c r="AS236" s="399"/>
      <c r="AT236" s="400"/>
      <c r="AU236" s="399"/>
      <c r="AV236" s="400"/>
      <c r="AW236" s="399"/>
      <c r="AX236" s="400"/>
    </row>
    <row r="237" spans="1:50" s="401" customFormat="1" x14ac:dyDescent="0.25">
      <c r="A237" s="399"/>
      <c r="B237" s="483"/>
      <c r="C237" s="399"/>
      <c r="D237" s="400"/>
      <c r="E237" s="399"/>
      <c r="F237" s="400"/>
      <c r="G237" s="399"/>
      <c r="H237" s="400"/>
      <c r="I237" s="399"/>
      <c r="J237" s="400"/>
      <c r="K237" s="399"/>
      <c r="L237" s="400"/>
      <c r="M237" s="399"/>
      <c r="N237" s="400"/>
      <c r="O237" s="399"/>
      <c r="P237" s="400"/>
      <c r="Q237" s="399"/>
      <c r="R237" s="400"/>
      <c r="S237" s="399"/>
      <c r="T237" s="400"/>
      <c r="U237" s="399"/>
      <c r="V237" s="400"/>
      <c r="W237" s="399"/>
      <c r="X237" s="400"/>
      <c r="Y237" s="399"/>
      <c r="Z237" s="400"/>
      <c r="AA237" s="399"/>
      <c r="AB237" s="400"/>
      <c r="AC237" s="399"/>
      <c r="AD237" s="400"/>
      <c r="AE237" s="399"/>
      <c r="AF237" s="400"/>
      <c r="AG237" s="399"/>
      <c r="AH237" s="400"/>
      <c r="AI237" s="399"/>
      <c r="AJ237" s="400"/>
      <c r="AK237" s="399"/>
      <c r="AL237" s="400"/>
      <c r="AM237" s="399"/>
      <c r="AN237" s="400"/>
      <c r="AO237" s="399"/>
      <c r="AP237" s="400"/>
      <c r="AQ237" s="399"/>
      <c r="AR237" s="400"/>
      <c r="AS237" s="399"/>
      <c r="AT237" s="400"/>
      <c r="AU237" s="399"/>
      <c r="AV237" s="400"/>
      <c r="AW237" s="399"/>
      <c r="AX237" s="400"/>
    </row>
    <row r="238" spans="1:50" s="401" customFormat="1" x14ac:dyDescent="0.25">
      <c r="A238" s="399"/>
      <c r="B238" s="483"/>
      <c r="C238" s="399"/>
      <c r="D238" s="400"/>
      <c r="E238" s="399"/>
      <c r="F238" s="400"/>
      <c r="G238" s="399"/>
      <c r="H238" s="400"/>
      <c r="I238" s="399"/>
      <c r="J238" s="400"/>
      <c r="K238" s="399"/>
      <c r="L238" s="400"/>
      <c r="M238" s="399"/>
      <c r="N238" s="400"/>
      <c r="O238" s="399"/>
      <c r="P238" s="400"/>
      <c r="Q238" s="399"/>
      <c r="R238" s="400"/>
      <c r="S238" s="399"/>
      <c r="T238" s="400"/>
      <c r="U238" s="399"/>
      <c r="V238" s="400"/>
      <c r="W238" s="399"/>
      <c r="X238" s="400"/>
      <c r="Y238" s="399"/>
      <c r="Z238" s="400"/>
      <c r="AA238" s="399"/>
      <c r="AB238" s="400"/>
      <c r="AC238" s="399"/>
      <c r="AD238" s="400"/>
      <c r="AE238" s="399"/>
      <c r="AF238" s="400"/>
      <c r="AG238" s="399"/>
      <c r="AH238" s="400"/>
      <c r="AI238" s="399"/>
      <c r="AJ238" s="400"/>
      <c r="AK238" s="399"/>
      <c r="AL238" s="400"/>
      <c r="AM238" s="399"/>
      <c r="AN238" s="400"/>
      <c r="AO238" s="399"/>
      <c r="AP238" s="400"/>
      <c r="AQ238" s="399"/>
      <c r="AR238" s="400"/>
      <c r="AS238" s="399"/>
      <c r="AT238" s="400"/>
      <c r="AU238" s="399"/>
      <c r="AV238" s="400"/>
      <c r="AW238" s="399"/>
      <c r="AX238" s="400"/>
    </row>
    <row r="239" spans="1:50" s="401" customFormat="1" x14ac:dyDescent="0.25">
      <c r="A239" s="399"/>
      <c r="B239" s="483"/>
      <c r="C239" s="399"/>
      <c r="D239" s="400"/>
      <c r="E239" s="399"/>
      <c r="F239" s="400"/>
      <c r="G239" s="399"/>
      <c r="H239" s="400"/>
      <c r="I239" s="399"/>
      <c r="J239" s="400"/>
      <c r="K239" s="399"/>
      <c r="L239" s="400"/>
      <c r="M239" s="399"/>
      <c r="N239" s="400"/>
      <c r="O239" s="399"/>
      <c r="P239" s="400"/>
      <c r="Q239" s="399"/>
      <c r="R239" s="400"/>
      <c r="S239" s="399"/>
      <c r="T239" s="400"/>
      <c r="U239" s="399"/>
      <c r="V239" s="400"/>
      <c r="W239" s="399"/>
      <c r="X239" s="400"/>
      <c r="Y239" s="399"/>
      <c r="Z239" s="400"/>
      <c r="AA239" s="399"/>
      <c r="AB239" s="400"/>
      <c r="AC239" s="399"/>
      <c r="AD239" s="400"/>
      <c r="AE239" s="399"/>
      <c r="AF239" s="400"/>
      <c r="AG239" s="399"/>
      <c r="AH239" s="400"/>
      <c r="AI239" s="399"/>
      <c r="AJ239" s="400"/>
      <c r="AK239" s="399"/>
      <c r="AL239" s="400"/>
      <c r="AM239" s="399"/>
      <c r="AN239" s="400"/>
      <c r="AO239" s="399"/>
      <c r="AP239" s="400"/>
      <c r="AQ239" s="399"/>
      <c r="AR239" s="400"/>
      <c r="AS239" s="399"/>
      <c r="AT239" s="400"/>
      <c r="AU239" s="399"/>
      <c r="AV239" s="400"/>
      <c r="AW239" s="399"/>
      <c r="AX239" s="400"/>
    </row>
  </sheetData>
  <mergeCells count="1">
    <mergeCell ref="AK2:AV2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theme="7"/>
  </sheetPr>
  <dimension ref="A1:GX262"/>
  <sheetViews>
    <sheetView topLeftCell="D4" zoomScale="90" zoomScaleNormal="90" workbookViewId="0">
      <selection activeCell="GF175" sqref="GE175:GF179"/>
    </sheetView>
  </sheetViews>
  <sheetFormatPr defaultRowHeight="15" outlineLevelCol="1" x14ac:dyDescent="0.25"/>
  <cols>
    <col min="1" max="1" width="4" bestFit="1" customWidth="1"/>
    <col min="2" max="2" width="15.5703125" bestFit="1" customWidth="1"/>
    <col min="3" max="3" width="10.85546875" bestFit="1" customWidth="1"/>
    <col min="4" max="4" width="9.85546875" bestFit="1" customWidth="1"/>
    <col min="5" max="5" width="12.85546875" bestFit="1" customWidth="1"/>
    <col min="6" max="6" width="9.85546875" bestFit="1" customWidth="1"/>
    <col min="7" max="7" width="10.7109375" bestFit="1" customWidth="1"/>
    <col min="8" max="8" width="2.7109375" style="257" customWidth="1"/>
    <col min="9" max="9" width="10.7109375" style="79" hidden="1" customWidth="1" outlineLevel="1"/>
    <col min="10" max="10" width="10.28515625" style="79" hidden="1" customWidth="1" outlineLevel="1"/>
    <col min="11" max="11" width="5.5703125" hidden="1" customWidth="1" outlineLevel="1"/>
    <col min="12" max="12" width="9.28515625" style="79" hidden="1" customWidth="1" outlineLevel="1"/>
    <col min="13" max="13" width="10.7109375" style="211" hidden="1" customWidth="1" outlineLevel="1"/>
    <col min="14" max="14" width="8.7109375" customWidth="1" collapsed="1"/>
    <col min="15" max="15" width="2.7109375" customWidth="1"/>
    <col min="16" max="16" width="10.7109375" style="79" hidden="1" customWidth="1" outlineLevel="1"/>
    <col min="17" max="17" width="10.28515625" style="79" hidden="1" customWidth="1" outlineLevel="1"/>
    <col min="18" max="18" width="5.5703125" hidden="1" customWidth="1" outlineLevel="1"/>
    <col min="19" max="19" width="9.28515625" style="79" hidden="1" customWidth="1" outlineLevel="1"/>
    <col min="20" max="20" width="10.7109375" style="211" hidden="1" customWidth="1" outlineLevel="1"/>
    <col min="21" max="21" width="8.7109375" customWidth="1" collapsed="1"/>
    <col min="22" max="22" width="2.7109375" customWidth="1"/>
    <col min="23" max="23" width="10.7109375" hidden="1" customWidth="1" outlineLevel="1"/>
    <col min="24" max="24" width="10.28515625" hidden="1" customWidth="1" outlineLevel="1"/>
    <col min="25" max="25" width="6.5703125" hidden="1" customWidth="1" outlineLevel="1"/>
    <col min="26" max="26" width="9.28515625" hidden="1" customWidth="1" outlineLevel="1"/>
    <col min="27" max="27" width="10.7109375" hidden="1" customWidth="1" outlineLevel="1"/>
    <col min="28" max="28" width="8.7109375" customWidth="1" collapsed="1"/>
    <col min="29" max="29" width="2.7109375" customWidth="1"/>
    <col min="30" max="30" width="10.7109375" hidden="1" customWidth="1" outlineLevel="1"/>
    <col min="31" max="31" width="10.28515625" hidden="1" customWidth="1" outlineLevel="1"/>
    <col min="32" max="32" width="5.5703125" hidden="1" customWidth="1" outlineLevel="1"/>
    <col min="33" max="33" width="9.28515625" hidden="1" customWidth="1" outlineLevel="1"/>
    <col min="34" max="34" width="10.7109375" hidden="1" customWidth="1" outlineLevel="1"/>
    <col min="35" max="35" width="8.7109375" customWidth="1" collapsed="1"/>
    <col min="36" max="36" width="2.7109375" customWidth="1"/>
    <col min="37" max="37" width="10.7109375" hidden="1" customWidth="1" outlineLevel="1"/>
    <col min="38" max="38" width="10.28515625" hidden="1" customWidth="1" outlineLevel="1"/>
    <col min="39" max="39" width="6.7109375" hidden="1" customWidth="1" outlineLevel="1"/>
    <col min="40" max="40" width="9.28515625" hidden="1" customWidth="1" outlineLevel="1"/>
    <col min="41" max="41" width="10.7109375" hidden="1" customWidth="1" outlineLevel="1"/>
    <col min="42" max="42" width="8.7109375" customWidth="1" collapsed="1"/>
    <col min="43" max="43" width="2.7109375" customWidth="1"/>
    <col min="44" max="44" width="10.7109375" hidden="1" customWidth="1" outlineLevel="1"/>
    <col min="45" max="45" width="10.28515625" hidden="1" customWidth="1" outlineLevel="1"/>
    <col min="46" max="46" width="5.5703125" hidden="1" customWidth="1" outlineLevel="1"/>
    <col min="47" max="47" width="9.28515625" hidden="1" customWidth="1" outlineLevel="1"/>
    <col min="48" max="48" width="10.7109375" hidden="1" customWidth="1" outlineLevel="1"/>
    <col min="49" max="49" width="8.7109375" customWidth="1" collapsed="1"/>
    <col min="50" max="50" width="2.7109375" customWidth="1"/>
    <col min="51" max="51" width="10.7109375" hidden="1" customWidth="1" outlineLevel="1"/>
    <col min="52" max="52" width="10.28515625" hidden="1" customWidth="1" outlineLevel="1"/>
    <col min="53" max="53" width="6.7109375" hidden="1" customWidth="1" outlineLevel="1"/>
    <col min="54" max="54" width="9.28515625" hidden="1" customWidth="1" outlineLevel="1"/>
    <col min="55" max="55" width="10.7109375" hidden="1" customWidth="1" outlineLevel="1"/>
    <col min="56" max="56" width="8.7109375" customWidth="1" collapsed="1"/>
    <col min="57" max="57" width="2.7109375" customWidth="1"/>
    <col min="58" max="58" width="10.7109375" hidden="1" customWidth="1" outlineLevel="1"/>
    <col min="59" max="59" width="10.28515625" hidden="1" customWidth="1" outlineLevel="1"/>
    <col min="60" max="60" width="5.5703125" hidden="1" customWidth="1" outlineLevel="1"/>
    <col min="61" max="61" width="9.28515625" hidden="1" customWidth="1" outlineLevel="1"/>
    <col min="62" max="62" width="10.7109375" hidden="1" customWidth="1" outlineLevel="1"/>
    <col min="63" max="63" width="8.7109375" customWidth="1" collapsed="1"/>
    <col min="64" max="64" width="2.7109375" customWidth="1"/>
    <col min="65" max="65" width="10.7109375" hidden="1" customWidth="1" outlineLevel="1"/>
    <col min="66" max="66" width="10.28515625" hidden="1" customWidth="1" outlineLevel="1"/>
    <col min="67" max="67" width="5.5703125" hidden="1" customWidth="1" outlineLevel="1"/>
    <col min="68" max="68" width="9.28515625" hidden="1" customWidth="1" outlineLevel="1"/>
    <col min="69" max="69" width="10.7109375" hidden="1" customWidth="1" outlineLevel="1"/>
    <col min="70" max="70" width="8.7109375" customWidth="1" collapsed="1"/>
    <col min="71" max="71" width="2.7109375" customWidth="1"/>
    <col min="72" max="72" width="10.7109375" hidden="1" customWidth="1" outlineLevel="1"/>
    <col min="73" max="73" width="10.28515625" hidden="1" customWidth="1" outlineLevel="1"/>
    <col min="74" max="74" width="5.5703125" hidden="1" customWidth="1" outlineLevel="1"/>
    <col min="75" max="75" width="9.28515625" hidden="1" customWidth="1" outlineLevel="1"/>
    <col min="76" max="76" width="10.7109375" hidden="1" customWidth="1" outlineLevel="1"/>
    <col min="77" max="77" width="8.7109375" customWidth="1" collapsed="1"/>
    <col min="78" max="78" width="2.7109375" customWidth="1"/>
    <col min="79" max="79" width="10.7109375" hidden="1" customWidth="1" outlineLevel="1"/>
    <col min="80" max="80" width="10.28515625" hidden="1" customWidth="1" outlineLevel="1"/>
    <col min="81" max="81" width="6.5703125" hidden="1" customWidth="1" outlineLevel="1"/>
    <col min="82" max="82" width="9.28515625" hidden="1" customWidth="1" outlineLevel="1"/>
    <col min="83" max="83" width="10.7109375" hidden="1" customWidth="1" outlineLevel="1"/>
    <col min="84" max="84" width="8.7109375" customWidth="1" collapsed="1"/>
    <col min="85" max="85" width="2.7109375" customWidth="1"/>
    <col min="86" max="86" width="10.7109375" hidden="1" customWidth="1" outlineLevel="1"/>
    <col min="87" max="87" width="10.28515625" hidden="1" customWidth="1" outlineLevel="1"/>
    <col min="88" max="88" width="5.5703125" hidden="1" customWidth="1" outlineLevel="1"/>
    <col min="89" max="89" width="9.28515625" hidden="1" customWidth="1" outlineLevel="1"/>
    <col min="90" max="90" width="10.7109375" hidden="1" customWidth="1" outlineLevel="1"/>
    <col min="91" max="91" width="8.7109375" customWidth="1" collapsed="1"/>
    <col min="92" max="92" width="2.7109375" customWidth="1"/>
    <col min="93" max="93" width="10.7109375" hidden="1" customWidth="1" outlineLevel="1"/>
    <col min="94" max="94" width="10.28515625" hidden="1" customWidth="1" outlineLevel="1"/>
    <col min="95" max="95" width="6.5703125" hidden="1" customWidth="1" outlineLevel="1"/>
    <col min="96" max="96" width="9.28515625" hidden="1" customWidth="1" outlineLevel="1"/>
    <col min="97" max="97" width="10.7109375" hidden="1" customWidth="1" outlineLevel="1"/>
    <col min="98" max="98" width="8.7109375" customWidth="1" collapsed="1"/>
    <col min="99" max="99" width="2.7109375" customWidth="1"/>
    <col min="100" max="100" width="10.7109375" hidden="1" customWidth="1" outlineLevel="1"/>
    <col min="101" max="101" width="10.28515625" hidden="1" customWidth="1" outlineLevel="1"/>
    <col min="102" max="102" width="6.5703125" hidden="1" customWidth="1" outlineLevel="1"/>
    <col min="103" max="103" width="9.28515625" hidden="1" customWidth="1" outlineLevel="1"/>
    <col min="104" max="104" width="10.7109375" hidden="1" customWidth="1" outlineLevel="1"/>
    <col min="105" max="105" width="8.7109375" customWidth="1" collapsed="1"/>
    <col min="106" max="106" width="2.7109375" customWidth="1"/>
    <col min="107" max="107" width="10.7109375" hidden="1" customWidth="1" outlineLevel="1"/>
    <col min="108" max="108" width="10.28515625" hidden="1" customWidth="1" outlineLevel="1"/>
    <col min="109" max="109" width="6.5703125" hidden="1" customWidth="1" outlineLevel="1"/>
    <col min="110" max="110" width="9.28515625" hidden="1" customWidth="1" outlineLevel="1"/>
    <col min="111" max="111" width="10.7109375" hidden="1" customWidth="1" outlineLevel="1"/>
    <col min="112" max="112" width="8.7109375" customWidth="1" collapsed="1"/>
    <col min="113" max="113" width="2.7109375" customWidth="1"/>
    <col min="114" max="114" width="10.7109375" hidden="1" customWidth="1" outlineLevel="1"/>
    <col min="115" max="115" width="10.28515625" hidden="1" customWidth="1" outlineLevel="1"/>
    <col min="116" max="116" width="7.28515625" hidden="1" customWidth="1" outlineLevel="1"/>
    <col min="117" max="117" width="9.28515625" hidden="1" customWidth="1" outlineLevel="1"/>
    <col min="118" max="118" width="10.7109375" hidden="1" customWidth="1" outlineLevel="1"/>
    <col min="119" max="119" width="8.7109375" customWidth="1" collapsed="1"/>
    <col min="120" max="120" width="2.7109375" customWidth="1"/>
    <col min="121" max="121" width="10.7109375" hidden="1" customWidth="1" outlineLevel="1"/>
    <col min="122" max="122" width="10.28515625" hidden="1" customWidth="1" outlineLevel="1"/>
    <col min="123" max="123" width="6.42578125" hidden="1" customWidth="1" outlineLevel="1"/>
    <col min="124" max="124" width="9.28515625" hidden="1" customWidth="1" outlineLevel="1"/>
    <col min="125" max="125" width="10.7109375" hidden="1" customWidth="1" outlineLevel="1"/>
    <col min="126" max="126" width="8.7109375" customWidth="1" collapsed="1"/>
    <col min="127" max="127" width="2.7109375" customWidth="1"/>
    <col min="128" max="128" width="10.7109375" hidden="1" customWidth="1" outlineLevel="1"/>
    <col min="129" max="129" width="10.28515625" hidden="1" customWidth="1" outlineLevel="1"/>
    <col min="130" max="130" width="5.5703125" hidden="1" customWidth="1" outlineLevel="1"/>
    <col min="131" max="131" width="9.28515625" hidden="1" customWidth="1" outlineLevel="1"/>
    <col min="132" max="132" width="10.7109375" hidden="1" customWidth="1" outlineLevel="1"/>
    <col min="133" max="133" width="8.7109375" customWidth="1" collapsed="1"/>
    <col min="134" max="134" width="2.7109375" style="257" customWidth="1"/>
    <col min="135" max="135" width="2.7109375" style="264" customWidth="1"/>
    <col min="136" max="136" width="10.7109375" customWidth="1" outlineLevel="1"/>
    <col min="137" max="137" width="10.28515625" customWidth="1" outlineLevel="1"/>
    <col min="138" max="138" width="5.5703125" customWidth="1" outlineLevel="1"/>
    <col min="139" max="139" width="9.28515625" customWidth="1" outlineLevel="1"/>
    <col min="140" max="140" width="10.7109375" customWidth="1" outlineLevel="1"/>
    <col min="141" max="141" width="8.7109375" customWidth="1"/>
    <col min="142" max="142" width="2.7109375" customWidth="1"/>
    <col min="143" max="143" width="10.7109375" hidden="1" customWidth="1" outlineLevel="1"/>
    <col min="144" max="144" width="10.28515625" hidden="1" customWidth="1" outlineLevel="1"/>
    <col min="145" max="145" width="5.5703125" hidden="1" customWidth="1" outlineLevel="1"/>
    <col min="146" max="146" width="9.28515625" hidden="1" customWidth="1" outlineLevel="1"/>
    <col min="147" max="147" width="10.7109375" hidden="1" customWidth="1" outlineLevel="1"/>
    <col min="148" max="148" width="8.7109375" customWidth="1" collapsed="1"/>
    <col min="149" max="149" width="2.7109375" customWidth="1"/>
    <col min="150" max="150" width="10.7109375" hidden="1" customWidth="1" outlineLevel="1"/>
    <col min="151" max="151" width="10.28515625" hidden="1" customWidth="1" outlineLevel="1"/>
    <col min="152" max="152" width="5.5703125" hidden="1" customWidth="1" outlineLevel="1"/>
    <col min="153" max="153" width="9.28515625" hidden="1" customWidth="1" outlineLevel="1"/>
    <col min="154" max="154" width="10.7109375" hidden="1" customWidth="1" outlineLevel="1"/>
    <col min="155" max="155" width="8.7109375" customWidth="1" collapsed="1"/>
    <col min="156" max="156" width="2.7109375" customWidth="1"/>
    <col min="157" max="157" width="10.7109375" hidden="1" customWidth="1" outlineLevel="1"/>
    <col min="158" max="158" width="10.28515625" hidden="1" customWidth="1" outlineLevel="1"/>
    <col min="159" max="159" width="5.5703125" hidden="1" customWidth="1" outlineLevel="1"/>
    <col min="160" max="160" width="9.28515625" hidden="1" customWidth="1" outlineLevel="1"/>
    <col min="161" max="161" width="10.7109375" hidden="1" customWidth="1" outlineLevel="1"/>
    <col min="162" max="162" width="8.7109375" customWidth="1" collapsed="1"/>
    <col min="163" max="163" width="2.7109375" customWidth="1"/>
    <col min="164" max="164" width="10.7109375" hidden="1" customWidth="1" outlineLevel="1"/>
    <col min="165" max="165" width="10.28515625" hidden="1" customWidth="1" outlineLevel="1"/>
    <col min="166" max="166" width="5.5703125" hidden="1" customWidth="1" outlineLevel="1"/>
    <col min="167" max="167" width="9.28515625" hidden="1" customWidth="1" outlineLevel="1"/>
    <col min="168" max="168" width="10.7109375" hidden="1" customWidth="1" outlineLevel="1"/>
    <col min="169" max="169" width="8.7109375" customWidth="1" collapsed="1"/>
    <col min="170" max="170" width="2.7109375" customWidth="1"/>
    <col min="171" max="171" width="10.7109375" hidden="1" customWidth="1" outlineLevel="1"/>
    <col min="172" max="172" width="10.28515625" hidden="1" customWidth="1" outlineLevel="1"/>
    <col min="173" max="173" width="6.5703125" hidden="1" customWidth="1" outlineLevel="1"/>
    <col min="174" max="174" width="9.28515625" hidden="1" customWidth="1" outlineLevel="1"/>
    <col min="175" max="175" width="10.7109375" hidden="1" customWidth="1" outlineLevel="1"/>
    <col min="176" max="176" width="8.7109375" customWidth="1" collapsed="1"/>
    <col min="177" max="177" width="2.7109375" customWidth="1"/>
    <col min="178" max="178" width="10.7109375" hidden="1" customWidth="1" outlineLevel="1"/>
    <col min="179" max="179" width="10.28515625" hidden="1" customWidth="1" outlineLevel="1"/>
    <col min="180" max="180" width="6.5703125" hidden="1" customWidth="1" outlineLevel="1"/>
    <col min="181" max="181" width="9.28515625" hidden="1" customWidth="1" outlineLevel="1"/>
    <col min="182" max="182" width="10.7109375" hidden="1" customWidth="1" outlineLevel="1"/>
    <col min="183" max="183" width="10.5703125" bestFit="1" customWidth="1" collapsed="1"/>
    <col min="184" max="184" width="2.7109375" style="264" customWidth="1"/>
    <col min="185" max="185" width="2.7109375" style="354" customWidth="1"/>
    <col min="186" max="186" width="10.7109375" hidden="1" customWidth="1" outlineLevel="1"/>
    <col min="187" max="187" width="10.28515625" hidden="1" customWidth="1" outlineLevel="1"/>
    <col min="188" max="188" width="8.140625" hidden="1" customWidth="1" outlineLevel="1"/>
    <col min="189" max="189" width="9.28515625" hidden="1" customWidth="1" outlineLevel="1"/>
    <col min="190" max="190" width="10.7109375" hidden="1" customWidth="1" outlineLevel="1"/>
    <col min="191" max="191" width="15.140625" bestFit="1" customWidth="1" collapsed="1"/>
    <col min="192" max="192" width="2.7109375" customWidth="1"/>
    <col min="193" max="193" width="10.7109375" hidden="1" customWidth="1" outlineLevel="1"/>
    <col min="194" max="194" width="10.28515625" hidden="1" customWidth="1" outlineLevel="1"/>
    <col min="195" max="195" width="8.140625" hidden="1" customWidth="1" outlineLevel="1"/>
    <col min="196" max="196" width="9.28515625" hidden="1" customWidth="1" outlineLevel="1"/>
    <col min="197" max="197" width="10.7109375" hidden="1" customWidth="1" outlineLevel="1"/>
    <col min="198" max="198" width="16.85546875" bestFit="1" customWidth="1" collapsed="1"/>
    <col min="199" max="199" width="2.7109375" customWidth="1"/>
    <col min="200" max="200" width="10.7109375" hidden="1" customWidth="1" outlineLevel="1"/>
    <col min="201" max="201" width="10.28515625" hidden="1" customWidth="1" outlineLevel="1"/>
    <col min="202" max="202" width="8.140625" hidden="1" customWidth="1" outlineLevel="1"/>
    <col min="203" max="203" width="9.28515625" hidden="1" customWidth="1" outlineLevel="1"/>
    <col min="204" max="204" width="10.7109375" hidden="1" customWidth="1" outlineLevel="1"/>
    <col min="205" max="205" width="15.5703125" bestFit="1" customWidth="1" collapsed="1"/>
    <col min="206" max="206" width="2.7109375" style="354" customWidth="1"/>
    <col min="207" max="208" width="2.7109375" customWidth="1"/>
  </cols>
  <sheetData>
    <row r="1" spans="1:206" ht="15.75" thickBot="1" x14ac:dyDescent="0.3">
      <c r="H1"/>
      <c r="I1"/>
      <c r="J1"/>
      <c r="L1"/>
      <c r="M1"/>
      <c r="P1"/>
      <c r="Q1"/>
      <c r="S1"/>
      <c r="T1"/>
      <c r="ED1"/>
      <c r="EE1"/>
      <c r="GB1"/>
      <c r="GC1"/>
      <c r="GX1"/>
    </row>
    <row r="2" spans="1:206" x14ac:dyDescent="0.25">
      <c r="B2" s="260" t="s">
        <v>238</v>
      </c>
      <c r="C2" s="261"/>
      <c r="I2" s="257"/>
      <c r="J2" s="257"/>
      <c r="K2" s="257"/>
      <c r="L2" s="257"/>
      <c r="M2" s="257"/>
      <c r="N2" s="257"/>
      <c r="O2" s="257"/>
      <c r="P2" s="571" t="s">
        <v>41</v>
      </c>
      <c r="Q2" s="571"/>
      <c r="R2" s="571"/>
      <c r="S2" s="571"/>
      <c r="T2" s="571"/>
      <c r="U2" s="571"/>
      <c r="V2" s="571"/>
      <c r="W2" s="571"/>
      <c r="X2" s="571"/>
      <c r="Y2" s="571"/>
      <c r="Z2" s="571"/>
      <c r="AA2" s="571"/>
      <c r="AB2" s="571"/>
      <c r="AC2" s="571"/>
      <c r="AD2" s="571"/>
      <c r="AE2" s="571"/>
      <c r="AF2" s="571"/>
      <c r="AG2" s="571"/>
      <c r="AH2" s="571"/>
      <c r="AI2" s="571"/>
      <c r="AJ2" s="571"/>
      <c r="AK2" s="571"/>
      <c r="AL2" s="571"/>
      <c r="AM2" s="571"/>
      <c r="AN2" s="571"/>
      <c r="AO2" s="571"/>
      <c r="AP2" s="571"/>
      <c r="AQ2" s="571"/>
      <c r="AR2" s="571"/>
      <c r="AS2" s="571"/>
      <c r="AT2" s="571"/>
      <c r="AU2" s="571"/>
      <c r="AV2" s="571"/>
      <c r="AW2" s="571"/>
      <c r="AX2" s="571"/>
      <c r="AY2" s="571"/>
      <c r="AZ2" s="571"/>
      <c r="BA2" s="571"/>
      <c r="BB2" s="571"/>
      <c r="BC2" s="571"/>
      <c r="BD2" s="571"/>
      <c r="BE2" s="571"/>
      <c r="BF2" s="571"/>
      <c r="BG2" s="571"/>
      <c r="BH2" s="571"/>
      <c r="BI2" s="571"/>
      <c r="BJ2" s="571"/>
      <c r="BK2" s="571"/>
      <c r="BL2" s="571"/>
      <c r="BM2" s="571"/>
      <c r="BN2" s="571"/>
      <c r="BO2" s="571"/>
      <c r="BP2" s="571"/>
      <c r="BQ2" s="571"/>
      <c r="BR2" s="571"/>
      <c r="BS2" s="571"/>
      <c r="BT2" s="571"/>
      <c r="BU2" s="571"/>
      <c r="BV2" s="571"/>
      <c r="BW2" s="571"/>
      <c r="BX2" s="571"/>
      <c r="BY2" s="571"/>
      <c r="BZ2" s="571"/>
      <c r="CA2" s="571"/>
      <c r="CB2" s="571"/>
      <c r="CC2" s="571"/>
      <c r="CD2" s="571"/>
      <c r="CE2" s="571"/>
      <c r="CF2" s="571"/>
      <c r="CG2" s="571"/>
      <c r="CH2" s="571"/>
      <c r="CI2" s="571"/>
      <c r="CJ2" s="571"/>
      <c r="CK2" s="571"/>
      <c r="CL2" s="571"/>
      <c r="CM2" s="571"/>
      <c r="CN2" s="571"/>
      <c r="CO2" s="571"/>
      <c r="CP2" s="571"/>
      <c r="CQ2" s="571"/>
      <c r="CR2" s="571"/>
      <c r="CS2" s="571"/>
      <c r="CT2" s="571"/>
      <c r="CU2" s="571"/>
      <c r="CV2" s="571"/>
      <c r="CW2" s="571"/>
      <c r="CX2" s="571"/>
      <c r="CY2" s="571"/>
      <c r="CZ2" s="571"/>
      <c r="DA2" s="571"/>
      <c r="DB2" s="571"/>
      <c r="DC2" s="571"/>
      <c r="DD2" s="571"/>
      <c r="DE2" s="571"/>
      <c r="DF2" s="571"/>
      <c r="DG2" s="571"/>
      <c r="DH2" s="571"/>
      <c r="DI2" s="571"/>
      <c r="DJ2" s="571"/>
      <c r="DK2" s="571"/>
      <c r="DL2" s="571"/>
      <c r="DM2" s="571"/>
      <c r="DN2" s="571"/>
      <c r="DO2" s="571"/>
      <c r="DP2" s="571"/>
      <c r="DQ2" s="571"/>
      <c r="DR2" s="571"/>
      <c r="DS2" s="571"/>
      <c r="DT2" s="571"/>
      <c r="DU2" s="571"/>
      <c r="DV2" s="571"/>
      <c r="DW2" s="571"/>
      <c r="DX2" s="571"/>
      <c r="DY2" s="571"/>
      <c r="DZ2" s="571"/>
      <c r="EA2" s="571"/>
      <c r="EB2" s="571"/>
      <c r="EC2" s="571"/>
      <c r="EF2" s="573" t="s">
        <v>43</v>
      </c>
      <c r="EG2" s="573"/>
      <c r="EH2" s="573"/>
      <c r="EI2" s="573"/>
      <c r="EJ2" s="573"/>
      <c r="EK2" s="573"/>
      <c r="EL2" s="573"/>
      <c r="EM2" s="573"/>
      <c r="EN2" s="573"/>
      <c r="EO2" s="573"/>
      <c r="EP2" s="573"/>
      <c r="EQ2" s="573"/>
      <c r="ER2" s="573"/>
      <c r="ES2" s="573"/>
      <c r="ET2" s="573"/>
      <c r="EU2" s="573"/>
      <c r="EV2" s="573"/>
      <c r="EW2" s="573"/>
      <c r="EX2" s="573"/>
      <c r="EY2" s="573"/>
      <c r="EZ2" s="573"/>
      <c r="FA2" s="573"/>
      <c r="FB2" s="573"/>
      <c r="FC2" s="573"/>
      <c r="FD2" s="573"/>
      <c r="FE2" s="573"/>
      <c r="FF2" s="573"/>
      <c r="FG2" s="573"/>
      <c r="FH2" s="573"/>
      <c r="FI2" s="573"/>
      <c r="FJ2" s="573"/>
      <c r="FK2" s="573"/>
      <c r="FL2" s="573"/>
      <c r="FM2" s="573"/>
      <c r="FN2" s="573"/>
      <c r="FO2" s="573"/>
      <c r="FP2" s="573"/>
      <c r="FQ2" s="573"/>
      <c r="FR2" s="573"/>
      <c r="FS2" s="573"/>
      <c r="FT2" s="573"/>
      <c r="FU2" s="573"/>
      <c r="FV2" s="573"/>
      <c r="FW2" s="573"/>
      <c r="FX2" s="573"/>
      <c r="FY2" s="573"/>
      <c r="FZ2" s="573"/>
      <c r="GA2" s="573"/>
      <c r="GD2" s="570" t="s">
        <v>37</v>
      </c>
      <c r="GE2" s="570"/>
      <c r="GF2" s="570"/>
      <c r="GG2" s="570"/>
      <c r="GH2" s="570"/>
      <c r="GI2" s="570"/>
      <c r="GJ2" s="570"/>
      <c r="GK2" s="570"/>
      <c r="GL2" s="570"/>
      <c r="GM2" s="570"/>
      <c r="GN2" s="570"/>
      <c r="GO2" s="570"/>
      <c r="GP2" s="570"/>
      <c r="GQ2" s="570"/>
      <c r="GR2" s="570"/>
      <c r="GS2" s="570"/>
      <c r="GT2" s="570"/>
      <c r="GU2" s="570"/>
      <c r="GV2" s="570"/>
      <c r="GW2" s="570"/>
    </row>
    <row r="3" spans="1:206" x14ac:dyDescent="0.25">
      <c r="B3" s="2" t="s">
        <v>239</v>
      </c>
      <c r="C3" s="330">
        <f>365/(C5-C4)</f>
        <v>1.5145228215767634</v>
      </c>
      <c r="I3"/>
      <c r="J3"/>
      <c r="L3"/>
      <c r="M3"/>
      <c r="P3"/>
      <c r="Q3"/>
      <c r="S3"/>
      <c r="T3"/>
    </row>
    <row r="4" spans="1:206" x14ac:dyDescent="0.25">
      <c r="B4" s="2" t="s">
        <v>240</v>
      </c>
      <c r="C4" s="358" t="str">
        <f>IF(Dashboard!V22="YTD","1/2/2018",Dashboard!V23)</f>
        <v>1/2/2018</v>
      </c>
      <c r="I4" s="318" t="str">
        <f>Transactions!D6</f>
        <v>CVS Health Corp</v>
      </c>
      <c r="J4" s="258"/>
      <c r="K4" s="258"/>
      <c r="L4" s="258"/>
      <c r="M4" s="235"/>
      <c r="N4" s="209" t="s">
        <v>415</v>
      </c>
      <c r="O4" s="23"/>
      <c r="P4" s="318" t="str">
        <f>Transactions!D7</f>
        <v>Materials Select Sector SPDR ETF</v>
      </c>
      <c r="Q4" s="258"/>
      <c r="R4" s="258"/>
      <c r="S4" s="258"/>
      <c r="T4" s="235"/>
      <c r="U4" s="209" t="s">
        <v>139</v>
      </c>
      <c r="V4" s="23"/>
      <c r="W4" s="318" t="str">
        <f>Transactions!D8</f>
        <v>The Walt Disney Company</v>
      </c>
      <c r="X4" s="258"/>
      <c r="Y4" s="258"/>
      <c r="Z4" s="258"/>
      <c r="AA4" s="235"/>
      <c r="AB4" s="209" t="s">
        <v>153</v>
      </c>
      <c r="AD4" s="318" t="str">
        <f>Transactions!D9</f>
        <v>Tyson Foods</v>
      </c>
      <c r="AE4" s="258"/>
      <c r="AF4" s="258"/>
      <c r="AG4" s="258"/>
      <c r="AH4" s="235"/>
      <c r="AI4" s="209" t="s">
        <v>156</v>
      </c>
      <c r="AK4" s="318" t="str">
        <f>Transactions!D10</f>
        <v>Intuitive Surgical</v>
      </c>
      <c r="AL4" s="258"/>
      <c r="AM4" s="258"/>
      <c r="AN4" s="258"/>
      <c r="AO4" s="235"/>
      <c r="AP4" s="209" t="s">
        <v>132</v>
      </c>
      <c r="AR4" s="318" t="str">
        <f>Transactions!D11</f>
        <v>AbbVie</v>
      </c>
      <c r="AS4" s="258"/>
      <c r="AT4" s="258"/>
      <c r="AU4" s="258"/>
      <c r="AV4" s="235"/>
      <c r="AW4" s="209" t="s">
        <v>114</v>
      </c>
      <c r="AY4" s="318" t="str">
        <f>Transactions!D12</f>
        <v>Salesforce.com</v>
      </c>
      <c r="AZ4" s="258"/>
      <c r="BA4" s="258"/>
      <c r="BB4" s="258"/>
      <c r="BC4" s="235"/>
      <c r="BD4" s="209" t="s">
        <v>150</v>
      </c>
      <c r="BF4" s="318" t="str">
        <f>Transactions!D13</f>
        <v>Bristol-Myers Squibb</v>
      </c>
      <c r="BG4" s="258"/>
      <c r="BH4" s="258"/>
      <c r="BI4" s="258"/>
      <c r="BJ4" s="235"/>
      <c r="BK4" s="209" t="s">
        <v>84</v>
      </c>
      <c r="BM4" s="318" t="str">
        <f>Transactions!D14</f>
        <v>Applied Materials, Inc</v>
      </c>
      <c r="BN4" s="258"/>
      <c r="BO4" s="258"/>
      <c r="BP4" s="258"/>
      <c r="BQ4" s="235"/>
      <c r="BR4" s="209" t="s">
        <v>85</v>
      </c>
      <c r="BT4" s="318" t="str">
        <f>Transactions!D15</f>
        <v>Hasbro, Inc.</v>
      </c>
      <c r="BU4" s="258"/>
      <c r="BV4" s="258"/>
      <c r="BW4" s="258"/>
      <c r="BX4" s="235"/>
      <c r="BY4" s="209" t="s">
        <v>86</v>
      </c>
      <c r="CA4" s="318" t="str">
        <f>Transactions!D16</f>
        <v>Constellation Brands, Inc.</v>
      </c>
      <c r="CB4" s="258"/>
      <c r="CC4" s="258"/>
      <c r="CD4" s="258"/>
      <c r="CE4" s="235"/>
      <c r="CF4" s="209" t="s">
        <v>87</v>
      </c>
      <c r="CH4" s="318" t="str">
        <f>Transactions!D17</f>
        <v>Paypal Holdings, Inc.</v>
      </c>
      <c r="CI4" s="258"/>
      <c r="CJ4" s="258"/>
      <c r="CK4" s="258"/>
      <c r="CL4" s="235"/>
      <c r="CM4" s="209" t="s">
        <v>88</v>
      </c>
      <c r="CO4" s="318" t="str">
        <f>Transactions!D18</f>
        <v>Monolithic Power Systems, Inc.</v>
      </c>
      <c r="CP4" s="258"/>
      <c r="CQ4" s="258"/>
      <c r="CR4" s="258"/>
      <c r="CS4" s="235"/>
      <c r="CT4" s="209" t="s">
        <v>89</v>
      </c>
      <c r="CV4" s="318" t="str">
        <f>Transactions!D19</f>
        <v>iShares US Aerospace &amp; Defense</v>
      </c>
      <c r="CW4" s="258"/>
      <c r="CX4" s="258"/>
      <c r="CY4" s="258"/>
      <c r="CZ4" s="235"/>
      <c r="DA4" s="209" t="s">
        <v>90</v>
      </c>
      <c r="DC4" s="318" t="str">
        <f>Transactions!D20</f>
        <v>iShares Russell 3000</v>
      </c>
      <c r="DD4" s="258"/>
      <c r="DE4" s="258"/>
      <c r="DF4" s="258"/>
      <c r="DG4" s="235"/>
      <c r="DH4" s="209" t="s">
        <v>91</v>
      </c>
      <c r="DJ4" s="318" t="str">
        <f>Transactions!D21</f>
        <v>FedEx Corporation</v>
      </c>
      <c r="DK4" s="258"/>
      <c r="DL4" s="258"/>
      <c r="DM4" s="258"/>
      <c r="DN4" s="235"/>
      <c r="DO4" s="209" t="s">
        <v>92</v>
      </c>
      <c r="DQ4" s="318" t="str">
        <f>Transactions!D22</f>
        <v>Microsoft Corporation</v>
      </c>
      <c r="DR4" s="319"/>
      <c r="DS4" s="319"/>
      <c r="DT4" s="319"/>
      <c r="DU4" s="320"/>
      <c r="DV4" s="209" t="s">
        <v>93</v>
      </c>
      <c r="DX4" s="318" t="str">
        <f>Transactions!D23</f>
        <v>NIKE, Inc.</v>
      </c>
      <c r="DY4" s="319"/>
      <c r="DZ4" s="319"/>
      <c r="EA4" s="319"/>
      <c r="EB4" s="320"/>
      <c r="EC4" s="209" t="s">
        <v>94</v>
      </c>
      <c r="EF4" s="318" t="str">
        <f>Transactions!D28</f>
        <v>PIMCO Foreign Bond (USD-Hedged)</v>
      </c>
      <c r="EG4" s="258"/>
      <c r="EH4" s="258"/>
      <c r="EI4" s="258"/>
      <c r="EJ4" s="235"/>
      <c r="EK4" s="209" t="s">
        <v>198</v>
      </c>
      <c r="EM4" s="318" t="str">
        <f>Transactions!D30</f>
        <v>iShares iBoxx $ High Yield Corp Bd ETF</v>
      </c>
      <c r="EN4" s="258"/>
      <c r="EO4" s="258"/>
      <c r="EP4" s="258"/>
      <c r="EQ4" s="235"/>
      <c r="ER4" s="209" t="s">
        <v>95</v>
      </c>
      <c r="ET4" s="318" t="str">
        <f>Transactions!D31</f>
        <v>Vanguard Interm-Term Corp Bd ETF</v>
      </c>
      <c r="EU4" s="258"/>
      <c r="EV4" s="258"/>
      <c r="EW4" s="258"/>
      <c r="EX4" s="235"/>
      <c r="EY4" s="209" t="s">
        <v>96</v>
      </c>
      <c r="FA4" s="318" t="str">
        <f>Transactions!D32</f>
        <v>iShares Trust - iShares CMBS ETF</v>
      </c>
      <c r="FB4" s="258"/>
      <c r="FC4" s="258"/>
      <c r="FD4" s="258"/>
      <c r="FE4" s="235"/>
      <c r="FF4" s="209" t="s">
        <v>97</v>
      </c>
      <c r="FH4" s="318" t="str">
        <f>Transactions!D33</f>
        <v>FlexShares Trust - FlexShares iBoxx 3-Year Target Duration TIPS Index Fund</v>
      </c>
      <c r="FI4" s="258"/>
      <c r="FJ4" s="258"/>
      <c r="FK4" s="258"/>
      <c r="FL4" s="235"/>
      <c r="FM4" s="209" t="s">
        <v>98</v>
      </c>
      <c r="FO4" s="318" t="str">
        <f>Transactions!D34</f>
        <v>iShares Trust - iShares 7-10 Year Treasury Bond ETF</v>
      </c>
      <c r="FP4" s="258"/>
      <c r="FQ4" s="258"/>
      <c r="FR4" s="258"/>
      <c r="FS4" s="235"/>
      <c r="FT4" s="209" t="s">
        <v>99</v>
      </c>
      <c r="FU4" s="307"/>
      <c r="FV4" s="318" t="str">
        <f>Transactions!D29</f>
        <v>iShares Trust - iShares J.P. Morgan USD Emerging Markets Bond ETF</v>
      </c>
      <c r="FW4" s="258"/>
      <c r="FX4" s="258"/>
      <c r="FY4" s="258"/>
      <c r="FZ4" s="235"/>
      <c r="GA4" s="209" t="s">
        <v>72</v>
      </c>
      <c r="GD4" s="321" t="s">
        <v>241</v>
      </c>
      <c r="GE4" s="258"/>
      <c r="GF4" s="258"/>
      <c r="GG4" s="258"/>
      <c r="GH4" s="235"/>
      <c r="GI4" s="209" t="s">
        <v>209</v>
      </c>
      <c r="GK4" s="321" t="s">
        <v>242</v>
      </c>
      <c r="GL4" s="258"/>
      <c r="GM4" s="258"/>
      <c r="GN4" s="258"/>
      <c r="GO4" s="235"/>
      <c r="GP4" s="378" t="s">
        <v>210</v>
      </c>
      <c r="GR4" s="321" t="s">
        <v>243</v>
      </c>
      <c r="GS4" s="258"/>
      <c r="GT4" s="258"/>
      <c r="GU4" s="258"/>
      <c r="GV4" s="235"/>
      <c r="GW4" s="209" t="s">
        <v>211</v>
      </c>
    </row>
    <row r="5" spans="1:206" ht="15.75" thickBot="1" x14ac:dyDescent="0.3">
      <c r="B5" s="3" t="s">
        <v>244</v>
      </c>
      <c r="C5" s="329">
        <f>Dashboard!V24</f>
        <v>43343</v>
      </c>
      <c r="G5" s="263" t="s">
        <v>75</v>
      </c>
      <c r="I5" s="253" t="s">
        <v>245</v>
      </c>
      <c r="J5" s="316">
        <v>43305</v>
      </c>
      <c r="K5" s="346" t="s">
        <v>246</v>
      </c>
      <c r="L5" s="347" t="s">
        <v>247</v>
      </c>
      <c r="M5" s="208" t="s">
        <v>75</v>
      </c>
      <c r="N5" s="180">
        <f>IF(Dashboard!$V$22="YTD",IFERROR(IF(VLOOKUP($C$5,I10:M1048576,5,FALSE)="N/A",VLOOKUP(J7,I10:M1048576,5,FALSE),VLOOKUP($C$5,I10:M1048576,5,FALSE)),0),IFERROR(IF(VLOOKUP($C$5,I10:M1048576,5,FALSE)="N/A",VLOOKUP(J7,I10:M1048576,5,FALSE),VLOOKUP($C$5,I10:M1048576,5,FALSE)),0)-IFERROR(IF(VLOOKUP($C$4,I10:M1048576,5,FALSE)="N/A",VLOOKUP(J7,I10:M1048576,5,FALSE),VLOOKUP($C$4,I10:M1048576,5,FALSE)),0))</f>
        <v>0.13159873665212807</v>
      </c>
      <c r="P5" s="253" t="s">
        <v>245</v>
      </c>
      <c r="Q5" s="316">
        <f>Transactions!I7</f>
        <v>43186</v>
      </c>
      <c r="R5" s="346" t="s">
        <v>246</v>
      </c>
      <c r="S5" s="347" t="s">
        <v>247</v>
      </c>
      <c r="T5" s="208" t="s">
        <v>75</v>
      </c>
      <c r="U5" s="180">
        <f>IF(Dashboard!$V$22="YTD",IFERROR(IF(VLOOKUP($C$5,P10:T1048576,5,FALSE)="N/A",VLOOKUP(Q7,P10:T1048576,5,FALSE),VLOOKUP($C$5,P10:T1048576,5,FALSE)),0),IFERROR(IF(VLOOKUP($C$5,P10:T1048576,5,FALSE)="N/A",VLOOKUP(Q7,P10:T1048576,5,FALSE),VLOOKUP($C$5,P10:T1048576,5,FALSE)),0)-IFERROR(IF(VLOOKUP($C$4,P10:T1048576,5,FALSE)="N/A",VLOOKUP(Q7,P10:T1048576,5,FALSE),VLOOKUP($C$4,P10:T1048576,5,FALSE)),0))</f>
        <v>4.9339207048458178E-2</v>
      </c>
      <c r="W5" s="253" t="s">
        <v>245</v>
      </c>
      <c r="X5" s="316">
        <f>Transactions!I8</f>
        <v>43186</v>
      </c>
      <c r="Y5" s="346" t="s">
        <v>246</v>
      </c>
      <c r="Z5" s="347" t="s">
        <v>247</v>
      </c>
      <c r="AA5" s="208" t="s">
        <v>75</v>
      </c>
      <c r="AB5" s="180">
        <f>IF(Dashboard!$V$22="YTD",IFERROR(IF(VLOOKUP($C$5,W10:AA1048576,5,FALSE)="N/A",VLOOKUP(X7,W10:AA1048576,5,FALSE),VLOOKUP($C$5,W10:AA1048576,5,FALSE)),0),IFERROR(IF(VLOOKUP($C$5,W10:AA1048576,5,FALSE)="N/A",VLOOKUP(X7,W10:AA1048576,5,FALSE),VLOOKUP($C$5,W10:AA1048576,5,FALSE)),0)-IFERROR(IF(VLOOKUP($C$4,W10:AA1048576,5,FALSE)="N/A",VLOOKUP(X7,W10:AA1048576,5,FALSE),VLOOKUP($C$4,W10:AA1048576,5,FALSE)),0))</f>
        <v>0.11953179248090473</v>
      </c>
      <c r="AD5" s="253" t="s">
        <v>245</v>
      </c>
      <c r="AE5" s="316">
        <f>Transactions!I9</f>
        <v>43186</v>
      </c>
      <c r="AF5" s="346" t="s">
        <v>246</v>
      </c>
      <c r="AG5" s="347" t="s">
        <v>247</v>
      </c>
      <c r="AH5" s="208" t="s">
        <v>75</v>
      </c>
      <c r="AI5" s="180">
        <f>IF(Dashboard!$V$22="YTD",IFERROR(IF(VLOOKUP($C$5,AD10:AH1048576,5,FALSE)="N/A",VLOOKUP(AE7,AD10:AH1048576,5,FALSE),VLOOKUP($C$5,AD10:AH1048576,5,FALSE)),0),IFERROR(IF(VLOOKUP($C$5,AD10:AH1048576,5,FALSE)="N/A",VLOOKUP(AE7,AD10:AH1048576,5,FALSE),VLOOKUP($C$5,AD10:AH1048576,5,FALSE)),0)-IFERROR(IF(VLOOKUP($C$4,AD10:AH1048576,5,FALSE)="N/A",VLOOKUP(AE7,AD10:AH1048576,5,FALSE),VLOOKUP($C$4,AD10:AH1048576,5,FALSE)),0))</f>
        <v>-0.13464966406142886</v>
      </c>
      <c r="AK5" s="253" t="s">
        <v>245</v>
      </c>
      <c r="AL5" s="316">
        <f>Transactions!I10</f>
        <v>43186</v>
      </c>
      <c r="AM5" s="346" t="s">
        <v>246</v>
      </c>
      <c r="AN5" s="347" t="s">
        <v>247</v>
      </c>
      <c r="AO5" s="208" t="s">
        <v>75</v>
      </c>
      <c r="AP5" s="180">
        <f>IF(Dashboard!$V$22="YTD",IFERROR(IF(VLOOKUP($C$5,AK10:AO1048576,5,FALSE)="N/A",VLOOKUP(AL7,AK10:AO1048576,5,FALSE),VLOOKUP($C$5,AK10:AO1048576,5,FALSE)),0),IFERROR(IF(VLOOKUP($C$5,AK10:AO1048576,5,FALSE)="N/A",VLOOKUP(AL7,AK10:AO1048576,5,FALSE),VLOOKUP($C$5,AK10:AO1048576,5,FALSE)),0)-IFERROR(IF(VLOOKUP($C$4,AK10:AO1048576,5,FALSE)="N/A",VLOOKUP(AL7,AK10:AO1048576,5,FALSE),VLOOKUP($C$4,AK10:AO1048576,5,FALSE)),0))</f>
        <v>0.34337667322362408</v>
      </c>
      <c r="AR5" s="253" t="s">
        <v>245</v>
      </c>
      <c r="AS5" s="316">
        <f>Transactions!I11</f>
        <v>43186</v>
      </c>
      <c r="AT5" s="346" t="s">
        <v>246</v>
      </c>
      <c r="AU5" s="347" t="s">
        <v>247</v>
      </c>
      <c r="AV5" s="208" t="s">
        <v>75</v>
      </c>
      <c r="AW5" s="180">
        <f>IF(Dashboard!$V$22="YTD",IFERROR(IF(VLOOKUP($C$5,AR10:AV1048576,5,FALSE)="N/A",VLOOKUP(AS7,AR10:AV1048576,5,FALSE),VLOOKUP($C$5,AR10:AV1048576,5,FALSE)),0),IFERROR(IF(VLOOKUP($C$5,AR10:AV1048576,5,FALSE)="N/A",VLOOKUP(AS7,AR10:AV1048576,5,FALSE),VLOOKUP($C$5,AR10:AV1048576,5,FALSE)),0)-IFERROR(IF(VLOOKUP($C$4,AR10:AV1048576,5,FALSE)="N/A",VLOOKUP(AS7,AR10:AV1048576,5,FALSE),VLOOKUP($C$4,AR10:AV1048576,5,FALSE)),0))</f>
        <v>3.270042194092837E-2</v>
      </c>
      <c r="AY5" s="253" t="s">
        <v>245</v>
      </c>
      <c r="AZ5" s="316">
        <f>Transactions!I12</f>
        <v>43186</v>
      </c>
      <c r="BA5" s="346" t="s">
        <v>246</v>
      </c>
      <c r="BB5" s="347" t="s">
        <v>247</v>
      </c>
      <c r="BC5" s="208" t="s">
        <v>75</v>
      </c>
      <c r="BD5" s="180">
        <f>IF(Dashboard!$V$22="YTD",IFERROR(IF(VLOOKUP($C$5,AY10:BC1048576,5,FALSE)="N/A",VLOOKUP(AZ7,AY10:BC1048576,5,FALSE),VLOOKUP($C$5,AY10:BC1048576,5,FALSE)),0),IFERROR(IF(VLOOKUP($C$5,AY10:BC1048576,5,FALSE)="N/A",VLOOKUP(AZ7,AY10:BC1048576,5,FALSE),VLOOKUP($C$5,AY10:BC1048576,5,FALSE)),0)-IFERROR(IF(VLOOKUP($C$4,AY10:BC1048576,5,FALSE)="N/A",VLOOKUP(AZ7,AY10:BC1048576,5,FALSE),VLOOKUP($C$4,AY10:BC1048576,5,FALSE)),0))</f>
        <v>0.3173425366695426</v>
      </c>
      <c r="BF5" s="253" t="s">
        <v>245</v>
      </c>
      <c r="BG5" s="316">
        <f>Transactions!I13</f>
        <v>43102</v>
      </c>
      <c r="BH5" s="346" t="s">
        <v>246</v>
      </c>
      <c r="BI5" s="347" t="s">
        <v>247</v>
      </c>
      <c r="BJ5" s="208" t="s">
        <v>75</v>
      </c>
      <c r="BK5" s="180">
        <f>IF(Dashboard!$V$22="YTD",IFERROR(IF(VLOOKUP($C$5,BF10:BJ1048576,5,FALSE)="N/A",VLOOKUP(BG7,BF10:BJ1048576,5,FALSE),VLOOKUP($C$5,BF10:BJ1048576,5,FALSE)),0),IFERROR(IF(VLOOKUP($C$5,BF10:BJ1048576,5,FALSE)="N/A",VLOOKUP(BG7,BF10:BJ1048576,5,FALSE),VLOOKUP($C$5,BF10:BJ1048576,5,FALSE)),0)-IFERROR(IF(VLOOKUP($C$4,BF10:BJ1048576,5,FALSE)="N/A",VLOOKUP(BG7,BF10:BJ1048576,5,FALSE),VLOOKUP($C$4,BF10:BJ1048576,5,FALSE)),0))</f>
        <v>7.6697127937337406E-3</v>
      </c>
      <c r="BM5" s="253" t="s">
        <v>245</v>
      </c>
      <c r="BN5" s="316">
        <f>Transactions!I14</f>
        <v>43102</v>
      </c>
      <c r="BO5" s="346" t="s">
        <v>246</v>
      </c>
      <c r="BP5" s="347" t="s">
        <v>247</v>
      </c>
      <c r="BQ5" s="208" t="s">
        <v>75</v>
      </c>
      <c r="BR5" s="180">
        <f>IF(Dashboard!$V$22="YTD",IFERROR(IF(VLOOKUP($C$5,BM10:BQ1048576,5,FALSE)="N/A",VLOOKUP(BN7,BM10:BQ1048576,5,FALSE),VLOOKUP($C$5,BM10:BQ1048576,5,FALSE)),0),IFERROR(IF(VLOOKUP($C$5,BM10:BQ1048576,5,FALSE)="N/A",VLOOKUP(BN7,BM10:BQ1048576,5,FALSE),VLOOKUP($C$5,BM10:BQ1048576,5,FALSE)),0)-IFERROR(IF(VLOOKUP($C$4,BM10:BQ1048576,5,FALSE)="N/A",VLOOKUP(BN7,BM10:BQ1048576,5,FALSE),VLOOKUP($C$4,BM10:BQ1048576,5,FALSE)),0))</f>
        <v>-0.15258215962441313</v>
      </c>
      <c r="BT5" s="253" t="s">
        <v>245</v>
      </c>
      <c r="BU5" s="316">
        <f>Transactions!I15</f>
        <v>43102</v>
      </c>
      <c r="BV5" s="346" t="s">
        <v>246</v>
      </c>
      <c r="BW5" s="347" t="s">
        <v>247</v>
      </c>
      <c r="BX5" s="208" t="s">
        <v>75</v>
      </c>
      <c r="BY5" s="180">
        <f>IF(Dashboard!$V$22="YTD",IFERROR(IF(VLOOKUP($C$5,BT10:BX1048576,5,FALSE)="N/A",VLOOKUP(BU7,BT10:BX1048576,5,FALSE),VLOOKUP($C$5,BT10:BX1048576,5,FALSE)),0),IFERROR(IF(VLOOKUP($C$5,BT10:BX1048576,5,FALSE)="N/A",VLOOKUP(BU7,BT10:BX1048576,5,FALSE),VLOOKUP($C$5,BT10:BX1048576,5,FALSE)),0)-IFERROR(IF(VLOOKUP($C$4,BT10:BX1048576,5,FALSE)="N/A",VLOOKUP(BU7,BT10:BX1048576,5,FALSE),VLOOKUP($C$4,BT10:BX1048576,5,FALSE)),0))</f>
        <v>0.10584222686764222</v>
      </c>
      <c r="CA5" s="253" t="s">
        <v>245</v>
      </c>
      <c r="CB5" s="316">
        <f>Transactions!I16</f>
        <v>43102</v>
      </c>
      <c r="CC5" s="346" t="s">
        <v>246</v>
      </c>
      <c r="CD5" s="347" t="s">
        <v>247</v>
      </c>
      <c r="CE5" s="208" t="s">
        <v>75</v>
      </c>
      <c r="CF5" s="180">
        <f>IF(Dashboard!$V$22="YTD",IFERROR(IF(VLOOKUP($C$5,CA10:CE1048576,5,FALSE)="N/A",VLOOKUP(CB7,CA10:CE1048576,5,FALSE),VLOOKUP($C$5,CA10:CE1048576,5,FALSE)),0),IFERROR(IF(VLOOKUP($C$5,CA10:CE1048576,5,FALSE)="N/A",VLOOKUP(CB7,CA10:CE1048576,5,FALSE),VLOOKUP($C$5,CA10:CE1048576,5,FALSE)),0)-IFERROR(IF(VLOOKUP($C$4,CA10:CE1048576,5,FALSE)="N/A",VLOOKUP(CB7,CA10:CE1048576,5,FALSE),VLOOKUP($C$4,CA10:CE1048576,5,FALSE)),0))</f>
        <v>-8.36067725423284E-2</v>
      </c>
      <c r="CH5" s="253" t="s">
        <v>245</v>
      </c>
      <c r="CI5" s="316">
        <f>Transactions!I17</f>
        <v>43102</v>
      </c>
      <c r="CJ5" s="346" t="s">
        <v>246</v>
      </c>
      <c r="CK5" s="347" t="s">
        <v>247</v>
      </c>
      <c r="CL5" s="208" t="s">
        <v>75</v>
      </c>
      <c r="CM5" s="180">
        <f>IF(Dashboard!$V$22="YTD",IFERROR(IF(VLOOKUP($C$5,CH10:CL1048576,5,FALSE)="N/A",VLOOKUP(CI7,CH10:CL1048576,5,FALSE),VLOOKUP($C$5,CH10:CL1048576,5,FALSE)),0),IFERROR(IF(VLOOKUP($C$5,CH10:CL1048576,5,FALSE)="N/A",VLOOKUP(CI7,CH10:CL1048576,5,FALSE),VLOOKUP($C$5,CH10:CL1048576,5,FALSE)),0)-IFERROR(IF(VLOOKUP($C$4,CH10:CL1048576,5,FALSE)="N/A",VLOOKUP(CI7,CH10:CL1048576,5,FALSE),VLOOKUP($C$4,CH10:CL1048576,5,FALSE)),0))</f>
        <v>0.25414289595218675</v>
      </c>
      <c r="CO5" s="253" t="s">
        <v>245</v>
      </c>
      <c r="CP5" s="316">
        <f>Transactions!I18</f>
        <v>43102</v>
      </c>
      <c r="CQ5" s="346" t="s">
        <v>246</v>
      </c>
      <c r="CR5" s="347" t="s">
        <v>247</v>
      </c>
      <c r="CS5" s="208" t="s">
        <v>75</v>
      </c>
      <c r="CT5" s="180">
        <f>IF(Dashboard!$V$22="YTD",IFERROR(IF(VLOOKUP($C$5,CO10:CS1048576,5,FALSE)="N/A",VLOOKUP(CP7,CO10:CS1048576,5,FALSE),VLOOKUP($C$5,CO10:CS1048576,5,FALSE)),0),IFERROR(IF(VLOOKUP($C$5,CO10:CS1048576,5,FALSE)="N/A",VLOOKUP(CP7,CO10:CS1048576,5,FALSE),VLOOKUP($C$5,CO10:CS1048576,5,FALSE)),0)-IFERROR(IF(VLOOKUP($C$4,CO10:CS1048576,5,FALSE)="N/A",VLOOKUP(CP7,CO10:CS1048576,5,FALSE),VLOOKUP($C$4,CO10:CS1048576,5,FALSE)),0))</f>
        <v>0.3391776432894269</v>
      </c>
      <c r="CV5" s="253" t="s">
        <v>245</v>
      </c>
      <c r="CW5" s="316">
        <f>Transactions!I19</f>
        <v>43102</v>
      </c>
      <c r="CX5" s="346" t="s">
        <v>246</v>
      </c>
      <c r="CY5" s="347" t="s">
        <v>247</v>
      </c>
      <c r="CZ5" s="208" t="s">
        <v>75</v>
      </c>
      <c r="DA5" s="180">
        <f>IF(Dashboard!$V$22="YTD",IFERROR(IF(VLOOKUP($C$5,CV10:CZ1048576,5,FALSE)="N/A",VLOOKUP(CW7,CV10:CZ1048576,5,FALSE),VLOOKUP($C$5,CV10:CZ1048576,5,FALSE)),0),IFERROR(IF(VLOOKUP($C$5,CV10:CZ1048576,5,FALSE)="N/A",VLOOKUP(CW7,CV10:CZ1048576,5,FALSE),VLOOKUP($C$5,CV10:CZ1048576,5,FALSE)),0)-IFERROR(IF(VLOOKUP($C$4,CV10:CZ1048576,5,FALSE)="N/A",VLOOKUP(CW7,CV10:CZ1048576,5,FALSE),VLOOKUP($C$4,CV10:CZ1048576,5,FALSE)),0))</f>
        <v>0.10744776992185412</v>
      </c>
      <c r="DC5" s="253" t="s">
        <v>245</v>
      </c>
      <c r="DD5" s="316">
        <f>Transactions!I20</f>
        <v>43102</v>
      </c>
      <c r="DE5" s="346" t="s">
        <v>246</v>
      </c>
      <c r="DF5" s="348" t="s">
        <v>247</v>
      </c>
      <c r="DG5" s="208" t="s">
        <v>75</v>
      </c>
      <c r="DH5" s="180">
        <f>IF(Dashboard!$V$22="YTD",IFERROR(IF(VLOOKUP($C$5,DC10:DG1048576,5,FALSE)="N/A",VLOOKUP(DD7,DC10:DG1048576,5,FALSE),VLOOKUP($C$5,DC10:DG1048576,5,FALSE)),0),IFERROR(IF(VLOOKUP($C$5,DC10:DG1048576,5,FALSE)="N/A",VLOOKUP(DD7,DC10:DG1048576,5,FALSE),VLOOKUP($C$5,DC10:DG1048576,5,FALSE)),0)-IFERROR(IF(VLOOKUP($C$4,DC10:DG1048576,5,FALSE)="N/A",VLOOKUP(DD7,DC10:DG1048576,5,FALSE),VLOOKUP($C$4,DC10:DG1048576,5,FALSE)),0))</f>
        <v>0.10046785104634259</v>
      </c>
      <c r="DJ5" s="253" t="s">
        <v>245</v>
      </c>
      <c r="DK5" s="316">
        <f>Transactions!I21</f>
        <v>43102</v>
      </c>
      <c r="DL5" s="346" t="s">
        <v>246</v>
      </c>
      <c r="DM5" s="348" t="s">
        <v>247</v>
      </c>
      <c r="DN5" s="208" t="s">
        <v>75</v>
      </c>
      <c r="DO5" s="180">
        <f>IF(Dashboard!$V$22="YTD",IFERROR(IF(VLOOKUP($C$5,DJ10:DN1048576,5,FALSE)="N/A",VLOOKUP(DK7,DJ10:DN1048576,5,FALSE),VLOOKUP($C$5,DJ10:DN1048576,5,FALSE)),0),IFERROR(IF(VLOOKUP($C$5,DJ10:DN1048576,5,FALSE)="N/A",VLOOKUP(DK7,DJ10:DN1048576,5,FALSE),VLOOKUP($C$5,DJ10:DN1048576,5,FALSE)),0)-IFERROR(IF(VLOOKUP($C$4,DJ10:DN1048576,5,FALSE)="N/A",VLOOKUP(DK7,DJ10:DN1048576,5,FALSE),VLOOKUP($C$4,DJ10:DN1048576,5,FALSE)),0))</f>
        <v>-1.7595895627079305E-2</v>
      </c>
      <c r="DQ5" s="253" t="s">
        <v>245</v>
      </c>
      <c r="DR5" s="316">
        <f>Transactions!I22</f>
        <v>43102</v>
      </c>
      <c r="DS5" s="346" t="s">
        <v>246</v>
      </c>
      <c r="DT5" s="348" t="s">
        <v>247</v>
      </c>
      <c r="DU5" s="208" t="s">
        <v>75</v>
      </c>
      <c r="DV5" s="180">
        <f>IF(Dashboard!$V$22="YTD",IFERROR(IF(VLOOKUP($C$5,DQ10:DU1048576,5,FALSE)="N/A",VLOOKUP(DR7,DQ10:DU1048576,5,FALSE),VLOOKUP($C$5,DQ10:DU1048576,5,FALSE)),0),IFERROR(IF(VLOOKUP($C$5,DQ10:DU1048576,5,FALSE)="N/A",VLOOKUP(DR7,DQ10:DU1048576,5,FALSE),VLOOKUP($C$5,DQ10:DU1048576,5,FALSE)),0)-IFERROR(IF(VLOOKUP($C$4,DQ10:DU1048576,5,FALSE)="N/A",VLOOKUP(DR7,DQ10:DU1048576,5,FALSE),VLOOKUP($C$4,DQ10:DU1048576,5,FALSE)),0))</f>
        <v>0.32300678045358899</v>
      </c>
      <c r="DX5" s="253" t="s">
        <v>245</v>
      </c>
      <c r="DY5" s="316">
        <f>Transactions!I23</f>
        <v>43102</v>
      </c>
      <c r="DZ5" s="346" t="s">
        <v>246</v>
      </c>
      <c r="EA5" s="348" t="s">
        <v>247</v>
      </c>
      <c r="EB5" s="208" t="s">
        <v>75</v>
      </c>
      <c r="EC5" s="180">
        <f>IF(Dashboard!$V$22="YTD",IFERROR(IF(VLOOKUP($C$5,DX10:EB1048576,5,FALSE)="N/A",VLOOKUP(DY7,DX10:EB1048576,5,FALSE),VLOOKUP($C$5,DX10:EB1048576,5,FALSE)),0),IFERROR(IF(VLOOKUP($C$5,DX10:EB1048576,5,FALSE)="N/A",VLOOKUP(DY7,DX10:EB1048576,5,FALSE),VLOOKUP($C$5,DX10:EB1048576,5,FALSE)),0)-IFERROR(IF(VLOOKUP($C$4,DX10:EB1048576,5,FALSE)="N/A",VLOOKUP(DY7,DX10:EB1048576,5,FALSE),VLOOKUP($C$4,DX10:EB1048576,5,FALSE)),0))</f>
        <v>8.6650679456434787E-2</v>
      </c>
      <c r="EF5" s="253" t="s">
        <v>245</v>
      </c>
      <c r="EG5" s="316">
        <f>Transactions!I28</f>
        <v>43186</v>
      </c>
      <c r="EH5" s="346" t="s">
        <v>246</v>
      </c>
      <c r="EI5" s="348" t="s">
        <v>247</v>
      </c>
      <c r="EJ5" s="208" t="s">
        <v>75</v>
      </c>
      <c r="EK5" s="180">
        <f>IF(Dashboard!$V$22="YTD",IFERROR(IF(VLOOKUP($C$5,EF10:EJ1048576,5,FALSE)="N/A",VLOOKUP(EG7,EF10:EJ1048576,5,FALSE),VLOOKUP($C$5,EF10:EJ1048576,5,FALSE)),0),IFERROR(IF(VLOOKUP($C$5,EF10:EJ1048576,5,FALSE)="N/A",VLOOKUP(EG7,EF10:EJ1048576,5,FALSE),VLOOKUP($C$5,EF10:EJ1048576,5,FALSE)),0)-IFERROR(IF(VLOOKUP($C$4,EF10:EJ1048576,5,FALSE)="N/A",VLOOKUP(EG7,EF10:EJ1048576,5,FALSE),VLOOKUP($C$4,EF10:EJ1048576,5,FALSE)),0))</f>
        <v>5.3903345724906071E-3</v>
      </c>
      <c r="EM5" s="253" t="s">
        <v>245</v>
      </c>
      <c r="EN5" s="316">
        <f>Transactions!I30</f>
        <v>43102</v>
      </c>
      <c r="EO5" s="346" t="s">
        <v>246</v>
      </c>
      <c r="EP5" s="348" t="s">
        <v>247</v>
      </c>
      <c r="EQ5" s="208" t="s">
        <v>75</v>
      </c>
      <c r="ER5" s="180">
        <f>IF(Dashboard!$V$22="YTD",IFERROR(IF(VLOOKUP($C$5,EM10:EQ1048576,5,FALSE)="N/A",VLOOKUP(EN7,EM10:EQ1048576,5,FALSE),VLOOKUP($C$5,EM10:EQ1048576,5,FALSE)),0),IFERROR(IF(VLOOKUP($C$5,EM10:EQ1048576,5,FALSE)="N/A",VLOOKUP(EN7,EM10:EQ1048576,5,FALSE),VLOOKUP($C$5,EM10:EQ1048576,5,FALSE)),0)-IFERROR(IF(VLOOKUP($C$4,EM10:EQ1048576,5,FALSE)="N/A",VLOOKUP(EN7,EM10:EQ1048576,5,FALSE),VLOOKUP($C$4,EM10:EQ1048576,5,FALSE)),0))</f>
        <v>1.4714645885858246E-2</v>
      </c>
      <c r="ET5" s="253" t="s">
        <v>245</v>
      </c>
      <c r="EU5" s="316">
        <f>Transactions!I31</f>
        <v>43102</v>
      </c>
      <c r="EV5" s="346" t="s">
        <v>246</v>
      </c>
      <c r="EW5" s="348" t="s">
        <v>247</v>
      </c>
      <c r="EX5" s="208" t="s">
        <v>75</v>
      </c>
      <c r="EY5" s="180">
        <f>IF(Dashboard!$V$22="YTD",IFERROR(IF(VLOOKUP($C$5,ET10:EX1048576,5,FALSE)="N/A",VLOOKUP(EU7,ET10:EX1048576,5,FALSE),VLOOKUP($C$5,ET10:EX1048576,5,FALSE)),0),IFERROR(IF(VLOOKUP($C$5,ET10:EX1048576,5,FALSE)="N/A",VLOOKUP(EU7,ET10:EX1048576,5,FALSE),VLOOKUP($C$5,ET10:EX1048576,5,FALSE)),0)-IFERROR(IF(VLOOKUP($C$4,ET10:EX1048576,5,FALSE)="N/A",VLOOKUP(EU7,ET10:EX1048576,5,FALSE),VLOOKUP($C$4,ET10:EX1048576,5,FALSE)),0))</f>
        <v>-2.0311248426593487E-2</v>
      </c>
      <c r="FA5" s="253" t="s">
        <v>245</v>
      </c>
      <c r="FB5" s="316">
        <f>Transactions!I32</f>
        <v>43102</v>
      </c>
      <c r="FC5" s="346" t="s">
        <v>246</v>
      </c>
      <c r="FD5" s="348" t="s">
        <v>247</v>
      </c>
      <c r="FE5" s="208" t="s">
        <v>75</v>
      </c>
      <c r="FF5" s="180">
        <f>IF(Dashboard!$V$22="YTD",IFERROR(IF(VLOOKUP($C$5,FA10:FE1048576,5,FALSE)="N/A",VLOOKUP(FB7,FA10:FE1048576,5,FALSE),VLOOKUP($C$5,FA10:FE1048576,5,FALSE)),0),IFERROR(IF(VLOOKUP($C$5,FA10:FE1048576,5,FALSE)="N/A",VLOOKUP(FB7,FA10:FE1048576,5,FALSE),VLOOKUP($C$5,FA10:FE1048576,5,FALSE)),0)-IFERROR(IF(VLOOKUP($C$4,FA10:FE1048576,5,FALSE)="N/A",VLOOKUP(FB7,FA10:FE1048576,5,FALSE),VLOOKUP($C$4,FA10:FE1048576,5,FALSE)),0))</f>
        <v>-8.0144333918471533E-3</v>
      </c>
      <c r="FH5" s="253" t="s">
        <v>245</v>
      </c>
      <c r="FI5" s="316">
        <f>Transactions!I33</f>
        <v>43102</v>
      </c>
      <c r="FJ5" s="346" t="s">
        <v>246</v>
      </c>
      <c r="FK5" s="348" t="s">
        <v>247</v>
      </c>
      <c r="FL5" s="208" t="s">
        <v>75</v>
      </c>
      <c r="FM5" s="180">
        <f>IF(Dashboard!$V$22="YTD",IFERROR(IF(VLOOKUP($C$5,FH10:FL1048576,5,FALSE)="N/A",VLOOKUP(FI7,FH10:FL1048576,5,FALSE),VLOOKUP($C$5,FH10:FL1048576,5,FALSE)),0),IFERROR(IF(VLOOKUP($C$5,FH10:FL1048576,5,FALSE)="N/A",VLOOKUP(FI7,FH10:FL1048576,5,FALSE),VLOOKUP($C$5,FH10:FL1048576,5,FALSE)),0)-IFERROR(IF(VLOOKUP($C$4,FH10:FL1048576,5,FALSE)="N/A",VLOOKUP(FI7,FH10:FL1048576,5,FALSE),VLOOKUP($C$4,FH10:FL1048576,5,FALSE)),0))</f>
        <v>3.0800821355236874E-3</v>
      </c>
      <c r="FO5" s="253" t="s">
        <v>245</v>
      </c>
      <c r="FP5" s="316">
        <f>Transactions!I34</f>
        <v>43102</v>
      </c>
      <c r="FQ5" s="346" t="s">
        <v>246</v>
      </c>
      <c r="FR5" s="348" t="s">
        <v>247</v>
      </c>
      <c r="FS5" s="208" t="s">
        <v>75</v>
      </c>
      <c r="FT5" s="180">
        <f>IF(Dashboard!$V$22="YTD",IFERROR(IF(VLOOKUP($C$5,FO10:FS1048576,5,FALSE)="N/A",VLOOKUP(FP7,FO10:FS1048576,5,FALSE),VLOOKUP($C$5,FO10:FS1048576,5,FALSE)),0),IFERROR(IF(VLOOKUP($C$5,FO10:FS1048576,5,FALSE)="N/A",VLOOKUP(FP7,FO10:FS1048576,5,FALSE),VLOOKUP($C$5,FO10:FS1048576,5,FALSE)),0)-IFERROR(IF(VLOOKUP($C$4,FO10:FS1048576,5,FALSE)="N/A",VLOOKUP(FP7,FO10:FS1048576,5,FALSE),VLOOKUP($C$4,FO10:FS1048576,5,FALSE)),0))</f>
        <v>-1.7760727479397609E-2</v>
      </c>
      <c r="FU5" s="26"/>
      <c r="FV5" s="253" t="s">
        <v>245</v>
      </c>
      <c r="FW5" s="316">
        <f>Transactions!I29</f>
        <v>43102</v>
      </c>
      <c r="FX5" s="346" t="s">
        <v>246</v>
      </c>
      <c r="FY5" s="348" t="s">
        <v>247</v>
      </c>
      <c r="FZ5" s="208" t="s">
        <v>75</v>
      </c>
      <c r="GA5" s="180">
        <f>IF(Dashboard!$V$22="YTD",IFERROR(IF(VLOOKUP($C$5,FV10:FZ1048576,5,FALSE)="N/A",VLOOKUP(FW7,FV10:FZ1048576,5,FALSE),VLOOKUP($C$5,FV10:FZ1048576,5,FALSE)),0),IFERROR(IF(VLOOKUP($C$5,FV10:FZ1048576,5,FALSE)="N/A",VLOOKUP(FW7,FV10:FZ1048576,5,FALSE),VLOOKUP($C$5,FV10:FZ1048576,5,FALSE)),0)-IFERROR(IF(VLOOKUP($C$4,FV10:FZ1048576,5,FALSE)="N/A",VLOOKUP(FW7,FV10:FZ1048576,5,FALSE),VLOOKUP($C$4,FV10:FZ1048576,5,FALSE)),0))</f>
        <v>-3.031869078380689E-2</v>
      </c>
      <c r="GD5" s="253" t="s">
        <v>245</v>
      </c>
      <c r="GE5" s="213">
        <v>43102</v>
      </c>
      <c r="GF5" s="372" t="s">
        <v>63</v>
      </c>
      <c r="GG5" s="235"/>
      <c r="GH5" s="208" t="s">
        <v>75</v>
      </c>
      <c r="GI5" s="180">
        <f>IFERROR(IF(VLOOKUP($C$5,GD10:GH1048576,5,FALSE)="N/A",VLOOKUP(GE7,GD10:GH1048576,5,FALSE),VLOOKUP($C$5,GD10:GH1048576,5,FALSE)),0)</f>
        <v>9.0550743317096005E-2</v>
      </c>
      <c r="GK5" s="253" t="s">
        <v>245</v>
      </c>
      <c r="GL5" s="213">
        <v>43102</v>
      </c>
      <c r="GM5" s="372" t="s">
        <v>63</v>
      </c>
      <c r="GN5" s="235"/>
      <c r="GO5" s="208" t="s">
        <v>75</v>
      </c>
      <c r="GP5" s="180">
        <f>IFERROR(IF(VLOOKUP($C$5,GK10:GO1048576,5,FALSE)="N/A",VLOOKUP(GL7,GK10:GO1048576,5,FALSE),VLOOKUP($C$5,GK10:GO1048576,5,FALSE)),0)</f>
        <v>3.4253250612089836E-2</v>
      </c>
      <c r="GR5" s="253" t="s">
        <v>245</v>
      </c>
      <c r="GS5" s="213">
        <v>43102</v>
      </c>
      <c r="GT5" s="372" t="s">
        <v>63</v>
      </c>
      <c r="GU5" s="235"/>
      <c r="GV5" s="208" t="s">
        <v>75</v>
      </c>
      <c r="GW5" s="180">
        <f>IFERROR(IF(VLOOKUP($C$5,GR10:GV1048576,5,FALSE)="N/A",VLOOKUP(GS7,GR10:GV1048576,5,FALSE),VLOOKUP($C$5,GR10:GV1048576,5,FALSE)),0)</f>
        <v>-9.6023690730414613E-3</v>
      </c>
    </row>
    <row r="6" spans="1:206" ht="17.25" x14ac:dyDescent="0.25">
      <c r="B6" s="260" t="s">
        <v>248</v>
      </c>
      <c r="C6" s="262"/>
      <c r="G6" s="263" t="s">
        <v>249</v>
      </c>
      <c r="I6" s="259" t="s">
        <v>250</v>
      </c>
      <c r="J6" s="317">
        <f>Transactions!E6</f>
        <v>66.489999999999995</v>
      </c>
      <c r="K6" s="236">
        <f>IF($C$5&gt;=J5,VLOOKUP($C$5,I10:M1048576,2,FALSE),0)</f>
        <v>75.239999999999995</v>
      </c>
      <c r="L6" s="349">
        <f>IF(VLOOKUP($C$5,I10:N1048576,6,FALSE)="N/A",0,VLOOKUP($C$5,I10:N1048576,6,FALSE))</f>
        <v>10</v>
      </c>
      <c r="M6" s="216" t="s">
        <v>251</v>
      </c>
      <c r="N6" s="166">
        <f>_xlfn.STDEV.S(M11:M1048576)*SQRT(252)</f>
        <v>0.97796068510677525</v>
      </c>
      <c r="P6" s="259" t="s">
        <v>250</v>
      </c>
      <c r="Q6" s="317">
        <f>Transactions!E7</f>
        <v>56.75</v>
      </c>
      <c r="R6" s="236">
        <f>IF($C$5&gt;=Q5,VLOOKUP($C$5,P10:T1048576,2,FALSE),0)</f>
        <v>59.27</v>
      </c>
      <c r="S6" s="349">
        <f>IF(VLOOKUP($C$5,P10:U1048576,6,FALSE)="N/A",0,VLOOKUP($C$5,P10:U1048576,6,FALSE))</f>
        <v>20</v>
      </c>
      <c r="T6" s="216" t="s">
        <v>251</v>
      </c>
      <c r="U6" s="166">
        <f>_xlfn.STDEV.S(T11:T1048576)*SQRT(252)</f>
        <v>0.3113458095962251</v>
      </c>
      <c r="W6" s="259" t="s">
        <v>250</v>
      </c>
      <c r="X6" s="317">
        <f>Transactions!E8</f>
        <v>100.81</v>
      </c>
      <c r="Y6" s="236">
        <f>IF($C$5&gt;=X5,VLOOKUP($C$5,W10:AA1048576,2,FALSE),0)</f>
        <v>112.02</v>
      </c>
      <c r="Z6" s="349">
        <f>IF(VLOOKUP($C$5,W10:AB1048576,6,FALSE)="N/A",0,VLOOKUP($C$5,W10:AB1048576,6,FALSE))</f>
        <v>12</v>
      </c>
      <c r="AA6" s="216" t="s">
        <v>251</v>
      </c>
      <c r="AB6" s="166">
        <f>_xlfn.STDEV.S(AA11:AA1048576)*SQRT(252)</f>
        <v>0.87857942348402418</v>
      </c>
      <c r="AD6" s="259" t="s">
        <v>250</v>
      </c>
      <c r="AE6" s="317">
        <f>Transactions!E9</f>
        <v>72.930000000000007</v>
      </c>
      <c r="AF6" s="236">
        <f>IF($C$5&gt;=AE5,VLOOKUP($C$5,AD10:AH1048576,2,FALSE),0)</f>
        <v>62.81</v>
      </c>
      <c r="AG6" s="349">
        <f>IF(VLOOKUP($C$5,AD10:AI1048576,6,FALSE)="N/A",0,VLOOKUP($C$5,AD10:AI1048576,6,FALSE))</f>
        <v>16</v>
      </c>
      <c r="AH6" s="216" t="s">
        <v>251</v>
      </c>
      <c r="AI6" s="166">
        <f>_xlfn.STDEV.S(AH11:AH1048576)*SQRT(252)</f>
        <v>0.86804675441080936</v>
      </c>
      <c r="AK6" s="259" t="s">
        <v>250</v>
      </c>
      <c r="AL6" s="317">
        <f>Transactions!E10</f>
        <v>416.86</v>
      </c>
      <c r="AM6" s="236">
        <f>IF($C$5&gt;=AL5,VLOOKUP($C$5,AK10:AO1048576,2,FALSE),0)</f>
        <v>560</v>
      </c>
      <c r="AN6" s="349">
        <f>IF(VLOOKUP($C$5,AK10:AP1048576,6,FALSE)="N/A",0,VLOOKUP($C$5,AK10:AP1048576,6,FALSE))</f>
        <v>3</v>
      </c>
      <c r="AO6" s="216" t="s">
        <v>251</v>
      </c>
      <c r="AP6" s="166">
        <f>_xlfn.STDEV.S(AO11:AO1048576)*SQRT(252)</f>
        <v>1.565149119454045</v>
      </c>
      <c r="AR6" s="259" t="s">
        <v>250</v>
      </c>
      <c r="AS6" s="317">
        <f>Transactions!E11</f>
        <v>94.8</v>
      </c>
      <c r="AT6" s="236">
        <f>IF($C$5&gt;=AS5,VLOOKUP($C$5,AR10:AV1048576,2,FALSE),0)</f>
        <v>95.98</v>
      </c>
      <c r="AU6" s="349">
        <f>IF(VLOOKUP($C$5,AR10:AW1048576,6,FALSE)="N/A",0,VLOOKUP($C$5,AR10:AW1048576,6,FALSE))</f>
        <v>10</v>
      </c>
      <c r="AV6" s="216" t="s">
        <v>251</v>
      </c>
      <c r="AW6" s="166">
        <f>_xlfn.STDEV.S(AV11:AV1048576)*SQRT(252)</f>
        <v>0.70455433098255416</v>
      </c>
      <c r="AY6" s="259" t="s">
        <v>250</v>
      </c>
      <c r="AZ6" s="317">
        <f>Transactions!E12</f>
        <v>115.9</v>
      </c>
      <c r="BA6" s="236">
        <f>IF($C$5&gt;=AZ5,VLOOKUP($C$5,AY10:BC1048576,2,FALSE),0)</f>
        <v>152.68</v>
      </c>
      <c r="BB6" s="349">
        <f>IF(VLOOKUP($C$5,AY10:BD1048576,6,FALSE)="N/A",0,VLOOKUP($C$5,AY10:BD1048576,6,FALSE))</f>
        <v>9</v>
      </c>
      <c r="BC6" s="216" t="s">
        <v>251</v>
      </c>
      <c r="BD6" s="166">
        <f>_xlfn.STDEV.S(BC11:BC1048576)*SQRT(252)</f>
        <v>1.5100053559933078</v>
      </c>
      <c r="BF6" s="259" t="s">
        <v>250</v>
      </c>
      <c r="BG6" s="317">
        <f>Transactions!E13</f>
        <v>61.28</v>
      </c>
      <c r="BH6" s="236">
        <f>IF($C$5&gt;=BG5,VLOOKUP($C$5,BF10:BJ1048576,2,FALSE),0)</f>
        <v>60.55</v>
      </c>
      <c r="BI6" s="349">
        <f>IF(VLOOKUP($C$5,BF10:BK1048576,6,FALSE)="N/A",0,VLOOKUP($C$5,BF10:BK1048576,6,FALSE))</f>
        <v>10</v>
      </c>
      <c r="BJ6" s="216" t="s">
        <v>251</v>
      </c>
      <c r="BK6" s="166">
        <f>_xlfn.STDEV.S(BJ11:BJ1048576)*SQRT(252)</f>
        <v>1.2985470477035297</v>
      </c>
      <c r="BM6" s="259" t="s">
        <v>250</v>
      </c>
      <c r="BN6" s="317">
        <f>Transactions!E14</f>
        <v>51.12</v>
      </c>
      <c r="BO6" s="236">
        <f>IF($C$5&gt;=BN5,VLOOKUP($C$5,BM10:BQ1048576,2,FALSE),0)</f>
        <v>43.02</v>
      </c>
      <c r="BP6" s="349">
        <f>IF(VLOOKUP($C$5,BM10:BR1048576,6,FALSE)="N/A",0,VLOOKUP($C$5,BM10:BR1048576,6,FALSE))</f>
        <v>12</v>
      </c>
      <c r="BQ6" s="216" t="s">
        <v>251</v>
      </c>
      <c r="BR6" s="166">
        <f>_xlfn.STDEV.S(BQ11:BQ1048576)*SQRT(252)</f>
        <v>1.4351664617850286</v>
      </c>
      <c r="BT6" s="259" t="s">
        <v>250</v>
      </c>
      <c r="BU6" s="317">
        <f>Transactions!E15</f>
        <v>90.89</v>
      </c>
      <c r="BV6" s="236">
        <f>IF($C$5&gt;=BU5,VLOOKUP($C$5,BT10:BX1048576,2,FALSE),0)</f>
        <v>99.31</v>
      </c>
      <c r="BW6" s="349">
        <f>IF(VLOOKUP($C$5,BT10:BY1048576,6,FALSE)="N/A",0,VLOOKUP($C$5,BT10:BY1048576,6,FALSE))</f>
        <v>11</v>
      </c>
      <c r="BX6" s="216" t="s">
        <v>251</v>
      </c>
      <c r="BY6" s="166">
        <f>_xlfn.STDEV.S(BX11:BX1048576)*SQRT(252)</f>
        <v>0.93616136735091515</v>
      </c>
      <c r="CA6" s="259" t="s">
        <v>250</v>
      </c>
      <c r="CB6" s="317">
        <f>Transactions!E16</f>
        <v>228.57</v>
      </c>
      <c r="CC6" s="236">
        <f>IF($C$5&gt;=CB5,VLOOKUP($C$5,CA10:CE1048576,2,FALSE),0)</f>
        <v>208.2</v>
      </c>
      <c r="CD6" s="349">
        <f>IF(VLOOKUP($C$5,CA10:CF1048576,6,FALSE)="N/A",0,VLOOKUP($C$5,CA10:CF1048576,6,FALSE))</f>
        <v>6</v>
      </c>
      <c r="CE6" s="216" t="s">
        <v>251</v>
      </c>
      <c r="CF6" s="166">
        <f>_xlfn.STDEV.S(CE11:CE1048576)*SQRT(252)</f>
        <v>0.50039392433002572</v>
      </c>
      <c r="CH6" s="259" t="s">
        <v>250</v>
      </c>
      <c r="CI6" s="317">
        <f>Transactions!E17</f>
        <v>73.62</v>
      </c>
      <c r="CJ6" s="236">
        <f>IF($C$5&gt;=CI5,VLOOKUP($C$5,CH10:CL1048576,2,FALSE),0)</f>
        <v>92.33</v>
      </c>
      <c r="CK6" s="345">
        <f>IF(VLOOKUP($C$5,CH10:CM1048576,6,FALSE)="N/A",0,VLOOKUP($C$5,CH10:CM1048576,6,FALSE))</f>
        <v>19</v>
      </c>
      <c r="CL6" s="216" t="s">
        <v>251</v>
      </c>
      <c r="CM6" s="166">
        <f>_xlfn.STDEV.S(CL11:CL1048576)*SQRT(252)</f>
        <v>1.0242090018452308</v>
      </c>
      <c r="CO6" s="259" t="s">
        <v>250</v>
      </c>
      <c r="CP6" s="317">
        <f>Transactions!E18</f>
        <v>112.36</v>
      </c>
      <c r="CQ6" s="236">
        <f>IF($C$5&gt;=CP5,VLOOKUP($C$5,CO10:CS1048576,2,FALSE),0)</f>
        <v>149.87</v>
      </c>
      <c r="CR6" s="345">
        <f>IF(VLOOKUP($C$5,CO10:CT1048576,6,FALSE)="N/A",0,VLOOKUP($C$5,CO10:CT1048576,6,FALSE))</f>
        <v>7</v>
      </c>
      <c r="CS6" s="216" t="s">
        <v>251</v>
      </c>
      <c r="CT6" s="166">
        <f>_xlfn.STDEV.S(CS11:CS1048576)*SQRT(252)</f>
        <v>1.5258664830447006</v>
      </c>
      <c r="CV6" s="259" t="s">
        <v>250</v>
      </c>
      <c r="CW6" s="317">
        <f>Transactions!E19</f>
        <v>188.11</v>
      </c>
      <c r="CX6" s="236">
        <f>IF($C$5&gt;=CW5,VLOOKUP($C$5,CV10:CZ1048576,2,FALSE),0)</f>
        <v>207.47</v>
      </c>
      <c r="CY6" s="349">
        <f>IF(VLOOKUP($C$5,CV10:DA1048576,6,FALSE)="N/A",0,VLOOKUP($C$5,CV10:DA1048576,6,FALSE))</f>
        <v>9.4038062835574934</v>
      </c>
      <c r="CZ6" s="216" t="s">
        <v>251</v>
      </c>
      <c r="DA6" s="166">
        <f>_xlfn.STDEV.S(CZ11:CZ1048576)*SQRT(252)</f>
        <v>0.41489982857643132</v>
      </c>
      <c r="DC6" s="259" t="s">
        <v>250</v>
      </c>
      <c r="DD6" s="317">
        <f>Transactions!E20</f>
        <v>158.16999999999999</v>
      </c>
      <c r="DE6" s="236">
        <f>IF($C$5&gt;=DD5,VLOOKUP($C$5,DC10:DG1048576,2,FALSE),0)</f>
        <v>172.78</v>
      </c>
      <c r="DF6" s="349">
        <f>IF(VLOOKUP($C$5,DC10:DH1048576,6,FALSE)="N/A",0,VLOOKUP($C$5,DC10:DH1048576,6,FALSE))</f>
        <v>17.508490526540918</v>
      </c>
      <c r="DG6" s="216" t="s">
        <v>251</v>
      </c>
      <c r="DH6" s="166">
        <f>_xlfn.STDEV.S(DG11:DG1048576)*SQRT(252)</f>
        <v>0.48681766918930042</v>
      </c>
      <c r="DJ6" s="259" t="s">
        <v>250</v>
      </c>
      <c r="DK6" s="317">
        <f>Transactions!E21</f>
        <v>249.49</v>
      </c>
      <c r="DL6" s="236">
        <f>IF($C$5&gt;=DK5,VLOOKUP($C$5,DJ10:DN1048576,2,FALSE),0)</f>
        <v>243.95</v>
      </c>
      <c r="DM6" s="349">
        <f>IF(VLOOKUP($C$5,DJ10:DO1048576,6,FALSE)="N/A",0,VLOOKUP($C$5,DJ10:DO1048576,6,FALSE))</f>
        <v>8</v>
      </c>
      <c r="DN6" s="216" t="s">
        <v>251</v>
      </c>
      <c r="DO6" s="166">
        <f>_xlfn.STDEV.S(DN11:DN1048576)*SQRT(252)</f>
        <v>0.6829694961069358</v>
      </c>
      <c r="DQ6" s="259" t="s">
        <v>250</v>
      </c>
      <c r="DR6" s="317">
        <f>Transactions!E22</f>
        <v>85.54</v>
      </c>
      <c r="DS6" s="236">
        <f>IF($C$5&gt;=DR5,VLOOKUP($C$5,DQ10:DU1048576,2,FALSE),0)</f>
        <v>112.33</v>
      </c>
      <c r="DT6" s="349">
        <f>IF(VLOOKUP($C$5,DQ10:DV1048576,6,FALSE)="N/A",0,VLOOKUP($C$5,DQ10:DV1048576,6,FALSE))</f>
        <v>10</v>
      </c>
      <c r="DU6" s="216" t="s">
        <v>251</v>
      </c>
      <c r="DV6" s="166">
        <f>_xlfn.STDEV.S(DU11:DU1048576)*SQRT(252)</f>
        <v>1.3035078536434743</v>
      </c>
      <c r="DX6" s="259" t="s">
        <v>250</v>
      </c>
      <c r="DY6" s="317">
        <f>Transactions!E23</f>
        <v>62.55</v>
      </c>
      <c r="DZ6" s="236">
        <f>IF($C$5&gt;=DY5,VLOOKUP($C$5,DX10:EB1048576,2,FALSE),0)</f>
        <v>82.2</v>
      </c>
      <c r="EA6" s="349">
        <f>IF(VLOOKUP($C$5,DX10:EC1048576,6,FALSE)="N/A",0,VLOOKUP($C$5,DX10:EC1048576,6,FALSE))</f>
        <v>0</v>
      </c>
      <c r="EB6" s="216" t="s">
        <v>251</v>
      </c>
      <c r="EC6" s="166">
        <f>_xlfn.STDEV.S(EB11:EB1048576)*SQRT(252)</f>
        <v>0.41106847739856245</v>
      </c>
      <c r="EF6" s="259" t="s">
        <v>250</v>
      </c>
      <c r="EG6" s="317">
        <f>Transactions!E28</f>
        <v>10.76</v>
      </c>
      <c r="EH6" s="236">
        <f>IF($C$5&gt;=EG5,VLOOKUP($C$5,EF10:EJ1048576,2,FALSE),0)</f>
        <v>10.77</v>
      </c>
      <c r="EI6" s="349">
        <f>IF(VLOOKUP($C$5,EF10:EK1048576,6,FALSE)="N/A",0,VLOOKUP($C$5,EF10:EK1048576,6,FALSE))</f>
        <v>181.2267657992565</v>
      </c>
      <c r="EJ6" s="216" t="s">
        <v>251</v>
      </c>
      <c r="EK6" s="166">
        <f>_xlfn.STDEV.S(EJ11:EJ1048576)*SQRT(252)</f>
        <v>5.7374804115640707E-2</v>
      </c>
      <c r="EM6" s="259" t="s">
        <v>250</v>
      </c>
      <c r="EN6" s="317">
        <f>Transactions!E30</f>
        <v>87.26</v>
      </c>
      <c r="EO6" s="236">
        <f>IF($C$5&gt;=EN5,VLOOKUP($C$5,EM10:EQ1048576,2,FALSE),0)</f>
        <v>86.36</v>
      </c>
      <c r="EP6" s="349">
        <f>IF(VLOOKUP($C$5,EM10:ER1048576,6,FALSE)="N/A",0,VLOOKUP($C$5,EM10:ER1048576,6,FALSE))</f>
        <v>0</v>
      </c>
      <c r="EQ6" s="216" t="s">
        <v>251</v>
      </c>
      <c r="ER6" s="166">
        <f>_xlfn.STDEV.S(EQ11:EQ1048576)*SQRT(252)</f>
        <v>0.13482038119250839</v>
      </c>
      <c r="ET6" s="259" t="s">
        <v>250</v>
      </c>
      <c r="EU6" s="317">
        <f>Transactions!E31</f>
        <v>87.39</v>
      </c>
      <c r="EV6" s="236">
        <f>IF($C$5&gt;=EU5,VLOOKUP($C$5,ET10:EX1048576,2,FALSE),0)</f>
        <v>84.17</v>
      </c>
      <c r="EW6" s="349">
        <f>IF(VLOOKUP($C$5,ET10:EY1048576,6,FALSE)="N/A",0,VLOOKUP($C$5,ET10:EY1048576,6,FALSE))</f>
        <v>12.608879734523402</v>
      </c>
      <c r="EX6" s="216" t="s">
        <v>251</v>
      </c>
      <c r="EY6" s="166">
        <f>_xlfn.STDEV.S(EX11:EX1048576)*SQRT(252)</f>
        <v>0.13879969616064838</v>
      </c>
      <c r="FA6" s="259" t="s">
        <v>250</v>
      </c>
      <c r="FB6" s="317">
        <f>Transactions!E32</f>
        <v>51.27</v>
      </c>
      <c r="FC6" s="236">
        <f>IF($C$5&gt;=FB5,VLOOKUP($C$5,FA10:FE1048576,2,FALSE),0)</f>
        <v>50.190100000000001</v>
      </c>
      <c r="FD6" s="349">
        <f>IF(VLOOKUP($C$5,FA10:FF1048576,6,FALSE)="N/A",0,VLOOKUP($C$5,FA10:FF1048576,6,FALSE))</f>
        <v>20.356738833625901</v>
      </c>
      <c r="FE6" s="216" t="s">
        <v>251</v>
      </c>
      <c r="FF6" s="166">
        <f>_xlfn.STDEV.S(FE11:FE1048576)*SQRT(252)</f>
        <v>9.1035090542481184E-2</v>
      </c>
      <c r="FH6" s="259" t="s">
        <v>250</v>
      </c>
      <c r="FI6" s="317">
        <f>Transactions!E33</f>
        <v>24.35</v>
      </c>
      <c r="FJ6" s="236">
        <f>IF($C$5&gt;=FI5,VLOOKUP($C$5,FH10:FL1048576,2,FALSE),0)</f>
        <v>24.1</v>
      </c>
      <c r="FK6" s="349">
        <f>IF(VLOOKUP($C$5,FH10:FM1048576,6,FALSE)="N/A",0,VLOOKUP($C$5,FH10:FM1048576,6,FALSE))</f>
        <v>64.516221765913755</v>
      </c>
      <c r="FL6" s="216" t="s">
        <v>251</v>
      </c>
      <c r="FM6" s="166">
        <f>_xlfn.STDEV.S(FL11:FL1048576)*SQRT(252)</f>
        <v>5.4437141866482706E-2</v>
      </c>
      <c r="FO6" s="259" t="s">
        <v>250</v>
      </c>
      <c r="FP6" s="317">
        <f>Transactions!E34</f>
        <v>105.57</v>
      </c>
      <c r="FQ6" s="236">
        <f>IF($C$5&gt;=FP5,VLOOKUP($C$5,FO10:FS1048576,2,FALSE),0)</f>
        <v>102.61</v>
      </c>
      <c r="FR6" s="349">
        <f>IF(VLOOKUP($C$5,FO10:FT1048576,6,FALSE)="N/A",0,VLOOKUP($C$5,FO10:FT1048576,6,FALSE))</f>
        <v>4.6685611442644692</v>
      </c>
      <c r="FS6" s="216" t="s">
        <v>251</v>
      </c>
      <c r="FT6" s="166">
        <f>_xlfn.STDEV.S(FS11:FS1048576)*SQRT(252)</f>
        <v>0.12375794851990769</v>
      </c>
      <c r="FU6" s="5"/>
      <c r="FV6" s="259" t="s">
        <v>250</v>
      </c>
      <c r="FW6" s="317">
        <f>Transactions!E29</f>
        <v>116.1</v>
      </c>
      <c r="FX6" s="236">
        <f>IF($C$5&gt;=FW5,VLOOKUP($C$5,FV10:FZ1048576,2,FALSE),0)</f>
        <v>106.1</v>
      </c>
      <c r="FY6" s="349">
        <f>IF(VLOOKUP($C$5,FV10:GA1048576,6,FALSE)="N/A",0,VLOOKUP($C$5,FV10:GA1048576,6,FALSE))</f>
        <v>0</v>
      </c>
      <c r="FZ6" s="216" t="s">
        <v>251</v>
      </c>
      <c r="GA6" s="166">
        <f>_xlfn.STDEV.S(FZ11:FZ1048576)*SQRT(252)</f>
        <v>0.22683476388936713</v>
      </c>
      <c r="GD6" s="259" t="s">
        <v>250</v>
      </c>
      <c r="GE6" s="214">
        <v>1582.77</v>
      </c>
      <c r="GF6" s="373">
        <v>0.5</v>
      </c>
      <c r="GG6" s="237"/>
      <c r="GH6" s="216" t="s">
        <v>251</v>
      </c>
      <c r="GI6" s="166">
        <f>_xlfn.STDEV.S(GH11:GH1048576)*SQRT(252)</f>
        <v>0.45736723891503195</v>
      </c>
      <c r="GK6" s="259" t="s">
        <v>250</v>
      </c>
      <c r="GL6" s="214">
        <v>2103.4499999999998</v>
      </c>
      <c r="GM6" s="373">
        <v>0.2</v>
      </c>
      <c r="GN6" s="237"/>
      <c r="GO6" s="216" t="s">
        <v>251</v>
      </c>
      <c r="GP6" s="166">
        <f>_xlfn.STDEV.S(GO11:GO1048576)*SQRT(252)</f>
        <v>0.31512420578431038</v>
      </c>
      <c r="GR6" s="259" t="s">
        <v>250</v>
      </c>
      <c r="GS6" s="214">
        <v>2046.37</v>
      </c>
      <c r="GT6" s="373">
        <v>0.3</v>
      </c>
      <c r="GU6" s="237"/>
      <c r="GV6" s="216" t="s">
        <v>251</v>
      </c>
      <c r="GW6" s="166">
        <f>_xlfn.STDEV.S(GV11:GV1048576)*SQRT(252)</f>
        <v>9.3552197132708168E-2</v>
      </c>
    </row>
    <row r="7" spans="1:206" ht="18" thickBot="1" x14ac:dyDescent="0.3">
      <c r="B7" s="3" t="s">
        <v>212</v>
      </c>
      <c r="C7" s="40">
        <f>0.01*VLOOKUP(C5,'Price Data'!$B$4:$AE$1048576,MATCH(B$7,'Price Data'!$B$2:$AE$2,0),FALSE)</f>
        <v>2.8604000000000004E-2</v>
      </c>
      <c r="G7" s="263" t="s">
        <v>252</v>
      </c>
      <c r="I7" s="254" t="s">
        <v>253</v>
      </c>
      <c r="J7" s="322" t="s">
        <v>79</v>
      </c>
      <c r="K7" s="376" t="s">
        <v>254</v>
      </c>
      <c r="L7" s="377">
        <f>SUMPRODUCT(L10:L1048576,N10:N1048576)</f>
        <v>0</v>
      </c>
      <c r="M7" s="217" t="s">
        <v>255</v>
      </c>
      <c r="N7" s="218">
        <f>(((1+N5)^$C$3-1)*SQRT($C$3)-$C$7)/N6</f>
        <v>0.22987962032168743</v>
      </c>
      <c r="P7" s="254" t="s">
        <v>253</v>
      </c>
      <c r="Q7" s="322" t="s">
        <v>79</v>
      </c>
      <c r="R7" s="376" t="s">
        <v>254</v>
      </c>
      <c r="S7" s="377">
        <f>SUMPRODUCT(S10:S1048576,U10:U1048576)</f>
        <v>5.6000000000000005</v>
      </c>
      <c r="T7" s="217" t="s">
        <v>255</v>
      </c>
      <c r="U7" s="218">
        <f>(((1+U5)^$C$3-1)*SQRT($C$3)-$C$7)/U6</f>
        <v>0.20721521577659943</v>
      </c>
      <c r="W7" s="254" t="s">
        <v>253</v>
      </c>
      <c r="X7" s="322" t="s">
        <v>79</v>
      </c>
      <c r="Y7" s="376" t="s">
        <v>254</v>
      </c>
      <c r="Z7" s="377">
        <f>SUMPRODUCT(Z10:Z1048576,AB10:AB1048576)</f>
        <v>10.08</v>
      </c>
      <c r="AA7" s="217" t="s">
        <v>255</v>
      </c>
      <c r="AB7" s="218">
        <f>(((1+AB5)^$C$3-1)*SQRT($C$3)-$C$7)/AB6</f>
        <v>0.22867688892416918</v>
      </c>
      <c r="AD7" s="254" t="s">
        <v>253</v>
      </c>
      <c r="AE7" s="322" t="s">
        <v>79</v>
      </c>
      <c r="AF7" s="376" t="s">
        <v>254</v>
      </c>
      <c r="AG7" s="377">
        <f>SUMPRODUCT(AG10:AG1048576,AI10:AI1048576)</f>
        <v>4.8</v>
      </c>
      <c r="AH7" s="217" t="s">
        <v>255</v>
      </c>
      <c r="AI7" s="218">
        <f>(((1+AI5)^$C$3-1)*SQRT($C$3)-$C$7)/AI6</f>
        <v>-0.31182560258008929</v>
      </c>
      <c r="AK7" s="254" t="s">
        <v>253</v>
      </c>
      <c r="AL7" s="322" t="s">
        <v>79</v>
      </c>
      <c r="AM7" s="376" t="s">
        <v>254</v>
      </c>
      <c r="AN7" s="377">
        <f>SUMPRODUCT(AN10:AN1048576,AP10:AP1048576)</f>
        <v>0</v>
      </c>
      <c r="AO7" s="217" t="s">
        <v>255</v>
      </c>
      <c r="AP7" s="218">
        <f>(((1+AP5)^$C$3-1)*SQRT($C$3)-$C$7)/AP6</f>
        <v>0.42496985447518609</v>
      </c>
      <c r="AR7" s="254" t="s">
        <v>253</v>
      </c>
      <c r="AS7" s="322" t="s">
        <v>79</v>
      </c>
      <c r="AT7" s="376" t="s">
        <v>254</v>
      </c>
      <c r="AU7" s="377">
        <f>SUMPRODUCT(AU10:AU1048576,AW10:AW1048576)</f>
        <v>19.2</v>
      </c>
      <c r="AV7" s="217" t="s">
        <v>255</v>
      </c>
      <c r="AW7" s="218">
        <f>(((1+AW5)^$C$3-1)*SQRT($C$3)-$C$7)/AW6</f>
        <v>4.6632496677892078E-2</v>
      </c>
      <c r="AY7" s="254" t="s">
        <v>253</v>
      </c>
      <c r="AZ7" s="322" t="s">
        <v>79</v>
      </c>
      <c r="BA7" s="376" t="s">
        <v>254</v>
      </c>
      <c r="BB7" s="377">
        <f>SUMPRODUCT(BB10:BB1048576,BD10:BD1048576)</f>
        <v>0</v>
      </c>
      <c r="BC7" s="217" t="s">
        <v>255</v>
      </c>
      <c r="BD7" s="218">
        <f>(((1+BD5)^$C$3-1)*SQRT($C$3)-$C$7)/BD6</f>
        <v>0.40327056011454654</v>
      </c>
      <c r="BF7" s="254" t="s">
        <v>253</v>
      </c>
      <c r="BG7" s="322" t="s">
        <v>79</v>
      </c>
      <c r="BH7" s="376" t="s">
        <v>254</v>
      </c>
      <c r="BI7" s="377">
        <f>SUMPRODUCT(BI10:BI1048576,BK10:BK1048576)</f>
        <v>12</v>
      </c>
      <c r="BJ7" s="217" t="s">
        <v>255</v>
      </c>
      <c r="BK7" s="218">
        <f>(((1+BK5)^$C$3-1)*SQRT($C$3)-$C$7)/BK6</f>
        <v>-1.099732433911265E-2</v>
      </c>
      <c r="BM7" s="254" t="s">
        <v>253</v>
      </c>
      <c r="BN7" s="322" t="s">
        <v>79</v>
      </c>
      <c r="BO7" s="376" t="s">
        <v>254</v>
      </c>
      <c r="BP7" s="377">
        <f>SUMPRODUCT(BP10:BP1048576,BR10:BR1048576)</f>
        <v>3.6000000000000005</v>
      </c>
      <c r="BQ7" s="217" t="s">
        <v>255</v>
      </c>
      <c r="BR7" s="218">
        <f>(((1+BR5)^$C$3-1)*SQRT($C$3)-$C$7)/BR6</f>
        <v>-0.21010811988443229</v>
      </c>
      <c r="BT7" s="254" t="s">
        <v>253</v>
      </c>
      <c r="BU7" s="322" t="s">
        <v>79</v>
      </c>
      <c r="BV7" s="376" t="s">
        <v>254</v>
      </c>
      <c r="BW7" s="377">
        <f>SUMPRODUCT(BW10:BW1048576,BY10:BY1048576)</f>
        <v>13.2</v>
      </c>
      <c r="BX7" s="217" t="s">
        <v>255</v>
      </c>
      <c r="BY7" s="218">
        <f>(((1+BY5)^$C$3-1)*SQRT($C$3)-$C$7)/BY6</f>
        <v>0.18581663978056404</v>
      </c>
      <c r="CA7" s="254" t="s">
        <v>253</v>
      </c>
      <c r="CB7" s="322" t="s">
        <v>79</v>
      </c>
      <c r="CC7" s="376" t="s">
        <v>254</v>
      </c>
      <c r="CD7" s="377">
        <f>SUMPRODUCT(CD10:CD1048576,CF10:CF1048576)</f>
        <v>7.56</v>
      </c>
      <c r="CE7" s="217" t="s">
        <v>255</v>
      </c>
      <c r="CF7" s="218">
        <f>(((1+CF5)^$C$3-1)*SQRT($C$3)-$C$7)/CF6</f>
        <v>-0.36178879188574598</v>
      </c>
      <c r="CH7" s="254" t="s">
        <v>253</v>
      </c>
      <c r="CI7" s="322" t="s">
        <v>79</v>
      </c>
      <c r="CJ7" s="376" t="s">
        <v>254</v>
      </c>
      <c r="CK7" s="377">
        <f>SUMPRODUCT(CK10:CK1048576,CM10:CM1048576)</f>
        <v>0</v>
      </c>
      <c r="CL7" s="217" t="s">
        <v>255</v>
      </c>
      <c r="CM7" s="218">
        <f>(((1+CM5)^$C$3-1)*SQRT($C$3)-$C$7)/CM6</f>
        <v>0.46366194252889792</v>
      </c>
      <c r="CO7" s="254" t="s">
        <v>253</v>
      </c>
      <c r="CP7" s="322" t="s">
        <v>79</v>
      </c>
      <c r="CQ7" s="376" t="s">
        <v>254</v>
      </c>
      <c r="CR7" s="377">
        <f>SUMPRODUCT(CR10:CR1048576,CT10:CT1048576)</f>
        <v>4.2</v>
      </c>
      <c r="CS7" s="217" t="s">
        <v>255</v>
      </c>
      <c r="CT7" s="218">
        <f>(((1+CT5)^$C$3-1)*SQRT($C$3)-$C$7)/CT6</f>
        <v>0.42994483782696841</v>
      </c>
      <c r="CV7" s="254" t="s">
        <v>253</v>
      </c>
      <c r="CW7" s="322" t="s">
        <v>79</v>
      </c>
      <c r="CX7" s="376" t="s">
        <v>254</v>
      </c>
      <c r="CY7" s="377">
        <f>SUMPRODUCT(CY10:CY1048576,DA10:DA1048576)</f>
        <v>8.012042953590985</v>
      </c>
      <c r="CZ7" s="217" t="s">
        <v>255</v>
      </c>
      <c r="DA7" s="218">
        <f>(((1+DA5)^$C$3-1)*SQRT($C$3)-$C$7)/DA6</f>
        <v>0.42686697044491956</v>
      </c>
      <c r="DC7" s="254" t="s">
        <v>253</v>
      </c>
      <c r="DD7" s="322" t="s">
        <v>79</v>
      </c>
      <c r="DE7" s="376" t="s">
        <v>254</v>
      </c>
      <c r="DF7" s="377">
        <f>SUMPRODUCT(DF10:DF1048576,DH10:DH1048576)</f>
        <v>52.58593737135218</v>
      </c>
      <c r="DG7" s="217" t="s">
        <v>255</v>
      </c>
      <c r="DH7" s="218">
        <f>(((1+DH5)^$C$3-1)*SQRT($C$3)-$C$7)/DH6</f>
        <v>0.3356868248995179</v>
      </c>
      <c r="DJ7" s="254" t="s">
        <v>253</v>
      </c>
      <c r="DK7" s="322" t="s">
        <v>79</v>
      </c>
      <c r="DL7" s="376" t="s">
        <v>254</v>
      </c>
      <c r="DM7" s="377">
        <f>SUMPRODUCT(DM10:DM1048576,DO10:DO1048576)</f>
        <v>9.1999999999999993</v>
      </c>
      <c r="DN7" s="217" t="s">
        <v>255</v>
      </c>
      <c r="DO7" s="218">
        <f>(((1+DO5)^$C$3-1)*SQRT($C$3)-$C$7)/DO6</f>
        <v>-8.9683995930297508E-2</v>
      </c>
      <c r="DQ7" s="254" t="s">
        <v>253</v>
      </c>
      <c r="DR7" s="322" t="s">
        <v>79</v>
      </c>
      <c r="DS7" s="376" t="s">
        <v>254</v>
      </c>
      <c r="DT7" s="377">
        <f>SUMPRODUCT(DT10:DT1048576,DV10:DV1048576)</f>
        <v>19.32</v>
      </c>
      <c r="DU7" s="217" t="s">
        <v>255</v>
      </c>
      <c r="DV7" s="218">
        <f>(((1+DV5)^$C$3-1)*SQRT($C$3)-$C$7)/DV6</f>
        <v>0.47649887811283864</v>
      </c>
      <c r="DX7" s="254" t="s">
        <v>253</v>
      </c>
      <c r="DY7" s="322">
        <v>43202</v>
      </c>
      <c r="DZ7" s="376" t="s">
        <v>254</v>
      </c>
      <c r="EA7" s="377">
        <f>SUMPRODUCT(EA10:EA1048576,EC10:EC1048576)</f>
        <v>5.4</v>
      </c>
      <c r="EB7" s="217" t="s">
        <v>255</v>
      </c>
      <c r="EC7" s="218">
        <f>(((1+EC5)^$C$3-1)*SQRT($C$3)-$C$7)/EC6</f>
        <v>0.33194523453749697</v>
      </c>
      <c r="EF7" s="254" t="s">
        <v>253</v>
      </c>
      <c r="EG7" s="322" t="s">
        <v>79</v>
      </c>
      <c r="EH7" s="376" t="s">
        <v>256</v>
      </c>
      <c r="EI7" s="377">
        <f>SUMPRODUCT(EI10:EI1048576,EK10:EK1048576)</f>
        <v>8.6988847583643114</v>
      </c>
      <c r="EJ7" s="217" t="s">
        <v>255</v>
      </c>
      <c r="EK7" s="218">
        <f>(((1+EK5)^$C$3-1)*SQRT($C$3)-$C$7)/EK6</f>
        <v>-0.32319484007688376</v>
      </c>
      <c r="EM7" s="254" t="s">
        <v>253</v>
      </c>
      <c r="EN7" s="322" t="s">
        <v>79</v>
      </c>
      <c r="EO7" s="376" t="s">
        <v>256</v>
      </c>
      <c r="EP7" s="377">
        <f>SUMPRODUCT(EP10:EP1048576,ER10:ER1048576)</f>
        <v>0</v>
      </c>
      <c r="EQ7" s="217" t="s">
        <v>255</v>
      </c>
      <c r="ER7" s="218">
        <f>(((1+ER5)^$C$3-1)*SQRT($C$3)-$C$7)/ER6</f>
        <v>-7.9687969697699243E-3</v>
      </c>
      <c r="ET7" s="254" t="s">
        <v>253</v>
      </c>
      <c r="EU7" s="322" t="s">
        <v>79</v>
      </c>
      <c r="EV7" s="376" t="s">
        <v>256</v>
      </c>
      <c r="EW7" s="377">
        <f>SUMPRODUCT(EW10:EW1048576,EY10:EY1048576)</f>
        <v>18.219831216386314</v>
      </c>
      <c r="EX7" s="217" t="s">
        <v>255</v>
      </c>
      <c r="EY7" s="218">
        <f>(((1+EY5)^$C$3-1)*SQRT($C$3)-$C$7)/EY6</f>
        <v>-0.47739939529399983</v>
      </c>
      <c r="FA7" s="254" t="s">
        <v>253</v>
      </c>
      <c r="FB7" s="322" t="s">
        <v>79</v>
      </c>
      <c r="FC7" s="172"/>
      <c r="FD7" s="238"/>
      <c r="FE7" s="217" t="s">
        <v>255</v>
      </c>
      <c r="FF7" s="218">
        <f>(((1+FF5)^$C$3-1)*SQRT($C$3)-$C$7)/FF6</f>
        <v>-0.47795809262721295</v>
      </c>
      <c r="FH7" s="254" t="s">
        <v>253</v>
      </c>
      <c r="FI7" s="322" t="s">
        <v>79</v>
      </c>
      <c r="FJ7" s="376" t="s">
        <v>256</v>
      </c>
      <c r="FK7" s="377">
        <f>SUMPRODUCT(FK10:FK1048576,FM10:FM1048576)</f>
        <v>20.967772073921971</v>
      </c>
      <c r="FL7" s="217" t="s">
        <v>255</v>
      </c>
      <c r="FM7" s="218">
        <f>(((1+FM5)^$C$3-1)*SQRT($C$3)-$C$7)/FM6</f>
        <v>-0.41990826013928279</v>
      </c>
      <c r="FO7" s="254" t="s">
        <v>253</v>
      </c>
      <c r="FP7" s="322" t="s">
        <v>79</v>
      </c>
      <c r="FQ7" s="376" t="s">
        <v>256</v>
      </c>
      <c r="FR7" s="377">
        <f>SUMPRODUCT(FR10:FR1048576,FT10:FT1048576)</f>
        <v>5.065388841526949</v>
      </c>
      <c r="FS7" s="217" t="s">
        <v>255</v>
      </c>
      <c r="FT7" s="218">
        <f>(((1+FT5)^$C$3-1)*SQRT($C$3)-$C$7)/FT6</f>
        <v>-0.49738906860578358</v>
      </c>
      <c r="FU7" s="88"/>
      <c r="FV7" s="254" t="s">
        <v>253</v>
      </c>
      <c r="FW7" s="322">
        <v>43186</v>
      </c>
      <c r="FX7" s="376" t="s">
        <v>256</v>
      </c>
      <c r="FY7" s="377">
        <f>SUMPRODUCT(FY10:FY1048576,GA10:GA1048576)</f>
        <v>11.386533161068044</v>
      </c>
      <c r="FZ7" s="217" t="s">
        <v>255</v>
      </c>
      <c r="GA7" s="218">
        <f>(((1+GA5)^$C$3-1)*SQRT($C$3)-$C$7)/GA6</f>
        <v>-0.37327126116525827</v>
      </c>
      <c r="GD7" s="215"/>
      <c r="GE7" s="179"/>
      <c r="GF7" s="172"/>
      <c r="GG7" s="238"/>
      <c r="GH7" s="217" t="s">
        <v>255</v>
      </c>
      <c r="GI7" s="218">
        <f>(((1+GI5)^$C$3-1)*SQRT($C$3)-$C$7)/GI6</f>
        <v>0.31494593320313996</v>
      </c>
      <c r="GK7" s="215"/>
      <c r="GL7" s="179"/>
      <c r="GM7" s="172"/>
      <c r="GN7" s="238"/>
      <c r="GO7" s="217" t="s">
        <v>255</v>
      </c>
      <c r="GP7" s="218">
        <f>(((1+GP5)^$C$3-1)*SQRT($C$3)-$C$7)/GP6</f>
        <v>0.11360231579929354</v>
      </c>
      <c r="GR7" s="215"/>
      <c r="GS7" s="179"/>
      <c r="GT7" s="172"/>
      <c r="GU7" s="238"/>
      <c r="GV7" s="217" t="s">
        <v>255</v>
      </c>
      <c r="GW7" s="218">
        <f>(((1+GW5)^$C$3-1)*SQRT($C$3)-$C$7)/GW6</f>
        <v>-0.49659131386580035</v>
      </c>
    </row>
    <row r="8" spans="1:206" x14ac:dyDescent="0.25">
      <c r="C8" s="572" t="s">
        <v>257</v>
      </c>
      <c r="D8" s="572"/>
      <c r="E8" s="572"/>
      <c r="F8" s="572"/>
      <c r="I8"/>
      <c r="J8" s="5"/>
      <c r="K8" s="5"/>
      <c r="L8"/>
      <c r="M8"/>
      <c r="P8"/>
      <c r="Q8" s="5"/>
      <c r="R8" s="5"/>
      <c r="S8"/>
      <c r="T8"/>
      <c r="X8" s="5"/>
      <c r="Y8" s="5"/>
      <c r="AE8" s="5"/>
      <c r="AF8" s="5"/>
      <c r="AL8" s="5"/>
      <c r="AM8" s="5"/>
      <c r="AS8" s="5"/>
      <c r="AT8" s="5"/>
      <c r="AZ8" s="5"/>
      <c r="BA8" s="5"/>
      <c r="BG8" s="5"/>
      <c r="BH8" s="5"/>
      <c r="BN8" s="5"/>
      <c r="BO8" s="5"/>
      <c r="BU8" s="5"/>
      <c r="BV8" s="5"/>
      <c r="CB8" s="5"/>
      <c r="CC8" s="5"/>
      <c r="CI8" s="5"/>
      <c r="CJ8" s="5"/>
      <c r="CP8" s="5"/>
      <c r="CQ8" s="5"/>
      <c r="CW8" s="5"/>
      <c r="CX8" s="5"/>
      <c r="DD8" s="5"/>
      <c r="DE8" s="5"/>
      <c r="DK8" s="5"/>
      <c r="DL8" s="5"/>
      <c r="DR8" s="5"/>
      <c r="DS8" s="5"/>
      <c r="DY8" s="5"/>
      <c r="DZ8" s="5"/>
      <c r="EG8" s="5"/>
      <c r="EH8" s="5"/>
      <c r="EN8" s="5"/>
      <c r="EO8" s="5"/>
      <c r="EU8" s="5"/>
      <c r="EV8" s="5"/>
      <c r="FB8" s="5"/>
      <c r="FC8" s="5"/>
      <c r="FI8" s="5"/>
      <c r="FJ8" s="5"/>
      <c r="FP8" s="5"/>
      <c r="FQ8" s="5"/>
      <c r="FW8" s="5"/>
      <c r="FX8" s="5"/>
      <c r="GE8" s="5"/>
      <c r="GF8" s="5"/>
      <c r="GL8" s="5"/>
      <c r="GM8" s="5"/>
      <c r="GS8" s="5"/>
      <c r="GT8" s="5"/>
    </row>
    <row r="9" spans="1:206" ht="17.25" x14ac:dyDescent="0.25">
      <c r="C9" s="1" t="s">
        <v>41</v>
      </c>
      <c r="D9" s="1" t="s">
        <v>258</v>
      </c>
      <c r="E9" s="1" t="s">
        <v>43</v>
      </c>
      <c r="F9" s="1" t="s">
        <v>259</v>
      </c>
      <c r="I9" s="204" t="s">
        <v>50</v>
      </c>
      <c r="J9" s="205" t="s">
        <v>260</v>
      </c>
      <c r="K9" s="205" t="s">
        <v>261</v>
      </c>
      <c r="L9" s="205" t="s">
        <v>262</v>
      </c>
      <c r="M9" s="205" t="s">
        <v>75</v>
      </c>
      <c r="N9" s="206" t="s">
        <v>172</v>
      </c>
      <c r="P9" s="204" t="s">
        <v>50</v>
      </c>
      <c r="Q9" s="205" t="s">
        <v>260</v>
      </c>
      <c r="R9" s="205" t="s">
        <v>261</v>
      </c>
      <c r="S9" s="205" t="s">
        <v>262</v>
      </c>
      <c r="T9" s="205" t="s">
        <v>75</v>
      </c>
      <c r="U9" s="206" t="s">
        <v>172</v>
      </c>
      <c r="W9" s="204" t="s">
        <v>50</v>
      </c>
      <c r="X9" s="205" t="s">
        <v>260</v>
      </c>
      <c r="Y9" s="205" t="s">
        <v>261</v>
      </c>
      <c r="Z9" s="205" t="s">
        <v>262</v>
      </c>
      <c r="AA9" s="206" t="s">
        <v>75</v>
      </c>
      <c r="AB9" s="206" t="s">
        <v>172</v>
      </c>
      <c r="AD9" s="204" t="s">
        <v>50</v>
      </c>
      <c r="AE9" s="205" t="s">
        <v>260</v>
      </c>
      <c r="AF9" s="205" t="s">
        <v>261</v>
      </c>
      <c r="AG9" s="205" t="s">
        <v>262</v>
      </c>
      <c r="AH9" s="206" t="s">
        <v>75</v>
      </c>
      <c r="AI9" s="206" t="s">
        <v>172</v>
      </c>
      <c r="AK9" s="204" t="s">
        <v>50</v>
      </c>
      <c r="AL9" s="205" t="s">
        <v>260</v>
      </c>
      <c r="AM9" s="205" t="s">
        <v>261</v>
      </c>
      <c r="AN9" s="205" t="s">
        <v>262</v>
      </c>
      <c r="AO9" s="206" t="s">
        <v>75</v>
      </c>
      <c r="AP9" s="206" t="s">
        <v>172</v>
      </c>
      <c r="AR9" s="204" t="s">
        <v>50</v>
      </c>
      <c r="AS9" s="205" t="s">
        <v>260</v>
      </c>
      <c r="AT9" s="205" t="s">
        <v>261</v>
      </c>
      <c r="AU9" s="205" t="s">
        <v>262</v>
      </c>
      <c r="AV9" s="206" t="s">
        <v>75</v>
      </c>
      <c r="AW9" s="206" t="s">
        <v>172</v>
      </c>
      <c r="AY9" s="204" t="s">
        <v>50</v>
      </c>
      <c r="AZ9" s="205" t="s">
        <v>260</v>
      </c>
      <c r="BA9" s="205" t="s">
        <v>261</v>
      </c>
      <c r="BB9" s="205" t="s">
        <v>262</v>
      </c>
      <c r="BC9" s="206" t="s">
        <v>75</v>
      </c>
      <c r="BD9" s="206" t="s">
        <v>172</v>
      </c>
      <c r="BF9" s="204" t="s">
        <v>50</v>
      </c>
      <c r="BG9" s="205" t="s">
        <v>260</v>
      </c>
      <c r="BH9" s="205" t="s">
        <v>261</v>
      </c>
      <c r="BI9" s="205" t="s">
        <v>262</v>
      </c>
      <c r="BJ9" s="206" t="s">
        <v>75</v>
      </c>
      <c r="BK9" s="206" t="s">
        <v>172</v>
      </c>
      <c r="BM9" s="204" t="s">
        <v>50</v>
      </c>
      <c r="BN9" s="205" t="s">
        <v>260</v>
      </c>
      <c r="BO9" s="205" t="s">
        <v>261</v>
      </c>
      <c r="BP9" s="205" t="s">
        <v>262</v>
      </c>
      <c r="BQ9" s="206" t="s">
        <v>75</v>
      </c>
      <c r="BR9" s="206" t="s">
        <v>172</v>
      </c>
      <c r="BT9" s="204" t="s">
        <v>50</v>
      </c>
      <c r="BU9" s="205" t="s">
        <v>260</v>
      </c>
      <c r="BV9" s="205" t="s">
        <v>261</v>
      </c>
      <c r="BW9" s="205" t="s">
        <v>262</v>
      </c>
      <c r="BX9" s="206" t="s">
        <v>75</v>
      </c>
      <c r="BY9" s="206" t="s">
        <v>172</v>
      </c>
      <c r="CA9" s="204" t="s">
        <v>50</v>
      </c>
      <c r="CB9" s="205" t="s">
        <v>260</v>
      </c>
      <c r="CC9" s="205" t="s">
        <v>261</v>
      </c>
      <c r="CD9" s="205" t="s">
        <v>262</v>
      </c>
      <c r="CE9" s="206" t="s">
        <v>75</v>
      </c>
      <c r="CF9" s="206" t="s">
        <v>172</v>
      </c>
      <c r="CH9" s="204" t="s">
        <v>50</v>
      </c>
      <c r="CI9" s="205" t="s">
        <v>260</v>
      </c>
      <c r="CJ9" s="205" t="s">
        <v>261</v>
      </c>
      <c r="CK9" s="205" t="s">
        <v>262</v>
      </c>
      <c r="CL9" s="206" t="s">
        <v>75</v>
      </c>
      <c r="CM9" s="206" t="s">
        <v>172</v>
      </c>
      <c r="CO9" s="204" t="s">
        <v>50</v>
      </c>
      <c r="CP9" s="205" t="s">
        <v>260</v>
      </c>
      <c r="CQ9" s="205" t="s">
        <v>261</v>
      </c>
      <c r="CR9" s="205" t="s">
        <v>262</v>
      </c>
      <c r="CS9" s="205" t="s">
        <v>75</v>
      </c>
      <c r="CT9" s="206" t="s">
        <v>172</v>
      </c>
      <c r="CV9" s="204" t="s">
        <v>50</v>
      </c>
      <c r="CW9" s="205" t="s">
        <v>260</v>
      </c>
      <c r="CX9" s="205" t="s">
        <v>261</v>
      </c>
      <c r="CY9" s="205" t="s">
        <v>262</v>
      </c>
      <c r="CZ9" s="206" t="s">
        <v>75</v>
      </c>
      <c r="DA9" s="206" t="s">
        <v>172</v>
      </c>
      <c r="DC9" s="204" t="s">
        <v>50</v>
      </c>
      <c r="DD9" s="205" t="s">
        <v>260</v>
      </c>
      <c r="DE9" s="205" t="s">
        <v>261</v>
      </c>
      <c r="DF9" s="205" t="s">
        <v>262</v>
      </c>
      <c r="DG9" s="206" t="s">
        <v>75</v>
      </c>
      <c r="DH9" s="206" t="s">
        <v>172</v>
      </c>
      <c r="DJ9" s="204" t="s">
        <v>50</v>
      </c>
      <c r="DK9" s="205" t="s">
        <v>260</v>
      </c>
      <c r="DL9" s="205" t="s">
        <v>261</v>
      </c>
      <c r="DM9" s="205" t="s">
        <v>262</v>
      </c>
      <c r="DN9" s="206" t="s">
        <v>75</v>
      </c>
      <c r="DO9" s="206" t="s">
        <v>172</v>
      </c>
      <c r="DQ9" s="204" t="s">
        <v>50</v>
      </c>
      <c r="DR9" s="205" t="s">
        <v>260</v>
      </c>
      <c r="DS9" s="205" t="s">
        <v>261</v>
      </c>
      <c r="DT9" s="205" t="s">
        <v>262</v>
      </c>
      <c r="DU9" s="206" t="s">
        <v>75</v>
      </c>
      <c r="DV9" s="206" t="s">
        <v>172</v>
      </c>
      <c r="DX9" s="204" t="s">
        <v>50</v>
      </c>
      <c r="DY9" s="205" t="s">
        <v>260</v>
      </c>
      <c r="DZ9" s="205" t="s">
        <v>261</v>
      </c>
      <c r="EA9" s="205" t="s">
        <v>262</v>
      </c>
      <c r="EB9" s="206" t="s">
        <v>75</v>
      </c>
      <c r="EC9" s="206" t="s">
        <v>172</v>
      </c>
      <c r="EF9" s="204" t="s">
        <v>50</v>
      </c>
      <c r="EG9" s="205" t="s">
        <v>260</v>
      </c>
      <c r="EH9" s="205" t="s">
        <v>261</v>
      </c>
      <c r="EI9" s="205" t="s">
        <v>262</v>
      </c>
      <c r="EJ9" s="205" t="s">
        <v>75</v>
      </c>
      <c r="EK9" s="206" t="s">
        <v>172</v>
      </c>
      <c r="EM9" s="204" t="s">
        <v>50</v>
      </c>
      <c r="EN9" s="205" t="s">
        <v>260</v>
      </c>
      <c r="EO9" s="205" t="s">
        <v>261</v>
      </c>
      <c r="EP9" s="205" t="s">
        <v>262</v>
      </c>
      <c r="EQ9" s="205" t="s">
        <v>75</v>
      </c>
      <c r="ER9" s="206" t="s">
        <v>172</v>
      </c>
      <c r="ET9" s="204" t="s">
        <v>50</v>
      </c>
      <c r="EU9" s="205" t="s">
        <v>260</v>
      </c>
      <c r="EV9" s="205" t="s">
        <v>261</v>
      </c>
      <c r="EW9" s="205" t="s">
        <v>262</v>
      </c>
      <c r="EX9" s="205" t="s">
        <v>75</v>
      </c>
      <c r="EY9" s="206" t="s">
        <v>172</v>
      </c>
      <c r="FA9" s="204" t="s">
        <v>50</v>
      </c>
      <c r="FB9" s="205" t="s">
        <v>260</v>
      </c>
      <c r="FC9" s="205" t="s">
        <v>261</v>
      </c>
      <c r="FD9" s="205" t="s">
        <v>262</v>
      </c>
      <c r="FE9" s="205" t="s">
        <v>75</v>
      </c>
      <c r="FF9" s="206" t="s">
        <v>172</v>
      </c>
      <c r="FH9" s="204" t="s">
        <v>50</v>
      </c>
      <c r="FI9" s="205" t="s">
        <v>260</v>
      </c>
      <c r="FJ9" s="205" t="s">
        <v>261</v>
      </c>
      <c r="FK9" s="205" t="s">
        <v>262</v>
      </c>
      <c r="FL9" s="205" t="s">
        <v>75</v>
      </c>
      <c r="FM9" s="206" t="s">
        <v>172</v>
      </c>
      <c r="FO9" s="204" t="s">
        <v>50</v>
      </c>
      <c r="FP9" s="205" t="s">
        <v>260</v>
      </c>
      <c r="FQ9" s="205" t="s">
        <v>261</v>
      </c>
      <c r="FR9" s="205" t="s">
        <v>262</v>
      </c>
      <c r="FS9" s="205" t="s">
        <v>75</v>
      </c>
      <c r="FT9" s="206" t="s">
        <v>172</v>
      </c>
      <c r="FV9" s="204" t="s">
        <v>50</v>
      </c>
      <c r="FW9" s="205" t="s">
        <v>260</v>
      </c>
      <c r="FX9" s="205" t="s">
        <v>261</v>
      </c>
      <c r="FY9" s="205" t="s">
        <v>262</v>
      </c>
      <c r="FZ9" s="205" t="s">
        <v>75</v>
      </c>
      <c r="GA9" s="206" t="s">
        <v>172</v>
      </c>
      <c r="GD9" s="204" t="s">
        <v>50</v>
      </c>
      <c r="GE9" s="205" t="s">
        <v>260</v>
      </c>
      <c r="GF9" s="205" t="s">
        <v>261</v>
      </c>
      <c r="GG9" s="205" t="s">
        <v>262</v>
      </c>
      <c r="GH9" s="205" t="s">
        <v>75</v>
      </c>
      <c r="GI9" s="206" t="s">
        <v>63</v>
      </c>
      <c r="GK9" s="204" t="s">
        <v>50</v>
      </c>
      <c r="GL9" s="205" t="s">
        <v>260</v>
      </c>
      <c r="GM9" s="205" t="s">
        <v>261</v>
      </c>
      <c r="GN9" s="205" t="s">
        <v>262</v>
      </c>
      <c r="GO9" s="205" t="s">
        <v>75</v>
      </c>
      <c r="GP9" s="206" t="s">
        <v>63</v>
      </c>
      <c r="GR9" s="204" t="s">
        <v>50</v>
      </c>
      <c r="GS9" s="205" t="s">
        <v>260</v>
      </c>
      <c r="GT9" s="205" t="s">
        <v>261</v>
      </c>
      <c r="GU9" s="205" t="s">
        <v>262</v>
      </c>
      <c r="GV9" s="205" t="s">
        <v>75</v>
      </c>
      <c r="GW9" s="206" t="s">
        <v>63</v>
      </c>
    </row>
    <row r="10" spans="1:206" x14ac:dyDescent="0.25">
      <c r="B10" s="315">
        <f>'Price Data'!B4</f>
        <v>43098</v>
      </c>
      <c r="C10" s="94">
        <v>23368.59</v>
      </c>
      <c r="D10" s="200">
        <f>SUM(S10*U10,Z10*AB10,AG10*AI10,AN10*AP10,AU10*AW10,BB10*BD10,BI10*BK10,BP10*BR10,BW10*BY10,CD10*CF10,CK10*CM10,CR10*CT10,CY10*DA10,DF10*DH10,DM10*DO10,DT10*DV10,EA10*EC10)</f>
        <v>0</v>
      </c>
      <c r="E10" s="94">
        <v>7491.5</v>
      </c>
      <c r="F10" s="200">
        <f>SUM(EI10*EK10,EP10*ER10,EW10*EY10,FD10*FF10,FK10*FM10,FR10*FT10,FY10*GA10)</f>
        <v>0</v>
      </c>
      <c r="I10" s="315">
        <f>$B10</f>
        <v>43098</v>
      </c>
      <c r="J10" s="88">
        <f>VLOOKUP(I10,'Price Data'!$B$4:$AD$1048576,MATCH(N$4,'Price Data'!$B$2:$AE$2,0),FALSE)</f>
        <v>72.5</v>
      </c>
      <c r="K10" s="5">
        <f t="shared" ref="K10:K73" si="0">IF(AND(I10&gt;=J$5,I10&lt;=J$7),J10,0)</f>
        <v>0</v>
      </c>
      <c r="N10" s="344">
        <f>IF(VLOOKUP(N$4,Transactions!$C$5:$M$23,7,FALSE)&gt;I10,0,IF(IFERROR(VLOOKUP(N$4,Transactions!$C$39:$N$42,8,FALSE),0)&gt;I10,VLOOKUP(N$4,Transactions!$C$5:$M$23,5,FALSE),VLOOKUP(N$4,Transactions!$C$5:$M$23,5,FALSE)-IFERROR(VLOOKUP(N$4,Transactions!$C$39:$N$42,5,FALSE),0)))</f>
        <v>0</v>
      </c>
      <c r="P10" s="315">
        <f>$B10</f>
        <v>43098</v>
      </c>
      <c r="Q10" s="88">
        <f>VLOOKUP(P10,'Price Data'!$B$4:$AD$1048576,MATCH(U$4,'Price Data'!$B$2:$AE$2,0),FALSE)</f>
        <v>60.53</v>
      </c>
      <c r="R10" s="5">
        <f t="shared" ref="R10:R41" si="1">IF(AND(P10&gt;=Q$5,P10&lt;=Q$7),Q10,0)</f>
        <v>0</v>
      </c>
      <c r="U10" s="344">
        <f>IF(VLOOKUP(U$4,Transactions!$C$5:$M$23,7,FALSE)&gt;P10,0,IF(IFERROR(VLOOKUP(U$4,Transactions!$C$39:$N$42,8,FALSE),0)&gt;P10,VLOOKUP(U$4,Transactions!$C$5:$M$23,5,FALSE),VLOOKUP(U$4,Transactions!$C$5:$M$23,5,FALSE)-IFERROR(VLOOKUP(U$4,Transactions!$C$39:$N$42,5,FALSE),0)))</f>
        <v>0</v>
      </c>
      <c r="W10" s="315">
        <f>$B10</f>
        <v>43098</v>
      </c>
      <c r="X10" s="88">
        <f>VLOOKUP(W10,'Price Data'!$B$4:$AD$1048576,MATCH(AB$4,'Price Data'!$B$2:$AE$2,0),FALSE)</f>
        <v>107.51</v>
      </c>
      <c r="Y10" s="5">
        <f t="shared" ref="Y10:Y41" si="2">IF(AND(W10&gt;=X$5,W10&lt;=X$7),X10,0)</f>
        <v>0</v>
      </c>
      <c r="Z10" s="79"/>
      <c r="AA10" s="211"/>
      <c r="AB10" s="344">
        <f>IF(VLOOKUP(AB$4,Transactions!$C$5:$M$23,7,FALSE)&gt;W10,0,IF(IFERROR(VLOOKUP(AB$4,Transactions!$C$39:$N$42,8,FALSE),0)&gt;W10,VLOOKUP(AB$4,Transactions!$C$5:$M$23,5,FALSE),VLOOKUP(AB$4,Transactions!$C$5:$M$23,5,FALSE)-IFERROR(VLOOKUP(AB$4,Transactions!$C$39:$N$42,5,FALSE),0)))</f>
        <v>0</v>
      </c>
      <c r="AD10" s="315">
        <f>$B10</f>
        <v>43098</v>
      </c>
      <c r="AE10" s="88">
        <f>VLOOKUP(AD10,'Price Data'!$B$4:$AD$1048576,MATCH(AI$4,'Price Data'!$B$2:$AE$2,0),FALSE)</f>
        <v>81.069999999999993</v>
      </c>
      <c r="AF10" s="5">
        <f t="shared" ref="AF10:AF41" si="3">IF(AND(AD10&gt;=AE$5,AD10&lt;=AE$7),AE10,0)</f>
        <v>0</v>
      </c>
      <c r="AG10" s="79"/>
      <c r="AH10" s="211"/>
      <c r="AI10" s="344">
        <f>IF(VLOOKUP(AI$4,Transactions!$C$5:$M$23,7,FALSE)&gt;AD10,0,IF(IFERROR(VLOOKUP(AI$4,Transactions!$C$39:$N$42,8,FALSE),0)&gt;AD10,VLOOKUP(AI$4,Transactions!$C$5:$M$23,5,FALSE),VLOOKUP(AI$4,Transactions!$C$5:$M$23,5,FALSE)-IFERROR(VLOOKUP(AI$4,Transactions!$C$39:$N$42,5,FALSE),0)))</f>
        <v>0</v>
      </c>
      <c r="AK10" s="315">
        <f>$B10</f>
        <v>43098</v>
      </c>
      <c r="AL10" s="88">
        <f>VLOOKUP(AK10,'Price Data'!$B$4:$AD$1048576,MATCH(AP$4,'Price Data'!$B$2:$AE$2,0),FALSE)</f>
        <v>364.94</v>
      </c>
      <c r="AM10" s="5">
        <f t="shared" ref="AM10:AM41" si="4">IF(AND(AK10&gt;=AL$5,AK10&lt;=AL$7),AL10,0)</f>
        <v>0</v>
      </c>
      <c r="AN10" s="79"/>
      <c r="AO10" s="211"/>
      <c r="AP10" s="344">
        <f>IF(VLOOKUP(AP$4,Transactions!$C$5:$M$23,7,FALSE)&gt;AK10,0,IF(IFERROR(VLOOKUP(AP$4,Transactions!$C$39:$N$42,8,FALSE),0)&gt;AK10,VLOOKUP(AP$4,Transactions!$C$5:$M$23,5,FALSE),VLOOKUP(AP$4,Transactions!$C$5:$M$23,5,FALSE)-IFERROR(VLOOKUP(AP$4,Transactions!$C$39:$N$42,5,FALSE),0)))</f>
        <v>0</v>
      </c>
      <c r="AR10" s="315">
        <f>$B10</f>
        <v>43098</v>
      </c>
      <c r="AS10" s="88">
        <f>VLOOKUP(AR10,'Price Data'!$B$4:$AD$1048576,MATCH(AW$4,'Price Data'!$B$2:$AE$2,0),FALSE)</f>
        <v>96.71</v>
      </c>
      <c r="AT10" s="5">
        <f t="shared" ref="AT10:AT41" si="5">IF(AND(AR10&gt;=AS$5,AR10&lt;=AS$7),AS10,0)</f>
        <v>0</v>
      </c>
      <c r="AU10" s="79"/>
      <c r="AV10" s="211"/>
      <c r="AW10" s="344">
        <f>IF(VLOOKUP(AW$4,Transactions!$C$5:$M$23,7,FALSE)&gt;AR10,0,IF(IFERROR(VLOOKUP(AW$4,Transactions!$C$39:$N$42,8,FALSE),0)&gt;AR10,VLOOKUP(AW$4,Transactions!$C$5:$M$23,5,FALSE),VLOOKUP(AW$4,Transactions!$C$5:$M$23,5,FALSE)-IFERROR(VLOOKUP(AW$4,Transactions!$C$39:$N$42,5,FALSE),0)))</f>
        <v>0</v>
      </c>
      <c r="AY10" s="315">
        <f>$B10</f>
        <v>43098</v>
      </c>
      <c r="AZ10" s="88">
        <f>VLOOKUP(AY10,'Price Data'!$B$4:$AD$1048576,MATCH(BD$4,'Price Data'!$B$2:$AE$2,0),FALSE)</f>
        <v>102.23</v>
      </c>
      <c r="BA10" s="5">
        <f t="shared" ref="BA10:BA41" si="6">IF(AND(AY10&gt;=AZ$5,AY10&lt;=AZ$7),AZ10,0)</f>
        <v>0</v>
      </c>
      <c r="BB10" s="79"/>
      <c r="BC10" s="211"/>
      <c r="BD10" s="344">
        <f>IF(VLOOKUP(BD$4,Transactions!$C$5:$M$23,7,FALSE)&gt;AY10,0,IF(IFERROR(VLOOKUP(BD$4,Transactions!$C$39:$N$42,8,FALSE),0)&gt;AY10,VLOOKUP(BD$4,Transactions!$C$5:$M$23,5,FALSE),VLOOKUP(BD$4,Transactions!$C$5:$M$23,5,FALSE)-IFERROR(VLOOKUP(BD$4,Transactions!$C$39:$N$42,5,FALSE),0)))</f>
        <v>0</v>
      </c>
      <c r="BF10" s="315">
        <f>$B10</f>
        <v>43098</v>
      </c>
      <c r="BG10" s="88">
        <f>VLOOKUP(BF10,'Price Data'!$B$4:$AD$1048576,MATCH(BK$4,'Price Data'!$B$2:$AE$2,0),FALSE)</f>
        <v>61.28</v>
      </c>
      <c r="BH10" s="5">
        <f t="shared" ref="BH10:BH41" si="7">IF(AND(BF10&gt;=BG$5,BF10&lt;=BG$7),BG10,0)</f>
        <v>0</v>
      </c>
      <c r="BI10" s="79"/>
      <c r="BJ10" s="211"/>
      <c r="BK10" s="344">
        <f>IF(VLOOKUP(BK$4,Transactions!$C$5:$M$23,7,FALSE)&gt;BF10,0,IF(IFERROR(VLOOKUP(BK$4,Transactions!$C$39:$N$42,8,FALSE),0)&gt;BF10,VLOOKUP(BK$4,Transactions!$C$5:$M$23,5,FALSE),VLOOKUP(BK$4,Transactions!$C$5:$M$23,5,FALSE)-IFERROR(VLOOKUP(BK$4,Transactions!$C$39:$N$42,5,FALSE),0)))</f>
        <v>0</v>
      </c>
      <c r="BM10" s="315">
        <f>$B10</f>
        <v>43098</v>
      </c>
      <c r="BN10" s="88">
        <f>VLOOKUP(BM10,'Price Data'!$B$4:$AD$1048576,MATCH(BR$4,'Price Data'!$B$2:$AE$2,0),FALSE)</f>
        <v>51.12</v>
      </c>
      <c r="BO10" s="5">
        <f t="shared" ref="BO10:BO41" si="8">IF(AND(BM10&gt;=BN$5,BM10&lt;=BN$7),BN10,0)</f>
        <v>0</v>
      </c>
      <c r="BP10" s="79"/>
      <c r="BQ10" s="211"/>
      <c r="BR10" s="344">
        <f>IF(VLOOKUP(BR$4,Transactions!$C$5:$M$23,7,FALSE)&gt;BM10,0,IF(IFERROR(VLOOKUP(BR$4,Transactions!$C$39:$N$42,8,FALSE),0)&gt;BM10,VLOOKUP(BR$4,Transactions!$C$5:$M$23,5,FALSE),VLOOKUP(BR$4,Transactions!$C$5:$M$23,5,FALSE)-IFERROR(VLOOKUP(BR$4,Transactions!$C$39:$N$42,5,FALSE),0)))</f>
        <v>0</v>
      </c>
      <c r="BT10" s="315">
        <f>$B10</f>
        <v>43098</v>
      </c>
      <c r="BU10" s="88">
        <f>VLOOKUP(BT10,'Price Data'!$B$4:$AD$1048576,MATCH(BY$4,'Price Data'!$B$2:$AE$2,0),FALSE)</f>
        <v>90.89</v>
      </c>
      <c r="BV10" s="5">
        <f t="shared" ref="BV10:BV41" si="9">IF(AND(BT10&gt;=BU$5,BT10&lt;=BU$7),BU10,0)</f>
        <v>0</v>
      </c>
      <c r="BW10" s="79"/>
      <c r="BX10" s="211"/>
      <c r="BY10" s="344">
        <f>IF(VLOOKUP(BY$4,Transactions!$C$5:$M$23,7,FALSE)&gt;BT10,0,IF(IFERROR(VLOOKUP(BY$4,Transactions!$C$39:$N$42,8,FALSE),0)&gt;BT10,VLOOKUP(BY$4,Transactions!$C$5:$M$23,5,FALSE),VLOOKUP(BY$4,Transactions!$C$5:$M$23,5,FALSE)-IFERROR(VLOOKUP(BY$4,Transactions!$C$39:$N$42,5,FALSE),0)))</f>
        <v>0</v>
      </c>
      <c r="CA10" s="315">
        <f>$B10</f>
        <v>43098</v>
      </c>
      <c r="CB10" s="88">
        <f>VLOOKUP(CA10,'Price Data'!$B$4:$AD$1048576,MATCH(CF$4,'Price Data'!$B$2:$AE$2,0),FALSE)</f>
        <v>228.57</v>
      </c>
      <c r="CC10" s="5">
        <f t="shared" ref="CC10:CC41" si="10">IF(AND(CA10&gt;=CB$5,CA10&lt;=CB$7),CB10,0)</f>
        <v>0</v>
      </c>
      <c r="CD10" s="79"/>
      <c r="CE10" s="211"/>
      <c r="CF10" s="344">
        <f>IF(VLOOKUP(CF$4,Transactions!$C$5:$M$23,7,FALSE)&gt;CA10,0,IF(IFERROR(VLOOKUP(CF$4,Transactions!$C$39:$N$42,8,FALSE),0)&gt;CA10,VLOOKUP(CF$4,Transactions!$C$5:$M$23,5,FALSE),VLOOKUP(CF$4,Transactions!$C$5:$M$23,5,FALSE)-IFERROR(VLOOKUP(CF$4,Transactions!$C$39:$N$42,5,FALSE),0)))</f>
        <v>0</v>
      </c>
      <c r="CH10" s="315">
        <f>$B10</f>
        <v>43098</v>
      </c>
      <c r="CI10" s="88">
        <f>VLOOKUP(CH10,'Price Data'!$B$4:$AD$1048576,MATCH(CM$4,'Price Data'!$B$2:$AE$2,0),FALSE)</f>
        <v>73.62</v>
      </c>
      <c r="CJ10" s="5">
        <f t="shared" ref="CJ10:CJ41" si="11">IF(AND(CH10&gt;=CI$5,CH10&lt;=CI$7),CI10,0)</f>
        <v>0</v>
      </c>
      <c r="CK10" s="79"/>
      <c r="CL10" s="211"/>
      <c r="CM10" s="344">
        <f>IF(VLOOKUP(CM$4,Transactions!$C$5:$M$23,7,FALSE)&gt;CH10,0,IF(IFERROR(VLOOKUP(CM$4,Transactions!$C$39:$N$42,8,FALSE),0)&gt;CH10,VLOOKUP(CM$4,Transactions!$C$5:$M$23,5,FALSE),VLOOKUP(CM$4,Transactions!$C$5:$M$23,5,FALSE)-IFERROR(VLOOKUP(CM$4,Transactions!$C$39:$N$42,5,FALSE),0)))</f>
        <v>0</v>
      </c>
      <c r="CO10" s="315">
        <f>$B10</f>
        <v>43098</v>
      </c>
      <c r="CP10" s="88">
        <f>VLOOKUP(CO10,'Price Data'!$B$4:$AD$1048576,MATCH(CT$4,'Price Data'!$B$2:$AE$2,0),FALSE)</f>
        <v>112.36</v>
      </c>
      <c r="CQ10" s="5">
        <f t="shared" ref="CQ10:CQ41" si="12">IF(AND(CO10&gt;=CP$5,CO10&lt;=CP$7),CP10,0)</f>
        <v>0</v>
      </c>
      <c r="CR10" s="79"/>
      <c r="CS10" s="211"/>
      <c r="CT10" s="344">
        <f>IF(VLOOKUP(CT$4,Transactions!$C$5:$M$23,7,FALSE)&gt;CO10,0,IF(IFERROR(VLOOKUP(CT$4,Transactions!$C$39:$N$42,8,FALSE),0)&gt;CO10,VLOOKUP(CT$4,Transactions!$C$5:$M$23,5,FALSE),VLOOKUP(CT$4,Transactions!$C$5:$M$23,5,FALSE)-IFERROR(VLOOKUP(CT$4,Transactions!$C$39:$N$42,5,FALSE),0)))</f>
        <v>0</v>
      </c>
      <c r="CV10" s="315">
        <f>$B10</f>
        <v>43098</v>
      </c>
      <c r="CW10" s="88">
        <f>VLOOKUP(CV10,'Price Data'!$B$4:$AD$1048576,MATCH(DA$4,'Price Data'!$B$2:$AE$2,0),FALSE)</f>
        <v>188.11</v>
      </c>
      <c r="CX10" s="5">
        <f t="shared" ref="CX10:CX41" si="13">IF(AND(CV10&gt;=CW$5,CV10&lt;=CW$7),CW10,0)</f>
        <v>0</v>
      </c>
      <c r="CY10" s="79"/>
      <c r="CZ10" s="211"/>
      <c r="DA10" s="344">
        <f>IF(VLOOKUP(DA$4,Transactions!$C$5:$M$23,7,FALSE)&gt;CV10,0,IF(IFERROR(VLOOKUP(DA$4,Transactions!$C$39:$N$42,8,FALSE),0)&gt;CV10,VLOOKUP(DA$4,Transactions!$C$5:$M$23,5,FALSE),VLOOKUP(DA$4,Transactions!$C$5:$M$23,5,FALSE)-IFERROR(VLOOKUP(DA$4,Transactions!$C$39:$N$42,5,FALSE),0)))</f>
        <v>0</v>
      </c>
      <c r="DC10" s="315">
        <f>$B10</f>
        <v>43098</v>
      </c>
      <c r="DD10" s="88">
        <f>VLOOKUP(DC10,'Price Data'!$B$4:$AD$1048576,MATCH(DH$4,'Price Data'!$B$2:$AE$2,0),FALSE)</f>
        <v>158.16999999999999</v>
      </c>
      <c r="DE10" s="5">
        <f t="shared" ref="DE10:DE41" si="14">IF(AND(DC10&gt;=DD$5,DC10&lt;=DD$7),DD10,0)</f>
        <v>0</v>
      </c>
      <c r="DF10" s="79"/>
      <c r="DG10" s="211"/>
      <c r="DH10" s="344">
        <f>IF(VLOOKUP(DH$4,Transactions!$C$5:$M$23,7,FALSE)&gt;DC10,0,IF(IFERROR(VLOOKUP(DH$4,Transactions!$C$39:$N$42,8,FALSE),0)&gt;DC10,VLOOKUP(DH$4,Transactions!$C$5:$M$23,5,FALSE),VLOOKUP(DH$4,Transactions!$C$5:$M$23,5,FALSE)-IFERROR(VLOOKUP(DH$4,Transactions!$C$39:$N$42,5,FALSE),0)))</f>
        <v>0</v>
      </c>
      <c r="DJ10" s="315">
        <f>$B10</f>
        <v>43098</v>
      </c>
      <c r="DK10" s="88">
        <f>VLOOKUP(DJ10,'Price Data'!$B$4:$AD$1048576,MATCH(DO$4,'Price Data'!$B$2:$AE$2,0),FALSE)</f>
        <v>249.54</v>
      </c>
      <c r="DL10" s="5">
        <f t="shared" ref="DL10:DL41" si="15">IF(AND(DJ10&gt;=DK$5,DJ10&lt;=DK$7),DK10,0)</f>
        <v>0</v>
      </c>
      <c r="DM10" s="79"/>
      <c r="DN10" s="211"/>
      <c r="DO10" s="344">
        <f>IF(VLOOKUP(DO$4,Transactions!$C$5:$M$23,7,FALSE)&gt;DJ10,0,IF(IFERROR(VLOOKUP(DO$4,Transactions!$C$39:$N$42,8,FALSE),0)&gt;DJ10,VLOOKUP(DO$4,Transactions!$C$5:$M$23,5,FALSE),VLOOKUP(DO$4,Transactions!$C$5:$M$23,5,FALSE)-IFERROR(VLOOKUP(DO$4,Transactions!$C$39:$N$42,5,FALSE),0)))</f>
        <v>0</v>
      </c>
      <c r="DQ10" s="315">
        <f>$B10</f>
        <v>43098</v>
      </c>
      <c r="DR10" s="88">
        <f>VLOOKUP(DQ10,'Price Data'!$B$4:$AD$1048576,MATCH(DV$4,'Price Data'!$B$2:$AE$2,0),FALSE)</f>
        <v>85.54</v>
      </c>
      <c r="DS10" s="5">
        <f t="shared" ref="DS10:DS41" si="16">IF(AND(DQ10&gt;=DR$5,DQ10&lt;=DR$7),DR10,0)</f>
        <v>0</v>
      </c>
      <c r="DT10" s="79"/>
      <c r="DU10" s="211"/>
      <c r="DV10" s="344">
        <f>IF(VLOOKUP(DV$4,Transactions!$C$5:$M$23,7,FALSE)&gt;DQ10,0,IF(IFERROR(VLOOKUP(DV$4,Transactions!$C$39:$N$42,8,FALSE),0)&gt;DQ10,VLOOKUP(DV$4,Transactions!$C$5:$M$23,5,FALSE),VLOOKUP(DV$4,Transactions!$C$5:$M$23,5,FALSE)-IFERROR(VLOOKUP(DV$4,Transactions!$C$39:$N$42,5,FALSE),0)))</f>
        <v>0</v>
      </c>
      <c r="DX10" s="315">
        <f>$B10</f>
        <v>43098</v>
      </c>
      <c r="DY10" s="88">
        <f>VLOOKUP(DX10,'Price Data'!$B$4:$AD$1048576,MATCH(EC$4,'Price Data'!$B$2:$AE$2,0),FALSE)</f>
        <v>62.55</v>
      </c>
      <c r="DZ10" s="5">
        <f t="shared" ref="DZ10:DZ41" si="17">IF(AND(DX10&gt;=DY$5,DX10&lt;=DY$7),DY10,0)</f>
        <v>0</v>
      </c>
      <c r="EA10" s="79"/>
      <c r="EB10" s="211"/>
      <c r="EC10" s="344">
        <f>IF(VLOOKUP(EC$4,Transactions!$C$5:$M$23,7,FALSE)&gt;DX10,0,IF(IFERROR(VLOOKUP(EC$4,Transactions!$C$39:$N$42,8,FALSE),0)&gt;DX10,VLOOKUP(EC$4,Transactions!$C$5:$M$23,5,FALSE),VLOOKUP(EC$4,Transactions!$C$5:$M$23,5,FALSE)-IFERROR(VLOOKUP(EC$4,Transactions!$C$39:$N$42,5,FALSE),0)))</f>
        <v>0</v>
      </c>
      <c r="EF10" s="315">
        <f>$B10</f>
        <v>43098</v>
      </c>
      <c r="EG10" s="88">
        <f>VLOOKUP(EF10,'Price Data'!$B$4:$AD$1048576,MATCH(EK$4,'Price Data'!$B$2:$AE$2,0),FALSE)</f>
        <v>10.67</v>
      </c>
      <c r="EH10" s="5">
        <f t="shared" ref="EH10:EH41" si="18">IF(AND(EF10&gt;=EG$5,EF10&lt;=EG$7),EG10,0)</f>
        <v>0</v>
      </c>
      <c r="EI10" s="79"/>
      <c r="EJ10" s="211"/>
      <c r="EK10" s="344">
        <f>IF(VLOOKUP(EK$4,Transactions!$C$26:$M$34,7,FALSE)&gt;EF10,0,IF(IFERROR(VLOOKUP(EK$4,Transactions!$C$45:$N47,8,FALSE),0)&gt;EF10,VLOOKUP(EK$4,Transactions!$C$26:$M$34,5,FALSE),VLOOKUP(EK$4,Transactions!$C$26:$M$34,5,FALSE)-IFERROR(VLOOKUP(EK$4,Transactions!$C$45:$N$47,5,FALSE),0)))</f>
        <v>0</v>
      </c>
      <c r="EM10" s="315">
        <f>$B10</f>
        <v>43098</v>
      </c>
      <c r="EN10" s="88">
        <f>VLOOKUP(EM10,'Price Data'!$B$4:$AD$1048576,MATCH(ER$4,'Price Data'!$B$2:$AE$2,0),FALSE)</f>
        <v>87.26</v>
      </c>
      <c r="EO10" s="5">
        <f t="shared" ref="EO10:EO41" si="19">IF(AND(EM10&gt;=EN$5,EM10&lt;=EN$7),EN10,0)</f>
        <v>0</v>
      </c>
      <c r="EP10" s="79"/>
      <c r="EQ10" s="211"/>
      <c r="ER10" s="344">
        <f>IF(VLOOKUP(ER$4,Transactions!$C$26:$M$34,7,FALSE)&gt;EM10,0,IF(IFERROR(VLOOKUP(ER$4,Transactions!$C$45:$N47,8,FALSE),0)&gt;EM10,VLOOKUP(ER$4,Transactions!$C$26:$M$34,5,FALSE),VLOOKUP(ER$4,Transactions!$C$26:$M$34,5,FALSE)-IFERROR(VLOOKUP(ER$4,Transactions!$C$45:$N$47,5,FALSE),0)))</f>
        <v>0</v>
      </c>
      <c r="ET10" s="315">
        <f>$B10</f>
        <v>43098</v>
      </c>
      <c r="EU10" s="88">
        <f>VLOOKUP(ET10,'Price Data'!$B$4:$AD$1048576,MATCH(EY$4,'Price Data'!$B$2:$AE$2,0),FALSE)</f>
        <v>87.39</v>
      </c>
      <c r="EV10" s="5">
        <f t="shared" ref="EV10:EV41" si="20">IF(AND(ET10&gt;=EU$5,ET10&lt;=EU$7),EU10,0)</f>
        <v>0</v>
      </c>
      <c r="EW10" s="79"/>
      <c r="EX10" s="211"/>
      <c r="EY10" s="344">
        <f>IF(VLOOKUP(EY$4,Transactions!$C$26:$M$34,7,FALSE)&gt;ET10,0,IF(IFERROR(VLOOKUP(EY$4,Transactions!$C$45:$N47,8,FALSE),0)&gt;ET10,VLOOKUP(EY$4,Transactions!$C$26:$M$34,5,FALSE),VLOOKUP(EY$4,Transactions!$C$26:$M$34,5,FALSE)-IFERROR(VLOOKUP(EY$4,Transactions!$C$45:$N$47,5,FALSE),0)))</f>
        <v>0</v>
      </c>
      <c r="FA10" s="315">
        <f>$B10</f>
        <v>43098</v>
      </c>
      <c r="FB10" s="88">
        <f>VLOOKUP(FA10,'Price Data'!$B$4:$AD$1048576,MATCH(FF$4,'Price Data'!$B$2:$AE$2,0),FALSE)</f>
        <v>51.27</v>
      </c>
      <c r="FC10" s="5">
        <f t="shared" ref="FC10:FC41" si="21">IF(AND(FA10&gt;=FB$5,FA10&lt;=FB$7),FB10,0)</f>
        <v>0</v>
      </c>
      <c r="FD10" s="79"/>
      <c r="FE10" s="211"/>
      <c r="FF10" s="344">
        <f>IF(VLOOKUP(FF$4,Transactions!$C$26:$M$34,7,FALSE)&gt;FA10,0,IF(IFERROR(VLOOKUP(FF$4,Transactions!$C$45:$N47,8,FALSE),0)&gt;FA10,VLOOKUP(FF$4,Transactions!$C$26:$M$34,5,FALSE),VLOOKUP(FF$4,Transactions!$C$26:$M$34,5,FALSE)-IFERROR(VLOOKUP(FF$4,Transactions!$C$45:$N$47,5,FALSE),0)))</f>
        <v>0</v>
      </c>
      <c r="FH10" s="315">
        <f>$B10</f>
        <v>43098</v>
      </c>
      <c r="FI10" s="88">
        <f>VLOOKUP(FH10,'Price Data'!$B$4:$AD$1048576,MATCH(FM$4,'Price Data'!$B$2:$AE$2,0),FALSE)</f>
        <v>24.35</v>
      </c>
      <c r="FJ10" s="5">
        <f t="shared" ref="FJ10:FJ41" si="22">IF(AND(FH10&gt;=FI$5,FH10&lt;=FI$7),FI10,0)</f>
        <v>0</v>
      </c>
      <c r="FK10" s="79"/>
      <c r="FL10" s="211"/>
      <c r="FM10" s="344">
        <f>IF(VLOOKUP(FM$4,Transactions!$C$26:$M$34,7,FALSE)&gt;FH10,0,IF(IFERROR(VLOOKUP(FM$4,Transactions!$C$45:$N47,8,FALSE),0)&gt;FH10,VLOOKUP(FM$4,Transactions!$C$26:$M$34,5,FALSE),VLOOKUP(FM$4,Transactions!$C$26:$M$34,5,FALSE)-IFERROR(VLOOKUP(FM$4,Transactions!$C$45:$N$47,5,FALSE),0)))</f>
        <v>0</v>
      </c>
      <c r="FO10" s="315">
        <f>$B10</f>
        <v>43098</v>
      </c>
      <c r="FP10" s="88">
        <f>VLOOKUP(FO10,'Price Data'!$B$4:$AD$1048576,MATCH(FT$4,'Price Data'!$B$2:$AE$2,0),FALSE)</f>
        <v>105.57</v>
      </c>
      <c r="FQ10" s="5">
        <f t="shared" ref="FQ10:FQ41" si="23">IF(AND(FO10&gt;=FP$5,FO10&lt;=FP$7),FP10,0)</f>
        <v>0</v>
      </c>
      <c r="FR10" s="79"/>
      <c r="FS10" s="211"/>
      <c r="FT10" s="344">
        <f>IF(VLOOKUP(FT$4,Transactions!$C$26:$M$34,7,FALSE)&gt;FO10,0,IF(IFERROR(VLOOKUP(FT$4,Transactions!$C$45:$N47,8,FALSE),0)&gt;FO10,VLOOKUP(FT$4,Transactions!$C$26:$M$34,5,FALSE),VLOOKUP(FT$4,Transactions!$C$26:$M$34,5,FALSE)-IFERROR(VLOOKUP(FT$4,Transactions!$C$45:$N$47,5,FALSE),0)))</f>
        <v>0</v>
      </c>
      <c r="FV10" s="315">
        <f>$B10</f>
        <v>43098</v>
      </c>
      <c r="FW10" s="88">
        <f>VLOOKUP(FV10,'Price Data'!$B$4:$AD$1048576,MATCH(GA$4,'Price Data'!$B$2:$AE$2,0),FALSE)</f>
        <v>116.1</v>
      </c>
      <c r="FX10" s="5">
        <f t="shared" ref="FX10:FX41" si="24">IF(AND(FV10&gt;=FW$5,FV10&lt;=FW$7),FW10,0)</f>
        <v>0</v>
      </c>
      <c r="FY10" s="79"/>
      <c r="FZ10" s="211"/>
      <c r="GA10" s="344">
        <f>IF(VLOOKUP(GA$4,Transactions!$C$26:$M$34,7,FALSE)&gt;FV10,0,IF(IFERROR(VLOOKUP(GA$4,Transactions!$C$45:$N47,8,FALSE),0)&gt;FV10,VLOOKUP(GA$4,Transactions!$C$26:$M$34,5,FALSE),VLOOKUP(GA$4,Transactions!$C$26:$M$34,5,FALSE)-IFERROR(VLOOKUP(GA$4,Transactions!$C$45:$N$47,5,FALSE),0)))</f>
        <v>0</v>
      </c>
      <c r="GD10" s="315">
        <f>$B10</f>
        <v>43098</v>
      </c>
      <c r="GE10" s="88">
        <f>VLOOKUP(GD10,'Price Data'!$B$4:$AD$1048576,MATCH(GI$4,'Price Data'!$B$2:$AE$2,0),FALSE)</f>
        <v>1582.77</v>
      </c>
      <c r="GF10" s="5">
        <f t="shared" ref="GF10:GF41" si="25">IF(GD10&gt;=GE$5,GE10,0)</f>
        <v>0</v>
      </c>
      <c r="GG10" s="79"/>
      <c r="GH10" s="211"/>
      <c r="GI10" s="374">
        <v>0</v>
      </c>
      <c r="GK10" s="315">
        <f>$B10</f>
        <v>43098</v>
      </c>
      <c r="GL10" s="88">
        <f>VLOOKUP(GK10,'Price Data'!$B$4:$AD$1048576,MATCH(GP$4,'Price Data'!$B$2:$AE$2,0),FALSE)</f>
        <v>2103.4499999999998</v>
      </c>
      <c r="GM10" s="5">
        <f t="shared" ref="GM10:GM73" si="26">IF(GK10&gt;=GL$5,GL10,0)</f>
        <v>0</v>
      </c>
      <c r="GN10" s="79"/>
      <c r="GO10" s="211"/>
      <c r="GP10" s="374">
        <v>0</v>
      </c>
      <c r="GR10" s="315">
        <f>$B10</f>
        <v>43098</v>
      </c>
      <c r="GS10" s="88">
        <f>VLOOKUP(GR10,'Price Data'!$B$4:$AD$1048576,MATCH(GW$4,'Price Data'!$B$2:$AE$2,0),FALSE)</f>
        <v>2046.37</v>
      </c>
      <c r="GT10" s="5">
        <f t="shared" ref="GT10:GT41" si="27">IF(GR10&gt;=GS$5,GS10,0)</f>
        <v>0</v>
      </c>
      <c r="GU10" s="79"/>
      <c r="GV10" s="211"/>
      <c r="GW10" s="374">
        <v>0</v>
      </c>
    </row>
    <row r="11" spans="1:206" x14ac:dyDescent="0.25">
      <c r="A11">
        <v>1</v>
      </c>
      <c r="B11" s="315">
        <f>'Price Data'!B5</f>
        <v>43102</v>
      </c>
      <c r="C11" s="200">
        <f>SUM(K11*N11,R11*U11,Y11*AB11,AF11*AI11,AM11*AP11,AT11*AW11,BA11*BD11,BH11*BK11,BO11*BR11,BV11*BY11,CC11*CF11,CJ11*CM11,CQ11*CT11,CX11*DA11,DE11*DH11,DL11*DO11,DS11*DV11,DZ11*EC11)</f>
        <v>23604.606496887896</v>
      </c>
      <c r="D11" s="200">
        <f t="shared" ref="D11:D74" si="28">SUM(S11*U11,Z11*AB11,AG11*AI11,AN11*AP11,AU11*AW11,BB11*BD11,BI11*BK11,BP11*BR11,BW11*BY11,CD11*CF11,CK11*CM11,CR11*CT11,CY11*DA11,DF11*DH11,DM11*DO11,DT11*DV11,EA11*EC11)</f>
        <v>0</v>
      </c>
      <c r="E11" s="200">
        <f>SUM(EH11*EK11,EO11*ER11,EV11*EY11,FC11*FF11,FJ11*FM11,FQ11*FT11,FX11*GA11)</f>
        <v>6241.8625918362795</v>
      </c>
      <c r="F11" s="200">
        <f t="shared" ref="F11:F74" si="29">SUM(EI11*EK11,EP11*ER11,EW11*EY11,FD11*FF11,FK11*FM11,FR11*FT11,FY11*GA11)</f>
        <v>0</v>
      </c>
      <c r="I11" s="315">
        <f t="shared" ref="I11:I74" si="30">$B11</f>
        <v>43102</v>
      </c>
      <c r="J11" s="88">
        <f>VLOOKUP(I11,'Price Data'!$B$4:$AD$1048576,MATCH(N$4,'Price Data'!$B$2:$AE$2,0),FALSE)</f>
        <v>73.52</v>
      </c>
      <c r="K11" s="5">
        <f t="shared" si="0"/>
        <v>0</v>
      </c>
      <c r="M11" s="212" t="str">
        <f>IF(K11&gt;0,(K11+SUM(L$11:L11))/J$6-1,"N/A")</f>
        <v>N/A</v>
      </c>
      <c r="N11" s="344">
        <f>IF(VLOOKUP(N$4,Transactions!$C$5:$M$23,7,FALSE)&gt;I11,0,IF(IFERROR(VLOOKUP(N$4,Transactions!$C$39:$N$42,8,FALSE),0)&gt;I11,VLOOKUP(N$4,Transactions!$C$5:$M$23,5,FALSE),VLOOKUP(N$4,Transactions!$C$5:$M$23,5,FALSE)-IFERROR(VLOOKUP(N$4,Transactions!$C$39:$N$42,5,FALSE),0)))</f>
        <v>0</v>
      </c>
      <c r="P11" s="315">
        <f t="shared" ref="P11:P74" si="31">$B11</f>
        <v>43102</v>
      </c>
      <c r="Q11" s="88">
        <f>VLOOKUP(P11,'Price Data'!$B$4:$AD$1048576,MATCH(U$4,'Price Data'!$B$2:$AE$2,0),FALSE)</f>
        <v>61.39</v>
      </c>
      <c r="R11" s="5">
        <f t="shared" si="1"/>
        <v>0</v>
      </c>
      <c r="T11" s="212" t="str">
        <f>IF(R11&gt;0,(R11+SUM(S$11:S11))/Q$6-1,"N/A")</f>
        <v>N/A</v>
      </c>
      <c r="U11" s="344">
        <f>IF(VLOOKUP(U$4,Transactions!$C$5:$M$23,7,FALSE)&gt;P11,0,IF(IFERROR(VLOOKUP(U$4,Transactions!$C$39:$N$42,8,FALSE),0)&gt;P11,VLOOKUP(U$4,Transactions!$C$5:$M$23,5,FALSE),VLOOKUP(U$4,Transactions!$C$5:$M$23,5,FALSE)-IFERROR(VLOOKUP(U$4,Transactions!$C$39:$N$42,5,FALSE),0)))</f>
        <v>0</v>
      </c>
      <c r="W11" s="315">
        <f t="shared" ref="W11:W74" si="32">$B11</f>
        <v>43102</v>
      </c>
      <c r="X11" s="88">
        <f>VLOOKUP(W11,'Price Data'!$B$4:$AD$1048576,MATCH(AB$4,'Price Data'!$B$2:$AE$2,0),FALSE)</f>
        <v>111.8</v>
      </c>
      <c r="Y11" s="5">
        <f t="shared" si="2"/>
        <v>0</v>
      </c>
      <c r="Z11" s="79"/>
      <c r="AA11" s="212" t="str">
        <f>IF(Y11&gt;0,(Y11+SUM(Z$11:Z11))/X$6-1,"N/A")</f>
        <v>N/A</v>
      </c>
      <c r="AB11" s="344">
        <f>IF(VLOOKUP(AB$4,Transactions!$C$5:$M$23,7,FALSE)&gt;W11,0,IF(IFERROR(VLOOKUP(AB$4,Transactions!$C$39:$N$42,8,FALSE),0)&gt;W11,VLOOKUP(AB$4,Transactions!$C$5:$M$23,5,FALSE),VLOOKUP(AB$4,Transactions!$C$5:$M$23,5,FALSE)-IFERROR(VLOOKUP(AB$4,Transactions!$C$39:$N$42,5,FALSE),0)))</f>
        <v>0</v>
      </c>
      <c r="AD11" s="315">
        <f t="shared" ref="AD11:AD74" si="33">$B11</f>
        <v>43102</v>
      </c>
      <c r="AE11" s="88">
        <f>VLOOKUP(AD11,'Price Data'!$B$4:$AD$1048576,MATCH(AI$4,'Price Data'!$B$2:$AE$2,0),FALSE)</f>
        <v>80.62</v>
      </c>
      <c r="AF11" s="5">
        <f t="shared" si="3"/>
        <v>0</v>
      </c>
      <c r="AG11" s="79"/>
      <c r="AH11" s="212" t="str">
        <f>IF(AF11&gt;0,(AF11+SUM(AG$11:AG11))/AE$6-1,"N/A")</f>
        <v>N/A</v>
      </c>
      <c r="AI11" s="344">
        <f>IF(VLOOKUP(AI$4,Transactions!$C$5:$M$23,7,FALSE)&gt;AD11,0,IF(IFERROR(VLOOKUP(AI$4,Transactions!$C$39:$N$42,8,FALSE),0)&gt;AD11,VLOOKUP(AI$4,Transactions!$C$5:$M$23,5,FALSE),VLOOKUP(AI$4,Transactions!$C$5:$M$23,5,FALSE)-IFERROR(VLOOKUP(AI$4,Transactions!$C$39:$N$42,5,FALSE),0)))</f>
        <v>0</v>
      </c>
      <c r="AK11" s="315">
        <f t="shared" ref="AK11:AK74" si="34">$B11</f>
        <v>43102</v>
      </c>
      <c r="AL11" s="88">
        <f>VLOOKUP(AK11,'Price Data'!$B$4:$AD$1048576,MATCH(AP$4,'Price Data'!$B$2:$AE$2,0),FALSE)</f>
        <v>375.25</v>
      </c>
      <c r="AM11" s="5">
        <f t="shared" si="4"/>
        <v>0</v>
      </c>
      <c r="AN11" s="79"/>
      <c r="AO11" s="212" t="str">
        <f>IF(AM11&gt;0,(AM11+SUM(AN$11:AN11))/AL$6-1,"N/A")</f>
        <v>N/A</v>
      </c>
      <c r="AP11" s="344">
        <f>IF(VLOOKUP(AP$4,Transactions!$C$5:$M$23,7,FALSE)&gt;AK11,0,IF(IFERROR(VLOOKUP(AP$4,Transactions!$C$39:$N$42,8,FALSE),0)&gt;AK11,VLOOKUP(AP$4,Transactions!$C$5:$M$23,5,FALSE),VLOOKUP(AP$4,Transactions!$C$5:$M$23,5,FALSE)-IFERROR(VLOOKUP(AP$4,Transactions!$C$39:$N$42,5,FALSE),0)))</f>
        <v>0</v>
      </c>
      <c r="AR11" s="315">
        <f t="shared" ref="AR11:AR74" si="35">$B11</f>
        <v>43102</v>
      </c>
      <c r="AS11" s="88">
        <f>VLOOKUP(AR11,'Price Data'!$B$4:$AD$1048576,MATCH(AW$4,'Price Data'!$B$2:$AE$2,0),FALSE)</f>
        <v>98.41</v>
      </c>
      <c r="AT11" s="5">
        <f t="shared" si="5"/>
        <v>0</v>
      </c>
      <c r="AU11" s="79"/>
      <c r="AV11" s="212" t="str">
        <f>IF(AT11&gt;0,(AT11+SUM(AU$11:AU11))/AS$6-1,"N/A")</f>
        <v>N/A</v>
      </c>
      <c r="AW11" s="344">
        <f>IF(VLOOKUP(AW$4,Transactions!$C$5:$M$23,7,FALSE)&gt;AR11,0,IF(IFERROR(VLOOKUP(AW$4,Transactions!$C$39:$N$42,8,FALSE),0)&gt;AR11,VLOOKUP(AW$4,Transactions!$C$5:$M$23,5,FALSE),VLOOKUP(AW$4,Transactions!$C$5:$M$23,5,FALSE)-IFERROR(VLOOKUP(AW$4,Transactions!$C$39:$N$42,5,FALSE),0)))</f>
        <v>0</v>
      </c>
      <c r="AY11" s="315">
        <f t="shared" ref="AY11:AY74" si="36">$B11</f>
        <v>43102</v>
      </c>
      <c r="AZ11" s="88">
        <f>VLOOKUP(AY11,'Price Data'!$B$4:$AD$1048576,MATCH(BD$4,'Price Data'!$B$2:$AE$2,0),FALSE)</f>
        <v>104.41</v>
      </c>
      <c r="BA11" s="5">
        <f t="shared" si="6"/>
        <v>0</v>
      </c>
      <c r="BB11" s="79"/>
      <c r="BC11" s="212" t="str">
        <f>IF(BA11&gt;0,(BA11+SUM(BB$11:BB11))/AZ$6-1,"N/A")</f>
        <v>N/A</v>
      </c>
      <c r="BD11" s="344">
        <f>IF(VLOOKUP(BD$4,Transactions!$C$5:$M$23,7,FALSE)&gt;AY11,0,IF(IFERROR(VLOOKUP(BD$4,Transactions!$C$39:$N$42,8,FALSE),0)&gt;AY11,VLOOKUP(BD$4,Transactions!$C$5:$M$23,5,FALSE),VLOOKUP(BD$4,Transactions!$C$5:$M$23,5,FALSE)-IFERROR(VLOOKUP(BD$4,Transactions!$C$39:$N$42,5,FALSE),0)))</f>
        <v>0</v>
      </c>
      <c r="BF11" s="315">
        <f t="shared" ref="BF11:BF74" si="37">$B11</f>
        <v>43102</v>
      </c>
      <c r="BG11" s="88">
        <f>VLOOKUP(BF11,'Price Data'!$B$4:$AD$1048576,MATCH(BK$4,'Price Data'!$B$2:$AE$2,0),FALSE)</f>
        <v>61.31</v>
      </c>
      <c r="BH11" s="5">
        <f t="shared" si="7"/>
        <v>61.31</v>
      </c>
      <c r="BI11" s="79"/>
      <c r="BJ11" s="212">
        <f>IF(BH11&gt;0,(BH11+SUM(BI$11:BI11))/BG$6-1,"N/A")</f>
        <v>4.8955613577028601E-4</v>
      </c>
      <c r="BK11" s="344">
        <f>IF(VLOOKUP(BK$4,Transactions!$C$5:$M$23,7,FALSE)&gt;BF11,0,IF(IFERROR(VLOOKUP(BK$4,Transactions!$C$39:$N$42,8,FALSE),0)&gt;BF11,VLOOKUP(BK$4,Transactions!$C$5:$M$23,5,FALSE),VLOOKUP(BK$4,Transactions!$C$5:$M$23,5,FALSE)-IFERROR(VLOOKUP(BK$4,Transactions!$C$39:$N$42,5,FALSE),0)))</f>
        <v>10</v>
      </c>
      <c r="BM11" s="315">
        <f t="shared" ref="BM11:BM74" si="38">$B11</f>
        <v>43102</v>
      </c>
      <c r="BN11" s="88">
        <f>VLOOKUP(BM11,'Price Data'!$B$4:$AD$1048576,MATCH(BR$4,'Price Data'!$B$2:$AE$2,0),FALSE)</f>
        <v>53.04</v>
      </c>
      <c r="BO11" s="5">
        <f t="shared" si="8"/>
        <v>53.04</v>
      </c>
      <c r="BP11" s="79"/>
      <c r="BQ11" s="212">
        <f>IF(BO11&gt;0,(BO11+SUM(BP$11:BP11))/BN$6-1,"N/A")</f>
        <v>3.7558685446009488E-2</v>
      </c>
      <c r="BR11" s="344">
        <f>IF(VLOOKUP(BR$4,Transactions!$C$5:$M$23,7,FALSE)&gt;BM11,0,IF(IFERROR(VLOOKUP(BR$4,Transactions!$C$39:$N$42,8,FALSE),0)&gt;BM11,VLOOKUP(BR$4,Transactions!$C$5:$M$23,5,FALSE),VLOOKUP(BR$4,Transactions!$C$5:$M$23,5,FALSE)-IFERROR(VLOOKUP(BR$4,Transactions!$C$39:$N$42,5,FALSE),0)))</f>
        <v>12</v>
      </c>
      <c r="BT11" s="315">
        <f t="shared" ref="BT11:BT74" si="39">$B11</f>
        <v>43102</v>
      </c>
      <c r="BU11" s="88">
        <f>VLOOKUP(BT11,'Price Data'!$B$4:$AD$1048576,MATCH(BY$4,'Price Data'!$B$2:$AE$2,0),FALSE)</f>
        <v>92.08</v>
      </c>
      <c r="BV11" s="5">
        <f t="shared" si="9"/>
        <v>92.08</v>
      </c>
      <c r="BW11" s="79"/>
      <c r="BX11" s="212">
        <f>IF(BV11&gt;0,(BV11+SUM(BW$11:BW11))/BU$6-1,"N/A")</f>
        <v>1.3092749477390253E-2</v>
      </c>
      <c r="BY11" s="344">
        <f>IF(VLOOKUP(BY$4,Transactions!$C$5:$M$23,7,FALSE)&gt;BT11,0,IF(IFERROR(VLOOKUP(BY$4,Transactions!$C$39:$N$42,8,FALSE),0)&gt;BT11,VLOOKUP(BY$4,Transactions!$C$5:$M$23,5,FALSE),VLOOKUP(BY$4,Transactions!$C$5:$M$23,5,FALSE)-IFERROR(VLOOKUP(BY$4,Transactions!$C$39:$N$42,5,FALSE),0)))</f>
        <v>11</v>
      </c>
      <c r="CA11" s="315">
        <f t="shared" ref="CA11:CA74" si="40">$B11</f>
        <v>43102</v>
      </c>
      <c r="CB11" s="88">
        <f>VLOOKUP(CA11,'Price Data'!$B$4:$AD$1048576,MATCH(CF$4,'Price Data'!$B$2:$AE$2,0),FALSE)</f>
        <v>226.56</v>
      </c>
      <c r="CC11" s="5">
        <f t="shared" si="10"/>
        <v>226.56</v>
      </c>
      <c r="CD11" s="79"/>
      <c r="CE11" s="212">
        <f>IF(CC11&gt;0,(CC11+SUM(CD$11:CD11))/CB$6-1,"N/A")</f>
        <v>-8.7938049612810154E-3</v>
      </c>
      <c r="CF11" s="344">
        <f>IF(VLOOKUP(CF$4,Transactions!$C$5:$M$23,7,FALSE)&gt;CA11,0,IF(IFERROR(VLOOKUP(CF$4,Transactions!$C$39:$N$42,8,FALSE),0)&gt;CA11,VLOOKUP(CF$4,Transactions!$C$5:$M$23,5,FALSE),VLOOKUP(CF$4,Transactions!$C$5:$M$23,5,FALSE)-IFERROR(VLOOKUP(CF$4,Transactions!$C$39:$N$42,5,FALSE),0)))</f>
        <v>6</v>
      </c>
      <c r="CH11" s="315">
        <f t="shared" ref="CH11:CH74" si="41">$B11</f>
        <v>43102</v>
      </c>
      <c r="CI11" s="88">
        <f>VLOOKUP(CH11,'Price Data'!$B$4:$AD$1048576,MATCH(CM$4,'Price Data'!$B$2:$AE$2,0),FALSE)</f>
        <v>73.84</v>
      </c>
      <c r="CJ11" s="5">
        <f t="shared" si="11"/>
        <v>73.84</v>
      </c>
      <c r="CK11" s="79"/>
      <c r="CL11" s="212">
        <f>IF(CJ11&gt;0,(CJ11+SUM(CK$11:CK11))/CI$6-1,"N/A")</f>
        <v>2.9883183917414069E-3</v>
      </c>
      <c r="CM11" s="344">
        <f>IF(VLOOKUP(CM$4,Transactions!$C$5:$M$23,7,FALSE)&gt;CH11,0,IF(IFERROR(VLOOKUP(CM$4,Transactions!$C$39:$N$42,8,FALSE),0)&gt;CH11,VLOOKUP(CM$4,Transactions!$C$5:$M$23,5,FALSE),VLOOKUP(CM$4,Transactions!$C$5:$M$23,5,FALSE)-IFERROR(VLOOKUP(CM$4,Transactions!$C$39:$N$42,5,FALSE),0)))</f>
        <v>19</v>
      </c>
      <c r="CO11" s="315">
        <f t="shared" ref="CO11:CO74" si="42">$B11</f>
        <v>43102</v>
      </c>
      <c r="CP11" s="88">
        <f>VLOOKUP(CO11,'Price Data'!$B$4:$AD$1048576,MATCH(CT$4,'Price Data'!$B$2:$AE$2,0),FALSE)</f>
        <v>116.31</v>
      </c>
      <c r="CQ11" s="5">
        <f t="shared" si="12"/>
        <v>116.31</v>
      </c>
      <c r="CR11" s="79"/>
      <c r="CS11" s="212">
        <f>IF(CQ11&gt;0,(CQ11+SUM(CR$11:CR11))/CP$6-1,"N/A")</f>
        <v>3.5154859380562398E-2</v>
      </c>
      <c r="CT11" s="344">
        <f>IF(VLOOKUP(CT$4,Transactions!$C$5:$M$23,7,FALSE)&gt;CO11,0,IF(IFERROR(VLOOKUP(CT$4,Transactions!$C$39:$N$42,8,FALSE),0)&gt;CO11,VLOOKUP(CT$4,Transactions!$C$5:$M$23,5,FALSE),VLOOKUP(CT$4,Transactions!$C$5:$M$23,5,FALSE)-IFERROR(VLOOKUP(CT$4,Transactions!$C$39:$N$42,5,FALSE),0)))</f>
        <v>7</v>
      </c>
      <c r="CV11" s="315">
        <f t="shared" ref="CV11:CV74" si="43">$B11</f>
        <v>43102</v>
      </c>
      <c r="CW11" s="88">
        <f>VLOOKUP(CV11,'Price Data'!$B$4:$AD$1048576,MATCH(DA$4,'Price Data'!$B$2:$AE$2,0),FALSE)</f>
        <v>188.43</v>
      </c>
      <c r="CX11" s="5">
        <f t="shared" si="13"/>
        <v>188.43</v>
      </c>
      <c r="CY11" s="79"/>
      <c r="CZ11" s="212">
        <f>IF(CX11&gt;0,(CX11+SUM(CY$11:CY11))/CW$6-1,"N/A")</f>
        <v>1.7011323161979508E-3</v>
      </c>
      <c r="DA11" s="344">
        <f>IF(VLOOKUP(DA$4,Transactions!$C$5:$M$23,7,FALSE)&gt;CV11,0,IF(IFERROR(VLOOKUP(DA$4,Transactions!$C$39:$N$42,8,FALSE),0)&gt;CV11,VLOOKUP(DA$4,Transactions!$C$5:$M$23,5,FALSE),VLOOKUP(DA$4,Transactions!$C$5:$M$23,5,FALSE)-IFERROR(VLOOKUP(DA$4,Transactions!$C$39:$N$42,5,FALSE),0)))</f>
        <v>9.4038062835574934</v>
      </c>
      <c r="DC11" s="315">
        <f t="shared" ref="DC11:DC74" si="44">$B11</f>
        <v>43102</v>
      </c>
      <c r="DD11" s="88">
        <f>VLOOKUP(DC11,'Price Data'!$B$4:$AD$1048576,MATCH(DH$4,'Price Data'!$B$2:$AE$2,0),FALSE)</f>
        <v>159.37</v>
      </c>
      <c r="DE11" s="5">
        <f t="shared" si="14"/>
        <v>159.37</v>
      </c>
      <c r="DF11" s="79"/>
      <c r="DG11" s="212">
        <f>IF(DE11&gt;0,(DE11+SUM(DF$11:DF11))/DD$6-1,"N/A")</f>
        <v>7.5867737244736944E-3</v>
      </c>
      <c r="DH11" s="344">
        <f>IF(VLOOKUP(DH$4,Transactions!$C$5:$M$23,7,FALSE)&gt;DC11,0,IF(IFERROR(VLOOKUP(DH$4,Transactions!$C$39:$N$42,8,FALSE),0)&gt;DC11,VLOOKUP(DH$4,Transactions!$C$5:$M$23,5,FALSE),VLOOKUP(DH$4,Transactions!$C$5:$M$23,5,FALSE)-IFERROR(VLOOKUP(DH$4,Transactions!$C$39:$N$42,5,FALSE),0)))</f>
        <v>64.264399064297919</v>
      </c>
      <c r="DJ11" s="315">
        <f t="shared" ref="DJ11:DJ74" si="45">$B11</f>
        <v>43102</v>
      </c>
      <c r="DK11" s="88">
        <f>VLOOKUP(DJ11,'Price Data'!$B$4:$AD$1048576,MATCH(DO$4,'Price Data'!$B$2:$AE$2,0),FALSE)</f>
        <v>257.60000000000002</v>
      </c>
      <c r="DL11" s="5">
        <f t="shared" si="15"/>
        <v>257.60000000000002</v>
      </c>
      <c r="DM11" s="79"/>
      <c r="DN11" s="212">
        <f>IF(DL11&gt;0,(DL11+SUM(DM$11:DM11))/DK$6-1,"N/A")</f>
        <v>3.2506312878271659E-2</v>
      </c>
      <c r="DO11" s="344">
        <f>IF(VLOOKUP(DO$4,Transactions!$C$5:$M$23,7,FALSE)&gt;DJ11,0,IF(IFERROR(VLOOKUP(DO$4,Transactions!$C$39:$N$42,8,FALSE),0)&gt;DJ11,VLOOKUP(DO$4,Transactions!$C$5:$M$23,5,FALSE),VLOOKUP(DO$4,Transactions!$C$5:$M$23,5,FALSE)-IFERROR(VLOOKUP(DO$4,Transactions!$C$39:$N$42,5,FALSE),0)))</f>
        <v>8</v>
      </c>
      <c r="DQ11" s="315">
        <f t="shared" ref="DQ11:DQ74" si="46">$B11</f>
        <v>43102</v>
      </c>
      <c r="DR11" s="88">
        <f>VLOOKUP(DQ11,'Price Data'!$B$4:$AD$1048576,MATCH(DV$4,'Price Data'!$B$2:$AE$2,0),FALSE)</f>
        <v>85.95</v>
      </c>
      <c r="DS11" s="5">
        <f t="shared" si="16"/>
        <v>85.95</v>
      </c>
      <c r="DT11" s="79"/>
      <c r="DU11" s="212">
        <f>IF(DS11&gt;0,(DS11+SUM(DT$11:DT11))/DR$6-1,"N/A")</f>
        <v>4.7930792611643458E-3</v>
      </c>
      <c r="DV11" s="344">
        <f>IF(VLOOKUP(DV$4,Transactions!$C$5:$M$23,7,FALSE)&gt;DQ11,0,IF(IFERROR(VLOOKUP(DV$4,Transactions!$C$39:$N$42,8,FALSE),0)&gt;DQ11,VLOOKUP(DV$4,Transactions!$C$5:$M$23,5,FALSE),VLOOKUP(DV$4,Transactions!$C$5:$M$23,5,FALSE)-IFERROR(VLOOKUP(DV$4,Transactions!$C$39:$N$42,5,FALSE),0)))</f>
        <v>23</v>
      </c>
      <c r="DX11" s="315">
        <f t="shared" ref="DX11:DX74" si="47">$B11</f>
        <v>43102</v>
      </c>
      <c r="DY11" s="88">
        <f>VLOOKUP(DX11,'Price Data'!$B$4:$AD$1048576,MATCH(EC$4,'Price Data'!$B$2:$AE$2,0),FALSE)</f>
        <v>63.49</v>
      </c>
      <c r="DZ11" s="5">
        <f t="shared" si="17"/>
        <v>63.49</v>
      </c>
      <c r="EA11" s="79"/>
      <c r="EB11" s="212">
        <f>IF(DZ11&gt;0,(DZ11+SUM(EA$11:EA11))/DY$6-1,"N/A")</f>
        <v>1.5027977617905863E-2</v>
      </c>
      <c r="EC11" s="344">
        <f>IF(VLOOKUP(EC$4,Transactions!$C$5:$M$23,7,FALSE)&gt;DX11,0,IF(IFERROR(VLOOKUP(EC$4,Transactions!$C$39:$N$42,8,FALSE),0)&gt;DX11,VLOOKUP(EC$4,Transactions!$C$5:$M$23,5,FALSE),VLOOKUP(EC$4,Transactions!$C$5:$M$23,5,FALSE)-IFERROR(VLOOKUP(EC$4,Transactions!$C$39:$N$42,5,FALSE),0)))</f>
        <v>27</v>
      </c>
      <c r="EF11" s="315">
        <f t="shared" ref="EF11:EF74" si="48">$B11</f>
        <v>43102</v>
      </c>
      <c r="EG11" s="88">
        <f>VLOOKUP(EF11,'Price Data'!$B$4:$AD$1048576,MATCH(EK$4,'Price Data'!$B$2:$AE$2,0),FALSE)</f>
        <v>10.66</v>
      </c>
      <c r="EH11" s="5">
        <f t="shared" si="18"/>
        <v>0</v>
      </c>
      <c r="EI11" s="79"/>
      <c r="EJ11" s="212" t="str">
        <f>IF(EH11&gt;0,(EH11+SUM(EI$11:EI11))/EG$6-1,"N/A")</f>
        <v>N/A</v>
      </c>
      <c r="EK11" s="344">
        <f>IF(VLOOKUP(EK$4,Transactions!$C$26:$M$34,7,FALSE)&gt;EF11,0,IF(IFERROR(VLOOKUP(EK$4,Transactions!$C$45:$N48,8,FALSE),0)&gt;EF11,VLOOKUP(EK$4,Transactions!$C$26:$M$34,5,FALSE),VLOOKUP(EK$4,Transactions!$C$26:$M$34,5,FALSE)-IFERROR(VLOOKUP(EK$4,Transactions!$C$45:$N$47,5,FALSE),0)))</f>
        <v>0</v>
      </c>
      <c r="EM11" s="315">
        <f t="shared" ref="EM11:EM74" si="49">$B11</f>
        <v>43102</v>
      </c>
      <c r="EN11" s="88">
        <f>VLOOKUP(EM11,'Price Data'!$B$4:$AD$1048576,MATCH(ER$4,'Price Data'!$B$2:$AE$2,0),FALSE)</f>
        <v>87.34</v>
      </c>
      <c r="EO11" s="5">
        <f t="shared" si="19"/>
        <v>87.34</v>
      </c>
      <c r="EP11" s="79"/>
      <c r="EQ11" s="212">
        <f>IF(EO11&gt;0,(EO11+SUM(EP$11:EP11))/EN$6-1,"N/A")</f>
        <v>9.1680036672014964E-4</v>
      </c>
      <c r="ER11" s="344">
        <f>IF(VLOOKUP(ER$4,Transactions!$C$26:$M$34,7,FALSE)&gt;EM11,0,IF(IFERROR(VLOOKUP(ER$4,Transactions!$C$45:$N48,8,FALSE),0)&gt;EM11,VLOOKUP(ER$4,Transactions!$C$26:$M$34,5,FALSE),VLOOKUP(ER$4,Transactions!$C$26:$M$34,5,FALSE)-IFERROR(VLOOKUP(ER$4,Transactions!$C$45:$N$47,5,FALSE),0)))</f>
        <v>0</v>
      </c>
      <c r="ET11" s="315">
        <f t="shared" ref="ET11:ET74" si="50">$B11</f>
        <v>43102</v>
      </c>
      <c r="EU11" s="88">
        <f>VLOOKUP(ET11,'Price Data'!$B$4:$AD$1048576,MATCH(EY$4,'Price Data'!$B$2:$AE$2,0),FALSE)</f>
        <v>87.17</v>
      </c>
      <c r="EV11" s="5">
        <f t="shared" si="20"/>
        <v>87.17</v>
      </c>
      <c r="EW11" s="79"/>
      <c r="EX11" s="212">
        <f>IF(EV11&gt;0,(EV11+SUM(EW$11:EW11))/EU$6-1,"N/A")</f>
        <v>-2.517450509211594E-3</v>
      </c>
      <c r="EY11" s="344">
        <f>IF(VLOOKUP(EY$4,Transactions!$C$26:$M$34,7,FALSE)&gt;ET11,0,IF(IFERROR(VLOOKUP(EY$4,Transactions!$C$45:$N48,8,FALSE),0)&gt;ET11,VLOOKUP(EY$4,Transactions!$C$26:$M$34,5,FALSE),VLOOKUP(EY$4,Transactions!$C$26:$M$34,5,FALSE)-IFERROR(VLOOKUP(EY$4,Transactions!$C$45:$N$47,5,FALSE),0)))</f>
        <v>12.608879734523402</v>
      </c>
      <c r="FA11" s="315">
        <f t="shared" ref="FA11:FA74" si="51">$B11</f>
        <v>43102</v>
      </c>
      <c r="FB11" s="88">
        <f>VLOOKUP(FA11,'Price Data'!$B$4:$AD$1048576,MATCH(FF$4,'Price Data'!$B$2:$AE$2,0),FALSE)</f>
        <v>51.13</v>
      </c>
      <c r="FC11" s="5">
        <f t="shared" si="21"/>
        <v>51.13</v>
      </c>
      <c r="FD11" s="79"/>
      <c r="FE11" s="212">
        <f>IF(FC11&gt;0,(FC11+SUM(FD$11:FD11))/FB$6-1,"N/A")</f>
        <v>-2.7306417007997297E-3</v>
      </c>
      <c r="FF11" s="344">
        <f>IF(VLOOKUP(FF$4,Transactions!$C$26:$M$34,7,FALSE)&gt;FA11,0,IF(IFERROR(VLOOKUP(FF$4,Transactions!$C$45:$N48,8,FALSE),0)&gt;FA11,VLOOKUP(FF$4,Transactions!$C$26:$M$34,5,FALSE),VLOOKUP(FF$4,Transactions!$C$26:$M$34,5,FALSE)-IFERROR(VLOOKUP(FF$4,Transactions!$C$45:$N$47,5,FALSE),0)))</f>
        <v>20.356738833625901</v>
      </c>
      <c r="FH11" s="315">
        <f t="shared" ref="FH11:FH74" si="52">$B11</f>
        <v>43102</v>
      </c>
      <c r="FI11" s="88">
        <f>VLOOKUP(FH11,'Price Data'!$B$4:$AD$1048576,MATCH(FM$4,'Price Data'!$B$2:$AE$2,0),FALSE)</f>
        <v>24.36</v>
      </c>
      <c r="FJ11" s="5">
        <f t="shared" si="22"/>
        <v>24.36</v>
      </c>
      <c r="FK11" s="79"/>
      <c r="FL11" s="212">
        <f>IF(FJ11&gt;0,(FJ11+SUM(FK$11:FK11))/FI$6-1,"N/A")</f>
        <v>4.1067761806967695E-4</v>
      </c>
      <c r="FM11" s="344">
        <f>IF(VLOOKUP(FM$4,Transactions!$C$26:$M$34,7,FALSE)&gt;FH11,0,IF(IFERROR(VLOOKUP(FM$4,Transactions!$C$45:$N48,8,FALSE),0)&gt;FH11,VLOOKUP(FM$4,Transactions!$C$26:$M$34,5,FALSE),VLOOKUP(FM$4,Transactions!$C$26:$M$34,5,FALSE)-IFERROR(VLOOKUP(FM$4,Transactions!$C$45:$N$47,5,FALSE),0)))</f>
        <v>64.516221765913755</v>
      </c>
      <c r="FO11" s="315">
        <f t="shared" ref="FO11:FO74" si="53">$B11</f>
        <v>43102</v>
      </c>
      <c r="FP11" s="88">
        <f>VLOOKUP(FO11,'Price Data'!$B$4:$AD$1048576,MATCH(FT$4,'Price Data'!$B$2:$AE$2,0),FALSE)</f>
        <v>105.22</v>
      </c>
      <c r="FQ11" s="5">
        <f t="shared" si="23"/>
        <v>105.22</v>
      </c>
      <c r="FR11" s="79"/>
      <c r="FS11" s="212">
        <f>IF(FQ11&gt;0,(FQ11+SUM(FR$11:FR11))/FP$6-1,"N/A")</f>
        <v>-3.315335796154173E-3</v>
      </c>
      <c r="FT11" s="344">
        <f>IF(VLOOKUP(FT$4,Transactions!$C$26:$M$34,7,FALSE)&gt;FO11,0,IF(IFERROR(VLOOKUP(FT$4,Transactions!$C$45:$N48,8,FALSE),0)&gt;FO11,VLOOKUP(FT$4,Transactions!$C$26:$M$34,5,FALSE),VLOOKUP(FT$4,Transactions!$C$26:$M$34,5,FALSE)-IFERROR(VLOOKUP(FT$4,Transactions!$C$45:$N$47,5,FALSE),0)))</f>
        <v>4.6685611442644692</v>
      </c>
      <c r="FV11" s="315">
        <f t="shared" ref="FV11:FV74" si="54">$B11</f>
        <v>43102</v>
      </c>
      <c r="FW11" s="88">
        <f>VLOOKUP(FV11,'Price Data'!$B$4:$AD$1048576,MATCH(GA$4,'Price Data'!$B$2:$AE$2,0),FALSE)</f>
        <v>116.4</v>
      </c>
      <c r="FX11" s="5">
        <f t="shared" si="24"/>
        <v>116.4</v>
      </c>
      <c r="FY11" s="79"/>
      <c r="FZ11" s="212">
        <f>IF(FX11&gt;0,(FX11+SUM(FY$11:FY11))/FW$6-1,"N/A")</f>
        <v>2.5839793281654533E-3</v>
      </c>
      <c r="GA11" s="344">
        <f>IF(VLOOKUP(GA$4,Transactions!$C$26:$M$34,7,FALSE)&gt;FV11,0,IF(IFERROR(VLOOKUP(GA$4,Transactions!$C$45:$N48,8,FALSE),0)&gt;FV11,VLOOKUP(GA$4,Transactions!$C$26:$M$34,5,FALSE),VLOOKUP(GA$4,Transactions!$C$26:$M$34,5,FALSE)-IFERROR(VLOOKUP(GA$4,Transactions!$C$45:$N$47,5,FALSE),0)))</f>
        <v>17.517743324720069</v>
      </c>
      <c r="GD11" s="315">
        <f t="shared" ref="GD11:GD74" si="55">$B11</f>
        <v>43102</v>
      </c>
      <c r="GE11" s="88">
        <f>VLOOKUP(GD11,'Price Data'!$B$4:$AD$1048576,MATCH(GI$4,'Price Data'!$B$2:$AE$2,0),FALSE)</f>
        <v>1595.8689999999999</v>
      </c>
      <c r="GF11" s="5">
        <f>IF(GD11&gt;=GE$5,GE11,0)</f>
        <v>1595.8689999999999</v>
      </c>
      <c r="GG11" s="79"/>
      <c r="GH11" s="212">
        <f>IF(GF11&gt;0,(GF11+SUM(GG$11:GG11))/GE$6-1,"N/A")</f>
        <v>8.2759971442469826E-3</v>
      </c>
      <c r="GI11" s="374">
        <v>0.5</v>
      </c>
      <c r="GK11" s="315">
        <f t="shared" ref="GK11:GK74" si="56">$B11</f>
        <v>43102</v>
      </c>
      <c r="GL11" s="88">
        <f>VLOOKUP(GK11,'Price Data'!$B$4:$AD$1048576,MATCH(GP$4,'Price Data'!$B$2:$AE$2,0),FALSE)</f>
        <v>2116.04</v>
      </c>
      <c r="GM11" s="5">
        <f>IF(GK11&gt;=GL$5,GL11,0)</f>
        <v>2116.04</v>
      </c>
      <c r="GN11" s="79"/>
      <c r="GO11" s="212">
        <f>IF(GM11&gt;0,(GM11+SUM(GN$11:GN11))/GL$6-1,"N/A")</f>
        <v>5.9854049299961076E-3</v>
      </c>
      <c r="GP11" s="374">
        <v>0.2</v>
      </c>
      <c r="GR11" s="315">
        <f t="shared" ref="GR11:GR74" si="57">$B11</f>
        <v>43102</v>
      </c>
      <c r="GS11" s="88">
        <f>VLOOKUP(GR11,'Price Data'!$B$4:$AD$1048576,MATCH(GW$4,'Price Data'!$B$2:$AE$2,0),FALSE)</f>
        <v>2040.48</v>
      </c>
      <c r="GT11" s="5">
        <f t="shared" si="27"/>
        <v>2040.48</v>
      </c>
      <c r="GU11" s="79"/>
      <c r="GV11" s="212">
        <f>IF(GT11&gt;0,(GT11+SUM(GU$11:GU11))/GS$6-1,"N/A")</f>
        <v>-2.8782673710032736E-3</v>
      </c>
      <c r="GW11" s="374">
        <v>0.3</v>
      </c>
    </row>
    <row r="12" spans="1:206" x14ac:dyDescent="0.25">
      <c r="A12">
        <v>2</v>
      </c>
      <c r="B12" s="315">
        <f>'Price Data'!B6</f>
        <v>43103</v>
      </c>
      <c r="C12" s="200">
        <f t="shared" ref="C12:C75" si="58">SUM(K12*N12,R12*U12,Y12*AB12,AF12*AI12,AM12*AP12,AT12*AW12,BA12*BD12,BH12*BK12,BO12*BR12,BV12*BY12,CC12*CF12,CJ12*CM12,CQ12*CT12,CX12*DA12,DE12*DH12,DL12*DO12,DS12*DV12,DZ12*EC12)</f>
        <v>23775.261657861305</v>
      </c>
      <c r="D12" s="200">
        <f t="shared" si="28"/>
        <v>0</v>
      </c>
      <c r="E12" s="200">
        <f t="shared" ref="E12:E75" si="59">SUM(EH12*EK12,EO12*ER12,EV12*EY12,FC12*FF12,FJ12*FM12,FQ12*FT12,FX12*GA12)</f>
        <v>6245.3017315193374</v>
      </c>
      <c r="F12" s="200">
        <f t="shared" si="29"/>
        <v>0</v>
      </c>
      <c r="I12" s="315">
        <f t="shared" si="30"/>
        <v>43103</v>
      </c>
      <c r="J12" s="88">
        <f>VLOOKUP(I12,'Price Data'!$B$4:$AD$1048576,MATCH(N$4,'Price Data'!$B$2:$AE$2,0),FALSE)</f>
        <v>73.2</v>
      </c>
      <c r="K12" s="5">
        <f t="shared" si="0"/>
        <v>0</v>
      </c>
      <c r="M12" s="212" t="str">
        <f>IF(K12&gt;0,(K12+SUM(L$11:L12))/J$6-1,"N/A")</f>
        <v>N/A</v>
      </c>
      <c r="N12" s="344">
        <f>IF(VLOOKUP(N$4,Transactions!$C$5:$M$23,7,FALSE)&gt;I12,0,IF(IFERROR(VLOOKUP(N$4,Transactions!$C$39:$N$42,8,FALSE),0)&gt;I12,VLOOKUP(N$4,Transactions!$C$5:$M$23,5,FALSE),VLOOKUP(N$4,Transactions!$C$5:$M$23,5,FALSE)-IFERROR(VLOOKUP(N$4,Transactions!$C$39:$N$42,5,FALSE),0)))</f>
        <v>0</v>
      </c>
      <c r="P12" s="315">
        <f t="shared" si="31"/>
        <v>43103</v>
      </c>
      <c r="Q12" s="88">
        <f>VLOOKUP(P12,'Price Data'!$B$4:$AD$1048576,MATCH(U$4,'Price Data'!$B$2:$AE$2,0),FALSE)</f>
        <v>61.82</v>
      </c>
      <c r="R12" s="5">
        <f t="shared" si="1"/>
        <v>0</v>
      </c>
      <c r="T12" s="212" t="str">
        <f>IF(R12&gt;0,(R12+SUM(S$11:S12))/Q$6-1,"N/A")</f>
        <v>N/A</v>
      </c>
      <c r="U12" s="344">
        <f>IF(VLOOKUP(U$4,Transactions!$C$5:$M$23,7,FALSE)&gt;P12,0,IF(IFERROR(VLOOKUP(U$4,Transactions!$C$39:$N$42,8,FALSE),0)&gt;P12,VLOOKUP(U$4,Transactions!$C$5:$M$23,5,FALSE),VLOOKUP(U$4,Transactions!$C$5:$M$23,5,FALSE)-IFERROR(VLOOKUP(U$4,Transactions!$C$39:$N$42,5,FALSE),0)))</f>
        <v>0</v>
      </c>
      <c r="W12" s="315">
        <f t="shared" si="32"/>
        <v>43103</v>
      </c>
      <c r="X12" s="88">
        <f>VLOOKUP(W12,'Price Data'!$B$4:$AD$1048576,MATCH(AB$4,'Price Data'!$B$2:$AE$2,0),FALSE)</f>
        <v>112.28</v>
      </c>
      <c r="Y12" s="5">
        <f t="shared" si="2"/>
        <v>0</v>
      </c>
      <c r="Z12" s="79"/>
      <c r="AA12" s="212" t="str">
        <f>IF(Y12&gt;0,(Y12+SUM(Z$11:Z12))/X$6-1,"N/A")</f>
        <v>N/A</v>
      </c>
      <c r="AB12" s="344">
        <f>IF(VLOOKUP(AB$4,Transactions!$C$5:$M$23,7,FALSE)&gt;W12,0,IF(IFERROR(VLOOKUP(AB$4,Transactions!$C$39:$N$42,8,FALSE),0)&gt;W12,VLOOKUP(AB$4,Transactions!$C$5:$M$23,5,FALSE),VLOOKUP(AB$4,Transactions!$C$5:$M$23,5,FALSE)-IFERROR(VLOOKUP(AB$4,Transactions!$C$39:$N$42,5,FALSE),0)))</f>
        <v>0</v>
      </c>
      <c r="AD12" s="315">
        <f t="shared" si="33"/>
        <v>43103</v>
      </c>
      <c r="AE12" s="88">
        <f>VLOOKUP(AD12,'Price Data'!$B$4:$AD$1048576,MATCH(AI$4,'Price Data'!$B$2:$AE$2,0),FALSE)</f>
        <v>79.709999999999994</v>
      </c>
      <c r="AF12" s="5">
        <f t="shared" si="3"/>
        <v>0</v>
      </c>
      <c r="AG12" s="79"/>
      <c r="AH12" s="212" t="str">
        <f>IF(AF12&gt;0,(AF12+SUM(AG$11:AG12))/AE$6-1,"N/A")</f>
        <v>N/A</v>
      </c>
      <c r="AI12" s="344">
        <f>IF(VLOOKUP(AI$4,Transactions!$C$5:$M$23,7,FALSE)&gt;AD12,0,IF(IFERROR(VLOOKUP(AI$4,Transactions!$C$39:$N$42,8,FALSE),0)&gt;AD12,VLOOKUP(AI$4,Transactions!$C$5:$M$23,5,FALSE),VLOOKUP(AI$4,Transactions!$C$5:$M$23,5,FALSE)-IFERROR(VLOOKUP(AI$4,Transactions!$C$39:$N$42,5,FALSE),0)))</f>
        <v>0</v>
      </c>
      <c r="AK12" s="315">
        <f t="shared" si="34"/>
        <v>43103</v>
      </c>
      <c r="AL12" s="88">
        <f>VLOOKUP(AK12,'Price Data'!$B$4:$AD$1048576,MATCH(AP$4,'Price Data'!$B$2:$AE$2,0),FALSE)</f>
        <v>383.82</v>
      </c>
      <c r="AM12" s="5">
        <f t="shared" si="4"/>
        <v>0</v>
      </c>
      <c r="AN12" s="79"/>
      <c r="AO12" s="212" t="str">
        <f>IF(AM12&gt;0,(AM12+SUM(AN$11:AN12))/AL$6-1,"N/A")</f>
        <v>N/A</v>
      </c>
      <c r="AP12" s="344">
        <f>IF(VLOOKUP(AP$4,Transactions!$C$5:$M$23,7,FALSE)&gt;AK12,0,IF(IFERROR(VLOOKUP(AP$4,Transactions!$C$39:$N$42,8,FALSE),0)&gt;AK12,VLOOKUP(AP$4,Transactions!$C$5:$M$23,5,FALSE),VLOOKUP(AP$4,Transactions!$C$5:$M$23,5,FALSE)-IFERROR(VLOOKUP(AP$4,Transactions!$C$39:$N$42,5,FALSE),0)))</f>
        <v>0</v>
      </c>
      <c r="AR12" s="315">
        <f t="shared" si="35"/>
        <v>43103</v>
      </c>
      <c r="AS12" s="88">
        <f>VLOOKUP(AR12,'Price Data'!$B$4:$AD$1048576,MATCH(AW$4,'Price Data'!$B$2:$AE$2,0),FALSE)</f>
        <v>99.95</v>
      </c>
      <c r="AT12" s="5">
        <f t="shared" si="5"/>
        <v>0</v>
      </c>
      <c r="AU12" s="79"/>
      <c r="AV12" s="212" t="str">
        <f>IF(AT12&gt;0,(AT12+SUM(AU$11:AU12))/AS$6-1,"N/A")</f>
        <v>N/A</v>
      </c>
      <c r="AW12" s="344">
        <f>IF(VLOOKUP(AW$4,Transactions!$C$5:$M$23,7,FALSE)&gt;AR12,0,IF(IFERROR(VLOOKUP(AW$4,Transactions!$C$39:$N$42,8,FALSE),0)&gt;AR12,VLOOKUP(AW$4,Transactions!$C$5:$M$23,5,FALSE),VLOOKUP(AW$4,Transactions!$C$5:$M$23,5,FALSE)-IFERROR(VLOOKUP(AW$4,Transactions!$C$39:$N$42,5,FALSE),0)))</f>
        <v>0</v>
      </c>
      <c r="AY12" s="315">
        <f t="shared" si="36"/>
        <v>43103</v>
      </c>
      <c r="AZ12" s="88">
        <f>VLOOKUP(AY12,'Price Data'!$B$4:$AD$1048576,MATCH(BD$4,'Price Data'!$B$2:$AE$2,0),FALSE)</f>
        <v>105.29</v>
      </c>
      <c r="BA12" s="5">
        <f t="shared" si="6"/>
        <v>0</v>
      </c>
      <c r="BB12" s="79"/>
      <c r="BC12" s="212" t="str">
        <f>IF(BA12&gt;0,(BA12+SUM(BB$11:BB12))/AZ$6-1,"N/A")</f>
        <v>N/A</v>
      </c>
      <c r="BD12" s="344">
        <f>IF(VLOOKUP(BD$4,Transactions!$C$5:$M$23,7,FALSE)&gt;AY12,0,IF(IFERROR(VLOOKUP(BD$4,Transactions!$C$39:$N$42,8,FALSE),0)&gt;AY12,VLOOKUP(BD$4,Transactions!$C$5:$M$23,5,FALSE),VLOOKUP(BD$4,Transactions!$C$5:$M$23,5,FALSE)-IFERROR(VLOOKUP(BD$4,Transactions!$C$39:$N$42,5,FALSE),0)))</f>
        <v>0</v>
      </c>
      <c r="BF12" s="315">
        <f t="shared" si="37"/>
        <v>43103</v>
      </c>
      <c r="BG12" s="88">
        <f>VLOOKUP(BF12,'Price Data'!$B$4:$AD$1048576,MATCH(BK$4,'Price Data'!$B$2:$AE$2,0),FALSE)</f>
        <v>61.36</v>
      </c>
      <c r="BH12" s="5">
        <f t="shared" si="7"/>
        <v>61.36</v>
      </c>
      <c r="BI12" s="79"/>
      <c r="BJ12" s="212">
        <f>IF(BH12&gt;0,(BH12+SUM(BI$11:BI12))/BG$6-1,"N/A")</f>
        <v>1.3054830287206887E-3</v>
      </c>
      <c r="BK12" s="344">
        <f>IF(VLOOKUP(BK$4,Transactions!$C$5:$M$23,7,FALSE)&gt;BF12,0,IF(IFERROR(VLOOKUP(BK$4,Transactions!$C$39:$N$42,8,FALSE),0)&gt;BF12,VLOOKUP(BK$4,Transactions!$C$5:$M$23,5,FALSE),VLOOKUP(BK$4,Transactions!$C$5:$M$23,5,FALSE)-IFERROR(VLOOKUP(BK$4,Transactions!$C$39:$N$42,5,FALSE),0)))</f>
        <v>10</v>
      </c>
      <c r="BM12" s="315">
        <f t="shared" si="38"/>
        <v>43103</v>
      </c>
      <c r="BN12" s="88">
        <f>VLOOKUP(BM12,'Price Data'!$B$4:$AD$1048576,MATCH(BR$4,'Price Data'!$B$2:$AE$2,0),FALSE)</f>
        <v>53.98</v>
      </c>
      <c r="BO12" s="5">
        <f t="shared" si="8"/>
        <v>53.98</v>
      </c>
      <c r="BP12" s="79"/>
      <c r="BQ12" s="212">
        <f>IF(BO12&gt;0,(BO12+SUM(BP$11:BP12))/BN$6-1,"N/A")</f>
        <v>5.5946791862284906E-2</v>
      </c>
      <c r="BR12" s="344">
        <f>IF(VLOOKUP(BR$4,Transactions!$C$5:$M$23,7,FALSE)&gt;BM12,0,IF(IFERROR(VLOOKUP(BR$4,Transactions!$C$39:$N$42,8,FALSE),0)&gt;BM12,VLOOKUP(BR$4,Transactions!$C$5:$M$23,5,FALSE),VLOOKUP(BR$4,Transactions!$C$5:$M$23,5,FALSE)-IFERROR(VLOOKUP(BR$4,Transactions!$C$39:$N$42,5,FALSE),0)))</f>
        <v>12</v>
      </c>
      <c r="BT12" s="315">
        <f t="shared" si="39"/>
        <v>43103</v>
      </c>
      <c r="BU12" s="88">
        <f>VLOOKUP(BT12,'Price Data'!$B$4:$AD$1048576,MATCH(BY$4,'Price Data'!$B$2:$AE$2,0),FALSE)</f>
        <v>91.29</v>
      </c>
      <c r="BV12" s="5">
        <f t="shared" si="9"/>
        <v>91.29</v>
      </c>
      <c r="BW12" s="79"/>
      <c r="BX12" s="212">
        <f>IF(BV12&gt;0,(BV12+SUM(BW$11:BW12))/BU$6-1,"N/A")</f>
        <v>4.4009241940807797E-3</v>
      </c>
      <c r="BY12" s="344">
        <f>IF(VLOOKUP(BY$4,Transactions!$C$5:$M$23,7,FALSE)&gt;BT12,0,IF(IFERROR(VLOOKUP(BY$4,Transactions!$C$39:$N$42,8,FALSE),0)&gt;BT12,VLOOKUP(BY$4,Transactions!$C$5:$M$23,5,FALSE),VLOOKUP(BY$4,Transactions!$C$5:$M$23,5,FALSE)-IFERROR(VLOOKUP(BY$4,Transactions!$C$39:$N$42,5,FALSE),0)))</f>
        <v>11</v>
      </c>
      <c r="CA12" s="315">
        <f t="shared" si="40"/>
        <v>43103</v>
      </c>
      <c r="CB12" s="88">
        <f>VLOOKUP(CA12,'Price Data'!$B$4:$AD$1048576,MATCH(CF$4,'Price Data'!$B$2:$AE$2,0),FALSE)</f>
        <v>227.5</v>
      </c>
      <c r="CC12" s="5">
        <f t="shared" si="10"/>
        <v>227.5</v>
      </c>
      <c r="CD12" s="79"/>
      <c r="CE12" s="212">
        <f>IF(CC12&gt;0,(CC12+SUM(CD$11:CD12))/CB$6-1,"N/A")</f>
        <v>-4.68127925799533E-3</v>
      </c>
      <c r="CF12" s="344">
        <f>IF(VLOOKUP(CF$4,Transactions!$C$5:$M$23,7,FALSE)&gt;CA12,0,IF(IFERROR(VLOOKUP(CF$4,Transactions!$C$39:$N$42,8,FALSE),0)&gt;CA12,VLOOKUP(CF$4,Transactions!$C$5:$M$23,5,FALSE),VLOOKUP(CF$4,Transactions!$C$5:$M$23,5,FALSE)-IFERROR(VLOOKUP(CF$4,Transactions!$C$39:$N$42,5,FALSE),0)))</f>
        <v>6</v>
      </c>
      <c r="CH12" s="315">
        <f t="shared" si="41"/>
        <v>43103</v>
      </c>
      <c r="CI12" s="88">
        <f>VLOOKUP(CH12,'Price Data'!$B$4:$AD$1048576,MATCH(CM$4,'Price Data'!$B$2:$AE$2,0),FALSE)</f>
        <v>76.75</v>
      </c>
      <c r="CJ12" s="5">
        <f t="shared" si="11"/>
        <v>76.75</v>
      </c>
      <c r="CK12" s="79"/>
      <c r="CL12" s="212">
        <f>IF(CJ12&gt;0,(CJ12+SUM(CK$11:CK12))/CI$6-1,"N/A")</f>
        <v>4.2515620755229522E-2</v>
      </c>
      <c r="CM12" s="344">
        <f>IF(VLOOKUP(CM$4,Transactions!$C$5:$M$23,7,FALSE)&gt;CH12,0,IF(IFERROR(VLOOKUP(CM$4,Transactions!$C$39:$N$42,8,FALSE),0)&gt;CH12,VLOOKUP(CM$4,Transactions!$C$5:$M$23,5,FALSE),VLOOKUP(CM$4,Transactions!$C$5:$M$23,5,FALSE)-IFERROR(VLOOKUP(CM$4,Transactions!$C$39:$N$42,5,FALSE),0)))</f>
        <v>19</v>
      </c>
      <c r="CO12" s="315">
        <f t="shared" si="42"/>
        <v>43103</v>
      </c>
      <c r="CP12" s="88">
        <f>VLOOKUP(CO12,'Price Data'!$B$4:$AD$1048576,MATCH(CT$4,'Price Data'!$B$2:$AE$2,0),FALSE)</f>
        <v>118.5</v>
      </c>
      <c r="CQ12" s="5">
        <f t="shared" si="12"/>
        <v>118.5</v>
      </c>
      <c r="CR12" s="79"/>
      <c r="CS12" s="212">
        <f>IF(CQ12&gt;0,(CQ12+SUM(CR$11:CR12))/CP$6-1,"N/A")</f>
        <v>5.4645781416874373E-2</v>
      </c>
      <c r="CT12" s="344">
        <f>IF(VLOOKUP(CT$4,Transactions!$C$5:$M$23,7,FALSE)&gt;CO12,0,IF(IFERROR(VLOOKUP(CT$4,Transactions!$C$39:$N$42,8,FALSE),0)&gt;CO12,VLOOKUP(CT$4,Transactions!$C$5:$M$23,5,FALSE),VLOOKUP(CT$4,Transactions!$C$5:$M$23,5,FALSE)-IFERROR(VLOOKUP(CT$4,Transactions!$C$39:$N$42,5,FALSE),0)))</f>
        <v>7</v>
      </c>
      <c r="CV12" s="315">
        <f t="shared" si="43"/>
        <v>43103</v>
      </c>
      <c r="CW12" s="88">
        <f>VLOOKUP(CV12,'Price Data'!$B$4:$AD$1048576,MATCH(DA$4,'Price Data'!$B$2:$AE$2,0),FALSE)</f>
        <v>188.71</v>
      </c>
      <c r="CX12" s="5">
        <f t="shared" si="13"/>
        <v>188.71</v>
      </c>
      <c r="CY12" s="79"/>
      <c r="CZ12" s="212">
        <f>IF(CX12&gt;0,(CX12+SUM(CY$11:CY12))/CW$6-1,"N/A")</f>
        <v>3.1896230928711855E-3</v>
      </c>
      <c r="DA12" s="344">
        <f>IF(VLOOKUP(DA$4,Transactions!$C$5:$M$23,7,FALSE)&gt;CV12,0,IF(IFERROR(VLOOKUP(DA$4,Transactions!$C$39:$N$42,8,FALSE),0)&gt;CV12,VLOOKUP(DA$4,Transactions!$C$5:$M$23,5,FALSE),VLOOKUP(DA$4,Transactions!$C$5:$M$23,5,FALSE)-IFERROR(VLOOKUP(DA$4,Transactions!$C$39:$N$42,5,FALSE),0)))</f>
        <v>9.4038062835574934</v>
      </c>
      <c r="DC12" s="315">
        <f t="shared" si="44"/>
        <v>43103</v>
      </c>
      <c r="DD12" s="88">
        <f>VLOOKUP(DC12,'Price Data'!$B$4:$AD$1048576,MATCH(DH$4,'Price Data'!$B$2:$AE$2,0),FALSE)</f>
        <v>160.21</v>
      </c>
      <c r="DE12" s="5">
        <f t="shared" si="14"/>
        <v>160.21</v>
      </c>
      <c r="DF12" s="79"/>
      <c r="DG12" s="212">
        <f>IF(DE12&gt;0,(DE12+SUM(DF$11:DF12))/DD$6-1,"N/A")</f>
        <v>1.2897515331605325E-2</v>
      </c>
      <c r="DH12" s="344">
        <f>IF(VLOOKUP(DH$4,Transactions!$C$5:$M$23,7,FALSE)&gt;DC12,0,IF(IFERROR(VLOOKUP(DH$4,Transactions!$C$39:$N$42,8,FALSE),0)&gt;DC12,VLOOKUP(DH$4,Transactions!$C$5:$M$23,5,FALSE),VLOOKUP(DH$4,Transactions!$C$5:$M$23,5,FALSE)-IFERROR(VLOOKUP(DH$4,Transactions!$C$39:$N$42,5,FALSE),0)))</f>
        <v>64.264399064297919</v>
      </c>
      <c r="DJ12" s="315">
        <f t="shared" si="45"/>
        <v>43103</v>
      </c>
      <c r="DK12" s="88">
        <f>VLOOKUP(DJ12,'Price Data'!$B$4:$AD$1048576,MATCH(DO$4,'Price Data'!$B$2:$AE$2,0),FALSE)</f>
        <v>260.82</v>
      </c>
      <c r="DL12" s="5">
        <f t="shared" si="15"/>
        <v>260.82</v>
      </c>
      <c r="DM12" s="79"/>
      <c r="DN12" s="212">
        <f>IF(DL12&gt;0,(DL12+SUM(DM$11:DM12))/DK$6-1,"N/A")</f>
        <v>4.5412641789249975E-2</v>
      </c>
      <c r="DO12" s="344">
        <f>IF(VLOOKUP(DO$4,Transactions!$C$5:$M$23,7,FALSE)&gt;DJ12,0,IF(IFERROR(VLOOKUP(DO$4,Transactions!$C$39:$N$42,8,FALSE),0)&gt;DJ12,VLOOKUP(DO$4,Transactions!$C$5:$M$23,5,FALSE),VLOOKUP(DO$4,Transactions!$C$5:$M$23,5,FALSE)-IFERROR(VLOOKUP(DO$4,Transactions!$C$39:$N$42,5,FALSE),0)))</f>
        <v>8</v>
      </c>
      <c r="DQ12" s="315">
        <f t="shared" si="46"/>
        <v>43103</v>
      </c>
      <c r="DR12" s="88">
        <f>VLOOKUP(DQ12,'Price Data'!$B$4:$AD$1048576,MATCH(DV$4,'Price Data'!$B$2:$AE$2,0),FALSE)</f>
        <v>86.35</v>
      </c>
      <c r="DS12" s="5">
        <f t="shared" si="16"/>
        <v>86.35</v>
      </c>
      <c r="DT12" s="79"/>
      <c r="DU12" s="212">
        <f>IF(DS12&gt;0,(DS12+SUM(DT$11:DT12))/DR$6-1,"N/A")</f>
        <v>9.469254150105133E-3</v>
      </c>
      <c r="DV12" s="344">
        <f>IF(VLOOKUP(DV$4,Transactions!$C$5:$M$23,7,FALSE)&gt;DQ12,0,IF(IFERROR(VLOOKUP(DV$4,Transactions!$C$39:$N$42,8,FALSE),0)&gt;DQ12,VLOOKUP(DV$4,Transactions!$C$5:$M$23,5,FALSE),VLOOKUP(DV$4,Transactions!$C$5:$M$23,5,FALSE)-IFERROR(VLOOKUP(DV$4,Transactions!$C$39:$N$42,5,FALSE),0)))</f>
        <v>23</v>
      </c>
      <c r="DX12" s="315">
        <f t="shared" si="47"/>
        <v>43103</v>
      </c>
      <c r="DY12" s="88">
        <f>VLOOKUP(DX12,'Price Data'!$B$4:$AD$1048576,MATCH(EC$4,'Price Data'!$B$2:$AE$2,0),FALSE)</f>
        <v>63.48</v>
      </c>
      <c r="DZ12" s="5">
        <f t="shared" si="17"/>
        <v>63.48</v>
      </c>
      <c r="EA12" s="79"/>
      <c r="EB12" s="212">
        <f>IF(DZ12&gt;0,(DZ12+SUM(EA$11:EA12))/DY$6-1,"N/A")</f>
        <v>1.4868105515587482E-2</v>
      </c>
      <c r="EC12" s="344">
        <f>IF(VLOOKUP(EC$4,Transactions!$C$5:$M$23,7,FALSE)&gt;DX12,0,IF(IFERROR(VLOOKUP(EC$4,Transactions!$C$39:$N$42,8,FALSE),0)&gt;DX12,VLOOKUP(EC$4,Transactions!$C$5:$M$23,5,FALSE),VLOOKUP(EC$4,Transactions!$C$5:$M$23,5,FALSE)-IFERROR(VLOOKUP(EC$4,Transactions!$C$39:$N$42,5,FALSE),0)))</f>
        <v>27</v>
      </c>
      <c r="EF12" s="315">
        <f t="shared" si="48"/>
        <v>43103</v>
      </c>
      <c r="EG12" s="88">
        <f>VLOOKUP(EF12,'Price Data'!$B$4:$AD$1048576,MATCH(EK$4,'Price Data'!$B$2:$AE$2,0),FALSE)</f>
        <v>10.67</v>
      </c>
      <c r="EH12" s="5">
        <f t="shared" si="18"/>
        <v>0</v>
      </c>
      <c r="EI12" s="79"/>
      <c r="EJ12" s="212" t="str">
        <f>IF(EH12&gt;0,(EH12+SUM(EI$11:EI12))/EG$6-1,"N/A")</f>
        <v>N/A</v>
      </c>
      <c r="EK12" s="344">
        <f>IF(VLOOKUP(EK$4,Transactions!$C$26:$M$34,7,FALSE)&gt;EF12,0,IF(IFERROR(VLOOKUP(EK$4,Transactions!$C$45:$N49,8,FALSE),0)&gt;EF12,VLOOKUP(EK$4,Transactions!$C$26:$M$34,5,FALSE),VLOOKUP(EK$4,Transactions!$C$26:$M$34,5,FALSE)-IFERROR(VLOOKUP(EK$4,Transactions!$C$45:$N$47,5,FALSE),0)))</f>
        <v>0</v>
      </c>
      <c r="EM12" s="315">
        <f t="shared" si="49"/>
        <v>43103</v>
      </c>
      <c r="EN12" s="88">
        <f>VLOOKUP(EM12,'Price Data'!$B$4:$AD$1048576,MATCH(ER$4,'Price Data'!$B$2:$AE$2,0),FALSE)</f>
        <v>87.76</v>
      </c>
      <c r="EO12" s="5">
        <f t="shared" si="19"/>
        <v>87.76</v>
      </c>
      <c r="EP12" s="79"/>
      <c r="EQ12" s="212">
        <f>IF(EO12&gt;0,(EO12+SUM(EP$11:EP12))/EN$6-1,"N/A")</f>
        <v>5.7300022920008242E-3</v>
      </c>
      <c r="ER12" s="344">
        <f>IF(VLOOKUP(ER$4,Transactions!$C$26:$M$34,7,FALSE)&gt;EM12,0,IF(IFERROR(VLOOKUP(ER$4,Transactions!$C$45:$N49,8,FALSE),0)&gt;EM12,VLOOKUP(ER$4,Transactions!$C$26:$M$34,5,FALSE),VLOOKUP(ER$4,Transactions!$C$26:$M$34,5,FALSE)-IFERROR(VLOOKUP(ER$4,Transactions!$C$45:$N$47,5,FALSE),0)))</f>
        <v>0</v>
      </c>
      <c r="ET12" s="315">
        <f t="shared" si="50"/>
        <v>43103</v>
      </c>
      <c r="EU12" s="88">
        <f>VLOOKUP(ET12,'Price Data'!$B$4:$AD$1048576,MATCH(EY$4,'Price Data'!$B$2:$AE$2,0),FALSE)</f>
        <v>87.24</v>
      </c>
      <c r="EV12" s="5">
        <f t="shared" si="20"/>
        <v>87.24</v>
      </c>
      <c r="EW12" s="79"/>
      <c r="EX12" s="212">
        <f>IF(EV12&gt;0,(EV12+SUM(EW$11:EW12))/EU$6-1,"N/A")</f>
        <v>-1.716443529008016E-3</v>
      </c>
      <c r="EY12" s="344">
        <f>IF(VLOOKUP(EY$4,Transactions!$C$26:$M$34,7,FALSE)&gt;ET12,0,IF(IFERROR(VLOOKUP(EY$4,Transactions!$C$45:$N49,8,FALSE),0)&gt;ET12,VLOOKUP(EY$4,Transactions!$C$26:$M$34,5,FALSE),VLOOKUP(EY$4,Transactions!$C$26:$M$34,5,FALSE)-IFERROR(VLOOKUP(EY$4,Transactions!$C$45:$N$47,5,FALSE),0)))</f>
        <v>12.608879734523402</v>
      </c>
      <c r="FA12" s="315">
        <f t="shared" si="51"/>
        <v>43103</v>
      </c>
      <c r="FB12" s="88">
        <f>VLOOKUP(FA12,'Price Data'!$B$4:$AD$1048576,MATCH(FF$4,'Price Data'!$B$2:$AE$2,0),FALSE)</f>
        <v>51.21</v>
      </c>
      <c r="FC12" s="5">
        <f t="shared" si="21"/>
        <v>51.21</v>
      </c>
      <c r="FD12" s="79"/>
      <c r="FE12" s="212">
        <f>IF(FC12&gt;0,(FC12+SUM(FD$11:FD12))/FB$6-1,"N/A")</f>
        <v>-1.170275014628519E-3</v>
      </c>
      <c r="FF12" s="344">
        <f>IF(VLOOKUP(FF$4,Transactions!$C$26:$M$34,7,FALSE)&gt;FA12,0,IF(IFERROR(VLOOKUP(FF$4,Transactions!$C$45:$N49,8,FALSE),0)&gt;FA12,VLOOKUP(FF$4,Transactions!$C$26:$M$34,5,FALSE),VLOOKUP(FF$4,Transactions!$C$26:$M$34,5,FALSE)-IFERROR(VLOOKUP(FF$4,Transactions!$C$45:$N$47,5,FALSE),0)))</f>
        <v>20.356738833625901</v>
      </c>
      <c r="FH12" s="315">
        <f t="shared" si="52"/>
        <v>43103</v>
      </c>
      <c r="FI12" s="88">
        <f>VLOOKUP(FH12,'Price Data'!$B$4:$AD$1048576,MATCH(FM$4,'Price Data'!$B$2:$AE$2,0),FALSE)</f>
        <v>24.38</v>
      </c>
      <c r="FJ12" s="5">
        <f t="shared" si="22"/>
        <v>24.38</v>
      </c>
      <c r="FK12" s="79"/>
      <c r="FL12" s="212">
        <f>IF(FJ12&gt;0,(FJ12+SUM(FK$11:FK12))/FI$6-1,"N/A")</f>
        <v>1.2320328542092529E-3</v>
      </c>
      <c r="FM12" s="344">
        <f>IF(VLOOKUP(FM$4,Transactions!$C$26:$M$34,7,FALSE)&gt;FH12,0,IF(IFERROR(VLOOKUP(FM$4,Transactions!$C$45:$N49,8,FALSE),0)&gt;FH12,VLOOKUP(FM$4,Transactions!$C$26:$M$34,5,FALSE),VLOOKUP(FM$4,Transactions!$C$26:$M$34,5,FALSE)-IFERROR(VLOOKUP(FM$4,Transactions!$C$45:$N$47,5,FALSE),0)))</f>
        <v>64.516221765913755</v>
      </c>
      <c r="FO12" s="315">
        <f t="shared" si="53"/>
        <v>43103</v>
      </c>
      <c r="FP12" s="88">
        <f>VLOOKUP(FO12,'Price Data'!$B$4:$AD$1048576,MATCH(FT$4,'Price Data'!$B$2:$AE$2,0),FALSE)</f>
        <v>105.33</v>
      </c>
      <c r="FQ12" s="5">
        <f t="shared" si="23"/>
        <v>105.33</v>
      </c>
      <c r="FR12" s="79"/>
      <c r="FS12" s="212">
        <f>IF(FQ12&gt;0,(FQ12+SUM(FR$11:FR12))/FP$6-1,"N/A")</f>
        <v>-2.2733731173628646E-3</v>
      </c>
      <c r="FT12" s="344">
        <f>IF(VLOOKUP(FT$4,Transactions!$C$26:$M$34,7,FALSE)&gt;FO12,0,IF(IFERROR(VLOOKUP(FT$4,Transactions!$C$45:$N49,8,FALSE),0)&gt;FO12,VLOOKUP(FT$4,Transactions!$C$26:$M$34,5,FALSE),VLOOKUP(FT$4,Transactions!$C$26:$M$34,5,FALSE)-IFERROR(VLOOKUP(FT$4,Transactions!$C$45:$N$47,5,FALSE),0)))</f>
        <v>4.6685611442644692</v>
      </c>
      <c r="FV12" s="315">
        <f t="shared" si="54"/>
        <v>43103</v>
      </c>
      <c r="FW12" s="88">
        <f>VLOOKUP(FV12,'Price Data'!$B$4:$AD$1048576,MATCH(GA$4,'Price Data'!$B$2:$AE$2,0),FALSE)</f>
        <v>116.35</v>
      </c>
      <c r="FX12" s="5">
        <f t="shared" si="24"/>
        <v>116.35</v>
      </c>
      <c r="FY12" s="79"/>
      <c r="FZ12" s="212">
        <f>IF(FX12&gt;0,(FX12+SUM(FY$11:FY12))/FW$6-1,"N/A")</f>
        <v>2.1533161068045814E-3</v>
      </c>
      <c r="GA12" s="344">
        <f>IF(VLOOKUP(GA$4,Transactions!$C$26:$M$34,7,FALSE)&gt;FV12,0,IF(IFERROR(VLOOKUP(GA$4,Transactions!$C$45:$N49,8,FALSE),0)&gt;FV12,VLOOKUP(GA$4,Transactions!$C$26:$M$34,5,FALSE),VLOOKUP(GA$4,Transactions!$C$26:$M$34,5,FALSE)-IFERROR(VLOOKUP(GA$4,Transactions!$C$45:$N$47,5,FALSE),0)))</f>
        <v>17.517743324720069</v>
      </c>
      <c r="GD12" s="315">
        <f t="shared" si="55"/>
        <v>43103</v>
      </c>
      <c r="GE12" s="88">
        <f>VLOOKUP(GD12,'Price Data'!$B$4:$AD$1048576,MATCH(GI$4,'Price Data'!$B$2:$AE$2,0),FALSE)</f>
        <v>1605.1890000000001</v>
      </c>
      <c r="GF12" s="5">
        <f t="shared" si="25"/>
        <v>1605.1890000000001</v>
      </c>
      <c r="GG12" s="79"/>
      <c r="GH12" s="212">
        <f>IF(GF12&gt;0,(GF12+SUM(GG$11:GG12))/GE$6-1,"N/A")</f>
        <v>1.4164407968308756E-2</v>
      </c>
      <c r="GI12" s="374">
        <v>0.5</v>
      </c>
      <c r="GK12" s="315">
        <f t="shared" si="56"/>
        <v>43103</v>
      </c>
      <c r="GL12" s="88">
        <f>VLOOKUP(GK12,'Price Data'!$B$4:$AD$1048576,MATCH(GP$4,'Price Data'!$B$2:$AE$2,0),FALSE)</f>
        <v>2125.65</v>
      </c>
      <c r="GM12" s="5">
        <f t="shared" si="26"/>
        <v>2125.65</v>
      </c>
      <c r="GN12" s="79"/>
      <c r="GO12" s="212">
        <f>IF(GM12&gt;0,(GM12+SUM(GN$11:GN12))/GL$6-1,"N/A")</f>
        <v>1.0554089709762682E-2</v>
      </c>
      <c r="GP12" s="374">
        <v>0.2</v>
      </c>
      <c r="GR12" s="315">
        <f t="shared" si="57"/>
        <v>43103</v>
      </c>
      <c r="GS12" s="88">
        <f>VLOOKUP(GR12,'Price Data'!$B$4:$AD$1048576,MATCH(GW$4,'Price Data'!$B$2:$AE$2,0),FALSE)</f>
        <v>2042.81</v>
      </c>
      <c r="GT12" s="5">
        <f t="shared" si="27"/>
        <v>2042.81</v>
      </c>
      <c r="GU12" s="79"/>
      <c r="GV12" s="212">
        <f>IF(GT12&gt;0,(GT12+SUM(GU$11:GU12))/GS$6-1,"N/A")</f>
        <v>-1.7396658473296522E-3</v>
      </c>
      <c r="GW12" s="374">
        <v>0.3</v>
      </c>
    </row>
    <row r="13" spans="1:206" x14ac:dyDescent="0.25">
      <c r="A13">
        <v>3</v>
      </c>
      <c r="B13" s="315">
        <f>'Price Data'!B7</f>
        <v>43104</v>
      </c>
      <c r="C13" s="200">
        <f t="shared" si="58"/>
        <v>23877.911829528679</v>
      </c>
      <c r="D13" s="200">
        <f t="shared" si="28"/>
        <v>4</v>
      </c>
      <c r="E13" s="200">
        <f t="shared" si="59"/>
        <v>6246.1002883285109</v>
      </c>
      <c r="F13" s="200">
        <f t="shared" si="29"/>
        <v>0</v>
      </c>
      <c r="I13" s="315">
        <f t="shared" si="30"/>
        <v>43104</v>
      </c>
      <c r="J13" s="88">
        <f>VLOOKUP(I13,'Price Data'!$B$4:$AD$1048576,MATCH(N$4,'Price Data'!$B$2:$AE$2,0),FALSE)</f>
        <v>75.13</v>
      </c>
      <c r="K13" s="5">
        <f t="shared" si="0"/>
        <v>0</v>
      </c>
      <c r="M13" s="212" t="str">
        <f>IF(K13&gt;0,(K13+SUM(L$11:L13))/J$6-1,"N/A")</f>
        <v>N/A</v>
      </c>
      <c r="N13" s="344">
        <f>IF(VLOOKUP(N$4,Transactions!$C$5:$M$23,7,FALSE)&gt;I13,0,IF(IFERROR(VLOOKUP(N$4,Transactions!$C$39:$N$42,8,FALSE),0)&gt;I13,VLOOKUP(N$4,Transactions!$C$5:$M$23,5,FALSE),VLOOKUP(N$4,Transactions!$C$5:$M$23,5,FALSE)-IFERROR(VLOOKUP(N$4,Transactions!$C$39:$N$42,5,FALSE),0)))</f>
        <v>0</v>
      </c>
      <c r="P13" s="315">
        <f t="shared" si="31"/>
        <v>43104</v>
      </c>
      <c r="Q13" s="88">
        <f>VLOOKUP(P13,'Price Data'!$B$4:$AD$1048576,MATCH(U$4,'Price Data'!$B$2:$AE$2,0),FALSE)</f>
        <v>62.36</v>
      </c>
      <c r="R13" s="5">
        <f t="shared" si="1"/>
        <v>0</v>
      </c>
      <c r="T13" s="212" t="str">
        <f>IF(R13&gt;0,(R13+SUM(S$11:S13))/Q$6-1,"N/A")</f>
        <v>N/A</v>
      </c>
      <c r="U13" s="344">
        <f>IF(VLOOKUP(U$4,Transactions!$C$5:$M$23,7,FALSE)&gt;P13,0,IF(IFERROR(VLOOKUP(U$4,Transactions!$C$39:$N$42,8,FALSE),0)&gt;P13,VLOOKUP(U$4,Transactions!$C$5:$M$23,5,FALSE),VLOOKUP(U$4,Transactions!$C$5:$M$23,5,FALSE)-IFERROR(VLOOKUP(U$4,Transactions!$C$39:$N$42,5,FALSE),0)))</f>
        <v>0</v>
      </c>
      <c r="W13" s="315">
        <f t="shared" si="32"/>
        <v>43104</v>
      </c>
      <c r="X13" s="88">
        <f>VLOOKUP(W13,'Price Data'!$B$4:$AD$1048576,MATCH(AB$4,'Price Data'!$B$2:$AE$2,0),FALSE)</f>
        <v>112.23</v>
      </c>
      <c r="Y13" s="5">
        <f t="shared" si="2"/>
        <v>0</v>
      </c>
      <c r="Z13" s="79"/>
      <c r="AA13" s="212" t="str">
        <f>IF(Y13&gt;0,(Y13+SUM(Z$11:Z13))/X$6-1,"N/A")</f>
        <v>N/A</v>
      </c>
      <c r="AB13" s="344">
        <f>IF(VLOOKUP(AB$4,Transactions!$C$5:$M$23,7,FALSE)&gt;W13,0,IF(IFERROR(VLOOKUP(AB$4,Transactions!$C$39:$N$42,8,FALSE),0)&gt;W13,VLOOKUP(AB$4,Transactions!$C$5:$M$23,5,FALSE),VLOOKUP(AB$4,Transactions!$C$5:$M$23,5,FALSE)-IFERROR(VLOOKUP(AB$4,Transactions!$C$39:$N$42,5,FALSE),0)))</f>
        <v>0</v>
      </c>
      <c r="AD13" s="315">
        <f t="shared" si="33"/>
        <v>43104</v>
      </c>
      <c r="AE13" s="88">
        <f>VLOOKUP(AD13,'Price Data'!$B$4:$AD$1048576,MATCH(AI$4,'Price Data'!$B$2:$AE$2,0),FALSE)</f>
        <v>80.22</v>
      </c>
      <c r="AF13" s="5">
        <f t="shared" si="3"/>
        <v>0</v>
      </c>
      <c r="AG13" s="79"/>
      <c r="AH13" s="212" t="str">
        <f>IF(AF13&gt;0,(AF13+SUM(AG$11:AG13))/AE$6-1,"N/A")</f>
        <v>N/A</v>
      </c>
      <c r="AI13" s="344">
        <f>IF(VLOOKUP(AI$4,Transactions!$C$5:$M$23,7,FALSE)&gt;AD13,0,IF(IFERROR(VLOOKUP(AI$4,Transactions!$C$39:$N$42,8,FALSE),0)&gt;AD13,VLOOKUP(AI$4,Transactions!$C$5:$M$23,5,FALSE),VLOOKUP(AI$4,Transactions!$C$5:$M$23,5,FALSE)-IFERROR(VLOOKUP(AI$4,Transactions!$C$39:$N$42,5,FALSE),0)))</f>
        <v>0</v>
      </c>
      <c r="AK13" s="315">
        <f t="shared" si="34"/>
        <v>43104</v>
      </c>
      <c r="AL13" s="88">
        <f>VLOOKUP(AK13,'Price Data'!$B$4:$AD$1048576,MATCH(AP$4,'Price Data'!$B$2:$AE$2,0),FALSE)</f>
        <v>376.92</v>
      </c>
      <c r="AM13" s="5">
        <f t="shared" si="4"/>
        <v>0</v>
      </c>
      <c r="AN13" s="79"/>
      <c r="AO13" s="212" t="str">
        <f>IF(AM13&gt;0,(AM13+SUM(AN$11:AN13))/AL$6-1,"N/A")</f>
        <v>N/A</v>
      </c>
      <c r="AP13" s="344">
        <f>IF(VLOOKUP(AP$4,Transactions!$C$5:$M$23,7,FALSE)&gt;AK13,0,IF(IFERROR(VLOOKUP(AP$4,Transactions!$C$39:$N$42,8,FALSE),0)&gt;AK13,VLOOKUP(AP$4,Transactions!$C$5:$M$23,5,FALSE),VLOOKUP(AP$4,Transactions!$C$5:$M$23,5,FALSE)-IFERROR(VLOOKUP(AP$4,Transactions!$C$39:$N$42,5,FALSE),0)))</f>
        <v>0</v>
      </c>
      <c r="AR13" s="315">
        <f t="shared" si="35"/>
        <v>43104</v>
      </c>
      <c r="AS13" s="88">
        <f>VLOOKUP(AR13,'Price Data'!$B$4:$AD$1048576,MATCH(AW$4,'Price Data'!$B$2:$AE$2,0),FALSE)</f>
        <v>99.38</v>
      </c>
      <c r="AT13" s="5">
        <f t="shared" si="5"/>
        <v>0</v>
      </c>
      <c r="AU13" s="79"/>
      <c r="AV13" s="212" t="str">
        <f>IF(AT13&gt;0,(AT13+SUM(AU$11:AU13))/AS$6-1,"N/A")</f>
        <v>N/A</v>
      </c>
      <c r="AW13" s="344">
        <f>IF(VLOOKUP(AW$4,Transactions!$C$5:$M$23,7,FALSE)&gt;AR13,0,IF(IFERROR(VLOOKUP(AW$4,Transactions!$C$39:$N$42,8,FALSE),0)&gt;AR13,VLOOKUP(AW$4,Transactions!$C$5:$M$23,5,FALSE),VLOOKUP(AW$4,Transactions!$C$5:$M$23,5,FALSE)-IFERROR(VLOOKUP(AW$4,Transactions!$C$39:$N$42,5,FALSE),0)))</f>
        <v>0</v>
      </c>
      <c r="AY13" s="315">
        <f t="shared" si="36"/>
        <v>43104</v>
      </c>
      <c r="AZ13" s="88">
        <f>VLOOKUP(AY13,'Price Data'!$B$4:$AD$1048576,MATCH(BD$4,'Price Data'!$B$2:$AE$2,0),FALSE)</f>
        <v>106.68</v>
      </c>
      <c r="BA13" s="5">
        <f t="shared" si="6"/>
        <v>0</v>
      </c>
      <c r="BB13" s="79"/>
      <c r="BC13" s="212" t="str">
        <f>IF(BA13&gt;0,(BA13+SUM(BB$11:BB13))/AZ$6-1,"N/A")</f>
        <v>N/A</v>
      </c>
      <c r="BD13" s="344">
        <f>IF(VLOOKUP(BD$4,Transactions!$C$5:$M$23,7,FALSE)&gt;AY13,0,IF(IFERROR(VLOOKUP(BD$4,Transactions!$C$39:$N$42,8,FALSE),0)&gt;AY13,VLOOKUP(BD$4,Transactions!$C$5:$M$23,5,FALSE),VLOOKUP(BD$4,Transactions!$C$5:$M$23,5,FALSE)-IFERROR(VLOOKUP(BD$4,Transactions!$C$39:$N$42,5,FALSE),0)))</f>
        <v>0</v>
      </c>
      <c r="BF13" s="315">
        <f t="shared" si="37"/>
        <v>43104</v>
      </c>
      <c r="BG13" s="88">
        <f>VLOOKUP(BF13,'Price Data'!$B$4:$AD$1048576,MATCH(BK$4,'Price Data'!$B$2:$AE$2,0),FALSE)</f>
        <v>61.75</v>
      </c>
      <c r="BH13" s="5">
        <f t="shared" si="7"/>
        <v>61.75</v>
      </c>
      <c r="BI13" s="79">
        <v>0.4</v>
      </c>
      <c r="BJ13" s="212">
        <f>IF(BH13&gt;0,(BH13+SUM(BI$11:BI13))/BG$6-1,"N/A")</f>
        <v>1.419712793733674E-2</v>
      </c>
      <c r="BK13" s="344">
        <f>IF(VLOOKUP(BK$4,Transactions!$C$5:$M$23,7,FALSE)&gt;BF13,0,IF(IFERROR(VLOOKUP(BK$4,Transactions!$C$39:$N$42,8,FALSE),0)&gt;BF13,VLOOKUP(BK$4,Transactions!$C$5:$M$23,5,FALSE),VLOOKUP(BK$4,Transactions!$C$5:$M$23,5,FALSE)-IFERROR(VLOOKUP(BK$4,Transactions!$C$39:$N$42,5,FALSE),0)))</f>
        <v>10</v>
      </c>
      <c r="BM13" s="315">
        <f t="shared" si="38"/>
        <v>43104</v>
      </c>
      <c r="BN13" s="88">
        <f>VLOOKUP(BM13,'Price Data'!$B$4:$AD$1048576,MATCH(BR$4,'Price Data'!$B$2:$AE$2,0),FALSE)</f>
        <v>54.29</v>
      </c>
      <c r="BO13" s="5">
        <f t="shared" si="8"/>
        <v>54.29</v>
      </c>
      <c r="BP13" s="79"/>
      <c r="BQ13" s="212">
        <f>IF(BO13&gt;0,(BO13+SUM(BP$11:BP13))/BN$6-1,"N/A")</f>
        <v>6.2010954616588565E-2</v>
      </c>
      <c r="BR13" s="344">
        <f>IF(VLOOKUP(BR$4,Transactions!$C$5:$M$23,7,FALSE)&gt;BM13,0,IF(IFERROR(VLOOKUP(BR$4,Transactions!$C$39:$N$42,8,FALSE),0)&gt;BM13,VLOOKUP(BR$4,Transactions!$C$5:$M$23,5,FALSE),VLOOKUP(BR$4,Transactions!$C$5:$M$23,5,FALSE)-IFERROR(VLOOKUP(BR$4,Transactions!$C$39:$N$42,5,FALSE),0)))</f>
        <v>12</v>
      </c>
      <c r="BT13" s="315">
        <f t="shared" si="39"/>
        <v>43104</v>
      </c>
      <c r="BU13" s="88">
        <f>VLOOKUP(BT13,'Price Data'!$B$4:$AD$1048576,MATCH(BY$4,'Price Data'!$B$2:$AE$2,0),FALSE)</f>
        <v>90.71</v>
      </c>
      <c r="BV13" s="5">
        <f t="shared" si="9"/>
        <v>90.71</v>
      </c>
      <c r="BW13" s="79"/>
      <c r="BX13" s="212">
        <f>IF(BV13&gt;0,(BV13+SUM(BW$11:BW13))/BU$6-1,"N/A")</f>
        <v>-1.9804158873364397E-3</v>
      </c>
      <c r="BY13" s="344">
        <f>IF(VLOOKUP(BY$4,Transactions!$C$5:$M$23,7,FALSE)&gt;BT13,0,IF(IFERROR(VLOOKUP(BY$4,Transactions!$C$39:$N$42,8,FALSE),0)&gt;BT13,VLOOKUP(BY$4,Transactions!$C$5:$M$23,5,FALSE),VLOOKUP(BY$4,Transactions!$C$5:$M$23,5,FALSE)-IFERROR(VLOOKUP(BY$4,Transactions!$C$39:$N$42,5,FALSE),0)))</f>
        <v>11</v>
      </c>
      <c r="CA13" s="315">
        <f t="shared" si="40"/>
        <v>43104</v>
      </c>
      <c r="CB13" s="88">
        <f>VLOOKUP(CA13,'Price Data'!$B$4:$AD$1048576,MATCH(CF$4,'Price Data'!$B$2:$AE$2,0),FALSE)</f>
        <v>225.79</v>
      </c>
      <c r="CC13" s="5">
        <f t="shared" si="10"/>
        <v>225.79</v>
      </c>
      <c r="CD13" s="79"/>
      <c r="CE13" s="212">
        <f>IF(CC13&gt;0,(CC13+SUM(CD$11:CD13))/CB$6-1,"N/A")</f>
        <v>-1.2162576016100157E-2</v>
      </c>
      <c r="CF13" s="344">
        <f>IF(VLOOKUP(CF$4,Transactions!$C$5:$M$23,7,FALSE)&gt;CA13,0,IF(IFERROR(VLOOKUP(CF$4,Transactions!$C$39:$N$42,8,FALSE),0)&gt;CA13,VLOOKUP(CF$4,Transactions!$C$5:$M$23,5,FALSE),VLOOKUP(CF$4,Transactions!$C$5:$M$23,5,FALSE)-IFERROR(VLOOKUP(CF$4,Transactions!$C$39:$N$42,5,FALSE),0)))</f>
        <v>6</v>
      </c>
      <c r="CH13" s="315">
        <f t="shared" si="41"/>
        <v>43104</v>
      </c>
      <c r="CI13" s="88">
        <f>VLOOKUP(CH13,'Price Data'!$B$4:$AD$1048576,MATCH(CM$4,'Price Data'!$B$2:$AE$2,0),FALSE)</f>
        <v>76.73</v>
      </c>
      <c r="CJ13" s="5">
        <f t="shared" si="11"/>
        <v>76.73</v>
      </c>
      <c r="CK13" s="79"/>
      <c r="CL13" s="212">
        <f>IF(CJ13&gt;0,(CJ13+SUM(CK$11:CK13))/CI$6-1,"N/A")</f>
        <v>4.2243955446889414E-2</v>
      </c>
      <c r="CM13" s="344">
        <f>IF(VLOOKUP(CM$4,Transactions!$C$5:$M$23,7,FALSE)&gt;CH13,0,IF(IFERROR(VLOOKUP(CM$4,Transactions!$C$39:$N$42,8,FALSE),0)&gt;CH13,VLOOKUP(CM$4,Transactions!$C$5:$M$23,5,FALSE),VLOOKUP(CM$4,Transactions!$C$5:$M$23,5,FALSE)-IFERROR(VLOOKUP(CM$4,Transactions!$C$39:$N$42,5,FALSE),0)))</f>
        <v>19</v>
      </c>
      <c r="CO13" s="315">
        <f t="shared" si="42"/>
        <v>43104</v>
      </c>
      <c r="CP13" s="88">
        <f>VLOOKUP(CO13,'Price Data'!$B$4:$AD$1048576,MATCH(CT$4,'Price Data'!$B$2:$AE$2,0),FALSE)</f>
        <v>119.6</v>
      </c>
      <c r="CQ13" s="5">
        <f t="shared" si="12"/>
        <v>119.6</v>
      </c>
      <c r="CR13" s="79"/>
      <c r="CS13" s="212">
        <f>IF(CQ13&gt;0,(CQ13+SUM(CR$11:CR13))/CP$6-1,"N/A")</f>
        <v>6.443574225703097E-2</v>
      </c>
      <c r="CT13" s="344">
        <f>IF(VLOOKUP(CT$4,Transactions!$C$5:$M$23,7,FALSE)&gt;CO13,0,IF(IFERROR(VLOOKUP(CT$4,Transactions!$C$39:$N$42,8,FALSE),0)&gt;CO13,VLOOKUP(CT$4,Transactions!$C$5:$M$23,5,FALSE),VLOOKUP(CT$4,Transactions!$C$5:$M$23,5,FALSE)-IFERROR(VLOOKUP(CT$4,Transactions!$C$39:$N$42,5,FALSE),0)))</f>
        <v>7</v>
      </c>
      <c r="CV13" s="315">
        <f t="shared" si="43"/>
        <v>43104</v>
      </c>
      <c r="CW13" s="88">
        <f>VLOOKUP(CV13,'Price Data'!$B$4:$AD$1048576,MATCH(DA$4,'Price Data'!$B$2:$AE$2,0),FALSE)</f>
        <v>190.03</v>
      </c>
      <c r="CX13" s="5">
        <f t="shared" si="13"/>
        <v>190.03</v>
      </c>
      <c r="CY13" s="79"/>
      <c r="CZ13" s="212">
        <f>IF(CX13&gt;0,(CX13+SUM(CY$11:CY13))/CW$6-1,"N/A")</f>
        <v>1.0206793897187705E-2</v>
      </c>
      <c r="DA13" s="344">
        <f>IF(VLOOKUP(DA$4,Transactions!$C$5:$M$23,7,FALSE)&gt;CV13,0,IF(IFERROR(VLOOKUP(DA$4,Transactions!$C$39:$N$42,8,FALSE),0)&gt;CV13,VLOOKUP(DA$4,Transactions!$C$5:$M$23,5,FALSE),VLOOKUP(DA$4,Transactions!$C$5:$M$23,5,FALSE)-IFERROR(VLOOKUP(DA$4,Transactions!$C$39:$N$42,5,FALSE),0)))</f>
        <v>9.4038062835574934</v>
      </c>
      <c r="DC13" s="315">
        <f t="shared" si="44"/>
        <v>43104</v>
      </c>
      <c r="DD13" s="88">
        <f>VLOOKUP(DC13,'Price Data'!$B$4:$AD$1048576,MATCH(DH$4,'Price Data'!$B$2:$AE$2,0),FALSE)</f>
        <v>160.88</v>
      </c>
      <c r="DE13" s="5">
        <f t="shared" si="14"/>
        <v>160.88</v>
      </c>
      <c r="DF13" s="79"/>
      <c r="DG13" s="212">
        <f>IF(DE13&gt;0,(DE13+SUM(DF$11:DF13))/DD$6-1,"N/A")</f>
        <v>1.7133463994436493E-2</v>
      </c>
      <c r="DH13" s="344">
        <f>IF(VLOOKUP(DH$4,Transactions!$C$5:$M$23,7,FALSE)&gt;DC13,0,IF(IFERROR(VLOOKUP(DH$4,Transactions!$C$39:$N$42,8,FALSE),0)&gt;DC13,VLOOKUP(DH$4,Transactions!$C$5:$M$23,5,FALSE),VLOOKUP(DH$4,Transactions!$C$5:$M$23,5,FALSE)-IFERROR(VLOOKUP(DH$4,Transactions!$C$39:$N$42,5,FALSE),0)))</f>
        <v>64.264399064297919</v>
      </c>
      <c r="DJ13" s="315">
        <f t="shared" si="45"/>
        <v>43104</v>
      </c>
      <c r="DK13" s="88">
        <f>VLOOKUP(DJ13,'Price Data'!$B$4:$AD$1048576,MATCH(DO$4,'Price Data'!$B$2:$AE$2,0),FALSE)</f>
        <v>264.88</v>
      </c>
      <c r="DL13" s="5">
        <f t="shared" si="15"/>
        <v>264.88</v>
      </c>
      <c r="DM13" s="79"/>
      <c r="DN13" s="212">
        <f>IF(DL13&gt;0,(DL13+SUM(DM$11:DM13))/DK$6-1,"N/A")</f>
        <v>6.1685839111788043E-2</v>
      </c>
      <c r="DO13" s="344">
        <f>IF(VLOOKUP(DO$4,Transactions!$C$5:$M$23,7,FALSE)&gt;DJ13,0,IF(IFERROR(VLOOKUP(DO$4,Transactions!$C$39:$N$42,8,FALSE),0)&gt;DJ13,VLOOKUP(DO$4,Transactions!$C$5:$M$23,5,FALSE),VLOOKUP(DO$4,Transactions!$C$5:$M$23,5,FALSE)-IFERROR(VLOOKUP(DO$4,Transactions!$C$39:$N$42,5,FALSE),0)))</f>
        <v>8</v>
      </c>
      <c r="DQ13" s="315">
        <f t="shared" si="46"/>
        <v>43104</v>
      </c>
      <c r="DR13" s="88">
        <f>VLOOKUP(DQ13,'Price Data'!$B$4:$AD$1048576,MATCH(DV$4,'Price Data'!$B$2:$AE$2,0),FALSE)</f>
        <v>87.11</v>
      </c>
      <c r="DS13" s="5">
        <f t="shared" si="16"/>
        <v>87.11</v>
      </c>
      <c r="DT13" s="79"/>
      <c r="DU13" s="212">
        <f>IF(DS13&gt;0,(DS13+SUM(DT$11:DT13))/DR$6-1,"N/A")</f>
        <v>1.8353986439092695E-2</v>
      </c>
      <c r="DV13" s="344">
        <f>IF(VLOOKUP(DV$4,Transactions!$C$5:$M$23,7,FALSE)&gt;DQ13,0,IF(IFERROR(VLOOKUP(DV$4,Transactions!$C$39:$N$42,8,FALSE),0)&gt;DQ13,VLOOKUP(DV$4,Transactions!$C$5:$M$23,5,FALSE),VLOOKUP(DV$4,Transactions!$C$5:$M$23,5,FALSE)-IFERROR(VLOOKUP(DV$4,Transactions!$C$39:$N$42,5,FALSE),0)))</f>
        <v>23</v>
      </c>
      <c r="DX13" s="315">
        <f t="shared" si="47"/>
        <v>43104</v>
      </c>
      <c r="DY13" s="88">
        <f>VLOOKUP(DX13,'Price Data'!$B$4:$AD$1048576,MATCH(EC$4,'Price Data'!$B$2:$AE$2,0),FALSE)</f>
        <v>63.44</v>
      </c>
      <c r="DZ13" s="5">
        <f t="shared" si="17"/>
        <v>63.44</v>
      </c>
      <c r="EA13" s="79"/>
      <c r="EB13" s="212">
        <f>IF(DZ13&gt;0,(DZ13+SUM(EA$11:EA13))/DY$6-1,"N/A")</f>
        <v>1.4228617106315067E-2</v>
      </c>
      <c r="EC13" s="344">
        <f>IF(VLOOKUP(EC$4,Transactions!$C$5:$M$23,7,FALSE)&gt;DX13,0,IF(IFERROR(VLOOKUP(EC$4,Transactions!$C$39:$N$42,8,FALSE),0)&gt;DX13,VLOOKUP(EC$4,Transactions!$C$5:$M$23,5,FALSE),VLOOKUP(EC$4,Transactions!$C$5:$M$23,5,FALSE)-IFERROR(VLOOKUP(EC$4,Transactions!$C$39:$N$42,5,FALSE),0)))</f>
        <v>27</v>
      </c>
      <c r="EF13" s="315">
        <f t="shared" si="48"/>
        <v>43104</v>
      </c>
      <c r="EG13" s="88">
        <f>VLOOKUP(EF13,'Price Data'!$B$4:$AD$1048576,MATCH(EK$4,'Price Data'!$B$2:$AE$2,0),FALSE)</f>
        <v>10.68</v>
      </c>
      <c r="EH13" s="5">
        <f t="shared" si="18"/>
        <v>0</v>
      </c>
      <c r="EI13" s="79"/>
      <c r="EJ13" s="212" t="str">
        <f>IF(EH13&gt;0,(EH13+SUM(EI$11:EI13))/EG$6-1,"N/A")</f>
        <v>N/A</v>
      </c>
      <c r="EK13" s="344">
        <f>IF(VLOOKUP(EK$4,Transactions!$C$26:$M$34,7,FALSE)&gt;EF13,0,IF(IFERROR(VLOOKUP(EK$4,Transactions!$C$45:$N50,8,FALSE),0)&gt;EF13,VLOOKUP(EK$4,Transactions!$C$26:$M$34,5,FALSE),VLOOKUP(EK$4,Transactions!$C$26:$M$34,5,FALSE)-IFERROR(VLOOKUP(EK$4,Transactions!$C$45:$N$47,5,FALSE),0)))</f>
        <v>0</v>
      </c>
      <c r="EM13" s="315">
        <f t="shared" si="49"/>
        <v>43104</v>
      </c>
      <c r="EN13" s="88">
        <f>VLOOKUP(EM13,'Price Data'!$B$4:$AD$1048576,MATCH(ER$4,'Price Data'!$B$2:$AE$2,0),FALSE)</f>
        <v>87.91</v>
      </c>
      <c r="EO13" s="5">
        <f t="shared" si="19"/>
        <v>87.91</v>
      </c>
      <c r="EP13" s="79"/>
      <c r="EQ13" s="212">
        <f>IF(EO13&gt;0,(EO13+SUM(EP$11:EP13))/EN$6-1,"N/A")</f>
        <v>7.4490029796010493E-3</v>
      </c>
      <c r="ER13" s="344">
        <f>IF(VLOOKUP(ER$4,Transactions!$C$26:$M$34,7,FALSE)&gt;EM13,0,IF(IFERROR(VLOOKUP(ER$4,Transactions!$C$45:$N50,8,FALSE),0)&gt;EM13,VLOOKUP(ER$4,Transactions!$C$26:$M$34,5,FALSE),VLOOKUP(ER$4,Transactions!$C$26:$M$34,5,FALSE)-IFERROR(VLOOKUP(ER$4,Transactions!$C$45:$N$47,5,FALSE),0)))</f>
        <v>0</v>
      </c>
      <c r="ET13" s="315">
        <f t="shared" si="50"/>
        <v>43104</v>
      </c>
      <c r="EU13" s="88">
        <f>VLOOKUP(ET13,'Price Data'!$B$4:$AD$1048576,MATCH(EY$4,'Price Data'!$B$2:$AE$2,0),FALSE)</f>
        <v>87.22</v>
      </c>
      <c r="EV13" s="5">
        <f t="shared" si="20"/>
        <v>87.22</v>
      </c>
      <c r="EW13" s="79"/>
      <c r="EX13" s="212">
        <f>IF(EV13&gt;0,(EV13+SUM(EW$11:EW13))/EU$6-1,"N/A")</f>
        <v>-1.945302666208959E-3</v>
      </c>
      <c r="EY13" s="344">
        <f>IF(VLOOKUP(EY$4,Transactions!$C$26:$M$34,7,FALSE)&gt;ET13,0,IF(IFERROR(VLOOKUP(EY$4,Transactions!$C$45:$N50,8,FALSE),0)&gt;ET13,VLOOKUP(EY$4,Transactions!$C$26:$M$34,5,FALSE),VLOOKUP(EY$4,Transactions!$C$26:$M$34,5,FALSE)-IFERROR(VLOOKUP(EY$4,Transactions!$C$45:$N$47,5,FALSE),0)))</f>
        <v>12.608879734523402</v>
      </c>
      <c r="FA13" s="315">
        <f t="shared" si="51"/>
        <v>43104</v>
      </c>
      <c r="FB13" s="88">
        <f>VLOOKUP(FA13,'Price Data'!$B$4:$AD$1048576,MATCH(FF$4,'Price Data'!$B$2:$AE$2,0),FALSE)</f>
        <v>51.11</v>
      </c>
      <c r="FC13" s="5">
        <f t="shared" si="21"/>
        <v>51.11</v>
      </c>
      <c r="FD13" s="79"/>
      <c r="FE13" s="212">
        <f>IF(FC13&gt;0,(FC13+SUM(FD$11:FD13))/FB$6-1,"N/A")</f>
        <v>-3.1207333723425323E-3</v>
      </c>
      <c r="FF13" s="344">
        <f>IF(VLOOKUP(FF$4,Transactions!$C$26:$M$34,7,FALSE)&gt;FA13,0,IF(IFERROR(VLOOKUP(FF$4,Transactions!$C$45:$N50,8,FALSE),0)&gt;FA13,VLOOKUP(FF$4,Transactions!$C$26:$M$34,5,FALSE),VLOOKUP(FF$4,Transactions!$C$26:$M$34,5,FALSE)-IFERROR(VLOOKUP(FF$4,Transactions!$C$45:$N$47,5,FALSE),0)))</f>
        <v>20.356738833625901</v>
      </c>
      <c r="FH13" s="315">
        <f t="shared" si="52"/>
        <v>43104</v>
      </c>
      <c r="FI13" s="88">
        <f>VLOOKUP(FH13,'Price Data'!$B$4:$AD$1048576,MATCH(FM$4,'Price Data'!$B$2:$AE$2,0),FALSE)</f>
        <v>24.35</v>
      </c>
      <c r="FJ13" s="5">
        <f t="shared" si="22"/>
        <v>24.35</v>
      </c>
      <c r="FK13" s="79"/>
      <c r="FL13" s="212">
        <f>IF(FJ13&gt;0,(FJ13+SUM(FK$11:FK13))/FI$6-1,"N/A")</f>
        <v>0</v>
      </c>
      <c r="FM13" s="344">
        <f>IF(VLOOKUP(FM$4,Transactions!$C$26:$M$34,7,FALSE)&gt;FH13,0,IF(IFERROR(VLOOKUP(FM$4,Transactions!$C$45:$N50,8,FALSE),0)&gt;FH13,VLOOKUP(FM$4,Transactions!$C$26:$M$34,5,FALSE),VLOOKUP(FM$4,Transactions!$C$26:$M$34,5,FALSE)-IFERROR(VLOOKUP(FM$4,Transactions!$C$45:$N$47,5,FALSE),0)))</f>
        <v>64.516221765913755</v>
      </c>
      <c r="FO13" s="315">
        <f t="shared" si="53"/>
        <v>43104</v>
      </c>
      <c r="FP13" s="88">
        <f>VLOOKUP(FO13,'Price Data'!$B$4:$AD$1048576,MATCH(FT$4,'Price Data'!$B$2:$AE$2,0),FALSE)</f>
        <v>105.28</v>
      </c>
      <c r="FQ13" s="5">
        <f t="shared" si="23"/>
        <v>105.28</v>
      </c>
      <c r="FR13" s="79"/>
      <c r="FS13" s="212">
        <f>IF(FQ13&gt;0,(FQ13+SUM(FR$11:FR13))/FP$6-1,"N/A")</f>
        <v>-2.746992516813429E-3</v>
      </c>
      <c r="FT13" s="344">
        <f>IF(VLOOKUP(FT$4,Transactions!$C$26:$M$34,7,FALSE)&gt;FO13,0,IF(IFERROR(VLOOKUP(FT$4,Transactions!$C$45:$N50,8,FALSE),0)&gt;FO13,VLOOKUP(FT$4,Transactions!$C$26:$M$34,5,FALSE),VLOOKUP(FT$4,Transactions!$C$26:$M$34,5,FALSE)-IFERROR(VLOOKUP(FT$4,Transactions!$C$45:$N$47,5,FALSE),0)))</f>
        <v>4.6685611442644692</v>
      </c>
      <c r="FV13" s="315">
        <f t="shared" si="54"/>
        <v>43104</v>
      </c>
      <c r="FW13" s="88">
        <f>VLOOKUP(FV13,'Price Data'!$B$4:$AD$1048576,MATCH(GA$4,'Price Data'!$B$2:$AE$2,0),FALSE)</f>
        <v>116.65</v>
      </c>
      <c r="FX13" s="5">
        <f t="shared" si="24"/>
        <v>116.65</v>
      </c>
      <c r="FY13" s="79"/>
      <c r="FZ13" s="212">
        <f>IF(FX13&gt;0,(FX13+SUM(FY$11:FY13))/FW$6-1,"N/A")</f>
        <v>4.7372954349700347E-3</v>
      </c>
      <c r="GA13" s="344">
        <f>IF(VLOOKUP(GA$4,Transactions!$C$26:$M$34,7,FALSE)&gt;FV13,0,IF(IFERROR(VLOOKUP(GA$4,Transactions!$C$45:$N50,8,FALSE),0)&gt;FV13,VLOOKUP(GA$4,Transactions!$C$26:$M$34,5,FALSE),VLOOKUP(GA$4,Transactions!$C$26:$M$34,5,FALSE)-IFERROR(VLOOKUP(GA$4,Transactions!$C$45:$N$47,5,FALSE),0)))</f>
        <v>17.517743324720069</v>
      </c>
      <c r="GD13" s="315">
        <f t="shared" si="55"/>
        <v>43104</v>
      </c>
      <c r="GE13" s="88">
        <f>VLOOKUP(GD13,'Price Data'!$B$4:$AD$1048576,MATCH(GI$4,'Price Data'!$B$2:$AE$2,0),FALSE)</f>
        <v>1611.019</v>
      </c>
      <c r="GF13" s="5">
        <f t="shared" si="25"/>
        <v>1611.019</v>
      </c>
      <c r="GG13" s="79"/>
      <c r="GH13" s="212">
        <f>IF(GF13&gt;0,(GF13+SUM(GG$11:GG13))/GE$6-1,"N/A")</f>
        <v>1.7847823752029646E-2</v>
      </c>
      <c r="GI13" s="374">
        <v>0.5</v>
      </c>
      <c r="GK13" s="315">
        <f t="shared" si="56"/>
        <v>43104</v>
      </c>
      <c r="GL13" s="88">
        <f>VLOOKUP(GK13,'Price Data'!$B$4:$AD$1048576,MATCH(GP$4,'Price Data'!$B$2:$AE$2,0),FALSE)</f>
        <v>2142.75</v>
      </c>
      <c r="GM13" s="5">
        <f t="shared" si="26"/>
        <v>2142.75</v>
      </c>
      <c r="GN13" s="79"/>
      <c r="GO13" s="212">
        <f>IF(GM13&gt;0,(GM13+SUM(GN$11:GN13))/GL$6-1,"N/A")</f>
        <v>1.8683591242958153E-2</v>
      </c>
      <c r="GP13" s="374">
        <v>0.2</v>
      </c>
      <c r="GR13" s="315">
        <f t="shared" si="57"/>
        <v>43104</v>
      </c>
      <c r="GS13" s="88">
        <f>VLOOKUP(GR13,'Price Data'!$B$4:$AD$1048576,MATCH(GW$4,'Price Data'!$B$2:$AE$2,0),FALSE)</f>
        <v>2042</v>
      </c>
      <c r="GT13" s="5">
        <f t="shared" si="27"/>
        <v>2042</v>
      </c>
      <c r="GU13" s="79"/>
      <c r="GV13" s="212">
        <f>IF(GT13&gt;0,(GT13+SUM(GU$11:GU13))/GS$6-1,"N/A")</f>
        <v>-2.1354886946153284E-3</v>
      </c>
      <c r="GW13" s="374">
        <v>0.3</v>
      </c>
    </row>
    <row r="14" spans="1:206" x14ac:dyDescent="0.25">
      <c r="A14">
        <v>4</v>
      </c>
      <c r="B14" s="315">
        <f>'Price Data'!B8</f>
        <v>43105</v>
      </c>
      <c r="C14" s="200">
        <f t="shared" si="58"/>
        <v>24031.220873394002</v>
      </c>
      <c r="D14" s="200">
        <f t="shared" si="28"/>
        <v>0</v>
      </c>
      <c r="E14" s="200">
        <f t="shared" si="59"/>
        <v>6245.3179224107562</v>
      </c>
      <c r="F14" s="200">
        <f t="shared" si="29"/>
        <v>0</v>
      </c>
      <c r="I14" s="315">
        <f t="shared" si="30"/>
        <v>43105</v>
      </c>
      <c r="J14" s="88">
        <f>VLOOKUP(I14,'Price Data'!$B$4:$AD$1048576,MATCH(N$4,'Price Data'!$B$2:$AE$2,0),FALSE)</f>
        <v>78.45</v>
      </c>
      <c r="K14" s="5">
        <f t="shared" si="0"/>
        <v>0</v>
      </c>
      <c r="M14" s="212" t="str">
        <f>IF(K14&gt;0,(K14+SUM(L$11:L14))/J$6-1,"N/A")</f>
        <v>N/A</v>
      </c>
      <c r="N14" s="344">
        <f>IF(VLOOKUP(N$4,Transactions!$C$5:$M$23,7,FALSE)&gt;I14,0,IF(IFERROR(VLOOKUP(N$4,Transactions!$C$39:$N$42,8,FALSE),0)&gt;I14,VLOOKUP(N$4,Transactions!$C$5:$M$23,5,FALSE),VLOOKUP(N$4,Transactions!$C$5:$M$23,5,FALSE)-IFERROR(VLOOKUP(N$4,Transactions!$C$39:$N$42,5,FALSE),0)))</f>
        <v>0</v>
      </c>
      <c r="P14" s="315">
        <f t="shared" si="31"/>
        <v>43105</v>
      </c>
      <c r="Q14" s="88">
        <f>VLOOKUP(P14,'Price Data'!$B$4:$AD$1048576,MATCH(U$4,'Price Data'!$B$2:$AE$2,0),FALSE)</f>
        <v>62.86</v>
      </c>
      <c r="R14" s="5">
        <f t="shared" si="1"/>
        <v>0</v>
      </c>
      <c r="T14" s="212" t="str">
        <f>IF(R14&gt;0,(R14+SUM(S$11:S14))/Q$6-1,"N/A")</f>
        <v>N/A</v>
      </c>
      <c r="U14" s="344">
        <f>IF(VLOOKUP(U$4,Transactions!$C$5:$M$23,7,FALSE)&gt;P14,0,IF(IFERROR(VLOOKUP(U$4,Transactions!$C$39:$N$42,8,FALSE),0)&gt;P14,VLOOKUP(U$4,Transactions!$C$5:$M$23,5,FALSE),VLOOKUP(U$4,Transactions!$C$5:$M$23,5,FALSE)-IFERROR(VLOOKUP(U$4,Transactions!$C$39:$N$42,5,FALSE),0)))</f>
        <v>0</v>
      </c>
      <c r="W14" s="315">
        <f>$B14</f>
        <v>43105</v>
      </c>
      <c r="X14" s="88">
        <f>VLOOKUP(W14,'Price Data'!$B$4:$AD$1048576,MATCH(AB$4,'Price Data'!$B$2:$AE$2,0),FALSE)</f>
        <v>111.62</v>
      </c>
      <c r="Y14" s="5">
        <f t="shared" si="2"/>
        <v>0</v>
      </c>
      <c r="Z14" s="79"/>
      <c r="AA14" s="212" t="str">
        <f>IF(Y14&gt;0,(Y14+SUM(Z$11:Z14))/X$6-1,"N/A")</f>
        <v>N/A</v>
      </c>
      <c r="AB14" s="344">
        <f>IF(VLOOKUP(AB$4,Transactions!$C$5:$M$23,7,FALSE)&gt;W14,0,IF(IFERROR(VLOOKUP(AB$4,Transactions!$C$39:$N$42,8,FALSE),0)&gt;W14,VLOOKUP(AB$4,Transactions!$C$5:$M$23,5,FALSE),VLOOKUP(AB$4,Transactions!$C$5:$M$23,5,FALSE)-IFERROR(VLOOKUP(AB$4,Transactions!$C$39:$N$42,5,FALSE),0)))</f>
        <v>0</v>
      </c>
      <c r="AD14" s="315">
        <f>$B14</f>
        <v>43105</v>
      </c>
      <c r="AE14" s="88">
        <f>VLOOKUP(AD14,'Price Data'!$B$4:$AD$1048576,MATCH(AI$4,'Price Data'!$B$2:$AE$2,0),FALSE)</f>
        <v>80.83</v>
      </c>
      <c r="AF14" s="5">
        <f t="shared" si="3"/>
        <v>0</v>
      </c>
      <c r="AG14" s="79"/>
      <c r="AH14" s="212" t="str">
        <f>IF(AF14&gt;0,(AF14+SUM(AG$11:AG14))/AE$6-1,"N/A")</f>
        <v>N/A</v>
      </c>
      <c r="AI14" s="344">
        <f>IF(VLOOKUP(AI$4,Transactions!$C$5:$M$23,7,FALSE)&gt;AD14,0,IF(IFERROR(VLOOKUP(AI$4,Transactions!$C$39:$N$42,8,FALSE),0)&gt;AD14,VLOOKUP(AI$4,Transactions!$C$5:$M$23,5,FALSE),VLOOKUP(AI$4,Transactions!$C$5:$M$23,5,FALSE)-IFERROR(VLOOKUP(AI$4,Transactions!$C$39:$N$42,5,FALSE),0)))</f>
        <v>0</v>
      </c>
      <c r="AK14" s="315">
        <f>$B14</f>
        <v>43105</v>
      </c>
      <c r="AL14" s="88">
        <f>VLOOKUP(AK14,'Price Data'!$B$4:$AD$1048576,MATCH(AP$4,'Price Data'!$B$2:$AE$2,0),FALSE)</f>
        <v>379.01</v>
      </c>
      <c r="AM14" s="5">
        <f t="shared" si="4"/>
        <v>0</v>
      </c>
      <c r="AN14" s="79"/>
      <c r="AO14" s="212" t="str">
        <f>IF(AM14&gt;0,(AM14+SUM(AN$11:AN14))/AL$6-1,"N/A")</f>
        <v>N/A</v>
      </c>
      <c r="AP14" s="344">
        <f>IF(VLOOKUP(AP$4,Transactions!$C$5:$M$23,7,FALSE)&gt;AK14,0,IF(IFERROR(VLOOKUP(AP$4,Transactions!$C$39:$N$42,8,FALSE),0)&gt;AK14,VLOOKUP(AP$4,Transactions!$C$5:$M$23,5,FALSE),VLOOKUP(AP$4,Transactions!$C$5:$M$23,5,FALSE)-IFERROR(VLOOKUP(AP$4,Transactions!$C$39:$N$42,5,FALSE),0)))</f>
        <v>0</v>
      </c>
      <c r="AR14" s="315">
        <f>$B14</f>
        <v>43105</v>
      </c>
      <c r="AS14" s="88">
        <f>VLOOKUP(AR14,'Price Data'!$B$4:$AD$1048576,MATCH(AW$4,'Price Data'!$B$2:$AE$2,0),FALSE)</f>
        <v>101.11</v>
      </c>
      <c r="AT14" s="5">
        <f t="shared" si="5"/>
        <v>0</v>
      </c>
      <c r="AU14" s="79"/>
      <c r="AV14" s="212" t="str">
        <f>IF(AT14&gt;0,(AT14+SUM(AU$11:AU14))/AS$6-1,"N/A")</f>
        <v>N/A</v>
      </c>
      <c r="AW14" s="344">
        <f>IF(VLOOKUP(AW$4,Transactions!$C$5:$M$23,7,FALSE)&gt;AR14,0,IF(IFERROR(VLOOKUP(AW$4,Transactions!$C$39:$N$42,8,FALSE),0)&gt;AR14,VLOOKUP(AW$4,Transactions!$C$5:$M$23,5,FALSE),VLOOKUP(AW$4,Transactions!$C$5:$M$23,5,FALSE)-IFERROR(VLOOKUP(AW$4,Transactions!$C$39:$N$42,5,FALSE),0)))</f>
        <v>0</v>
      </c>
      <c r="AY14" s="315">
        <f>$B14</f>
        <v>43105</v>
      </c>
      <c r="AZ14" s="88">
        <f>VLOOKUP(AY14,'Price Data'!$B$4:$AD$1048576,MATCH(BD$4,'Price Data'!$B$2:$AE$2,0),FALSE)</f>
        <v>108.1</v>
      </c>
      <c r="BA14" s="5">
        <f t="shared" si="6"/>
        <v>0</v>
      </c>
      <c r="BB14" s="79"/>
      <c r="BC14" s="212" t="str">
        <f>IF(BA14&gt;0,(BA14+SUM(BB$11:BB14))/AZ$6-1,"N/A")</f>
        <v>N/A</v>
      </c>
      <c r="BD14" s="344">
        <f>IF(VLOOKUP(BD$4,Transactions!$C$5:$M$23,7,FALSE)&gt;AY14,0,IF(IFERROR(VLOOKUP(BD$4,Transactions!$C$39:$N$42,8,FALSE),0)&gt;AY14,VLOOKUP(BD$4,Transactions!$C$5:$M$23,5,FALSE),VLOOKUP(BD$4,Transactions!$C$5:$M$23,5,FALSE)-IFERROR(VLOOKUP(BD$4,Transactions!$C$39:$N$42,5,FALSE),0)))</f>
        <v>0</v>
      </c>
      <c r="BF14" s="315">
        <f>$B14</f>
        <v>43105</v>
      </c>
      <c r="BG14" s="88">
        <f>VLOOKUP(BF14,'Price Data'!$B$4:$AD$1048576,MATCH(BK$4,'Price Data'!$B$2:$AE$2,0),FALSE)</f>
        <v>61.89</v>
      </c>
      <c r="BH14" s="5">
        <f t="shared" si="7"/>
        <v>61.89</v>
      </c>
      <c r="BI14" s="79"/>
      <c r="BJ14" s="212">
        <f>IF(BH14&gt;0,(BH14+SUM(BI$11:BI14))/BG$6-1,"N/A")</f>
        <v>1.6481723237597778E-2</v>
      </c>
      <c r="BK14" s="344">
        <f>IF(VLOOKUP(BK$4,Transactions!$C$5:$M$23,7,FALSE)&gt;BF14,0,IF(IFERROR(VLOOKUP(BK$4,Transactions!$C$39:$N$42,8,FALSE),0)&gt;BF14,VLOOKUP(BK$4,Transactions!$C$5:$M$23,5,FALSE),VLOOKUP(BK$4,Transactions!$C$5:$M$23,5,FALSE)-IFERROR(VLOOKUP(BK$4,Transactions!$C$39:$N$42,5,FALSE),0)))</f>
        <v>10</v>
      </c>
      <c r="BM14" s="315">
        <f>$B14</f>
        <v>43105</v>
      </c>
      <c r="BN14" s="88">
        <f>VLOOKUP(BM14,'Price Data'!$B$4:$AD$1048576,MATCH(BR$4,'Price Data'!$B$2:$AE$2,0),FALSE)</f>
        <v>54.6</v>
      </c>
      <c r="BO14" s="5">
        <f t="shared" si="8"/>
        <v>54.6</v>
      </c>
      <c r="BP14" s="79"/>
      <c r="BQ14" s="212">
        <f>IF(BO14&gt;0,(BO14+SUM(BP$11:BP14))/BN$6-1,"N/A")</f>
        <v>6.8075117370892002E-2</v>
      </c>
      <c r="BR14" s="344">
        <f>IF(VLOOKUP(BR$4,Transactions!$C$5:$M$23,7,FALSE)&gt;BM14,0,IF(IFERROR(VLOOKUP(BR$4,Transactions!$C$39:$N$42,8,FALSE),0)&gt;BM14,VLOOKUP(BR$4,Transactions!$C$5:$M$23,5,FALSE),VLOOKUP(BR$4,Transactions!$C$5:$M$23,5,FALSE)-IFERROR(VLOOKUP(BR$4,Transactions!$C$39:$N$42,5,FALSE),0)))</f>
        <v>12</v>
      </c>
      <c r="BT14" s="315">
        <f>$B14</f>
        <v>43105</v>
      </c>
      <c r="BU14" s="88">
        <f>VLOOKUP(BT14,'Price Data'!$B$4:$AD$1048576,MATCH(BY$4,'Price Data'!$B$2:$AE$2,0),FALSE)</f>
        <v>92.41</v>
      </c>
      <c r="BV14" s="5">
        <f t="shared" si="9"/>
        <v>92.41</v>
      </c>
      <c r="BW14" s="79"/>
      <c r="BX14" s="212">
        <f>IF(BV14&gt;0,(BV14+SUM(BW$11:BW14))/BU$6-1,"N/A")</f>
        <v>1.6723511937506874E-2</v>
      </c>
      <c r="BY14" s="344">
        <f>IF(VLOOKUP(BY$4,Transactions!$C$5:$M$23,7,FALSE)&gt;BT14,0,IF(IFERROR(VLOOKUP(BY$4,Transactions!$C$39:$N$42,8,FALSE),0)&gt;BT14,VLOOKUP(BY$4,Transactions!$C$5:$M$23,5,FALSE),VLOOKUP(BY$4,Transactions!$C$5:$M$23,5,FALSE)-IFERROR(VLOOKUP(BY$4,Transactions!$C$39:$N$42,5,FALSE),0)))</f>
        <v>11</v>
      </c>
      <c r="CA14" s="315">
        <f>$B14</f>
        <v>43105</v>
      </c>
      <c r="CB14" s="88">
        <f>VLOOKUP(CA14,'Price Data'!$B$4:$AD$1048576,MATCH(CF$4,'Price Data'!$B$2:$AE$2,0),FALSE)</f>
        <v>219.88</v>
      </c>
      <c r="CC14" s="5">
        <f t="shared" si="10"/>
        <v>219.88</v>
      </c>
      <c r="CD14" s="79"/>
      <c r="CE14" s="212">
        <f>IF(CC14&gt;0,(CC14+SUM(CD$11:CD14))/CB$6-1,"N/A")</f>
        <v>-3.8018987618672617E-2</v>
      </c>
      <c r="CF14" s="344">
        <f>IF(VLOOKUP(CF$4,Transactions!$C$5:$M$23,7,FALSE)&gt;CA14,0,IF(IFERROR(VLOOKUP(CF$4,Transactions!$C$39:$N$42,8,FALSE),0)&gt;CA14,VLOOKUP(CF$4,Transactions!$C$5:$M$23,5,FALSE),VLOOKUP(CF$4,Transactions!$C$5:$M$23,5,FALSE)-IFERROR(VLOOKUP(CF$4,Transactions!$C$39:$N$42,5,FALSE),0)))</f>
        <v>6</v>
      </c>
      <c r="CH14" s="315">
        <f>$B14</f>
        <v>43105</v>
      </c>
      <c r="CI14" s="88">
        <f>VLOOKUP(CH14,'Price Data'!$B$4:$AD$1048576,MATCH(CM$4,'Price Data'!$B$2:$AE$2,0),FALSE)</f>
        <v>78.7</v>
      </c>
      <c r="CJ14" s="5">
        <f t="shared" si="11"/>
        <v>78.7</v>
      </c>
      <c r="CK14" s="79"/>
      <c r="CL14" s="212">
        <f>IF(CJ14&gt;0,(CJ14+SUM(CK$11:CK14))/CI$6-1,"N/A")</f>
        <v>6.90029883183918E-2</v>
      </c>
      <c r="CM14" s="344">
        <f>IF(VLOOKUP(CM$4,Transactions!$C$5:$M$23,7,FALSE)&gt;CH14,0,IF(IFERROR(VLOOKUP(CM$4,Transactions!$C$39:$N$42,8,FALSE),0)&gt;CH14,VLOOKUP(CM$4,Transactions!$C$5:$M$23,5,FALSE),VLOOKUP(CM$4,Transactions!$C$5:$M$23,5,FALSE)-IFERROR(VLOOKUP(CM$4,Transactions!$C$39:$N$42,5,FALSE),0)))</f>
        <v>19</v>
      </c>
      <c r="CO14" s="315">
        <f>$B14</f>
        <v>43105</v>
      </c>
      <c r="CP14" s="88">
        <f>VLOOKUP(CO14,'Price Data'!$B$4:$AD$1048576,MATCH(CT$4,'Price Data'!$B$2:$AE$2,0),FALSE)</f>
        <v>120.07</v>
      </c>
      <c r="CQ14" s="5">
        <f t="shared" si="12"/>
        <v>120.07</v>
      </c>
      <c r="CR14" s="79"/>
      <c r="CS14" s="212">
        <f>IF(CQ14&gt;0,(CQ14+SUM(CR$11:CR14))/CP$6-1,"N/A")</f>
        <v>6.8618725525097846E-2</v>
      </c>
      <c r="CT14" s="344">
        <f>IF(VLOOKUP(CT$4,Transactions!$C$5:$M$23,7,FALSE)&gt;CO14,0,IF(IFERROR(VLOOKUP(CT$4,Transactions!$C$39:$N$42,8,FALSE),0)&gt;CO14,VLOOKUP(CT$4,Transactions!$C$5:$M$23,5,FALSE),VLOOKUP(CT$4,Transactions!$C$5:$M$23,5,FALSE)-IFERROR(VLOOKUP(CT$4,Transactions!$C$39:$N$42,5,FALSE),0)))</f>
        <v>7</v>
      </c>
      <c r="CV14" s="315">
        <f>$B14</f>
        <v>43105</v>
      </c>
      <c r="CW14" s="88">
        <f>VLOOKUP(CV14,'Price Data'!$B$4:$AD$1048576,MATCH(DA$4,'Price Data'!$B$2:$AE$2,0),FALSE)</f>
        <v>191.74</v>
      </c>
      <c r="CX14" s="5">
        <f t="shared" si="13"/>
        <v>191.74</v>
      </c>
      <c r="CY14" s="79"/>
      <c r="CZ14" s="212">
        <f>IF(CX14&gt;0,(CX14+SUM(CY$11:CY14))/CW$6-1,"N/A")</f>
        <v>1.9297219711870595E-2</v>
      </c>
      <c r="DA14" s="344">
        <f>IF(VLOOKUP(DA$4,Transactions!$C$5:$M$23,7,FALSE)&gt;CV14,0,IF(IFERROR(VLOOKUP(DA$4,Transactions!$C$39:$N$42,8,FALSE),0)&gt;CV14,VLOOKUP(DA$4,Transactions!$C$5:$M$23,5,FALSE),VLOOKUP(DA$4,Transactions!$C$5:$M$23,5,FALSE)-IFERROR(VLOOKUP(DA$4,Transactions!$C$39:$N$42,5,FALSE),0)))</f>
        <v>9.4038062835574934</v>
      </c>
      <c r="DC14" s="315">
        <f>$B14</f>
        <v>43105</v>
      </c>
      <c r="DD14" s="88">
        <f>VLOOKUP(DC14,'Price Data'!$B$4:$AD$1048576,MATCH(DH$4,'Price Data'!$B$2:$AE$2,0),FALSE)</f>
        <v>161.82</v>
      </c>
      <c r="DE14" s="5">
        <f t="shared" si="14"/>
        <v>161.82</v>
      </c>
      <c r="DF14" s="79"/>
      <c r="DG14" s="212">
        <f>IF(DE14&gt;0,(DE14+SUM(DF$11:DF14))/DD$6-1,"N/A")</f>
        <v>2.3076436745274043E-2</v>
      </c>
      <c r="DH14" s="344">
        <f>IF(VLOOKUP(DH$4,Transactions!$C$5:$M$23,7,FALSE)&gt;DC14,0,IF(IFERROR(VLOOKUP(DH$4,Transactions!$C$39:$N$42,8,FALSE),0)&gt;DC14,VLOOKUP(DH$4,Transactions!$C$5:$M$23,5,FALSE),VLOOKUP(DH$4,Transactions!$C$5:$M$23,5,FALSE)-IFERROR(VLOOKUP(DH$4,Transactions!$C$39:$N$42,5,FALSE),0)))</f>
        <v>64.264399064297919</v>
      </c>
      <c r="DJ14" s="315">
        <f>$B14</f>
        <v>43105</v>
      </c>
      <c r="DK14" s="88">
        <f>VLOOKUP(DJ14,'Price Data'!$B$4:$AD$1048576,MATCH(DO$4,'Price Data'!$B$2:$AE$2,0),FALSE)</f>
        <v>265.92</v>
      </c>
      <c r="DL14" s="5">
        <f t="shared" si="15"/>
        <v>265.92</v>
      </c>
      <c r="DM14" s="79"/>
      <c r="DN14" s="212">
        <f>IF(DL14&gt;0,(DL14+SUM(DM$11:DM14))/DK$6-1,"N/A")</f>
        <v>6.5854342859433368E-2</v>
      </c>
      <c r="DO14" s="344">
        <f>IF(VLOOKUP(DO$4,Transactions!$C$5:$M$23,7,FALSE)&gt;DJ14,0,IF(IFERROR(VLOOKUP(DO$4,Transactions!$C$39:$N$42,8,FALSE),0)&gt;DJ14,VLOOKUP(DO$4,Transactions!$C$5:$M$23,5,FALSE),VLOOKUP(DO$4,Transactions!$C$5:$M$23,5,FALSE)-IFERROR(VLOOKUP(DO$4,Transactions!$C$39:$N$42,5,FALSE),0)))</f>
        <v>8</v>
      </c>
      <c r="DQ14" s="315">
        <f>$B14</f>
        <v>43105</v>
      </c>
      <c r="DR14" s="88">
        <f>VLOOKUP(DQ14,'Price Data'!$B$4:$AD$1048576,MATCH(DV$4,'Price Data'!$B$2:$AE$2,0),FALSE)</f>
        <v>88.19</v>
      </c>
      <c r="DS14" s="5">
        <f t="shared" si="16"/>
        <v>88.19</v>
      </c>
      <c r="DT14" s="79"/>
      <c r="DU14" s="212">
        <f>IF(DS14&gt;0,(DS14+SUM(DT$11:DT14))/DR$6-1,"N/A")</f>
        <v>3.0979658639233021E-2</v>
      </c>
      <c r="DV14" s="344">
        <f>IF(VLOOKUP(DV$4,Transactions!$C$5:$M$23,7,FALSE)&gt;DQ14,0,IF(IFERROR(VLOOKUP(DV$4,Transactions!$C$39:$N$42,8,FALSE),0)&gt;DQ14,VLOOKUP(DV$4,Transactions!$C$5:$M$23,5,FALSE),VLOOKUP(DV$4,Transactions!$C$5:$M$23,5,FALSE)-IFERROR(VLOOKUP(DV$4,Transactions!$C$39:$N$42,5,FALSE),0)))</f>
        <v>23</v>
      </c>
      <c r="DX14" s="315">
        <f>$B14</f>
        <v>43105</v>
      </c>
      <c r="DY14" s="88">
        <f>VLOOKUP(DX14,'Price Data'!$B$4:$AD$1048576,MATCH(EC$4,'Price Data'!$B$2:$AE$2,0),FALSE)</f>
        <v>63.98</v>
      </c>
      <c r="DZ14" s="5">
        <f t="shared" si="17"/>
        <v>63.98</v>
      </c>
      <c r="EA14" s="79"/>
      <c r="EB14" s="212">
        <f>IF(DZ14&gt;0,(DZ14+SUM(EA$11:EA14))/DY$6-1,"N/A")</f>
        <v>2.286171063149478E-2</v>
      </c>
      <c r="EC14" s="344">
        <f>IF(VLOOKUP(EC$4,Transactions!$C$5:$M$23,7,FALSE)&gt;DX14,0,IF(IFERROR(VLOOKUP(EC$4,Transactions!$C$39:$N$42,8,FALSE),0)&gt;DX14,VLOOKUP(EC$4,Transactions!$C$5:$M$23,5,FALSE),VLOOKUP(EC$4,Transactions!$C$5:$M$23,5,FALSE)-IFERROR(VLOOKUP(EC$4,Transactions!$C$39:$N$42,5,FALSE),0)))</f>
        <v>27</v>
      </c>
      <c r="EF14" s="315">
        <f>$B14</f>
        <v>43105</v>
      </c>
      <c r="EG14" s="88">
        <f>VLOOKUP(EF14,'Price Data'!$B$4:$AD$1048576,MATCH(EK$4,'Price Data'!$B$2:$AE$2,0),FALSE)</f>
        <v>10.68</v>
      </c>
      <c r="EH14" s="5">
        <f t="shared" si="18"/>
        <v>0</v>
      </c>
      <c r="EI14" s="79"/>
      <c r="EJ14" s="212" t="str">
        <f>IF(EH14&gt;0,(EH14+SUM(EI$11:EI14))/EG$6-1,"N/A")</f>
        <v>N/A</v>
      </c>
      <c r="EK14" s="344">
        <f>IF(VLOOKUP(EK$4,Transactions!$C$26:$M$34,7,FALSE)&gt;EF14,0,IF(IFERROR(VLOOKUP(EK$4,Transactions!$C$45:$N51,8,FALSE),0)&gt;EF14,VLOOKUP(EK$4,Transactions!$C$26:$M$34,5,FALSE),VLOOKUP(EK$4,Transactions!$C$26:$M$34,5,FALSE)-IFERROR(VLOOKUP(EK$4,Transactions!$C$45:$N$47,5,FALSE),0)))</f>
        <v>0</v>
      </c>
      <c r="EM14" s="315">
        <f>$B14</f>
        <v>43105</v>
      </c>
      <c r="EN14" s="88">
        <f>VLOOKUP(EM14,'Price Data'!$B$4:$AD$1048576,MATCH(ER$4,'Price Data'!$B$2:$AE$2,0),FALSE)</f>
        <v>87.97</v>
      </c>
      <c r="EO14" s="5">
        <f t="shared" si="19"/>
        <v>87.97</v>
      </c>
      <c r="EP14" s="79"/>
      <c r="EQ14" s="212">
        <f>IF(EO14&gt;0,(EO14+SUM(EP$11:EP14))/EN$6-1,"N/A")</f>
        <v>8.1366032546412725E-3</v>
      </c>
      <c r="ER14" s="344">
        <f>IF(VLOOKUP(ER$4,Transactions!$C$26:$M$34,7,FALSE)&gt;EM14,0,IF(IFERROR(VLOOKUP(ER$4,Transactions!$C$45:$N51,8,FALSE),0)&gt;EM14,VLOOKUP(ER$4,Transactions!$C$26:$M$34,5,FALSE),VLOOKUP(ER$4,Transactions!$C$26:$M$34,5,FALSE)-IFERROR(VLOOKUP(ER$4,Transactions!$C$45:$N$47,5,FALSE),0)))</f>
        <v>0</v>
      </c>
      <c r="ET14" s="315">
        <f>$B14</f>
        <v>43105</v>
      </c>
      <c r="EU14" s="88">
        <f>VLOOKUP(ET14,'Price Data'!$B$4:$AD$1048576,MATCH(EY$4,'Price Data'!$B$2:$AE$2,0),FALSE)</f>
        <v>87.16</v>
      </c>
      <c r="EV14" s="5">
        <f t="shared" si="20"/>
        <v>87.16</v>
      </c>
      <c r="EW14" s="79"/>
      <c r="EX14" s="212">
        <f>IF(EV14&gt;0,(EV14+SUM(EW$11:EW14))/EU$6-1,"N/A")</f>
        <v>-2.631880077812121E-3</v>
      </c>
      <c r="EY14" s="344">
        <f>IF(VLOOKUP(EY$4,Transactions!$C$26:$M$34,7,FALSE)&gt;ET14,0,IF(IFERROR(VLOOKUP(EY$4,Transactions!$C$45:$N51,8,FALSE),0)&gt;ET14,VLOOKUP(EY$4,Transactions!$C$26:$M$34,5,FALSE),VLOOKUP(EY$4,Transactions!$C$26:$M$34,5,FALSE)-IFERROR(VLOOKUP(EY$4,Transactions!$C$45:$N$47,5,FALSE),0)))</f>
        <v>12.608879734523402</v>
      </c>
      <c r="FA14" s="315">
        <f>$B14</f>
        <v>43105</v>
      </c>
      <c r="FB14" s="88">
        <f>VLOOKUP(FA14,'Price Data'!$B$4:$AD$1048576,MATCH(FF$4,'Price Data'!$B$2:$AE$2,0),FALSE)</f>
        <v>51.11</v>
      </c>
      <c r="FC14" s="5">
        <f t="shared" si="21"/>
        <v>51.11</v>
      </c>
      <c r="FD14" s="79"/>
      <c r="FE14" s="212">
        <f>IF(FC14&gt;0,(FC14+SUM(FD$11:FD14))/FB$6-1,"N/A")</f>
        <v>-3.1207333723425323E-3</v>
      </c>
      <c r="FF14" s="344">
        <f>IF(VLOOKUP(FF$4,Transactions!$C$26:$M$34,7,FALSE)&gt;FA14,0,IF(IFERROR(VLOOKUP(FF$4,Transactions!$C$45:$N51,8,FALSE),0)&gt;FA14,VLOOKUP(FF$4,Transactions!$C$26:$M$34,5,FALSE),VLOOKUP(FF$4,Transactions!$C$26:$M$34,5,FALSE)-IFERROR(VLOOKUP(FF$4,Transactions!$C$45:$N$47,5,FALSE),0)))</f>
        <v>20.356738833625901</v>
      </c>
      <c r="FH14" s="315">
        <f>$B14</f>
        <v>43105</v>
      </c>
      <c r="FI14" s="88">
        <f>VLOOKUP(FH14,'Price Data'!$B$4:$AD$1048576,MATCH(FM$4,'Price Data'!$B$2:$AE$2,0),FALSE)</f>
        <v>24.34</v>
      </c>
      <c r="FJ14" s="5">
        <f t="shared" si="22"/>
        <v>24.34</v>
      </c>
      <c r="FK14" s="79"/>
      <c r="FL14" s="212">
        <f>IF(FJ14&gt;0,(FJ14+SUM(FK$11:FK14))/FI$6-1,"N/A")</f>
        <v>-4.10677618069899E-4</v>
      </c>
      <c r="FM14" s="344">
        <f>IF(VLOOKUP(FM$4,Transactions!$C$26:$M$34,7,FALSE)&gt;FH14,0,IF(IFERROR(VLOOKUP(FM$4,Transactions!$C$45:$N51,8,FALSE),0)&gt;FH14,VLOOKUP(FM$4,Transactions!$C$26:$M$34,5,FALSE),VLOOKUP(FM$4,Transactions!$C$26:$M$34,5,FALSE)-IFERROR(VLOOKUP(FM$4,Transactions!$C$45:$N$47,5,FALSE),0)))</f>
        <v>64.516221765913755</v>
      </c>
      <c r="FO14" s="315">
        <f>$B14</f>
        <v>43105</v>
      </c>
      <c r="FP14" s="88">
        <f>VLOOKUP(FO14,'Price Data'!$B$4:$AD$1048576,MATCH(FT$4,'Price Data'!$B$2:$AE$2,0),FALSE)</f>
        <v>105.15</v>
      </c>
      <c r="FQ14" s="5">
        <f t="shared" si="23"/>
        <v>105.15</v>
      </c>
      <c r="FR14" s="79"/>
      <c r="FS14" s="212">
        <f>IF(FQ14&gt;0,(FQ14+SUM(FR$11:FR14))/FP$6-1,"N/A")</f>
        <v>-3.9784029553849853E-3</v>
      </c>
      <c r="FT14" s="344">
        <f>IF(VLOOKUP(FT$4,Transactions!$C$26:$M$34,7,FALSE)&gt;FO14,0,IF(IFERROR(VLOOKUP(FT$4,Transactions!$C$45:$N51,8,FALSE),0)&gt;FO14,VLOOKUP(FT$4,Transactions!$C$26:$M$34,5,FALSE),VLOOKUP(FT$4,Transactions!$C$26:$M$34,5,FALSE)-IFERROR(VLOOKUP(FT$4,Transactions!$C$45:$N$47,5,FALSE),0)))</f>
        <v>4.6685611442644692</v>
      </c>
      <c r="FV14" s="315">
        <f>$B14</f>
        <v>43105</v>
      </c>
      <c r="FW14" s="88">
        <f>VLOOKUP(FV14,'Price Data'!$B$4:$AD$1048576,MATCH(GA$4,'Price Data'!$B$2:$AE$2,0),FALSE)</f>
        <v>116.72</v>
      </c>
      <c r="FX14" s="5">
        <f t="shared" si="24"/>
        <v>116.72</v>
      </c>
      <c r="FY14" s="79"/>
      <c r="FZ14" s="212">
        <f>IF(FX14&gt;0,(FX14+SUM(FY$11:FY14))/FW$6-1,"N/A")</f>
        <v>5.3402239448752109E-3</v>
      </c>
      <c r="GA14" s="344">
        <f>IF(VLOOKUP(GA$4,Transactions!$C$26:$M$34,7,FALSE)&gt;FV14,0,IF(IFERROR(VLOOKUP(GA$4,Transactions!$C$45:$N51,8,FALSE),0)&gt;FV14,VLOOKUP(GA$4,Transactions!$C$26:$M$34,5,FALSE),VLOOKUP(GA$4,Transactions!$C$26:$M$34,5,FALSE)-IFERROR(VLOOKUP(GA$4,Transactions!$C$45:$N$47,5,FALSE),0)))</f>
        <v>17.517743324720069</v>
      </c>
      <c r="GD14" s="315">
        <f>$B14</f>
        <v>43105</v>
      </c>
      <c r="GE14" s="88">
        <f>VLOOKUP(GD14,'Price Data'!$B$4:$AD$1048576,MATCH(GI$4,'Price Data'!$B$2:$AE$2,0),FALSE)</f>
        <v>1621.3710000000001</v>
      </c>
      <c r="GF14" s="5">
        <f t="shared" si="25"/>
        <v>1621.3710000000001</v>
      </c>
      <c r="GG14" s="79"/>
      <c r="GH14" s="212">
        <f>IF(GF14&gt;0,(GF14+SUM(GG$11:GG14))/GE$6-1,"N/A")</f>
        <v>2.4388256032146227E-2</v>
      </c>
      <c r="GI14" s="374">
        <v>0.5</v>
      </c>
      <c r="GK14" s="315">
        <f>$B14</f>
        <v>43105</v>
      </c>
      <c r="GL14" s="88">
        <f>VLOOKUP(GK14,'Price Data'!$B$4:$AD$1048576,MATCH(GP$4,'Price Data'!$B$2:$AE$2,0),FALSE)</f>
        <v>2156.6</v>
      </c>
      <c r="GM14" s="5">
        <f t="shared" si="26"/>
        <v>2156.6</v>
      </c>
      <c r="GN14" s="79"/>
      <c r="GO14" s="212">
        <f>IF(GM14&gt;0,(GM14+SUM(GN$11:GN14))/GL$6-1,"N/A")</f>
        <v>2.5268012075400081E-2</v>
      </c>
      <c r="GP14" s="374">
        <v>0.2</v>
      </c>
      <c r="GR14" s="315">
        <f>$B14</f>
        <v>43105</v>
      </c>
      <c r="GS14" s="88">
        <f>VLOOKUP(GR14,'Price Data'!$B$4:$AD$1048576,MATCH(GW$4,'Price Data'!$B$2:$AE$2,0),FALSE)</f>
        <v>2039.83</v>
      </c>
      <c r="GT14" s="5">
        <f t="shared" si="27"/>
        <v>2039.83</v>
      </c>
      <c r="GU14" s="79"/>
      <c r="GV14" s="212">
        <f>IF(GT14&gt;0,(GT14+SUM(GU$11:GU14))/GS$6-1,"N/A")</f>
        <v>-3.195902989195476E-3</v>
      </c>
      <c r="GW14" s="374">
        <v>0.3</v>
      </c>
    </row>
    <row r="15" spans="1:206" x14ac:dyDescent="0.25">
      <c r="A15">
        <v>5</v>
      </c>
      <c r="B15" s="315">
        <f>'Price Data'!B9</f>
        <v>43108</v>
      </c>
      <c r="C15" s="200">
        <f t="shared" si="58"/>
        <v>24125.313896383501</v>
      </c>
      <c r="D15" s="200">
        <f t="shared" si="28"/>
        <v>0</v>
      </c>
      <c r="E15" s="200">
        <f t="shared" si="59"/>
        <v>6242.3178262986339</v>
      </c>
      <c r="F15" s="200">
        <f t="shared" si="29"/>
        <v>0</v>
      </c>
      <c r="I15" s="315">
        <f t="shared" si="30"/>
        <v>43108</v>
      </c>
      <c r="J15" s="88">
        <f>VLOOKUP(I15,'Price Data'!$B$4:$AD$1048576,MATCH(N$4,'Price Data'!$B$2:$AE$2,0),FALSE)</f>
        <v>77.77</v>
      </c>
      <c r="K15" s="5">
        <f t="shared" si="0"/>
        <v>0</v>
      </c>
      <c r="M15" s="212" t="str">
        <f>IF(K15&gt;0,(K15+SUM(L$11:L15))/J$6-1,"N/A")</f>
        <v>N/A</v>
      </c>
      <c r="N15" s="344">
        <f>IF(VLOOKUP(N$4,Transactions!$C$5:$M$23,7,FALSE)&gt;I15,0,IF(IFERROR(VLOOKUP(N$4,Transactions!$C$39:$N$42,8,FALSE),0)&gt;I15,VLOOKUP(N$4,Transactions!$C$5:$M$23,5,FALSE),VLOOKUP(N$4,Transactions!$C$5:$M$23,5,FALSE)-IFERROR(VLOOKUP(N$4,Transactions!$C$39:$N$42,5,FALSE),0)))</f>
        <v>0</v>
      </c>
      <c r="P15" s="315">
        <f t="shared" si="31"/>
        <v>43108</v>
      </c>
      <c r="Q15" s="88">
        <f>VLOOKUP(P15,'Price Data'!$B$4:$AD$1048576,MATCH(U$4,'Price Data'!$B$2:$AE$2,0),FALSE)</f>
        <v>62.95</v>
      </c>
      <c r="R15" s="5">
        <f t="shared" si="1"/>
        <v>0</v>
      </c>
      <c r="T15" s="212" t="str">
        <f>IF(R15&gt;0,(R15+SUM(S$11:S15))/Q$6-1,"N/A")</f>
        <v>N/A</v>
      </c>
      <c r="U15" s="344">
        <f>IF(VLOOKUP(U$4,Transactions!$C$5:$M$23,7,FALSE)&gt;P15,0,IF(IFERROR(VLOOKUP(U$4,Transactions!$C$39:$N$42,8,FALSE),0)&gt;P15,VLOOKUP(U$4,Transactions!$C$5:$M$23,5,FALSE),VLOOKUP(U$4,Transactions!$C$5:$M$23,5,FALSE)-IFERROR(VLOOKUP(U$4,Transactions!$C$39:$N$42,5,FALSE),0)))</f>
        <v>0</v>
      </c>
      <c r="W15" s="315">
        <f t="shared" si="32"/>
        <v>43108</v>
      </c>
      <c r="X15" s="88">
        <f>VLOOKUP(W15,'Price Data'!$B$4:$AD$1048576,MATCH(AB$4,'Price Data'!$B$2:$AE$2,0),FALSE)</f>
        <v>110.02</v>
      </c>
      <c r="Y15" s="5">
        <f t="shared" si="2"/>
        <v>0</v>
      </c>
      <c r="Z15" s="79"/>
      <c r="AA15" s="212" t="str">
        <f>IF(Y15&gt;0,(Y15+SUM(Z$11:Z15))/X$6-1,"N/A")</f>
        <v>N/A</v>
      </c>
      <c r="AB15" s="344">
        <f>IF(VLOOKUP(AB$4,Transactions!$C$5:$M$23,7,FALSE)&gt;W15,0,IF(IFERROR(VLOOKUP(AB$4,Transactions!$C$39:$N$42,8,FALSE),0)&gt;W15,VLOOKUP(AB$4,Transactions!$C$5:$M$23,5,FALSE),VLOOKUP(AB$4,Transactions!$C$5:$M$23,5,FALSE)-IFERROR(VLOOKUP(AB$4,Transactions!$C$39:$N$42,5,FALSE),0)))</f>
        <v>0</v>
      </c>
      <c r="AD15" s="315">
        <f t="shared" si="33"/>
        <v>43108</v>
      </c>
      <c r="AE15" s="88">
        <f>VLOOKUP(AD15,'Price Data'!$B$4:$AD$1048576,MATCH(AI$4,'Price Data'!$B$2:$AE$2,0),FALSE)</f>
        <v>81.709999999999994</v>
      </c>
      <c r="AF15" s="5">
        <f t="shared" si="3"/>
        <v>0</v>
      </c>
      <c r="AG15" s="79"/>
      <c r="AH15" s="212" t="str">
        <f>IF(AF15&gt;0,(AF15+SUM(AG$11:AG15))/AE$6-1,"N/A")</f>
        <v>N/A</v>
      </c>
      <c r="AI15" s="344">
        <f>IF(VLOOKUP(AI$4,Transactions!$C$5:$M$23,7,FALSE)&gt;AD15,0,IF(IFERROR(VLOOKUP(AI$4,Transactions!$C$39:$N$42,8,FALSE),0)&gt;AD15,VLOOKUP(AI$4,Transactions!$C$5:$M$23,5,FALSE),VLOOKUP(AI$4,Transactions!$C$5:$M$23,5,FALSE)-IFERROR(VLOOKUP(AI$4,Transactions!$C$39:$N$42,5,FALSE),0)))</f>
        <v>0</v>
      </c>
      <c r="AK15" s="315">
        <f t="shared" si="34"/>
        <v>43108</v>
      </c>
      <c r="AL15" s="88">
        <f>VLOOKUP(AK15,'Price Data'!$B$4:$AD$1048576,MATCH(AP$4,'Price Data'!$B$2:$AE$2,0),FALSE)</f>
        <v>391.86</v>
      </c>
      <c r="AM15" s="5">
        <f t="shared" si="4"/>
        <v>0</v>
      </c>
      <c r="AN15" s="79"/>
      <c r="AO15" s="212" t="str">
        <f>IF(AM15&gt;0,(AM15+SUM(AN$11:AN15))/AL$6-1,"N/A")</f>
        <v>N/A</v>
      </c>
      <c r="AP15" s="344">
        <f>IF(VLOOKUP(AP$4,Transactions!$C$5:$M$23,7,FALSE)&gt;AK15,0,IF(IFERROR(VLOOKUP(AP$4,Transactions!$C$39:$N$42,8,FALSE),0)&gt;AK15,VLOOKUP(AP$4,Transactions!$C$5:$M$23,5,FALSE),VLOOKUP(AP$4,Transactions!$C$5:$M$23,5,FALSE)-IFERROR(VLOOKUP(AP$4,Transactions!$C$39:$N$42,5,FALSE),0)))</f>
        <v>0</v>
      </c>
      <c r="AR15" s="315">
        <f t="shared" si="35"/>
        <v>43108</v>
      </c>
      <c r="AS15" s="88">
        <f>VLOOKUP(AR15,'Price Data'!$B$4:$AD$1048576,MATCH(AW$4,'Price Data'!$B$2:$AE$2,0),FALSE)</f>
        <v>99.49</v>
      </c>
      <c r="AT15" s="5">
        <f t="shared" si="5"/>
        <v>0</v>
      </c>
      <c r="AU15" s="79"/>
      <c r="AV15" s="212" t="str">
        <f>IF(AT15&gt;0,(AT15+SUM(AU$11:AU15))/AS$6-1,"N/A")</f>
        <v>N/A</v>
      </c>
      <c r="AW15" s="344">
        <f>IF(VLOOKUP(AW$4,Transactions!$C$5:$M$23,7,FALSE)&gt;AR15,0,IF(IFERROR(VLOOKUP(AW$4,Transactions!$C$39:$N$42,8,FALSE),0)&gt;AR15,VLOOKUP(AW$4,Transactions!$C$5:$M$23,5,FALSE),VLOOKUP(AW$4,Transactions!$C$5:$M$23,5,FALSE)-IFERROR(VLOOKUP(AW$4,Transactions!$C$39:$N$42,5,FALSE),0)))</f>
        <v>0</v>
      </c>
      <c r="AY15" s="315">
        <f t="shared" si="36"/>
        <v>43108</v>
      </c>
      <c r="AZ15" s="88">
        <f>VLOOKUP(AY15,'Price Data'!$B$4:$AD$1048576,MATCH(BD$4,'Price Data'!$B$2:$AE$2,0),FALSE)</f>
        <v>108.86</v>
      </c>
      <c r="BA15" s="5">
        <f t="shared" si="6"/>
        <v>0</v>
      </c>
      <c r="BB15" s="79"/>
      <c r="BC15" s="212" t="str">
        <f>IF(BA15&gt;0,(BA15+SUM(BB$11:BB15))/AZ$6-1,"N/A")</f>
        <v>N/A</v>
      </c>
      <c r="BD15" s="344">
        <f>IF(VLOOKUP(BD$4,Transactions!$C$5:$M$23,7,FALSE)&gt;AY15,0,IF(IFERROR(VLOOKUP(BD$4,Transactions!$C$39:$N$42,8,FALSE),0)&gt;AY15,VLOOKUP(BD$4,Transactions!$C$5:$M$23,5,FALSE),VLOOKUP(BD$4,Transactions!$C$5:$M$23,5,FALSE)-IFERROR(VLOOKUP(BD$4,Transactions!$C$39:$N$42,5,FALSE),0)))</f>
        <v>0</v>
      </c>
      <c r="BF15" s="315">
        <f t="shared" si="37"/>
        <v>43108</v>
      </c>
      <c r="BG15" s="88">
        <f>VLOOKUP(BF15,'Price Data'!$B$4:$AD$1048576,MATCH(BK$4,'Price Data'!$B$2:$AE$2,0),FALSE)</f>
        <v>61.91</v>
      </c>
      <c r="BH15" s="5">
        <f t="shared" si="7"/>
        <v>61.91</v>
      </c>
      <c r="BI15" s="79"/>
      <c r="BJ15" s="212">
        <f>IF(BH15&gt;0,(BH15+SUM(BI$11:BI15))/BG$6-1,"N/A")</f>
        <v>1.6808093994777895E-2</v>
      </c>
      <c r="BK15" s="344">
        <f>IF(VLOOKUP(BK$4,Transactions!$C$5:$M$23,7,FALSE)&gt;BF15,0,IF(IFERROR(VLOOKUP(BK$4,Transactions!$C$39:$N$42,8,FALSE),0)&gt;BF15,VLOOKUP(BK$4,Transactions!$C$5:$M$23,5,FALSE),VLOOKUP(BK$4,Transactions!$C$5:$M$23,5,FALSE)-IFERROR(VLOOKUP(BK$4,Transactions!$C$39:$N$42,5,FALSE),0)))</f>
        <v>10</v>
      </c>
      <c r="BM15" s="315">
        <f t="shared" si="38"/>
        <v>43108</v>
      </c>
      <c r="BN15" s="88">
        <f>VLOOKUP(BM15,'Price Data'!$B$4:$AD$1048576,MATCH(BR$4,'Price Data'!$B$2:$AE$2,0),FALSE)</f>
        <v>55.92</v>
      </c>
      <c r="BO15" s="5">
        <f t="shared" si="8"/>
        <v>55.92</v>
      </c>
      <c r="BP15" s="79"/>
      <c r="BQ15" s="212">
        <f>IF(BO15&gt;0,(BO15+SUM(BP$11:BP15))/BN$6-1,"N/A")</f>
        <v>9.3896713615023497E-2</v>
      </c>
      <c r="BR15" s="344">
        <f>IF(VLOOKUP(BR$4,Transactions!$C$5:$M$23,7,FALSE)&gt;BM15,0,IF(IFERROR(VLOOKUP(BR$4,Transactions!$C$39:$N$42,8,FALSE),0)&gt;BM15,VLOOKUP(BR$4,Transactions!$C$5:$M$23,5,FALSE),VLOOKUP(BR$4,Transactions!$C$5:$M$23,5,FALSE)-IFERROR(VLOOKUP(BR$4,Transactions!$C$39:$N$42,5,FALSE),0)))</f>
        <v>12</v>
      </c>
      <c r="BT15" s="315">
        <f t="shared" si="39"/>
        <v>43108</v>
      </c>
      <c r="BU15" s="88">
        <f>VLOOKUP(BT15,'Price Data'!$B$4:$AD$1048576,MATCH(BY$4,'Price Data'!$B$2:$AE$2,0),FALSE)</f>
        <v>93.17</v>
      </c>
      <c r="BV15" s="5">
        <f t="shared" si="9"/>
        <v>93.17</v>
      </c>
      <c r="BW15" s="79"/>
      <c r="BX15" s="212">
        <f>IF(BV15&gt;0,(BV15+SUM(BW$11:BW15))/BU$6-1,"N/A")</f>
        <v>2.5085267906260311E-2</v>
      </c>
      <c r="BY15" s="344">
        <f>IF(VLOOKUP(BY$4,Transactions!$C$5:$M$23,7,FALSE)&gt;BT15,0,IF(IFERROR(VLOOKUP(BY$4,Transactions!$C$39:$N$42,8,FALSE),0)&gt;BT15,VLOOKUP(BY$4,Transactions!$C$5:$M$23,5,FALSE),VLOOKUP(BY$4,Transactions!$C$5:$M$23,5,FALSE)-IFERROR(VLOOKUP(BY$4,Transactions!$C$39:$N$42,5,FALSE),0)))</f>
        <v>11</v>
      </c>
      <c r="CA15" s="315">
        <f t="shared" si="40"/>
        <v>43108</v>
      </c>
      <c r="CB15" s="88">
        <f>VLOOKUP(CA15,'Price Data'!$B$4:$AD$1048576,MATCH(CF$4,'Price Data'!$B$2:$AE$2,0),FALSE)</f>
        <v>216.84</v>
      </c>
      <c r="CC15" s="5">
        <f t="shared" si="10"/>
        <v>216.84</v>
      </c>
      <c r="CD15" s="79"/>
      <c r="CE15" s="212">
        <f>IF(CC15&gt;0,(CC15+SUM(CD$11:CD15))/CB$6-1,"N/A")</f>
        <v>-5.1319070744192063E-2</v>
      </c>
      <c r="CF15" s="344">
        <f>IF(VLOOKUP(CF$4,Transactions!$C$5:$M$23,7,FALSE)&gt;CA15,0,IF(IFERROR(VLOOKUP(CF$4,Transactions!$C$39:$N$42,8,FALSE),0)&gt;CA15,VLOOKUP(CF$4,Transactions!$C$5:$M$23,5,FALSE),VLOOKUP(CF$4,Transactions!$C$5:$M$23,5,FALSE)-IFERROR(VLOOKUP(CF$4,Transactions!$C$39:$N$42,5,FALSE),0)))</f>
        <v>6</v>
      </c>
      <c r="CH15" s="315">
        <f t="shared" si="41"/>
        <v>43108</v>
      </c>
      <c r="CI15" s="88">
        <f>VLOOKUP(CH15,'Price Data'!$B$4:$AD$1048576,MATCH(CM$4,'Price Data'!$B$2:$AE$2,0),FALSE)</f>
        <v>79.05</v>
      </c>
      <c r="CJ15" s="5">
        <f t="shared" si="11"/>
        <v>79.05</v>
      </c>
      <c r="CK15" s="79"/>
      <c r="CL15" s="212">
        <f>IF(CJ15&gt;0,(CJ15+SUM(CK$11:CK15))/CI$6-1,"N/A")</f>
        <v>7.3757131214343907E-2</v>
      </c>
      <c r="CM15" s="344">
        <f>IF(VLOOKUP(CM$4,Transactions!$C$5:$M$23,7,FALSE)&gt;CH15,0,IF(IFERROR(VLOOKUP(CM$4,Transactions!$C$39:$N$42,8,FALSE),0)&gt;CH15,VLOOKUP(CM$4,Transactions!$C$5:$M$23,5,FALSE),VLOOKUP(CM$4,Transactions!$C$5:$M$23,5,FALSE)-IFERROR(VLOOKUP(CM$4,Transactions!$C$39:$N$42,5,FALSE),0)))</f>
        <v>19</v>
      </c>
      <c r="CO15" s="315">
        <f t="shared" si="42"/>
        <v>43108</v>
      </c>
      <c r="CP15" s="88">
        <f>VLOOKUP(CO15,'Price Data'!$B$4:$AD$1048576,MATCH(CT$4,'Price Data'!$B$2:$AE$2,0),FALSE)</f>
        <v>121.56</v>
      </c>
      <c r="CQ15" s="5">
        <f t="shared" si="12"/>
        <v>121.56</v>
      </c>
      <c r="CR15" s="79"/>
      <c r="CS15" s="212">
        <f>IF(CQ15&gt;0,(CQ15+SUM(CR$11:CR15))/CP$6-1,"N/A")</f>
        <v>8.1879672481310006E-2</v>
      </c>
      <c r="CT15" s="344">
        <f>IF(VLOOKUP(CT$4,Transactions!$C$5:$M$23,7,FALSE)&gt;CO15,0,IF(IFERROR(VLOOKUP(CT$4,Transactions!$C$39:$N$42,8,FALSE),0)&gt;CO15,VLOOKUP(CT$4,Transactions!$C$5:$M$23,5,FALSE),VLOOKUP(CT$4,Transactions!$C$5:$M$23,5,FALSE)-IFERROR(VLOOKUP(CT$4,Transactions!$C$39:$N$42,5,FALSE),0)))</f>
        <v>7</v>
      </c>
      <c r="CV15" s="315">
        <f t="shared" si="43"/>
        <v>43108</v>
      </c>
      <c r="CW15" s="88">
        <f>VLOOKUP(CV15,'Price Data'!$B$4:$AD$1048576,MATCH(DA$4,'Price Data'!$B$2:$AE$2,0),FALSE)</f>
        <v>192.9</v>
      </c>
      <c r="CX15" s="5">
        <f t="shared" si="13"/>
        <v>192.9</v>
      </c>
      <c r="CY15" s="79"/>
      <c r="CZ15" s="212">
        <f>IF(CX15&gt;0,(CX15+SUM(CY$11:CY15))/CW$6-1,"N/A")</f>
        <v>2.546382435808825E-2</v>
      </c>
      <c r="DA15" s="344">
        <f>IF(VLOOKUP(DA$4,Transactions!$C$5:$M$23,7,FALSE)&gt;CV15,0,IF(IFERROR(VLOOKUP(DA$4,Transactions!$C$39:$N$42,8,FALSE),0)&gt;CV15,VLOOKUP(DA$4,Transactions!$C$5:$M$23,5,FALSE),VLOOKUP(DA$4,Transactions!$C$5:$M$23,5,FALSE)-IFERROR(VLOOKUP(DA$4,Transactions!$C$39:$N$42,5,FALSE),0)))</f>
        <v>9.4038062835574934</v>
      </c>
      <c r="DC15" s="315">
        <f t="shared" si="44"/>
        <v>43108</v>
      </c>
      <c r="DD15" s="88">
        <f>VLOOKUP(DC15,'Price Data'!$B$4:$AD$1048576,MATCH(DH$4,'Price Data'!$B$2:$AE$2,0),FALSE)</f>
        <v>162.13999999999999</v>
      </c>
      <c r="DE15" s="5">
        <f t="shared" si="14"/>
        <v>162.13999999999999</v>
      </c>
      <c r="DF15" s="79"/>
      <c r="DG15" s="212">
        <f>IF(DE15&gt;0,(DE15+SUM(DF$11:DF15))/DD$6-1,"N/A")</f>
        <v>2.5099576405133606E-2</v>
      </c>
      <c r="DH15" s="344">
        <f>IF(VLOOKUP(DH$4,Transactions!$C$5:$M$23,7,FALSE)&gt;DC15,0,IF(IFERROR(VLOOKUP(DH$4,Transactions!$C$39:$N$42,8,FALSE),0)&gt;DC15,VLOOKUP(DH$4,Transactions!$C$5:$M$23,5,FALSE),VLOOKUP(DH$4,Transactions!$C$5:$M$23,5,FALSE)-IFERROR(VLOOKUP(DH$4,Transactions!$C$39:$N$42,5,FALSE),0)))</f>
        <v>64.264399064297919</v>
      </c>
      <c r="DJ15" s="315">
        <f t="shared" si="45"/>
        <v>43108</v>
      </c>
      <c r="DK15" s="88">
        <f>VLOOKUP(DJ15,'Price Data'!$B$4:$AD$1048576,MATCH(DO$4,'Price Data'!$B$2:$AE$2,0),FALSE)</f>
        <v>268.66000000000003</v>
      </c>
      <c r="DL15" s="5">
        <f t="shared" si="15"/>
        <v>268.66000000000003</v>
      </c>
      <c r="DM15" s="79"/>
      <c r="DN15" s="212">
        <f>IF(DL15&gt;0,(DL15+SUM(DM$11:DM15))/DK$6-1,"N/A")</f>
        <v>7.6836746963806268E-2</v>
      </c>
      <c r="DO15" s="344">
        <f>IF(VLOOKUP(DO$4,Transactions!$C$5:$M$23,7,FALSE)&gt;DJ15,0,IF(IFERROR(VLOOKUP(DO$4,Transactions!$C$39:$N$42,8,FALSE),0)&gt;DJ15,VLOOKUP(DO$4,Transactions!$C$5:$M$23,5,FALSE),VLOOKUP(DO$4,Transactions!$C$5:$M$23,5,FALSE)-IFERROR(VLOOKUP(DO$4,Transactions!$C$39:$N$42,5,FALSE),0)))</f>
        <v>8</v>
      </c>
      <c r="DQ15" s="315">
        <f t="shared" si="46"/>
        <v>43108</v>
      </c>
      <c r="DR15" s="88">
        <f>VLOOKUP(DQ15,'Price Data'!$B$4:$AD$1048576,MATCH(DV$4,'Price Data'!$B$2:$AE$2,0),FALSE)</f>
        <v>88.28</v>
      </c>
      <c r="DS15" s="5">
        <f t="shared" si="16"/>
        <v>88.28</v>
      </c>
      <c r="DT15" s="79"/>
      <c r="DU15" s="212">
        <f>IF(DS15&gt;0,(DS15+SUM(DT$11:DT15))/DR$6-1,"N/A")</f>
        <v>3.2031797989244826E-2</v>
      </c>
      <c r="DV15" s="344">
        <f>IF(VLOOKUP(DV$4,Transactions!$C$5:$M$23,7,FALSE)&gt;DQ15,0,IF(IFERROR(VLOOKUP(DV$4,Transactions!$C$39:$N$42,8,FALSE),0)&gt;DQ15,VLOOKUP(DV$4,Transactions!$C$5:$M$23,5,FALSE),VLOOKUP(DV$4,Transactions!$C$5:$M$23,5,FALSE)-IFERROR(VLOOKUP(DV$4,Transactions!$C$39:$N$42,5,FALSE),0)))</f>
        <v>23</v>
      </c>
      <c r="DX15" s="315">
        <f t="shared" si="47"/>
        <v>43108</v>
      </c>
      <c r="DY15" s="88">
        <f>VLOOKUP(DX15,'Price Data'!$B$4:$AD$1048576,MATCH(EC$4,'Price Data'!$B$2:$AE$2,0),FALSE)</f>
        <v>64.55</v>
      </c>
      <c r="DZ15" s="5">
        <f t="shared" si="17"/>
        <v>64.55</v>
      </c>
      <c r="EA15" s="79"/>
      <c r="EB15" s="212">
        <f>IF(DZ15&gt;0,(DZ15+SUM(EA$11:EA15))/DY$6-1,"N/A")</f>
        <v>3.1974420463629194E-2</v>
      </c>
      <c r="EC15" s="344">
        <f>IF(VLOOKUP(EC$4,Transactions!$C$5:$M$23,7,FALSE)&gt;DX15,0,IF(IFERROR(VLOOKUP(EC$4,Transactions!$C$39:$N$42,8,FALSE),0)&gt;DX15,VLOOKUP(EC$4,Transactions!$C$5:$M$23,5,FALSE),VLOOKUP(EC$4,Transactions!$C$5:$M$23,5,FALSE)-IFERROR(VLOOKUP(EC$4,Transactions!$C$39:$N$42,5,FALSE),0)))</f>
        <v>27</v>
      </c>
      <c r="EF15" s="315">
        <f t="shared" si="48"/>
        <v>43108</v>
      </c>
      <c r="EG15" s="88">
        <f>VLOOKUP(EF15,'Price Data'!$B$4:$AD$1048576,MATCH(EK$4,'Price Data'!$B$2:$AE$2,0),FALSE)</f>
        <v>10.69</v>
      </c>
      <c r="EH15" s="5">
        <f t="shared" si="18"/>
        <v>0</v>
      </c>
      <c r="EI15" s="79"/>
      <c r="EJ15" s="212" t="str">
        <f>IF(EH15&gt;0,(EH15+SUM(EI$11:EI15))/EG$6-1,"N/A")</f>
        <v>N/A</v>
      </c>
      <c r="EK15" s="344">
        <f>IF(VLOOKUP(EK$4,Transactions!$C$26:$M$34,7,FALSE)&gt;EF15,0,IF(IFERROR(VLOOKUP(EK$4,Transactions!$C$45:$N52,8,FALSE),0)&gt;EF15,VLOOKUP(EK$4,Transactions!$C$26:$M$34,5,FALSE),VLOOKUP(EK$4,Transactions!$C$26:$M$34,5,FALSE)-IFERROR(VLOOKUP(EK$4,Transactions!$C$45:$N$47,5,FALSE),0)))</f>
        <v>0</v>
      </c>
      <c r="EM15" s="315">
        <f t="shared" si="49"/>
        <v>43108</v>
      </c>
      <c r="EN15" s="88">
        <f>VLOOKUP(EM15,'Price Data'!$B$4:$AD$1048576,MATCH(ER$4,'Price Data'!$B$2:$AE$2,0),FALSE)</f>
        <v>87.9</v>
      </c>
      <c r="EO15" s="5">
        <f t="shared" si="19"/>
        <v>87.9</v>
      </c>
      <c r="EP15" s="79"/>
      <c r="EQ15" s="212">
        <f>IF(EO15&gt;0,(EO15+SUM(EP$11:EP15))/EN$6-1,"N/A")</f>
        <v>7.3344029337611971E-3</v>
      </c>
      <c r="ER15" s="344">
        <f>IF(VLOOKUP(ER$4,Transactions!$C$26:$M$34,7,FALSE)&gt;EM15,0,IF(IFERROR(VLOOKUP(ER$4,Transactions!$C$45:$N52,8,FALSE),0)&gt;EM15,VLOOKUP(ER$4,Transactions!$C$26:$M$34,5,FALSE),VLOOKUP(ER$4,Transactions!$C$26:$M$34,5,FALSE)-IFERROR(VLOOKUP(ER$4,Transactions!$C$45:$N$47,5,FALSE),0)))</f>
        <v>0</v>
      </c>
      <c r="ET15" s="315">
        <f t="shared" si="50"/>
        <v>43108</v>
      </c>
      <c r="EU15" s="88">
        <f>VLOOKUP(ET15,'Price Data'!$B$4:$AD$1048576,MATCH(EY$4,'Price Data'!$B$2:$AE$2,0),FALSE)</f>
        <v>87.13</v>
      </c>
      <c r="EV15" s="5">
        <f t="shared" si="20"/>
        <v>87.13</v>
      </c>
      <c r="EW15" s="79"/>
      <c r="EX15" s="212">
        <f>IF(EV15&gt;0,(EV15+SUM(EW$11:EW15))/EU$6-1,"N/A")</f>
        <v>-2.975168783613702E-3</v>
      </c>
      <c r="EY15" s="344">
        <f>IF(VLOOKUP(EY$4,Transactions!$C$26:$M$34,7,FALSE)&gt;ET15,0,IF(IFERROR(VLOOKUP(EY$4,Transactions!$C$45:$N52,8,FALSE),0)&gt;ET15,VLOOKUP(EY$4,Transactions!$C$26:$M$34,5,FALSE),VLOOKUP(EY$4,Transactions!$C$26:$M$34,5,FALSE)-IFERROR(VLOOKUP(EY$4,Transactions!$C$45:$N$47,5,FALSE),0)))</f>
        <v>12.608879734523402</v>
      </c>
      <c r="FA15" s="315">
        <f t="shared" si="51"/>
        <v>43108</v>
      </c>
      <c r="FB15" s="88">
        <f>VLOOKUP(FA15,'Price Data'!$B$4:$AD$1048576,MATCH(FF$4,'Price Data'!$B$2:$AE$2,0),FALSE)</f>
        <v>51.11</v>
      </c>
      <c r="FC15" s="5">
        <f t="shared" si="21"/>
        <v>51.11</v>
      </c>
      <c r="FD15" s="79"/>
      <c r="FE15" s="212">
        <f>IF(FC15&gt;0,(FC15+SUM(FD$11:FD15))/FB$6-1,"N/A")</f>
        <v>-3.1207333723425323E-3</v>
      </c>
      <c r="FF15" s="344">
        <f>IF(VLOOKUP(FF$4,Transactions!$C$26:$M$34,7,FALSE)&gt;FA15,0,IF(IFERROR(VLOOKUP(FF$4,Transactions!$C$45:$N52,8,FALSE),0)&gt;FA15,VLOOKUP(FF$4,Transactions!$C$26:$M$34,5,FALSE),VLOOKUP(FF$4,Transactions!$C$26:$M$34,5,FALSE)-IFERROR(VLOOKUP(FF$4,Transactions!$C$45:$N$47,5,FALSE),0)))</f>
        <v>20.356738833625901</v>
      </c>
      <c r="FH15" s="315">
        <f t="shared" si="52"/>
        <v>43108</v>
      </c>
      <c r="FI15" s="88">
        <f>VLOOKUP(FH15,'Price Data'!$B$4:$AD$1048576,MATCH(FM$4,'Price Data'!$B$2:$AE$2,0),FALSE)</f>
        <v>24.36</v>
      </c>
      <c r="FJ15" s="5">
        <f t="shared" si="22"/>
        <v>24.36</v>
      </c>
      <c r="FK15" s="79"/>
      <c r="FL15" s="212">
        <f>IF(FJ15&gt;0,(FJ15+SUM(FK$11:FK15))/FI$6-1,"N/A")</f>
        <v>4.1067761806967695E-4</v>
      </c>
      <c r="FM15" s="344">
        <f>IF(VLOOKUP(FM$4,Transactions!$C$26:$M$34,7,FALSE)&gt;FH15,0,IF(IFERROR(VLOOKUP(FM$4,Transactions!$C$45:$N52,8,FALSE),0)&gt;FH15,VLOOKUP(FM$4,Transactions!$C$26:$M$34,5,FALSE),VLOOKUP(FM$4,Transactions!$C$26:$M$34,5,FALSE)-IFERROR(VLOOKUP(FM$4,Transactions!$C$45:$N$47,5,FALSE),0)))</f>
        <v>64.516221765913755</v>
      </c>
      <c r="FO15" s="315">
        <f t="shared" si="53"/>
        <v>43108</v>
      </c>
      <c r="FP15" s="88">
        <f>VLOOKUP(FO15,'Price Data'!$B$4:$AD$1048576,MATCH(FT$4,'Price Data'!$B$2:$AE$2,0),FALSE)</f>
        <v>105.1</v>
      </c>
      <c r="FQ15" s="5">
        <f t="shared" si="23"/>
        <v>105.1</v>
      </c>
      <c r="FR15" s="79"/>
      <c r="FS15" s="212">
        <f>IF(FQ15&gt;0,(FQ15+SUM(FR$11:FR15))/FP$6-1,"N/A")</f>
        <v>-4.4520223548356608E-3</v>
      </c>
      <c r="FT15" s="344">
        <f>IF(VLOOKUP(FT$4,Transactions!$C$26:$M$34,7,FALSE)&gt;FO15,0,IF(IFERROR(VLOOKUP(FT$4,Transactions!$C$45:$N52,8,FALSE),0)&gt;FO15,VLOOKUP(FT$4,Transactions!$C$26:$M$34,5,FALSE),VLOOKUP(FT$4,Transactions!$C$26:$M$34,5,FALSE)-IFERROR(VLOOKUP(FT$4,Transactions!$C$45:$N$47,5,FALSE),0)))</f>
        <v>4.6685611442644692</v>
      </c>
      <c r="FV15" s="315">
        <f t="shared" si="54"/>
        <v>43108</v>
      </c>
      <c r="FW15" s="88">
        <f>VLOOKUP(FV15,'Price Data'!$B$4:$AD$1048576,MATCH(GA$4,'Price Data'!$B$2:$AE$2,0),FALSE)</f>
        <v>116.51</v>
      </c>
      <c r="FX15" s="5">
        <f t="shared" si="24"/>
        <v>116.51</v>
      </c>
      <c r="FY15" s="79"/>
      <c r="FZ15" s="212">
        <f>IF(FX15&gt;0,(FX15+SUM(FY$11:FY15))/FW$6-1,"N/A")</f>
        <v>3.5314384151594602E-3</v>
      </c>
      <c r="GA15" s="344">
        <f>IF(VLOOKUP(GA$4,Transactions!$C$26:$M$34,7,FALSE)&gt;FV15,0,IF(IFERROR(VLOOKUP(GA$4,Transactions!$C$45:$N52,8,FALSE),0)&gt;FV15,VLOOKUP(GA$4,Transactions!$C$26:$M$34,5,FALSE),VLOOKUP(GA$4,Transactions!$C$26:$M$34,5,FALSE)-IFERROR(VLOOKUP(GA$4,Transactions!$C$45:$N$47,5,FALSE),0)))</f>
        <v>17.517743324720069</v>
      </c>
      <c r="GD15" s="315">
        <f t="shared" si="55"/>
        <v>43108</v>
      </c>
      <c r="GE15" s="88">
        <f>VLOOKUP(GD15,'Price Data'!$B$4:$AD$1048576,MATCH(GI$4,'Price Data'!$B$2:$AE$2,0),FALSE)</f>
        <v>1624.348</v>
      </c>
      <c r="GF15" s="5">
        <f t="shared" si="25"/>
        <v>1624.348</v>
      </c>
      <c r="GG15" s="79"/>
      <c r="GH15" s="212">
        <f>IF(GF15&gt;0,(GF15+SUM(GG$11:GG15))/GE$6-1,"N/A")</f>
        <v>2.6269135755668804E-2</v>
      </c>
      <c r="GI15" s="374">
        <v>0.5</v>
      </c>
      <c r="GK15" s="315">
        <f t="shared" si="56"/>
        <v>43108</v>
      </c>
      <c r="GL15" s="88">
        <f>VLOOKUP(GK15,'Price Data'!$B$4:$AD$1048576,MATCH(GP$4,'Price Data'!$B$2:$AE$2,0),FALSE)</f>
        <v>2157.96</v>
      </c>
      <c r="GM15" s="5">
        <f t="shared" si="26"/>
        <v>2157.96</v>
      </c>
      <c r="GN15" s="79"/>
      <c r="GO15" s="212">
        <f>IF(GM15&gt;0,(GM15+SUM(GN$11:GN15))/GL$6-1,"N/A")</f>
        <v>2.5914568922484671E-2</v>
      </c>
      <c r="GP15" s="374">
        <v>0.2</v>
      </c>
      <c r="GR15" s="315">
        <f t="shared" si="57"/>
        <v>43108</v>
      </c>
      <c r="GS15" s="88">
        <f>VLOOKUP(GR15,'Price Data'!$B$4:$AD$1048576,MATCH(GW$4,'Price Data'!$B$2:$AE$2,0),FALSE)</f>
        <v>2039.97</v>
      </c>
      <c r="GT15" s="5">
        <f t="shared" si="27"/>
        <v>2039.97</v>
      </c>
      <c r="GU15" s="79"/>
      <c r="GV15" s="212">
        <f>IF(GT15&gt;0,(GT15+SUM(GU$11:GU15))/GS$6-1,"N/A")</f>
        <v>-3.1274891637386171E-3</v>
      </c>
      <c r="GW15" s="374">
        <v>0.3</v>
      </c>
    </row>
    <row r="16" spans="1:206" x14ac:dyDescent="0.25">
      <c r="A16">
        <v>6</v>
      </c>
      <c r="B16" s="315">
        <f>'Price Data'!B10</f>
        <v>43109</v>
      </c>
      <c r="C16" s="200">
        <f t="shared" si="58"/>
        <v>24161.66864791312</v>
      </c>
      <c r="D16" s="200">
        <f t="shared" si="28"/>
        <v>0</v>
      </c>
      <c r="E16" s="200">
        <f t="shared" si="59"/>
        <v>6227.3939487799371</v>
      </c>
      <c r="F16" s="200">
        <f t="shared" si="29"/>
        <v>0</v>
      </c>
      <c r="I16" s="315">
        <f t="shared" si="30"/>
        <v>43109</v>
      </c>
      <c r="J16" s="88">
        <f>VLOOKUP(I16,'Price Data'!$B$4:$AD$1048576,MATCH(N$4,'Price Data'!$B$2:$AE$2,0),FALSE)</f>
        <v>77.69</v>
      </c>
      <c r="K16" s="5">
        <f t="shared" si="0"/>
        <v>0</v>
      </c>
      <c r="M16" s="212" t="str">
        <f>IF(K16&gt;0,(K16+SUM(L$11:L16))/J$6-1,"N/A")</f>
        <v>N/A</v>
      </c>
      <c r="N16" s="344">
        <f>IF(VLOOKUP(N$4,Transactions!$C$5:$M$23,7,FALSE)&gt;I16,0,IF(IFERROR(VLOOKUP(N$4,Transactions!$C$39:$N$42,8,FALSE),0)&gt;I16,VLOOKUP(N$4,Transactions!$C$5:$M$23,5,FALSE),VLOOKUP(N$4,Transactions!$C$5:$M$23,5,FALSE)-IFERROR(VLOOKUP(N$4,Transactions!$C$39:$N$42,5,FALSE),0)))</f>
        <v>0</v>
      </c>
      <c r="P16" s="315">
        <f t="shared" si="31"/>
        <v>43109</v>
      </c>
      <c r="Q16" s="88">
        <f>VLOOKUP(P16,'Price Data'!$B$4:$AD$1048576,MATCH(U$4,'Price Data'!$B$2:$AE$2,0),FALSE)</f>
        <v>62.85</v>
      </c>
      <c r="R16" s="5">
        <f t="shared" si="1"/>
        <v>0</v>
      </c>
      <c r="T16" s="212" t="str">
        <f>IF(R16&gt;0,(R16+SUM(S$11:S16))/Q$6-1,"N/A")</f>
        <v>N/A</v>
      </c>
      <c r="U16" s="344">
        <f>IF(VLOOKUP(U$4,Transactions!$C$5:$M$23,7,FALSE)&gt;P16,0,IF(IFERROR(VLOOKUP(U$4,Transactions!$C$39:$N$42,8,FALSE),0)&gt;P16,VLOOKUP(U$4,Transactions!$C$5:$M$23,5,FALSE),VLOOKUP(U$4,Transactions!$C$5:$M$23,5,FALSE)-IFERROR(VLOOKUP(U$4,Transactions!$C$39:$N$42,5,FALSE),0)))</f>
        <v>0</v>
      </c>
      <c r="W16" s="315">
        <f t="shared" si="32"/>
        <v>43109</v>
      </c>
      <c r="X16" s="88">
        <f>VLOOKUP(W16,'Price Data'!$B$4:$AD$1048576,MATCH(AB$4,'Price Data'!$B$2:$AE$2,0),FALSE)</f>
        <v>109.94</v>
      </c>
      <c r="Y16" s="5">
        <f t="shared" si="2"/>
        <v>0</v>
      </c>
      <c r="Z16" s="79"/>
      <c r="AA16" s="212" t="str">
        <f>IF(Y16&gt;0,(Y16+SUM(Z$11:Z16))/X$6-1,"N/A")</f>
        <v>N/A</v>
      </c>
      <c r="AB16" s="344">
        <f>IF(VLOOKUP(AB$4,Transactions!$C$5:$M$23,7,FALSE)&gt;W16,0,IF(IFERROR(VLOOKUP(AB$4,Transactions!$C$39:$N$42,8,FALSE),0)&gt;W16,VLOOKUP(AB$4,Transactions!$C$5:$M$23,5,FALSE),VLOOKUP(AB$4,Transactions!$C$5:$M$23,5,FALSE)-IFERROR(VLOOKUP(AB$4,Transactions!$C$39:$N$42,5,FALSE),0)))</f>
        <v>0</v>
      </c>
      <c r="AD16" s="315">
        <f t="shared" si="33"/>
        <v>43109</v>
      </c>
      <c r="AE16" s="88">
        <f>VLOOKUP(AD16,'Price Data'!$B$4:$AD$1048576,MATCH(AI$4,'Price Data'!$B$2:$AE$2,0),FALSE)</f>
        <v>82.26</v>
      </c>
      <c r="AF16" s="5">
        <f t="shared" si="3"/>
        <v>0</v>
      </c>
      <c r="AG16" s="79"/>
      <c r="AH16" s="212" t="str">
        <f>IF(AF16&gt;0,(AF16+SUM(AG$11:AG16))/AE$6-1,"N/A")</f>
        <v>N/A</v>
      </c>
      <c r="AI16" s="344">
        <f>IF(VLOOKUP(AI$4,Transactions!$C$5:$M$23,7,FALSE)&gt;AD16,0,IF(IFERROR(VLOOKUP(AI$4,Transactions!$C$39:$N$42,8,FALSE),0)&gt;AD16,VLOOKUP(AI$4,Transactions!$C$5:$M$23,5,FALSE),VLOOKUP(AI$4,Transactions!$C$5:$M$23,5,FALSE)-IFERROR(VLOOKUP(AI$4,Transactions!$C$39:$N$42,5,FALSE),0)))</f>
        <v>0</v>
      </c>
      <c r="AK16" s="315">
        <f t="shared" si="34"/>
        <v>43109</v>
      </c>
      <c r="AL16" s="88">
        <f>VLOOKUP(AK16,'Price Data'!$B$4:$AD$1048576,MATCH(AP$4,'Price Data'!$B$2:$AE$2,0),FALSE)</f>
        <v>397.6</v>
      </c>
      <c r="AM16" s="5">
        <f t="shared" si="4"/>
        <v>0</v>
      </c>
      <c r="AN16" s="79"/>
      <c r="AO16" s="212" t="str">
        <f>IF(AM16&gt;0,(AM16+SUM(AN$11:AN16))/AL$6-1,"N/A")</f>
        <v>N/A</v>
      </c>
      <c r="AP16" s="344">
        <f>IF(VLOOKUP(AP$4,Transactions!$C$5:$M$23,7,FALSE)&gt;AK16,0,IF(IFERROR(VLOOKUP(AP$4,Transactions!$C$39:$N$42,8,FALSE),0)&gt;AK16,VLOOKUP(AP$4,Transactions!$C$5:$M$23,5,FALSE),VLOOKUP(AP$4,Transactions!$C$5:$M$23,5,FALSE)-IFERROR(VLOOKUP(AP$4,Transactions!$C$39:$N$42,5,FALSE),0)))</f>
        <v>0</v>
      </c>
      <c r="AR16" s="315">
        <f t="shared" si="35"/>
        <v>43109</v>
      </c>
      <c r="AS16" s="88">
        <f>VLOOKUP(AR16,'Price Data'!$B$4:$AD$1048576,MATCH(AW$4,'Price Data'!$B$2:$AE$2,0),FALSE)</f>
        <v>100.24</v>
      </c>
      <c r="AT16" s="5">
        <f t="shared" si="5"/>
        <v>0</v>
      </c>
      <c r="AU16" s="79"/>
      <c r="AV16" s="212" t="str">
        <f>IF(AT16&gt;0,(AT16+SUM(AU$11:AU16))/AS$6-1,"N/A")</f>
        <v>N/A</v>
      </c>
      <c r="AW16" s="344">
        <f>IF(VLOOKUP(AW$4,Transactions!$C$5:$M$23,7,FALSE)&gt;AR16,0,IF(IFERROR(VLOOKUP(AW$4,Transactions!$C$39:$N$42,8,FALSE),0)&gt;AR16,VLOOKUP(AW$4,Transactions!$C$5:$M$23,5,FALSE),VLOOKUP(AW$4,Transactions!$C$5:$M$23,5,FALSE)-IFERROR(VLOOKUP(AW$4,Transactions!$C$39:$N$42,5,FALSE),0)))</f>
        <v>0</v>
      </c>
      <c r="AY16" s="315">
        <f t="shared" si="36"/>
        <v>43109</v>
      </c>
      <c r="AZ16" s="88">
        <f>VLOOKUP(AY16,'Price Data'!$B$4:$AD$1048576,MATCH(BD$4,'Price Data'!$B$2:$AE$2,0),FALSE)</f>
        <v>109.15</v>
      </c>
      <c r="BA16" s="5">
        <f t="shared" si="6"/>
        <v>0</v>
      </c>
      <c r="BB16" s="79"/>
      <c r="BC16" s="212" t="str">
        <f>IF(BA16&gt;0,(BA16+SUM(BB$11:BB16))/AZ$6-1,"N/A")</f>
        <v>N/A</v>
      </c>
      <c r="BD16" s="344">
        <f>IF(VLOOKUP(BD$4,Transactions!$C$5:$M$23,7,FALSE)&gt;AY16,0,IF(IFERROR(VLOOKUP(BD$4,Transactions!$C$39:$N$42,8,FALSE),0)&gt;AY16,VLOOKUP(BD$4,Transactions!$C$5:$M$23,5,FALSE),VLOOKUP(BD$4,Transactions!$C$5:$M$23,5,FALSE)-IFERROR(VLOOKUP(BD$4,Transactions!$C$39:$N$42,5,FALSE),0)))</f>
        <v>0</v>
      </c>
      <c r="BF16" s="315">
        <f t="shared" si="37"/>
        <v>43109</v>
      </c>
      <c r="BG16" s="88">
        <f>VLOOKUP(BF16,'Price Data'!$B$4:$AD$1048576,MATCH(BK$4,'Price Data'!$B$2:$AE$2,0),FALSE)</f>
        <v>61.85</v>
      </c>
      <c r="BH16" s="5">
        <f t="shared" si="7"/>
        <v>61.85</v>
      </c>
      <c r="BI16" s="79"/>
      <c r="BJ16" s="212">
        <f>IF(BH16&gt;0,(BH16+SUM(BI$11:BI16))/BG$6-1,"N/A")</f>
        <v>1.5828981723237545E-2</v>
      </c>
      <c r="BK16" s="344">
        <f>IF(VLOOKUP(BK$4,Transactions!$C$5:$M$23,7,FALSE)&gt;BF16,0,IF(IFERROR(VLOOKUP(BK$4,Transactions!$C$39:$N$42,8,FALSE),0)&gt;BF16,VLOOKUP(BK$4,Transactions!$C$5:$M$23,5,FALSE),VLOOKUP(BK$4,Transactions!$C$5:$M$23,5,FALSE)-IFERROR(VLOOKUP(BK$4,Transactions!$C$39:$N$42,5,FALSE),0)))</f>
        <v>10</v>
      </c>
      <c r="BM16" s="315">
        <f t="shared" si="38"/>
        <v>43109</v>
      </c>
      <c r="BN16" s="88">
        <f>VLOOKUP(BM16,'Price Data'!$B$4:$AD$1048576,MATCH(BR$4,'Price Data'!$B$2:$AE$2,0),FALSE)</f>
        <v>54.86</v>
      </c>
      <c r="BO16" s="5">
        <f t="shared" si="8"/>
        <v>54.86</v>
      </c>
      <c r="BP16" s="79"/>
      <c r="BQ16" s="212">
        <f>IF(BO16&gt;0,(BO16+SUM(BP$11:BP16))/BN$6-1,"N/A")</f>
        <v>7.3161189358372569E-2</v>
      </c>
      <c r="BR16" s="344">
        <f>IF(VLOOKUP(BR$4,Transactions!$C$5:$M$23,7,FALSE)&gt;BM16,0,IF(IFERROR(VLOOKUP(BR$4,Transactions!$C$39:$N$42,8,FALSE),0)&gt;BM16,VLOOKUP(BR$4,Transactions!$C$5:$M$23,5,FALSE),VLOOKUP(BR$4,Transactions!$C$5:$M$23,5,FALSE)-IFERROR(VLOOKUP(BR$4,Transactions!$C$39:$N$42,5,FALSE),0)))</f>
        <v>12</v>
      </c>
      <c r="BT16" s="315">
        <f t="shared" si="39"/>
        <v>43109</v>
      </c>
      <c r="BU16" s="88">
        <f>VLOOKUP(BT16,'Price Data'!$B$4:$AD$1048576,MATCH(BY$4,'Price Data'!$B$2:$AE$2,0),FALSE)</f>
        <v>93.94</v>
      </c>
      <c r="BV16" s="5">
        <f t="shared" si="9"/>
        <v>93.94</v>
      </c>
      <c r="BW16" s="79"/>
      <c r="BX16" s="212">
        <f>IF(BV16&gt;0,(BV16+SUM(BW$11:BW16))/BU$6-1,"N/A")</f>
        <v>3.3557046979865834E-2</v>
      </c>
      <c r="BY16" s="344">
        <f>IF(VLOOKUP(BY$4,Transactions!$C$5:$M$23,7,FALSE)&gt;BT16,0,IF(IFERROR(VLOOKUP(BY$4,Transactions!$C$39:$N$42,8,FALSE),0)&gt;BT16,VLOOKUP(BY$4,Transactions!$C$5:$M$23,5,FALSE),VLOOKUP(BY$4,Transactions!$C$5:$M$23,5,FALSE)-IFERROR(VLOOKUP(BY$4,Transactions!$C$39:$N$42,5,FALSE),0)))</f>
        <v>11</v>
      </c>
      <c r="CA16" s="315">
        <f t="shared" si="40"/>
        <v>43109</v>
      </c>
      <c r="CB16" s="88">
        <f>VLOOKUP(CA16,'Price Data'!$B$4:$AD$1048576,MATCH(CF$4,'Price Data'!$B$2:$AE$2,0),FALSE)</f>
        <v>222.08</v>
      </c>
      <c r="CC16" s="5">
        <f t="shared" si="10"/>
        <v>222.08</v>
      </c>
      <c r="CD16" s="79"/>
      <c r="CE16" s="212">
        <f>IF(CC16&gt;0,(CC16+SUM(CD$11:CD16))/CB$6-1,"N/A")</f>
        <v>-2.8393927462046609E-2</v>
      </c>
      <c r="CF16" s="344">
        <f>IF(VLOOKUP(CF$4,Transactions!$C$5:$M$23,7,FALSE)&gt;CA16,0,IF(IFERROR(VLOOKUP(CF$4,Transactions!$C$39:$N$42,8,FALSE),0)&gt;CA16,VLOOKUP(CF$4,Transactions!$C$5:$M$23,5,FALSE),VLOOKUP(CF$4,Transactions!$C$5:$M$23,5,FALSE)-IFERROR(VLOOKUP(CF$4,Transactions!$C$39:$N$42,5,FALSE),0)))</f>
        <v>6</v>
      </c>
      <c r="CH16" s="315">
        <f t="shared" si="41"/>
        <v>43109</v>
      </c>
      <c r="CI16" s="88">
        <f>VLOOKUP(CH16,'Price Data'!$B$4:$AD$1048576,MATCH(CM$4,'Price Data'!$B$2:$AE$2,0),FALSE)</f>
        <v>79.19</v>
      </c>
      <c r="CJ16" s="5">
        <f t="shared" si="11"/>
        <v>79.19</v>
      </c>
      <c r="CK16" s="79"/>
      <c r="CL16" s="212">
        <f>IF(CJ16&gt;0,(CJ16+SUM(CK$11:CK16))/CI$6-1,"N/A")</f>
        <v>7.5658788372724661E-2</v>
      </c>
      <c r="CM16" s="344">
        <f>IF(VLOOKUP(CM$4,Transactions!$C$5:$M$23,7,FALSE)&gt;CH16,0,IF(IFERROR(VLOOKUP(CM$4,Transactions!$C$39:$N$42,8,FALSE),0)&gt;CH16,VLOOKUP(CM$4,Transactions!$C$5:$M$23,5,FALSE),VLOOKUP(CM$4,Transactions!$C$5:$M$23,5,FALSE)-IFERROR(VLOOKUP(CM$4,Transactions!$C$39:$N$42,5,FALSE),0)))</f>
        <v>19</v>
      </c>
      <c r="CO16" s="315">
        <f t="shared" si="42"/>
        <v>43109</v>
      </c>
      <c r="CP16" s="88">
        <f>VLOOKUP(CO16,'Price Data'!$B$4:$AD$1048576,MATCH(CT$4,'Price Data'!$B$2:$AE$2,0),FALSE)</f>
        <v>121.35</v>
      </c>
      <c r="CQ16" s="5">
        <f t="shared" si="12"/>
        <v>121.35</v>
      </c>
      <c r="CR16" s="79"/>
      <c r="CS16" s="212">
        <f>IF(CQ16&gt;0,(CQ16+SUM(CR$11:CR16))/CP$6-1,"N/A")</f>
        <v>8.0010679957280173E-2</v>
      </c>
      <c r="CT16" s="344">
        <f>IF(VLOOKUP(CT$4,Transactions!$C$5:$M$23,7,FALSE)&gt;CO16,0,IF(IFERROR(VLOOKUP(CT$4,Transactions!$C$39:$N$42,8,FALSE),0)&gt;CO16,VLOOKUP(CT$4,Transactions!$C$5:$M$23,5,FALSE),VLOOKUP(CT$4,Transactions!$C$5:$M$23,5,FALSE)-IFERROR(VLOOKUP(CT$4,Transactions!$C$39:$N$42,5,FALSE),0)))</f>
        <v>7</v>
      </c>
      <c r="CV16" s="315">
        <f t="shared" si="43"/>
        <v>43109</v>
      </c>
      <c r="CW16" s="88">
        <f>VLOOKUP(CV16,'Price Data'!$B$4:$AD$1048576,MATCH(DA$4,'Price Data'!$B$2:$AE$2,0),FALSE)</f>
        <v>194.14</v>
      </c>
      <c r="CX16" s="5">
        <f t="shared" si="13"/>
        <v>194.14</v>
      </c>
      <c r="CY16" s="79"/>
      <c r="CZ16" s="212">
        <f>IF(CX16&gt;0,(CX16+SUM(CY$11:CY16))/CW$6-1,"N/A")</f>
        <v>3.2055712083355337E-2</v>
      </c>
      <c r="DA16" s="344">
        <f>IF(VLOOKUP(DA$4,Transactions!$C$5:$M$23,7,FALSE)&gt;CV16,0,IF(IFERROR(VLOOKUP(DA$4,Transactions!$C$39:$N$42,8,FALSE),0)&gt;CV16,VLOOKUP(DA$4,Transactions!$C$5:$M$23,5,FALSE),VLOOKUP(DA$4,Transactions!$C$5:$M$23,5,FALSE)-IFERROR(VLOOKUP(DA$4,Transactions!$C$39:$N$42,5,FALSE),0)))</f>
        <v>9.4038062835574934</v>
      </c>
      <c r="DC16" s="315">
        <f t="shared" si="44"/>
        <v>43109</v>
      </c>
      <c r="DD16" s="88">
        <f>VLOOKUP(DC16,'Price Data'!$B$4:$AD$1048576,MATCH(DH$4,'Price Data'!$B$2:$AE$2,0),FALSE)</f>
        <v>162.41999999999999</v>
      </c>
      <c r="DE16" s="5">
        <f t="shared" si="14"/>
        <v>162.41999999999999</v>
      </c>
      <c r="DF16" s="79"/>
      <c r="DG16" s="212">
        <f>IF(DE16&gt;0,(DE16+SUM(DF$11:DF16))/DD$6-1,"N/A")</f>
        <v>2.686982360751089E-2</v>
      </c>
      <c r="DH16" s="344">
        <f>IF(VLOOKUP(DH$4,Transactions!$C$5:$M$23,7,FALSE)&gt;DC16,0,IF(IFERROR(VLOOKUP(DH$4,Transactions!$C$39:$N$42,8,FALSE),0)&gt;DC16,VLOOKUP(DH$4,Transactions!$C$5:$M$23,5,FALSE),VLOOKUP(DH$4,Transactions!$C$5:$M$23,5,FALSE)-IFERROR(VLOOKUP(DH$4,Transactions!$C$39:$N$42,5,FALSE),0)))</f>
        <v>64.264399064297919</v>
      </c>
      <c r="DJ16" s="315">
        <f t="shared" si="45"/>
        <v>43109</v>
      </c>
      <c r="DK16" s="88">
        <f>VLOOKUP(DJ16,'Price Data'!$B$4:$AD$1048576,MATCH(DO$4,'Price Data'!$B$2:$AE$2,0),FALSE)</f>
        <v>267.75</v>
      </c>
      <c r="DL16" s="5">
        <f t="shared" si="15"/>
        <v>267.75</v>
      </c>
      <c r="DM16" s="79"/>
      <c r="DN16" s="212">
        <f>IF(DL16&gt;0,(DL16+SUM(DM$11:DM16))/DK$6-1,"N/A")</f>
        <v>7.3189306184616498E-2</v>
      </c>
      <c r="DO16" s="344">
        <f>IF(VLOOKUP(DO$4,Transactions!$C$5:$M$23,7,FALSE)&gt;DJ16,0,IF(IFERROR(VLOOKUP(DO$4,Transactions!$C$39:$N$42,8,FALSE),0)&gt;DJ16,VLOOKUP(DO$4,Transactions!$C$5:$M$23,5,FALSE),VLOOKUP(DO$4,Transactions!$C$5:$M$23,5,FALSE)-IFERROR(VLOOKUP(DO$4,Transactions!$C$39:$N$42,5,FALSE),0)))</f>
        <v>8</v>
      </c>
      <c r="DQ16" s="315">
        <f t="shared" si="46"/>
        <v>43109</v>
      </c>
      <c r="DR16" s="88">
        <f>VLOOKUP(DQ16,'Price Data'!$B$4:$AD$1048576,MATCH(DV$4,'Price Data'!$B$2:$AE$2,0),FALSE)</f>
        <v>88.22</v>
      </c>
      <c r="DS16" s="5">
        <f t="shared" si="16"/>
        <v>88.22</v>
      </c>
      <c r="DT16" s="79"/>
      <c r="DU16" s="212">
        <f>IF(DS16&gt;0,(DS16+SUM(DT$11:DT16))/DR$6-1,"N/A")</f>
        <v>3.1330371755903474E-2</v>
      </c>
      <c r="DV16" s="344">
        <f>IF(VLOOKUP(DV$4,Transactions!$C$5:$M$23,7,FALSE)&gt;DQ16,0,IF(IFERROR(VLOOKUP(DV$4,Transactions!$C$39:$N$42,8,FALSE),0)&gt;DQ16,VLOOKUP(DV$4,Transactions!$C$5:$M$23,5,FALSE),VLOOKUP(DV$4,Transactions!$C$5:$M$23,5,FALSE)-IFERROR(VLOOKUP(DV$4,Transactions!$C$39:$N$42,5,FALSE),0)))</f>
        <v>23</v>
      </c>
      <c r="DX16" s="315">
        <f t="shared" si="47"/>
        <v>43109</v>
      </c>
      <c r="DY16" s="88">
        <f>VLOOKUP(DX16,'Price Data'!$B$4:$AD$1048576,MATCH(EC$4,'Price Data'!$B$2:$AE$2,0),FALSE)</f>
        <v>64.09</v>
      </c>
      <c r="DZ16" s="5">
        <f t="shared" si="17"/>
        <v>64.09</v>
      </c>
      <c r="EA16" s="79"/>
      <c r="EB16" s="212">
        <f>IF(DZ16&gt;0,(DZ16+SUM(EA$11:EA16))/DY$6-1,"N/A")</f>
        <v>2.4620303756994533E-2</v>
      </c>
      <c r="EC16" s="344">
        <f>IF(VLOOKUP(EC$4,Transactions!$C$5:$M$23,7,FALSE)&gt;DX16,0,IF(IFERROR(VLOOKUP(EC$4,Transactions!$C$39:$N$42,8,FALSE),0)&gt;DX16,VLOOKUP(EC$4,Transactions!$C$5:$M$23,5,FALSE),VLOOKUP(EC$4,Transactions!$C$5:$M$23,5,FALSE)-IFERROR(VLOOKUP(EC$4,Transactions!$C$39:$N$42,5,FALSE),0)))</f>
        <v>27</v>
      </c>
      <c r="EF16" s="315">
        <f t="shared" si="48"/>
        <v>43109</v>
      </c>
      <c r="EG16" s="88">
        <f>VLOOKUP(EF16,'Price Data'!$B$4:$AD$1048576,MATCH(EK$4,'Price Data'!$B$2:$AE$2,0),FALSE)</f>
        <v>10.67</v>
      </c>
      <c r="EH16" s="5">
        <f t="shared" si="18"/>
        <v>0</v>
      </c>
      <c r="EI16" s="79"/>
      <c r="EJ16" s="212" t="str">
        <f>IF(EH16&gt;0,(EH16+SUM(EI$11:EI16))/EG$6-1,"N/A")</f>
        <v>N/A</v>
      </c>
      <c r="EK16" s="344">
        <f>IF(VLOOKUP(EK$4,Transactions!$C$26:$M$34,7,FALSE)&gt;EF16,0,IF(IFERROR(VLOOKUP(EK$4,Transactions!$C$45:$N53,8,FALSE),0)&gt;EF16,VLOOKUP(EK$4,Transactions!$C$26:$M$34,5,FALSE),VLOOKUP(EK$4,Transactions!$C$26:$M$34,5,FALSE)-IFERROR(VLOOKUP(EK$4,Transactions!$C$45:$N$47,5,FALSE),0)))</f>
        <v>0</v>
      </c>
      <c r="EM16" s="315">
        <f t="shared" si="49"/>
        <v>43109</v>
      </c>
      <c r="EN16" s="88">
        <f>VLOOKUP(EM16,'Price Data'!$B$4:$AD$1048576,MATCH(ER$4,'Price Data'!$B$2:$AE$2,0),FALSE)</f>
        <v>87.63</v>
      </c>
      <c r="EO16" s="5">
        <f t="shared" si="19"/>
        <v>87.63</v>
      </c>
      <c r="EP16" s="79"/>
      <c r="EQ16" s="212">
        <f>IF(EO16&gt;0,(EO16+SUM(EP$11:EP16))/EN$6-1,"N/A")</f>
        <v>4.2402016960805256E-3</v>
      </c>
      <c r="ER16" s="344">
        <f>IF(VLOOKUP(ER$4,Transactions!$C$26:$M$34,7,FALSE)&gt;EM16,0,IF(IFERROR(VLOOKUP(ER$4,Transactions!$C$45:$N53,8,FALSE),0)&gt;EM16,VLOOKUP(ER$4,Transactions!$C$26:$M$34,5,FALSE),VLOOKUP(ER$4,Transactions!$C$26:$M$34,5,FALSE)-IFERROR(VLOOKUP(ER$4,Transactions!$C$45:$N$47,5,FALSE),0)))</f>
        <v>0</v>
      </c>
      <c r="ET16" s="315">
        <f t="shared" si="50"/>
        <v>43109</v>
      </c>
      <c r="EU16" s="88">
        <f>VLOOKUP(ET16,'Price Data'!$B$4:$AD$1048576,MATCH(EY$4,'Price Data'!$B$2:$AE$2,0),FALSE)</f>
        <v>86.89</v>
      </c>
      <c r="EV16" s="5">
        <f t="shared" si="20"/>
        <v>86.89</v>
      </c>
      <c r="EW16" s="79"/>
      <c r="EX16" s="212">
        <f>IF(EV16&gt;0,(EV16+SUM(EW$11:EW16))/EU$6-1,"N/A")</f>
        <v>-5.7214784300263499E-3</v>
      </c>
      <c r="EY16" s="344">
        <f>IF(VLOOKUP(EY$4,Transactions!$C$26:$M$34,7,FALSE)&gt;ET16,0,IF(IFERROR(VLOOKUP(EY$4,Transactions!$C$45:$N53,8,FALSE),0)&gt;ET16,VLOOKUP(EY$4,Transactions!$C$26:$M$34,5,FALSE),VLOOKUP(EY$4,Transactions!$C$26:$M$34,5,FALSE)-IFERROR(VLOOKUP(EY$4,Transactions!$C$45:$N$47,5,FALSE),0)))</f>
        <v>12.608879734523402</v>
      </c>
      <c r="FA16" s="315">
        <f t="shared" si="51"/>
        <v>43109</v>
      </c>
      <c r="FB16" s="88">
        <f>VLOOKUP(FA16,'Price Data'!$B$4:$AD$1048576,MATCH(FF$4,'Price Data'!$B$2:$AE$2,0),FALSE)</f>
        <v>50.95</v>
      </c>
      <c r="FC16" s="5">
        <f t="shared" si="21"/>
        <v>50.95</v>
      </c>
      <c r="FD16" s="79"/>
      <c r="FE16" s="212">
        <f>IF(FC16&gt;0,(FC16+SUM(FD$11:FD16))/FB$6-1,"N/A")</f>
        <v>-6.2414667446849537E-3</v>
      </c>
      <c r="FF16" s="344">
        <f>IF(VLOOKUP(FF$4,Transactions!$C$26:$M$34,7,FALSE)&gt;FA16,0,IF(IFERROR(VLOOKUP(FF$4,Transactions!$C$45:$N53,8,FALSE),0)&gt;FA16,VLOOKUP(FF$4,Transactions!$C$26:$M$34,5,FALSE),VLOOKUP(FF$4,Transactions!$C$26:$M$34,5,FALSE)-IFERROR(VLOOKUP(FF$4,Transactions!$C$45:$N$47,5,FALSE),0)))</f>
        <v>20.356738833625901</v>
      </c>
      <c r="FH16" s="315">
        <f t="shared" si="52"/>
        <v>43109</v>
      </c>
      <c r="FI16" s="88">
        <f>VLOOKUP(FH16,'Price Data'!$B$4:$AD$1048576,MATCH(FM$4,'Price Data'!$B$2:$AE$2,0),FALSE)</f>
        <v>24.36</v>
      </c>
      <c r="FJ16" s="5">
        <f t="shared" si="22"/>
        <v>24.36</v>
      </c>
      <c r="FK16" s="79"/>
      <c r="FL16" s="212">
        <f>IF(FJ16&gt;0,(FJ16+SUM(FK$11:FK16))/FI$6-1,"N/A")</f>
        <v>4.1067761806967695E-4</v>
      </c>
      <c r="FM16" s="344">
        <f>IF(VLOOKUP(FM$4,Transactions!$C$26:$M$34,7,FALSE)&gt;FH16,0,IF(IFERROR(VLOOKUP(FM$4,Transactions!$C$45:$N53,8,FALSE),0)&gt;FH16,VLOOKUP(FM$4,Transactions!$C$26:$M$34,5,FALSE),VLOOKUP(FM$4,Transactions!$C$26:$M$34,5,FALSE)-IFERROR(VLOOKUP(FM$4,Transactions!$C$45:$N$47,5,FALSE),0)))</f>
        <v>64.516221765913755</v>
      </c>
      <c r="FO16" s="315">
        <f t="shared" si="53"/>
        <v>43109</v>
      </c>
      <c r="FP16" s="88">
        <f>VLOOKUP(FO16,'Price Data'!$B$4:$AD$1048576,MATCH(FT$4,'Price Data'!$B$2:$AE$2,0),FALSE)</f>
        <v>104.6</v>
      </c>
      <c r="FQ16" s="5">
        <f t="shared" si="23"/>
        <v>104.6</v>
      </c>
      <c r="FR16" s="79"/>
      <c r="FS16" s="212">
        <f>IF(FQ16&gt;0,(FQ16+SUM(FR$11:FR16))/FP$6-1,"N/A")</f>
        <v>-9.188216349341638E-3</v>
      </c>
      <c r="FT16" s="344">
        <f>IF(VLOOKUP(FT$4,Transactions!$C$26:$M$34,7,FALSE)&gt;FO16,0,IF(IFERROR(VLOOKUP(FT$4,Transactions!$C$45:$N53,8,FALSE),0)&gt;FO16,VLOOKUP(FT$4,Transactions!$C$26:$M$34,5,FALSE),VLOOKUP(FT$4,Transactions!$C$26:$M$34,5,FALSE)-IFERROR(VLOOKUP(FT$4,Transactions!$C$45:$N$47,5,FALSE),0)))</f>
        <v>4.6685611442644692</v>
      </c>
      <c r="FV16" s="315">
        <f t="shared" si="54"/>
        <v>43109</v>
      </c>
      <c r="FW16" s="88">
        <f>VLOOKUP(FV16,'Price Data'!$B$4:$AD$1048576,MATCH(GA$4,'Price Data'!$B$2:$AE$2,0),FALSE)</f>
        <v>116.15</v>
      </c>
      <c r="FX16" s="5">
        <f t="shared" si="24"/>
        <v>116.15</v>
      </c>
      <c r="FY16" s="79"/>
      <c r="FZ16" s="212">
        <f>IF(FX16&gt;0,(FX16+SUM(FY$11:FY16))/FW$6-1,"N/A")</f>
        <v>4.3066322136109392E-4</v>
      </c>
      <c r="GA16" s="344">
        <f>IF(VLOOKUP(GA$4,Transactions!$C$26:$M$34,7,FALSE)&gt;FV16,0,IF(IFERROR(VLOOKUP(GA$4,Transactions!$C$45:$N53,8,FALSE),0)&gt;FV16,VLOOKUP(GA$4,Transactions!$C$26:$M$34,5,FALSE),VLOOKUP(GA$4,Transactions!$C$26:$M$34,5,FALSE)-IFERROR(VLOOKUP(GA$4,Transactions!$C$45:$N$47,5,FALSE),0)))</f>
        <v>17.517743324720069</v>
      </c>
      <c r="GD16" s="315">
        <f t="shared" si="55"/>
        <v>43109</v>
      </c>
      <c r="GE16" s="88">
        <f>VLOOKUP(GD16,'Price Data'!$B$4:$AD$1048576,MATCH(GI$4,'Price Data'!$B$2:$AE$2,0),FALSE)</f>
        <v>1625.9169999999999</v>
      </c>
      <c r="GF16" s="5">
        <f t="shared" si="25"/>
        <v>1625.9169999999999</v>
      </c>
      <c r="GG16" s="79"/>
      <c r="GH16" s="212">
        <f>IF(GF16&gt;0,(GF16+SUM(GG$11:GG16))/GE$6-1,"N/A")</f>
        <v>2.7260435818217355E-2</v>
      </c>
      <c r="GI16" s="374">
        <v>0.5</v>
      </c>
      <c r="GK16" s="315">
        <f t="shared" si="56"/>
        <v>43109</v>
      </c>
      <c r="GL16" s="88">
        <f>VLOOKUP(GK16,'Price Data'!$B$4:$AD$1048576,MATCH(GP$4,'Price Data'!$B$2:$AE$2,0),FALSE)</f>
        <v>2161.7800000000002</v>
      </c>
      <c r="GM16" s="5">
        <f t="shared" si="26"/>
        <v>2161.7800000000002</v>
      </c>
      <c r="GN16" s="79"/>
      <c r="GO16" s="212">
        <f>IF(GM16&gt;0,(GM16+SUM(GN$11:GN16))/GL$6-1,"N/A")</f>
        <v>2.7730633007678085E-2</v>
      </c>
      <c r="GP16" s="374">
        <v>0.2</v>
      </c>
      <c r="GR16" s="315">
        <f t="shared" si="57"/>
        <v>43109</v>
      </c>
      <c r="GS16" s="88">
        <f>VLOOKUP(GR16,'Price Data'!$B$4:$AD$1048576,MATCH(GW$4,'Price Data'!$B$2:$AE$2,0),FALSE)</f>
        <v>2033.83</v>
      </c>
      <c r="GT16" s="5">
        <f t="shared" si="27"/>
        <v>2033.83</v>
      </c>
      <c r="GU16" s="79"/>
      <c r="GV16" s="212">
        <f>IF(GT16&gt;0,(GT16+SUM(GU$11:GU16))/GS$6-1,"N/A")</f>
        <v>-6.1279240802005752E-3</v>
      </c>
      <c r="GW16" s="374">
        <v>0.3</v>
      </c>
    </row>
    <row r="17" spans="1:205" x14ac:dyDescent="0.25">
      <c r="A17">
        <v>7</v>
      </c>
      <c r="B17" s="315">
        <f>'Price Data'!B11</f>
        <v>43110</v>
      </c>
      <c r="C17" s="200">
        <f t="shared" si="58"/>
        <v>24083.478808431766</v>
      </c>
      <c r="D17" s="200">
        <f t="shared" si="28"/>
        <v>0</v>
      </c>
      <c r="E17" s="200">
        <f t="shared" si="59"/>
        <v>6224.952945642337</v>
      </c>
      <c r="F17" s="200">
        <f t="shared" si="29"/>
        <v>0</v>
      </c>
      <c r="I17" s="315">
        <f t="shared" si="30"/>
        <v>43110</v>
      </c>
      <c r="J17" s="88">
        <f>VLOOKUP(I17,'Price Data'!$B$4:$AD$1048576,MATCH(N$4,'Price Data'!$B$2:$AE$2,0),FALSE)</f>
        <v>77.44</v>
      </c>
      <c r="K17" s="5">
        <f t="shared" si="0"/>
        <v>0</v>
      </c>
      <c r="M17" s="212" t="str">
        <f>IF(K17&gt;0,(K17+SUM(L$11:L17))/J$6-1,"N/A")</f>
        <v>N/A</v>
      </c>
      <c r="N17" s="344">
        <f>IF(VLOOKUP(N$4,Transactions!$C$5:$M$23,7,FALSE)&gt;I17,0,IF(IFERROR(VLOOKUP(N$4,Transactions!$C$39:$N$42,8,FALSE),0)&gt;I17,VLOOKUP(N$4,Transactions!$C$5:$M$23,5,FALSE),VLOOKUP(N$4,Transactions!$C$5:$M$23,5,FALSE)-IFERROR(VLOOKUP(N$4,Transactions!$C$39:$N$42,5,FALSE),0)))</f>
        <v>0</v>
      </c>
      <c r="P17" s="315">
        <f t="shared" si="31"/>
        <v>43110</v>
      </c>
      <c r="Q17" s="88">
        <f>VLOOKUP(P17,'Price Data'!$B$4:$AD$1048576,MATCH(U$4,'Price Data'!$B$2:$AE$2,0),FALSE)</f>
        <v>62.47</v>
      </c>
      <c r="R17" s="5">
        <f t="shared" si="1"/>
        <v>0</v>
      </c>
      <c r="T17" s="212" t="str">
        <f>IF(R17&gt;0,(R17+SUM(S$11:S17))/Q$6-1,"N/A")</f>
        <v>N/A</v>
      </c>
      <c r="U17" s="344">
        <f>IF(VLOOKUP(U$4,Transactions!$C$5:$M$23,7,FALSE)&gt;P17,0,IF(IFERROR(VLOOKUP(U$4,Transactions!$C$39:$N$42,8,FALSE),0)&gt;P17,VLOOKUP(U$4,Transactions!$C$5:$M$23,5,FALSE),VLOOKUP(U$4,Transactions!$C$5:$M$23,5,FALSE)-IFERROR(VLOOKUP(U$4,Transactions!$C$39:$N$42,5,FALSE),0)))</f>
        <v>0</v>
      </c>
      <c r="W17" s="315">
        <f t="shared" si="32"/>
        <v>43110</v>
      </c>
      <c r="X17" s="88">
        <f>VLOOKUP(W17,'Price Data'!$B$4:$AD$1048576,MATCH(AB$4,'Price Data'!$B$2:$AE$2,0),FALSE)</f>
        <v>109.47</v>
      </c>
      <c r="Y17" s="5">
        <f t="shared" si="2"/>
        <v>0</v>
      </c>
      <c r="Z17" s="79"/>
      <c r="AA17" s="212" t="str">
        <f>IF(Y17&gt;0,(Y17+SUM(Z$11:Z17))/X$6-1,"N/A")</f>
        <v>N/A</v>
      </c>
      <c r="AB17" s="344">
        <f>IF(VLOOKUP(AB$4,Transactions!$C$5:$M$23,7,FALSE)&gt;W17,0,IF(IFERROR(VLOOKUP(AB$4,Transactions!$C$39:$N$42,8,FALSE),0)&gt;W17,VLOOKUP(AB$4,Transactions!$C$5:$M$23,5,FALSE),VLOOKUP(AB$4,Transactions!$C$5:$M$23,5,FALSE)-IFERROR(VLOOKUP(AB$4,Transactions!$C$39:$N$42,5,FALSE),0)))</f>
        <v>0</v>
      </c>
      <c r="AD17" s="315">
        <f t="shared" si="33"/>
        <v>43110</v>
      </c>
      <c r="AE17" s="88">
        <f>VLOOKUP(AD17,'Price Data'!$B$4:$AD$1048576,MATCH(AI$4,'Price Data'!$B$2:$AE$2,0),FALSE)</f>
        <v>81</v>
      </c>
      <c r="AF17" s="5">
        <f t="shared" si="3"/>
        <v>0</v>
      </c>
      <c r="AG17" s="79"/>
      <c r="AH17" s="212" t="str">
        <f>IF(AF17&gt;0,(AF17+SUM(AG$11:AG17))/AE$6-1,"N/A")</f>
        <v>N/A</v>
      </c>
      <c r="AI17" s="344">
        <f>IF(VLOOKUP(AI$4,Transactions!$C$5:$M$23,7,FALSE)&gt;AD17,0,IF(IFERROR(VLOOKUP(AI$4,Transactions!$C$39:$N$42,8,FALSE),0)&gt;AD17,VLOOKUP(AI$4,Transactions!$C$5:$M$23,5,FALSE),VLOOKUP(AI$4,Transactions!$C$5:$M$23,5,FALSE)-IFERROR(VLOOKUP(AI$4,Transactions!$C$39:$N$42,5,FALSE),0)))</f>
        <v>0</v>
      </c>
      <c r="AK17" s="315">
        <f t="shared" si="34"/>
        <v>43110</v>
      </c>
      <c r="AL17" s="88">
        <f>VLOOKUP(AK17,'Price Data'!$B$4:$AD$1048576,MATCH(AP$4,'Price Data'!$B$2:$AE$2,0),FALSE)</f>
        <v>423.76</v>
      </c>
      <c r="AM17" s="5">
        <f t="shared" si="4"/>
        <v>0</v>
      </c>
      <c r="AN17" s="79"/>
      <c r="AO17" s="212" t="str">
        <f>IF(AM17&gt;0,(AM17+SUM(AN$11:AN17))/AL$6-1,"N/A")</f>
        <v>N/A</v>
      </c>
      <c r="AP17" s="344">
        <f>IF(VLOOKUP(AP$4,Transactions!$C$5:$M$23,7,FALSE)&gt;AK17,0,IF(IFERROR(VLOOKUP(AP$4,Transactions!$C$39:$N$42,8,FALSE),0)&gt;AK17,VLOOKUP(AP$4,Transactions!$C$5:$M$23,5,FALSE),VLOOKUP(AP$4,Transactions!$C$5:$M$23,5,FALSE)-IFERROR(VLOOKUP(AP$4,Transactions!$C$39:$N$42,5,FALSE),0)))</f>
        <v>0</v>
      </c>
      <c r="AR17" s="315">
        <f t="shared" si="35"/>
        <v>43110</v>
      </c>
      <c r="AS17" s="88">
        <f>VLOOKUP(AR17,'Price Data'!$B$4:$AD$1048576,MATCH(AW$4,'Price Data'!$B$2:$AE$2,0),FALSE)</f>
        <v>99.69</v>
      </c>
      <c r="AT17" s="5">
        <f t="shared" si="5"/>
        <v>0</v>
      </c>
      <c r="AU17" s="79"/>
      <c r="AV17" s="212" t="str">
        <f>IF(AT17&gt;0,(AT17+SUM(AU$11:AU17))/AS$6-1,"N/A")</f>
        <v>N/A</v>
      </c>
      <c r="AW17" s="344">
        <f>IF(VLOOKUP(AW$4,Transactions!$C$5:$M$23,7,FALSE)&gt;AR17,0,IF(IFERROR(VLOOKUP(AW$4,Transactions!$C$39:$N$42,8,FALSE),0)&gt;AR17,VLOOKUP(AW$4,Transactions!$C$5:$M$23,5,FALSE),VLOOKUP(AW$4,Transactions!$C$5:$M$23,5,FALSE)-IFERROR(VLOOKUP(AW$4,Transactions!$C$39:$N$42,5,FALSE),0)))</f>
        <v>0</v>
      </c>
      <c r="AY17" s="315">
        <f t="shared" si="36"/>
        <v>43110</v>
      </c>
      <c r="AZ17" s="88">
        <f>VLOOKUP(AY17,'Price Data'!$B$4:$AD$1048576,MATCH(BD$4,'Price Data'!$B$2:$AE$2,0),FALSE)</f>
        <v>108.8</v>
      </c>
      <c r="BA17" s="5">
        <f t="shared" si="6"/>
        <v>0</v>
      </c>
      <c r="BB17" s="79"/>
      <c r="BC17" s="212" t="str">
        <f>IF(BA17&gt;0,(BA17+SUM(BB$11:BB17))/AZ$6-1,"N/A")</f>
        <v>N/A</v>
      </c>
      <c r="BD17" s="344">
        <f>IF(VLOOKUP(BD$4,Transactions!$C$5:$M$23,7,FALSE)&gt;AY17,0,IF(IFERROR(VLOOKUP(BD$4,Transactions!$C$39:$N$42,8,FALSE),0)&gt;AY17,VLOOKUP(BD$4,Transactions!$C$5:$M$23,5,FALSE),VLOOKUP(BD$4,Transactions!$C$5:$M$23,5,FALSE)-IFERROR(VLOOKUP(BD$4,Transactions!$C$39:$N$42,5,FALSE),0)))</f>
        <v>0</v>
      </c>
      <c r="BF17" s="315">
        <f t="shared" si="37"/>
        <v>43110</v>
      </c>
      <c r="BG17" s="88">
        <f>VLOOKUP(BF17,'Price Data'!$B$4:$AD$1048576,MATCH(BK$4,'Price Data'!$B$2:$AE$2,0),FALSE)</f>
        <v>62.01</v>
      </c>
      <c r="BH17" s="5">
        <f t="shared" si="7"/>
        <v>62.01</v>
      </c>
      <c r="BI17" s="79"/>
      <c r="BJ17" s="212">
        <f>IF(BH17&gt;0,(BH17+SUM(BI$11:BI17))/BG$6-1,"N/A")</f>
        <v>1.84399477806787E-2</v>
      </c>
      <c r="BK17" s="344">
        <f>IF(VLOOKUP(BK$4,Transactions!$C$5:$M$23,7,FALSE)&gt;BF17,0,IF(IFERROR(VLOOKUP(BK$4,Transactions!$C$39:$N$42,8,FALSE),0)&gt;BF17,VLOOKUP(BK$4,Transactions!$C$5:$M$23,5,FALSE),VLOOKUP(BK$4,Transactions!$C$5:$M$23,5,FALSE)-IFERROR(VLOOKUP(BK$4,Transactions!$C$39:$N$42,5,FALSE),0)))</f>
        <v>10</v>
      </c>
      <c r="BM17" s="315">
        <f t="shared" si="38"/>
        <v>43110</v>
      </c>
      <c r="BN17" s="88">
        <f>VLOOKUP(BM17,'Price Data'!$B$4:$AD$1048576,MATCH(BR$4,'Price Data'!$B$2:$AE$2,0),FALSE)</f>
        <v>53.3</v>
      </c>
      <c r="BO17" s="5">
        <f t="shared" si="8"/>
        <v>53.3</v>
      </c>
      <c r="BP17" s="79"/>
      <c r="BQ17" s="212">
        <f>IF(BO17&gt;0,(BO17+SUM(BP$11:BP17))/BN$6-1,"N/A")</f>
        <v>4.2644757433489833E-2</v>
      </c>
      <c r="BR17" s="344">
        <f>IF(VLOOKUP(BR$4,Transactions!$C$5:$M$23,7,FALSE)&gt;BM17,0,IF(IFERROR(VLOOKUP(BR$4,Transactions!$C$39:$N$42,8,FALSE),0)&gt;BM17,VLOOKUP(BR$4,Transactions!$C$5:$M$23,5,FALSE),VLOOKUP(BR$4,Transactions!$C$5:$M$23,5,FALSE)-IFERROR(VLOOKUP(BR$4,Transactions!$C$39:$N$42,5,FALSE),0)))</f>
        <v>12</v>
      </c>
      <c r="BT17" s="315">
        <f t="shared" si="39"/>
        <v>43110</v>
      </c>
      <c r="BU17" s="88">
        <f>VLOOKUP(BT17,'Price Data'!$B$4:$AD$1048576,MATCH(BY$4,'Price Data'!$B$2:$AE$2,0),FALSE)</f>
        <v>92.31</v>
      </c>
      <c r="BV17" s="5">
        <f t="shared" si="9"/>
        <v>92.31</v>
      </c>
      <c r="BW17" s="79"/>
      <c r="BX17" s="212">
        <f>IF(BV17&gt;0,(BV17+SUM(BW$11:BW17))/BU$6-1,"N/A")</f>
        <v>1.5623280888986679E-2</v>
      </c>
      <c r="BY17" s="344">
        <f>IF(VLOOKUP(BY$4,Transactions!$C$5:$M$23,7,FALSE)&gt;BT17,0,IF(IFERROR(VLOOKUP(BY$4,Transactions!$C$39:$N$42,8,FALSE),0)&gt;BT17,VLOOKUP(BY$4,Transactions!$C$5:$M$23,5,FALSE),VLOOKUP(BY$4,Transactions!$C$5:$M$23,5,FALSE)-IFERROR(VLOOKUP(BY$4,Transactions!$C$39:$N$42,5,FALSE),0)))</f>
        <v>11</v>
      </c>
      <c r="CA17" s="315">
        <f t="shared" si="40"/>
        <v>43110</v>
      </c>
      <c r="CB17" s="88">
        <f>VLOOKUP(CA17,'Price Data'!$B$4:$AD$1048576,MATCH(CF$4,'Price Data'!$B$2:$AE$2,0),FALSE)</f>
        <v>219.36</v>
      </c>
      <c r="CC17" s="5">
        <f t="shared" si="10"/>
        <v>219.36</v>
      </c>
      <c r="CD17" s="79"/>
      <c r="CE17" s="212">
        <f>IF(CC17&gt;0,(CC17+SUM(CD$11:CD17))/CB$6-1,"N/A")</f>
        <v>-4.0294001837511417E-2</v>
      </c>
      <c r="CF17" s="344">
        <f>IF(VLOOKUP(CF$4,Transactions!$C$5:$M$23,7,FALSE)&gt;CA17,0,IF(IFERROR(VLOOKUP(CF$4,Transactions!$C$39:$N$42,8,FALSE),0)&gt;CA17,VLOOKUP(CF$4,Transactions!$C$5:$M$23,5,FALSE),VLOOKUP(CF$4,Transactions!$C$5:$M$23,5,FALSE)-IFERROR(VLOOKUP(CF$4,Transactions!$C$39:$N$42,5,FALSE),0)))</f>
        <v>6</v>
      </c>
      <c r="CH17" s="315">
        <f t="shared" si="41"/>
        <v>43110</v>
      </c>
      <c r="CI17" s="88">
        <f>VLOOKUP(CH17,'Price Data'!$B$4:$AD$1048576,MATCH(CM$4,'Price Data'!$B$2:$AE$2,0),FALSE)</f>
        <v>79.37</v>
      </c>
      <c r="CJ17" s="5">
        <f t="shared" si="11"/>
        <v>79.37</v>
      </c>
      <c r="CK17" s="79"/>
      <c r="CL17" s="212">
        <f>IF(CJ17&gt;0,(CJ17+SUM(CK$11:CK17))/CI$6-1,"N/A")</f>
        <v>7.8103776147785853E-2</v>
      </c>
      <c r="CM17" s="344">
        <f>IF(VLOOKUP(CM$4,Transactions!$C$5:$M$23,7,FALSE)&gt;CH17,0,IF(IFERROR(VLOOKUP(CM$4,Transactions!$C$39:$N$42,8,FALSE),0)&gt;CH17,VLOOKUP(CM$4,Transactions!$C$5:$M$23,5,FALSE),VLOOKUP(CM$4,Transactions!$C$5:$M$23,5,FALSE)-IFERROR(VLOOKUP(CM$4,Transactions!$C$39:$N$42,5,FALSE),0)))</f>
        <v>19</v>
      </c>
      <c r="CO17" s="315">
        <f t="shared" si="42"/>
        <v>43110</v>
      </c>
      <c r="CP17" s="88">
        <f>VLOOKUP(CO17,'Price Data'!$B$4:$AD$1048576,MATCH(CT$4,'Price Data'!$B$2:$AE$2,0),FALSE)</f>
        <v>120.02</v>
      </c>
      <c r="CQ17" s="5">
        <f t="shared" si="12"/>
        <v>120.02</v>
      </c>
      <c r="CR17" s="79"/>
      <c r="CS17" s="212">
        <f>IF(CQ17&gt;0,(CQ17+SUM(CR$11:CR17))/CP$6-1,"N/A")</f>
        <v>6.8173727305090859E-2</v>
      </c>
      <c r="CT17" s="344">
        <f>IF(VLOOKUP(CT$4,Transactions!$C$5:$M$23,7,FALSE)&gt;CO17,0,IF(IFERROR(VLOOKUP(CT$4,Transactions!$C$39:$N$42,8,FALSE),0)&gt;CO17,VLOOKUP(CT$4,Transactions!$C$5:$M$23,5,FALSE),VLOOKUP(CT$4,Transactions!$C$5:$M$23,5,FALSE)-IFERROR(VLOOKUP(CT$4,Transactions!$C$39:$N$42,5,FALSE),0)))</f>
        <v>7</v>
      </c>
      <c r="CV17" s="315">
        <f t="shared" si="43"/>
        <v>43110</v>
      </c>
      <c r="CW17" s="88">
        <f>VLOOKUP(CV17,'Price Data'!$B$4:$AD$1048576,MATCH(DA$4,'Price Data'!$B$2:$AE$2,0),FALSE)</f>
        <v>193.87</v>
      </c>
      <c r="CX17" s="5">
        <f t="shared" si="13"/>
        <v>193.87</v>
      </c>
      <c r="CY17" s="79"/>
      <c r="CZ17" s="212">
        <f>IF(CX17&gt;0,(CX17+SUM(CY$11:CY17))/CW$6-1,"N/A")</f>
        <v>3.0620381691563336E-2</v>
      </c>
      <c r="DA17" s="344">
        <f>IF(VLOOKUP(DA$4,Transactions!$C$5:$M$23,7,FALSE)&gt;CV17,0,IF(IFERROR(VLOOKUP(DA$4,Transactions!$C$39:$N$42,8,FALSE),0)&gt;CV17,VLOOKUP(DA$4,Transactions!$C$5:$M$23,5,FALSE),VLOOKUP(DA$4,Transactions!$C$5:$M$23,5,FALSE)-IFERROR(VLOOKUP(DA$4,Transactions!$C$39:$N$42,5,FALSE),0)))</f>
        <v>9.4038062835574934</v>
      </c>
      <c r="DC17" s="315">
        <f t="shared" si="44"/>
        <v>43110</v>
      </c>
      <c r="DD17" s="88">
        <f>VLOOKUP(DC17,'Price Data'!$B$4:$AD$1048576,MATCH(DH$4,'Price Data'!$B$2:$AE$2,0),FALSE)</f>
        <v>162.19</v>
      </c>
      <c r="DE17" s="5">
        <f t="shared" si="14"/>
        <v>162.19</v>
      </c>
      <c r="DF17" s="79"/>
      <c r="DG17" s="212">
        <f>IF(DE17&gt;0,(DE17+SUM(DF$11:DF17))/DD$6-1,"N/A")</f>
        <v>2.5415691976986787E-2</v>
      </c>
      <c r="DH17" s="344">
        <f>IF(VLOOKUP(DH$4,Transactions!$C$5:$M$23,7,FALSE)&gt;DC17,0,IF(IFERROR(VLOOKUP(DH$4,Transactions!$C$39:$N$42,8,FALSE),0)&gt;DC17,VLOOKUP(DH$4,Transactions!$C$5:$M$23,5,FALSE),VLOOKUP(DH$4,Transactions!$C$5:$M$23,5,FALSE)-IFERROR(VLOOKUP(DH$4,Transactions!$C$39:$N$42,5,FALSE),0)))</f>
        <v>64.264399064297919</v>
      </c>
      <c r="DJ17" s="315">
        <f t="shared" si="45"/>
        <v>43110</v>
      </c>
      <c r="DK17" s="88">
        <f>VLOOKUP(DJ17,'Price Data'!$B$4:$AD$1048576,MATCH(DO$4,'Price Data'!$B$2:$AE$2,0),FALSE)</f>
        <v>268.01</v>
      </c>
      <c r="DL17" s="5">
        <f t="shared" si="15"/>
        <v>268.01</v>
      </c>
      <c r="DM17" s="79"/>
      <c r="DN17" s="212">
        <f>IF(DL17&gt;0,(DL17+SUM(DM$11:DM17))/DK$6-1,"N/A")</f>
        <v>7.4231432121527829E-2</v>
      </c>
      <c r="DO17" s="344">
        <f>IF(VLOOKUP(DO$4,Transactions!$C$5:$M$23,7,FALSE)&gt;DJ17,0,IF(IFERROR(VLOOKUP(DO$4,Transactions!$C$39:$N$42,8,FALSE),0)&gt;DJ17,VLOOKUP(DO$4,Transactions!$C$5:$M$23,5,FALSE),VLOOKUP(DO$4,Transactions!$C$5:$M$23,5,FALSE)-IFERROR(VLOOKUP(DO$4,Transactions!$C$39:$N$42,5,FALSE),0)))</f>
        <v>8</v>
      </c>
      <c r="DQ17" s="315">
        <f t="shared" si="46"/>
        <v>43110</v>
      </c>
      <c r="DR17" s="88">
        <f>VLOOKUP(DQ17,'Price Data'!$B$4:$AD$1048576,MATCH(DV$4,'Price Data'!$B$2:$AE$2,0),FALSE)</f>
        <v>87.82</v>
      </c>
      <c r="DS17" s="5">
        <f t="shared" si="16"/>
        <v>87.82</v>
      </c>
      <c r="DT17" s="79"/>
      <c r="DU17" s="212">
        <f>IF(DS17&gt;0,(DS17+SUM(DT$11:DT17))/DR$6-1,"N/A")</f>
        <v>2.6654196866962687E-2</v>
      </c>
      <c r="DV17" s="344">
        <f>IF(VLOOKUP(DV$4,Transactions!$C$5:$M$23,7,FALSE)&gt;DQ17,0,IF(IFERROR(VLOOKUP(DV$4,Transactions!$C$39:$N$42,8,FALSE),0)&gt;DQ17,VLOOKUP(DV$4,Transactions!$C$5:$M$23,5,FALSE),VLOOKUP(DV$4,Transactions!$C$5:$M$23,5,FALSE)-IFERROR(VLOOKUP(DV$4,Transactions!$C$39:$N$42,5,FALSE),0)))</f>
        <v>23</v>
      </c>
      <c r="DX17" s="315">
        <f t="shared" si="47"/>
        <v>43110</v>
      </c>
      <c r="DY17" s="88">
        <f>VLOOKUP(DX17,'Price Data'!$B$4:$AD$1048576,MATCH(EC$4,'Price Data'!$B$2:$AE$2,0),FALSE)</f>
        <v>64.22</v>
      </c>
      <c r="DZ17" s="5">
        <f t="shared" si="17"/>
        <v>64.22</v>
      </c>
      <c r="EA17" s="79"/>
      <c r="EB17" s="212">
        <f>IF(DZ17&gt;0,(DZ17+SUM(EA$11:EA17))/DY$6-1,"N/A")</f>
        <v>2.6698641087130381E-2</v>
      </c>
      <c r="EC17" s="344">
        <f>IF(VLOOKUP(EC$4,Transactions!$C$5:$M$23,7,FALSE)&gt;DX17,0,IF(IFERROR(VLOOKUP(EC$4,Transactions!$C$39:$N$42,8,FALSE),0)&gt;DX17,VLOOKUP(EC$4,Transactions!$C$5:$M$23,5,FALSE),VLOOKUP(EC$4,Transactions!$C$5:$M$23,5,FALSE)-IFERROR(VLOOKUP(EC$4,Transactions!$C$39:$N$42,5,FALSE),0)))</f>
        <v>27</v>
      </c>
      <c r="EF17" s="315">
        <f t="shared" si="48"/>
        <v>43110</v>
      </c>
      <c r="EG17" s="88">
        <f>VLOOKUP(EF17,'Price Data'!$B$4:$AD$1048576,MATCH(EK$4,'Price Data'!$B$2:$AE$2,0),FALSE)</f>
        <v>10.66</v>
      </c>
      <c r="EH17" s="5">
        <f t="shared" si="18"/>
        <v>0</v>
      </c>
      <c r="EI17" s="79"/>
      <c r="EJ17" s="212" t="str">
        <f>IF(EH17&gt;0,(EH17+SUM(EI$11:EI17))/EG$6-1,"N/A")</f>
        <v>N/A</v>
      </c>
      <c r="EK17" s="344">
        <f>IF(VLOOKUP(EK$4,Transactions!$C$26:$M$34,7,FALSE)&gt;EF17,0,IF(IFERROR(VLOOKUP(EK$4,Transactions!$C$45:$N54,8,FALSE),0)&gt;EF17,VLOOKUP(EK$4,Transactions!$C$26:$M$34,5,FALSE),VLOOKUP(EK$4,Transactions!$C$26:$M$34,5,FALSE)-IFERROR(VLOOKUP(EK$4,Transactions!$C$45:$N$47,5,FALSE),0)))</f>
        <v>0</v>
      </c>
      <c r="EM17" s="315">
        <f t="shared" si="49"/>
        <v>43110</v>
      </c>
      <c r="EN17" s="88">
        <f>VLOOKUP(EM17,'Price Data'!$B$4:$AD$1048576,MATCH(ER$4,'Price Data'!$B$2:$AE$2,0),FALSE)</f>
        <v>87.44</v>
      </c>
      <c r="EO17" s="5">
        <f t="shared" si="19"/>
        <v>87.44</v>
      </c>
      <c r="EP17" s="79"/>
      <c r="EQ17" s="212">
        <f>IF(EO17&gt;0,(EO17+SUM(EP$11:EP17))/EN$6-1,"N/A")</f>
        <v>2.0628008251202257E-3</v>
      </c>
      <c r="ER17" s="344">
        <f>IF(VLOOKUP(ER$4,Transactions!$C$26:$M$34,7,FALSE)&gt;EM17,0,IF(IFERROR(VLOOKUP(ER$4,Transactions!$C$45:$N54,8,FALSE),0)&gt;EM17,VLOOKUP(ER$4,Transactions!$C$26:$M$34,5,FALSE),VLOOKUP(ER$4,Transactions!$C$26:$M$34,5,FALSE)-IFERROR(VLOOKUP(ER$4,Transactions!$C$45:$N$47,5,FALSE),0)))</f>
        <v>0</v>
      </c>
      <c r="ET17" s="315">
        <f t="shared" si="50"/>
        <v>43110</v>
      </c>
      <c r="EU17" s="88">
        <f>VLOOKUP(ET17,'Price Data'!$B$4:$AD$1048576,MATCH(EY$4,'Price Data'!$B$2:$AE$2,0),FALSE)</f>
        <v>86.97</v>
      </c>
      <c r="EV17" s="5">
        <f t="shared" si="20"/>
        <v>86.97</v>
      </c>
      <c r="EW17" s="79"/>
      <c r="EX17" s="212">
        <f>IF(EV17&gt;0,(EV17+SUM(EW$11:EW17))/EU$6-1,"N/A")</f>
        <v>-4.8060418812221339E-3</v>
      </c>
      <c r="EY17" s="344">
        <f>IF(VLOOKUP(EY$4,Transactions!$C$26:$M$34,7,FALSE)&gt;ET17,0,IF(IFERROR(VLOOKUP(EY$4,Transactions!$C$45:$N54,8,FALSE),0)&gt;ET17,VLOOKUP(EY$4,Transactions!$C$26:$M$34,5,FALSE),VLOOKUP(EY$4,Transactions!$C$26:$M$34,5,FALSE)-IFERROR(VLOOKUP(EY$4,Transactions!$C$45:$N$47,5,FALSE),0)))</f>
        <v>12.608879734523402</v>
      </c>
      <c r="FA17" s="315">
        <f t="shared" si="51"/>
        <v>43110</v>
      </c>
      <c r="FB17" s="88">
        <f>VLOOKUP(FA17,'Price Data'!$B$4:$AD$1048576,MATCH(FF$4,'Price Data'!$B$2:$AE$2,0),FALSE)</f>
        <v>51.08</v>
      </c>
      <c r="FC17" s="5">
        <f t="shared" si="21"/>
        <v>51.08</v>
      </c>
      <c r="FD17" s="79"/>
      <c r="FE17" s="212">
        <f>IF(FC17&gt;0,(FC17+SUM(FD$11:FD17))/FB$6-1,"N/A")</f>
        <v>-3.7058708796567918E-3</v>
      </c>
      <c r="FF17" s="344">
        <f>IF(VLOOKUP(FF$4,Transactions!$C$26:$M$34,7,FALSE)&gt;FA17,0,IF(IFERROR(VLOOKUP(FF$4,Transactions!$C$45:$N54,8,FALSE),0)&gt;FA17,VLOOKUP(FF$4,Transactions!$C$26:$M$34,5,FALSE),VLOOKUP(FF$4,Transactions!$C$26:$M$34,5,FALSE)-IFERROR(VLOOKUP(FF$4,Transactions!$C$45:$N$47,5,FALSE),0)))</f>
        <v>20.356738833625901</v>
      </c>
      <c r="FH17" s="315">
        <f t="shared" si="52"/>
        <v>43110</v>
      </c>
      <c r="FI17" s="88">
        <f>VLOOKUP(FH17,'Price Data'!$B$4:$AD$1048576,MATCH(FM$4,'Price Data'!$B$2:$AE$2,0),FALSE)</f>
        <v>24.36</v>
      </c>
      <c r="FJ17" s="5">
        <f t="shared" si="22"/>
        <v>24.36</v>
      </c>
      <c r="FK17" s="79"/>
      <c r="FL17" s="212">
        <f>IF(FJ17&gt;0,(FJ17+SUM(FK$11:FK17))/FI$6-1,"N/A")</f>
        <v>4.1067761806967695E-4</v>
      </c>
      <c r="FM17" s="344">
        <f>IF(VLOOKUP(FM$4,Transactions!$C$26:$M$34,7,FALSE)&gt;FH17,0,IF(IFERROR(VLOOKUP(FM$4,Transactions!$C$45:$N54,8,FALSE),0)&gt;FH17,VLOOKUP(FM$4,Transactions!$C$26:$M$34,5,FALSE),VLOOKUP(FM$4,Transactions!$C$26:$M$34,5,FALSE)-IFERROR(VLOOKUP(FM$4,Transactions!$C$45:$N$47,5,FALSE),0)))</f>
        <v>64.516221765913755</v>
      </c>
      <c r="FO17" s="315">
        <f t="shared" si="53"/>
        <v>43110</v>
      </c>
      <c r="FP17" s="88">
        <f>VLOOKUP(FO17,'Price Data'!$B$4:$AD$1048576,MATCH(FT$4,'Price Data'!$B$2:$AE$2,0),FALSE)</f>
        <v>104.57</v>
      </c>
      <c r="FQ17" s="5">
        <f t="shared" si="23"/>
        <v>104.57</v>
      </c>
      <c r="FR17" s="79"/>
      <c r="FS17" s="212">
        <f>IF(FQ17&gt;0,(FQ17+SUM(FR$11:FR17))/FP$6-1,"N/A")</f>
        <v>-9.4723879890120655E-3</v>
      </c>
      <c r="FT17" s="344">
        <f>IF(VLOOKUP(FT$4,Transactions!$C$26:$M$34,7,FALSE)&gt;FO17,0,IF(IFERROR(VLOOKUP(FT$4,Transactions!$C$45:$N54,8,FALSE),0)&gt;FO17,VLOOKUP(FT$4,Transactions!$C$26:$M$34,5,FALSE),VLOOKUP(FT$4,Transactions!$C$26:$M$34,5,FALSE)-IFERROR(VLOOKUP(FT$4,Transactions!$C$45:$N$47,5,FALSE),0)))</f>
        <v>4.6685611442644692</v>
      </c>
      <c r="FV17" s="315">
        <f t="shared" si="54"/>
        <v>43110</v>
      </c>
      <c r="FW17" s="88">
        <f>VLOOKUP(FV17,'Price Data'!$B$4:$AD$1048576,MATCH(GA$4,'Price Data'!$B$2:$AE$2,0),FALSE)</f>
        <v>115.81</v>
      </c>
      <c r="FX17" s="5">
        <f t="shared" si="24"/>
        <v>115.81</v>
      </c>
      <c r="FY17" s="79"/>
      <c r="FZ17" s="212">
        <f>IF(FX17&gt;0,(FX17+SUM(FY$11:FY17))/FW$6-1,"N/A")</f>
        <v>-2.4978466838930791E-3</v>
      </c>
      <c r="GA17" s="344">
        <f>IF(VLOOKUP(GA$4,Transactions!$C$26:$M$34,7,FALSE)&gt;FV17,0,IF(IFERROR(VLOOKUP(GA$4,Transactions!$C$45:$N54,8,FALSE),0)&gt;FV17,VLOOKUP(GA$4,Transactions!$C$26:$M$34,5,FALSE),VLOOKUP(GA$4,Transactions!$C$26:$M$34,5,FALSE)-IFERROR(VLOOKUP(GA$4,Transactions!$C$45:$N$47,5,FALSE),0)))</f>
        <v>17.517743324720069</v>
      </c>
      <c r="GD17" s="315">
        <f t="shared" si="55"/>
        <v>43110</v>
      </c>
      <c r="GE17" s="88">
        <f>VLOOKUP(GD17,'Price Data'!$B$4:$AD$1048576,MATCH(GI$4,'Price Data'!$B$2:$AE$2,0),FALSE)</f>
        <v>1623.9549999999999</v>
      </c>
      <c r="GF17" s="5">
        <f t="shared" si="25"/>
        <v>1623.9549999999999</v>
      </c>
      <c r="GG17" s="79"/>
      <c r="GH17" s="212">
        <f>IF(GF17&gt;0,(GF17+SUM(GG$11:GG17))/GE$6-1,"N/A")</f>
        <v>2.6020836887229226E-2</v>
      </c>
      <c r="GI17" s="374">
        <v>0.5</v>
      </c>
      <c r="GK17" s="315">
        <f t="shared" si="56"/>
        <v>43110</v>
      </c>
      <c r="GL17" s="88">
        <f>VLOOKUP(GK17,'Price Data'!$B$4:$AD$1048576,MATCH(GP$4,'Price Data'!$B$2:$AE$2,0),FALSE)</f>
        <v>2162.2800000000002</v>
      </c>
      <c r="GM17" s="5">
        <f t="shared" si="26"/>
        <v>2162.2800000000002</v>
      </c>
      <c r="GN17" s="79"/>
      <c r="GO17" s="212">
        <f>IF(GM17&gt;0,(GM17+SUM(GN$11:GN17))/GL$6-1,"N/A")</f>
        <v>2.7968337730870818E-2</v>
      </c>
      <c r="GP17" s="374">
        <v>0.2</v>
      </c>
      <c r="GR17" s="315">
        <f t="shared" si="57"/>
        <v>43110</v>
      </c>
      <c r="GS17" s="88">
        <f>VLOOKUP(GR17,'Price Data'!$B$4:$AD$1048576,MATCH(GW$4,'Price Data'!$B$2:$AE$2,0),FALSE)</f>
        <v>2033.97</v>
      </c>
      <c r="GT17" s="5">
        <f t="shared" si="27"/>
        <v>2033.97</v>
      </c>
      <c r="GU17" s="79"/>
      <c r="GV17" s="212">
        <f>IF(GT17&gt;0,(GT17+SUM(GU$11:GU17))/GS$6-1,"N/A")</f>
        <v>-6.0595102547437163E-3</v>
      </c>
      <c r="GW17" s="374">
        <v>0.3</v>
      </c>
    </row>
    <row r="18" spans="1:205" x14ac:dyDescent="0.25">
      <c r="A18">
        <v>8</v>
      </c>
      <c r="B18" s="315">
        <f>'Price Data'!B12</f>
        <v>43111</v>
      </c>
      <c r="C18" s="200">
        <f t="shared" si="58"/>
        <v>24241.887691126049</v>
      </c>
      <c r="D18" s="200">
        <f t="shared" si="28"/>
        <v>0</v>
      </c>
      <c r="E18" s="200">
        <f t="shared" si="59"/>
        <v>6224.4750611268346</v>
      </c>
      <c r="F18" s="200">
        <f t="shared" si="29"/>
        <v>0</v>
      </c>
      <c r="I18" s="315">
        <f t="shared" si="30"/>
        <v>43111</v>
      </c>
      <c r="J18" s="88">
        <f>VLOOKUP(I18,'Price Data'!$B$4:$AD$1048576,MATCH(N$4,'Price Data'!$B$2:$AE$2,0),FALSE)</f>
        <v>79.02</v>
      </c>
      <c r="K18" s="5">
        <f t="shared" si="0"/>
        <v>0</v>
      </c>
      <c r="M18" s="212" t="str">
        <f>IF(K18&gt;0,(K18+SUM(L$11:L18))/J$6-1,"N/A")</f>
        <v>N/A</v>
      </c>
      <c r="N18" s="344">
        <f>IF(VLOOKUP(N$4,Transactions!$C$5:$M$23,7,FALSE)&gt;I18,0,IF(IFERROR(VLOOKUP(N$4,Transactions!$C$39:$N$42,8,FALSE),0)&gt;I18,VLOOKUP(N$4,Transactions!$C$5:$M$23,5,FALSE),VLOOKUP(N$4,Transactions!$C$5:$M$23,5,FALSE)-IFERROR(VLOOKUP(N$4,Transactions!$C$39:$N$42,5,FALSE),0)))</f>
        <v>0</v>
      </c>
      <c r="P18" s="315">
        <f t="shared" si="31"/>
        <v>43111</v>
      </c>
      <c r="Q18" s="88">
        <f>VLOOKUP(P18,'Price Data'!$B$4:$AD$1048576,MATCH(U$4,'Price Data'!$B$2:$AE$2,0),FALSE)</f>
        <v>63.29</v>
      </c>
      <c r="R18" s="5">
        <f t="shared" si="1"/>
        <v>0</v>
      </c>
      <c r="T18" s="212" t="str">
        <f>IF(R18&gt;0,(R18+SUM(S$11:S18))/Q$6-1,"N/A")</f>
        <v>N/A</v>
      </c>
      <c r="U18" s="344">
        <f>IF(VLOOKUP(U$4,Transactions!$C$5:$M$23,7,FALSE)&gt;P18,0,IF(IFERROR(VLOOKUP(U$4,Transactions!$C$39:$N$42,8,FALSE),0)&gt;P18,VLOOKUP(U$4,Transactions!$C$5:$M$23,5,FALSE),VLOOKUP(U$4,Transactions!$C$5:$M$23,5,FALSE)-IFERROR(VLOOKUP(U$4,Transactions!$C$39:$N$42,5,FALSE),0)))</f>
        <v>0</v>
      </c>
      <c r="W18" s="315">
        <f t="shared" si="32"/>
        <v>43111</v>
      </c>
      <c r="X18" s="88">
        <f>VLOOKUP(W18,'Price Data'!$B$4:$AD$1048576,MATCH(AB$4,'Price Data'!$B$2:$AE$2,0),FALSE)</f>
        <v>110.99</v>
      </c>
      <c r="Y18" s="5">
        <f t="shared" si="2"/>
        <v>0</v>
      </c>
      <c r="Z18" s="79"/>
      <c r="AA18" s="212" t="str">
        <f>IF(Y18&gt;0,(Y18+SUM(Z$11:Z18))/X$6-1,"N/A")</f>
        <v>N/A</v>
      </c>
      <c r="AB18" s="344">
        <f>IF(VLOOKUP(AB$4,Transactions!$C$5:$M$23,7,FALSE)&gt;W18,0,IF(IFERROR(VLOOKUP(AB$4,Transactions!$C$39:$N$42,8,FALSE),0)&gt;W18,VLOOKUP(AB$4,Transactions!$C$5:$M$23,5,FALSE),VLOOKUP(AB$4,Transactions!$C$5:$M$23,5,FALSE)-IFERROR(VLOOKUP(AB$4,Transactions!$C$39:$N$42,5,FALSE),0)))</f>
        <v>0</v>
      </c>
      <c r="AD18" s="315">
        <f t="shared" si="33"/>
        <v>43111</v>
      </c>
      <c r="AE18" s="88">
        <f>VLOOKUP(AD18,'Price Data'!$B$4:$AD$1048576,MATCH(AI$4,'Price Data'!$B$2:$AE$2,0),FALSE)</f>
        <v>79.959999999999994</v>
      </c>
      <c r="AF18" s="5">
        <f t="shared" si="3"/>
        <v>0</v>
      </c>
      <c r="AG18" s="79"/>
      <c r="AH18" s="212" t="str">
        <f>IF(AF18&gt;0,(AF18+SUM(AG$11:AG18))/AE$6-1,"N/A")</f>
        <v>N/A</v>
      </c>
      <c r="AI18" s="344">
        <f>IF(VLOOKUP(AI$4,Transactions!$C$5:$M$23,7,FALSE)&gt;AD18,0,IF(IFERROR(VLOOKUP(AI$4,Transactions!$C$39:$N$42,8,FALSE),0)&gt;AD18,VLOOKUP(AI$4,Transactions!$C$5:$M$23,5,FALSE),VLOOKUP(AI$4,Transactions!$C$5:$M$23,5,FALSE)-IFERROR(VLOOKUP(AI$4,Transactions!$C$39:$N$42,5,FALSE),0)))</f>
        <v>0</v>
      </c>
      <c r="AK18" s="315">
        <f t="shared" si="34"/>
        <v>43111</v>
      </c>
      <c r="AL18" s="88">
        <f>VLOOKUP(AK18,'Price Data'!$B$4:$AD$1048576,MATCH(AP$4,'Price Data'!$B$2:$AE$2,0),FALSE)</f>
        <v>421.37</v>
      </c>
      <c r="AM18" s="5">
        <f t="shared" si="4"/>
        <v>0</v>
      </c>
      <c r="AN18" s="79"/>
      <c r="AO18" s="212" t="str">
        <f>IF(AM18&gt;0,(AM18+SUM(AN$11:AN18))/AL$6-1,"N/A")</f>
        <v>N/A</v>
      </c>
      <c r="AP18" s="344">
        <f>IF(VLOOKUP(AP$4,Transactions!$C$5:$M$23,7,FALSE)&gt;AK18,0,IF(IFERROR(VLOOKUP(AP$4,Transactions!$C$39:$N$42,8,FALSE),0)&gt;AK18,VLOOKUP(AP$4,Transactions!$C$5:$M$23,5,FALSE),VLOOKUP(AP$4,Transactions!$C$5:$M$23,5,FALSE)-IFERROR(VLOOKUP(AP$4,Transactions!$C$39:$N$42,5,FALSE),0)))</f>
        <v>0</v>
      </c>
      <c r="AR18" s="315">
        <f t="shared" si="35"/>
        <v>43111</v>
      </c>
      <c r="AS18" s="88">
        <f>VLOOKUP(AR18,'Price Data'!$B$4:$AD$1048576,MATCH(AW$4,'Price Data'!$B$2:$AE$2,0),FALSE)</f>
        <v>99.27</v>
      </c>
      <c r="AT18" s="5">
        <f t="shared" si="5"/>
        <v>0</v>
      </c>
      <c r="AU18" s="79"/>
      <c r="AV18" s="212" t="str">
        <f>IF(AT18&gt;0,(AT18+SUM(AU$11:AU18))/AS$6-1,"N/A")</f>
        <v>N/A</v>
      </c>
      <c r="AW18" s="344">
        <f>IF(VLOOKUP(AW$4,Transactions!$C$5:$M$23,7,FALSE)&gt;AR18,0,IF(IFERROR(VLOOKUP(AW$4,Transactions!$C$39:$N$42,8,FALSE),0)&gt;AR18,VLOOKUP(AW$4,Transactions!$C$5:$M$23,5,FALSE),VLOOKUP(AW$4,Transactions!$C$5:$M$23,5,FALSE)-IFERROR(VLOOKUP(AW$4,Transactions!$C$39:$N$42,5,FALSE),0)))</f>
        <v>0</v>
      </c>
      <c r="AY18" s="315">
        <f t="shared" si="36"/>
        <v>43111</v>
      </c>
      <c r="AZ18" s="88">
        <f>VLOOKUP(AY18,'Price Data'!$B$4:$AD$1048576,MATCH(BD$4,'Price Data'!$B$2:$AE$2,0),FALSE)</f>
        <v>109.1</v>
      </c>
      <c r="BA18" s="5">
        <f t="shared" si="6"/>
        <v>0</v>
      </c>
      <c r="BB18" s="79"/>
      <c r="BC18" s="212" t="str">
        <f>IF(BA18&gt;0,(BA18+SUM(BB$11:BB18))/AZ$6-1,"N/A")</f>
        <v>N/A</v>
      </c>
      <c r="BD18" s="344">
        <f>IF(VLOOKUP(BD$4,Transactions!$C$5:$M$23,7,FALSE)&gt;AY18,0,IF(IFERROR(VLOOKUP(BD$4,Transactions!$C$39:$N$42,8,FALSE),0)&gt;AY18,VLOOKUP(BD$4,Transactions!$C$5:$M$23,5,FALSE),VLOOKUP(BD$4,Transactions!$C$5:$M$23,5,FALSE)-IFERROR(VLOOKUP(BD$4,Transactions!$C$39:$N$42,5,FALSE),0)))</f>
        <v>0</v>
      </c>
      <c r="BF18" s="315">
        <f t="shared" si="37"/>
        <v>43111</v>
      </c>
      <c r="BG18" s="88">
        <f>VLOOKUP(BF18,'Price Data'!$B$4:$AD$1048576,MATCH(BK$4,'Price Data'!$B$2:$AE$2,0),FALSE)</f>
        <v>62.47</v>
      </c>
      <c r="BH18" s="5">
        <f t="shared" si="7"/>
        <v>62.47</v>
      </c>
      <c r="BI18" s="79"/>
      <c r="BJ18" s="212">
        <f>IF(BH18&gt;0,(BH18+SUM(BI$11:BI18))/BG$6-1,"N/A")</f>
        <v>2.5946475195822494E-2</v>
      </c>
      <c r="BK18" s="344">
        <f>IF(VLOOKUP(BK$4,Transactions!$C$5:$M$23,7,FALSE)&gt;BF18,0,IF(IFERROR(VLOOKUP(BK$4,Transactions!$C$39:$N$42,8,FALSE),0)&gt;BF18,VLOOKUP(BK$4,Transactions!$C$5:$M$23,5,FALSE),VLOOKUP(BK$4,Transactions!$C$5:$M$23,5,FALSE)-IFERROR(VLOOKUP(BK$4,Transactions!$C$39:$N$42,5,FALSE),0)))</f>
        <v>10</v>
      </c>
      <c r="BM18" s="315">
        <f t="shared" si="38"/>
        <v>43111</v>
      </c>
      <c r="BN18" s="88">
        <f>VLOOKUP(BM18,'Price Data'!$B$4:$AD$1048576,MATCH(BR$4,'Price Data'!$B$2:$AE$2,0),FALSE)</f>
        <v>53.2</v>
      </c>
      <c r="BO18" s="5">
        <f t="shared" si="8"/>
        <v>53.2</v>
      </c>
      <c r="BP18" s="79"/>
      <c r="BQ18" s="212">
        <f>IF(BO18&gt;0,(BO18+SUM(BP$11:BP18))/BN$6-1,"N/A")</f>
        <v>4.0688575899843649E-2</v>
      </c>
      <c r="BR18" s="344">
        <f>IF(VLOOKUP(BR$4,Transactions!$C$5:$M$23,7,FALSE)&gt;BM18,0,IF(IFERROR(VLOOKUP(BR$4,Transactions!$C$39:$N$42,8,FALSE),0)&gt;BM18,VLOOKUP(BR$4,Transactions!$C$5:$M$23,5,FALSE),VLOOKUP(BR$4,Transactions!$C$5:$M$23,5,FALSE)-IFERROR(VLOOKUP(BR$4,Transactions!$C$39:$N$42,5,FALSE),0)))</f>
        <v>12</v>
      </c>
      <c r="BT18" s="315">
        <f t="shared" si="39"/>
        <v>43111</v>
      </c>
      <c r="BU18" s="88">
        <f>VLOOKUP(BT18,'Price Data'!$B$4:$AD$1048576,MATCH(BY$4,'Price Data'!$B$2:$AE$2,0),FALSE)</f>
        <v>92.41</v>
      </c>
      <c r="BV18" s="5">
        <f t="shared" si="9"/>
        <v>92.41</v>
      </c>
      <c r="BW18" s="79"/>
      <c r="BX18" s="212">
        <f>IF(BV18&gt;0,(BV18+SUM(BW$11:BW18))/BU$6-1,"N/A")</f>
        <v>1.6723511937506874E-2</v>
      </c>
      <c r="BY18" s="344">
        <f>IF(VLOOKUP(BY$4,Transactions!$C$5:$M$23,7,FALSE)&gt;BT18,0,IF(IFERROR(VLOOKUP(BY$4,Transactions!$C$39:$N$42,8,FALSE),0)&gt;BT18,VLOOKUP(BY$4,Transactions!$C$5:$M$23,5,FALSE),VLOOKUP(BY$4,Transactions!$C$5:$M$23,5,FALSE)-IFERROR(VLOOKUP(BY$4,Transactions!$C$39:$N$42,5,FALSE),0)))</f>
        <v>11</v>
      </c>
      <c r="CA18" s="315">
        <f t="shared" si="40"/>
        <v>43111</v>
      </c>
      <c r="CB18" s="88">
        <f>VLOOKUP(CA18,'Price Data'!$B$4:$AD$1048576,MATCH(CF$4,'Price Data'!$B$2:$AE$2,0),FALSE)</f>
        <v>219.05</v>
      </c>
      <c r="CC18" s="5">
        <f t="shared" si="10"/>
        <v>219.05</v>
      </c>
      <c r="CD18" s="79"/>
      <c r="CE18" s="212">
        <f>IF(CC18&gt;0,(CC18+SUM(CD$11:CD18))/CB$6-1,"N/A")</f>
        <v>-4.1650260314126886E-2</v>
      </c>
      <c r="CF18" s="344">
        <f>IF(VLOOKUP(CF$4,Transactions!$C$5:$M$23,7,FALSE)&gt;CA18,0,IF(IFERROR(VLOOKUP(CF$4,Transactions!$C$39:$N$42,8,FALSE),0)&gt;CA18,VLOOKUP(CF$4,Transactions!$C$5:$M$23,5,FALSE),VLOOKUP(CF$4,Transactions!$C$5:$M$23,5,FALSE)-IFERROR(VLOOKUP(CF$4,Transactions!$C$39:$N$42,5,FALSE),0)))</f>
        <v>6</v>
      </c>
      <c r="CH18" s="315">
        <f t="shared" si="41"/>
        <v>43111</v>
      </c>
      <c r="CI18" s="88">
        <f>VLOOKUP(CH18,'Price Data'!$B$4:$AD$1048576,MATCH(CM$4,'Price Data'!$B$2:$AE$2,0),FALSE)</f>
        <v>79.75</v>
      </c>
      <c r="CJ18" s="5">
        <f t="shared" si="11"/>
        <v>79.75</v>
      </c>
      <c r="CK18" s="79"/>
      <c r="CL18" s="212">
        <f>IF(CJ18&gt;0,(CJ18+SUM(CK$11:CK18))/CI$6-1,"N/A")</f>
        <v>8.3265417006248343E-2</v>
      </c>
      <c r="CM18" s="344">
        <f>IF(VLOOKUP(CM$4,Transactions!$C$5:$M$23,7,FALSE)&gt;CH18,0,IF(IFERROR(VLOOKUP(CM$4,Transactions!$C$39:$N$42,8,FALSE),0)&gt;CH18,VLOOKUP(CM$4,Transactions!$C$5:$M$23,5,FALSE),VLOOKUP(CM$4,Transactions!$C$5:$M$23,5,FALSE)-IFERROR(VLOOKUP(CM$4,Transactions!$C$39:$N$42,5,FALSE),0)))</f>
        <v>19</v>
      </c>
      <c r="CO18" s="315">
        <f t="shared" si="42"/>
        <v>43111</v>
      </c>
      <c r="CP18" s="88">
        <f>VLOOKUP(CO18,'Price Data'!$B$4:$AD$1048576,MATCH(CT$4,'Price Data'!$B$2:$AE$2,0),FALSE)</f>
        <v>121.72</v>
      </c>
      <c r="CQ18" s="5">
        <f t="shared" si="12"/>
        <v>121.72</v>
      </c>
      <c r="CR18" s="79"/>
      <c r="CS18" s="212">
        <f>IF(CQ18&gt;0,(CQ18+SUM(CR$11:CR18))/CP$6-1,"N/A")</f>
        <v>8.3303666785332853E-2</v>
      </c>
      <c r="CT18" s="344">
        <f>IF(VLOOKUP(CT$4,Transactions!$C$5:$M$23,7,FALSE)&gt;CO18,0,IF(IFERROR(VLOOKUP(CT$4,Transactions!$C$39:$N$42,8,FALSE),0)&gt;CO18,VLOOKUP(CT$4,Transactions!$C$5:$M$23,5,FALSE),VLOOKUP(CT$4,Transactions!$C$5:$M$23,5,FALSE)-IFERROR(VLOOKUP(CT$4,Transactions!$C$39:$N$42,5,FALSE),0)))</f>
        <v>7</v>
      </c>
      <c r="CV18" s="315">
        <f t="shared" si="43"/>
        <v>43111</v>
      </c>
      <c r="CW18" s="88">
        <f>VLOOKUP(CV18,'Price Data'!$B$4:$AD$1048576,MATCH(DA$4,'Price Data'!$B$2:$AE$2,0),FALSE)</f>
        <v>195.77</v>
      </c>
      <c r="CX18" s="5">
        <f t="shared" si="13"/>
        <v>195.77</v>
      </c>
      <c r="CY18" s="79"/>
      <c r="CZ18" s="212">
        <f>IF(CX18&gt;0,(CX18+SUM(CY$11:CY18))/CW$6-1,"N/A")</f>
        <v>4.0720854818988794E-2</v>
      </c>
      <c r="DA18" s="344">
        <f>IF(VLOOKUP(DA$4,Transactions!$C$5:$M$23,7,FALSE)&gt;CV18,0,IF(IFERROR(VLOOKUP(DA$4,Transactions!$C$39:$N$42,8,FALSE),0)&gt;CV18,VLOOKUP(DA$4,Transactions!$C$5:$M$23,5,FALSE),VLOOKUP(DA$4,Transactions!$C$5:$M$23,5,FALSE)-IFERROR(VLOOKUP(DA$4,Transactions!$C$39:$N$42,5,FALSE),0)))</f>
        <v>9.4038062835574934</v>
      </c>
      <c r="DC18" s="315">
        <f t="shared" si="44"/>
        <v>43111</v>
      </c>
      <c r="DD18" s="88">
        <f>VLOOKUP(DC18,'Price Data'!$B$4:$AD$1048576,MATCH(DH$4,'Price Data'!$B$2:$AE$2,0),FALSE)</f>
        <v>163.52000000000001</v>
      </c>
      <c r="DE18" s="5">
        <f t="shared" si="14"/>
        <v>163.52000000000001</v>
      </c>
      <c r="DF18" s="79"/>
      <c r="DG18" s="212">
        <f>IF(DE18&gt;0,(DE18+SUM(DF$11:DF18))/DD$6-1,"N/A")</f>
        <v>3.3824366188278665E-2</v>
      </c>
      <c r="DH18" s="344">
        <f>IF(VLOOKUP(DH$4,Transactions!$C$5:$M$23,7,FALSE)&gt;DC18,0,IF(IFERROR(VLOOKUP(DH$4,Transactions!$C$39:$N$42,8,FALSE),0)&gt;DC18,VLOOKUP(DH$4,Transactions!$C$5:$M$23,5,FALSE),VLOOKUP(DH$4,Transactions!$C$5:$M$23,5,FALSE)-IFERROR(VLOOKUP(DH$4,Transactions!$C$39:$N$42,5,FALSE),0)))</f>
        <v>64.264399064297919</v>
      </c>
      <c r="DJ18" s="315">
        <f t="shared" si="45"/>
        <v>43111</v>
      </c>
      <c r="DK18" s="88">
        <f>VLOOKUP(DJ18,'Price Data'!$B$4:$AD$1048576,MATCH(DO$4,'Price Data'!$B$2:$AE$2,0),FALSE)</f>
        <v>271.19</v>
      </c>
      <c r="DL18" s="5">
        <f t="shared" si="15"/>
        <v>271.19</v>
      </c>
      <c r="DM18" s="79"/>
      <c r="DN18" s="212">
        <f>IF(DL18&gt;0,(DL18+SUM(DM$11:DM18))/DK$6-1,"N/A")</f>
        <v>8.6977433965289119E-2</v>
      </c>
      <c r="DO18" s="344">
        <f>IF(VLOOKUP(DO$4,Transactions!$C$5:$M$23,7,FALSE)&gt;DJ18,0,IF(IFERROR(VLOOKUP(DO$4,Transactions!$C$39:$N$42,8,FALSE),0)&gt;DJ18,VLOOKUP(DO$4,Transactions!$C$5:$M$23,5,FALSE),VLOOKUP(DO$4,Transactions!$C$5:$M$23,5,FALSE)-IFERROR(VLOOKUP(DO$4,Transactions!$C$39:$N$42,5,FALSE),0)))</f>
        <v>8</v>
      </c>
      <c r="DQ18" s="315">
        <f t="shared" si="46"/>
        <v>43111</v>
      </c>
      <c r="DR18" s="88">
        <f>VLOOKUP(DQ18,'Price Data'!$B$4:$AD$1048576,MATCH(DV$4,'Price Data'!$B$2:$AE$2,0),FALSE)</f>
        <v>88.08</v>
      </c>
      <c r="DS18" s="5">
        <f t="shared" si="16"/>
        <v>88.08</v>
      </c>
      <c r="DT18" s="79"/>
      <c r="DU18" s="212">
        <f>IF(DS18&gt;0,(DS18+SUM(DT$11:DT18))/DR$6-1,"N/A")</f>
        <v>2.9693710544774321E-2</v>
      </c>
      <c r="DV18" s="344">
        <f>IF(VLOOKUP(DV$4,Transactions!$C$5:$M$23,7,FALSE)&gt;DQ18,0,IF(IFERROR(VLOOKUP(DV$4,Transactions!$C$39:$N$42,8,FALSE),0)&gt;DQ18,VLOOKUP(DV$4,Transactions!$C$5:$M$23,5,FALSE),VLOOKUP(DV$4,Transactions!$C$5:$M$23,5,FALSE)-IFERROR(VLOOKUP(DV$4,Transactions!$C$39:$N$42,5,FALSE),0)))</f>
        <v>23</v>
      </c>
      <c r="DX18" s="315">
        <f t="shared" si="47"/>
        <v>43111</v>
      </c>
      <c r="DY18" s="88">
        <f>VLOOKUP(DX18,'Price Data'!$B$4:$AD$1048576,MATCH(EC$4,'Price Data'!$B$2:$AE$2,0),FALSE)</f>
        <v>64.290000000000006</v>
      </c>
      <c r="DZ18" s="5">
        <f t="shared" si="17"/>
        <v>64.290000000000006</v>
      </c>
      <c r="EA18" s="79"/>
      <c r="EB18" s="212">
        <f>IF(DZ18&gt;0,(DZ18+SUM(EA$11:EA18))/DY$6-1,"N/A")</f>
        <v>2.7817745803357496E-2</v>
      </c>
      <c r="EC18" s="344">
        <f>IF(VLOOKUP(EC$4,Transactions!$C$5:$M$23,7,FALSE)&gt;DX18,0,IF(IFERROR(VLOOKUP(EC$4,Transactions!$C$39:$N$42,8,FALSE),0)&gt;DX18,VLOOKUP(EC$4,Transactions!$C$5:$M$23,5,FALSE),VLOOKUP(EC$4,Transactions!$C$5:$M$23,5,FALSE)-IFERROR(VLOOKUP(EC$4,Transactions!$C$39:$N$42,5,FALSE),0)))</f>
        <v>27</v>
      </c>
      <c r="EF18" s="315">
        <f t="shared" si="48"/>
        <v>43111</v>
      </c>
      <c r="EG18" s="88">
        <f>VLOOKUP(EF18,'Price Data'!$B$4:$AD$1048576,MATCH(EK$4,'Price Data'!$B$2:$AE$2,0),FALSE)</f>
        <v>10.66</v>
      </c>
      <c r="EH18" s="5">
        <f t="shared" si="18"/>
        <v>0</v>
      </c>
      <c r="EI18" s="79"/>
      <c r="EJ18" s="212" t="str">
        <f>IF(EH18&gt;0,(EH18+SUM(EI$11:EI18))/EG$6-1,"N/A")</f>
        <v>N/A</v>
      </c>
      <c r="EK18" s="344">
        <f>IF(VLOOKUP(EK$4,Transactions!$C$26:$M$34,7,FALSE)&gt;EF18,0,IF(IFERROR(VLOOKUP(EK$4,Transactions!$C$45:$N55,8,FALSE),0)&gt;EF18,VLOOKUP(EK$4,Transactions!$C$26:$M$34,5,FALSE),VLOOKUP(EK$4,Transactions!$C$26:$M$34,5,FALSE)-IFERROR(VLOOKUP(EK$4,Transactions!$C$45:$N$47,5,FALSE),0)))</f>
        <v>0</v>
      </c>
      <c r="EM18" s="315">
        <f t="shared" si="49"/>
        <v>43111</v>
      </c>
      <c r="EN18" s="88">
        <f>VLOOKUP(EM18,'Price Data'!$B$4:$AD$1048576,MATCH(ER$4,'Price Data'!$B$2:$AE$2,0),FALSE)</f>
        <v>87.73</v>
      </c>
      <c r="EO18" s="5">
        <f t="shared" si="19"/>
        <v>87.73</v>
      </c>
      <c r="EP18" s="79"/>
      <c r="EQ18" s="212">
        <f>IF(EO18&gt;0,(EO18+SUM(EP$11:EP18))/EN$6-1,"N/A")</f>
        <v>5.3862021544808236E-3</v>
      </c>
      <c r="ER18" s="344">
        <f>IF(VLOOKUP(ER$4,Transactions!$C$26:$M$34,7,FALSE)&gt;EM18,0,IF(IFERROR(VLOOKUP(ER$4,Transactions!$C$45:$N55,8,FALSE),0)&gt;EM18,VLOOKUP(ER$4,Transactions!$C$26:$M$34,5,FALSE),VLOOKUP(ER$4,Transactions!$C$26:$M$34,5,FALSE)-IFERROR(VLOOKUP(ER$4,Transactions!$C$45:$N$47,5,FALSE),0)))</f>
        <v>0</v>
      </c>
      <c r="ET18" s="315">
        <f t="shared" si="50"/>
        <v>43111</v>
      </c>
      <c r="EU18" s="88">
        <f>VLOOKUP(ET18,'Price Data'!$B$4:$AD$1048576,MATCH(EY$4,'Price Data'!$B$2:$AE$2,0),FALSE)</f>
        <v>87.01</v>
      </c>
      <c r="EV18" s="5">
        <f t="shared" si="20"/>
        <v>87.01</v>
      </c>
      <c r="EW18" s="79"/>
      <c r="EX18" s="212">
        <f>IF(EV18&gt;0,(EV18+SUM(EW$11:EW18))/EU$6-1,"N/A")</f>
        <v>-4.3483236068199149E-3</v>
      </c>
      <c r="EY18" s="344">
        <f>IF(VLOOKUP(EY$4,Transactions!$C$26:$M$34,7,FALSE)&gt;ET18,0,IF(IFERROR(VLOOKUP(EY$4,Transactions!$C$45:$N55,8,FALSE),0)&gt;ET18,VLOOKUP(EY$4,Transactions!$C$26:$M$34,5,FALSE),VLOOKUP(EY$4,Transactions!$C$26:$M$34,5,FALSE)-IFERROR(VLOOKUP(EY$4,Transactions!$C$45:$N$47,5,FALSE),0)))</f>
        <v>12.608879734523402</v>
      </c>
      <c r="FA18" s="315">
        <f t="shared" si="51"/>
        <v>43111</v>
      </c>
      <c r="FB18" s="88">
        <f>VLOOKUP(FA18,'Price Data'!$B$4:$AD$1048576,MATCH(FF$4,'Price Data'!$B$2:$AE$2,0),FALSE)</f>
        <v>50.95</v>
      </c>
      <c r="FC18" s="5">
        <f t="shared" si="21"/>
        <v>50.95</v>
      </c>
      <c r="FD18" s="79"/>
      <c r="FE18" s="212">
        <f>IF(FC18&gt;0,(FC18+SUM(FD$11:FD18))/FB$6-1,"N/A")</f>
        <v>-6.2414667446849537E-3</v>
      </c>
      <c r="FF18" s="344">
        <f>IF(VLOOKUP(FF$4,Transactions!$C$26:$M$34,7,FALSE)&gt;FA18,0,IF(IFERROR(VLOOKUP(FF$4,Transactions!$C$45:$N55,8,FALSE),0)&gt;FA18,VLOOKUP(FF$4,Transactions!$C$26:$M$34,5,FALSE),VLOOKUP(FF$4,Transactions!$C$26:$M$34,5,FALSE)-IFERROR(VLOOKUP(FF$4,Transactions!$C$45:$N$47,5,FALSE),0)))</f>
        <v>20.356738833625901</v>
      </c>
      <c r="FH18" s="315">
        <f t="shared" si="52"/>
        <v>43111</v>
      </c>
      <c r="FI18" s="88">
        <f>VLOOKUP(FH18,'Price Data'!$B$4:$AD$1048576,MATCH(FM$4,'Price Data'!$B$2:$AE$2,0),FALSE)</f>
        <v>24.34</v>
      </c>
      <c r="FJ18" s="5">
        <f t="shared" si="22"/>
        <v>24.34</v>
      </c>
      <c r="FK18" s="79"/>
      <c r="FL18" s="212">
        <f>IF(FJ18&gt;0,(FJ18+SUM(FK$11:FK18))/FI$6-1,"N/A")</f>
        <v>-4.10677618069899E-4</v>
      </c>
      <c r="FM18" s="344">
        <f>IF(VLOOKUP(FM$4,Transactions!$C$26:$M$34,7,FALSE)&gt;FH18,0,IF(IFERROR(VLOOKUP(FM$4,Transactions!$C$45:$N55,8,FALSE),0)&gt;FH18,VLOOKUP(FM$4,Transactions!$C$26:$M$34,5,FALSE),VLOOKUP(FM$4,Transactions!$C$26:$M$34,5,FALSE)-IFERROR(VLOOKUP(FM$4,Transactions!$C$45:$N$47,5,FALSE),0)))</f>
        <v>64.516221765913755</v>
      </c>
      <c r="FO18" s="315">
        <f t="shared" si="53"/>
        <v>43111</v>
      </c>
      <c r="FP18" s="88">
        <f>VLOOKUP(FO18,'Price Data'!$B$4:$AD$1048576,MATCH(FT$4,'Price Data'!$B$2:$AE$2,0),FALSE)</f>
        <v>104.64</v>
      </c>
      <c r="FQ18" s="5">
        <f t="shared" si="23"/>
        <v>104.64</v>
      </c>
      <c r="FR18" s="79"/>
      <c r="FS18" s="212">
        <f>IF(FQ18&gt;0,(FQ18+SUM(FR$11:FR18))/FP$6-1,"N/A")</f>
        <v>-8.8093208297811421E-3</v>
      </c>
      <c r="FT18" s="344">
        <f>IF(VLOOKUP(FT$4,Transactions!$C$26:$M$34,7,FALSE)&gt;FO18,0,IF(IFERROR(VLOOKUP(FT$4,Transactions!$C$45:$N55,8,FALSE),0)&gt;FO18,VLOOKUP(FT$4,Transactions!$C$26:$M$34,5,FALSE),VLOOKUP(FT$4,Transactions!$C$26:$M$34,5,FALSE)-IFERROR(VLOOKUP(FT$4,Transactions!$C$45:$N$47,5,FALSE),0)))</f>
        <v>4.6685611442644692</v>
      </c>
      <c r="FV18" s="315">
        <f t="shared" si="54"/>
        <v>43111</v>
      </c>
      <c r="FW18" s="88">
        <f>VLOOKUP(FV18,'Price Data'!$B$4:$AD$1048576,MATCH(GA$4,'Price Data'!$B$2:$AE$2,0),FALSE)</f>
        <v>115.96</v>
      </c>
      <c r="FX18" s="5">
        <f t="shared" si="24"/>
        <v>115.96</v>
      </c>
      <c r="FY18" s="79"/>
      <c r="FZ18" s="212">
        <f>IF(FX18&gt;0,(FX18+SUM(FY$11:FY18))/FW$6-1,"N/A")</f>
        <v>-1.2058570198104634E-3</v>
      </c>
      <c r="GA18" s="344">
        <f>IF(VLOOKUP(GA$4,Transactions!$C$26:$M$34,7,FALSE)&gt;FV18,0,IF(IFERROR(VLOOKUP(GA$4,Transactions!$C$45:$N55,8,FALSE),0)&gt;FV18,VLOOKUP(GA$4,Transactions!$C$26:$M$34,5,FALSE),VLOOKUP(GA$4,Transactions!$C$26:$M$34,5,FALSE)-IFERROR(VLOOKUP(GA$4,Transactions!$C$45:$N$47,5,FALSE),0)))</f>
        <v>17.517743324720069</v>
      </c>
      <c r="GD18" s="315">
        <f t="shared" si="55"/>
        <v>43111</v>
      </c>
      <c r="GE18" s="88">
        <f>VLOOKUP(GD18,'Price Data'!$B$4:$AD$1048576,MATCH(GI$4,'Price Data'!$B$2:$AE$2,0),FALSE)</f>
        <v>1637.376</v>
      </c>
      <c r="GF18" s="5">
        <f t="shared" si="25"/>
        <v>1637.376</v>
      </c>
      <c r="GG18" s="79"/>
      <c r="GH18" s="212">
        <f>IF(GF18&gt;0,(GF18+SUM(GG$11:GG18))/GE$6-1,"N/A")</f>
        <v>3.4500274834625477E-2</v>
      </c>
      <c r="GI18" s="374">
        <v>0.5</v>
      </c>
      <c r="GK18" s="315">
        <f t="shared" si="56"/>
        <v>43111</v>
      </c>
      <c r="GL18" s="88">
        <f>VLOOKUP(GK18,'Price Data'!$B$4:$AD$1048576,MATCH(GP$4,'Price Data'!$B$2:$AE$2,0),FALSE)</f>
        <v>2171.7800000000002</v>
      </c>
      <c r="GM18" s="5">
        <f t="shared" si="26"/>
        <v>2171.7800000000002</v>
      </c>
      <c r="GN18" s="79"/>
      <c r="GO18" s="212">
        <f>IF(GM18&gt;0,(GM18+SUM(GN$11:GN18))/GL$6-1,"N/A")</f>
        <v>3.2484727471534969E-2</v>
      </c>
      <c r="GP18" s="374">
        <v>0.2</v>
      </c>
      <c r="GR18" s="315">
        <f t="shared" si="57"/>
        <v>43111</v>
      </c>
      <c r="GS18" s="88">
        <f>VLOOKUP(GR18,'Price Data'!$B$4:$AD$1048576,MATCH(GW$4,'Price Data'!$B$2:$AE$2,0),FALSE)</f>
        <v>2036.71</v>
      </c>
      <c r="GT18" s="5">
        <f t="shared" si="27"/>
        <v>2036.71</v>
      </c>
      <c r="GU18" s="79"/>
      <c r="GV18" s="212">
        <f>IF(GT18&gt;0,(GT18+SUM(GU$11:GU18))/GS$6-1,"N/A")</f>
        <v>-4.7205539565180477E-3</v>
      </c>
      <c r="GW18" s="374">
        <v>0.3</v>
      </c>
    </row>
    <row r="19" spans="1:205" x14ac:dyDescent="0.25">
      <c r="A19">
        <v>9</v>
      </c>
      <c r="B19" s="315">
        <f>'Price Data'!B13</f>
        <v>43112</v>
      </c>
      <c r="C19" s="200">
        <f t="shared" si="58"/>
        <v>24404.532259122567</v>
      </c>
      <c r="D19" s="200">
        <f t="shared" si="28"/>
        <v>0</v>
      </c>
      <c r="E19" s="200">
        <f t="shared" si="59"/>
        <v>6228.7836857032653</v>
      </c>
      <c r="F19" s="200">
        <f t="shared" si="29"/>
        <v>0</v>
      </c>
      <c r="I19" s="315">
        <f t="shared" si="30"/>
        <v>43112</v>
      </c>
      <c r="J19" s="88">
        <f>VLOOKUP(I19,'Price Data'!$B$4:$AD$1048576,MATCH(N$4,'Price Data'!$B$2:$AE$2,0),FALSE)</f>
        <v>78.78</v>
      </c>
      <c r="K19" s="5">
        <f t="shared" si="0"/>
        <v>0</v>
      </c>
      <c r="M19" s="212" t="str">
        <f>IF(K19&gt;0,(K19+SUM(L$11:L19))/J$6-1,"N/A")</f>
        <v>N/A</v>
      </c>
      <c r="N19" s="344">
        <f>IF(VLOOKUP(N$4,Transactions!$C$5:$M$23,7,FALSE)&gt;I19,0,IF(IFERROR(VLOOKUP(N$4,Transactions!$C$39:$N$42,8,FALSE),0)&gt;I19,VLOOKUP(N$4,Transactions!$C$5:$M$23,5,FALSE),VLOOKUP(N$4,Transactions!$C$5:$M$23,5,FALSE)-IFERROR(VLOOKUP(N$4,Transactions!$C$39:$N$42,5,FALSE),0)))</f>
        <v>0</v>
      </c>
      <c r="P19" s="315">
        <f t="shared" si="31"/>
        <v>43112</v>
      </c>
      <c r="Q19" s="88">
        <f>VLOOKUP(P19,'Price Data'!$B$4:$AD$1048576,MATCH(U$4,'Price Data'!$B$2:$AE$2,0),FALSE)</f>
        <v>63.39</v>
      </c>
      <c r="R19" s="5">
        <f t="shared" si="1"/>
        <v>0</v>
      </c>
      <c r="T19" s="212" t="str">
        <f>IF(R19&gt;0,(R19+SUM(S$11:S19))/Q$6-1,"N/A")</f>
        <v>N/A</v>
      </c>
      <c r="U19" s="344">
        <f>IF(VLOOKUP(U$4,Transactions!$C$5:$M$23,7,FALSE)&gt;P19,0,IF(IFERROR(VLOOKUP(U$4,Transactions!$C$39:$N$42,8,FALSE),0)&gt;P19,VLOOKUP(U$4,Transactions!$C$5:$M$23,5,FALSE),VLOOKUP(U$4,Transactions!$C$5:$M$23,5,FALSE)-IFERROR(VLOOKUP(U$4,Transactions!$C$39:$N$42,5,FALSE),0)))</f>
        <v>0</v>
      </c>
      <c r="W19" s="315">
        <f t="shared" si="32"/>
        <v>43112</v>
      </c>
      <c r="X19" s="88">
        <f>VLOOKUP(W19,'Price Data'!$B$4:$AD$1048576,MATCH(AB$4,'Price Data'!$B$2:$AE$2,0),FALSE)</f>
        <v>112.47</v>
      </c>
      <c r="Y19" s="5">
        <f t="shared" si="2"/>
        <v>0</v>
      </c>
      <c r="Z19" s="79"/>
      <c r="AA19" s="212" t="str">
        <f>IF(Y19&gt;0,(Y19+SUM(Z$11:Z19))/X$6-1,"N/A")</f>
        <v>N/A</v>
      </c>
      <c r="AB19" s="344">
        <f>IF(VLOOKUP(AB$4,Transactions!$C$5:$M$23,7,FALSE)&gt;W19,0,IF(IFERROR(VLOOKUP(AB$4,Transactions!$C$39:$N$42,8,FALSE),0)&gt;W19,VLOOKUP(AB$4,Transactions!$C$5:$M$23,5,FALSE),VLOOKUP(AB$4,Transactions!$C$5:$M$23,5,FALSE)-IFERROR(VLOOKUP(AB$4,Transactions!$C$39:$N$42,5,FALSE),0)))</f>
        <v>0</v>
      </c>
      <c r="AD19" s="315">
        <f t="shared" si="33"/>
        <v>43112</v>
      </c>
      <c r="AE19" s="88">
        <f>VLOOKUP(AD19,'Price Data'!$B$4:$AD$1048576,MATCH(AI$4,'Price Data'!$B$2:$AE$2,0),FALSE)</f>
        <v>79.900000000000006</v>
      </c>
      <c r="AF19" s="5">
        <f t="shared" si="3"/>
        <v>0</v>
      </c>
      <c r="AG19" s="79"/>
      <c r="AH19" s="212" t="str">
        <f>IF(AF19&gt;0,(AF19+SUM(AG$11:AG19))/AE$6-1,"N/A")</f>
        <v>N/A</v>
      </c>
      <c r="AI19" s="344">
        <f>IF(VLOOKUP(AI$4,Transactions!$C$5:$M$23,7,FALSE)&gt;AD19,0,IF(IFERROR(VLOOKUP(AI$4,Transactions!$C$39:$N$42,8,FALSE),0)&gt;AD19,VLOOKUP(AI$4,Transactions!$C$5:$M$23,5,FALSE),VLOOKUP(AI$4,Transactions!$C$5:$M$23,5,FALSE)-IFERROR(VLOOKUP(AI$4,Transactions!$C$39:$N$42,5,FALSE),0)))</f>
        <v>0</v>
      </c>
      <c r="AK19" s="315">
        <f t="shared" si="34"/>
        <v>43112</v>
      </c>
      <c r="AL19" s="88">
        <f>VLOOKUP(AK19,'Price Data'!$B$4:$AD$1048576,MATCH(AP$4,'Price Data'!$B$2:$AE$2,0),FALSE)</f>
        <v>419.04</v>
      </c>
      <c r="AM19" s="5">
        <f t="shared" si="4"/>
        <v>0</v>
      </c>
      <c r="AN19" s="79"/>
      <c r="AO19" s="212" t="str">
        <f>IF(AM19&gt;0,(AM19+SUM(AN$11:AN19))/AL$6-1,"N/A")</f>
        <v>N/A</v>
      </c>
      <c r="AP19" s="344">
        <f>IF(VLOOKUP(AP$4,Transactions!$C$5:$M$23,7,FALSE)&gt;AK19,0,IF(IFERROR(VLOOKUP(AP$4,Transactions!$C$39:$N$42,8,FALSE),0)&gt;AK19,VLOOKUP(AP$4,Transactions!$C$5:$M$23,5,FALSE),VLOOKUP(AP$4,Transactions!$C$5:$M$23,5,FALSE)-IFERROR(VLOOKUP(AP$4,Transactions!$C$39:$N$42,5,FALSE),0)))</f>
        <v>0</v>
      </c>
      <c r="AR19" s="315">
        <f t="shared" si="35"/>
        <v>43112</v>
      </c>
      <c r="AS19" s="88">
        <f>VLOOKUP(AR19,'Price Data'!$B$4:$AD$1048576,MATCH(AW$4,'Price Data'!$B$2:$AE$2,0),FALSE)</f>
        <v>100.34</v>
      </c>
      <c r="AT19" s="5">
        <f t="shared" si="5"/>
        <v>0</v>
      </c>
      <c r="AU19" s="79"/>
      <c r="AV19" s="212" t="str">
        <f>IF(AT19&gt;0,(AT19+SUM(AU$11:AU19))/AS$6-1,"N/A")</f>
        <v>N/A</v>
      </c>
      <c r="AW19" s="344">
        <f>IF(VLOOKUP(AW$4,Transactions!$C$5:$M$23,7,FALSE)&gt;AR19,0,IF(IFERROR(VLOOKUP(AW$4,Transactions!$C$39:$N$42,8,FALSE),0)&gt;AR19,VLOOKUP(AW$4,Transactions!$C$5:$M$23,5,FALSE),VLOOKUP(AW$4,Transactions!$C$5:$M$23,5,FALSE)-IFERROR(VLOOKUP(AW$4,Transactions!$C$39:$N$42,5,FALSE),0)))</f>
        <v>0</v>
      </c>
      <c r="AY19" s="315">
        <f t="shared" si="36"/>
        <v>43112</v>
      </c>
      <c r="AZ19" s="88">
        <f>VLOOKUP(AY19,'Price Data'!$B$4:$AD$1048576,MATCH(BD$4,'Price Data'!$B$2:$AE$2,0),FALSE)</f>
        <v>110.24</v>
      </c>
      <c r="BA19" s="5">
        <f t="shared" si="6"/>
        <v>0</v>
      </c>
      <c r="BB19" s="79"/>
      <c r="BC19" s="212" t="str">
        <f>IF(BA19&gt;0,(BA19+SUM(BB$11:BB19))/AZ$6-1,"N/A")</f>
        <v>N/A</v>
      </c>
      <c r="BD19" s="344">
        <f>IF(VLOOKUP(BD$4,Transactions!$C$5:$M$23,7,FALSE)&gt;AY19,0,IF(IFERROR(VLOOKUP(BD$4,Transactions!$C$39:$N$42,8,FALSE),0)&gt;AY19,VLOOKUP(BD$4,Transactions!$C$5:$M$23,5,FALSE),VLOOKUP(BD$4,Transactions!$C$5:$M$23,5,FALSE)-IFERROR(VLOOKUP(BD$4,Transactions!$C$39:$N$42,5,FALSE),0)))</f>
        <v>0</v>
      </c>
      <c r="BF19" s="315">
        <f t="shared" si="37"/>
        <v>43112</v>
      </c>
      <c r="BG19" s="88">
        <f>VLOOKUP(BF19,'Price Data'!$B$4:$AD$1048576,MATCH(BK$4,'Price Data'!$B$2:$AE$2,0),FALSE)</f>
        <v>62.81</v>
      </c>
      <c r="BH19" s="5">
        <f t="shared" si="7"/>
        <v>62.81</v>
      </c>
      <c r="BI19" s="79"/>
      <c r="BJ19" s="212">
        <f>IF(BH19&gt;0,(BH19+SUM(BI$11:BI19))/BG$6-1,"N/A")</f>
        <v>3.1494778067885143E-2</v>
      </c>
      <c r="BK19" s="344">
        <f>IF(VLOOKUP(BK$4,Transactions!$C$5:$M$23,7,FALSE)&gt;BF19,0,IF(IFERROR(VLOOKUP(BK$4,Transactions!$C$39:$N$42,8,FALSE),0)&gt;BF19,VLOOKUP(BK$4,Transactions!$C$5:$M$23,5,FALSE),VLOOKUP(BK$4,Transactions!$C$5:$M$23,5,FALSE)-IFERROR(VLOOKUP(BK$4,Transactions!$C$39:$N$42,5,FALSE),0)))</f>
        <v>10</v>
      </c>
      <c r="BM19" s="315">
        <f t="shared" si="38"/>
        <v>43112</v>
      </c>
      <c r="BN19" s="88">
        <f>VLOOKUP(BM19,'Price Data'!$B$4:$AD$1048576,MATCH(BR$4,'Price Data'!$B$2:$AE$2,0),FALSE)</f>
        <v>53.45</v>
      </c>
      <c r="BO19" s="5">
        <f t="shared" si="8"/>
        <v>53.45</v>
      </c>
      <c r="BP19" s="79"/>
      <c r="BQ19" s="212">
        <f>IF(BO19&gt;0,(BO19+SUM(BP$11:BP19))/BN$6-1,"N/A")</f>
        <v>4.5579029733959331E-2</v>
      </c>
      <c r="BR19" s="344">
        <f>IF(VLOOKUP(BR$4,Transactions!$C$5:$M$23,7,FALSE)&gt;BM19,0,IF(IFERROR(VLOOKUP(BR$4,Transactions!$C$39:$N$42,8,FALSE),0)&gt;BM19,VLOOKUP(BR$4,Transactions!$C$5:$M$23,5,FALSE),VLOOKUP(BR$4,Transactions!$C$5:$M$23,5,FALSE)-IFERROR(VLOOKUP(BR$4,Transactions!$C$39:$N$42,5,FALSE),0)))</f>
        <v>12</v>
      </c>
      <c r="BT19" s="315">
        <f t="shared" si="39"/>
        <v>43112</v>
      </c>
      <c r="BU19" s="88">
        <f>VLOOKUP(BT19,'Price Data'!$B$4:$AD$1048576,MATCH(BY$4,'Price Data'!$B$2:$AE$2,0),FALSE)</f>
        <v>92.45</v>
      </c>
      <c r="BV19" s="5">
        <f t="shared" si="9"/>
        <v>92.45</v>
      </c>
      <c r="BW19" s="79"/>
      <c r="BX19" s="212">
        <f>IF(BV19&gt;0,(BV19+SUM(BW$11:BW19))/BU$6-1,"N/A")</f>
        <v>1.7163604356914997E-2</v>
      </c>
      <c r="BY19" s="344">
        <f>IF(VLOOKUP(BY$4,Transactions!$C$5:$M$23,7,FALSE)&gt;BT19,0,IF(IFERROR(VLOOKUP(BY$4,Transactions!$C$39:$N$42,8,FALSE),0)&gt;BT19,VLOOKUP(BY$4,Transactions!$C$5:$M$23,5,FALSE),VLOOKUP(BY$4,Transactions!$C$5:$M$23,5,FALSE)-IFERROR(VLOOKUP(BY$4,Transactions!$C$39:$N$42,5,FALSE),0)))</f>
        <v>11</v>
      </c>
      <c r="CA19" s="315">
        <f t="shared" si="40"/>
        <v>43112</v>
      </c>
      <c r="CB19" s="88">
        <f>VLOOKUP(CA19,'Price Data'!$B$4:$AD$1048576,MATCH(CF$4,'Price Data'!$B$2:$AE$2,0),FALSE)</f>
        <v>217.52</v>
      </c>
      <c r="CC19" s="5">
        <f t="shared" si="10"/>
        <v>217.52</v>
      </c>
      <c r="CD19" s="79"/>
      <c r="CE19" s="212">
        <f>IF(CC19&gt;0,(CC19+SUM(CD$11:CD19))/CB$6-1,"N/A")</f>
        <v>-4.8344052150325889E-2</v>
      </c>
      <c r="CF19" s="344">
        <f>IF(VLOOKUP(CF$4,Transactions!$C$5:$M$23,7,FALSE)&gt;CA19,0,IF(IFERROR(VLOOKUP(CF$4,Transactions!$C$39:$N$42,8,FALSE),0)&gt;CA19,VLOOKUP(CF$4,Transactions!$C$5:$M$23,5,FALSE),VLOOKUP(CF$4,Transactions!$C$5:$M$23,5,FALSE)-IFERROR(VLOOKUP(CF$4,Transactions!$C$39:$N$42,5,FALSE),0)))</f>
        <v>6</v>
      </c>
      <c r="CH19" s="315">
        <f t="shared" si="41"/>
        <v>43112</v>
      </c>
      <c r="CI19" s="88">
        <f>VLOOKUP(CH19,'Price Data'!$B$4:$AD$1048576,MATCH(CM$4,'Price Data'!$B$2:$AE$2,0),FALSE)</f>
        <v>80.540000000000006</v>
      </c>
      <c r="CJ19" s="5">
        <f t="shared" si="11"/>
        <v>80.540000000000006</v>
      </c>
      <c r="CK19" s="79"/>
      <c r="CL19" s="212">
        <f>IF(CJ19&gt;0,(CJ19+SUM(CK$11:CK19))/CI$6-1,"N/A")</f>
        <v>9.3996196685683264E-2</v>
      </c>
      <c r="CM19" s="344">
        <f>IF(VLOOKUP(CM$4,Transactions!$C$5:$M$23,7,FALSE)&gt;CH19,0,IF(IFERROR(VLOOKUP(CM$4,Transactions!$C$39:$N$42,8,FALSE),0)&gt;CH19,VLOOKUP(CM$4,Transactions!$C$5:$M$23,5,FALSE),VLOOKUP(CM$4,Transactions!$C$5:$M$23,5,FALSE)-IFERROR(VLOOKUP(CM$4,Transactions!$C$39:$N$42,5,FALSE),0)))</f>
        <v>19</v>
      </c>
      <c r="CO19" s="315">
        <f t="shared" si="42"/>
        <v>43112</v>
      </c>
      <c r="CP19" s="88">
        <f>VLOOKUP(CO19,'Price Data'!$B$4:$AD$1048576,MATCH(CT$4,'Price Data'!$B$2:$AE$2,0),FALSE)</f>
        <v>122.89</v>
      </c>
      <c r="CQ19" s="5">
        <f t="shared" si="12"/>
        <v>122.89</v>
      </c>
      <c r="CR19" s="79"/>
      <c r="CS19" s="212">
        <f>IF(CQ19&gt;0,(CQ19+SUM(CR$11:CR19))/CP$6-1,"N/A")</f>
        <v>9.3716625133499543E-2</v>
      </c>
      <c r="CT19" s="344">
        <f>IF(VLOOKUP(CT$4,Transactions!$C$5:$M$23,7,FALSE)&gt;CO19,0,IF(IFERROR(VLOOKUP(CT$4,Transactions!$C$39:$N$42,8,FALSE),0)&gt;CO19,VLOOKUP(CT$4,Transactions!$C$5:$M$23,5,FALSE),VLOOKUP(CT$4,Transactions!$C$5:$M$23,5,FALSE)-IFERROR(VLOOKUP(CT$4,Transactions!$C$39:$N$42,5,FALSE),0)))</f>
        <v>7</v>
      </c>
      <c r="CV19" s="315">
        <f t="shared" si="43"/>
        <v>43112</v>
      </c>
      <c r="CW19" s="88">
        <f>VLOOKUP(CV19,'Price Data'!$B$4:$AD$1048576,MATCH(DA$4,'Price Data'!$B$2:$AE$2,0),FALSE)</f>
        <v>198.78</v>
      </c>
      <c r="CX19" s="5">
        <f t="shared" si="13"/>
        <v>198.78</v>
      </c>
      <c r="CY19" s="79"/>
      <c r="CZ19" s="212">
        <f>IF(CX19&gt;0,(CX19+SUM(CY$11:CY19))/CW$6-1,"N/A")</f>
        <v>5.6722130668225956E-2</v>
      </c>
      <c r="DA19" s="344">
        <f>IF(VLOOKUP(DA$4,Transactions!$C$5:$M$23,7,FALSE)&gt;CV19,0,IF(IFERROR(VLOOKUP(DA$4,Transactions!$C$39:$N$42,8,FALSE),0)&gt;CV19,VLOOKUP(DA$4,Transactions!$C$5:$M$23,5,FALSE),VLOOKUP(DA$4,Transactions!$C$5:$M$23,5,FALSE)-IFERROR(VLOOKUP(DA$4,Transactions!$C$39:$N$42,5,FALSE),0)))</f>
        <v>9.4038062835574934</v>
      </c>
      <c r="DC19" s="315">
        <f t="shared" si="44"/>
        <v>43112</v>
      </c>
      <c r="DD19" s="88">
        <f>VLOOKUP(DC19,'Price Data'!$B$4:$AD$1048576,MATCH(DH$4,'Price Data'!$B$2:$AE$2,0),FALSE)</f>
        <v>164.5</v>
      </c>
      <c r="DE19" s="5">
        <f t="shared" si="14"/>
        <v>164.5</v>
      </c>
      <c r="DF19" s="79"/>
      <c r="DG19" s="212">
        <f>IF(DE19&gt;0,(DE19+SUM(DF$11:DF19))/DD$6-1,"N/A")</f>
        <v>4.0020231396598716E-2</v>
      </c>
      <c r="DH19" s="344">
        <f>IF(VLOOKUP(DH$4,Transactions!$C$5:$M$23,7,FALSE)&gt;DC19,0,IF(IFERROR(VLOOKUP(DH$4,Transactions!$C$39:$N$42,8,FALSE),0)&gt;DC19,VLOOKUP(DH$4,Transactions!$C$5:$M$23,5,FALSE),VLOOKUP(DH$4,Transactions!$C$5:$M$23,5,FALSE)-IFERROR(VLOOKUP(DH$4,Transactions!$C$39:$N$42,5,FALSE),0)))</f>
        <v>64.264399064297919</v>
      </c>
      <c r="DJ19" s="315">
        <f t="shared" si="45"/>
        <v>43112</v>
      </c>
      <c r="DK19" s="88">
        <f>VLOOKUP(DJ19,'Price Data'!$B$4:$AD$1048576,MATCH(DO$4,'Price Data'!$B$2:$AE$2,0),FALSE)</f>
        <v>271.85000000000002</v>
      </c>
      <c r="DL19" s="5">
        <f t="shared" si="15"/>
        <v>271.85000000000002</v>
      </c>
      <c r="DM19" s="79"/>
      <c r="DN19" s="212">
        <f>IF(DL19&gt;0,(DL19+SUM(DM$11:DM19))/DK$6-1,"N/A")</f>
        <v>8.9622830574371815E-2</v>
      </c>
      <c r="DO19" s="344">
        <f>IF(VLOOKUP(DO$4,Transactions!$C$5:$M$23,7,FALSE)&gt;DJ19,0,IF(IFERROR(VLOOKUP(DO$4,Transactions!$C$39:$N$42,8,FALSE),0)&gt;DJ19,VLOOKUP(DO$4,Transactions!$C$5:$M$23,5,FALSE),VLOOKUP(DO$4,Transactions!$C$5:$M$23,5,FALSE)-IFERROR(VLOOKUP(DO$4,Transactions!$C$39:$N$42,5,FALSE),0)))</f>
        <v>8</v>
      </c>
      <c r="DQ19" s="315">
        <f t="shared" si="46"/>
        <v>43112</v>
      </c>
      <c r="DR19" s="88">
        <f>VLOOKUP(DQ19,'Price Data'!$B$4:$AD$1048576,MATCH(DV$4,'Price Data'!$B$2:$AE$2,0),FALSE)</f>
        <v>89.6</v>
      </c>
      <c r="DS19" s="5">
        <f t="shared" si="16"/>
        <v>89.6</v>
      </c>
      <c r="DT19" s="79"/>
      <c r="DU19" s="212">
        <f>IF(DS19&gt;0,(DS19+SUM(DT$11:DT19))/DR$6-1,"N/A")</f>
        <v>4.7463175122749446E-2</v>
      </c>
      <c r="DV19" s="344">
        <f>IF(VLOOKUP(DV$4,Transactions!$C$5:$M$23,7,FALSE)&gt;DQ19,0,IF(IFERROR(VLOOKUP(DV$4,Transactions!$C$39:$N$42,8,FALSE),0)&gt;DQ19,VLOOKUP(DV$4,Transactions!$C$5:$M$23,5,FALSE),VLOOKUP(DV$4,Transactions!$C$5:$M$23,5,FALSE)-IFERROR(VLOOKUP(DV$4,Transactions!$C$39:$N$42,5,FALSE),0)))</f>
        <v>23</v>
      </c>
      <c r="DX19" s="315">
        <f t="shared" si="47"/>
        <v>43112</v>
      </c>
      <c r="DY19" s="88">
        <f>VLOOKUP(DX19,'Price Data'!$B$4:$AD$1048576,MATCH(EC$4,'Price Data'!$B$2:$AE$2,0),FALSE)</f>
        <v>64.67</v>
      </c>
      <c r="DZ19" s="5">
        <f t="shared" si="17"/>
        <v>64.67</v>
      </c>
      <c r="EA19" s="79"/>
      <c r="EB19" s="212">
        <f>IF(DZ19&gt;0,(DZ19+SUM(EA$11:EA19))/DY$6-1,"N/A")</f>
        <v>3.3892885691446883E-2</v>
      </c>
      <c r="EC19" s="344">
        <f>IF(VLOOKUP(EC$4,Transactions!$C$5:$M$23,7,FALSE)&gt;DX19,0,IF(IFERROR(VLOOKUP(EC$4,Transactions!$C$39:$N$42,8,FALSE),0)&gt;DX19,VLOOKUP(EC$4,Transactions!$C$5:$M$23,5,FALSE),VLOOKUP(EC$4,Transactions!$C$5:$M$23,5,FALSE)-IFERROR(VLOOKUP(EC$4,Transactions!$C$39:$N$42,5,FALSE),0)))</f>
        <v>27</v>
      </c>
      <c r="EF19" s="315">
        <f t="shared" si="48"/>
        <v>43112</v>
      </c>
      <c r="EG19" s="88">
        <f>VLOOKUP(EF19,'Price Data'!$B$4:$AD$1048576,MATCH(EK$4,'Price Data'!$B$2:$AE$2,0),FALSE)</f>
        <v>10.67</v>
      </c>
      <c r="EH19" s="5">
        <f t="shared" si="18"/>
        <v>0</v>
      </c>
      <c r="EI19" s="79"/>
      <c r="EJ19" s="212" t="str">
        <f>IF(EH19&gt;0,(EH19+SUM(EI$11:EI19))/EG$6-1,"N/A")</f>
        <v>N/A</v>
      </c>
      <c r="EK19" s="344">
        <f>IF(VLOOKUP(EK$4,Transactions!$C$26:$M$34,7,FALSE)&gt;EF19,0,IF(IFERROR(VLOOKUP(EK$4,Transactions!$C$45:$N56,8,FALSE),0)&gt;EF19,VLOOKUP(EK$4,Transactions!$C$26:$M$34,5,FALSE),VLOOKUP(EK$4,Transactions!$C$26:$M$34,5,FALSE)-IFERROR(VLOOKUP(EK$4,Transactions!$C$45:$N$47,5,FALSE),0)))</f>
        <v>0</v>
      </c>
      <c r="EM19" s="315">
        <f t="shared" si="49"/>
        <v>43112</v>
      </c>
      <c r="EN19" s="88">
        <f>VLOOKUP(EM19,'Price Data'!$B$4:$AD$1048576,MATCH(ER$4,'Price Data'!$B$2:$AE$2,0),FALSE)</f>
        <v>87.58</v>
      </c>
      <c r="EO19" s="5">
        <f t="shared" si="19"/>
        <v>87.58</v>
      </c>
      <c r="EP19" s="79"/>
      <c r="EQ19" s="212">
        <f>IF(EO19&gt;0,(EO19+SUM(EP$11:EP19))/EN$6-1,"N/A")</f>
        <v>3.6672014668805986E-3</v>
      </c>
      <c r="ER19" s="344">
        <f>IF(VLOOKUP(ER$4,Transactions!$C$26:$M$34,7,FALSE)&gt;EM19,0,IF(IFERROR(VLOOKUP(ER$4,Transactions!$C$45:$N56,8,FALSE),0)&gt;EM19,VLOOKUP(ER$4,Transactions!$C$26:$M$34,5,FALSE),VLOOKUP(ER$4,Transactions!$C$26:$M$34,5,FALSE)-IFERROR(VLOOKUP(ER$4,Transactions!$C$45:$N$47,5,FALSE),0)))</f>
        <v>0</v>
      </c>
      <c r="ET19" s="315">
        <f t="shared" si="50"/>
        <v>43112</v>
      </c>
      <c r="EU19" s="88">
        <f>VLOOKUP(ET19,'Price Data'!$B$4:$AD$1048576,MATCH(EY$4,'Price Data'!$B$2:$AE$2,0),FALSE)</f>
        <v>86.98</v>
      </c>
      <c r="EV19" s="5">
        <f t="shared" si="20"/>
        <v>86.98</v>
      </c>
      <c r="EW19" s="79"/>
      <c r="EX19" s="212">
        <f>IF(EV19&gt;0,(EV19+SUM(EW$11:EW19))/EU$6-1,"N/A")</f>
        <v>-4.6916123126214959E-3</v>
      </c>
      <c r="EY19" s="344">
        <f>IF(VLOOKUP(EY$4,Transactions!$C$26:$M$34,7,FALSE)&gt;ET19,0,IF(IFERROR(VLOOKUP(EY$4,Transactions!$C$45:$N56,8,FALSE),0)&gt;ET19,VLOOKUP(EY$4,Transactions!$C$26:$M$34,5,FALSE),VLOOKUP(EY$4,Transactions!$C$26:$M$34,5,FALSE)-IFERROR(VLOOKUP(EY$4,Transactions!$C$45:$N$47,5,FALSE),0)))</f>
        <v>12.608879734523402</v>
      </c>
      <c r="FA19" s="315">
        <f t="shared" si="51"/>
        <v>43112</v>
      </c>
      <c r="FB19" s="88">
        <f>VLOOKUP(FA19,'Price Data'!$B$4:$AD$1048576,MATCH(FF$4,'Price Data'!$B$2:$AE$2,0),FALSE)</f>
        <v>51.05</v>
      </c>
      <c r="FC19" s="5">
        <f t="shared" si="21"/>
        <v>51.05</v>
      </c>
      <c r="FD19" s="79"/>
      <c r="FE19" s="212">
        <f>IF(FC19&gt;0,(FC19+SUM(FD$11:FD19))/FB$6-1,"N/A")</f>
        <v>-4.2910083869710514E-3</v>
      </c>
      <c r="FF19" s="344">
        <f>IF(VLOOKUP(FF$4,Transactions!$C$26:$M$34,7,FALSE)&gt;FA19,0,IF(IFERROR(VLOOKUP(FF$4,Transactions!$C$45:$N56,8,FALSE),0)&gt;FA19,VLOOKUP(FF$4,Transactions!$C$26:$M$34,5,FALSE),VLOOKUP(FF$4,Transactions!$C$26:$M$34,5,FALSE)-IFERROR(VLOOKUP(FF$4,Transactions!$C$45:$N$47,5,FALSE),0)))</f>
        <v>20.356738833625901</v>
      </c>
      <c r="FH19" s="315">
        <f t="shared" si="52"/>
        <v>43112</v>
      </c>
      <c r="FI19" s="88">
        <f>VLOOKUP(FH19,'Price Data'!$B$4:$AD$1048576,MATCH(FM$4,'Price Data'!$B$2:$AE$2,0),FALSE)</f>
        <v>24.34</v>
      </c>
      <c r="FJ19" s="5">
        <f t="shared" si="22"/>
        <v>24.34</v>
      </c>
      <c r="FK19" s="79"/>
      <c r="FL19" s="212">
        <f>IF(FJ19&gt;0,(FJ19+SUM(FK$11:FK19))/FI$6-1,"N/A")</f>
        <v>-4.10677618069899E-4</v>
      </c>
      <c r="FM19" s="344">
        <f>IF(VLOOKUP(FM$4,Transactions!$C$26:$M$34,7,FALSE)&gt;FH19,0,IF(IFERROR(VLOOKUP(FM$4,Transactions!$C$45:$N56,8,FALSE),0)&gt;FH19,VLOOKUP(FM$4,Transactions!$C$26:$M$34,5,FALSE),VLOOKUP(FM$4,Transactions!$C$26:$M$34,5,FALSE)-IFERROR(VLOOKUP(FM$4,Transactions!$C$45:$N$47,5,FALSE),0)))</f>
        <v>64.516221765913755</v>
      </c>
      <c r="FO19" s="315">
        <f t="shared" si="53"/>
        <v>43112</v>
      </c>
      <c r="FP19" s="88">
        <f>VLOOKUP(FO19,'Price Data'!$B$4:$AD$1048576,MATCH(FT$4,'Price Data'!$B$2:$AE$2,0),FALSE)</f>
        <v>104.57</v>
      </c>
      <c r="FQ19" s="5">
        <f t="shared" si="23"/>
        <v>104.57</v>
      </c>
      <c r="FR19" s="79"/>
      <c r="FS19" s="212">
        <f>IF(FQ19&gt;0,(FQ19+SUM(FR$11:FR19))/FP$6-1,"N/A")</f>
        <v>-9.4723879890120655E-3</v>
      </c>
      <c r="FT19" s="344">
        <f>IF(VLOOKUP(FT$4,Transactions!$C$26:$M$34,7,FALSE)&gt;FO19,0,IF(IFERROR(VLOOKUP(FT$4,Transactions!$C$45:$N56,8,FALSE),0)&gt;FO19,VLOOKUP(FT$4,Transactions!$C$26:$M$34,5,FALSE),VLOOKUP(FT$4,Transactions!$C$26:$M$34,5,FALSE)-IFERROR(VLOOKUP(FT$4,Transactions!$C$45:$N$47,5,FALSE),0)))</f>
        <v>4.6685611442644692</v>
      </c>
      <c r="FV19" s="315">
        <f t="shared" si="54"/>
        <v>43112</v>
      </c>
      <c r="FW19" s="88">
        <f>VLOOKUP(FV19,'Price Data'!$B$4:$AD$1048576,MATCH(GA$4,'Price Data'!$B$2:$AE$2,0),FALSE)</f>
        <v>116.13</v>
      </c>
      <c r="FX19" s="5">
        <f t="shared" si="24"/>
        <v>116.13</v>
      </c>
      <c r="FY19" s="79"/>
      <c r="FZ19" s="212">
        <f>IF(FX19&gt;0,(FX19+SUM(FY$11:FY19))/FW$6-1,"N/A")</f>
        <v>2.5839793281656753E-4</v>
      </c>
      <c r="GA19" s="344">
        <f>IF(VLOOKUP(GA$4,Transactions!$C$26:$M$34,7,FALSE)&gt;FV19,0,IF(IFERROR(VLOOKUP(GA$4,Transactions!$C$45:$N56,8,FALSE),0)&gt;FV19,VLOOKUP(GA$4,Transactions!$C$26:$M$34,5,FALSE),VLOOKUP(GA$4,Transactions!$C$26:$M$34,5,FALSE)-IFERROR(VLOOKUP(GA$4,Transactions!$C$45:$N$47,5,FALSE),0)))</f>
        <v>17.517743324720069</v>
      </c>
      <c r="GD19" s="315">
        <f t="shared" si="55"/>
        <v>43112</v>
      </c>
      <c r="GE19" s="88">
        <f>VLOOKUP(GD19,'Price Data'!$B$4:$AD$1048576,MATCH(GI$4,'Price Data'!$B$2:$AE$2,0),FALSE)</f>
        <v>1647.366</v>
      </c>
      <c r="GF19" s="5">
        <f t="shared" si="25"/>
        <v>1647.366</v>
      </c>
      <c r="GG19" s="79"/>
      <c r="GH19" s="212">
        <f>IF(GF19&gt;0,(GF19+SUM(GG$11:GG19))/GE$6-1,"N/A")</f>
        <v>4.0811994162133436E-2</v>
      </c>
      <c r="GI19" s="374">
        <v>0.5</v>
      </c>
      <c r="GK19" s="315">
        <f t="shared" si="56"/>
        <v>43112</v>
      </c>
      <c r="GL19" s="88">
        <f>VLOOKUP(GK19,'Price Data'!$B$4:$AD$1048576,MATCH(GP$4,'Price Data'!$B$2:$AE$2,0),FALSE)</f>
        <v>2185.31</v>
      </c>
      <c r="GM19" s="5">
        <f t="shared" si="26"/>
        <v>2185.31</v>
      </c>
      <c r="GN19" s="79"/>
      <c r="GO19" s="212">
        <f>IF(GM19&gt;0,(GM19+SUM(GN$11:GN19))/GL$6-1,"N/A")</f>
        <v>3.8917017281133504E-2</v>
      </c>
      <c r="GP19" s="374">
        <v>0.2</v>
      </c>
      <c r="GR19" s="315">
        <f t="shared" si="57"/>
        <v>43112</v>
      </c>
      <c r="GS19" s="88">
        <f>VLOOKUP(GR19,'Price Data'!$B$4:$AD$1048576,MATCH(GW$4,'Price Data'!$B$2:$AE$2,0),FALSE)</f>
        <v>2036.17</v>
      </c>
      <c r="GT19" s="5">
        <f t="shared" si="27"/>
        <v>2036.17</v>
      </c>
      <c r="GU19" s="79"/>
      <c r="GV19" s="212">
        <f>IF(GT19&gt;0,(GT19+SUM(GU$11:GU19))/GS$6-1,"N/A")</f>
        <v>-4.9844358547085355E-3</v>
      </c>
      <c r="GW19" s="374">
        <v>0.3</v>
      </c>
    </row>
    <row r="20" spans="1:205" x14ac:dyDescent="0.25">
      <c r="A20">
        <v>10</v>
      </c>
      <c r="B20" s="315">
        <f>'Price Data'!B14</f>
        <v>43116</v>
      </c>
      <c r="C20" s="200">
        <f t="shared" si="58"/>
        <v>24209.863754447058</v>
      </c>
      <c r="D20" s="200">
        <f t="shared" si="28"/>
        <v>0</v>
      </c>
      <c r="E20" s="200">
        <f t="shared" si="59"/>
        <v>6229.9493920550267</v>
      </c>
      <c r="F20" s="200">
        <f t="shared" si="29"/>
        <v>0</v>
      </c>
      <c r="I20" s="315">
        <f t="shared" si="30"/>
        <v>43116</v>
      </c>
      <c r="J20" s="88">
        <f>VLOOKUP(I20,'Price Data'!$B$4:$AD$1048576,MATCH(N$4,'Price Data'!$B$2:$AE$2,0),FALSE)</f>
        <v>79.44</v>
      </c>
      <c r="K20" s="5">
        <f t="shared" si="0"/>
        <v>0</v>
      </c>
      <c r="M20" s="212" t="str">
        <f>IF(K20&gt;0,(K20+SUM(L$11:L20))/J$6-1,"N/A")</f>
        <v>N/A</v>
      </c>
      <c r="N20" s="344">
        <f>IF(VLOOKUP(N$4,Transactions!$C$5:$M$23,7,FALSE)&gt;I20,0,IF(IFERROR(VLOOKUP(N$4,Transactions!$C$39:$N$42,8,FALSE),0)&gt;I20,VLOOKUP(N$4,Transactions!$C$5:$M$23,5,FALSE),VLOOKUP(N$4,Transactions!$C$5:$M$23,5,FALSE)-IFERROR(VLOOKUP(N$4,Transactions!$C$39:$N$42,5,FALSE),0)))</f>
        <v>0</v>
      </c>
      <c r="P20" s="315">
        <f t="shared" si="31"/>
        <v>43116</v>
      </c>
      <c r="Q20" s="88">
        <f>VLOOKUP(P20,'Price Data'!$B$4:$AD$1048576,MATCH(U$4,'Price Data'!$B$2:$AE$2,0),FALSE)</f>
        <v>62.65</v>
      </c>
      <c r="R20" s="5">
        <f t="shared" si="1"/>
        <v>0</v>
      </c>
      <c r="T20" s="212" t="str">
        <f>IF(R20&gt;0,(R20+SUM(S$11:S20))/Q$6-1,"N/A")</f>
        <v>N/A</v>
      </c>
      <c r="U20" s="344">
        <f>IF(VLOOKUP(U$4,Transactions!$C$5:$M$23,7,FALSE)&gt;P20,0,IF(IFERROR(VLOOKUP(U$4,Transactions!$C$39:$N$42,8,FALSE),0)&gt;P20,VLOOKUP(U$4,Transactions!$C$5:$M$23,5,FALSE),VLOOKUP(U$4,Transactions!$C$5:$M$23,5,FALSE)-IFERROR(VLOOKUP(U$4,Transactions!$C$39:$N$42,5,FALSE),0)))</f>
        <v>0</v>
      </c>
      <c r="W20" s="315">
        <f t="shared" si="32"/>
        <v>43116</v>
      </c>
      <c r="X20" s="88">
        <f>VLOOKUP(W20,'Price Data'!$B$4:$AD$1048576,MATCH(AB$4,'Price Data'!$B$2:$AE$2,0),FALSE)</f>
        <v>110.69</v>
      </c>
      <c r="Y20" s="5">
        <f t="shared" si="2"/>
        <v>0</v>
      </c>
      <c r="Z20" s="79"/>
      <c r="AA20" s="212" t="str">
        <f>IF(Y20&gt;0,(Y20+SUM(Z$11:Z20))/X$6-1,"N/A")</f>
        <v>N/A</v>
      </c>
      <c r="AB20" s="344">
        <f>IF(VLOOKUP(AB$4,Transactions!$C$5:$M$23,7,FALSE)&gt;W20,0,IF(IFERROR(VLOOKUP(AB$4,Transactions!$C$39:$N$42,8,FALSE),0)&gt;W20,VLOOKUP(AB$4,Transactions!$C$5:$M$23,5,FALSE),VLOOKUP(AB$4,Transactions!$C$5:$M$23,5,FALSE)-IFERROR(VLOOKUP(AB$4,Transactions!$C$39:$N$42,5,FALSE),0)))</f>
        <v>0</v>
      </c>
      <c r="AD20" s="315">
        <f t="shared" si="33"/>
        <v>43116</v>
      </c>
      <c r="AE20" s="88">
        <f>VLOOKUP(AD20,'Price Data'!$B$4:$AD$1048576,MATCH(AI$4,'Price Data'!$B$2:$AE$2,0),FALSE)</f>
        <v>78.67</v>
      </c>
      <c r="AF20" s="5">
        <f t="shared" si="3"/>
        <v>0</v>
      </c>
      <c r="AG20" s="79"/>
      <c r="AH20" s="212" t="str">
        <f>IF(AF20&gt;0,(AF20+SUM(AG$11:AG20))/AE$6-1,"N/A")</f>
        <v>N/A</v>
      </c>
      <c r="AI20" s="344">
        <f>IF(VLOOKUP(AI$4,Transactions!$C$5:$M$23,7,FALSE)&gt;AD20,0,IF(IFERROR(VLOOKUP(AI$4,Transactions!$C$39:$N$42,8,FALSE),0)&gt;AD20,VLOOKUP(AI$4,Transactions!$C$5:$M$23,5,FALSE),VLOOKUP(AI$4,Transactions!$C$5:$M$23,5,FALSE)-IFERROR(VLOOKUP(AI$4,Transactions!$C$39:$N$42,5,FALSE),0)))</f>
        <v>0</v>
      </c>
      <c r="AK20" s="315">
        <f t="shared" si="34"/>
        <v>43116</v>
      </c>
      <c r="AL20" s="88">
        <f>VLOOKUP(AK20,'Price Data'!$B$4:$AD$1048576,MATCH(AP$4,'Price Data'!$B$2:$AE$2,0),FALSE)</f>
        <v>420.07</v>
      </c>
      <c r="AM20" s="5">
        <f t="shared" si="4"/>
        <v>0</v>
      </c>
      <c r="AN20" s="79"/>
      <c r="AO20" s="212" t="str">
        <f>IF(AM20&gt;0,(AM20+SUM(AN$11:AN20))/AL$6-1,"N/A")</f>
        <v>N/A</v>
      </c>
      <c r="AP20" s="344">
        <f>IF(VLOOKUP(AP$4,Transactions!$C$5:$M$23,7,FALSE)&gt;AK20,0,IF(IFERROR(VLOOKUP(AP$4,Transactions!$C$39:$N$42,8,FALSE),0)&gt;AK20,VLOOKUP(AP$4,Transactions!$C$5:$M$23,5,FALSE),VLOOKUP(AP$4,Transactions!$C$5:$M$23,5,FALSE)-IFERROR(VLOOKUP(AP$4,Transactions!$C$39:$N$42,5,FALSE),0)))</f>
        <v>0</v>
      </c>
      <c r="AR20" s="315">
        <f t="shared" si="35"/>
        <v>43116</v>
      </c>
      <c r="AS20" s="88">
        <f>VLOOKUP(AR20,'Price Data'!$B$4:$AD$1048576,MATCH(AW$4,'Price Data'!$B$2:$AE$2,0),FALSE)</f>
        <v>102.49</v>
      </c>
      <c r="AT20" s="5">
        <f t="shared" si="5"/>
        <v>0</v>
      </c>
      <c r="AU20" s="79"/>
      <c r="AV20" s="212" t="str">
        <f>IF(AT20&gt;0,(AT20+SUM(AU$11:AU20))/AS$6-1,"N/A")</f>
        <v>N/A</v>
      </c>
      <c r="AW20" s="344">
        <f>IF(VLOOKUP(AW$4,Transactions!$C$5:$M$23,7,FALSE)&gt;AR20,0,IF(IFERROR(VLOOKUP(AW$4,Transactions!$C$39:$N$42,8,FALSE),0)&gt;AR20,VLOOKUP(AW$4,Transactions!$C$5:$M$23,5,FALSE),VLOOKUP(AW$4,Transactions!$C$5:$M$23,5,FALSE)-IFERROR(VLOOKUP(AW$4,Transactions!$C$39:$N$42,5,FALSE),0)))</f>
        <v>0</v>
      </c>
      <c r="AY20" s="315">
        <f t="shared" si="36"/>
        <v>43116</v>
      </c>
      <c r="AZ20" s="88">
        <f>VLOOKUP(AY20,'Price Data'!$B$4:$AD$1048576,MATCH(BD$4,'Price Data'!$B$2:$AE$2,0),FALSE)</f>
        <v>108.89</v>
      </c>
      <c r="BA20" s="5">
        <f t="shared" si="6"/>
        <v>0</v>
      </c>
      <c r="BB20" s="79"/>
      <c r="BC20" s="212" t="str">
        <f>IF(BA20&gt;0,(BA20+SUM(BB$11:BB20))/AZ$6-1,"N/A")</f>
        <v>N/A</v>
      </c>
      <c r="BD20" s="344">
        <f>IF(VLOOKUP(BD$4,Transactions!$C$5:$M$23,7,FALSE)&gt;AY20,0,IF(IFERROR(VLOOKUP(BD$4,Transactions!$C$39:$N$42,8,FALSE),0)&gt;AY20,VLOOKUP(BD$4,Transactions!$C$5:$M$23,5,FALSE),VLOOKUP(BD$4,Transactions!$C$5:$M$23,5,FALSE)-IFERROR(VLOOKUP(BD$4,Transactions!$C$39:$N$42,5,FALSE),0)))</f>
        <v>0</v>
      </c>
      <c r="BF20" s="315">
        <f t="shared" si="37"/>
        <v>43116</v>
      </c>
      <c r="BG20" s="88">
        <f>VLOOKUP(BF20,'Price Data'!$B$4:$AD$1048576,MATCH(BK$4,'Price Data'!$B$2:$AE$2,0),FALSE)</f>
        <v>59.92</v>
      </c>
      <c r="BH20" s="5">
        <f t="shared" si="7"/>
        <v>59.92</v>
      </c>
      <c r="BI20" s="79"/>
      <c r="BJ20" s="212">
        <f>IF(BH20&gt;0,(BH20+SUM(BI$11:BI20))/BG$6-1,"N/A")</f>
        <v>-1.5665796344647487E-2</v>
      </c>
      <c r="BK20" s="344">
        <f>IF(VLOOKUP(BK$4,Transactions!$C$5:$M$23,7,FALSE)&gt;BF20,0,IF(IFERROR(VLOOKUP(BK$4,Transactions!$C$39:$N$42,8,FALSE),0)&gt;BF20,VLOOKUP(BK$4,Transactions!$C$5:$M$23,5,FALSE),VLOOKUP(BK$4,Transactions!$C$5:$M$23,5,FALSE)-IFERROR(VLOOKUP(BK$4,Transactions!$C$39:$N$42,5,FALSE),0)))</f>
        <v>10</v>
      </c>
      <c r="BM20" s="315">
        <f t="shared" si="38"/>
        <v>43116</v>
      </c>
      <c r="BN20" s="88">
        <f>VLOOKUP(BM20,'Price Data'!$B$4:$AD$1048576,MATCH(BR$4,'Price Data'!$B$2:$AE$2,0),FALSE)</f>
        <v>54.5</v>
      </c>
      <c r="BO20" s="5">
        <f t="shared" si="8"/>
        <v>54.5</v>
      </c>
      <c r="BP20" s="79"/>
      <c r="BQ20" s="212">
        <f>IF(BO20&gt;0,(BO20+SUM(BP$11:BP20))/BN$6-1,"N/A")</f>
        <v>6.6118935837245818E-2</v>
      </c>
      <c r="BR20" s="344">
        <f>IF(VLOOKUP(BR$4,Transactions!$C$5:$M$23,7,FALSE)&gt;BM20,0,IF(IFERROR(VLOOKUP(BR$4,Transactions!$C$39:$N$42,8,FALSE),0)&gt;BM20,VLOOKUP(BR$4,Transactions!$C$5:$M$23,5,FALSE),VLOOKUP(BR$4,Transactions!$C$5:$M$23,5,FALSE)-IFERROR(VLOOKUP(BR$4,Transactions!$C$39:$N$42,5,FALSE),0)))</f>
        <v>12</v>
      </c>
      <c r="BT20" s="315">
        <f t="shared" si="39"/>
        <v>43116</v>
      </c>
      <c r="BU20" s="88">
        <f>VLOOKUP(BT20,'Price Data'!$B$4:$AD$1048576,MATCH(BY$4,'Price Data'!$B$2:$AE$2,0),FALSE)</f>
        <v>91.39</v>
      </c>
      <c r="BV20" s="5">
        <f t="shared" si="9"/>
        <v>91.39</v>
      </c>
      <c r="BW20" s="79"/>
      <c r="BX20" s="212">
        <f>IF(BV20&gt;0,(BV20+SUM(BW$11:BW20))/BU$6-1,"N/A")</f>
        <v>5.5011552426009747E-3</v>
      </c>
      <c r="BY20" s="344">
        <f>IF(VLOOKUP(BY$4,Transactions!$C$5:$M$23,7,FALSE)&gt;BT20,0,IF(IFERROR(VLOOKUP(BY$4,Transactions!$C$39:$N$42,8,FALSE),0)&gt;BT20,VLOOKUP(BY$4,Transactions!$C$5:$M$23,5,FALSE),VLOOKUP(BY$4,Transactions!$C$5:$M$23,5,FALSE)-IFERROR(VLOOKUP(BY$4,Transactions!$C$39:$N$42,5,FALSE),0)))</f>
        <v>11</v>
      </c>
      <c r="CA20" s="315">
        <f t="shared" si="40"/>
        <v>43116</v>
      </c>
      <c r="CB20" s="88">
        <f>VLOOKUP(CA20,'Price Data'!$B$4:$AD$1048576,MATCH(CF$4,'Price Data'!$B$2:$AE$2,0),FALSE)</f>
        <v>217.76</v>
      </c>
      <c r="CC20" s="5">
        <f t="shared" si="10"/>
        <v>217.76</v>
      </c>
      <c r="CD20" s="79"/>
      <c r="CE20" s="212">
        <f>IF(CC20&gt;0,(CC20+SUM(CD$11:CD20))/CB$6-1,"N/A")</f>
        <v>-4.7294045587784939E-2</v>
      </c>
      <c r="CF20" s="344">
        <f>IF(VLOOKUP(CF$4,Transactions!$C$5:$M$23,7,FALSE)&gt;CA20,0,IF(IFERROR(VLOOKUP(CF$4,Transactions!$C$39:$N$42,8,FALSE),0)&gt;CA20,VLOOKUP(CF$4,Transactions!$C$5:$M$23,5,FALSE),VLOOKUP(CF$4,Transactions!$C$5:$M$23,5,FALSE)-IFERROR(VLOOKUP(CF$4,Transactions!$C$39:$N$42,5,FALSE),0)))</f>
        <v>6</v>
      </c>
      <c r="CH20" s="315">
        <f t="shared" si="41"/>
        <v>43116</v>
      </c>
      <c r="CI20" s="88">
        <f>VLOOKUP(CH20,'Price Data'!$B$4:$AD$1048576,MATCH(CM$4,'Price Data'!$B$2:$AE$2,0),FALSE)</f>
        <v>80.42</v>
      </c>
      <c r="CJ20" s="5">
        <f t="shared" si="11"/>
        <v>80.42</v>
      </c>
      <c r="CK20" s="79"/>
      <c r="CL20" s="212">
        <f>IF(CJ20&gt;0,(CJ20+SUM(CK$11:CK20))/CI$6-1,"N/A")</f>
        <v>9.2366204835642396E-2</v>
      </c>
      <c r="CM20" s="344">
        <f>IF(VLOOKUP(CM$4,Transactions!$C$5:$M$23,7,FALSE)&gt;CH20,0,IF(IFERROR(VLOOKUP(CM$4,Transactions!$C$39:$N$42,8,FALSE),0)&gt;CH20,VLOOKUP(CM$4,Transactions!$C$5:$M$23,5,FALSE),VLOOKUP(CM$4,Transactions!$C$5:$M$23,5,FALSE)-IFERROR(VLOOKUP(CM$4,Transactions!$C$39:$N$42,5,FALSE),0)))</f>
        <v>19</v>
      </c>
      <c r="CO20" s="315">
        <f t="shared" si="42"/>
        <v>43116</v>
      </c>
      <c r="CP20" s="88">
        <f>VLOOKUP(CO20,'Price Data'!$B$4:$AD$1048576,MATCH(CT$4,'Price Data'!$B$2:$AE$2,0),FALSE)</f>
        <v>119.9</v>
      </c>
      <c r="CQ20" s="5">
        <f t="shared" si="12"/>
        <v>119.9</v>
      </c>
      <c r="CR20" s="79"/>
      <c r="CS20" s="212">
        <f>IF(CQ20&gt;0,(CQ20+SUM(CR$11:CR20))/CP$6-1,"N/A")</f>
        <v>6.7105731577073779E-2</v>
      </c>
      <c r="CT20" s="344">
        <f>IF(VLOOKUP(CT$4,Transactions!$C$5:$M$23,7,FALSE)&gt;CO20,0,IF(IFERROR(VLOOKUP(CT$4,Transactions!$C$39:$N$42,8,FALSE),0)&gt;CO20,VLOOKUP(CT$4,Transactions!$C$5:$M$23,5,FALSE),VLOOKUP(CT$4,Transactions!$C$5:$M$23,5,FALSE)-IFERROR(VLOOKUP(CT$4,Transactions!$C$39:$N$42,5,FALSE),0)))</f>
        <v>7</v>
      </c>
      <c r="CV20" s="315">
        <f t="shared" si="43"/>
        <v>43116</v>
      </c>
      <c r="CW20" s="88">
        <f>VLOOKUP(CV20,'Price Data'!$B$4:$AD$1048576,MATCH(DA$4,'Price Data'!$B$2:$AE$2,0),FALSE)</f>
        <v>196.66</v>
      </c>
      <c r="CX20" s="5">
        <f t="shared" si="13"/>
        <v>196.66</v>
      </c>
      <c r="CY20" s="79"/>
      <c r="CZ20" s="212">
        <f>IF(CX20&gt;0,(CX20+SUM(CY$11:CY20))/CW$6-1,"N/A")</f>
        <v>4.5452129073414449E-2</v>
      </c>
      <c r="DA20" s="344">
        <f>IF(VLOOKUP(DA$4,Transactions!$C$5:$M$23,7,FALSE)&gt;CV20,0,IF(IFERROR(VLOOKUP(DA$4,Transactions!$C$39:$N$42,8,FALSE),0)&gt;CV20,VLOOKUP(DA$4,Transactions!$C$5:$M$23,5,FALSE),VLOOKUP(DA$4,Transactions!$C$5:$M$23,5,FALSE)-IFERROR(VLOOKUP(DA$4,Transactions!$C$39:$N$42,5,FALSE),0)))</f>
        <v>9.4038062835574934</v>
      </c>
      <c r="DC20" s="315">
        <f t="shared" si="44"/>
        <v>43116</v>
      </c>
      <c r="DD20" s="88">
        <f>VLOOKUP(DC20,'Price Data'!$B$4:$AD$1048576,MATCH(DH$4,'Price Data'!$B$2:$AE$2,0),FALSE)</f>
        <v>163.81</v>
      </c>
      <c r="DE20" s="5">
        <f t="shared" si="14"/>
        <v>163.81</v>
      </c>
      <c r="DF20" s="79"/>
      <c r="DG20" s="212">
        <f>IF(DE20&gt;0,(DE20+SUM(DF$11:DF20))/DD$6-1,"N/A")</f>
        <v>3.5657836505026408E-2</v>
      </c>
      <c r="DH20" s="344">
        <f>IF(VLOOKUP(DH$4,Transactions!$C$5:$M$23,7,FALSE)&gt;DC20,0,IF(IFERROR(VLOOKUP(DH$4,Transactions!$C$39:$N$42,8,FALSE),0)&gt;DC20,VLOOKUP(DH$4,Transactions!$C$5:$M$23,5,FALSE),VLOOKUP(DH$4,Transactions!$C$5:$M$23,5,FALSE)-IFERROR(VLOOKUP(DH$4,Transactions!$C$39:$N$42,5,FALSE),0)))</f>
        <v>64.264399064297919</v>
      </c>
      <c r="DJ20" s="315">
        <f t="shared" si="45"/>
        <v>43116</v>
      </c>
      <c r="DK20" s="88">
        <f>VLOOKUP(DJ20,'Price Data'!$B$4:$AD$1048576,MATCH(DO$4,'Price Data'!$B$2:$AE$2,0),FALSE)</f>
        <v>269.58</v>
      </c>
      <c r="DL20" s="5">
        <f t="shared" si="15"/>
        <v>269.58</v>
      </c>
      <c r="DM20" s="79"/>
      <c r="DN20" s="212">
        <f>IF(DL20&gt;0,(DL20+SUM(DM$11:DM20))/DK$6-1,"N/A")</f>
        <v>8.0524269509799851E-2</v>
      </c>
      <c r="DO20" s="344">
        <f>IF(VLOOKUP(DO$4,Transactions!$C$5:$M$23,7,FALSE)&gt;DJ20,0,IF(IFERROR(VLOOKUP(DO$4,Transactions!$C$39:$N$42,8,FALSE),0)&gt;DJ20,VLOOKUP(DO$4,Transactions!$C$5:$M$23,5,FALSE),VLOOKUP(DO$4,Transactions!$C$5:$M$23,5,FALSE)-IFERROR(VLOOKUP(DO$4,Transactions!$C$39:$N$42,5,FALSE),0)))</f>
        <v>8</v>
      </c>
      <c r="DQ20" s="315">
        <f t="shared" si="46"/>
        <v>43116</v>
      </c>
      <c r="DR20" s="88">
        <f>VLOOKUP(DQ20,'Price Data'!$B$4:$AD$1048576,MATCH(DV$4,'Price Data'!$B$2:$AE$2,0),FALSE)</f>
        <v>88.35</v>
      </c>
      <c r="DS20" s="5">
        <f t="shared" si="16"/>
        <v>88.35</v>
      </c>
      <c r="DT20" s="79"/>
      <c r="DU20" s="212">
        <f>IF(DS20&gt;0,(DS20+SUM(DT$11:DT20))/DR$6-1,"N/A")</f>
        <v>3.2850128594809291E-2</v>
      </c>
      <c r="DV20" s="344">
        <f>IF(VLOOKUP(DV$4,Transactions!$C$5:$M$23,7,FALSE)&gt;DQ20,0,IF(IFERROR(VLOOKUP(DV$4,Transactions!$C$39:$N$42,8,FALSE),0)&gt;DQ20,VLOOKUP(DV$4,Transactions!$C$5:$M$23,5,FALSE),VLOOKUP(DV$4,Transactions!$C$5:$M$23,5,FALSE)-IFERROR(VLOOKUP(DV$4,Transactions!$C$39:$N$42,5,FALSE),0)))</f>
        <v>23</v>
      </c>
      <c r="DX20" s="315">
        <f t="shared" si="47"/>
        <v>43116</v>
      </c>
      <c r="DY20" s="88">
        <f>VLOOKUP(DX20,'Price Data'!$B$4:$AD$1048576,MATCH(EC$4,'Price Data'!$B$2:$AE$2,0),FALSE)</f>
        <v>63.42</v>
      </c>
      <c r="DZ20" s="5">
        <f t="shared" si="17"/>
        <v>63.42</v>
      </c>
      <c r="EA20" s="79"/>
      <c r="EB20" s="212">
        <f>IF(DZ20&gt;0,(DZ20+SUM(EA$11:EA20))/DY$6-1,"N/A")</f>
        <v>1.3908872901678748E-2</v>
      </c>
      <c r="EC20" s="344">
        <f>IF(VLOOKUP(EC$4,Transactions!$C$5:$M$23,7,FALSE)&gt;DX20,0,IF(IFERROR(VLOOKUP(EC$4,Transactions!$C$39:$N$42,8,FALSE),0)&gt;DX20,VLOOKUP(EC$4,Transactions!$C$5:$M$23,5,FALSE),VLOOKUP(EC$4,Transactions!$C$5:$M$23,5,FALSE)-IFERROR(VLOOKUP(EC$4,Transactions!$C$39:$N$42,5,FALSE),0)))</f>
        <v>27</v>
      </c>
      <c r="EF20" s="315">
        <f t="shared" si="48"/>
        <v>43116</v>
      </c>
      <c r="EG20" s="88">
        <f>VLOOKUP(EF20,'Price Data'!$B$4:$AD$1048576,MATCH(EK$4,'Price Data'!$B$2:$AE$2,0),FALSE)</f>
        <v>10.68</v>
      </c>
      <c r="EH20" s="5">
        <f t="shared" si="18"/>
        <v>0</v>
      </c>
      <c r="EI20" s="79"/>
      <c r="EJ20" s="212" t="str">
        <f>IF(EH20&gt;0,(EH20+SUM(EI$11:EI20))/EG$6-1,"N/A")</f>
        <v>N/A</v>
      </c>
      <c r="EK20" s="344">
        <f>IF(VLOOKUP(EK$4,Transactions!$C$26:$M$34,7,FALSE)&gt;EF20,0,IF(IFERROR(VLOOKUP(EK$4,Transactions!$C$45:$N57,8,FALSE),0)&gt;EF20,VLOOKUP(EK$4,Transactions!$C$26:$M$34,5,FALSE),VLOOKUP(EK$4,Transactions!$C$26:$M$34,5,FALSE)-IFERROR(VLOOKUP(EK$4,Transactions!$C$45:$N$47,5,FALSE),0)))</f>
        <v>0</v>
      </c>
      <c r="EM20" s="315">
        <f t="shared" si="49"/>
        <v>43116</v>
      </c>
      <c r="EN20" s="88">
        <f>VLOOKUP(EM20,'Price Data'!$B$4:$AD$1048576,MATCH(ER$4,'Price Data'!$B$2:$AE$2,0),FALSE)</f>
        <v>87.53</v>
      </c>
      <c r="EO20" s="5">
        <f t="shared" si="19"/>
        <v>87.53</v>
      </c>
      <c r="EP20" s="79"/>
      <c r="EQ20" s="212">
        <f>IF(EO20&gt;0,(EO20+SUM(EP$11:EP20))/EN$6-1,"N/A")</f>
        <v>3.0942012376804495E-3</v>
      </c>
      <c r="ER20" s="344">
        <f>IF(VLOOKUP(ER$4,Transactions!$C$26:$M$34,7,FALSE)&gt;EM20,0,IF(IFERROR(VLOOKUP(ER$4,Transactions!$C$45:$N57,8,FALSE),0)&gt;EM20,VLOOKUP(ER$4,Transactions!$C$26:$M$34,5,FALSE),VLOOKUP(ER$4,Transactions!$C$26:$M$34,5,FALSE)-IFERROR(VLOOKUP(ER$4,Transactions!$C$45:$N$47,5,FALSE),0)))</f>
        <v>0</v>
      </c>
      <c r="ET20" s="315">
        <f t="shared" si="50"/>
        <v>43116</v>
      </c>
      <c r="EU20" s="88">
        <f>VLOOKUP(ET20,'Price Data'!$B$4:$AD$1048576,MATCH(EY$4,'Price Data'!$B$2:$AE$2,0),FALSE)</f>
        <v>86.97</v>
      </c>
      <c r="EV20" s="5">
        <f t="shared" si="20"/>
        <v>86.97</v>
      </c>
      <c r="EW20" s="79"/>
      <c r="EX20" s="212">
        <f>IF(EV20&gt;0,(EV20+SUM(EW$11:EW20))/EU$6-1,"N/A")</f>
        <v>-4.8060418812221339E-3</v>
      </c>
      <c r="EY20" s="344">
        <f>IF(VLOOKUP(EY$4,Transactions!$C$26:$M$34,7,FALSE)&gt;ET20,0,IF(IFERROR(VLOOKUP(EY$4,Transactions!$C$45:$N57,8,FALSE),0)&gt;ET20,VLOOKUP(EY$4,Transactions!$C$26:$M$34,5,FALSE),VLOOKUP(EY$4,Transactions!$C$26:$M$34,5,FALSE)-IFERROR(VLOOKUP(EY$4,Transactions!$C$45:$N$47,5,FALSE),0)))</f>
        <v>12.608879734523402</v>
      </c>
      <c r="FA20" s="315">
        <f t="shared" si="51"/>
        <v>43116</v>
      </c>
      <c r="FB20" s="88">
        <f>VLOOKUP(FA20,'Price Data'!$B$4:$AD$1048576,MATCH(FF$4,'Price Data'!$B$2:$AE$2,0),FALSE)</f>
        <v>51.03</v>
      </c>
      <c r="FC20" s="5">
        <f t="shared" si="21"/>
        <v>51.03</v>
      </c>
      <c r="FD20" s="79"/>
      <c r="FE20" s="212">
        <f>IF(FC20&gt;0,(FC20+SUM(FD$11:FD20))/FB$6-1,"N/A")</f>
        <v>-4.681100058513743E-3</v>
      </c>
      <c r="FF20" s="344">
        <f>IF(VLOOKUP(FF$4,Transactions!$C$26:$M$34,7,FALSE)&gt;FA20,0,IF(IFERROR(VLOOKUP(FF$4,Transactions!$C$45:$N57,8,FALSE),0)&gt;FA20,VLOOKUP(FF$4,Transactions!$C$26:$M$34,5,FALSE),VLOOKUP(FF$4,Transactions!$C$26:$M$34,5,FALSE)-IFERROR(VLOOKUP(FF$4,Transactions!$C$45:$N$47,5,FALSE),0)))</f>
        <v>20.356738833625901</v>
      </c>
      <c r="FH20" s="315">
        <f t="shared" si="52"/>
        <v>43116</v>
      </c>
      <c r="FI20" s="88">
        <f>VLOOKUP(FH20,'Price Data'!$B$4:$AD$1048576,MATCH(FM$4,'Price Data'!$B$2:$AE$2,0),FALSE)</f>
        <v>24.36</v>
      </c>
      <c r="FJ20" s="5">
        <f t="shared" si="22"/>
        <v>24.36</v>
      </c>
      <c r="FK20" s="79"/>
      <c r="FL20" s="212">
        <f>IF(FJ20&gt;0,(FJ20+SUM(FK$11:FK20))/FI$6-1,"N/A")</f>
        <v>4.1067761806967695E-4</v>
      </c>
      <c r="FM20" s="344">
        <f>IF(VLOOKUP(FM$4,Transactions!$C$26:$M$34,7,FALSE)&gt;FH20,0,IF(IFERROR(VLOOKUP(FM$4,Transactions!$C$45:$N57,8,FALSE),0)&gt;FH20,VLOOKUP(FM$4,Transactions!$C$26:$M$34,5,FALSE),VLOOKUP(FM$4,Transactions!$C$26:$M$34,5,FALSE)-IFERROR(VLOOKUP(FM$4,Transactions!$C$45:$N$47,5,FALSE),0)))</f>
        <v>64.516221765913755</v>
      </c>
      <c r="FO20" s="315">
        <f t="shared" si="53"/>
        <v>43116</v>
      </c>
      <c r="FP20" s="88">
        <f>VLOOKUP(FO20,'Price Data'!$B$4:$AD$1048576,MATCH(FT$4,'Price Data'!$B$2:$AE$2,0),FALSE)</f>
        <v>104.62</v>
      </c>
      <c r="FQ20" s="5">
        <f t="shared" si="23"/>
        <v>104.62</v>
      </c>
      <c r="FR20" s="79"/>
      <c r="FS20" s="212">
        <f>IF(FQ20&gt;0,(FQ20+SUM(FR$11:FR20))/FP$6-1,"N/A")</f>
        <v>-8.998768589561279E-3</v>
      </c>
      <c r="FT20" s="344">
        <f>IF(VLOOKUP(FT$4,Transactions!$C$26:$M$34,7,FALSE)&gt;FO20,0,IF(IFERROR(VLOOKUP(FT$4,Transactions!$C$45:$N57,8,FALSE),0)&gt;FO20,VLOOKUP(FT$4,Transactions!$C$26:$M$34,5,FALSE),VLOOKUP(FT$4,Transactions!$C$26:$M$34,5,FALSE)-IFERROR(VLOOKUP(FT$4,Transactions!$C$45:$N$47,5,FALSE),0)))</f>
        <v>4.6685611442644692</v>
      </c>
      <c r="FV20" s="315">
        <f t="shared" si="54"/>
        <v>43116</v>
      </c>
      <c r="FW20" s="88">
        <f>VLOOKUP(FV20,'Price Data'!$B$4:$AD$1048576,MATCH(GA$4,'Price Data'!$B$2:$AE$2,0),FALSE)</f>
        <v>116.14</v>
      </c>
      <c r="FX20" s="5">
        <f t="shared" si="24"/>
        <v>116.14</v>
      </c>
      <c r="FY20" s="79"/>
      <c r="FZ20" s="212">
        <f>IF(FX20&gt;0,(FX20+SUM(FY$11:FY20))/FW$6-1,"N/A")</f>
        <v>3.4453057708883073E-4</v>
      </c>
      <c r="GA20" s="344">
        <f>IF(VLOOKUP(GA$4,Transactions!$C$26:$M$34,7,FALSE)&gt;FV20,0,IF(IFERROR(VLOOKUP(GA$4,Transactions!$C$45:$N57,8,FALSE),0)&gt;FV20,VLOOKUP(GA$4,Transactions!$C$26:$M$34,5,FALSE),VLOOKUP(GA$4,Transactions!$C$26:$M$34,5,FALSE)-IFERROR(VLOOKUP(GA$4,Transactions!$C$45:$N$47,5,FALSE),0)))</f>
        <v>17.517743324720069</v>
      </c>
      <c r="GD20" s="315">
        <f t="shared" si="55"/>
        <v>43116</v>
      </c>
      <c r="GE20" s="88">
        <f>VLOOKUP(GD20,'Price Data'!$B$4:$AD$1048576,MATCH(GI$4,'Price Data'!$B$2:$AE$2,0),FALSE)</f>
        <v>1639.8620000000001</v>
      </c>
      <c r="GF20" s="5">
        <f t="shared" si="25"/>
        <v>1639.8620000000001</v>
      </c>
      <c r="GG20" s="79"/>
      <c r="GH20" s="212">
        <f>IF(GF20&gt;0,(GF20+SUM(GG$11:GG20))/GE$6-1,"N/A")</f>
        <v>3.6070938923532747E-2</v>
      </c>
      <c r="GI20" s="374">
        <v>0.5</v>
      </c>
      <c r="GK20" s="315">
        <f t="shared" si="56"/>
        <v>43116</v>
      </c>
      <c r="GL20" s="88">
        <f>VLOOKUP(GK20,'Price Data'!$B$4:$AD$1048576,MATCH(GP$4,'Price Data'!$B$2:$AE$2,0),FALSE)</f>
        <v>2188.39</v>
      </c>
      <c r="GM20" s="5">
        <f t="shared" si="26"/>
        <v>2188.39</v>
      </c>
      <c r="GN20" s="79"/>
      <c r="GO20" s="212">
        <f>IF(GM20&gt;0,(GM20+SUM(GN$11:GN20))/GL$6-1,"N/A")</f>
        <v>4.0381278376001362E-2</v>
      </c>
      <c r="GP20" s="374">
        <v>0.2</v>
      </c>
      <c r="GR20" s="315">
        <f t="shared" si="57"/>
        <v>43116</v>
      </c>
      <c r="GS20" s="88">
        <f>VLOOKUP(GR20,'Price Data'!$B$4:$AD$1048576,MATCH(GW$4,'Price Data'!$B$2:$AE$2,0),FALSE)</f>
        <v>2037.33</v>
      </c>
      <c r="GT20" s="5">
        <f t="shared" si="27"/>
        <v>2037.33</v>
      </c>
      <c r="GU20" s="79"/>
      <c r="GV20" s="212">
        <f>IF(GT20&gt;0,(GT20+SUM(GU$11:GU20))/GS$6-1,"N/A")</f>
        <v>-4.4175784437808785E-3</v>
      </c>
      <c r="GW20" s="374">
        <v>0.3</v>
      </c>
    </row>
    <row r="21" spans="1:205" x14ac:dyDescent="0.25">
      <c r="A21">
        <v>11</v>
      </c>
      <c r="B21" s="315">
        <f>'Price Data'!B15</f>
        <v>43117</v>
      </c>
      <c r="C21" s="200">
        <f t="shared" si="58"/>
        <v>24501.11328971227</v>
      </c>
      <c r="D21" s="200">
        <f t="shared" si="28"/>
        <v>0</v>
      </c>
      <c r="E21" s="200">
        <f t="shared" si="59"/>
        <v>6224.212693397365</v>
      </c>
      <c r="F21" s="200">
        <f t="shared" si="29"/>
        <v>0</v>
      </c>
      <c r="I21" s="315">
        <f t="shared" si="30"/>
        <v>43117</v>
      </c>
      <c r="J21" s="88">
        <f>VLOOKUP(I21,'Price Data'!$B$4:$AD$1048576,MATCH(N$4,'Price Data'!$B$2:$AE$2,0),FALSE)</f>
        <v>79.5</v>
      </c>
      <c r="K21" s="5">
        <f t="shared" si="0"/>
        <v>0</v>
      </c>
      <c r="M21" s="212" t="str">
        <f>IF(K21&gt;0,(K21+SUM(L$11:L21))/J$6-1,"N/A")</f>
        <v>N/A</v>
      </c>
      <c r="N21" s="344">
        <f>IF(VLOOKUP(N$4,Transactions!$C$5:$M$23,7,FALSE)&gt;I21,0,IF(IFERROR(VLOOKUP(N$4,Transactions!$C$39:$N$42,8,FALSE),0)&gt;I21,VLOOKUP(N$4,Transactions!$C$5:$M$23,5,FALSE),VLOOKUP(N$4,Transactions!$C$5:$M$23,5,FALSE)-IFERROR(VLOOKUP(N$4,Transactions!$C$39:$N$42,5,FALSE),0)))</f>
        <v>0</v>
      </c>
      <c r="P21" s="315">
        <f t="shared" si="31"/>
        <v>43117</v>
      </c>
      <c r="Q21" s="88">
        <f>VLOOKUP(P21,'Price Data'!$B$4:$AD$1048576,MATCH(U$4,'Price Data'!$B$2:$AE$2,0),FALSE)</f>
        <v>62.94</v>
      </c>
      <c r="R21" s="5">
        <f t="shared" si="1"/>
        <v>0</v>
      </c>
      <c r="T21" s="212" t="str">
        <f>IF(R21&gt;0,(R21+SUM(S$11:S21))/Q$6-1,"N/A")</f>
        <v>N/A</v>
      </c>
      <c r="U21" s="344">
        <f>IF(VLOOKUP(U$4,Transactions!$C$5:$M$23,7,FALSE)&gt;P21,0,IF(IFERROR(VLOOKUP(U$4,Transactions!$C$39:$N$42,8,FALSE),0)&gt;P21,VLOOKUP(U$4,Transactions!$C$5:$M$23,5,FALSE),VLOOKUP(U$4,Transactions!$C$5:$M$23,5,FALSE)-IFERROR(VLOOKUP(U$4,Transactions!$C$39:$N$42,5,FALSE),0)))</f>
        <v>0</v>
      </c>
      <c r="W21" s="315">
        <f t="shared" si="32"/>
        <v>43117</v>
      </c>
      <c r="X21" s="88">
        <f>VLOOKUP(W21,'Price Data'!$B$4:$AD$1048576,MATCH(AB$4,'Price Data'!$B$2:$AE$2,0),FALSE)</f>
        <v>111.97</v>
      </c>
      <c r="Y21" s="5">
        <f t="shared" si="2"/>
        <v>0</v>
      </c>
      <c r="Z21" s="79"/>
      <c r="AA21" s="212" t="str">
        <f>IF(Y21&gt;0,(Y21+SUM(Z$11:Z21))/X$6-1,"N/A")</f>
        <v>N/A</v>
      </c>
      <c r="AB21" s="344">
        <f>IF(VLOOKUP(AB$4,Transactions!$C$5:$M$23,7,FALSE)&gt;W21,0,IF(IFERROR(VLOOKUP(AB$4,Transactions!$C$39:$N$42,8,FALSE),0)&gt;W21,VLOOKUP(AB$4,Transactions!$C$5:$M$23,5,FALSE),VLOOKUP(AB$4,Transactions!$C$5:$M$23,5,FALSE)-IFERROR(VLOOKUP(AB$4,Transactions!$C$39:$N$42,5,FALSE),0)))</f>
        <v>0</v>
      </c>
      <c r="AD21" s="315">
        <f t="shared" si="33"/>
        <v>43117</v>
      </c>
      <c r="AE21" s="88">
        <f>VLOOKUP(AD21,'Price Data'!$B$4:$AD$1048576,MATCH(AI$4,'Price Data'!$B$2:$AE$2,0),FALSE)</f>
        <v>79.25</v>
      </c>
      <c r="AF21" s="5">
        <f t="shared" si="3"/>
        <v>0</v>
      </c>
      <c r="AG21" s="79"/>
      <c r="AH21" s="212" t="str">
        <f>IF(AF21&gt;0,(AF21+SUM(AG$11:AG21))/AE$6-1,"N/A")</f>
        <v>N/A</v>
      </c>
      <c r="AI21" s="344">
        <f>IF(VLOOKUP(AI$4,Transactions!$C$5:$M$23,7,FALSE)&gt;AD21,0,IF(IFERROR(VLOOKUP(AI$4,Transactions!$C$39:$N$42,8,FALSE),0)&gt;AD21,VLOOKUP(AI$4,Transactions!$C$5:$M$23,5,FALSE),VLOOKUP(AI$4,Transactions!$C$5:$M$23,5,FALSE)-IFERROR(VLOOKUP(AI$4,Transactions!$C$39:$N$42,5,FALSE),0)))</f>
        <v>0</v>
      </c>
      <c r="AK21" s="315">
        <f t="shared" si="34"/>
        <v>43117</v>
      </c>
      <c r="AL21" s="88">
        <f>VLOOKUP(AK21,'Price Data'!$B$4:$AD$1048576,MATCH(AP$4,'Price Data'!$B$2:$AE$2,0),FALSE)</f>
        <v>431.1</v>
      </c>
      <c r="AM21" s="5">
        <f t="shared" si="4"/>
        <v>0</v>
      </c>
      <c r="AN21" s="79"/>
      <c r="AO21" s="212" t="str">
        <f>IF(AM21&gt;0,(AM21+SUM(AN$11:AN21))/AL$6-1,"N/A")</f>
        <v>N/A</v>
      </c>
      <c r="AP21" s="344">
        <f>IF(VLOOKUP(AP$4,Transactions!$C$5:$M$23,7,FALSE)&gt;AK21,0,IF(IFERROR(VLOOKUP(AP$4,Transactions!$C$39:$N$42,8,FALSE),0)&gt;AK21,VLOOKUP(AP$4,Transactions!$C$5:$M$23,5,FALSE),VLOOKUP(AP$4,Transactions!$C$5:$M$23,5,FALSE)-IFERROR(VLOOKUP(AP$4,Transactions!$C$39:$N$42,5,FALSE),0)))</f>
        <v>0</v>
      </c>
      <c r="AR21" s="315">
        <f t="shared" si="35"/>
        <v>43117</v>
      </c>
      <c r="AS21" s="88">
        <f>VLOOKUP(AR21,'Price Data'!$B$4:$AD$1048576,MATCH(AW$4,'Price Data'!$B$2:$AE$2,0),FALSE)</f>
        <v>104.36</v>
      </c>
      <c r="AT21" s="5">
        <f t="shared" si="5"/>
        <v>0</v>
      </c>
      <c r="AU21" s="79"/>
      <c r="AV21" s="212" t="str">
        <f>IF(AT21&gt;0,(AT21+SUM(AU$11:AU21))/AS$6-1,"N/A")</f>
        <v>N/A</v>
      </c>
      <c r="AW21" s="344">
        <f>IF(VLOOKUP(AW$4,Transactions!$C$5:$M$23,7,FALSE)&gt;AR21,0,IF(IFERROR(VLOOKUP(AW$4,Transactions!$C$39:$N$42,8,FALSE),0)&gt;AR21,VLOOKUP(AW$4,Transactions!$C$5:$M$23,5,FALSE),VLOOKUP(AW$4,Transactions!$C$5:$M$23,5,FALSE)-IFERROR(VLOOKUP(AW$4,Transactions!$C$39:$N$42,5,FALSE),0)))</f>
        <v>0</v>
      </c>
      <c r="AY21" s="315">
        <f t="shared" si="36"/>
        <v>43117</v>
      </c>
      <c r="AZ21" s="88">
        <f>VLOOKUP(AY21,'Price Data'!$B$4:$AD$1048576,MATCH(BD$4,'Price Data'!$B$2:$AE$2,0),FALSE)</f>
        <v>110.04</v>
      </c>
      <c r="BA21" s="5">
        <f t="shared" si="6"/>
        <v>0</v>
      </c>
      <c r="BB21" s="79"/>
      <c r="BC21" s="212" t="str">
        <f>IF(BA21&gt;0,(BA21+SUM(BB$11:BB21))/AZ$6-1,"N/A")</f>
        <v>N/A</v>
      </c>
      <c r="BD21" s="344">
        <f>IF(VLOOKUP(BD$4,Transactions!$C$5:$M$23,7,FALSE)&gt;AY21,0,IF(IFERROR(VLOOKUP(BD$4,Transactions!$C$39:$N$42,8,FALSE),0)&gt;AY21,VLOOKUP(BD$4,Transactions!$C$5:$M$23,5,FALSE),VLOOKUP(BD$4,Transactions!$C$5:$M$23,5,FALSE)-IFERROR(VLOOKUP(BD$4,Transactions!$C$39:$N$42,5,FALSE),0)))</f>
        <v>0</v>
      </c>
      <c r="BF21" s="315">
        <f t="shared" si="37"/>
        <v>43117</v>
      </c>
      <c r="BG21" s="88">
        <f>VLOOKUP(BF21,'Price Data'!$B$4:$AD$1048576,MATCH(BK$4,'Price Data'!$B$2:$AE$2,0),FALSE)</f>
        <v>61.85</v>
      </c>
      <c r="BH21" s="5">
        <f t="shared" si="7"/>
        <v>61.85</v>
      </c>
      <c r="BI21" s="79"/>
      <c r="BJ21" s="212">
        <f>IF(BH21&gt;0,(BH21+SUM(BI$11:BI21))/BG$6-1,"N/A")</f>
        <v>1.5828981723237545E-2</v>
      </c>
      <c r="BK21" s="344">
        <f>IF(VLOOKUP(BK$4,Transactions!$C$5:$M$23,7,FALSE)&gt;BF21,0,IF(IFERROR(VLOOKUP(BK$4,Transactions!$C$39:$N$42,8,FALSE),0)&gt;BF21,VLOOKUP(BK$4,Transactions!$C$5:$M$23,5,FALSE),VLOOKUP(BK$4,Transactions!$C$5:$M$23,5,FALSE)-IFERROR(VLOOKUP(BK$4,Transactions!$C$39:$N$42,5,FALSE),0)))</f>
        <v>10</v>
      </c>
      <c r="BM21" s="315">
        <f t="shared" si="38"/>
        <v>43117</v>
      </c>
      <c r="BN21" s="88">
        <f>VLOOKUP(BM21,'Price Data'!$B$4:$AD$1048576,MATCH(BR$4,'Price Data'!$B$2:$AE$2,0),FALSE)</f>
        <v>57.34</v>
      </c>
      <c r="BO21" s="5">
        <f t="shared" si="8"/>
        <v>57.34</v>
      </c>
      <c r="BP21" s="79"/>
      <c r="BQ21" s="212">
        <f>IF(BO21&gt;0,(BO21+SUM(BP$11:BP21))/BN$6-1,"N/A")</f>
        <v>0.1216744913928014</v>
      </c>
      <c r="BR21" s="344">
        <f>IF(VLOOKUP(BR$4,Transactions!$C$5:$M$23,7,FALSE)&gt;BM21,0,IF(IFERROR(VLOOKUP(BR$4,Transactions!$C$39:$N$42,8,FALSE),0)&gt;BM21,VLOOKUP(BR$4,Transactions!$C$5:$M$23,5,FALSE),VLOOKUP(BR$4,Transactions!$C$5:$M$23,5,FALSE)-IFERROR(VLOOKUP(BR$4,Transactions!$C$39:$N$42,5,FALSE),0)))</f>
        <v>12</v>
      </c>
      <c r="BT21" s="315">
        <f t="shared" si="39"/>
        <v>43117</v>
      </c>
      <c r="BU21" s="88">
        <f>VLOOKUP(BT21,'Price Data'!$B$4:$AD$1048576,MATCH(BY$4,'Price Data'!$B$2:$AE$2,0),FALSE)</f>
        <v>91.62</v>
      </c>
      <c r="BV21" s="5">
        <f t="shared" si="9"/>
        <v>91.62</v>
      </c>
      <c r="BW21" s="79"/>
      <c r="BX21" s="212">
        <f>IF(BV21&gt;0,(BV21+SUM(BW$11:BW21))/BU$6-1,"N/A")</f>
        <v>8.0316866541974008E-3</v>
      </c>
      <c r="BY21" s="344">
        <f>IF(VLOOKUP(BY$4,Transactions!$C$5:$M$23,7,FALSE)&gt;BT21,0,IF(IFERROR(VLOOKUP(BY$4,Transactions!$C$39:$N$42,8,FALSE),0)&gt;BT21,VLOOKUP(BY$4,Transactions!$C$5:$M$23,5,FALSE),VLOOKUP(BY$4,Transactions!$C$5:$M$23,5,FALSE)-IFERROR(VLOOKUP(BY$4,Transactions!$C$39:$N$42,5,FALSE),0)))</f>
        <v>11</v>
      </c>
      <c r="CA21" s="315">
        <f t="shared" si="40"/>
        <v>43117</v>
      </c>
      <c r="CB21" s="88">
        <f>VLOOKUP(CA21,'Price Data'!$B$4:$AD$1048576,MATCH(CF$4,'Price Data'!$B$2:$AE$2,0),FALSE)</f>
        <v>219.22</v>
      </c>
      <c r="CC21" s="5">
        <f t="shared" si="10"/>
        <v>219.22</v>
      </c>
      <c r="CD21" s="79"/>
      <c r="CE21" s="212">
        <f>IF(CC21&gt;0,(CC21+SUM(CD$11:CD21))/CB$6-1,"N/A")</f>
        <v>-4.0906505665660342E-2</v>
      </c>
      <c r="CF21" s="344">
        <f>IF(VLOOKUP(CF$4,Transactions!$C$5:$M$23,7,FALSE)&gt;CA21,0,IF(IFERROR(VLOOKUP(CF$4,Transactions!$C$39:$N$42,8,FALSE),0)&gt;CA21,VLOOKUP(CF$4,Transactions!$C$5:$M$23,5,FALSE),VLOOKUP(CF$4,Transactions!$C$5:$M$23,5,FALSE)-IFERROR(VLOOKUP(CF$4,Transactions!$C$39:$N$42,5,FALSE),0)))</f>
        <v>6</v>
      </c>
      <c r="CH21" s="315">
        <f t="shared" si="41"/>
        <v>43117</v>
      </c>
      <c r="CI21" s="88">
        <f>VLOOKUP(CH21,'Price Data'!$B$4:$AD$1048576,MATCH(CM$4,'Price Data'!$B$2:$AE$2,0),FALSE)</f>
        <v>82.47</v>
      </c>
      <c r="CJ21" s="5">
        <f t="shared" si="11"/>
        <v>82.47</v>
      </c>
      <c r="CK21" s="79"/>
      <c r="CL21" s="212">
        <f>IF(CJ21&gt;0,(CJ21+SUM(CK$11:CK21))/CI$6-1,"N/A")</f>
        <v>0.12021189894050521</v>
      </c>
      <c r="CM21" s="344">
        <f>IF(VLOOKUP(CM$4,Transactions!$C$5:$M$23,7,FALSE)&gt;CH21,0,IF(IFERROR(VLOOKUP(CM$4,Transactions!$C$39:$N$42,8,FALSE),0)&gt;CH21,VLOOKUP(CM$4,Transactions!$C$5:$M$23,5,FALSE),VLOOKUP(CM$4,Transactions!$C$5:$M$23,5,FALSE)-IFERROR(VLOOKUP(CM$4,Transactions!$C$39:$N$42,5,FALSE),0)))</f>
        <v>19</v>
      </c>
      <c r="CO21" s="315">
        <f t="shared" si="42"/>
        <v>43117</v>
      </c>
      <c r="CP21" s="88">
        <f>VLOOKUP(CO21,'Price Data'!$B$4:$AD$1048576,MATCH(CT$4,'Price Data'!$B$2:$AE$2,0),FALSE)</f>
        <v>120.51</v>
      </c>
      <c r="CQ21" s="5">
        <f t="shared" si="12"/>
        <v>120.51</v>
      </c>
      <c r="CR21" s="79"/>
      <c r="CS21" s="212">
        <f>IF(CQ21&gt;0,(CQ21+SUM(CR$11:CR21))/CP$6-1,"N/A")</f>
        <v>7.2534709861160618E-2</v>
      </c>
      <c r="CT21" s="344">
        <f>IF(VLOOKUP(CT$4,Transactions!$C$5:$M$23,7,FALSE)&gt;CO21,0,IF(IFERROR(VLOOKUP(CT$4,Transactions!$C$39:$N$42,8,FALSE),0)&gt;CO21,VLOOKUP(CT$4,Transactions!$C$5:$M$23,5,FALSE),VLOOKUP(CT$4,Transactions!$C$5:$M$23,5,FALSE)-IFERROR(VLOOKUP(CT$4,Transactions!$C$39:$N$42,5,FALSE),0)))</f>
        <v>7</v>
      </c>
      <c r="CV21" s="315">
        <f t="shared" si="43"/>
        <v>43117</v>
      </c>
      <c r="CW21" s="88">
        <f>VLOOKUP(CV21,'Price Data'!$B$4:$AD$1048576,MATCH(DA$4,'Price Data'!$B$2:$AE$2,0),FALSE)</f>
        <v>198.99</v>
      </c>
      <c r="CX21" s="5">
        <f t="shared" si="13"/>
        <v>198.99</v>
      </c>
      <c r="CY21" s="79"/>
      <c r="CZ21" s="212">
        <f>IF(CX21&gt;0,(CX21+SUM(CY$11:CY21))/CW$6-1,"N/A")</f>
        <v>5.7838498750730993E-2</v>
      </c>
      <c r="DA21" s="344">
        <f>IF(VLOOKUP(DA$4,Transactions!$C$5:$M$23,7,FALSE)&gt;CV21,0,IF(IFERROR(VLOOKUP(DA$4,Transactions!$C$39:$N$42,8,FALSE),0)&gt;CV21,VLOOKUP(DA$4,Transactions!$C$5:$M$23,5,FALSE),VLOOKUP(DA$4,Transactions!$C$5:$M$23,5,FALSE)-IFERROR(VLOOKUP(DA$4,Transactions!$C$39:$N$42,5,FALSE),0)))</f>
        <v>9.4038062835574934</v>
      </c>
      <c r="DC21" s="315">
        <f t="shared" si="44"/>
        <v>43117</v>
      </c>
      <c r="DD21" s="88">
        <f>VLOOKUP(DC21,'Price Data'!$B$4:$AD$1048576,MATCH(DH$4,'Price Data'!$B$2:$AE$2,0),FALSE)</f>
        <v>165.28</v>
      </c>
      <c r="DE21" s="5">
        <f t="shared" si="14"/>
        <v>165.28</v>
      </c>
      <c r="DF21" s="79"/>
      <c r="DG21" s="212">
        <f>IF(DE21&gt;0,(DE21+SUM(DF$11:DF21))/DD$6-1,"N/A")</f>
        <v>4.4951634317506484E-2</v>
      </c>
      <c r="DH21" s="344">
        <f>IF(VLOOKUP(DH$4,Transactions!$C$5:$M$23,7,FALSE)&gt;DC21,0,IF(IFERROR(VLOOKUP(DH$4,Transactions!$C$39:$N$42,8,FALSE),0)&gt;DC21,VLOOKUP(DH$4,Transactions!$C$5:$M$23,5,FALSE),VLOOKUP(DH$4,Transactions!$C$5:$M$23,5,FALSE)-IFERROR(VLOOKUP(DH$4,Transactions!$C$39:$N$42,5,FALSE),0)))</f>
        <v>64.264399064297919</v>
      </c>
      <c r="DJ21" s="315">
        <f t="shared" si="45"/>
        <v>43117</v>
      </c>
      <c r="DK21" s="88">
        <f>VLOOKUP(DJ21,'Price Data'!$B$4:$AD$1048576,MATCH(DO$4,'Price Data'!$B$2:$AE$2,0),FALSE)</f>
        <v>271.49</v>
      </c>
      <c r="DL21" s="5">
        <f t="shared" si="15"/>
        <v>271.49</v>
      </c>
      <c r="DM21" s="79"/>
      <c r="DN21" s="212">
        <f>IF(DL21&gt;0,(DL21+SUM(DM$11:DM21))/DK$6-1,"N/A")</f>
        <v>8.8179886969417698E-2</v>
      </c>
      <c r="DO21" s="344">
        <f>IF(VLOOKUP(DO$4,Transactions!$C$5:$M$23,7,FALSE)&gt;DJ21,0,IF(IFERROR(VLOOKUP(DO$4,Transactions!$C$39:$N$42,8,FALSE),0)&gt;DJ21,VLOOKUP(DO$4,Transactions!$C$5:$M$23,5,FALSE),VLOOKUP(DO$4,Transactions!$C$5:$M$23,5,FALSE)-IFERROR(VLOOKUP(DO$4,Transactions!$C$39:$N$42,5,FALSE),0)))</f>
        <v>8</v>
      </c>
      <c r="DQ21" s="315">
        <f t="shared" si="46"/>
        <v>43117</v>
      </c>
      <c r="DR21" s="88">
        <f>VLOOKUP(DQ21,'Price Data'!$B$4:$AD$1048576,MATCH(DV$4,'Price Data'!$B$2:$AE$2,0),FALSE)</f>
        <v>90.14</v>
      </c>
      <c r="DS21" s="5">
        <f t="shared" si="16"/>
        <v>90.14</v>
      </c>
      <c r="DT21" s="79"/>
      <c r="DU21" s="212">
        <f>IF(DS21&gt;0,(DS21+SUM(DT$11:DT21))/DR$6-1,"N/A")</f>
        <v>5.3776011222819609E-2</v>
      </c>
      <c r="DV21" s="344">
        <f>IF(VLOOKUP(DV$4,Transactions!$C$5:$M$23,7,FALSE)&gt;DQ21,0,IF(IFERROR(VLOOKUP(DV$4,Transactions!$C$39:$N$42,8,FALSE),0)&gt;DQ21,VLOOKUP(DV$4,Transactions!$C$5:$M$23,5,FALSE),VLOOKUP(DV$4,Transactions!$C$5:$M$23,5,FALSE)-IFERROR(VLOOKUP(DV$4,Transactions!$C$39:$N$42,5,FALSE),0)))</f>
        <v>23</v>
      </c>
      <c r="DX21" s="315">
        <f t="shared" si="47"/>
        <v>43117</v>
      </c>
      <c r="DY21" s="88">
        <f>VLOOKUP(DX21,'Price Data'!$B$4:$AD$1048576,MATCH(EC$4,'Price Data'!$B$2:$AE$2,0),FALSE)</f>
        <v>63.81</v>
      </c>
      <c r="DZ21" s="5">
        <f t="shared" si="17"/>
        <v>63.81</v>
      </c>
      <c r="EA21" s="79"/>
      <c r="EB21" s="212">
        <f>IF(DZ21&gt;0,(DZ21+SUM(EA$11:EA21))/DY$6-1,"N/A")</f>
        <v>2.0143884892086517E-2</v>
      </c>
      <c r="EC21" s="344">
        <f>IF(VLOOKUP(EC$4,Transactions!$C$5:$M$23,7,FALSE)&gt;DX21,0,IF(IFERROR(VLOOKUP(EC$4,Transactions!$C$39:$N$42,8,FALSE),0)&gt;DX21,VLOOKUP(EC$4,Transactions!$C$5:$M$23,5,FALSE),VLOOKUP(EC$4,Transactions!$C$5:$M$23,5,FALSE)-IFERROR(VLOOKUP(EC$4,Transactions!$C$39:$N$42,5,FALSE),0)))</f>
        <v>27</v>
      </c>
      <c r="EF21" s="315">
        <f t="shared" si="48"/>
        <v>43117</v>
      </c>
      <c r="EG21" s="88">
        <f>VLOOKUP(EF21,'Price Data'!$B$4:$AD$1048576,MATCH(EK$4,'Price Data'!$B$2:$AE$2,0),FALSE)</f>
        <v>10.68</v>
      </c>
      <c r="EH21" s="5">
        <f t="shared" si="18"/>
        <v>0</v>
      </c>
      <c r="EI21" s="79"/>
      <c r="EJ21" s="212" t="str">
        <f>IF(EH21&gt;0,(EH21+SUM(EI$11:EI21))/EG$6-1,"N/A")</f>
        <v>N/A</v>
      </c>
      <c r="EK21" s="344">
        <f>IF(VLOOKUP(EK$4,Transactions!$C$26:$M$34,7,FALSE)&gt;EF21,0,IF(IFERROR(VLOOKUP(EK$4,Transactions!$C$45:$N58,8,FALSE),0)&gt;EF21,VLOOKUP(EK$4,Transactions!$C$26:$M$34,5,FALSE),VLOOKUP(EK$4,Transactions!$C$26:$M$34,5,FALSE)-IFERROR(VLOOKUP(EK$4,Transactions!$C$45:$N$47,5,FALSE),0)))</f>
        <v>0</v>
      </c>
      <c r="EM21" s="315">
        <f t="shared" si="49"/>
        <v>43117</v>
      </c>
      <c r="EN21" s="88">
        <f>VLOOKUP(EM21,'Price Data'!$B$4:$AD$1048576,MATCH(ER$4,'Price Data'!$B$2:$AE$2,0),FALSE)</f>
        <v>87.54</v>
      </c>
      <c r="EO21" s="5">
        <f t="shared" si="19"/>
        <v>87.54</v>
      </c>
      <c r="EP21" s="79"/>
      <c r="EQ21" s="212">
        <f>IF(EO21&gt;0,(EO21+SUM(EP$11:EP21))/EN$6-1,"N/A")</f>
        <v>3.2088012835205237E-3</v>
      </c>
      <c r="ER21" s="344">
        <f>IF(VLOOKUP(ER$4,Transactions!$C$26:$M$34,7,FALSE)&gt;EM21,0,IF(IFERROR(VLOOKUP(ER$4,Transactions!$C$45:$N58,8,FALSE),0)&gt;EM21,VLOOKUP(ER$4,Transactions!$C$26:$M$34,5,FALSE),VLOOKUP(ER$4,Transactions!$C$26:$M$34,5,FALSE)-IFERROR(VLOOKUP(ER$4,Transactions!$C$45:$N$47,5,FALSE),0)))</f>
        <v>0</v>
      </c>
      <c r="ET21" s="315">
        <f t="shared" si="50"/>
        <v>43117</v>
      </c>
      <c r="EU21" s="88">
        <f>VLOOKUP(ET21,'Price Data'!$B$4:$AD$1048576,MATCH(EY$4,'Price Data'!$B$2:$AE$2,0),FALSE)</f>
        <v>86.79</v>
      </c>
      <c r="EV21" s="5">
        <f t="shared" si="20"/>
        <v>86.79</v>
      </c>
      <c r="EW21" s="79"/>
      <c r="EX21" s="212">
        <f>IF(EV21&gt;0,(EV21+SUM(EW$11:EW21))/EU$6-1,"N/A")</f>
        <v>-6.8657741160315089E-3</v>
      </c>
      <c r="EY21" s="344">
        <f>IF(VLOOKUP(EY$4,Transactions!$C$26:$M$34,7,FALSE)&gt;ET21,0,IF(IFERROR(VLOOKUP(EY$4,Transactions!$C$45:$N58,8,FALSE),0)&gt;ET21,VLOOKUP(EY$4,Transactions!$C$26:$M$34,5,FALSE),VLOOKUP(EY$4,Transactions!$C$26:$M$34,5,FALSE)-IFERROR(VLOOKUP(EY$4,Transactions!$C$45:$N$47,5,FALSE),0)))</f>
        <v>12.608879734523402</v>
      </c>
      <c r="FA21" s="315">
        <f t="shared" si="51"/>
        <v>43117</v>
      </c>
      <c r="FB21" s="88">
        <f>VLOOKUP(FA21,'Price Data'!$B$4:$AD$1048576,MATCH(FF$4,'Price Data'!$B$2:$AE$2,0),FALSE)</f>
        <v>50.95</v>
      </c>
      <c r="FC21" s="5">
        <f t="shared" si="21"/>
        <v>50.95</v>
      </c>
      <c r="FD21" s="79"/>
      <c r="FE21" s="212">
        <f>IF(FC21&gt;0,(FC21+SUM(FD$11:FD21))/FB$6-1,"N/A")</f>
        <v>-6.2414667446849537E-3</v>
      </c>
      <c r="FF21" s="344">
        <f>IF(VLOOKUP(FF$4,Transactions!$C$26:$M$34,7,FALSE)&gt;FA21,0,IF(IFERROR(VLOOKUP(FF$4,Transactions!$C$45:$N58,8,FALSE),0)&gt;FA21,VLOOKUP(FF$4,Transactions!$C$26:$M$34,5,FALSE),VLOOKUP(FF$4,Transactions!$C$26:$M$34,5,FALSE)-IFERROR(VLOOKUP(FF$4,Transactions!$C$45:$N$47,5,FALSE),0)))</f>
        <v>20.356738833625901</v>
      </c>
      <c r="FH21" s="315">
        <f t="shared" si="52"/>
        <v>43117</v>
      </c>
      <c r="FI21" s="88">
        <f>VLOOKUP(FH21,'Price Data'!$B$4:$AD$1048576,MATCH(FM$4,'Price Data'!$B$2:$AE$2,0),FALSE)</f>
        <v>24.34</v>
      </c>
      <c r="FJ21" s="5">
        <f t="shared" si="22"/>
        <v>24.34</v>
      </c>
      <c r="FK21" s="79"/>
      <c r="FL21" s="212">
        <f>IF(FJ21&gt;0,(FJ21+SUM(FK$11:FK21))/FI$6-1,"N/A")</f>
        <v>-4.10677618069899E-4</v>
      </c>
      <c r="FM21" s="344">
        <f>IF(VLOOKUP(FM$4,Transactions!$C$26:$M$34,7,FALSE)&gt;FH21,0,IF(IFERROR(VLOOKUP(FM$4,Transactions!$C$45:$N58,8,FALSE),0)&gt;FH21,VLOOKUP(FM$4,Transactions!$C$26:$M$34,5,FALSE),VLOOKUP(FM$4,Transactions!$C$26:$M$34,5,FALSE)-IFERROR(VLOOKUP(FM$4,Transactions!$C$45:$N$47,5,FALSE),0)))</f>
        <v>64.516221765913755</v>
      </c>
      <c r="FO21" s="315">
        <f t="shared" si="53"/>
        <v>43117</v>
      </c>
      <c r="FP21" s="88">
        <f>VLOOKUP(FO21,'Price Data'!$B$4:$AD$1048576,MATCH(FT$4,'Price Data'!$B$2:$AE$2,0),FALSE)</f>
        <v>104.39</v>
      </c>
      <c r="FQ21" s="5">
        <f t="shared" si="23"/>
        <v>104.39</v>
      </c>
      <c r="FR21" s="79"/>
      <c r="FS21" s="212">
        <f>IF(FQ21&gt;0,(FQ21+SUM(FR$11:FR21))/FP$6-1,"N/A")</f>
        <v>-1.1177417827034075E-2</v>
      </c>
      <c r="FT21" s="344">
        <f>IF(VLOOKUP(FT$4,Transactions!$C$26:$M$34,7,FALSE)&gt;FO21,0,IF(IFERROR(VLOOKUP(FT$4,Transactions!$C$45:$N58,8,FALSE),0)&gt;FO21,VLOOKUP(FT$4,Transactions!$C$26:$M$34,5,FALSE),VLOOKUP(FT$4,Transactions!$C$26:$M$34,5,FALSE)-IFERROR(VLOOKUP(FT$4,Transactions!$C$45:$N$47,5,FALSE),0)))</f>
        <v>4.6685611442644692</v>
      </c>
      <c r="FV21" s="315">
        <f t="shared" si="54"/>
        <v>43117</v>
      </c>
      <c r="FW21" s="88">
        <f>VLOOKUP(FV21,'Price Data'!$B$4:$AD$1048576,MATCH(GA$4,'Price Data'!$B$2:$AE$2,0),FALSE)</f>
        <v>116.17</v>
      </c>
      <c r="FX21" s="5">
        <f t="shared" si="24"/>
        <v>116.17</v>
      </c>
      <c r="FY21" s="79"/>
      <c r="FZ21" s="212">
        <f>IF(FX21&gt;0,(FX21+SUM(FY$11:FY21))/FW$6-1,"N/A")</f>
        <v>6.0292850990539826E-4</v>
      </c>
      <c r="GA21" s="344">
        <f>IF(VLOOKUP(GA$4,Transactions!$C$26:$M$34,7,FALSE)&gt;FV21,0,IF(IFERROR(VLOOKUP(GA$4,Transactions!$C$45:$N58,8,FALSE),0)&gt;FV21,VLOOKUP(GA$4,Transactions!$C$26:$M$34,5,FALSE),VLOOKUP(GA$4,Transactions!$C$26:$M$34,5,FALSE)-IFERROR(VLOOKUP(GA$4,Transactions!$C$45:$N$47,5,FALSE),0)))</f>
        <v>17.517743324720069</v>
      </c>
      <c r="GD21" s="315">
        <f t="shared" si="55"/>
        <v>43117</v>
      </c>
      <c r="GE21" s="88">
        <f>VLOOKUP(GD21,'Price Data'!$B$4:$AD$1048576,MATCH(GI$4,'Price Data'!$B$2:$AE$2,0),FALSE)</f>
        <v>1654.9939999999999</v>
      </c>
      <c r="GF21" s="5">
        <f t="shared" si="25"/>
        <v>1654.9939999999999</v>
      </c>
      <c r="GG21" s="79"/>
      <c r="GH21" s="212">
        <f>IF(GF21&gt;0,(GF21+SUM(GG$11:GG21))/GE$6-1,"N/A")</f>
        <v>4.5631393064058612E-2</v>
      </c>
      <c r="GI21" s="374">
        <v>0.5</v>
      </c>
      <c r="GK21" s="315">
        <f t="shared" si="56"/>
        <v>43117</v>
      </c>
      <c r="GL21" s="88">
        <f>VLOOKUP(GK21,'Price Data'!$B$4:$AD$1048576,MATCH(GP$4,'Price Data'!$B$2:$AE$2,0),FALSE)</f>
        <v>2199.9299999999998</v>
      </c>
      <c r="GM21" s="5">
        <f t="shared" si="26"/>
        <v>2199.9299999999998</v>
      </c>
      <c r="GN21" s="79"/>
      <c r="GO21" s="212">
        <f>IF(GM21&gt;0,(GM21+SUM(GN$11:GN21))/GL$6-1,"N/A")</f>
        <v>4.5867503387292397E-2</v>
      </c>
      <c r="GP21" s="374">
        <v>0.2</v>
      </c>
      <c r="GR21" s="315">
        <f t="shared" si="57"/>
        <v>43117</v>
      </c>
      <c r="GS21" s="88">
        <f>VLOOKUP(GR21,'Price Data'!$B$4:$AD$1048576,MATCH(GW$4,'Price Data'!$B$2:$AE$2,0),FALSE)</f>
        <v>2033.68</v>
      </c>
      <c r="GT21" s="5">
        <f t="shared" si="27"/>
        <v>2033.68</v>
      </c>
      <c r="GU21" s="79"/>
      <c r="GV21" s="212">
        <f>IF(GT21&gt;0,(GT21+SUM(GU$11:GU21))/GS$6-1,"N/A")</f>
        <v>-6.2012246074756305E-3</v>
      </c>
      <c r="GW21" s="374">
        <v>0.3</v>
      </c>
    </row>
    <row r="22" spans="1:205" x14ac:dyDescent="0.25">
      <c r="A22">
        <v>12</v>
      </c>
      <c r="B22" s="315">
        <f>'Price Data'!B16</f>
        <v>43118</v>
      </c>
      <c r="C22" s="200">
        <f t="shared" si="58"/>
        <v>24457.519947967354</v>
      </c>
      <c r="D22" s="200">
        <f t="shared" si="28"/>
        <v>0</v>
      </c>
      <c r="E22" s="200">
        <f t="shared" si="59"/>
        <v>6213.7919624684891</v>
      </c>
      <c r="F22" s="200">
        <f t="shared" si="29"/>
        <v>0</v>
      </c>
      <c r="I22" s="315">
        <f t="shared" si="30"/>
        <v>43118</v>
      </c>
      <c r="J22" s="88">
        <f>VLOOKUP(I22,'Price Data'!$B$4:$AD$1048576,MATCH(N$4,'Price Data'!$B$2:$AE$2,0),FALSE)</f>
        <v>79.349999999999994</v>
      </c>
      <c r="K22" s="5">
        <f t="shared" si="0"/>
        <v>0</v>
      </c>
      <c r="M22" s="212" t="str">
        <f>IF(K22&gt;0,(K22+SUM(L$11:L22))/J$6-1,"N/A")</f>
        <v>N/A</v>
      </c>
      <c r="N22" s="344">
        <f>IF(VLOOKUP(N$4,Transactions!$C$5:$M$23,7,FALSE)&gt;I22,0,IF(IFERROR(VLOOKUP(N$4,Transactions!$C$39:$N$42,8,FALSE),0)&gt;I22,VLOOKUP(N$4,Transactions!$C$5:$M$23,5,FALSE),VLOOKUP(N$4,Transactions!$C$5:$M$23,5,FALSE)-IFERROR(VLOOKUP(N$4,Transactions!$C$39:$N$42,5,FALSE),0)))</f>
        <v>0</v>
      </c>
      <c r="P22" s="315">
        <f t="shared" si="31"/>
        <v>43118</v>
      </c>
      <c r="Q22" s="88">
        <f>VLOOKUP(P22,'Price Data'!$B$4:$AD$1048576,MATCH(U$4,'Price Data'!$B$2:$AE$2,0),FALSE)</f>
        <v>62.9</v>
      </c>
      <c r="R22" s="5">
        <f t="shared" si="1"/>
        <v>0</v>
      </c>
      <c r="T22" s="212" t="str">
        <f>IF(R22&gt;0,(R22+SUM(S$11:S22))/Q$6-1,"N/A")</f>
        <v>N/A</v>
      </c>
      <c r="U22" s="344">
        <f>IF(VLOOKUP(U$4,Transactions!$C$5:$M$23,7,FALSE)&gt;P22,0,IF(IFERROR(VLOOKUP(U$4,Transactions!$C$39:$N$42,8,FALSE),0)&gt;P22,VLOOKUP(U$4,Transactions!$C$5:$M$23,5,FALSE),VLOOKUP(U$4,Transactions!$C$5:$M$23,5,FALSE)-IFERROR(VLOOKUP(U$4,Transactions!$C$39:$N$42,5,FALSE),0)))</f>
        <v>0</v>
      </c>
      <c r="W22" s="315">
        <f t="shared" si="32"/>
        <v>43118</v>
      </c>
      <c r="X22" s="88">
        <f>VLOOKUP(W22,'Price Data'!$B$4:$AD$1048576,MATCH(AB$4,'Price Data'!$B$2:$AE$2,0),FALSE)</f>
        <v>110.42</v>
      </c>
      <c r="Y22" s="5">
        <f t="shared" si="2"/>
        <v>0</v>
      </c>
      <c r="Z22" s="79"/>
      <c r="AA22" s="212" t="str">
        <f>IF(Y22&gt;0,(Y22+SUM(Z$11:Z22))/X$6-1,"N/A")</f>
        <v>N/A</v>
      </c>
      <c r="AB22" s="344">
        <f>IF(VLOOKUP(AB$4,Transactions!$C$5:$M$23,7,FALSE)&gt;W22,0,IF(IFERROR(VLOOKUP(AB$4,Transactions!$C$39:$N$42,8,FALSE),0)&gt;W22,VLOOKUP(AB$4,Transactions!$C$5:$M$23,5,FALSE),VLOOKUP(AB$4,Transactions!$C$5:$M$23,5,FALSE)-IFERROR(VLOOKUP(AB$4,Transactions!$C$39:$N$42,5,FALSE),0)))</f>
        <v>0</v>
      </c>
      <c r="AD22" s="315">
        <f t="shared" si="33"/>
        <v>43118</v>
      </c>
      <c r="AE22" s="88">
        <f>VLOOKUP(AD22,'Price Data'!$B$4:$AD$1048576,MATCH(AI$4,'Price Data'!$B$2:$AE$2,0),FALSE)</f>
        <v>78.88</v>
      </c>
      <c r="AF22" s="5">
        <f t="shared" si="3"/>
        <v>0</v>
      </c>
      <c r="AG22" s="79"/>
      <c r="AH22" s="212" t="str">
        <f>IF(AF22&gt;0,(AF22+SUM(AG$11:AG22))/AE$6-1,"N/A")</f>
        <v>N/A</v>
      </c>
      <c r="AI22" s="344">
        <f>IF(VLOOKUP(AI$4,Transactions!$C$5:$M$23,7,FALSE)&gt;AD22,0,IF(IFERROR(VLOOKUP(AI$4,Transactions!$C$39:$N$42,8,FALSE),0)&gt;AD22,VLOOKUP(AI$4,Transactions!$C$5:$M$23,5,FALSE),VLOOKUP(AI$4,Transactions!$C$5:$M$23,5,FALSE)-IFERROR(VLOOKUP(AI$4,Transactions!$C$39:$N$42,5,FALSE),0)))</f>
        <v>0</v>
      </c>
      <c r="AK22" s="315">
        <f t="shared" si="34"/>
        <v>43118</v>
      </c>
      <c r="AL22" s="88">
        <f>VLOOKUP(AK22,'Price Data'!$B$4:$AD$1048576,MATCH(AP$4,'Price Data'!$B$2:$AE$2,0),FALSE)</f>
        <v>432.07</v>
      </c>
      <c r="AM22" s="5">
        <f t="shared" si="4"/>
        <v>0</v>
      </c>
      <c r="AN22" s="79"/>
      <c r="AO22" s="212" t="str">
        <f>IF(AM22&gt;0,(AM22+SUM(AN$11:AN22))/AL$6-1,"N/A")</f>
        <v>N/A</v>
      </c>
      <c r="AP22" s="344">
        <f>IF(VLOOKUP(AP$4,Transactions!$C$5:$M$23,7,FALSE)&gt;AK22,0,IF(IFERROR(VLOOKUP(AP$4,Transactions!$C$39:$N$42,8,FALSE),0)&gt;AK22,VLOOKUP(AP$4,Transactions!$C$5:$M$23,5,FALSE),VLOOKUP(AP$4,Transactions!$C$5:$M$23,5,FALSE)-IFERROR(VLOOKUP(AP$4,Transactions!$C$39:$N$42,5,FALSE),0)))</f>
        <v>0</v>
      </c>
      <c r="AR22" s="315">
        <f t="shared" si="35"/>
        <v>43118</v>
      </c>
      <c r="AS22" s="88">
        <f>VLOOKUP(AR22,'Price Data'!$B$4:$AD$1048576,MATCH(AW$4,'Price Data'!$B$2:$AE$2,0),FALSE)</f>
        <v>103.81</v>
      </c>
      <c r="AT22" s="5">
        <f t="shared" si="5"/>
        <v>0</v>
      </c>
      <c r="AU22" s="79"/>
      <c r="AV22" s="212" t="str">
        <f>IF(AT22&gt;0,(AT22+SUM(AU$11:AU22))/AS$6-1,"N/A")</f>
        <v>N/A</v>
      </c>
      <c r="AW22" s="344">
        <f>IF(VLOOKUP(AW$4,Transactions!$C$5:$M$23,7,FALSE)&gt;AR22,0,IF(IFERROR(VLOOKUP(AW$4,Transactions!$C$39:$N$42,8,FALSE),0)&gt;AR22,VLOOKUP(AW$4,Transactions!$C$5:$M$23,5,FALSE),VLOOKUP(AW$4,Transactions!$C$5:$M$23,5,FALSE)-IFERROR(VLOOKUP(AW$4,Transactions!$C$39:$N$42,5,FALSE),0)))</f>
        <v>0</v>
      </c>
      <c r="AY22" s="315">
        <f t="shared" si="36"/>
        <v>43118</v>
      </c>
      <c r="AZ22" s="88">
        <f>VLOOKUP(AY22,'Price Data'!$B$4:$AD$1048576,MATCH(BD$4,'Price Data'!$B$2:$AE$2,0),FALSE)</f>
        <v>111.77</v>
      </c>
      <c r="BA22" s="5">
        <f t="shared" si="6"/>
        <v>0</v>
      </c>
      <c r="BB22" s="79"/>
      <c r="BC22" s="212" t="str">
        <f>IF(BA22&gt;0,(BA22+SUM(BB$11:BB22))/AZ$6-1,"N/A")</f>
        <v>N/A</v>
      </c>
      <c r="BD22" s="344">
        <f>IF(VLOOKUP(BD$4,Transactions!$C$5:$M$23,7,FALSE)&gt;AY22,0,IF(IFERROR(VLOOKUP(BD$4,Transactions!$C$39:$N$42,8,FALSE),0)&gt;AY22,VLOOKUP(BD$4,Transactions!$C$5:$M$23,5,FALSE),VLOOKUP(BD$4,Transactions!$C$5:$M$23,5,FALSE)-IFERROR(VLOOKUP(BD$4,Transactions!$C$39:$N$42,5,FALSE),0)))</f>
        <v>0</v>
      </c>
      <c r="BF22" s="315">
        <f t="shared" si="37"/>
        <v>43118</v>
      </c>
      <c r="BG22" s="88">
        <f>VLOOKUP(BF22,'Price Data'!$B$4:$AD$1048576,MATCH(BK$4,'Price Data'!$B$2:$AE$2,0),FALSE)</f>
        <v>61.83</v>
      </c>
      <c r="BH22" s="5">
        <f t="shared" si="7"/>
        <v>61.83</v>
      </c>
      <c r="BI22" s="79"/>
      <c r="BJ22" s="212">
        <f>IF(BH22&gt;0,(BH22+SUM(BI$11:BI22))/BG$6-1,"N/A")</f>
        <v>1.5502610966057428E-2</v>
      </c>
      <c r="BK22" s="344">
        <f>IF(VLOOKUP(BK$4,Transactions!$C$5:$M$23,7,FALSE)&gt;BF22,0,IF(IFERROR(VLOOKUP(BK$4,Transactions!$C$39:$N$42,8,FALSE),0)&gt;BF22,VLOOKUP(BK$4,Transactions!$C$5:$M$23,5,FALSE),VLOOKUP(BK$4,Transactions!$C$5:$M$23,5,FALSE)-IFERROR(VLOOKUP(BK$4,Transactions!$C$39:$N$42,5,FALSE),0)))</f>
        <v>10</v>
      </c>
      <c r="BM22" s="315">
        <f t="shared" si="38"/>
        <v>43118</v>
      </c>
      <c r="BN22" s="88">
        <f>VLOOKUP(BM22,'Price Data'!$B$4:$AD$1048576,MATCH(BR$4,'Price Data'!$B$2:$AE$2,0),FALSE)</f>
        <v>57.4</v>
      </c>
      <c r="BO22" s="5">
        <f t="shared" si="8"/>
        <v>57.4</v>
      </c>
      <c r="BP22" s="79"/>
      <c r="BQ22" s="212">
        <f>IF(BO22&gt;0,(BO22+SUM(BP$11:BP22))/BN$6-1,"N/A")</f>
        <v>0.12284820031298915</v>
      </c>
      <c r="BR22" s="344">
        <f>IF(VLOOKUP(BR$4,Transactions!$C$5:$M$23,7,FALSE)&gt;BM22,0,IF(IFERROR(VLOOKUP(BR$4,Transactions!$C$39:$N$42,8,FALSE),0)&gt;BM22,VLOOKUP(BR$4,Transactions!$C$5:$M$23,5,FALSE),VLOOKUP(BR$4,Transactions!$C$5:$M$23,5,FALSE)-IFERROR(VLOOKUP(BR$4,Transactions!$C$39:$N$42,5,FALSE),0)))</f>
        <v>12</v>
      </c>
      <c r="BT22" s="315">
        <f t="shared" si="39"/>
        <v>43118</v>
      </c>
      <c r="BU22" s="88">
        <f>VLOOKUP(BT22,'Price Data'!$B$4:$AD$1048576,MATCH(BY$4,'Price Data'!$B$2:$AE$2,0),FALSE)</f>
        <v>90.52</v>
      </c>
      <c r="BV22" s="5">
        <f t="shared" si="9"/>
        <v>90.52</v>
      </c>
      <c r="BW22" s="79"/>
      <c r="BX22" s="212">
        <f>IF(BV22&gt;0,(BV22+SUM(BW$11:BW22))/BU$6-1,"N/A")</f>
        <v>-4.0708548795247435E-3</v>
      </c>
      <c r="BY22" s="344">
        <f>IF(VLOOKUP(BY$4,Transactions!$C$5:$M$23,7,FALSE)&gt;BT22,0,IF(IFERROR(VLOOKUP(BY$4,Transactions!$C$39:$N$42,8,FALSE),0)&gt;BT22,VLOOKUP(BY$4,Transactions!$C$5:$M$23,5,FALSE),VLOOKUP(BY$4,Transactions!$C$5:$M$23,5,FALSE)-IFERROR(VLOOKUP(BY$4,Transactions!$C$39:$N$42,5,FALSE),0)))</f>
        <v>11</v>
      </c>
      <c r="CA22" s="315">
        <f t="shared" si="40"/>
        <v>43118</v>
      </c>
      <c r="CB22" s="88">
        <f>VLOOKUP(CA22,'Price Data'!$B$4:$AD$1048576,MATCH(CF$4,'Price Data'!$B$2:$AE$2,0),FALSE)</f>
        <v>217.29</v>
      </c>
      <c r="CC22" s="5">
        <f t="shared" si="10"/>
        <v>217.29</v>
      </c>
      <c r="CD22" s="79"/>
      <c r="CE22" s="212">
        <f>IF(CC22&gt;0,(CC22+SUM(CD$11:CD22))/CB$6-1,"N/A")</f>
        <v>-4.9350308439427781E-2</v>
      </c>
      <c r="CF22" s="344">
        <f>IF(VLOOKUP(CF$4,Transactions!$C$5:$M$23,7,FALSE)&gt;CA22,0,IF(IFERROR(VLOOKUP(CF$4,Transactions!$C$39:$N$42,8,FALSE),0)&gt;CA22,VLOOKUP(CF$4,Transactions!$C$5:$M$23,5,FALSE),VLOOKUP(CF$4,Transactions!$C$5:$M$23,5,FALSE)-IFERROR(VLOOKUP(CF$4,Transactions!$C$39:$N$42,5,FALSE),0)))</f>
        <v>6</v>
      </c>
      <c r="CH22" s="315">
        <f t="shared" si="41"/>
        <v>43118</v>
      </c>
      <c r="CI22" s="88">
        <f>VLOOKUP(CH22,'Price Data'!$B$4:$AD$1048576,MATCH(CM$4,'Price Data'!$B$2:$AE$2,0),FALSE)</f>
        <v>82.94</v>
      </c>
      <c r="CJ22" s="5">
        <f t="shared" si="11"/>
        <v>82.94</v>
      </c>
      <c r="CK22" s="79"/>
      <c r="CL22" s="212">
        <f>IF(CJ22&gt;0,(CJ22+SUM(CK$11:CK22))/CI$6-1,"N/A")</f>
        <v>0.12659603368649819</v>
      </c>
      <c r="CM22" s="344">
        <f>IF(VLOOKUP(CM$4,Transactions!$C$5:$M$23,7,FALSE)&gt;CH22,0,IF(IFERROR(VLOOKUP(CM$4,Transactions!$C$39:$N$42,8,FALSE),0)&gt;CH22,VLOOKUP(CM$4,Transactions!$C$5:$M$23,5,FALSE),VLOOKUP(CM$4,Transactions!$C$5:$M$23,5,FALSE)-IFERROR(VLOOKUP(CM$4,Transactions!$C$39:$N$42,5,FALSE),0)))</f>
        <v>19</v>
      </c>
      <c r="CO22" s="315">
        <f t="shared" si="42"/>
        <v>43118</v>
      </c>
      <c r="CP22" s="88">
        <f>VLOOKUP(CO22,'Price Data'!$B$4:$AD$1048576,MATCH(CT$4,'Price Data'!$B$2:$AE$2,0),FALSE)</f>
        <v>119.68</v>
      </c>
      <c r="CQ22" s="5">
        <f t="shared" si="12"/>
        <v>119.68</v>
      </c>
      <c r="CR22" s="79"/>
      <c r="CS22" s="212">
        <f>IF(CQ22&gt;0,(CQ22+SUM(CR$11:CR22))/CP$6-1,"N/A")</f>
        <v>6.5147739409042504E-2</v>
      </c>
      <c r="CT22" s="344">
        <f>IF(VLOOKUP(CT$4,Transactions!$C$5:$M$23,7,FALSE)&gt;CO22,0,IF(IFERROR(VLOOKUP(CT$4,Transactions!$C$39:$N$42,8,FALSE),0)&gt;CO22,VLOOKUP(CT$4,Transactions!$C$5:$M$23,5,FALSE),VLOOKUP(CT$4,Transactions!$C$5:$M$23,5,FALSE)-IFERROR(VLOOKUP(CT$4,Transactions!$C$39:$N$42,5,FALSE),0)))</f>
        <v>7</v>
      </c>
      <c r="CV22" s="315">
        <f t="shared" si="43"/>
        <v>43118</v>
      </c>
      <c r="CW22" s="88">
        <f>VLOOKUP(CV22,'Price Data'!$B$4:$AD$1048576,MATCH(DA$4,'Price Data'!$B$2:$AE$2,0),FALSE)</f>
        <v>197.39</v>
      </c>
      <c r="CX22" s="5">
        <f t="shared" si="13"/>
        <v>197.39</v>
      </c>
      <c r="CY22" s="79"/>
      <c r="CZ22" s="212">
        <f>IF(CX22&gt;0,(CX22+SUM(CY$11:CY22))/CW$6-1,"N/A")</f>
        <v>4.9332837169741017E-2</v>
      </c>
      <c r="DA22" s="344">
        <f>IF(VLOOKUP(DA$4,Transactions!$C$5:$M$23,7,FALSE)&gt;CV22,0,IF(IFERROR(VLOOKUP(DA$4,Transactions!$C$39:$N$42,8,FALSE),0)&gt;CV22,VLOOKUP(DA$4,Transactions!$C$5:$M$23,5,FALSE),VLOOKUP(DA$4,Transactions!$C$5:$M$23,5,FALSE)-IFERROR(VLOOKUP(DA$4,Transactions!$C$39:$N$42,5,FALSE),0)))</f>
        <v>9.4038062835574934</v>
      </c>
      <c r="DC22" s="315">
        <f t="shared" si="44"/>
        <v>43118</v>
      </c>
      <c r="DD22" s="88">
        <f>VLOOKUP(DC22,'Price Data'!$B$4:$AD$1048576,MATCH(DH$4,'Price Data'!$B$2:$AE$2,0),FALSE)</f>
        <v>164.95</v>
      </c>
      <c r="DE22" s="5">
        <f t="shared" si="14"/>
        <v>164.95</v>
      </c>
      <c r="DF22" s="79"/>
      <c r="DG22" s="212">
        <f>IF(DE22&gt;0,(DE22+SUM(DF$11:DF22))/DD$6-1,"N/A")</f>
        <v>4.286527154327624E-2</v>
      </c>
      <c r="DH22" s="344">
        <f>IF(VLOOKUP(DH$4,Transactions!$C$5:$M$23,7,FALSE)&gt;DC22,0,IF(IFERROR(VLOOKUP(DH$4,Transactions!$C$39:$N$42,8,FALSE),0)&gt;DC22,VLOOKUP(DH$4,Transactions!$C$5:$M$23,5,FALSE),VLOOKUP(DH$4,Transactions!$C$5:$M$23,5,FALSE)-IFERROR(VLOOKUP(DH$4,Transactions!$C$39:$N$42,5,FALSE),0)))</f>
        <v>64.264399064297919</v>
      </c>
      <c r="DJ22" s="315">
        <f t="shared" si="45"/>
        <v>43118</v>
      </c>
      <c r="DK22" s="88">
        <f>VLOOKUP(DJ22,'Price Data'!$B$4:$AD$1048576,MATCH(DO$4,'Price Data'!$B$2:$AE$2,0),FALSE)</f>
        <v>272.18</v>
      </c>
      <c r="DL22" s="5">
        <f t="shared" si="15"/>
        <v>272.18</v>
      </c>
      <c r="DM22" s="79"/>
      <c r="DN22" s="212">
        <f>IF(DL22&gt;0,(DL22+SUM(DM$11:DM22))/DK$6-1,"N/A")</f>
        <v>9.094552887891294E-2</v>
      </c>
      <c r="DO22" s="344">
        <f>IF(VLOOKUP(DO$4,Transactions!$C$5:$M$23,7,FALSE)&gt;DJ22,0,IF(IFERROR(VLOOKUP(DO$4,Transactions!$C$39:$N$42,8,FALSE),0)&gt;DJ22,VLOOKUP(DO$4,Transactions!$C$5:$M$23,5,FALSE),VLOOKUP(DO$4,Transactions!$C$5:$M$23,5,FALSE)-IFERROR(VLOOKUP(DO$4,Transactions!$C$39:$N$42,5,FALSE),0)))</f>
        <v>8</v>
      </c>
      <c r="DQ22" s="315">
        <f t="shared" si="46"/>
        <v>43118</v>
      </c>
      <c r="DR22" s="88">
        <f>VLOOKUP(DQ22,'Price Data'!$B$4:$AD$1048576,MATCH(DV$4,'Price Data'!$B$2:$AE$2,0),FALSE)</f>
        <v>90.1</v>
      </c>
      <c r="DS22" s="5">
        <f t="shared" si="16"/>
        <v>90.1</v>
      </c>
      <c r="DT22" s="79"/>
      <c r="DU22" s="212">
        <f>IF(DS22&gt;0,(DS22+SUM(DT$11:DT22))/DR$6-1,"N/A")</f>
        <v>5.3308393733925596E-2</v>
      </c>
      <c r="DV22" s="344">
        <f>IF(VLOOKUP(DV$4,Transactions!$C$5:$M$23,7,FALSE)&gt;DQ22,0,IF(IFERROR(VLOOKUP(DV$4,Transactions!$C$39:$N$42,8,FALSE),0)&gt;DQ22,VLOOKUP(DV$4,Transactions!$C$5:$M$23,5,FALSE),VLOOKUP(DV$4,Transactions!$C$5:$M$23,5,FALSE)-IFERROR(VLOOKUP(DV$4,Transactions!$C$39:$N$42,5,FALSE),0)))</f>
        <v>23</v>
      </c>
      <c r="DX22" s="315">
        <f t="shared" si="47"/>
        <v>43118</v>
      </c>
      <c r="DY22" s="88">
        <f>VLOOKUP(DX22,'Price Data'!$B$4:$AD$1048576,MATCH(EC$4,'Price Data'!$B$2:$AE$2,0),FALSE)</f>
        <v>64.11</v>
      </c>
      <c r="DZ22" s="5">
        <f t="shared" si="17"/>
        <v>64.11</v>
      </c>
      <c r="EA22" s="79"/>
      <c r="EB22" s="212">
        <f>IF(DZ22&gt;0,(DZ22+SUM(EA$11:EA22))/DY$6-1,"N/A")</f>
        <v>2.4940047961630629E-2</v>
      </c>
      <c r="EC22" s="344">
        <f>IF(VLOOKUP(EC$4,Transactions!$C$5:$M$23,7,FALSE)&gt;DX22,0,IF(IFERROR(VLOOKUP(EC$4,Transactions!$C$39:$N$42,8,FALSE),0)&gt;DX22,VLOOKUP(EC$4,Transactions!$C$5:$M$23,5,FALSE),VLOOKUP(EC$4,Transactions!$C$5:$M$23,5,FALSE)-IFERROR(VLOOKUP(EC$4,Transactions!$C$39:$N$42,5,FALSE),0)))</f>
        <v>27</v>
      </c>
      <c r="EF22" s="315">
        <f t="shared" si="48"/>
        <v>43118</v>
      </c>
      <c r="EG22" s="88">
        <f>VLOOKUP(EF22,'Price Data'!$B$4:$AD$1048576,MATCH(EK$4,'Price Data'!$B$2:$AE$2,0),FALSE)</f>
        <v>10.68</v>
      </c>
      <c r="EH22" s="5">
        <f t="shared" si="18"/>
        <v>0</v>
      </c>
      <c r="EI22" s="79"/>
      <c r="EJ22" s="212" t="str">
        <f>IF(EH22&gt;0,(EH22+SUM(EI$11:EI22))/EG$6-1,"N/A")</f>
        <v>N/A</v>
      </c>
      <c r="EK22" s="344">
        <f>IF(VLOOKUP(EK$4,Transactions!$C$26:$M$34,7,FALSE)&gt;EF22,0,IF(IFERROR(VLOOKUP(EK$4,Transactions!$C$45:$N59,8,FALSE),0)&gt;EF22,VLOOKUP(EK$4,Transactions!$C$26:$M$34,5,FALSE),VLOOKUP(EK$4,Transactions!$C$26:$M$34,5,FALSE)-IFERROR(VLOOKUP(EK$4,Transactions!$C$45:$N$47,5,FALSE),0)))</f>
        <v>0</v>
      </c>
      <c r="EM22" s="315">
        <f t="shared" si="49"/>
        <v>43118</v>
      </c>
      <c r="EN22" s="88">
        <f>VLOOKUP(EM22,'Price Data'!$B$4:$AD$1048576,MATCH(ER$4,'Price Data'!$B$2:$AE$2,0),FALSE)</f>
        <v>87.45</v>
      </c>
      <c r="EO22" s="5">
        <f t="shared" si="19"/>
        <v>87.45</v>
      </c>
      <c r="EP22" s="79"/>
      <c r="EQ22" s="212">
        <f>IF(EO22&gt;0,(EO22+SUM(EP$11:EP22))/EN$6-1,"N/A")</f>
        <v>2.1774008709602999E-3</v>
      </c>
      <c r="ER22" s="344">
        <f>IF(VLOOKUP(ER$4,Transactions!$C$26:$M$34,7,FALSE)&gt;EM22,0,IF(IFERROR(VLOOKUP(ER$4,Transactions!$C$45:$N59,8,FALSE),0)&gt;EM22,VLOOKUP(ER$4,Transactions!$C$26:$M$34,5,FALSE),VLOOKUP(ER$4,Transactions!$C$26:$M$34,5,FALSE)-IFERROR(VLOOKUP(ER$4,Transactions!$C$45:$N$47,5,FALSE),0)))</f>
        <v>0</v>
      </c>
      <c r="ET22" s="315">
        <f t="shared" si="50"/>
        <v>43118</v>
      </c>
      <c r="EU22" s="88">
        <f>VLOOKUP(ET22,'Price Data'!$B$4:$AD$1048576,MATCH(EY$4,'Price Data'!$B$2:$AE$2,0),FALSE)</f>
        <v>86.59</v>
      </c>
      <c r="EV22" s="5">
        <f t="shared" si="20"/>
        <v>86.59</v>
      </c>
      <c r="EW22" s="79"/>
      <c r="EX22" s="212">
        <f>IF(EV22&gt;0,(EV22+SUM(EW$11:EW22))/EU$6-1,"N/A")</f>
        <v>-9.1543654880420489E-3</v>
      </c>
      <c r="EY22" s="344">
        <f>IF(VLOOKUP(EY$4,Transactions!$C$26:$M$34,7,FALSE)&gt;ET22,0,IF(IFERROR(VLOOKUP(EY$4,Transactions!$C$45:$N59,8,FALSE),0)&gt;ET22,VLOOKUP(EY$4,Transactions!$C$26:$M$34,5,FALSE),VLOOKUP(EY$4,Transactions!$C$26:$M$34,5,FALSE)-IFERROR(VLOOKUP(EY$4,Transactions!$C$45:$N$47,5,FALSE),0)))</f>
        <v>12.608879734523402</v>
      </c>
      <c r="FA22" s="315">
        <f t="shared" si="51"/>
        <v>43118</v>
      </c>
      <c r="FB22" s="88">
        <f>VLOOKUP(FA22,'Price Data'!$B$4:$AD$1048576,MATCH(FF$4,'Price Data'!$B$2:$AE$2,0),FALSE)</f>
        <v>50.87</v>
      </c>
      <c r="FC22" s="5">
        <f t="shared" si="21"/>
        <v>50.87</v>
      </c>
      <c r="FD22" s="79"/>
      <c r="FE22" s="212">
        <f>IF(FC22&gt;0,(FC22+SUM(FD$11:FD22))/FB$6-1,"N/A")</f>
        <v>-7.8018334308563864E-3</v>
      </c>
      <c r="FF22" s="344">
        <f>IF(VLOOKUP(FF$4,Transactions!$C$26:$M$34,7,FALSE)&gt;FA22,0,IF(IFERROR(VLOOKUP(FF$4,Transactions!$C$45:$N59,8,FALSE),0)&gt;FA22,VLOOKUP(FF$4,Transactions!$C$26:$M$34,5,FALSE),VLOOKUP(FF$4,Transactions!$C$26:$M$34,5,FALSE)-IFERROR(VLOOKUP(FF$4,Transactions!$C$45:$N$47,5,FALSE),0)))</f>
        <v>20.356738833625901</v>
      </c>
      <c r="FH22" s="315">
        <f t="shared" si="52"/>
        <v>43118</v>
      </c>
      <c r="FI22" s="88">
        <f>VLOOKUP(FH22,'Price Data'!$B$4:$AD$1048576,MATCH(FM$4,'Price Data'!$B$2:$AE$2,0),FALSE)</f>
        <v>24.34</v>
      </c>
      <c r="FJ22" s="5">
        <f t="shared" si="22"/>
        <v>24.34</v>
      </c>
      <c r="FK22" s="79"/>
      <c r="FL22" s="212">
        <f>IF(FJ22&gt;0,(FJ22+SUM(FK$11:FK22))/FI$6-1,"N/A")</f>
        <v>-4.10677618069899E-4</v>
      </c>
      <c r="FM22" s="344">
        <f>IF(VLOOKUP(FM$4,Transactions!$C$26:$M$34,7,FALSE)&gt;FH22,0,IF(IFERROR(VLOOKUP(FM$4,Transactions!$C$45:$N59,8,FALSE),0)&gt;FH22,VLOOKUP(FM$4,Transactions!$C$26:$M$34,5,FALSE),VLOOKUP(FM$4,Transactions!$C$26:$M$34,5,FALSE)-IFERROR(VLOOKUP(FM$4,Transactions!$C$45:$N$47,5,FALSE),0)))</f>
        <v>64.516221765913755</v>
      </c>
      <c r="FO22" s="315">
        <f t="shared" si="53"/>
        <v>43118</v>
      </c>
      <c r="FP22" s="88">
        <f>VLOOKUP(FO22,'Price Data'!$B$4:$AD$1048576,MATCH(FT$4,'Price Data'!$B$2:$AE$2,0),FALSE)</f>
        <v>104.06</v>
      </c>
      <c r="FQ22" s="5">
        <f t="shared" si="23"/>
        <v>104.06</v>
      </c>
      <c r="FR22" s="79"/>
      <c r="FS22" s="212">
        <f>IF(FQ22&gt;0,(FQ22+SUM(FR$11:FR22))/FP$6-1,"N/A")</f>
        <v>-1.4303305863408111E-2</v>
      </c>
      <c r="FT22" s="344">
        <f>IF(VLOOKUP(FT$4,Transactions!$C$26:$M$34,7,FALSE)&gt;FO22,0,IF(IFERROR(VLOOKUP(FT$4,Transactions!$C$45:$N59,8,FALSE),0)&gt;FO22,VLOOKUP(FT$4,Transactions!$C$26:$M$34,5,FALSE),VLOOKUP(FT$4,Transactions!$C$26:$M$34,5,FALSE)-IFERROR(VLOOKUP(FT$4,Transactions!$C$45:$N$47,5,FALSE),0)))</f>
        <v>4.6685611442644692</v>
      </c>
      <c r="FV22" s="315">
        <f t="shared" si="54"/>
        <v>43118</v>
      </c>
      <c r="FW22" s="88">
        <f>VLOOKUP(FV22,'Price Data'!$B$4:$AD$1048576,MATCH(GA$4,'Price Data'!$B$2:$AE$2,0),FALSE)</f>
        <v>115.9</v>
      </c>
      <c r="FX22" s="5">
        <f t="shared" si="24"/>
        <v>115.9</v>
      </c>
      <c r="FY22" s="79"/>
      <c r="FZ22" s="212">
        <f>IF(FX22&gt;0,(FX22+SUM(FY$11:FY22))/FW$6-1,"N/A")</f>
        <v>-1.7226528854434875E-3</v>
      </c>
      <c r="GA22" s="344">
        <f>IF(VLOOKUP(GA$4,Transactions!$C$26:$M$34,7,FALSE)&gt;FV22,0,IF(IFERROR(VLOOKUP(GA$4,Transactions!$C$45:$N59,8,FALSE),0)&gt;FV22,VLOOKUP(GA$4,Transactions!$C$26:$M$34,5,FALSE),VLOOKUP(GA$4,Transactions!$C$26:$M$34,5,FALSE)-IFERROR(VLOOKUP(GA$4,Transactions!$C$45:$N$47,5,FALSE),0)))</f>
        <v>17.517743324720069</v>
      </c>
      <c r="GD22" s="315">
        <f t="shared" si="55"/>
        <v>43118</v>
      </c>
      <c r="GE22" s="88">
        <f>VLOOKUP(GD22,'Price Data'!$B$4:$AD$1048576,MATCH(GI$4,'Price Data'!$B$2:$AE$2,0),FALSE)</f>
        <v>1651.538</v>
      </c>
      <c r="GF22" s="5">
        <f t="shared" si="25"/>
        <v>1651.538</v>
      </c>
      <c r="GG22" s="79"/>
      <c r="GH22" s="212">
        <f>IF(GF22&gt;0,(GF22+SUM(GG$11:GG22))/GE$6-1,"N/A")</f>
        <v>4.3447879350758445E-2</v>
      </c>
      <c r="GI22" s="374">
        <v>0.5</v>
      </c>
      <c r="GK22" s="315">
        <f t="shared" si="56"/>
        <v>43118</v>
      </c>
      <c r="GL22" s="88">
        <f>VLOOKUP(GK22,'Price Data'!$B$4:$AD$1048576,MATCH(GP$4,'Price Data'!$B$2:$AE$2,0),FALSE)</f>
        <v>2196.73</v>
      </c>
      <c r="GM22" s="5">
        <f t="shared" si="26"/>
        <v>2196.73</v>
      </c>
      <c r="GN22" s="79"/>
      <c r="GO22" s="212">
        <f>IF(GM22&gt;0,(GM22+SUM(GN$11:GN22))/GL$6-1,"N/A")</f>
        <v>4.4346193158858238E-2</v>
      </c>
      <c r="GP22" s="374">
        <v>0.2</v>
      </c>
      <c r="GR22" s="315">
        <f t="shared" si="57"/>
        <v>43118</v>
      </c>
      <c r="GS22" s="88">
        <f>VLOOKUP(GR22,'Price Data'!$B$4:$AD$1048576,MATCH(GW$4,'Price Data'!$B$2:$AE$2,0),FALSE)</f>
        <v>2030.32</v>
      </c>
      <c r="GT22" s="5">
        <f t="shared" si="27"/>
        <v>2030.32</v>
      </c>
      <c r="GU22" s="79"/>
      <c r="GV22" s="212">
        <f>IF(GT22&gt;0,(GT22+SUM(GU$11:GU22))/GS$6-1,"N/A")</f>
        <v>-7.8431564184384683E-3</v>
      </c>
      <c r="GW22" s="374">
        <v>0.3</v>
      </c>
    </row>
    <row r="23" spans="1:205" x14ac:dyDescent="0.25">
      <c r="A23">
        <v>13</v>
      </c>
      <c r="B23" s="315">
        <f>'Price Data'!B17</f>
        <v>43119</v>
      </c>
      <c r="C23" s="200">
        <f t="shared" si="58"/>
        <v>24681.951888010448</v>
      </c>
      <c r="D23" s="200">
        <f t="shared" si="28"/>
        <v>0</v>
      </c>
      <c r="E23" s="200">
        <f t="shared" si="59"/>
        <v>6201.7515510027888</v>
      </c>
      <c r="F23" s="200">
        <f t="shared" si="29"/>
        <v>0</v>
      </c>
      <c r="I23" s="315">
        <f t="shared" si="30"/>
        <v>43119</v>
      </c>
      <c r="J23" s="88">
        <f>VLOOKUP(I23,'Price Data'!$B$4:$AD$1048576,MATCH(N$4,'Price Data'!$B$2:$AE$2,0),FALSE)</f>
        <v>79.86</v>
      </c>
      <c r="K23" s="5">
        <f t="shared" si="0"/>
        <v>0</v>
      </c>
      <c r="M23" s="212" t="str">
        <f>IF(K23&gt;0,(K23+SUM(L$11:L23))/J$6-1,"N/A")</f>
        <v>N/A</v>
      </c>
      <c r="N23" s="344">
        <f>IF(VLOOKUP(N$4,Transactions!$C$5:$M$23,7,FALSE)&gt;I23,0,IF(IFERROR(VLOOKUP(N$4,Transactions!$C$39:$N$42,8,FALSE),0)&gt;I23,VLOOKUP(N$4,Transactions!$C$5:$M$23,5,FALSE),VLOOKUP(N$4,Transactions!$C$5:$M$23,5,FALSE)-IFERROR(VLOOKUP(N$4,Transactions!$C$39:$N$42,5,FALSE),0)))</f>
        <v>0</v>
      </c>
      <c r="P23" s="315">
        <f t="shared" si="31"/>
        <v>43119</v>
      </c>
      <c r="Q23" s="88">
        <f>VLOOKUP(P23,'Price Data'!$B$4:$AD$1048576,MATCH(U$4,'Price Data'!$B$2:$AE$2,0),FALSE)</f>
        <v>63.28</v>
      </c>
      <c r="R23" s="5">
        <f t="shared" si="1"/>
        <v>0</v>
      </c>
      <c r="T23" s="212" t="str">
        <f>IF(R23&gt;0,(R23+SUM(S$11:S23))/Q$6-1,"N/A")</f>
        <v>N/A</v>
      </c>
      <c r="U23" s="344">
        <f>IF(VLOOKUP(U$4,Transactions!$C$5:$M$23,7,FALSE)&gt;P23,0,IF(IFERROR(VLOOKUP(U$4,Transactions!$C$39:$N$42,8,FALSE),0)&gt;P23,VLOOKUP(U$4,Transactions!$C$5:$M$23,5,FALSE),VLOOKUP(U$4,Transactions!$C$5:$M$23,5,FALSE)-IFERROR(VLOOKUP(U$4,Transactions!$C$39:$N$42,5,FALSE),0)))</f>
        <v>0</v>
      </c>
      <c r="W23" s="315">
        <f t="shared" si="32"/>
        <v>43119</v>
      </c>
      <c r="X23" s="88">
        <f>VLOOKUP(W23,'Price Data'!$B$4:$AD$1048576,MATCH(AB$4,'Price Data'!$B$2:$AE$2,0),FALSE)</f>
        <v>110.59</v>
      </c>
      <c r="Y23" s="5">
        <f t="shared" si="2"/>
        <v>0</v>
      </c>
      <c r="Z23" s="79"/>
      <c r="AA23" s="212" t="str">
        <f>IF(Y23&gt;0,(Y23+SUM(Z$11:Z23))/X$6-1,"N/A")</f>
        <v>N/A</v>
      </c>
      <c r="AB23" s="344">
        <f>IF(VLOOKUP(AB$4,Transactions!$C$5:$M$23,7,FALSE)&gt;W23,0,IF(IFERROR(VLOOKUP(AB$4,Transactions!$C$39:$N$42,8,FALSE),0)&gt;W23,VLOOKUP(AB$4,Transactions!$C$5:$M$23,5,FALSE),VLOOKUP(AB$4,Transactions!$C$5:$M$23,5,FALSE)-IFERROR(VLOOKUP(AB$4,Transactions!$C$39:$N$42,5,FALSE),0)))</f>
        <v>0</v>
      </c>
      <c r="AD23" s="315">
        <f t="shared" si="33"/>
        <v>43119</v>
      </c>
      <c r="AE23" s="88">
        <f>VLOOKUP(AD23,'Price Data'!$B$4:$AD$1048576,MATCH(AI$4,'Price Data'!$B$2:$AE$2,0),FALSE)</f>
        <v>80.19</v>
      </c>
      <c r="AF23" s="5">
        <f t="shared" si="3"/>
        <v>0</v>
      </c>
      <c r="AG23" s="79"/>
      <c r="AH23" s="212" t="str">
        <f>IF(AF23&gt;0,(AF23+SUM(AG$11:AG23))/AE$6-1,"N/A")</f>
        <v>N/A</v>
      </c>
      <c r="AI23" s="344">
        <f>IF(VLOOKUP(AI$4,Transactions!$C$5:$M$23,7,FALSE)&gt;AD23,0,IF(IFERROR(VLOOKUP(AI$4,Transactions!$C$39:$N$42,8,FALSE),0)&gt;AD23,VLOOKUP(AI$4,Transactions!$C$5:$M$23,5,FALSE),VLOOKUP(AI$4,Transactions!$C$5:$M$23,5,FALSE)-IFERROR(VLOOKUP(AI$4,Transactions!$C$39:$N$42,5,FALSE),0)))</f>
        <v>0</v>
      </c>
      <c r="AK23" s="315">
        <f t="shared" si="34"/>
        <v>43119</v>
      </c>
      <c r="AL23" s="88">
        <f>VLOOKUP(AK23,'Price Data'!$B$4:$AD$1048576,MATCH(AP$4,'Price Data'!$B$2:$AE$2,0),FALSE)</f>
        <v>433.23</v>
      </c>
      <c r="AM23" s="5">
        <f t="shared" si="4"/>
        <v>0</v>
      </c>
      <c r="AN23" s="79"/>
      <c r="AO23" s="212" t="str">
        <f>IF(AM23&gt;0,(AM23+SUM(AN$11:AN23))/AL$6-1,"N/A")</f>
        <v>N/A</v>
      </c>
      <c r="AP23" s="344">
        <f>IF(VLOOKUP(AP$4,Transactions!$C$5:$M$23,7,FALSE)&gt;AK23,0,IF(IFERROR(VLOOKUP(AP$4,Transactions!$C$39:$N$42,8,FALSE),0)&gt;AK23,VLOOKUP(AP$4,Transactions!$C$5:$M$23,5,FALSE),VLOOKUP(AP$4,Transactions!$C$5:$M$23,5,FALSE)-IFERROR(VLOOKUP(AP$4,Transactions!$C$39:$N$42,5,FALSE),0)))</f>
        <v>0</v>
      </c>
      <c r="AR23" s="315">
        <f t="shared" si="35"/>
        <v>43119</v>
      </c>
      <c r="AS23" s="88">
        <f>VLOOKUP(AR23,'Price Data'!$B$4:$AD$1048576,MATCH(AW$4,'Price Data'!$B$2:$AE$2,0),FALSE)</f>
        <v>104.64</v>
      </c>
      <c r="AT23" s="5">
        <f t="shared" si="5"/>
        <v>0</v>
      </c>
      <c r="AU23" s="79"/>
      <c r="AV23" s="212" t="str">
        <f>IF(AT23&gt;0,(AT23+SUM(AU$11:AU23))/AS$6-1,"N/A")</f>
        <v>N/A</v>
      </c>
      <c r="AW23" s="344">
        <f>IF(VLOOKUP(AW$4,Transactions!$C$5:$M$23,7,FALSE)&gt;AR23,0,IF(IFERROR(VLOOKUP(AW$4,Transactions!$C$39:$N$42,8,FALSE),0)&gt;AR23,VLOOKUP(AW$4,Transactions!$C$5:$M$23,5,FALSE),VLOOKUP(AW$4,Transactions!$C$5:$M$23,5,FALSE)-IFERROR(VLOOKUP(AW$4,Transactions!$C$39:$N$42,5,FALSE),0)))</f>
        <v>0</v>
      </c>
      <c r="AY23" s="315">
        <f t="shared" si="36"/>
        <v>43119</v>
      </c>
      <c r="AZ23" s="88">
        <f>VLOOKUP(AY23,'Price Data'!$B$4:$AD$1048576,MATCH(BD$4,'Price Data'!$B$2:$AE$2,0),FALSE)</f>
        <v>111.93</v>
      </c>
      <c r="BA23" s="5">
        <f t="shared" si="6"/>
        <v>0</v>
      </c>
      <c r="BB23" s="79"/>
      <c r="BC23" s="212" t="str">
        <f>IF(BA23&gt;0,(BA23+SUM(BB$11:BB23))/AZ$6-1,"N/A")</f>
        <v>N/A</v>
      </c>
      <c r="BD23" s="344">
        <f>IF(VLOOKUP(BD$4,Transactions!$C$5:$M$23,7,FALSE)&gt;AY23,0,IF(IFERROR(VLOOKUP(BD$4,Transactions!$C$39:$N$42,8,FALSE),0)&gt;AY23,VLOOKUP(BD$4,Transactions!$C$5:$M$23,5,FALSE),VLOOKUP(BD$4,Transactions!$C$5:$M$23,5,FALSE)-IFERROR(VLOOKUP(BD$4,Transactions!$C$39:$N$42,5,FALSE),0)))</f>
        <v>0</v>
      </c>
      <c r="BF23" s="315">
        <f t="shared" si="37"/>
        <v>43119</v>
      </c>
      <c r="BG23" s="88">
        <f>VLOOKUP(BF23,'Price Data'!$B$4:$AD$1048576,MATCH(BK$4,'Price Data'!$B$2:$AE$2,0),FALSE)</f>
        <v>62.28</v>
      </c>
      <c r="BH23" s="5">
        <f t="shared" si="7"/>
        <v>62.28</v>
      </c>
      <c r="BI23" s="79"/>
      <c r="BJ23" s="212">
        <f>IF(BH23&gt;0,(BH23+SUM(BI$11:BI23))/BG$6-1,"N/A")</f>
        <v>2.2845953002611052E-2</v>
      </c>
      <c r="BK23" s="344">
        <f>IF(VLOOKUP(BK$4,Transactions!$C$5:$M$23,7,FALSE)&gt;BF23,0,IF(IFERROR(VLOOKUP(BK$4,Transactions!$C$39:$N$42,8,FALSE),0)&gt;BF23,VLOOKUP(BK$4,Transactions!$C$5:$M$23,5,FALSE),VLOOKUP(BK$4,Transactions!$C$5:$M$23,5,FALSE)-IFERROR(VLOOKUP(BK$4,Transactions!$C$39:$N$42,5,FALSE),0)))</f>
        <v>10</v>
      </c>
      <c r="BM23" s="315">
        <f t="shared" si="38"/>
        <v>43119</v>
      </c>
      <c r="BN23" s="88">
        <f>VLOOKUP(BM23,'Price Data'!$B$4:$AD$1048576,MATCH(BR$4,'Price Data'!$B$2:$AE$2,0),FALSE)</f>
        <v>57.4</v>
      </c>
      <c r="BO23" s="5">
        <f t="shared" si="8"/>
        <v>57.4</v>
      </c>
      <c r="BP23" s="79"/>
      <c r="BQ23" s="212">
        <f>IF(BO23&gt;0,(BO23+SUM(BP$11:BP23))/BN$6-1,"N/A")</f>
        <v>0.12284820031298915</v>
      </c>
      <c r="BR23" s="344">
        <f>IF(VLOOKUP(BR$4,Transactions!$C$5:$M$23,7,FALSE)&gt;BM23,0,IF(IFERROR(VLOOKUP(BR$4,Transactions!$C$39:$N$42,8,FALSE),0)&gt;BM23,VLOOKUP(BR$4,Transactions!$C$5:$M$23,5,FALSE),VLOOKUP(BR$4,Transactions!$C$5:$M$23,5,FALSE)-IFERROR(VLOOKUP(BR$4,Transactions!$C$39:$N$42,5,FALSE),0)))</f>
        <v>12</v>
      </c>
      <c r="BT23" s="315">
        <f t="shared" si="39"/>
        <v>43119</v>
      </c>
      <c r="BU23" s="88">
        <f>VLOOKUP(BT23,'Price Data'!$B$4:$AD$1048576,MATCH(BY$4,'Price Data'!$B$2:$AE$2,0),FALSE)</f>
        <v>92.56</v>
      </c>
      <c r="BV23" s="5">
        <f t="shared" si="9"/>
        <v>92.56</v>
      </c>
      <c r="BW23" s="79"/>
      <c r="BX23" s="212">
        <f>IF(BV23&gt;0,(BV23+SUM(BW$11:BW23))/BU$6-1,"N/A")</f>
        <v>1.8373858510287278E-2</v>
      </c>
      <c r="BY23" s="344">
        <f>IF(VLOOKUP(BY$4,Transactions!$C$5:$M$23,7,FALSE)&gt;BT23,0,IF(IFERROR(VLOOKUP(BY$4,Transactions!$C$39:$N$42,8,FALSE),0)&gt;BT23,VLOOKUP(BY$4,Transactions!$C$5:$M$23,5,FALSE),VLOOKUP(BY$4,Transactions!$C$5:$M$23,5,FALSE)-IFERROR(VLOOKUP(BY$4,Transactions!$C$39:$N$42,5,FALSE),0)))</f>
        <v>11</v>
      </c>
      <c r="CA23" s="315">
        <f t="shared" si="40"/>
        <v>43119</v>
      </c>
      <c r="CB23" s="88">
        <f>VLOOKUP(CA23,'Price Data'!$B$4:$AD$1048576,MATCH(CF$4,'Price Data'!$B$2:$AE$2,0),FALSE)</f>
        <v>218.28</v>
      </c>
      <c r="CC23" s="5">
        <f t="shared" si="10"/>
        <v>218.28</v>
      </c>
      <c r="CD23" s="79"/>
      <c r="CE23" s="212">
        <f>IF(CC23&gt;0,(CC23+SUM(CD$11:CD23))/CB$6-1,"N/A")</f>
        <v>-4.5019031368946028E-2</v>
      </c>
      <c r="CF23" s="344">
        <f>IF(VLOOKUP(CF$4,Transactions!$C$5:$M$23,7,FALSE)&gt;CA23,0,IF(IFERROR(VLOOKUP(CF$4,Transactions!$C$39:$N$42,8,FALSE),0)&gt;CA23,VLOOKUP(CF$4,Transactions!$C$5:$M$23,5,FALSE),VLOOKUP(CF$4,Transactions!$C$5:$M$23,5,FALSE)-IFERROR(VLOOKUP(CF$4,Transactions!$C$39:$N$42,5,FALSE),0)))</f>
        <v>6</v>
      </c>
      <c r="CH23" s="315">
        <f t="shared" si="41"/>
        <v>43119</v>
      </c>
      <c r="CI23" s="88">
        <f>VLOOKUP(CH23,'Price Data'!$B$4:$AD$1048576,MATCH(CM$4,'Price Data'!$B$2:$AE$2,0),FALSE)</f>
        <v>83.84</v>
      </c>
      <c r="CJ23" s="5">
        <f t="shared" si="11"/>
        <v>83.84</v>
      </c>
      <c r="CK23" s="79"/>
      <c r="CL23" s="212">
        <f>IF(CJ23&gt;0,(CJ23+SUM(CK$11:CK23))/CI$6-1,"N/A")</f>
        <v>0.13882097256180392</v>
      </c>
      <c r="CM23" s="344">
        <f>IF(VLOOKUP(CM$4,Transactions!$C$5:$M$23,7,FALSE)&gt;CH23,0,IF(IFERROR(VLOOKUP(CM$4,Transactions!$C$39:$N$42,8,FALSE),0)&gt;CH23,VLOOKUP(CM$4,Transactions!$C$5:$M$23,5,FALSE),VLOOKUP(CM$4,Transactions!$C$5:$M$23,5,FALSE)-IFERROR(VLOOKUP(CM$4,Transactions!$C$39:$N$42,5,FALSE),0)))</f>
        <v>19</v>
      </c>
      <c r="CO23" s="315">
        <f t="shared" si="42"/>
        <v>43119</v>
      </c>
      <c r="CP23" s="88">
        <f>VLOOKUP(CO23,'Price Data'!$B$4:$AD$1048576,MATCH(CT$4,'Price Data'!$B$2:$AE$2,0),FALSE)</f>
        <v>119.99</v>
      </c>
      <c r="CQ23" s="5">
        <f t="shared" si="12"/>
        <v>119.99</v>
      </c>
      <c r="CR23" s="79"/>
      <c r="CS23" s="212">
        <f>IF(CQ23&gt;0,(CQ23+SUM(CR$11:CR23))/CP$6-1,"N/A")</f>
        <v>6.7906728373086533E-2</v>
      </c>
      <c r="CT23" s="344">
        <f>IF(VLOOKUP(CT$4,Transactions!$C$5:$M$23,7,FALSE)&gt;CO23,0,IF(IFERROR(VLOOKUP(CT$4,Transactions!$C$39:$N$42,8,FALSE),0)&gt;CO23,VLOOKUP(CT$4,Transactions!$C$5:$M$23,5,FALSE),VLOOKUP(CT$4,Transactions!$C$5:$M$23,5,FALSE)-IFERROR(VLOOKUP(CT$4,Transactions!$C$39:$N$42,5,FALSE),0)))</f>
        <v>7</v>
      </c>
      <c r="CV23" s="315">
        <f t="shared" si="43"/>
        <v>43119</v>
      </c>
      <c r="CW23" s="88">
        <f>VLOOKUP(CV23,'Price Data'!$B$4:$AD$1048576,MATCH(DA$4,'Price Data'!$B$2:$AE$2,0),FALSE)</f>
        <v>198.81</v>
      </c>
      <c r="CX23" s="5">
        <f t="shared" si="13"/>
        <v>198.81</v>
      </c>
      <c r="CY23" s="79"/>
      <c r="CZ23" s="212">
        <f>IF(CX23&gt;0,(CX23+SUM(CY$11:CY23))/CW$6-1,"N/A")</f>
        <v>5.6881611822869438E-2</v>
      </c>
      <c r="DA23" s="344">
        <f>IF(VLOOKUP(DA$4,Transactions!$C$5:$M$23,7,FALSE)&gt;CV23,0,IF(IFERROR(VLOOKUP(DA$4,Transactions!$C$39:$N$42,8,FALSE),0)&gt;CV23,VLOOKUP(DA$4,Transactions!$C$5:$M$23,5,FALSE),VLOOKUP(DA$4,Transactions!$C$5:$M$23,5,FALSE)-IFERROR(VLOOKUP(DA$4,Transactions!$C$39:$N$42,5,FALSE),0)))</f>
        <v>9.4038062835574934</v>
      </c>
      <c r="DC23" s="315">
        <f t="shared" si="44"/>
        <v>43119</v>
      </c>
      <c r="DD23" s="88">
        <f>VLOOKUP(DC23,'Price Data'!$B$4:$AD$1048576,MATCH(DH$4,'Price Data'!$B$2:$AE$2,0),FALSE)</f>
        <v>165.89</v>
      </c>
      <c r="DE23" s="5">
        <f t="shared" si="14"/>
        <v>165.89</v>
      </c>
      <c r="DF23" s="79"/>
      <c r="DG23" s="212">
        <f>IF(DE23&gt;0,(DE23+SUM(DF$11:DF23))/DD$6-1,"N/A")</f>
        <v>4.8808244294114012E-2</v>
      </c>
      <c r="DH23" s="344">
        <f>IF(VLOOKUP(DH$4,Transactions!$C$5:$M$23,7,FALSE)&gt;DC23,0,IF(IFERROR(VLOOKUP(DH$4,Transactions!$C$39:$N$42,8,FALSE),0)&gt;DC23,VLOOKUP(DH$4,Transactions!$C$5:$M$23,5,FALSE),VLOOKUP(DH$4,Transactions!$C$5:$M$23,5,FALSE)-IFERROR(VLOOKUP(DH$4,Transactions!$C$39:$N$42,5,FALSE),0)))</f>
        <v>64.264399064297919</v>
      </c>
      <c r="DJ23" s="315">
        <f t="shared" si="45"/>
        <v>43119</v>
      </c>
      <c r="DK23" s="88">
        <f>VLOOKUP(DJ23,'Price Data'!$B$4:$AD$1048576,MATCH(DO$4,'Price Data'!$B$2:$AE$2,0),FALSE)</f>
        <v>274.32</v>
      </c>
      <c r="DL23" s="5">
        <f t="shared" si="15"/>
        <v>274.32</v>
      </c>
      <c r="DM23" s="79"/>
      <c r="DN23" s="212">
        <f>IF(DL23&gt;0,(DL23+SUM(DM$11:DM23))/DK$6-1,"N/A")</f>
        <v>9.9523026975028905E-2</v>
      </c>
      <c r="DO23" s="344">
        <f>IF(VLOOKUP(DO$4,Transactions!$C$5:$M$23,7,FALSE)&gt;DJ23,0,IF(IFERROR(VLOOKUP(DO$4,Transactions!$C$39:$N$42,8,FALSE),0)&gt;DJ23,VLOOKUP(DO$4,Transactions!$C$5:$M$23,5,FALSE),VLOOKUP(DO$4,Transactions!$C$5:$M$23,5,FALSE)-IFERROR(VLOOKUP(DO$4,Transactions!$C$39:$N$42,5,FALSE),0)))</f>
        <v>8</v>
      </c>
      <c r="DQ23" s="315">
        <f t="shared" si="46"/>
        <v>43119</v>
      </c>
      <c r="DR23" s="88">
        <f>VLOOKUP(DQ23,'Price Data'!$B$4:$AD$1048576,MATCH(DV$4,'Price Data'!$B$2:$AE$2,0),FALSE)</f>
        <v>90</v>
      </c>
      <c r="DS23" s="5">
        <f t="shared" si="16"/>
        <v>90</v>
      </c>
      <c r="DT23" s="79"/>
      <c r="DU23" s="212">
        <f>IF(DS23&gt;0,(DS23+SUM(DT$11:DT23))/DR$6-1,"N/A")</f>
        <v>5.2139350011690455E-2</v>
      </c>
      <c r="DV23" s="344">
        <f>IF(VLOOKUP(DV$4,Transactions!$C$5:$M$23,7,FALSE)&gt;DQ23,0,IF(IFERROR(VLOOKUP(DV$4,Transactions!$C$39:$N$42,8,FALSE),0)&gt;DQ23,VLOOKUP(DV$4,Transactions!$C$5:$M$23,5,FALSE),VLOOKUP(DV$4,Transactions!$C$5:$M$23,5,FALSE)-IFERROR(VLOOKUP(DV$4,Transactions!$C$39:$N$42,5,FALSE),0)))</f>
        <v>23</v>
      </c>
      <c r="DX23" s="315">
        <f t="shared" si="47"/>
        <v>43119</v>
      </c>
      <c r="DY23" s="88">
        <f>VLOOKUP(DX23,'Price Data'!$B$4:$AD$1048576,MATCH(EC$4,'Price Data'!$B$2:$AE$2,0),FALSE)</f>
        <v>67.209999999999994</v>
      </c>
      <c r="DZ23" s="5">
        <f t="shared" si="17"/>
        <v>67.209999999999994</v>
      </c>
      <c r="EA23" s="79"/>
      <c r="EB23" s="212">
        <f>IF(DZ23&gt;0,(DZ23+SUM(EA$11:EA23))/DY$6-1,"N/A")</f>
        <v>7.4500399680255791E-2</v>
      </c>
      <c r="EC23" s="344">
        <f>IF(VLOOKUP(EC$4,Transactions!$C$5:$M$23,7,FALSE)&gt;DX23,0,IF(IFERROR(VLOOKUP(EC$4,Transactions!$C$39:$N$42,8,FALSE),0)&gt;DX23,VLOOKUP(EC$4,Transactions!$C$5:$M$23,5,FALSE),VLOOKUP(EC$4,Transactions!$C$5:$M$23,5,FALSE)-IFERROR(VLOOKUP(EC$4,Transactions!$C$39:$N$42,5,FALSE),0)))</f>
        <v>27</v>
      </c>
      <c r="EF23" s="315">
        <f t="shared" si="48"/>
        <v>43119</v>
      </c>
      <c r="EG23" s="88">
        <f>VLOOKUP(EF23,'Price Data'!$B$4:$AD$1048576,MATCH(EK$4,'Price Data'!$B$2:$AE$2,0),FALSE)</f>
        <v>10.69</v>
      </c>
      <c r="EH23" s="5">
        <f t="shared" si="18"/>
        <v>0</v>
      </c>
      <c r="EI23" s="79"/>
      <c r="EJ23" s="212" t="str">
        <f>IF(EH23&gt;0,(EH23+SUM(EI$11:EI23))/EG$6-1,"N/A")</f>
        <v>N/A</v>
      </c>
      <c r="EK23" s="344">
        <f>IF(VLOOKUP(EK$4,Transactions!$C$26:$M$34,7,FALSE)&gt;EF23,0,IF(IFERROR(VLOOKUP(EK$4,Transactions!$C$45:$N60,8,FALSE),0)&gt;EF23,VLOOKUP(EK$4,Transactions!$C$26:$M$34,5,FALSE),VLOOKUP(EK$4,Transactions!$C$26:$M$34,5,FALSE)-IFERROR(VLOOKUP(EK$4,Transactions!$C$45:$N$47,5,FALSE),0)))</f>
        <v>0</v>
      </c>
      <c r="EM23" s="315">
        <f t="shared" si="49"/>
        <v>43119</v>
      </c>
      <c r="EN23" s="88">
        <f>VLOOKUP(EM23,'Price Data'!$B$4:$AD$1048576,MATCH(ER$4,'Price Data'!$B$2:$AE$2,0),FALSE)</f>
        <v>87.54</v>
      </c>
      <c r="EO23" s="5">
        <f t="shared" si="19"/>
        <v>87.54</v>
      </c>
      <c r="EP23" s="79"/>
      <c r="EQ23" s="212">
        <f>IF(EO23&gt;0,(EO23+SUM(EP$11:EP23))/EN$6-1,"N/A")</f>
        <v>3.2088012835205237E-3</v>
      </c>
      <c r="ER23" s="344">
        <f>IF(VLOOKUP(ER$4,Transactions!$C$26:$M$34,7,FALSE)&gt;EM23,0,IF(IFERROR(VLOOKUP(ER$4,Transactions!$C$45:$N60,8,FALSE),0)&gt;EM23,VLOOKUP(ER$4,Transactions!$C$26:$M$34,5,FALSE),VLOOKUP(ER$4,Transactions!$C$26:$M$34,5,FALSE)-IFERROR(VLOOKUP(ER$4,Transactions!$C$45:$N$47,5,FALSE),0)))</f>
        <v>0</v>
      </c>
      <c r="ET23" s="315">
        <f t="shared" si="50"/>
        <v>43119</v>
      </c>
      <c r="EU23" s="88">
        <f>VLOOKUP(ET23,'Price Data'!$B$4:$AD$1048576,MATCH(EY$4,'Price Data'!$B$2:$AE$2,0),FALSE)</f>
        <v>86.39</v>
      </c>
      <c r="EV23" s="5">
        <f t="shared" si="20"/>
        <v>86.39</v>
      </c>
      <c r="EW23" s="79"/>
      <c r="EX23" s="212">
        <f>IF(EV23&gt;0,(EV23+SUM(EW$11:EW23))/EU$6-1,"N/A")</f>
        <v>-1.1442956860052589E-2</v>
      </c>
      <c r="EY23" s="344">
        <f>IF(VLOOKUP(EY$4,Transactions!$C$26:$M$34,7,FALSE)&gt;ET23,0,IF(IFERROR(VLOOKUP(EY$4,Transactions!$C$45:$N60,8,FALSE),0)&gt;ET23,VLOOKUP(EY$4,Transactions!$C$26:$M$34,5,FALSE),VLOOKUP(EY$4,Transactions!$C$26:$M$34,5,FALSE)-IFERROR(VLOOKUP(EY$4,Transactions!$C$45:$N$47,5,FALSE),0)))</f>
        <v>12.608879734523402</v>
      </c>
      <c r="FA23" s="315">
        <f t="shared" si="51"/>
        <v>43119</v>
      </c>
      <c r="FB23" s="88">
        <f>VLOOKUP(FA23,'Price Data'!$B$4:$AD$1048576,MATCH(FF$4,'Price Data'!$B$2:$AE$2,0),FALSE)</f>
        <v>50.78</v>
      </c>
      <c r="FC23" s="5">
        <f t="shared" si="21"/>
        <v>50.78</v>
      </c>
      <c r="FD23" s="79"/>
      <c r="FE23" s="212">
        <f>IF(FC23&gt;0,(FC23+SUM(FD$11:FD23))/FB$6-1,"N/A")</f>
        <v>-9.5572459527989428E-3</v>
      </c>
      <c r="FF23" s="344">
        <f>IF(VLOOKUP(FF$4,Transactions!$C$26:$M$34,7,FALSE)&gt;FA23,0,IF(IFERROR(VLOOKUP(FF$4,Transactions!$C$45:$N60,8,FALSE),0)&gt;FA23,VLOOKUP(FF$4,Transactions!$C$26:$M$34,5,FALSE),VLOOKUP(FF$4,Transactions!$C$26:$M$34,5,FALSE)-IFERROR(VLOOKUP(FF$4,Transactions!$C$45:$N$47,5,FALSE),0)))</f>
        <v>20.356738833625901</v>
      </c>
      <c r="FH23" s="315">
        <f t="shared" si="52"/>
        <v>43119</v>
      </c>
      <c r="FI23" s="88">
        <f>VLOOKUP(FH23,'Price Data'!$B$4:$AD$1048576,MATCH(FM$4,'Price Data'!$B$2:$AE$2,0),FALSE)</f>
        <v>24.33</v>
      </c>
      <c r="FJ23" s="5">
        <f t="shared" si="22"/>
        <v>24.33</v>
      </c>
      <c r="FK23" s="79"/>
      <c r="FL23" s="212">
        <f>IF(FJ23&gt;0,(FJ23+SUM(FK$11:FK23))/FI$6-1,"N/A")</f>
        <v>-8.21355236139798E-4</v>
      </c>
      <c r="FM23" s="344">
        <f>IF(VLOOKUP(FM$4,Transactions!$C$26:$M$34,7,FALSE)&gt;FH23,0,IF(IFERROR(VLOOKUP(FM$4,Transactions!$C$45:$N60,8,FALSE),0)&gt;FH23,VLOOKUP(FM$4,Transactions!$C$26:$M$34,5,FALSE),VLOOKUP(FM$4,Transactions!$C$26:$M$34,5,FALSE)-IFERROR(VLOOKUP(FM$4,Transactions!$C$45:$N$47,5,FALSE),0)))</f>
        <v>64.516221765913755</v>
      </c>
      <c r="FO23" s="315">
        <f t="shared" si="53"/>
        <v>43119</v>
      </c>
      <c r="FP23" s="88">
        <f>VLOOKUP(FO23,'Price Data'!$B$4:$AD$1048576,MATCH(FT$4,'Price Data'!$B$2:$AE$2,0),FALSE)</f>
        <v>103.79</v>
      </c>
      <c r="FQ23" s="5">
        <f t="shared" si="23"/>
        <v>103.79</v>
      </c>
      <c r="FR23" s="79"/>
      <c r="FS23" s="212">
        <f>IF(FQ23&gt;0,(FQ23+SUM(FR$11:FR23))/FP$6-1,"N/A")</f>
        <v>-1.6860850620441292E-2</v>
      </c>
      <c r="FT23" s="344">
        <f>IF(VLOOKUP(FT$4,Transactions!$C$26:$M$34,7,FALSE)&gt;FO23,0,IF(IFERROR(VLOOKUP(FT$4,Transactions!$C$45:$N60,8,FALSE),0)&gt;FO23,VLOOKUP(FT$4,Transactions!$C$26:$M$34,5,FALSE),VLOOKUP(FT$4,Transactions!$C$26:$M$34,5,FALSE)-IFERROR(VLOOKUP(FT$4,Transactions!$C$45:$N$47,5,FALSE),0)))</f>
        <v>4.6685611442644692</v>
      </c>
      <c r="FV23" s="315">
        <f t="shared" si="54"/>
        <v>43119</v>
      </c>
      <c r="FW23" s="88">
        <f>VLOOKUP(FV23,'Price Data'!$B$4:$AD$1048576,MATCH(GA$4,'Price Data'!$B$2:$AE$2,0),FALSE)</f>
        <v>115.57</v>
      </c>
      <c r="FX23" s="5">
        <f t="shared" si="24"/>
        <v>115.57</v>
      </c>
      <c r="FY23" s="79"/>
      <c r="FZ23" s="212">
        <f>IF(FX23&gt;0,(FX23+SUM(FY$11:FY23))/FW$6-1,"N/A")</f>
        <v>-4.5650301464255083E-3</v>
      </c>
      <c r="GA23" s="344">
        <f>IF(VLOOKUP(GA$4,Transactions!$C$26:$M$34,7,FALSE)&gt;FV23,0,IF(IFERROR(VLOOKUP(GA$4,Transactions!$C$45:$N60,8,FALSE),0)&gt;FV23,VLOOKUP(GA$4,Transactions!$C$26:$M$34,5,FALSE),VLOOKUP(GA$4,Transactions!$C$26:$M$34,5,FALSE)-IFERROR(VLOOKUP(GA$4,Transactions!$C$45:$N$47,5,FALSE),0)))</f>
        <v>17.517743324720069</v>
      </c>
      <c r="GD23" s="315">
        <f t="shared" si="55"/>
        <v>43119</v>
      </c>
      <c r="GE23" s="88">
        <f>VLOOKUP(GD23,'Price Data'!$B$4:$AD$1048576,MATCH(GI$4,'Price Data'!$B$2:$AE$2,0),FALSE)</f>
        <v>1660.6759999999999</v>
      </c>
      <c r="GF23" s="5">
        <f t="shared" si="25"/>
        <v>1660.6759999999999</v>
      </c>
      <c r="GG23" s="79"/>
      <c r="GH23" s="212">
        <f>IF(GF23&gt;0,(GF23+SUM(GG$11:GG23))/GE$6-1,"N/A")</f>
        <v>4.9221301894779357E-2</v>
      </c>
      <c r="GI23" s="374">
        <v>0.5</v>
      </c>
      <c r="GK23" s="315">
        <f t="shared" si="56"/>
        <v>43119</v>
      </c>
      <c r="GL23" s="88">
        <f>VLOOKUP(GK23,'Price Data'!$B$4:$AD$1048576,MATCH(GP$4,'Price Data'!$B$2:$AE$2,0),FALSE)</f>
        <v>2207.4</v>
      </c>
      <c r="GM23" s="5">
        <f t="shared" si="26"/>
        <v>2207.4</v>
      </c>
      <c r="GN23" s="79"/>
      <c r="GO23" s="212">
        <f>IF(GM23&gt;0,(GM23+SUM(GN$11:GN23))/GL$6-1,"N/A")</f>
        <v>4.941881195179354E-2</v>
      </c>
      <c r="GP23" s="374">
        <v>0.2</v>
      </c>
      <c r="GR23" s="315">
        <f t="shared" si="57"/>
        <v>43119</v>
      </c>
      <c r="GS23" s="88">
        <f>VLOOKUP(GR23,'Price Data'!$B$4:$AD$1048576,MATCH(GW$4,'Price Data'!$B$2:$AE$2,0),FALSE)</f>
        <v>2027.27</v>
      </c>
      <c r="GT23" s="5">
        <f t="shared" si="27"/>
        <v>2027.27</v>
      </c>
      <c r="GU23" s="79"/>
      <c r="GV23" s="212">
        <f>IF(GT23&gt;0,(GT23+SUM(GU$11:GU23))/GS$6-1,"N/A")</f>
        <v>-9.333600473032666E-3</v>
      </c>
      <c r="GW23" s="374">
        <v>0.3</v>
      </c>
    </row>
    <row r="24" spans="1:205" x14ac:dyDescent="0.25">
      <c r="A24">
        <v>14</v>
      </c>
      <c r="B24" s="315">
        <f>'Price Data'!B18</f>
        <v>43122</v>
      </c>
      <c r="C24" s="200">
        <f t="shared" si="58"/>
        <v>24770.363235723064</v>
      </c>
      <c r="D24" s="200">
        <f t="shared" si="28"/>
        <v>0</v>
      </c>
      <c r="E24" s="200">
        <f t="shared" si="59"/>
        <v>6199.8880480258413</v>
      </c>
      <c r="F24" s="200">
        <f t="shared" si="29"/>
        <v>0</v>
      </c>
      <c r="I24" s="315">
        <f t="shared" si="30"/>
        <v>43122</v>
      </c>
      <c r="J24" s="88">
        <f>VLOOKUP(I24,'Price Data'!$B$4:$AD$1048576,MATCH(N$4,'Price Data'!$B$2:$AE$2,0),FALSE)</f>
        <v>80.95</v>
      </c>
      <c r="K24" s="5">
        <f t="shared" si="0"/>
        <v>0</v>
      </c>
      <c r="M24" s="212" t="str">
        <f>IF(K24&gt;0,(K24+SUM(L$11:L24))/J$6-1,"N/A")</f>
        <v>N/A</v>
      </c>
      <c r="N24" s="344">
        <f>IF(VLOOKUP(N$4,Transactions!$C$5:$M$23,7,FALSE)&gt;I24,0,IF(IFERROR(VLOOKUP(N$4,Transactions!$C$39:$N$42,8,FALSE),0)&gt;I24,VLOOKUP(N$4,Transactions!$C$5:$M$23,5,FALSE),VLOOKUP(N$4,Transactions!$C$5:$M$23,5,FALSE)-IFERROR(VLOOKUP(N$4,Transactions!$C$39:$N$42,5,FALSE),0)))</f>
        <v>0</v>
      </c>
      <c r="P24" s="315">
        <f t="shared" si="31"/>
        <v>43122</v>
      </c>
      <c r="Q24" s="88">
        <f>VLOOKUP(P24,'Price Data'!$B$4:$AD$1048576,MATCH(U$4,'Price Data'!$B$2:$AE$2,0),FALSE)</f>
        <v>63.13</v>
      </c>
      <c r="R24" s="5">
        <f t="shared" si="1"/>
        <v>0</v>
      </c>
      <c r="T24" s="212" t="str">
        <f>IF(R24&gt;0,(R24+SUM(S$11:S24))/Q$6-1,"N/A")</f>
        <v>N/A</v>
      </c>
      <c r="U24" s="344">
        <f>IF(VLOOKUP(U$4,Transactions!$C$5:$M$23,7,FALSE)&gt;P24,0,IF(IFERROR(VLOOKUP(U$4,Transactions!$C$39:$N$42,8,FALSE),0)&gt;P24,VLOOKUP(U$4,Transactions!$C$5:$M$23,5,FALSE),VLOOKUP(U$4,Transactions!$C$5:$M$23,5,FALSE)-IFERROR(VLOOKUP(U$4,Transactions!$C$39:$N$42,5,FALSE),0)))</f>
        <v>0</v>
      </c>
      <c r="W24" s="315">
        <f t="shared" si="32"/>
        <v>43122</v>
      </c>
      <c r="X24" s="88">
        <f>VLOOKUP(W24,'Price Data'!$B$4:$AD$1048576,MATCH(AB$4,'Price Data'!$B$2:$AE$2,0),FALSE)</f>
        <v>111.1</v>
      </c>
      <c r="Y24" s="5">
        <f t="shared" si="2"/>
        <v>0</v>
      </c>
      <c r="Z24" s="79"/>
      <c r="AA24" s="212" t="str">
        <f>IF(Y24&gt;0,(Y24+SUM(Z$11:Z24))/X$6-1,"N/A")</f>
        <v>N/A</v>
      </c>
      <c r="AB24" s="344">
        <f>IF(VLOOKUP(AB$4,Transactions!$C$5:$M$23,7,FALSE)&gt;W24,0,IF(IFERROR(VLOOKUP(AB$4,Transactions!$C$39:$N$42,8,FALSE),0)&gt;W24,VLOOKUP(AB$4,Transactions!$C$5:$M$23,5,FALSE),VLOOKUP(AB$4,Transactions!$C$5:$M$23,5,FALSE)-IFERROR(VLOOKUP(AB$4,Transactions!$C$39:$N$42,5,FALSE),0)))</f>
        <v>0</v>
      </c>
      <c r="AD24" s="315">
        <f t="shared" si="33"/>
        <v>43122</v>
      </c>
      <c r="AE24" s="88">
        <f>VLOOKUP(AD24,'Price Data'!$B$4:$AD$1048576,MATCH(AI$4,'Price Data'!$B$2:$AE$2,0),FALSE)</f>
        <v>80.89</v>
      </c>
      <c r="AF24" s="5">
        <f t="shared" si="3"/>
        <v>0</v>
      </c>
      <c r="AG24" s="79"/>
      <c r="AH24" s="212" t="str">
        <f>IF(AF24&gt;0,(AF24+SUM(AG$11:AG24))/AE$6-1,"N/A")</f>
        <v>N/A</v>
      </c>
      <c r="AI24" s="344">
        <f>IF(VLOOKUP(AI$4,Transactions!$C$5:$M$23,7,FALSE)&gt;AD24,0,IF(IFERROR(VLOOKUP(AI$4,Transactions!$C$39:$N$42,8,FALSE),0)&gt;AD24,VLOOKUP(AI$4,Transactions!$C$5:$M$23,5,FALSE),VLOOKUP(AI$4,Transactions!$C$5:$M$23,5,FALSE)-IFERROR(VLOOKUP(AI$4,Transactions!$C$39:$N$42,5,FALSE),0)))</f>
        <v>0</v>
      </c>
      <c r="AK24" s="315">
        <f t="shared" si="34"/>
        <v>43122</v>
      </c>
      <c r="AL24" s="88">
        <f>VLOOKUP(AK24,'Price Data'!$B$4:$AD$1048576,MATCH(AP$4,'Price Data'!$B$2:$AE$2,0),FALSE)</f>
        <v>433.94</v>
      </c>
      <c r="AM24" s="5">
        <f t="shared" si="4"/>
        <v>0</v>
      </c>
      <c r="AN24" s="79"/>
      <c r="AO24" s="212" t="str">
        <f>IF(AM24&gt;0,(AM24+SUM(AN$11:AN24))/AL$6-1,"N/A")</f>
        <v>N/A</v>
      </c>
      <c r="AP24" s="344">
        <f>IF(VLOOKUP(AP$4,Transactions!$C$5:$M$23,7,FALSE)&gt;AK24,0,IF(IFERROR(VLOOKUP(AP$4,Transactions!$C$39:$N$42,8,FALSE),0)&gt;AK24,VLOOKUP(AP$4,Transactions!$C$5:$M$23,5,FALSE),VLOOKUP(AP$4,Transactions!$C$5:$M$23,5,FALSE)-IFERROR(VLOOKUP(AP$4,Transactions!$C$39:$N$42,5,FALSE),0)))</f>
        <v>0</v>
      </c>
      <c r="AR24" s="315">
        <f t="shared" si="35"/>
        <v>43122</v>
      </c>
      <c r="AS24" s="88">
        <f>VLOOKUP(AR24,'Price Data'!$B$4:$AD$1048576,MATCH(AW$4,'Price Data'!$B$2:$AE$2,0),FALSE)</f>
        <v>106.49</v>
      </c>
      <c r="AT24" s="5">
        <f t="shared" si="5"/>
        <v>0</v>
      </c>
      <c r="AU24" s="79"/>
      <c r="AV24" s="212" t="str">
        <f>IF(AT24&gt;0,(AT24+SUM(AU$11:AU24))/AS$6-1,"N/A")</f>
        <v>N/A</v>
      </c>
      <c r="AW24" s="344">
        <f>IF(VLOOKUP(AW$4,Transactions!$C$5:$M$23,7,FALSE)&gt;AR24,0,IF(IFERROR(VLOOKUP(AW$4,Transactions!$C$39:$N$42,8,FALSE),0)&gt;AR24,VLOOKUP(AW$4,Transactions!$C$5:$M$23,5,FALSE),VLOOKUP(AW$4,Transactions!$C$5:$M$23,5,FALSE)-IFERROR(VLOOKUP(AW$4,Transactions!$C$39:$N$42,5,FALSE),0)))</f>
        <v>0</v>
      </c>
      <c r="AY24" s="315">
        <f t="shared" si="36"/>
        <v>43122</v>
      </c>
      <c r="AZ24" s="88">
        <f>VLOOKUP(AY24,'Price Data'!$B$4:$AD$1048576,MATCH(BD$4,'Price Data'!$B$2:$AE$2,0),FALSE)</f>
        <v>112.89</v>
      </c>
      <c r="BA24" s="5">
        <f t="shared" si="6"/>
        <v>0</v>
      </c>
      <c r="BB24" s="79"/>
      <c r="BC24" s="212" t="str">
        <f>IF(BA24&gt;0,(BA24+SUM(BB$11:BB24))/AZ$6-1,"N/A")</f>
        <v>N/A</v>
      </c>
      <c r="BD24" s="344">
        <f>IF(VLOOKUP(BD$4,Transactions!$C$5:$M$23,7,FALSE)&gt;AY24,0,IF(IFERROR(VLOOKUP(BD$4,Transactions!$C$39:$N$42,8,FALSE),0)&gt;AY24,VLOOKUP(BD$4,Transactions!$C$5:$M$23,5,FALSE),VLOOKUP(BD$4,Transactions!$C$5:$M$23,5,FALSE)-IFERROR(VLOOKUP(BD$4,Transactions!$C$39:$N$42,5,FALSE),0)))</f>
        <v>0</v>
      </c>
      <c r="BF24" s="315">
        <f t="shared" si="37"/>
        <v>43122</v>
      </c>
      <c r="BG24" s="88">
        <f>VLOOKUP(BF24,'Price Data'!$B$4:$AD$1048576,MATCH(BK$4,'Price Data'!$B$2:$AE$2,0),FALSE)</f>
        <v>63.28</v>
      </c>
      <c r="BH24" s="5">
        <f t="shared" si="7"/>
        <v>63.28</v>
      </c>
      <c r="BI24" s="79"/>
      <c r="BJ24" s="212">
        <f>IF(BH24&gt;0,(BH24+SUM(BI$11:BI24))/BG$6-1,"N/A")</f>
        <v>3.9164490861618884E-2</v>
      </c>
      <c r="BK24" s="344">
        <f>IF(VLOOKUP(BK$4,Transactions!$C$5:$M$23,7,FALSE)&gt;BF24,0,IF(IFERROR(VLOOKUP(BK$4,Transactions!$C$39:$N$42,8,FALSE),0)&gt;BF24,VLOOKUP(BK$4,Transactions!$C$5:$M$23,5,FALSE),VLOOKUP(BK$4,Transactions!$C$5:$M$23,5,FALSE)-IFERROR(VLOOKUP(BK$4,Transactions!$C$39:$N$42,5,FALSE),0)))</f>
        <v>10</v>
      </c>
      <c r="BM24" s="315">
        <f t="shared" si="38"/>
        <v>43122</v>
      </c>
      <c r="BN24" s="88">
        <f>VLOOKUP(BM24,'Price Data'!$B$4:$AD$1048576,MATCH(BR$4,'Price Data'!$B$2:$AE$2,0),FALSE)</f>
        <v>57.46</v>
      </c>
      <c r="BO24" s="5">
        <f t="shared" si="8"/>
        <v>57.46</v>
      </c>
      <c r="BP24" s="79"/>
      <c r="BQ24" s="212">
        <f>IF(BO24&gt;0,(BO24+SUM(BP$11:BP24))/BN$6-1,"N/A")</f>
        <v>0.12402190923317691</v>
      </c>
      <c r="BR24" s="344">
        <f>IF(VLOOKUP(BR$4,Transactions!$C$5:$M$23,7,FALSE)&gt;BM24,0,IF(IFERROR(VLOOKUP(BR$4,Transactions!$C$39:$N$42,8,FALSE),0)&gt;BM24,VLOOKUP(BR$4,Transactions!$C$5:$M$23,5,FALSE),VLOOKUP(BR$4,Transactions!$C$5:$M$23,5,FALSE)-IFERROR(VLOOKUP(BR$4,Transactions!$C$39:$N$42,5,FALSE),0)))</f>
        <v>12</v>
      </c>
      <c r="BT24" s="315">
        <f t="shared" si="39"/>
        <v>43122</v>
      </c>
      <c r="BU24" s="88">
        <f>VLOOKUP(BT24,'Price Data'!$B$4:$AD$1048576,MATCH(BY$4,'Price Data'!$B$2:$AE$2,0),FALSE)</f>
        <v>90.86</v>
      </c>
      <c r="BV24" s="5">
        <f t="shared" si="9"/>
        <v>90.86</v>
      </c>
      <c r="BW24" s="79"/>
      <c r="BX24" s="212">
        <f>IF(BV24&gt;0,(BV24+SUM(BW$11:BW24))/BU$6-1,"N/A")</f>
        <v>-3.3006931455603628E-4</v>
      </c>
      <c r="BY24" s="344">
        <f>IF(VLOOKUP(BY$4,Transactions!$C$5:$M$23,7,FALSE)&gt;BT24,0,IF(IFERROR(VLOOKUP(BY$4,Transactions!$C$39:$N$42,8,FALSE),0)&gt;BT24,VLOOKUP(BY$4,Transactions!$C$5:$M$23,5,FALSE),VLOOKUP(BY$4,Transactions!$C$5:$M$23,5,FALSE)-IFERROR(VLOOKUP(BY$4,Transactions!$C$39:$N$42,5,FALSE),0)))</f>
        <v>11</v>
      </c>
      <c r="CA24" s="315">
        <f t="shared" si="40"/>
        <v>43122</v>
      </c>
      <c r="CB24" s="88">
        <f>VLOOKUP(CA24,'Price Data'!$B$4:$AD$1048576,MATCH(CF$4,'Price Data'!$B$2:$AE$2,0),FALSE)</f>
        <v>219.32</v>
      </c>
      <c r="CC24" s="5">
        <f t="shared" si="10"/>
        <v>219.32</v>
      </c>
      <c r="CD24" s="79"/>
      <c r="CE24" s="212">
        <f>IF(CC24&gt;0,(CC24+SUM(CD$11:CD24))/CB$6-1,"N/A")</f>
        <v>-4.0469002931268316E-2</v>
      </c>
      <c r="CF24" s="344">
        <f>IF(VLOOKUP(CF$4,Transactions!$C$5:$M$23,7,FALSE)&gt;CA24,0,IF(IFERROR(VLOOKUP(CF$4,Transactions!$C$39:$N$42,8,FALSE),0)&gt;CA24,VLOOKUP(CF$4,Transactions!$C$5:$M$23,5,FALSE),VLOOKUP(CF$4,Transactions!$C$5:$M$23,5,FALSE)-IFERROR(VLOOKUP(CF$4,Transactions!$C$39:$N$42,5,FALSE),0)))</f>
        <v>6</v>
      </c>
      <c r="CH24" s="315">
        <f t="shared" si="41"/>
        <v>43122</v>
      </c>
      <c r="CI24" s="88">
        <f>VLOOKUP(CH24,'Price Data'!$B$4:$AD$1048576,MATCH(CM$4,'Price Data'!$B$2:$AE$2,0),FALSE)</f>
        <v>83.98</v>
      </c>
      <c r="CJ24" s="5">
        <f t="shared" si="11"/>
        <v>83.98</v>
      </c>
      <c r="CK24" s="79"/>
      <c r="CL24" s="212">
        <f>IF(CJ24&gt;0,(CJ24+SUM(CK$11:CK24))/CI$6-1,"N/A")</f>
        <v>0.14072262972018468</v>
      </c>
      <c r="CM24" s="344">
        <f>IF(VLOOKUP(CM$4,Transactions!$C$5:$M$23,7,FALSE)&gt;CH24,0,IF(IFERROR(VLOOKUP(CM$4,Transactions!$C$39:$N$42,8,FALSE),0)&gt;CH24,VLOOKUP(CM$4,Transactions!$C$5:$M$23,5,FALSE),VLOOKUP(CM$4,Transactions!$C$5:$M$23,5,FALSE)-IFERROR(VLOOKUP(CM$4,Transactions!$C$39:$N$42,5,FALSE),0)))</f>
        <v>19</v>
      </c>
      <c r="CO24" s="315">
        <f t="shared" si="42"/>
        <v>43122</v>
      </c>
      <c r="CP24" s="88">
        <f>VLOOKUP(CO24,'Price Data'!$B$4:$AD$1048576,MATCH(CT$4,'Price Data'!$B$2:$AE$2,0),FALSE)</f>
        <v>120.19</v>
      </c>
      <c r="CQ24" s="5">
        <f t="shared" si="12"/>
        <v>120.19</v>
      </c>
      <c r="CR24" s="79"/>
      <c r="CS24" s="212">
        <f>IF(CQ24&gt;0,(CQ24+SUM(CR$11:CR24))/CP$6-1,"N/A")</f>
        <v>6.9686721253114925E-2</v>
      </c>
      <c r="CT24" s="344">
        <f>IF(VLOOKUP(CT$4,Transactions!$C$5:$M$23,7,FALSE)&gt;CO24,0,IF(IFERROR(VLOOKUP(CT$4,Transactions!$C$39:$N$42,8,FALSE),0)&gt;CO24,VLOOKUP(CT$4,Transactions!$C$5:$M$23,5,FALSE),VLOOKUP(CT$4,Transactions!$C$5:$M$23,5,FALSE)-IFERROR(VLOOKUP(CT$4,Transactions!$C$39:$N$42,5,FALSE),0)))</f>
        <v>7</v>
      </c>
      <c r="CV24" s="315">
        <f t="shared" si="43"/>
        <v>43122</v>
      </c>
      <c r="CW24" s="88">
        <f>VLOOKUP(CV24,'Price Data'!$B$4:$AD$1048576,MATCH(DA$4,'Price Data'!$B$2:$AE$2,0),FALSE)</f>
        <v>198</v>
      </c>
      <c r="CX24" s="5">
        <f t="shared" si="13"/>
        <v>198</v>
      </c>
      <c r="CY24" s="79"/>
      <c r="CZ24" s="212">
        <f>IF(CX24&gt;0,(CX24+SUM(CY$11:CY24))/CW$6-1,"N/A")</f>
        <v>5.2575620647493437E-2</v>
      </c>
      <c r="DA24" s="344">
        <f>IF(VLOOKUP(DA$4,Transactions!$C$5:$M$23,7,FALSE)&gt;CV24,0,IF(IFERROR(VLOOKUP(DA$4,Transactions!$C$39:$N$42,8,FALSE),0)&gt;CV24,VLOOKUP(DA$4,Transactions!$C$5:$M$23,5,FALSE),VLOOKUP(DA$4,Transactions!$C$5:$M$23,5,FALSE)-IFERROR(VLOOKUP(DA$4,Transactions!$C$39:$N$42,5,FALSE),0)))</f>
        <v>9.4038062835574934</v>
      </c>
      <c r="DC24" s="315">
        <f t="shared" si="44"/>
        <v>43122</v>
      </c>
      <c r="DD24" s="88">
        <f>VLOOKUP(DC24,'Price Data'!$B$4:$AD$1048576,MATCH(DH$4,'Price Data'!$B$2:$AE$2,0),FALSE)</f>
        <v>167.17</v>
      </c>
      <c r="DE24" s="5">
        <f t="shared" si="14"/>
        <v>167.17</v>
      </c>
      <c r="DF24" s="79"/>
      <c r="DG24" s="212">
        <f>IF(DE24&gt;0,(DE24+SUM(DF$11:DF24))/DD$6-1,"N/A")</f>
        <v>5.6900802933552486E-2</v>
      </c>
      <c r="DH24" s="344">
        <f>IF(VLOOKUP(DH$4,Transactions!$C$5:$M$23,7,FALSE)&gt;DC24,0,IF(IFERROR(VLOOKUP(DH$4,Transactions!$C$39:$N$42,8,FALSE),0)&gt;DC24,VLOOKUP(DH$4,Transactions!$C$5:$M$23,5,FALSE),VLOOKUP(DH$4,Transactions!$C$5:$M$23,5,FALSE)-IFERROR(VLOOKUP(DH$4,Transactions!$C$39:$N$42,5,FALSE),0)))</f>
        <v>64.264399064297919</v>
      </c>
      <c r="DJ24" s="315">
        <f t="shared" si="45"/>
        <v>43122</v>
      </c>
      <c r="DK24" s="88">
        <f>VLOOKUP(DJ24,'Price Data'!$B$4:$AD$1048576,MATCH(DO$4,'Price Data'!$B$2:$AE$2,0),FALSE)</f>
        <v>273.89</v>
      </c>
      <c r="DL24" s="5">
        <f t="shared" si="15"/>
        <v>273.89</v>
      </c>
      <c r="DM24" s="79"/>
      <c r="DN24" s="212">
        <f>IF(DL24&gt;0,(DL24+SUM(DM$11:DM24))/DK$6-1,"N/A")</f>
        <v>9.7799511002444994E-2</v>
      </c>
      <c r="DO24" s="344">
        <f>IF(VLOOKUP(DO$4,Transactions!$C$5:$M$23,7,FALSE)&gt;DJ24,0,IF(IFERROR(VLOOKUP(DO$4,Transactions!$C$39:$N$42,8,FALSE),0)&gt;DJ24,VLOOKUP(DO$4,Transactions!$C$5:$M$23,5,FALSE),VLOOKUP(DO$4,Transactions!$C$5:$M$23,5,FALSE)-IFERROR(VLOOKUP(DO$4,Transactions!$C$39:$N$42,5,FALSE),0)))</f>
        <v>8</v>
      </c>
      <c r="DQ24" s="315">
        <f t="shared" si="46"/>
        <v>43122</v>
      </c>
      <c r="DR24" s="88">
        <f>VLOOKUP(DQ24,'Price Data'!$B$4:$AD$1048576,MATCH(DV$4,'Price Data'!$B$2:$AE$2,0),FALSE)</f>
        <v>91.61</v>
      </c>
      <c r="DS24" s="5">
        <f t="shared" si="16"/>
        <v>91.61</v>
      </c>
      <c r="DT24" s="79"/>
      <c r="DU24" s="212">
        <f>IF(DS24&gt;0,(DS24+SUM(DT$11:DT24))/DR$6-1,"N/A")</f>
        <v>7.0960953939677163E-2</v>
      </c>
      <c r="DV24" s="344">
        <f>IF(VLOOKUP(DV$4,Transactions!$C$5:$M$23,7,FALSE)&gt;DQ24,0,IF(IFERROR(VLOOKUP(DV$4,Transactions!$C$39:$N$42,8,FALSE),0)&gt;DQ24,VLOOKUP(DV$4,Transactions!$C$5:$M$23,5,FALSE),VLOOKUP(DV$4,Transactions!$C$5:$M$23,5,FALSE)-IFERROR(VLOOKUP(DV$4,Transactions!$C$39:$N$42,5,FALSE),0)))</f>
        <v>23</v>
      </c>
      <c r="DX24" s="315">
        <f t="shared" si="47"/>
        <v>43122</v>
      </c>
      <c r="DY24" s="88">
        <f>VLOOKUP(DX24,'Price Data'!$B$4:$AD$1048576,MATCH(EC$4,'Price Data'!$B$2:$AE$2,0),FALSE)</f>
        <v>66.39</v>
      </c>
      <c r="DZ24" s="5">
        <f t="shared" si="17"/>
        <v>66.39</v>
      </c>
      <c r="EA24" s="79"/>
      <c r="EB24" s="212">
        <f>IF(DZ24&gt;0,(DZ24+SUM(EA$11:EA24))/DY$6-1,"N/A")</f>
        <v>6.1390887290167839E-2</v>
      </c>
      <c r="EC24" s="344">
        <f>IF(VLOOKUP(EC$4,Transactions!$C$5:$M$23,7,FALSE)&gt;DX24,0,IF(IFERROR(VLOOKUP(EC$4,Transactions!$C$39:$N$42,8,FALSE),0)&gt;DX24,VLOOKUP(EC$4,Transactions!$C$5:$M$23,5,FALSE),VLOOKUP(EC$4,Transactions!$C$5:$M$23,5,FALSE)-IFERROR(VLOOKUP(EC$4,Transactions!$C$39:$N$42,5,FALSE),0)))</f>
        <v>27</v>
      </c>
      <c r="EF24" s="315">
        <f t="shared" si="48"/>
        <v>43122</v>
      </c>
      <c r="EG24" s="88">
        <f>VLOOKUP(EF24,'Price Data'!$B$4:$AD$1048576,MATCH(EK$4,'Price Data'!$B$2:$AE$2,0),FALSE)</f>
        <v>10.69</v>
      </c>
      <c r="EH24" s="5">
        <f t="shared" si="18"/>
        <v>0</v>
      </c>
      <c r="EI24" s="79"/>
      <c r="EJ24" s="212" t="str">
        <f>IF(EH24&gt;0,(EH24+SUM(EI$11:EI24))/EG$6-1,"N/A")</f>
        <v>N/A</v>
      </c>
      <c r="EK24" s="344">
        <f>IF(VLOOKUP(EK$4,Transactions!$C$26:$M$34,7,FALSE)&gt;EF24,0,IF(IFERROR(VLOOKUP(EK$4,Transactions!$C$45:$N61,8,FALSE),0)&gt;EF24,VLOOKUP(EK$4,Transactions!$C$26:$M$34,5,FALSE),VLOOKUP(EK$4,Transactions!$C$26:$M$34,5,FALSE)-IFERROR(VLOOKUP(EK$4,Transactions!$C$45:$N$47,5,FALSE),0)))</f>
        <v>0</v>
      </c>
      <c r="EM24" s="315">
        <f t="shared" si="49"/>
        <v>43122</v>
      </c>
      <c r="EN24" s="88">
        <f>VLOOKUP(EM24,'Price Data'!$B$4:$AD$1048576,MATCH(ER$4,'Price Data'!$B$2:$AE$2,0),FALSE)</f>
        <v>87.62</v>
      </c>
      <c r="EO24" s="5">
        <f t="shared" si="19"/>
        <v>87.62</v>
      </c>
      <c r="EP24" s="79"/>
      <c r="EQ24" s="212">
        <f>IF(EO24&gt;0,(EO24+SUM(EP$11:EP24))/EN$6-1,"N/A")</f>
        <v>4.1256016502406734E-3</v>
      </c>
      <c r="ER24" s="344">
        <f>IF(VLOOKUP(ER$4,Transactions!$C$26:$M$34,7,FALSE)&gt;EM24,0,IF(IFERROR(VLOOKUP(ER$4,Transactions!$C$45:$N61,8,FALSE),0)&gt;EM24,VLOOKUP(ER$4,Transactions!$C$26:$M$34,5,FALSE),VLOOKUP(ER$4,Transactions!$C$26:$M$34,5,FALSE)-IFERROR(VLOOKUP(ER$4,Transactions!$C$45:$N$47,5,FALSE),0)))</f>
        <v>0</v>
      </c>
      <c r="ET24" s="315">
        <f t="shared" si="50"/>
        <v>43122</v>
      </c>
      <c r="EU24" s="88">
        <f>VLOOKUP(ET24,'Price Data'!$B$4:$AD$1048576,MATCH(EY$4,'Price Data'!$B$2:$AE$2,0),FALSE)</f>
        <v>86.38</v>
      </c>
      <c r="EV24" s="5">
        <f t="shared" si="20"/>
        <v>86.38</v>
      </c>
      <c r="EW24" s="79"/>
      <c r="EX24" s="212">
        <f>IF(EV24&gt;0,(EV24+SUM(EW$11:EW24))/EU$6-1,"N/A")</f>
        <v>-1.1557386428653227E-2</v>
      </c>
      <c r="EY24" s="344">
        <f>IF(VLOOKUP(EY$4,Transactions!$C$26:$M$34,7,FALSE)&gt;ET24,0,IF(IFERROR(VLOOKUP(EY$4,Transactions!$C$45:$N61,8,FALSE),0)&gt;ET24,VLOOKUP(EY$4,Transactions!$C$26:$M$34,5,FALSE),VLOOKUP(EY$4,Transactions!$C$26:$M$34,5,FALSE)-IFERROR(VLOOKUP(EY$4,Transactions!$C$45:$N$47,5,FALSE),0)))</f>
        <v>12.608879734523402</v>
      </c>
      <c r="FA24" s="315">
        <f t="shared" si="51"/>
        <v>43122</v>
      </c>
      <c r="FB24" s="88">
        <f>VLOOKUP(FA24,'Price Data'!$B$4:$AD$1048576,MATCH(FF$4,'Price Data'!$B$2:$AE$2,0),FALSE)</f>
        <v>50.75</v>
      </c>
      <c r="FC24" s="5">
        <f t="shared" si="21"/>
        <v>50.75</v>
      </c>
      <c r="FD24" s="79"/>
      <c r="FE24" s="212">
        <f>IF(FC24&gt;0,(FC24+SUM(FD$11:FD24))/FB$6-1,"N/A")</f>
        <v>-1.0142383460113202E-2</v>
      </c>
      <c r="FF24" s="344">
        <f>IF(VLOOKUP(FF$4,Transactions!$C$26:$M$34,7,FALSE)&gt;FA24,0,IF(IFERROR(VLOOKUP(FF$4,Transactions!$C$45:$N61,8,FALSE),0)&gt;FA24,VLOOKUP(FF$4,Transactions!$C$26:$M$34,5,FALSE),VLOOKUP(FF$4,Transactions!$C$26:$M$34,5,FALSE)-IFERROR(VLOOKUP(FF$4,Transactions!$C$45:$N$47,5,FALSE),0)))</f>
        <v>20.356738833625901</v>
      </c>
      <c r="FH24" s="315">
        <f t="shared" si="52"/>
        <v>43122</v>
      </c>
      <c r="FI24" s="88">
        <f>VLOOKUP(FH24,'Price Data'!$B$4:$AD$1048576,MATCH(FM$4,'Price Data'!$B$2:$AE$2,0),FALSE)</f>
        <v>24.31</v>
      </c>
      <c r="FJ24" s="5">
        <f t="shared" si="22"/>
        <v>24.31</v>
      </c>
      <c r="FK24" s="79"/>
      <c r="FL24" s="212">
        <f>IF(FJ24&gt;0,(FJ24+SUM(FK$11:FK24))/FI$6-1,"N/A")</f>
        <v>-1.6427104722793739E-3</v>
      </c>
      <c r="FM24" s="344">
        <f>IF(VLOOKUP(FM$4,Transactions!$C$26:$M$34,7,FALSE)&gt;FH24,0,IF(IFERROR(VLOOKUP(FM$4,Transactions!$C$45:$N61,8,FALSE),0)&gt;FH24,VLOOKUP(FM$4,Transactions!$C$26:$M$34,5,FALSE),VLOOKUP(FM$4,Transactions!$C$26:$M$34,5,FALSE)-IFERROR(VLOOKUP(FM$4,Transactions!$C$45:$N$47,5,FALSE),0)))</f>
        <v>64.516221765913755</v>
      </c>
      <c r="FO24" s="315">
        <f t="shared" si="53"/>
        <v>43122</v>
      </c>
      <c r="FP24" s="88">
        <f>VLOOKUP(FO24,'Price Data'!$B$4:$AD$1048576,MATCH(FT$4,'Price Data'!$B$2:$AE$2,0),FALSE)</f>
        <v>103.75</v>
      </c>
      <c r="FQ24" s="5">
        <f t="shared" si="23"/>
        <v>103.75</v>
      </c>
      <c r="FR24" s="79"/>
      <c r="FS24" s="212">
        <f>IF(FQ24&gt;0,(FQ24+SUM(FR$11:FR24))/FP$6-1,"N/A")</f>
        <v>-1.7239746140001788E-2</v>
      </c>
      <c r="FT24" s="344">
        <f>IF(VLOOKUP(FT$4,Transactions!$C$26:$M$34,7,FALSE)&gt;FO24,0,IF(IFERROR(VLOOKUP(FT$4,Transactions!$C$45:$N61,8,FALSE),0)&gt;FO24,VLOOKUP(FT$4,Transactions!$C$26:$M$34,5,FALSE),VLOOKUP(FT$4,Transactions!$C$26:$M$34,5,FALSE)-IFERROR(VLOOKUP(FT$4,Transactions!$C$45:$N$47,5,FALSE),0)))</f>
        <v>4.6685611442644692</v>
      </c>
      <c r="FV24" s="315">
        <f t="shared" si="54"/>
        <v>43122</v>
      </c>
      <c r="FW24" s="88">
        <f>VLOOKUP(FV24,'Price Data'!$B$4:$AD$1048576,MATCH(GA$4,'Price Data'!$B$2:$AE$2,0),FALSE)</f>
        <v>115.59</v>
      </c>
      <c r="FX24" s="5">
        <f t="shared" si="24"/>
        <v>115.59</v>
      </c>
      <c r="FY24" s="79"/>
      <c r="FZ24" s="212">
        <f>IF(FX24&gt;0,(FX24+SUM(FY$11:FY24))/FW$6-1,"N/A")</f>
        <v>-4.3927648578810929E-3</v>
      </c>
      <c r="GA24" s="344">
        <f>IF(VLOOKUP(GA$4,Transactions!$C$26:$M$34,7,FALSE)&gt;FV24,0,IF(IFERROR(VLOOKUP(GA$4,Transactions!$C$45:$N61,8,FALSE),0)&gt;FV24,VLOOKUP(GA$4,Transactions!$C$26:$M$34,5,FALSE),VLOOKUP(GA$4,Transactions!$C$26:$M$34,5,FALSE)-IFERROR(VLOOKUP(GA$4,Transactions!$C$45:$N$47,5,FALSE),0)))</f>
        <v>17.517743324720069</v>
      </c>
      <c r="GD24" s="315">
        <f t="shared" si="55"/>
        <v>43122</v>
      </c>
      <c r="GE24" s="88">
        <f>VLOOKUP(GD24,'Price Data'!$B$4:$AD$1048576,MATCH(GI$4,'Price Data'!$B$2:$AE$2,0),FALSE)</f>
        <v>1673.68</v>
      </c>
      <c r="GF24" s="5">
        <f t="shared" si="25"/>
        <v>1673.68</v>
      </c>
      <c r="GG24" s="79"/>
      <c r="GH24" s="212">
        <f>IF(GF24&gt;0,(GF24+SUM(GG$11:GG24))/GE$6-1,"N/A")</f>
        <v>5.7437277684060373E-2</v>
      </c>
      <c r="GI24" s="374">
        <v>0.5</v>
      </c>
      <c r="GK24" s="315">
        <f t="shared" si="56"/>
        <v>43122</v>
      </c>
      <c r="GL24" s="88">
        <f>VLOOKUP(GK24,'Price Data'!$B$4:$AD$1048576,MATCH(GP$4,'Price Data'!$B$2:$AE$2,0),FALSE)</f>
        <v>2221.0100000000002</v>
      </c>
      <c r="GM24" s="5">
        <f t="shared" si="26"/>
        <v>2221.0100000000002</v>
      </c>
      <c r="GN24" s="79"/>
      <c r="GO24" s="212">
        <f>IF(GM24&gt;0,(GM24+SUM(GN$11:GN24))/GL$6-1,"N/A")</f>
        <v>5.588913451710309E-2</v>
      </c>
      <c r="GP24" s="374">
        <v>0.2</v>
      </c>
      <c r="GR24" s="315">
        <f t="shared" si="57"/>
        <v>43122</v>
      </c>
      <c r="GS24" s="88">
        <f>VLOOKUP(GR24,'Price Data'!$B$4:$AD$1048576,MATCH(GW$4,'Price Data'!$B$2:$AE$2,0),FALSE)</f>
        <v>2025.07</v>
      </c>
      <c r="GT24" s="5">
        <f t="shared" si="27"/>
        <v>2025.07</v>
      </c>
      <c r="GU24" s="79"/>
      <c r="GV24" s="212">
        <f>IF(GT24&gt;0,(GT24+SUM(GU$11:GU24))/GS$6-1,"N/A")</f>
        <v>-1.0408674873067847E-2</v>
      </c>
      <c r="GW24" s="374">
        <v>0.3</v>
      </c>
    </row>
    <row r="25" spans="1:205" x14ac:dyDescent="0.25">
      <c r="A25">
        <v>15</v>
      </c>
      <c r="B25" s="315">
        <f>'Price Data'!B19</f>
        <v>43123</v>
      </c>
      <c r="C25" s="200">
        <f t="shared" si="58"/>
        <v>24868.499165255118</v>
      </c>
      <c r="D25" s="200">
        <f t="shared" si="28"/>
        <v>0</v>
      </c>
      <c r="E25" s="200">
        <f t="shared" si="59"/>
        <v>6210.9755759352101</v>
      </c>
      <c r="F25" s="200">
        <f t="shared" si="29"/>
        <v>0</v>
      </c>
      <c r="I25" s="315">
        <f t="shared" si="30"/>
        <v>43123</v>
      </c>
      <c r="J25" s="88">
        <f>VLOOKUP(I25,'Price Data'!$B$4:$AD$1048576,MATCH(N$4,'Price Data'!$B$2:$AE$2,0),FALSE)</f>
        <v>80.44</v>
      </c>
      <c r="K25" s="5">
        <f t="shared" si="0"/>
        <v>0</v>
      </c>
      <c r="M25" s="212" t="str">
        <f>IF(K25&gt;0,(K25+SUM(L$11:L25))/J$6-1,"N/A")</f>
        <v>N/A</v>
      </c>
      <c r="N25" s="344">
        <f>IF(VLOOKUP(N$4,Transactions!$C$5:$M$23,7,FALSE)&gt;I25,0,IF(IFERROR(VLOOKUP(N$4,Transactions!$C$39:$N$42,8,FALSE),0)&gt;I25,VLOOKUP(N$4,Transactions!$C$5:$M$23,5,FALSE),VLOOKUP(N$4,Transactions!$C$5:$M$23,5,FALSE)-IFERROR(VLOOKUP(N$4,Transactions!$C$39:$N$42,5,FALSE),0)))</f>
        <v>0</v>
      </c>
      <c r="P25" s="315">
        <f t="shared" si="31"/>
        <v>43123</v>
      </c>
      <c r="Q25" s="88">
        <f>VLOOKUP(P25,'Price Data'!$B$4:$AD$1048576,MATCH(U$4,'Price Data'!$B$2:$AE$2,0),FALSE)</f>
        <v>63.12</v>
      </c>
      <c r="R25" s="5">
        <f t="shared" si="1"/>
        <v>0</v>
      </c>
      <c r="T25" s="212" t="str">
        <f>IF(R25&gt;0,(R25+SUM(S$11:S25))/Q$6-1,"N/A")</f>
        <v>N/A</v>
      </c>
      <c r="U25" s="344">
        <f>IF(VLOOKUP(U$4,Transactions!$C$5:$M$23,7,FALSE)&gt;P25,0,IF(IFERROR(VLOOKUP(U$4,Transactions!$C$39:$N$42,8,FALSE),0)&gt;P25,VLOOKUP(U$4,Transactions!$C$5:$M$23,5,FALSE),VLOOKUP(U$4,Transactions!$C$5:$M$23,5,FALSE)-IFERROR(VLOOKUP(U$4,Transactions!$C$39:$N$42,5,FALSE),0)))</f>
        <v>0</v>
      </c>
      <c r="W25" s="315">
        <f t="shared" si="32"/>
        <v>43123</v>
      </c>
      <c r="X25" s="88">
        <f>VLOOKUP(W25,'Price Data'!$B$4:$AD$1048576,MATCH(AB$4,'Price Data'!$B$2:$AE$2,0),FALSE)</f>
        <v>110.41</v>
      </c>
      <c r="Y25" s="5">
        <f t="shared" si="2"/>
        <v>0</v>
      </c>
      <c r="Z25" s="79"/>
      <c r="AA25" s="212" t="str">
        <f>IF(Y25&gt;0,(Y25+SUM(Z$11:Z25))/X$6-1,"N/A")</f>
        <v>N/A</v>
      </c>
      <c r="AB25" s="344">
        <f>IF(VLOOKUP(AB$4,Transactions!$C$5:$M$23,7,FALSE)&gt;W25,0,IF(IFERROR(VLOOKUP(AB$4,Transactions!$C$39:$N$42,8,FALSE),0)&gt;W25,VLOOKUP(AB$4,Transactions!$C$5:$M$23,5,FALSE),VLOOKUP(AB$4,Transactions!$C$5:$M$23,5,FALSE)-IFERROR(VLOOKUP(AB$4,Transactions!$C$39:$N$42,5,FALSE),0)))</f>
        <v>0</v>
      </c>
      <c r="AD25" s="315">
        <f t="shared" si="33"/>
        <v>43123</v>
      </c>
      <c r="AE25" s="88">
        <f>VLOOKUP(AD25,'Price Data'!$B$4:$AD$1048576,MATCH(AI$4,'Price Data'!$B$2:$AE$2,0),FALSE)</f>
        <v>81.13</v>
      </c>
      <c r="AF25" s="5">
        <f t="shared" si="3"/>
        <v>0</v>
      </c>
      <c r="AG25" s="79"/>
      <c r="AH25" s="212" t="str">
        <f>IF(AF25&gt;0,(AF25+SUM(AG$11:AG25))/AE$6-1,"N/A")</f>
        <v>N/A</v>
      </c>
      <c r="AI25" s="344">
        <f>IF(VLOOKUP(AI$4,Transactions!$C$5:$M$23,7,FALSE)&gt;AD25,0,IF(IFERROR(VLOOKUP(AI$4,Transactions!$C$39:$N$42,8,FALSE),0)&gt;AD25,VLOOKUP(AI$4,Transactions!$C$5:$M$23,5,FALSE),VLOOKUP(AI$4,Transactions!$C$5:$M$23,5,FALSE)-IFERROR(VLOOKUP(AI$4,Transactions!$C$39:$N$42,5,FALSE),0)))</f>
        <v>0</v>
      </c>
      <c r="AK25" s="315">
        <f t="shared" si="34"/>
        <v>43123</v>
      </c>
      <c r="AL25" s="88">
        <f>VLOOKUP(AK25,'Price Data'!$B$4:$AD$1048576,MATCH(AP$4,'Price Data'!$B$2:$AE$2,0),FALSE)</f>
        <v>439.55</v>
      </c>
      <c r="AM25" s="5">
        <f t="shared" si="4"/>
        <v>0</v>
      </c>
      <c r="AN25" s="79"/>
      <c r="AO25" s="212" t="str">
        <f>IF(AM25&gt;0,(AM25+SUM(AN$11:AN25))/AL$6-1,"N/A")</f>
        <v>N/A</v>
      </c>
      <c r="AP25" s="344">
        <f>IF(VLOOKUP(AP$4,Transactions!$C$5:$M$23,7,FALSE)&gt;AK25,0,IF(IFERROR(VLOOKUP(AP$4,Transactions!$C$39:$N$42,8,FALSE),0)&gt;AK25,VLOOKUP(AP$4,Transactions!$C$5:$M$23,5,FALSE),VLOOKUP(AP$4,Transactions!$C$5:$M$23,5,FALSE)-IFERROR(VLOOKUP(AP$4,Transactions!$C$39:$N$42,5,FALSE),0)))</f>
        <v>0</v>
      </c>
      <c r="AR25" s="315">
        <f t="shared" si="35"/>
        <v>43123</v>
      </c>
      <c r="AS25" s="88">
        <f>VLOOKUP(AR25,'Price Data'!$B$4:$AD$1048576,MATCH(AW$4,'Price Data'!$B$2:$AE$2,0),FALSE)</f>
        <v>105.38</v>
      </c>
      <c r="AT25" s="5">
        <f t="shared" si="5"/>
        <v>0</v>
      </c>
      <c r="AU25" s="79"/>
      <c r="AV25" s="212" t="str">
        <f>IF(AT25&gt;0,(AT25+SUM(AU$11:AU25))/AS$6-1,"N/A")</f>
        <v>N/A</v>
      </c>
      <c r="AW25" s="344">
        <f>IF(VLOOKUP(AW$4,Transactions!$C$5:$M$23,7,FALSE)&gt;AR25,0,IF(IFERROR(VLOOKUP(AW$4,Transactions!$C$39:$N$42,8,FALSE),0)&gt;AR25,VLOOKUP(AW$4,Transactions!$C$5:$M$23,5,FALSE),VLOOKUP(AW$4,Transactions!$C$5:$M$23,5,FALSE)-IFERROR(VLOOKUP(AW$4,Transactions!$C$39:$N$42,5,FALSE),0)))</f>
        <v>0</v>
      </c>
      <c r="AY25" s="315">
        <f t="shared" si="36"/>
        <v>43123</v>
      </c>
      <c r="AZ25" s="88">
        <f>VLOOKUP(AY25,'Price Data'!$B$4:$AD$1048576,MATCH(BD$4,'Price Data'!$B$2:$AE$2,0),FALSE)</f>
        <v>113.24</v>
      </c>
      <c r="BA25" s="5">
        <f t="shared" si="6"/>
        <v>0</v>
      </c>
      <c r="BB25" s="79"/>
      <c r="BC25" s="212" t="str">
        <f>IF(BA25&gt;0,(BA25+SUM(BB$11:BB25))/AZ$6-1,"N/A")</f>
        <v>N/A</v>
      </c>
      <c r="BD25" s="344">
        <f>IF(VLOOKUP(BD$4,Transactions!$C$5:$M$23,7,FALSE)&gt;AY25,0,IF(IFERROR(VLOOKUP(BD$4,Transactions!$C$39:$N$42,8,FALSE),0)&gt;AY25,VLOOKUP(BD$4,Transactions!$C$5:$M$23,5,FALSE),VLOOKUP(BD$4,Transactions!$C$5:$M$23,5,FALSE)-IFERROR(VLOOKUP(BD$4,Transactions!$C$39:$N$42,5,FALSE),0)))</f>
        <v>0</v>
      </c>
      <c r="BF25" s="315">
        <f t="shared" si="37"/>
        <v>43123</v>
      </c>
      <c r="BG25" s="88">
        <f>VLOOKUP(BF25,'Price Data'!$B$4:$AD$1048576,MATCH(BK$4,'Price Data'!$B$2:$AE$2,0),FALSE)</f>
        <v>63.43</v>
      </c>
      <c r="BH25" s="5">
        <f t="shared" si="7"/>
        <v>63.43</v>
      </c>
      <c r="BI25" s="79"/>
      <c r="BJ25" s="212">
        <f>IF(BH25&gt;0,(BH25+SUM(BI$11:BI25))/BG$6-1,"N/A")</f>
        <v>4.161227154046987E-2</v>
      </c>
      <c r="BK25" s="344">
        <f>IF(VLOOKUP(BK$4,Transactions!$C$5:$M$23,7,FALSE)&gt;BF25,0,IF(IFERROR(VLOOKUP(BK$4,Transactions!$C$39:$N$42,8,FALSE),0)&gt;BF25,VLOOKUP(BK$4,Transactions!$C$5:$M$23,5,FALSE),VLOOKUP(BK$4,Transactions!$C$5:$M$23,5,FALSE)-IFERROR(VLOOKUP(BK$4,Transactions!$C$39:$N$42,5,FALSE),0)))</f>
        <v>10</v>
      </c>
      <c r="BM25" s="315">
        <f t="shared" si="38"/>
        <v>43123</v>
      </c>
      <c r="BN25" s="88">
        <f>VLOOKUP(BM25,'Price Data'!$B$4:$AD$1048576,MATCH(BR$4,'Price Data'!$B$2:$AE$2,0),FALSE)</f>
        <v>57.79</v>
      </c>
      <c r="BO25" s="5">
        <f t="shared" si="8"/>
        <v>57.79</v>
      </c>
      <c r="BP25" s="79"/>
      <c r="BQ25" s="212">
        <f>IF(BO25&gt;0,(BO25+SUM(BP$11:BP25))/BN$6-1,"N/A")</f>
        <v>0.13047730829420967</v>
      </c>
      <c r="BR25" s="344">
        <f>IF(VLOOKUP(BR$4,Transactions!$C$5:$M$23,7,FALSE)&gt;BM25,0,IF(IFERROR(VLOOKUP(BR$4,Transactions!$C$39:$N$42,8,FALSE),0)&gt;BM25,VLOOKUP(BR$4,Transactions!$C$5:$M$23,5,FALSE),VLOOKUP(BR$4,Transactions!$C$5:$M$23,5,FALSE)-IFERROR(VLOOKUP(BR$4,Transactions!$C$39:$N$42,5,FALSE),0)))</f>
        <v>12</v>
      </c>
      <c r="BT25" s="315">
        <f t="shared" si="39"/>
        <v>43123</v>
      </c>
      <c r="BU25" s="88">
        <f>VLOOKUP(BT25,'Price Data'!$B$4:$AD$1048576,MATCH(BY$4,'Price Data'!$B$2:$AE$2,0),FALSE)</f>
        <v>94.56</v>
      </c>
      <c r="BV25" s="5">
        <f t="shared" si="9"/>
        <v>94.56</v>
      </c>
      <c r="BW25" s="79"/>
      <c r="BX25" s="212">
        <f>IF(BV25&gt;0,(BV25+SUM(BW$11:BW25))/BU$6-1,"N/A")</f>
        <v>4.0378479480690954E-2</v>
      </c>
      <c r="BY25" s="344">
        <f>IF(VLOOKUP(BY$4,Transactions!$C$5:$M$23,7,FALSE)&gt;BT25,0,IF(IFERROR(VLOOKUP(BY$4,Transactions!$C$39:$N$42,8,FALSE),0)&gt;BT25,VLOOKUP(BY$4,Transactions!$C$5:$M$23,5,FALSE),VLOOKUP(BY$4,Transactions!$C$5:$M$23,5,FALSE)-IFERROR(VLOOKUP(BY$4,Transactions!$C$39:$N$42,5,FALSE),0)))</f>
        <v>11</v>
      </c>
      <c r="CA25" s="315">
        <f t="shared" si="40"/>
        <v>43123</v>
      </c>
      <c r="CB25" s="88">
        <f>VLOOKUP(CA25,'Price Data'!$B$4:$AD$1048576,MATCH(CF$4,'Price Data'!$B$2:$AE$2,0),FALSE)</f>
        <v>220.78</v>
      </c>
      <c r="CC25" s="5">
        <f t="shared" si="10"/>
        <v>220.78</v>
      </c>
      <c r="CD25" s="79"/>
      <c r="CE25" s="212">
        <f>IF(CC25&gt;0,(CC25+SUM(CD$11:CD25))/CB$6-1,"N/A")</f>
        <v>-3.408146300914372E-2</v>
      </c>
      <c r="CF25" s="344">
        <f>IF(VLOOKUP(CF$4,Transactions!$C$5:$M$23,7,FALSE)&gt;CA25,0,IF(IFERROR(VLOOKUP(CF$4,Transactions!$C$39:$N$42,8,FALSE),0)&gt;CA25,VLOOKUP(CF$4,Transactions!$C$5:$M$23,5,FALSE),VLOOKUP(CF$4,Transactions!$C$5:$M$23,5,FALSE)-IFERROR(VLOOKUP(CF$4,Transactions!$C$39:$N$42,5,FALSE),0)))</f>
        <v>6</v>
      </c>
      <c r="CH25" s="315">
        <f t="shared" si="41"/>
        <v>43123</v>
      </c>
      <c r="CI25" s="88">
        <f>VLOOKUP(CH25,'Price Data'!$B$4:$AD$1048576,MATCH(CM$4,'Price Data'!$B$2:$AE$2,0),FALSE)</f>
        <v>84.21</v>
      </c>
      <c r="CJ25" s="5">
        <f t="shared" si="11"/>
        <v>84.21</v>
      </c>
      <c r="CK25" s="79"/>
      <c r="CL25" s="212">
        <f>IF(CJ25&gt;0,(CJ25+SUM(CK$11:CK25))/CI$6-1,"N/A")</f>
        <v>0.14384678076609592</v>
      </c>
      <c r="CM25" s="344">
        <f>IF(VLOOKUP(CM$4,Transactions!$C$5:$M$23,7,FALSE)&gt;CH25,0,IF(IFERROR(VLOOKUP(CM$4,Transactions!$C$39:$N$42,8,FALSE),0)&gt;CH25,VLOOKUP(CM$4,Transactions!$C$5:$M$23,5,FALSE),VLOOKUP(CM$4,Transactions!$C$5:$M$23,5,FALSE)-IFERROR(VLOOKUP(CM$4,Transactions!$C$39:$N$42,5,FALSE),0)))</f>
        <v>19</v>
      </c>
      <c r="CO25" s="315">
        <f t="shared" si="42"/>
        <v>43123</v>
      </c>
      <c r="CP25" s="88">
        <f>VLOOKUP(CO25,'Price Data'!$B$4:$AD$1048576,MATCH(CT$4,'Price Data'!$B$2:$AE$2,0),FALSE)</f>
        <v>121.14</v>
      </c>
      <c r="CQ25" s="5">
        <f t="shared" si="12"/>
        <v>121.14</v>
      </c>
      <c r="CR25" s="79"/>
      <c r="CS25" s="212">
        <f>IF(CQ25&gt;0,(CQ25+SUM(CR$11:CR25))/CP$6-1,"N/A")</f>
        <v>7.814168743325034E-2</v>
      </c>
      <c r="CT25" s="344">
        <f>IF(VLOOKUP(CT$4,Transactions!$C$5:$M$23,7,FALSE)&gt;CO25,0,IF(IFERROR(VLOOKUP(CT$4,Transactions!$C$39:$N$42,8,FALSE),0)&gt;CO25,VLOOKUP(CT$4,Transactions!$C$5:$M$23,5,FALSE),VLOOKUP(CT$4,Transactions!$C$5:$M$23,5,FALSE)-IFERROR(VLOOKUP(CT$4,Transactions!$C$39:$N$42,5,FALSE),0)))</f>
        <v>7</v>
      </c>
      <c r="CV25" s="315">
        <f t="shared" si="43"/>
        <v>43123</v>
      </c>
      <c r="CW25" s="88">
        <f>VLOOKUP(CV25,'Price Data'!$B$4:$AD$1048576,MATCH(DA$4,'Price Data'!$B$2:$AE$2,0),FALSE)</f>
        <v>197.35</v>
      </c>
      <c r="CX25" s="5">
        <f t="shared" si="13"/>
        <v>197.35</v>
      </c>
      <c r="CY25" s="79"/>
      <c r="CZ25" s="212">
        <f>IF(CX25&gt;0,(CX25+SUM(CY$11:CY25))/CW$6-1,"N/A")</f>
        <v>4.9120195630216301E-2</v>
      </c>
      <c r="DA25" s="344">
        <f>IF(VLOOKUP(DA$4,Transactions!$C$5:$M$23,7,FALSE)&gt;CV25,0,IF(IFERROR(VLOOKUP(DA$4,Transactions!$C$39:$N$42,8,FALSE),0)&gt;CV25,VLOOKUP(DA$4,Transactions!$C$5:$M$23,5,FALSE),VLOOKUP(DA$4,Transactions!$C$5:$M$23,5,FALSE)-IFERROR(VLOOKUP(DA$4,Transactions!$C$39:$N$42,5,FALSE),0)))</f>
        <v>9.4038062835574934</v>
      </c>
      <c r="DC25" s="315">
        <f t="shared" si="44"/>
        <v>43123</v>
      </c>
      <c r="DD25" s="88">
        <f>VLOOKUP(DC25,'Price Data'!$B$4:$AD$1048576,MATCH(DH$4,'Price Data'!$B$2:$AE$2,0),FALSE)</f>
        <v>167.58</v>
      </c>
      <c r="DE25" s="5">
        <f t="shared" si="14"/>
        <v>167.58</v>
      </c>
      <c r="DF25" s="79"/>
      <c r="DG25" s="212">
        <f>IF(DE25&gt;0,(DE25+SUM(DF$11:DF25))/DD$6-1,"N/A")</f>
        <v>5.9492950622747731E-2</v>
      </c>
      <c r="DH25" s="344">
        <f>IF(VLOOKUP(DH$4,Transactions!$C$5:$M$23,7,FALSE)&gt;DC25,0,IF(IFERROR(VLOOKUP(DH$4,Transactions!$C$39:$N$42,8,FALSE),0)&gt;DC25,VLOOKUP(DH$4,Transactions!$C$5:$M$23,5,FALSE),VLOOKUP(DH$4,Transactions!$C$5:$M$23,5,FALSE)-IFERROR(VLOOKUP(DH$4,Transactions!$C$39:$N$42,5,FALSE),0)))</f>
        <v>64.264399064297919</v>
      </c>
      <c r="DJ25" s="315">
        <f t="shared" si="45"/>
        <v>43123</v>
      </c>
      <c r="DK25" s="88">
        <f>VLOOKUP(DJ25,'Price Data'!$B$4:$AD$1048576,MATCH(DO$4,'Price Data'!$B$2:$AE$2,0),FALSE)</f>
        <v>272.02</v>
      </c>
      <c r="DL25" s="5">
        <f t="shared" si="15"/>
        <v>272.02</v>
      </c>
      <c r="DM25" s="79"/>
      <c r="DN25" s="212">
        <f>IF(DL25&gt;0,(DL25+SUM(DM$11:DM25))/DK$6-1,"N/A")</f>
        <v>9.0304220610044394E-2</v>
      </c>
      <c r="DO25" s="344">
        <f>IF(VLOOKUP(DO$4,Transactions!$C$5:$M$23,7,FALSE)&gt;DJ25,0,IF(IFERROR(VLOOKUP(DO$4,Transactions!$C$39:$N$42,8,FALSE),0)&gt;DJ25,VLOOKUP(DO$4,Transactions!$C$5:$M$23,5,FALSE),VLOOKUP(DO$4,Transactions!$C$5:$M$23,5,FALSE)-IFERROR(VLOOKUP(DO$4,Transactions!$C$39:$N$42,5,FALSE),0)))</f>
        <v>8</v>
      </c>
      <c r="DQ25" s="315">
        <f t="shared" si="46"/>
        <v>43123</v>
      </c>
      <c r="DR25" s="88">
        <f>VLOOKUP(DQ25,'Price Data'!$B$4:$AD$1048576,MATCH(DV$4,'Price Data'!$B$2:$AE$2,0),FALSE)</f>
        <v>91.9</v>
      </c>
      <c r="DS25" s="5">
        <f t="shared" si="16"/>
        <v>91.9</v>
      </c>
      <c r="DT25" s="79"/>
      <c r="DU25" s="212">
        <f>IF(DS25&gt;0,(DS25+SUM(DT$11:DT25))/DR$6-1,"N/A")</f>
        <v>7.4351180734159472E-2</v>
      </c>
      <c r="DV25" s="344">
        <f>IF(VLOOKUP(DV$4,Transactions!$C$5:$M$23,7,FALSE)&gt;DQ25,0,IF(IFERROR(VLOOKUP(DV$4,Transactions!$C$39:$N$42,8,FALSE),0)&gt;DQ25,VLOOKUP(DV$4,Transactions!$C$5:$M$23,5,FALSE),VLOOKUP(DV$4,Transactions!$C$5:$M$23,5,FALSE)-IFERROR(VLOOKUP(DV$4,Transactions!$C$39:$N$42,5,FALSE),0)))</f>
        <v>23</v>
      </c>
      <c r="DX25" s="315">
        <f t="shared" si="47"/>
        <v>43123</v>
      </c>
      <c r="DY25" s="88">
        <f>VLOOKUP(DX25,'Price Data'!$B$4:$AD$1048576,MATCH(EC$4,'Price Data'!$B$2:$AE$2,0),FALSE)</f>
        <v>67.14</v>
      </c>
      <c r="DZ25" s="5">
        <f t="shared" si="17"/>
        <v>67.14</v>
      </c>
      <c r="EA25" s="79"/>
      <c r="EB25" s="212">
        <f>IF(DZ25&gt;0,(DZ25+SUM(EA$11:EA25))/DY$6-1,"N/A")</f>
        <v>7.3381294964028898E-2</v>
      </c>
      <c r="EC25" s="344">
        <f>IF(VLOOKUP(EC$4,Transactions!$C$5:$M$23,7,FALSE)&gt;DX25,0,IF(IFERROR(VLOOKUP(EC$4,Transactions!$C$39:$N$42,8,FALSE),0)&gt;DX25,VLOOKUP(EC$4,Transactions!$C$5:$M$23,5,FALSE),VLOOKUP(EC$4,Transactions!$C$5:$M$23,5,FALSE)-IFERROR(VLOOKUP(EC$4,Transactions!$C$39:$N$42,5,FALSE),0)))</f>
        <v>27</v>
      </c>
      <c r="EF25" s="315">
        <f t="shared" si="48"/>
        <v>43123</v>
      </c>
      <c r="EG25" s="88">
        <f>VLOOKUP(EF25,'Price Data'!$B$4:$AD$1048576,MATCH(EK$4,'Price Data'!$B$2:$AE$2,0),FALSE)</f>
        <v>10.69</v>
      </c>
      <c r="EH25" s="5">
        <f t="shared" si="18"/>
        <v>0</v>
      </c>
      <c r="EI25" s="79"/>
      <c r="EJ25" s="212" t="str">
        <f>IF(EH25&gt;0,(EH25+SUM(EI$11:EI25))/EG$6-1,"N/A")</f>
        <v>N/A</v>
      </c>
      <c r="EK25" s="344">
        <f>IF(VLOOKUP(EK$4,Transactions!$C$26:$M$34,7,FALSE)&gt;EF25,0,IF(IFERROR(VLOOKUP(EK$4,Transactions!$C$45:$N62,8,FALSE),0)&gt;EF25,VLOOKUP(EK$4,Transactions!$C$26:$M$34,5,FALSE),VLOOKUP(EK$4,Transactions!$C$26:$M$34,5,FALSE)-IFERROR(VLOOKUP(EK$4,Transactions!$C$45:$N$47,5,FALSE),0)))</f>
        <v>0</v>
      </c>
      <c r="EM25" s="315">
        <f t="shared" si="49"/>
        <v>43123</v>
      </c>
      <c r="EN25" s="88">
        <f>VLOOKUP(EM25,'Price Data'!$B$4:$AD$1048576,MATCH(ER$4,'Price Data'!$B$2:$AE$2,0),FALSE)</f>
        <v>87.88</v>
      </c>
      <c r="EO25" s="5">
        <f t="shared" si="19"/>
        <v>87.88</v>
      </c>
      <c r="EP25" s="79"/>
      <c r="EQ25" s="212">
        <f>IF(EO25&gt;0,(EO25+SUM(EP$11:EP25))/EN$6-1,"N/A")</f>
        <v>7.1052028420810487E-3</v>
      </c>
      <c r="ER25" s="344">
        <f>IF(VLOOKUP(ER$4,Transactions!$C$26:$M$34,7,FALSE)&gt;EM25,0,IF(IFERROR(VLOOKUP(ER$4,Transactions!$C$45:$N62,8,FALSE),0)&gt;EM25,VLOOKUP(ER$4,Transactions!$C$26:$M$34,5,FALSE),VLOOKUP(ER$4,Transactions!$C$26:$M$34,5,FALSE)-IFERROR(VLOOKUP(ER$4,Transactions!$C$45:$N$47,5,FALSE),0)))</f>
        <v>0</v>
      </c>
      <c r="ET25" s="315">
        <f t="shared" si="50"/>
        <v>43123</v>
      </c>
      <c r="EU25" s="88">
        <f>VLOOKUP(ET25,'Price Data'!$B$4:$AD$1048576,MATCH(EY$4,'Price Data'!$B$2:$AE$2,0),FALSE)</f>
        <v>86.63</v>
      </c>
      <c r="EV25" s="5">
        <f t="shared" si="20"/>
        <v>86.63</v>
      </c>
      <c r="EW25" s="79"/>
      <c r="EX25" s="212">
        <f>IF(EV25&gt;0,(EV25+SUM(EW$11:EW25))/EU$6-1,"N/A")</f>
        <v>-8.6966472136400519E-3</v>
      </c>
      <c r="EY25" s="344">
        <f>IF(VLOOKUP(EY$4,Transactions!$C$26:$M$34,7,FALSE)&gt;ET25,0,IF(IFERROR(VLOOKUP(EY$4,Transactions!$C$45:$N62,8,FALSE),0)&gt;ET25,VLOOKUP(EY$4,Transactions!$C$26:$M$34,5,FALSE),VLOOKUP(EY$4,Transactions!$C$26:$M$34,5,FALSE)-IFERROR(VLOOKUP(EY$4,Transactions!$C$45:$N$47,5,FALSE),0)))</f>
        <v>12.608879734523402</v>
      </c>
      <c r="FA25" s="315">
        <f t="shared" si="51"/>
        <v>43123</v>
      </c>
      <c r="FB25" s="88">
        <f>VLOOKUP(FA25,'Price Data'!$B$4:$AD$1048576,MATCH(FF$4,'Price Data'!$B$2:$AE$2,0),FALSE)</f>
        <v>50.85</v>
      </c>
      <c r="FC25" s="5">
        <f t="shared" si="21"/>
        <v>50.85</v>
      </c>
      <c r="FD25" s="79"/>
      <c r="FE25" s="212">
        <f>IF(FC25&gt;0,(FC25+SUM(FD$11:FD25))/FB$6-1,"N/A")</f>
        <v>-8.191925102399078E-3</v>
      </c>
      <c r="FF25" s="344">
        <f>IF(VLOOKUP(FF$4,Transactions!$C$26:$M$34,7,FALSE)&gt;FA25,0,IF(IFERROR(VLOOKUP(FF$4,Transactions!$C$45:$N62,8,FALSE),0)&gt;FA25,VLOOKUP(FF$4,Transactions!$C$26:$M$34,5,FALSE),VLOOKUP(FF$4,Transactions!$C$26:$M$34,5,FALSE)-IFERROR(VLOOKUP(FF$4,Transactions!$C$45:$N$47,5,FALSE),0)))</f>
        <v>20.356738833625901</v>
      </c>
      <c r="FH25" s="315">
        <f t="shared" si="52"/>
        <v>43123</v>
      </c>
      <c r="FI25" s="88">
        <f>VLOOKUP(FH25,'Price Data'!$B$4:$AD$1048576,MATCH(FM$4,'Price Data'!$B$2:$AE$2,0),FALSE)</f>
        <v>24.32</v>
      </c>
      <c r="FJ25" s="5">
        <f t="shared" si="22"/>
        <v>24.32</v>
      </c>
      <c r="FK25" s="79"/>
      <c r="FL25" s="212">
        <f>IF(FJ25&gt;0,(FJ25+SUM(FK$11:FK25))/FI$6-1,"N/A")</f>
        <v>-1.2320328542094749E-3</v>
      </c>
      <c r="FM25" s="344">
        <f>IF(VLOOKUP(FM$4,Transactions!$C$26:$M$34,7,FALSE)&gt;FH25,0,IF(IFERROR(VLOOKUP(FM$4,Transactions!$C$45:$N62,8,FALSE),0)&gt;FH25,VLOOKUP(FM$4,Transactions!$C$26:$M$34,5,FALSE),VLOOKUP(FM$4,Transactions!$C$26:$M$34,5,FALSE)-IFERROR(VLOOKUP(FM$4,Transactions!$C$45:$N$47,5,FALSE),0)))</f>
        <v>64.516221765913755</v>
      </c>
      <c r="FO25" s="315">
        <f t="shared" si="53"/>
        <v>43123</v>
      </c>
      <c r="FP25" s="88">
        <f>VLOOKUP(FO25,'Price Data'!$B$4:$AD$1048576,MATCH(FT$4,'Price Data'!$B$2:$AE$2,0),FALSE)</f>
        <v>104.05</v>
      </c>
      <c r="FQ25" s="5">
        <f t="shared" si="23"/>
        <v>104.05</v>
      </c>
      <c r="FR25" s="79"/>
      <c r="FS25" s="212">
        <f>IF(FQ25&gt;0,(FQ25+SUM(FR$11:FR25))/FP$6-1,"N/A")</f>
        <v>-1.4398029743298291E-2</v>
      </c>
      <c r="FT25" s="344">
        <f>IF(VLOOKUP(FT$4,Transactions!$C$26:$M$34,7,FALSE)&gt;FO25,0,IF(IFERROR(VLOOKUP(FT$4,Transactions!$C$45:$N62,8,FALSE),0)&gt;FO25,VLOOKUP(FT$4,Transactions!$C$26:$M$34,5,FALSE),VLOOKUP(FT$4,Transactions!$C$26:$M$34,5,FALSE)-IFERROR(VLOOKUP(FT$4,Transactions!$C$45:$N$47,5,FALSE),0)))</f>
        <v>4.6685611442644692</v>
      </c>
      <c r="FV25" s="315">
        <f t="shared" si="54"/>
        <v>43123</v>
      </c>
      <c r="FW25" s="88">
        <f>VLOOKUP(FV25,'Price Data'!$B$4:$AD$1048576,MATCH(GA$4,'Price Data'!$B$2:$AE$2,0),FALSE)</f>
        <v>115.81</v>
      </c>
      <c r="FX25" s="5">
        <f t="shared" si="24"/>
        <v>115.81</v>
      </c>
      <c r="FY25" s="79"/>
      <c r="FZ25" s="212">
        <f>IF(FX25&gt;0,(FX25+SUM(FY$11:FY25))/FW$6-1,"N/A")</f>
        <v>-2.4978466838930791E-3</v>
      </c>
      <c r="GA25" s="344">
        <f>IF(VLOOKUP(GA$4,Transactions!$C$26:$M$34,7,FALSE)&gt;FV25,0,IF(IFERROR(VLOOKUP(GA$4,Transactions!$C$45:$N62,8,FALSE),0)&gt;FV25,VLOOKUP(GA$4,Transactions!$C$26:$M$34,5,FALSE),VLOOKUP(GA$4,Transactions!$C$26:$M$34,5,FALSE)-IFERROR(VLOOKUP(GA$4,Transactions!$C$45:$N$47,5,FALSE),0)))</f>
        <v>17.517743324720069</v>
      </c>
      <c r="GD25" s="315">
        <f t="shared" si="55"/>
        <v>43123</v>
      </c>
      <c r="GE25" s="88">
        <f>VLOOKUP(GD25,'Price Data'!$B$4:$AD$1048576,MATCH(GI$4,'Price Data'!$B$2:$AE$2,0),FALSE)</f>
        <v>1677.7149999999999</v>
      </c>
      <c r="GF25" s="5">
        <f t="shared" si="25"/>
        <v>1677.7149999999999</v>
      </c>
      <c r="GG25" s="79"/>
      <c r="GH25" s="212">
        <f>IF(GF25&gt;0,(GF25+SUM(GG$11:GG25))/GE$6-1,"N/A")</f>
        <v>5.9986605760786516E-2</v>
      </c>
      <c r="GI25" s="374">
        <v>0.5</v>
      </c>
      <c r="GK25" s="315">
        <f t="shared" si="56"/>
        <v>43123</v>
      </c>
      <c r="GL25" s="88">
        <f>VLOOKUP(GK25,'Price Data'!$B$4:$AD$1048576,MATCH(GP$4,'Price Data'!$B$2:$AE$2,0),FALSE)</f>
        <v>2230.0500000000002</v>
      </c>
      <c r="GM25" s="5">
        <f t="shared" si="26"/>
        <v>2230.0500000000002</v>
      </c>
      <c r="GN25" s="79"/>
      <c r="GO25" s="212">
        <f>IF(GM25&gt;0,(GM25+SUM(GN$11:GN25))/GL$6-1,"N/A")</f>
        <v>6.0186835912429792E-2</v>
      </c>
      <c r="GP25" s="374">
        <v>0.2</v>
      </c>
      <c r="GR25" s="315">
        <f t="shared" si="57"/>
        <v>43123</v>
      </c>
      <c r="GS25" s="88">
        <f>VLOOKUP(GR25,'Price Data'!$B$4:$AD$1048576,MATCH(GW$4,'Price Data'!$B$2:$AE$2,0),FALSE)</f>
        <v>2029.05</v>
      </c>
      <c r="GT25" s="5">
        <f t="shared" si="27"/>
        <v>2029.05</v>
      </c>
      <c r="GU25" s="79"/>
      <c r="GV25" s="212">
        <f>IF(GT25&gt;0,(GT25+SUM(GU$11:GU25))/GS$6-1,"N/A")</f>
        <v>-8.4637675493678399E-3</v>
      </c>
      <c r="GW25" s="374">
        <v>0.3</v>
      </c>
    </row>
    <row r="26" spans="1:205" x14ac:dyDescent="0.25">
      <c r="A26">
        <v>16</v>
      </c>
      <c r="B26" s="315">
        <f>'Price Data'!B20</f>
        <v>43124</v>
      </c>
      <c r="C26" s="200">
        <f t="shared" si="58"/>
        <v>24870.899608084113</v>
      </c>
      <c r="D26" s="200">
        <f t="shared" si="28"/>
        <v>0</v>
      </c>
      <c r="E26" s="200">
        <f t="shared" si="59"/>
        <v>6209.0450274732166</v>
      </c>
      <c r="F26" s="200">
        <f t="shared" si="29"/>
        <v>0</v>
      </c>
      <c r="I26" s="315">
        <f t="shared" si="30"/>
        <v>43124</v>
      </c>
      <c r="J26" s="88">
        <f>VLOOKUP(I26,'Price Data'!$B$4:$AD$1048576,MATCH(N$4,'Price Data'!$B$2:$AE$2,0),FALSE)</f>
        <v>80.92</v>
      </c>
      <c r="K26" s="5">
        <f t="shared" si="0"/>
        <v>0</v>
      </c>
      <c r="M26" s="212" t="str">
        <f>IF(K26&gt;0,(K26+SUM(L$11:L26))/J$6-1,"N/A")</f>
        <v>N/A</v>
      </c>
      <c r="N26" s="344">
        <f>IF(VLOOKUP(N$4,Transactions!$C$5:$M$23,7,FALSE)&gt;I26,0,IF(IFERROR(VLOOKUP(N$4,Transactions!$C$39:$N$42,8,FALSE),0)&gt;I26,VLOOKUP(N$4,Transactions!$C$5:$M$23,5,FALSE),VLOOKUP(N$4,Transactions!$C$5:$M$23,5,FALSE)-IFERROR(VLOOKUP(N$4,Transactions!$C$39:$N$42,5,FALSE),0)))</f>
        <v>0</v>
      </c>
      <c r="P26" s="315">
        <f t="shared" si="31"/>
        <v>43124</v>
      </c>
      <c r="Q26" s="88">
        <f>VLOOKUP(P26,'Price Data'!$B$4:$AD$1048576,MATCH(U$4,'Price Data'!$B$2:$AE$2,0),FALSE)</f>
        <v>63.39</v>
      </c>
      <c r="R26" s="5">
        <f t="shared" si="1"/>
        <v>0</v>
      </c>
      <c r="T26" s="212" t="str">
        <f>IF(R26&gt;0,(R26+SUM(S$11:S26))/Q$6-1,"N/A")</f>
        <v>N/A</v>
      </c>
      <c r="U26" s="344">
        <f>IF(VLOOKUP(U$4,Transactions!$C$5:$M$23,7,FALSE)&gt;P26,0,IF(IFERROR(VLOOKUP(U$4,Transactions!$C$39:$N$42,8,FALSE),0)&gt;P26,VLOOKUP(U$4,Transactions!$C$5:$M$23,5,FALSE),VLOOKUP(U$4,Transactions!$C$5:$M$23,5,FALSE)-IFERROR(VLOOKUP(U$4,Transactions!$C$39:$N$42,5,FALSE),0)))</f>
        <v>0</v>
      </c>
      <c r="W26" s="315">
        <f t="shared" si="32"/>
        <v>43124</v>
      </c>
      <c r="X26" s="88">
        <f>VLOOKUP(W26,'Price Data'!$B$4:$AD$1048576,MATCH(AB$4,'Price Data'!$B$2:$AE$2,0),FALSE)</f>
        <v>110.5</v>
      </c>
      <c r="Y26" s="5">
        <f t="shared" si="2"/>
        <v>0</v>
      </c>
      <c r="Z26" s="79"/>
      <c r="AA26" s="212" t="str">
        <f>IF(Y26&gt;0,(Y26+SUM(Z$11:Z26))/X$6-1,"N/A")</f>
        <v>N/A</v>
      </c>
      <c r="AB26" s="344">
        <f>IF(VLOOKUP(AB$4,Transactions!$C$5:$M$23,7,FALSE)&gt;W26,0,IF(IFERROR(VLOOKUP(AB$4,Transactions!$C$39:$N$42,8,FALSE),0)&gt;W26,VLOOKUP(AB$4,Transactions!$C$5:$M$23,5,FALSE),VLOOKUP(AB$4,Transactions!$C$5:$M$23,5,FALSE)-IFERROR(VLOOKUP(AB$4,Transactions!$C$39:$N$42,5,FALSE),0)))</f>
        <v>0</v>
      </c>
      <c r="AD26" s="315">
        <f t="shared" si="33"/>
        <v>43124</v>
      </c>
      <c r="AE26" s="88">
        <f>VLOOKUP(AD26,'Price Data'!$B$4:$AD$1048576,MATCH(AI$4,'Price Data'!$B$2:$AE$2,0),FALSE)</f>
        <v>79.78</v>
      </c>
      <c r="AF26" s="5">
        <f t="shared" si="3"/>
        <v>0</v>
      </c>
      <c r="AG26" s="79"/>
      <c r="AH26" s="212" t="str">
        <f>IF(AF26&gt;0,(AF26+SUM(AG$11:AG26))/AE$6-1,"N/A")</f>
        <v>N/A</v>
      </c>
      <c r="AI26" s="344">
        <f>IF(VLOOKUP(AI$4,Transactions!$C$5:$M$23,7,FALSE)&gt;AD26,0,IF(IFERROR(VLOOKUP(AI$4,Transactions!$C$39:$N$42,8,FALSE),0)&gt;AD26,VLOOKUP(AI$4,Transactions!$C$5:$M$23,5,FALSE),VLOOKUP(AI$4,Transactions!$C$5:$M$23,5,FALSE)-IFERROR(VLOOKUP(AI$4,Transactions!$C$39:$N$42,5,FALSE),0)))</f>
        <v>0</v>
      </c>
      <c r="AK26" s="315">
        <f t="shared" si="34"/>
        <v>43124</v>
      </c>
      <c r="AL26" s="88">
        <f>VLOOKUP(AK26,'Price Data'!$B$4:$AD$1048576,MATCH(AP$4,'Price Data'!$B$2:$AE$2,0),FALSE)</f>
        <v>437.48</v>
      </c>
      <c r="AM26" s="5">
        <f t="shared" si="4"/>
        <v>0</v>
      </c>
      <c r="AN26" s="79"/>
      <c r="AO26" s="212" t="str">
        <f>IF(AM26&gt;0,(AM26+SUM(AN$11:AN26))/AL$6-1,"N/A")</f>
        <v>N/A</v>
      </c>
      <c r="AP26" s="344">
        <f>IF(VLOOKUP(AP$4,Transactions!$C$5:$M$23,7,FALSE)&gt;AK26,0,IF(IFERROR(VLOOKUP(AP$4,Transactions!$C$39:$N$42,8,FALSE),0)&gt;AK26,VLOOKUP(AP$4,Transactions!$C$5:$M$23,5,FALSE),VLOOKUP(AP$4,Transactions!$C$5:$M$23,5,FALSE)-IFERROR(VLOOKUP(AP$4,Transactions!$C$39:$N$42,5,FALSE),0)))</f>
        <v>0</v>
      </c>
      <c r="AR26" s="315">
        <f t="shared" si="35"/>
        <v>43124</v>
      </c>
      <c r="AS26" s="88">
        <f>VLOOKUP(AR26,'Price Data'!$B$4:$AD$1048576,MATCH(AW$4,'Price Data'!$B$2:$AE$2,0),FALSE)</f>
        <v>105.51</v>
      </c>
      <c r="AT26" s="5">
        <f t="shared" si="5"/>
        <v>0</v>
      </c>
      <c r="AU26" s="79"/>
      <c r="AV26" s="212" t="str">
        <f>IF(AT26&gt;0,(AT26+SUM(AU$11:AU26))/AS$6-1,"N/A")</f>
        <v>N/A</v>
      </c>
      <c r="AW26" s="344">
        <f>IF(VLOOKUP(AW$4,Transactions!$C$5:$M$23,7,FALSE)&gt;AR26,0,IF(IFERROR(VLOOKUP(AW$4,Transactions!$C$39:$N$42,8,FALSE),0)&gt;AR26,VLOOKUP(AW$4,Transactions!$C$5:$M$23,5,FALSE),VLOOKUP(AW$4,Transactions!$C$5:$M$23,5,FALSE)-IFERROR(VLOOKUP(AW$4,Transactions!$C$39:$N$42,5,FALSE),0)))</f>
        <v>0</v>
      </c>
      <c r="AY26" s="315">
        <f t="shared" si="36"/>
        <v>43124</v>
      </c>
      <c r="AZ26" s="88">
        <f>VLOOKUP(AY26,'Price Data'!$B$4:$AD$1048576,MATCH(BD$4,'Price Data'!$B$2:$AE$2,0),FALSE)</f>
        <v>112.85</v>
      </c>
      <c r="BA26" s="5">
        <f t="shared" si="6"/>
        <v>0</v>
      </c>
      <c r="BB26" s="79"/>
      <c r="BC26" s="212" t="str">
        <f>IF(BA26&gt;0,(BA26+SUM(BB$11:BB26))/AZ$6-1,"N/A")</f>
        <v>N/A</v>
      </c>
      <c r="BD26" s="344">
        <f>IF(VLOOKUP(BD$4,Transactions!$C$5:$M$23,7,FALSE)&gt;AY26,0,IF(IFERROR(VLOOKUP(BD$4,Transactions!$C$39:$N$42,8,FALSE),0)&gt;AY26,VLOOKUP(BD$4,Transactions!$C$5:$M$23,5,FALSE),VLOOKUP(BD$4,Transactions!$C$5:$M$23,5,FALSE)-IFERROR(VLOOKUP(BD$4,Transactions!$C$39:$N$42,5,FALSE),0)))</f>
        <v>0</v>
      </c>
      <c r="BF26" s="315">
        <f t="shared" si="37"/>
        <v>43124</v>
      </c>
      <c r="BG26" s="88">
        <f>VLOOKUP(BF26,'Price Data'!$B$4:$AD$1048576,MATCH(BK$4,'Price Data'!$B$2:$AE$2,0),FALSE)</f>
        <v>63.76</v>
      </c>
      <c r="BH26" s="5">
        <f t="shared" si="7"/>
        <v>63.76</v>
      </c>
      <c r="BI26" s="79"/>
      <c r="BJ26" s="212">
        <f>IF(BH26&gt;0,(BH26+SUM(BI$11:BI26))/BG$6-1,"N/A")</f>
        <v>4.6997389033942572E-2</v>
      </c>
      <c r="BK26" s="344">
        <f>IF(VLOOKUP(BK$4,Transactions!$C$5:$M$23,7,FALSE)&gt;BF26,0,IF(IFERROR(VLOOKUP(BK$4,Transactions!$C$39:$N$42,8,FALSE),0)&gt;BF26,VLOOKUP(BK$4,Transactions!$C$5:$M$23,5,FALSE),VLOOKUP(BK$4,Transactions!$C$5:$M$23,5,FALSE)-IFERROR(VLOOKUP(BK$4,Transactions!$C$39:$N$42,5,FALSE),0)))</f>
        <v>10</v>
      </c>
      <c r="BM26" s="315">
        <f t="shared" si="38"/>
        <v>43124</v>
      </c>
      <c r="BN26" s="88">
        <f>VLOOKUP(BM26,'Price Data'!$B$4:$AD$1048576,MATCH(BR$4,'Price Data'!$B$2:$AE$2,0),FALSE)</f>
        <v>56.88</v>
      </c>
      <c r="BO26" s="5">
        <f t="shared" si="8"/>
        <v>56.88</v>
      </c>
      <c r="BP26" s="79"/>
      <c r="BQ26" s="212">
        <f>IF(BO26&gt;0,(BO26+SUM(BP$11:BP26))/BN$6-1,"N/A")</f>
        <v>0.11267605633802824</v>
      </c>
      <c r="BR26" s="344">
        <f>IF(VLOOKUP(BR$4,Transactions!$C$5:$M$23,7,FALSE)&gt;BM26,0,IF(IFERROR(VLOOKUP(BR$4,Transactions!$C$39:$N$42,8,FALSE),0)&gt;BM26,VLOOKUP(BR$4,Transactions!$C$5:$M$23,5,FALSE),VLOOKUP(BR$4,Transactions!$C$5:$M$23,5,FALSE)-IFERROR(VLOOKUP(BR$4,Transactions!$C$39:$N$42,5,FALSE),0)))</f>
        <v>12</v>
      </c>
      <c r="BT26" s="315">
        <f t="shared" si="39"/>
        <v>43124</v>
      </c>
      <c r="BU26" s="88">
        <f>VLOOKUP(BT26,'Price Data'!$B$4:$AD$1048576,MATCH(BY$4,'Price Data'!$B$2:$AE$2,0),FALSE)</f>
        <v>95.77</v>
      </c>
      <c r="BV26" s="5">
        <f t="shared" si="9"/>
        <v>95.77</v>
      </c>
      <c r="BW26" s="79"/>
      <c r="BX26" s="212">
        <f>IF(BV26&gt;0,(BV26+SUM(BW$11:BW26))/BU$6-1,"N/A")</f>
        <v>5.3691275167785157E-2</v>
      </c>
      <c r="BY26" s="344">
        <f>IF(VLOOKUP(BY$4,Transactions!$C$5:$M$23,7,FALSE)&gt;BT26,0,IF(IFERROR(VLOOKUP(BY$4,Transactions!$C$39:$N$42,8,FALSE),0)&gt;BT26,VLOOKUP(BY$4,Transactions!$C$5:$M$23,5,FALSE),VLOOKUP(BY$4,Transactions!$C$5:$M$23,5,FALSE)-IFERROR(VLOOKUP(BY$4,Transactions!$C$39:$N$42,5,FALSE),0)))</f>
        <v>11</v>
      </c>
      <c r="CA26" s="315">
        <f t="shared" si="40"/>
        <v>43124</v>
      </c>
      <c r="CB26" s="88">
        <f>VLOOKUP(CA26,'Price Data'!$B$4:$AD$1048576,MATCH(CF$4,'Price Data'!$B$2:$AE$2,0),FALSE)</f>
        <v>222.03</v>
      </c>
      <c r="CC26" s="5">
        <f t="shared" si="10"/>
        <v>222.03</v>
      </c>
      <c r="CD26" s="79"/>
      <c r="CE26" s="212">
        <f>IF(CC26&gt;0,(CC26+SUM(CD$11:CD26))/CB$6-1,"N/A")</f>
        <v>-2.8612678829242677E-2</v>
      </c>
      <c r="CF26" s="344">
        <f>IF(VLOOKUP(CF$4,Transactions!$C$5:$M$23,7,FALSE)&gt;CA26,0,IF(IFERROR(VLOOKUP(CF$4,Transactions!$C$39:$N$42,8,FALSE),0)&gt;CA26,VLOOKUP(CF$4,Transactions!$C$5:$M$23,5,FALSE),VLOOKUP(CF$4,Transactions!$C$5:$M$23,5,FALSE)-IFERROR(VLOOKUP(CF$4,Transactions!$C$39:$N$42,5,FALSE),0)))</f>
        <v>6</v>
      </c>
      <c r="CH26" s="315">
        <f t="shared" si="41"/>
        <v>43124</v>
      </c>
      <c r="CI26" s="88">
        <f>VLOOKUP(CH26,'Price Data'!$B$4:$AD$1048576,MATCH(CM$4,'Price Data'!$B$2:$AE$2,0),FALSE)</f>
        <v>83.71</v>
      </c>
      <c r="CJ26" s="5">
        <f t="shared" si="11"/>
        <v>83.71</v>
      </c>
      <c r="CK26" s="79"/>
      <c r="CL26" s="212">
        <f>IF(CJ26&gt;0,(CJ26+SUM(CK$11:CK26))/CI$6-1,"N/A")</f>
        <v>0.13705514805759278</v>
      </c>
      <c r="CM26" s="344">
        <f>IF(VLOOKUP(CM$4,Transactions!$C$5:$M$23,7,FALSE)&gt;CH26,0,IF(IFERROR(VLOOKUP(CM$4,Transactions!$C$39:$N$42,8,FALSE),0)&gt;CH26,VLOOKUP(CM$4,Transactions!$C$5:$M$23,5,FALSE),VLOOKUP(CM$4,Transactions!$C$5:$M$23,5,FALSE)-IFERROR(VLOOKUP(CM$4,Transactions!$C$39:$N$42,5,FALSE),0)))</f>
        <v>19</v>
      </c>
      <c r="CO26" s="315">
        <f t="shared" si="42"/>
        <v>43124</v>
      </c>
      <c r="CP26" s="88">
        <f>VLOOKUP(CO26,'Price Data'!$B$4:$AD$1048576,MATCH(CT$4,'Price Data'!$B$2:$AE$2,0),FALSE)</f>
        <v>119.97</v>
      </c>
      <c r="CQ26" s="5">
        <f t="shared" si="12"/>
        <v>119.97</v>
      </c>
      <c r="CR26" s="79"/>
      <c r="CS26" s="212">
        <f>IF(CQ26&gt;0,(CQ26+SUM(CR$11:CR26))/CP$6-1,"N/A")</f>
        <v>6.772872908508365E-2</v>
      </c>
      <c r="CT26" s="344">
        <f>IF(VLOOKUP(CT$4,Transactions!$C$5:$M$23,7,FALSE)&gt;CO26,0,IF(IFERROR(VLOOKUP(CT$4,Transactions!$C$39:$N$42,8,FALSE),0)&gt;CO26,VLOOKUP(CT$4,Transactions!$C$5:$M$23,5,FALSE),VLOOKUP(CT$4,Transactions!$C$5:$M$23,5,FALSE)-IFERROR(VLOOKUP(CT$4,Transactions!$C$39:$N$42,5,FALSE),0)))</f>
        <v>7</v>
      </c>
      <c r="CV26" s="315">
        <f t="shared" si="43"/>
        <v>43124</v>
      </c>
      <c r="CW26" s="88">
        <f>VLOOKUP(CV26,'Price Data'!$B$4:$AD$1048576,MATCH(DA$4,'Price Data'!$B$2:$AE$2,0),FALSE)</f>
        <v>198.41</v>
      </c>
      <c r="CX26" s="5">
        <f t="shared" si="13"/>
        <v>198.41</v>
      </c>
      <c r="CY26" s="79"/>
      <c r="CZ26" s="212">
        <f>IF(CX26&gt;0,(CX26+SUM(CY$11:CY26))/CW$6-1,"N/A")</f>
        <v>5.4755196427622055E-2</v>
      </c>
      <c r="DA26" s="344">
        <f>IF(VLOOKUP(DA$4,Transactions!$C$5:$M$23,7,FALSE)&gt;CV26,0,IF(IFERROR(VLOOKUP(DA$4,Transactions!$C$39:$N$42,8,FALSE),0)&gt;CV26,VLOOKUP(DA$4,Transactions!$C$5:$M$23,5,FALSE),VLOOKUP(DA$4,Transactions!$C$5:$M$23,5,FALSE)-IFERROR(VLOOKUP(DA$4,Transactions!$C$39:$N$42,5,FALSE),0)))</f>
        <v>9.4038062835574934</v>
      </c>
      <c r="DC26" s="315">
        <f t="shared" si="44"/>
        <v>43124</v>
      </c>
      <c r="DD26" s="88">
        <f>VLOOKUP(DC26,'Price Data'!$B$4:$AD$1048576,MATCH(DH$4,'Price Data'!$B$2:$AE$2,0),FALSE)</f>
        <v>167.4</v>
      </c>
      <c r="DE26" s="5">
        <f t="shared" si="14"/>
        <v>167.4</v>
      </c>
      <c r="DF26" s="79"/>
      <c r="DG26" s="212">
        <f>IF(DE26&gt;0,(DE26+SUM(DF$11:DF26))/DD$6-1,"N/A")</f>
        <v>5.835493456407681E-2</v>
      </c>
      <c r="DH26" s="344">
        <f>IF(VLOOKUP(DH$4,Transactions!$C$5:$M$23,7,FALSE)&gt;DC26,0,IF(IFERROR(VLOOKUP(DH$4,Transactions!$C$39:$N$42,8,FALSE),0)&gt;DC26,VLOOKUP(DH$4,Transactions!$C$5:$M$23,5,FALSE),VLOOKUP(DH$4,Transactions!$C$5:$M$23,5,FALSE)-IFERROR(VLOOKUP(DH$4,Transactions!$C$39:$N$42,5,FALSE),0)))</f>
        <v>64.264399064297919</v>
      </c>
      <c r="DJ26" s="315">
        <f t="shared" si="45"/>
        <v>43124</v>
      </c>
      <c r="DK26" s="88">
        <f>VLOOKUP(DJ26,'Price Data'!$B$4:$AD$1048576,MATCH(DO$4,'Price Data'!$B$2:$AE$2,0),FALSE)</f>
        <v>270.41000000000003</v>
      </c>
      <c r="DL26" s="5">
        <f t="shared" si="15"/>
        <v>270.41000000000003</v>
      </c>
      <c r="DM26" s="79"/>
      <c r="DN26" s="212">
        <f>IF(DL26&gt;0,(DL26+SUM(DM$11:DM26))/DK$6-1,"N/A")</f>
        <v>8.3851056154555348E-2</v>
      </c>
      <c r="DO26" s="344">
        <f>IF(VLOOKUP(DO$4,Transactions!$C$5:$M$23,7,FALSE)&gt;DJ26,0,IF(IFERROR(VLOOKUP(DO$4,Transactions!$C$39:$N$42,8,FALSE),0)&gt;DJ26,VLOOKUP(DO$4,Transactions!$C$5:$M$23,5,FALSE),VLOOKUP(DO$4,Transactions!$C$5:$M$23,5,FALSE)-IFERROR(VLOOKUP(DO$4,Transactions!$C$39:$N$42,5,FALSE),0)))</f>
        <v>8</v>
      </c>
      <c r="DQ26" s="315">
        <f t="shared" si="46"/>
        <v>43124</v>
      </c>
      <c r="DR26" s="88">
        <f>VLOOKUP(DQ26,'Price Data'!$B$4:$AD$1048576,MATCH(DV$4,'Price Data'!$B$2:$AE$2,0),FALSE)</f>
        <v>91.82</v>
      </c>
      <c r="DS26" s="5">
        <f t="shared" si="16"/>
        <v>91.82</v>
      </c>
      <c r="DT26" s="79"/>
      <c r="DU26" s="212">
        <f>IF(DS26&gt;0,(DS26+SUM(DT$11:DT26))/DR$6-1,"N/A")</f>
        <v>7.3415945756371226E-2</v>
      </c>
      <c r="DV26" s="344">
        <f>IF(VLOOKUP(DV$4,Transactions!$C$5:$M$23,7,FALSE)&gt;DQ26,0,IF(IFERROR(VLOOKUP(DV$4,Transactions!$C$39:$N$42,8,FALSE),0)&gt;DQ26,VLOOKUP(DV$4,Transactions!$C$5:$M$23,5,FALSE),VLOOKUP(DV$4,Transactions!$C$5:$M$23,5,FALSE)-IFERROR(VLOOKUP(DV$4,Transactions!$C$39:$N$42,5,FALSE),0)))</f>
        <v>23</v>
      </c>
      <c r="DX26" s="315">
        <f t="shared" si="47"/>
        <v>43124</v>
      </c>
      <c r="DY26" s="88">
        <f>VLOOKUP(DX26,'Price Data'!$B$4:$AD$1048576,MATCH(EC$4,'Price Data'!$B$2:$AE$2,0),FALSE)</f>
        <v>68</v>
      </c>
      <c r="DZ26" s="5">
        <f t="shared" si="17"/>
        <v>68</v>
      </c>
      <c r="EA26" s="79"/>
      <c r="EB26" s="212">
        <f>IF(DZ26&gt;0,(DZ26+SUM(EA$11:EA26))/DY$6-1,"N/A")</f>
        <v>8.7130295763389265E-2</v>
      </c>
      <c r="EC26" s="344">
        <f>IF(VLOOKUP(EC$4,Transactions!$C$5:$M$23,7,FALSE)&gt;DX26,0,IF(IFERROR(VLOOKUP(EC$4,Transactions!$C$39:$N$42,8,FALSE),0)&gt;DX26,VLOOKUP(EC$4,Transactions!$C$5:$M$23,5,FALSE),VLOOKUP(EC$4,Transactions!$C$5:$M$23,5,FALSE)-IFERROR(VLOOKUP(EC$4,Transactions!$C$39:$N$42,5,FALSE),0)))</f>
        <v>27</v>
      </c>
      <c r="EF26" s="315">
        <f t="shared" si="48"/>
        <v>43124</v>
      </c>
      <c r="EG26" s="88">
        <f>VLOOKUP(EF26,'Price Data'!$B$4:$AD$1048576,MATCH(EK$4,'Price Data'!$B$2:$AE$2,0),FALSE)</f>
        <v>10.69</v>
      </c>
      <c r="EH26" s="5">
        <f t="shared" si="18"/>
        <v>0</v>
      </c>
      <c r="EI26" s="79"/>
      <c r="EJ26" s="212" t="str">
        <f>IF(EH26&gt;0,(EH26+SUM(EI$11:EI26))/EG$6-1,"N/A")</f>
        <v>N/A</v>
      </c>
      <c r="EK26" s="344">
        <f>IF(VLOOKUP(EK$4,Transactions!$C$26:$M$34,7,FALSE)&gt;EF26,0,IF(IFERROR(VLOOKUP(EK$4,Transactions!$C$45:$N63,8,FALSE),0)&gt;EF26,VLOOKUP(EK$4,Transactions!$C$26:$M$34,5,FALSE),VLOOKUP(EK$4,Transactions!$C$26:$M$34,5,FALSE)-IFERROR(VLOOKUP(EK$4,Transactions!$C$45:$N$47,5,FALSE),0)))</f>
        <v>0</v>
      </c>
      <c r="EM26" s="315">
        <f t="shared" si="49"/>
        <v>43124</v>
      </c>
      <c r="EN26" s="88">
        <f>VLOOKUP(EM26,'Price Data'!$B$4:$AD$1048576,MATCH(ER$4,'Price Data'!$B$2:$AE$2,0),FALSE)</f>
        <v>87.75</v>
      </c>
      <c r="EO26" s="5">
        <f t="shared" si="19"/>
        <v>87.75</v>
      </c>
      <c r="EP26" s="79"/>
      <c r="EQ26" s="212">
        <f>IF(EO26&gt;0,(EO26+SUM(EP$11:EP26))/EN$6-1,"N/A")</f>
        <v>5.61540224616075E-3</v>
      </c>
      <c r="ER26" s="344">
        <f>IF(VLOOKUP(ER$4,Transactions!$C$26:$M$34,7,FALSE)&gt;EM26,0,IF(IFERROR(VLOOKUP(ER$4,Transactions!$C$45:$N63,8,FALSE),0)&gt;EM26,VLOOKUP(ER$4,Transactions!$C$26:$M$34,5,FALSE),VLOOKUP(ER$4,Transactions!$C$26:$M$34,5,FALSE)-IFERROR(VLOOKUP(ER$4,Transactions!$C$45:$N$47,5,FALSE),0)))</f>
        <v>0</v>
      </c>
      <c r="ET26" s="315">
        <f t="shared" si="50"/>
        <v>43124</v>
      </c>
      <c r="EU26" s="88">
        <f>VLOOKUP(ET26,'Price Data'!$B$4:$AD$1048576,MATCH(EY$4,'Price Data'!$B$2:$AE$2,0),FALSE)</f>
        <v>86.54</v>
      </c>
      <c r="EV26" s="5">
        <f t="shared" si="20"/>
        <v>86.54</v>
      </c>
      <c r="EW26" s="79"/>
      <c r="EX26" s="212">
        <f>IF(EV26&gt;0,(EV26+SUM(EW$11:EW26))/EU$6-1,"N/A")</f>
        <v>-9.7265133310446839E-3</v>
      </c>
      <c r="EY26" s="344">
        <f>IF(VLOOKUP(EY$4,Transactions!$C$26:$M$34,7,FALSE)&gt;ET26,0,IF(IFERROR(VLOOKUP(EY$4,Transactions!$C$45:$N63,8,FALSE),0)&gt;ET26,VLOOKUP(EY$4,Transactions!$C$26:$M$34,5,FALSE),VLOOKUP(EY$4,Transactions!$C$26:$M$34,5,FALSE)-IFERROR(VLOOKUP(EY$4,Transactions!$C$45:$N$47,5,FALSE),0)))</f>
        <v>12.608879734523402</v>
      </c>
      <c r="FA26" s="315">
        <f t="shared" si="51"/>
        <v>43124</v>
      </c>
      <c r="FB26" s="88">
        <f>VLOOKUP(FA26,'Price Data'!$B$4:$AD$1048576,MATCH(FF$4,'Price Data'!$B$2:$AE$2,0),FALSE)</f>
        <v>50.94</v>
      </c>
      <c r="FC26" s="5">
        <f t="shared" si="21"/>
        <v>50.94</v>
      </c>
      <c r="FD26" s="79"/>
      <c r="FE26" s="212">
        <f>IF(FC26&gt;0,(FC26+SUM(FD$11:FD26))/FB$6-1,"N/A")</f>
        <v>-6.4365125804565215E-3</v>
      </c>
      <c r="FF26" s="344">
        <f>IF(VLOOKUP(FF$4,Transactions!$C$26:$M$34,7,FALSE)&gt;FA26,0,IF(IFERROR(VLOOKUP(FF$4,Transactions!$C$45:$N63,8,FALSE),0)&gt;FA26,VLOOKUP(FF$4,Transactions!$C$26:$M$34,5,FALSE),VLOOKUP(FF$4,Transactions!$C$26:$M$34,5,FALSE)-IFERROR(VLOOKUP(FF$4,Transactions!$C$45:$N$47,5,FALSE),0)))</f>
        <v>20.356738833625901</v>
      </c>
      <c r="FH26" s="315">
        <f t="shared" si="52"/>
        <v>43124</v>
      </c>
      <c r="FI26" s="88">
        <f>VLOOKUP(FH26,'Price Data'!$B$4:$AD$1048576,MATCH(FM$4,'Price Data'!$B$2:$AE$2,0),FALSE)</f>
        <v>24.3399</v>
      </c>
      <c r="FJ26" s="5">
        <f t="shared" si="22"/>
        <v>24.3399</v>
      </c>
      <c r="FK26" s="79"/>
      <c r="FL26" s="212">
        <f>IF(FJ26&gt;0,(FJ26+SUM(FK$11:FK26))/FI$6-1,"N/A")</f>
        <v>-4.14784394250578E-4</v>
      </c>
      <c r="FM26" s="344">
        <f>IF(VLOOKUP(FM$4,Transactions!$C$26:$M$34,7,FALSE)&gt;FH26,0,IF(IFERROR(VLOOKUP(FM$4,Transactions!$C$45:$N63,8,FALSE),0)&gt;FH26,VLOOKUP(FM$4,Transactions!$C$26:$M$34,5,FALSE),VLOOKUP(FM$4,Transactions!$C$26:$M$34,5,FALSE)-IFERROR(VLOOKUP(FM$4,Transactions!$C$45:$N$47,5,FALSE),0)))</f>
        <v>64.516221765913755</v>
      </c>
      <c r="FO26" s="315">
        <f t="shared" si="53"/>
        <v>43124</v>
      </c>
      <c r="FP26" s="88">
        <f>VLOOKUP(FO26,'Price Data'!$B$4:$AD$1048576,MATCH(FT$4,'Price Data'!$B$2:$AE$2,0),FALSE)</f>
        <v>103.85</v>
      </c>
      <c r="FQ26" s="5">
        <f t="shared" si="23"/>
        <v>103.85</v>
      </c>
      <c r="FR26" s="79"/>
      <c r="FS26" s="212">
        <f>IF(FQ26&gt;0,(FQ26+SUM(FR$11:FR26))/FP$6-1,"N/A")</f>
        <v>-1.6292507341100659E-2</v>
      </c>
      <c r="FT26" s="344">
        <f>IF(VLOOKUP(FT$4,Transactions!$C$26:$M$34,7,FALSE)&gt;FO26,0,IF(IFERROR(VLOOKUP(FT$4,Transactions!$C$45:$N63,8,FALSE),0)&gt;FO26,VLOOKUP(FT$4,Transactions!$C$26:$M$34,5,FALSE),VLOOKUP(FT$4,Transactions!$C$26:$M$34,5,FALSE)-IFERROR(VLOOKUP(FT$4,Transactions!$C$45:$N$47,5,FALSE),0)))</f>
        <v>4.6685611442644692</v>
      </c>
      <c r="FV26" s="315">
        <f t="shared" si="54"/>
        <v>43124</v>
      </c>
      <c r="FW26" s="88">
        <f>VLOOKUP(FV26,'Price Data'!$B$4:$AD$1048576,MATCH(GA$4,'Price Data'!$B$2:$AE$2,0),FALSE)</f>
        <v>115.64</v>
      </c>
      <c r="FX26" s="5">
        <f t="shared" si="24"/>
        <v>115.64</v>
      </c>
      <c r="FY26" s="79"/>
      <c r="FZ26" s="212">
        <f>IF(FX26&gt;0,(FX26+SUM(FY$11:FY26))/FW$6-1,"N/A")</f>
        <v>-3.9621016365202211E-3</v>
      </c>
      <c r="GA26" s="344">
        <f>IF(VLOOKUP(GA$4,Transactions!$C$26:$M$34,7,FALSE)&gt;FV26,0,IF(IFERROR(VLOOKUP(GA$4,Transactions!$C$45:$N63,8,FALSE),0)&gt;FV26,VLOOKUP(GA$4,Transactions!$C$26:$M$34,5,FALSE),VLOOKUP(GA$4,Transactions!$C$26:$M$34,5,FALSE)-IFERROR(VLOOKUP(GA$4,Transactions!$C$45:$N$47,5,FALSE),0)))</f>
        <v>17.517743324720069</v>
      </c>
      <c r="GD26" s="315">
        <f t="shared" si="55"/>
        <v>43124</v>
      </c>
      <c r="GE26" s="88">
        <f>VLOOKUP(GD26,'Price Data'!$B$4:$AD$1048576,MATCH(GI$4,'Price Data'!$B$2:$AE$2,0),FALSE)</f>
        <v>1675.521</v>
      </c>
      <c r="GF26" s="5">
        <f t="shared" si="25"/>
        <v>1675.521</v>
      </c>
      <c r="GG26" s="79"/>
      <c r="GH26" s="212">
        <f>IF(GF26&gt;0,(GF26+SUM(GG$11:GG26))/GE$6-1,"N/A")</f>
        <v>5.8600428362933332E-2</v>
      </c>
      <c r="GI26" s="374">
        <v>0.5</v>
      </c>
      <c r="GK26" s="315">
        <f t="shared" si="56"/>
        <v>43124</v>
      </c>
      <c r="GL26" s="88">
        <f>VLOOKUP(GK26,'Price Data'!$B$4:$AD$1048576,MATCH(GP$4,'Price Data'!$B$2:$AE$2,0),FALSE)</f>
        <v>2232.3000000000002</v>
      </c>
      <c r="GM26" s="5">
        <f t="shared" si="26"/>
        <v>2232.3000000000002</v>
      </c>
      <c r="GN26" s="79"/>
      <c r="GO26" s="212">
        <f>IF(GM26&gt;0,(GM26+SUM(GN$11:GN26))/GL$6-1,"N/A")</f>
        <v>6.1256507166797647E-2</v>
      </c>
      <c r="GP26" s="374">
        <v>0.2</v>
      </c>
      <c r="GR26" s="315">
        <f t="shared" si="57"/>
        <v>43124</v>
      </c>
      <c r="GS26" s="88">
        <f>VLOOKUP(GR26,'Price Data'!$B$4:$AD$1048576,MATCH(GW$4,'Price Data'!$B$2:$AE$2,0),FALSE)</f>
        <v>2026.1</v>
      </c>
      <c r="GT26" s="5">
        <f t="shared" si="27"/>
        <v>2026.1</v>
      </c>
      <c r="GU26" s="79"/>
      <c r="GV26" s="212">
        <f>IF(GT26&gt;0,(GT26+SUM(GU$11:GU26))/GS$6-1,"N/A")</f>
        <v>-9.9053445857787414E-3</v>
      </c>
      <c r="GW26" s="374">
        <v>0.3</v>
      </c>
    </row>
    <row r="27" spans="1:205" x14ac:dyDescent="0.25">
      <c r="A27">
        <v>17</v>
      </c>
      <c r="B27" s="315">
        <f>'Price Data'!B21</f>
        <v>43125</v>
      </c>
      <c r="C27" s="200">
        <f t="shared" si="58"/>
        <v>24859.642132699493</v>
      </c>
      <c r="D27" s="200">
        <f t="shared" si="28"/>
        <v>0</v>
      </c>
      <c r="E27" s="200">
        <f t="shared" si="59"/>
        <v>6216.2838744124965</v>
      </c>
      <c r="F27" s="200">
        <f t="shared" si="29"/>
        <v>0</v>
      </c>
      <c r="I27" s="315">
        <f t="shared" si="30"/>
        <v>43125</v>
      </c>
      <c r="J27" s="88">
        <f>VLOOKUP(I27,'Price Data'!$B$4:$AD$1048576,MATCH(N$4,'Price Data'!$B$2:$AE$2,0),FALSE)</f>
        <v>81.58</v>
      </c>
      <c r="K27" s="5">
        <f t="shared" si="0"/>
        <v>0</v>
      </c>
      <c r="M27" s="212" t="str">
        <f>IF(K27&gt;0,(K27+SUM(L$11:L27))/J$6-1,"N/A")</f>
        <v>N/A</v>
      </c>
      <c r="N27" s="344">
        <f>IF(VLOOKUP(N$4,Transactions!$C$5:$M$23,7,FALSE)&gt;I27,0,IF(IFERROR(VLOOKUP(N$4,Transactions!$C$39:$N$42,8,FALSE),0)&gt;I27,VLOOKUP(N$4,Transactions!$C$5:$M$23,5,FALSE),VLOOKUP(N$4,Transactions!$C$5:$M$23,5,FALSE)-IFERROR(VLOOKUP(N$4,Transactions!$C$39:$N$42,5,FALSE),0)))</f>
        <v>0</v>
      </c>
      <c r="P27" s="315">
        <f t="shared" si="31"/>
        <v>43125</v>
      </c>
      <c r="Q27" s="88">
        <f>VLOOKUP(P27,'Price Data'!$B$4:$AD$1048576,MATCH(U$4,'Price Data'!$B$2:$AE$2,0),FALSE)</f>
        <v>63.81</v>
      </c>
      <c r="R27" s="5">
        <f t="shared" si="1"/>
        <v>0</v>
      </c>
      <c r="T27" s="212" t="str">
        <f>IF(R27&gt;0,(R27+SUM(S$11:S27))/Q$6-1,"N/A")</f>
        <v>N/A</v>
      </c>
      <c r="U27" s="344">
        <f>IF(VLOOKUP(U$4,Transactions!$C$5:$M$23,7,FALSE)&gt;P27,0,IF(IFERROR(VLOOKUP(U$4,Transactions!$C$39:$N$42,8,FALSE),0)&gt;P27,VLOOKUP(U$4,Transactions!$C$5:$M$23,5,FALSE),VLOOKUP(U$4,Transactions!$C$5:$M$23,5,FALSE)-IFERROR(VLOOKUP(U$4,Transactions!$C$39:$N$42,5,FALSE),0)))</f>
        <v>0</v>
      </c>
      <c r="W27" s="315">
        <f t="shared" si="32"/>
        <v>43125</v>
      </c>
      <c r="X27" s="88">
        <f>VLOOKUP(W27,'Price Data'!$B$4:$AD$1048576,MATCH(AB$4,'Price Data'!$B$2:$AE$2,0),FALSE)</f>
        <v>110.55</v>
      </c>
      <c r="Y27" s="5">
        <f t="shared" si="2"/>
        <v>0</v>
      </c>
      <c r="Z27" s="79"/>
      <c r="AA27" s="212" t="str">
        <f>IF(Y27&gt;0,(Y27+SUM(Z$11:Z27))/X$6-1,"N/A")</f>
        <v>N/A</v>
      </c>
      <c r="AB27" s="344">
        <f>IF(VLOOKUP(AB$4,Transactions!$C$5:$M$23,7,FALSE)&gt;W27,0,IF(IFERROR(VLOOKUP(AB$4,Transactions!$C$39:$N$42,8,FALSE),0)&gt;W27,VLOOKUP(AB$4,Transactions!$C$5:$M$23,5,FALSE),VLOOKUP(AB$4,Transactions!$C$5:$M$23,5,FALSE)-IFERROR(VLOOKUP(AB$4,Transactions!$C$39:$N$42,5,FALSE),0)))</f>
        <v>0</v>
      </c>
      <c r="AD27" s="315">
        <f t="shared" si="33"/>
        <v>43125</v>
      </c>
      <c r="AE27" s="88">
        <f>VLOOKUP(AD27,'Price Data'!$B$4:$AD$1048576,MATCH(AI$4,'Price Data'!$B$2:$AE$2,0),FALSE)</f>
        <v>79.8</v>
      </c>
      <c r="AF27" s="5">
        <f t="shared" si="3"/>
        <v>0</v>
      </c>
      <c r="AG27" s="79"/>
      <c r="AH27" s="212" t="str">
        <f>IF(AF27&gt;0,(AF27+SUM(AG$11:AG27))/AE$6-1,"N/A")</f>
        <v>N/A</v>
      </c>
      <c r="AI27" s="344">
        <f>IF(VLOOKUP(AI$4,Transactions!$C$5:$M$23,7,FALSE)&gt;AD27,0,IF(IFERROR(VLOOKUP(AI$4,Transactions!$C$39:$N$42,8,FALSE),0)&gt;AD27,VLOOKUP(AI$4,Transactions!$C$5:$M$23,5,FALSE),VLOOKUP(AI$4,Transactions!$C$5:$M$23,5,FALSE)-IFERROR(VLOOKUP(AI$4,Transactions!$C$39:$N$42,5,FALSE),0)))</f>
        <v>0</v>
      </c>
      <c r="AK27" s="315">
        <f t="shared" si="34"/>
        <v>43125</v>
      </c>
      <c r="AL27" s="88">
        <f>VLOOKUP(AK27,'Price Data'!$B$4:$AD$1048576,MATCH(AP$4,'Price Data'!$B$2:$AE$2,0),FALSE)</f>
        <v>449.81</v>
      </c>
      <c r="AM27" s="5">
        <f t="shared" si="4"/>
        <v>0</v>
      </c>
      <c r="AN27" s="79"/>
      <c r="AO27" s="212" t="str">
        <f>IF(AM27&gt;0,(AM27+SUM(AN$11:AN27))/AL$6-1,"N/A")</f>
        <v>N/A</v>
      </c>
      <c r="AP27" s="344">
        <f>IF(VLOOKUP(AP$4,Transactions!$C$5:$M$23,7,FALSE)&gt;AK27,0,IF(IFERROR(VLOOKUP(AP$4,Transactions!$C$39:$N$42,8,FALSE),0)&gt;AK27,VLOOKUP(AP$4,Transactions!$C$5:$M$23,5,FALSE),VLOOKUP(AP$4,Transactions!$C$5:$M$23,5,FALSE)-IFERROR(VLOOKUP(AP$4,Transactions!$C$39:$N$42,5,FALSE),0)))</f>
        <v>0</v>
      </c>
      <c r="AR27" s="315">
        <f t="shared" si="35"/>
        <v>43125</v>
      </c>
      <c r="AS27" s="88">
        <f>VLOOKUP(AR27,'Price Data'!$B$4:$AD$1048576,MATCH(AW$4,'Price Data'!$B$2:$AE$2,0),FALSE)</f>
        <v>108.3</v>
      </c>
      <c r="AT27" s="5">
        <f t="shared" si="5"/>
        <v>0</v>
      </c>
      <c r="AU27" s="79"/>
      <c r="AV27" s="212" t="str">
        <f>IF(AT27&gt;0,(AT27+SUM(AU$11:AU27))/AS$6-1,"N/A")</f>
        <v>N/A</v>
      </c>
      <c r="AW27" s="344">
        <f>IF(VLOOKUP(AW$4,Transactions!$C$5:$M$23,7,FALSE)&gt;AR27,0,IF(IFERROR(VLOOKUP(AW$4,Transactions!$C$39:$N$42,8,FALSE),0)&gt;AR27,VLOOKUP(AW$4,Transactions!$C$5:$M$23,5,FALSE),VLOOKUP(AW$4,Transactions!$C$5:$M$23,5,FALSE)-IFERROR(VLOOKUP(AW$4,Transactions!$C$39:$N$42,5,FALSE),0)))</f>
        <v>0</v>
      </c>
      <c r="AY27" s="315">
        <f t="shared" si="36"/>
        <v>43125</v>
      </c>
      <c r="AZ27" s="88">
        <f>VLOOKUP(AY27,'Price Data'!$B$4:$AD$1048576,MATCH(BD$4,'Price Data'!$B$2:$AE$2,0),FALSE)</f>
        <v>111.96</v>
      </c>
      <c r="BA27" s="5">
        <f t="shared" si="6"/>
        <v>0</v>
      </c>
      <c r="BB27" s="79"/>
      <c r="BC27" s="212" t="str">
        <f>IF(BA27&gt;0,(BA27+SUM(BB$11:BB27))/AZ$6-1,"N/A")</f>
        <v>N/A</v>
      </c>
      <c r="BD27" s="344">
        <f>IF(VLOOKUP(BD$4,Transactions!$C$5:$M$23,7,FALSE)&gt;AY27,0,IF(IFERROR(VLOOKUP(BD$4,Transactions!$C$39:$N$42,8,FALSE),0)&gt;AY27,VLOOKUP(BD$4,Transactions!$C$5:$M$23,5,FALSE),VLOOKUP(BD$4,Transactions!$C$5:$M$23,5,FALSE)-IFERROR(VLOOKUP(BD$4,Transactions!$C$39:$N$42,5,FALSE),0)))</f>
        <v>0</v>
      </c>
      <c r="BF27" s="315">
        <f t="shared" si="37"/>
        <v>43125</v>
      </c>
      <c r="BG27" s="88">
        <f>VLOOKUP(BF27,'Price Data'!$B$4:$AD$1048576,MATCH(BK$4,'Price Data'!$B$2:$AE$2,0),FALSE)</f>
        <v>63.52</v>
      </c>
      <c r="BH27" s="5">
        <f t="shared" si="7"/>
        <v>63.52</v>
      </c>
      <c r="BI27" s="79"/>
      <c r="BJ27" s="212">
        <f>IF(BH27&gt;0,(BH27+SUM(BI$11:BI27))/BG$6-1,"N/A")</f>
        <v>4.3080939947780728E-2</v>
      </c>
      <c r="BK27" s="344">
        <f>IF(VLOOKUP(BK$4,Transactions!$C$5:$M$23,7,FALSE)&gt;BF27,0,IF(IFERROR(VLOOKUP(BK$4,Transactions!$C$39:$N$42,8,FALSE),0)&gt;BF27,VLOOKUP(BK$4,Transactions!$C$5:$M$23,5,FALSE),VLOOKUP(BK$4,Transactions!$C$5:$M$23,5,FALSE)-IFERROR(VLOOKUP(BK$4,Transactions!$C$39:$N$42,5,FALSE),0)))</f>
        <v>10</v>
      </c>
      <c r="BM27" s="315">
        <f t="shared" si="38"/>
        <v>43125</v>
      </c>
      <c r="BN27" s="88">
        <f>VLOOKUP(BM27,'Price Data'!$B$4:$AD$1048576,MATCH(BR$4,'Price Data'!$B$2:$AE$2,0),FALSE)</f>
        <v>55.76</v>
      </c>
      <c r="BO27" s="5">
        <f t="shared" si="8"/>
        <v>55.76</v>
      </c>
      <c r="BP27" s="79"/>
      <c r="BQ27" s="212">
        <f>IF(BO27&gt;0,(BO27+SUM(BP$11:BP27))/BN$6-1,"N/A")</f>
        <v>9.0766823161189336E-2</v>
      </c>
      <c r="BR27" s="344">
        <f>IF(VLOOKUP(BR$4,Transactions!$C$5:$M$23,7,FALSE)&gt;BM27,0,IF(IFERROR(VLOOKUP(BR$4,Transactions!$C$39:$N$42,8,FALSE),0)&gt;BM27,VLOOKUP(BR$4,Transactions!$C$5:$M$23,5,FALSE),VLOOKUP(BR$4,Transactions!$C$5:$M$23,5,FALSE)-IFERROR(VLOOKUP(BR$4,Transactions!$C$39:$N$42,5,FALSE),0)))</f>
        <v>12</v>
      </c>
      <c r="BT27" s="315">
        <f t="shared" si="39"/>
        <v>43125</v>
      </c>
      <c r="BU27" s="88">
        <f>VLOOKUP(BT27,'Price Data'!$B$4:$AD$1048576,MATCH(BY$4,'Price Data'!$B$2:$AE$2,0),FALSE)</f>
        <v>95.55</v>
      </c>
      <c r="BV27" s="5">
        <f t="shared" si="9"/>
        <v>95.55</v>
      </c>
      <c r="BW27" s="79"/>
      <c r="BX27" s="212">
        <f>IF(BV27&gt;0,(BV27+SUM(BW$11:BW27))/BU$6-1,"N/A")</f>
        <v>5.1270766861040817E-2</v>
      </c>
      <c r="BY27" s="344">
        <f>IF(VLOOKUP(BY$4,Transactions!$C$5:$M$23,7,FALSE)&gt;BT27,0,IF(IFERROR(VLOOKUP(BY$4,Transactions!$C$39:$N$42,8,FALSE),0)&gt;BT27,VLOOKUP(BY$4,Transactions!$C$5:$M$23,5,FALSE),VLOOKUP(BY$4,Transactions!$C$5:$M$23,5,FALSE)-IFERROR(VLOOKUP(BY$4,Transactions!$C$39:$N$42,5,FALSE),0)))</f>
        <v>11</v>
      </c>
      <c r="CA27" s="315">
        <f t="shared" si="40"/>
        <v>43125</v>
      </c>
      <c r="CB27" s="88">
        <f>VLOOKUP(CA27,'Price Data'!$B$4:$AD$1048576,MATCH(CF$4,'Price Data'!$B$2:$AE$2,0),FALSE)</f>
        <v>221.31</v>
      </c>
      <c r="CC27" s="5">
        <f t="shared" si="10"/>
        <v>221.31</v>
      </c>
      <c r="CD27" s="79"/>
      <c r="CE27" s="212">
        <f>IF(CC27&gt;0,(CC27+SUM(CD$11:CD27))/CB$6-1,"N/A")</f>
        <v>-3.1762698516865639E-2</v>
      </c>
      <c r="CF27" s="344">
        <f>IF(VLOOKUP(CF$4,Transactions!$C$5:$M$23,7,FALSE)&gt;CA27,0,IF(IFERROR(VLOOKUP(CF$4,Transactions!$C$39:$N$42,8,FALSE),0)&gt;CA27,VLOOKUP(CF$4,Transactions!$C$5:$M$23,5,FALSE),VLOOKUP(CF$4,Transactions!$C$5:$M$23,5,FALSE)-IFERROR(VLOOKUP(CF$4,Transactions!$C$39:$N$42,5,FALSE),0)))</f>
        <v>6</v>
      </c>
      <c r="CH27" s="315">
        <f t="shared" si="41"/>
        <v>43125</v>
      </c>
      <c r="CI27" s="88">
        <f>VLOOKUP(CH27,'Price Data'!$B$4:$AD$1048576,MATCH(CM$4,'Price Data'!$B$2:$AE$2,0),FALSE)</f>
        <v>84.34</v>
      </c>
      <c r="CJ27" s="5">
        <f t="shared" si="11"/>
        <v>84.34</v>
      </c>
      <c r="CK27" s="79"/>
      <c r="CL27" s="212">
        <f>IF(CJ27&gt;0,(CJ27+SUM(CK$11:CK27))/CI$6-1,"N/A")</f>
        <v>0.14561260527030706</v>
      </c>
      <c r="CM27" s="344">
        <f>IF(VLOOKUP(CM$4,Transactions!$C$5:$M$23,7,FALSE)&gt;CH27,0,IF(IFERROR(VLOOKUP(CM$4,Transactions!$C$39:$N$42,8,FALSE),0)&gt;CH27,VLOOKUP(CM$4,Transactions!$C$5:$M$23,5,FALSE),VLOOKUP(CM$4,Transactions!$C$5:$M$23,5,FALSE)-IFERROR(VLOOKUP(CM$4,Transactions!$C$39:$N$42,5,FALSE),0)))</f>
        <v>19</v>
      </c>
      <c r="CO27" s="315">
        <f t="shared" si="42"/>
        <v>43125</v>
      </c>
      <c r="CP27" s="88">
        <f>VLOOKUP(CO27,'Price Data'!$B$4:$AD$1048576,MATCH(CT$4,'Price Data'!$B$2:$AE$2,0),FALSE)</f>
        <v>117.58</v>
      </c>
      <c r="CQ27" s="5">
        <f t="shared" si="12"/>
        <v>117.58</v>
      </c>
      <c r="CR27" s="79"/>
      <c r="CS27" s="212">
        <f>IF(CQ27&gt;0,(CQ27+SUM(CR$11:CR27))/CP$6-1,"N/A")</f>
        <v>4.6457814168743283E-2</v>
      </c>
      <c r="CT27" s="344">
        <f>IF(VLOOKUP(CT$4,Transactions!$C$5:$M$23,7,FALSE)&gt;CO27,0,IF(IFERROR(VLOOKUP(CT$4,Transactions!$C$39:$N$42,8,FALSE),0)&gt;CO27,VLOOKUP(CT$4,Transactions!$C$5:$M$23,5,FALSE),VLOOKUP(CT$4,Transactions!$C$5:$M$23,5,FALSE)-IFERROR(VLOOKUP(CT$4,Transactions!$C$39:$N$42,5,FALSE),0)))</f>
        <v>7</v>
      </c>
      <c r="CV27" s="315">
        <f t="shared" si="43"/>
        <v>43125</v>
      </c>
      <c r="CW27" s="88">
        <f>VLOOKUP(CV27,'Price Data'!$B$4:$AD$1048576,MATCH(DA$4,'Price Data'!$B$2:$AE$2,0),FALSE)</f>
        <v>201.38</v>
      </c>
      <c r="CX27" s="5">
        <f t="shared" si="13"/>
        <v>201.38</v>
      </c>
      <c r="CY27" s="79"/>
      <c r="CZ27" s="212">
        <f>IF(CX27&gt;0,(CX27+SUM(CY$11:CY27))/CW$6-1,"N/A")</f>
        <v>7.0543830737334501E-2</v>
      </c>
      <c r="DA27" s="344">
        <f>IF(VLOOKUP(DA$4,Transactions!$C$5:$M$23,7,FALSE)&gt;CV27,0,IF(IFERROR(VLOOKUP(DA$4,Transactions!$C$39:$N$42,8,FALSE),0)&gt;CV27,VLOOKUP(DA$4,Transactions!$C$5:$M$23,5,FALSE),VLOOKUP(DA$4,Transactions!$C$5:$M$23,5,FALSE)-IFERROR(VLOOKUP(DA$4,Transactions!$C$39:$N$42,5,FALSE),0)))</f>
        <v>9.4038062835574934</v>
      </c>
      <c r="DC27" s="315">
        <f t="shared" si="44"/>
        <v>43125</v>
      </c>
      <c r="DD27" s="88">
        <f>VLOOKUP(DC27,'Price Data'!$B$4:$AD$1048576,MATCH(DH$4,'Price Data'!$B$2:$AE$2,0),FALSE)</f>
        <v>167.45</v>
      </c>
      <c r="DE27" s="5">
        <f t="shared" si="14"/>
        <v>167.45</v>
      </c>
      <c r="DF27" s="79"/>
      <c r="DG27" s="212">
        <f>IF(DE27&gt;0,(DE27+SUM(DF$11:DF27))/DD$6-1,"N/A")</f>
        <v>5.867105013592977E-2</v>
      </c>
      <c r="DH27" s="344">
        <f>IF(VLOOKUP(DH$4,Transactions!$C$5:$M$23,7,FALSE)&gt;DC27,0,IF(IFERROR(VLOOKUP(DH$4,Transactions!$C$39:$N$42,8,FALSE),0)&gt;DC27,VLOOKUP(DH$4,Transactions!$C$5:$M$23,5,FALSE),VLOOKUP(DH$4,Transactions!$C$5:$M$23,5,FALSE)-IFERROR(VLOOKUP(DH$4,Transactions!$C$39:$N$42,5,FALSE),0)))</f>
        <v>64.264399064297919</v>
      </c>
      <c r="DJ27" s="315">
        <f t="shared" si="45"/>
        <v>43125</v>
      </c>
      <c r="DK27" s="88">
        <f>VLOOKUP(DJ27,'Price Data'!$B$4:$AD$1048576,MATCH(DO$4,'Price Data'!$B$2:$AE$2,0),FALSE)</f>
        <v>268.04000000000002</v>
      </c>
      <c r="DL27" s="5">
        <f t="shared" si="15"/>
        <v>268.04000000000002</v>
      </c>
      <c r="DM27" s="79"/>
      <c r="DN27" s="212">
        <f>IF(DL27&gt;0,(DL27+SUM(DM$11:DM27))/DK$6-1,"N/A")</f>
        <v>7.4351677421940821E-2</v>
      </c>
      <c r="DO27" s="344">
        <f>IF(VLOOKUP(DO$4,Transactions!$C$5:$M$23,7,FALSE)&gt;DJ27,0,IF(IFERROR(VLOOKUP(DO$4,Transactions!$C$39:$N$42,8,FALSE),0)&gt;DJ27,VLOOKUP(DO$4,Transactions!$C$5:$M$23,5,FALSE),VLOOKUP(DO$4,Transactions!$C$5:$M$23,5,FALSE)-IFERROR(VLOOKUP(DO$4,Transactions!$C$39:$N$42,5,FALSE),0)))</f>
        <v>8</v>
      </c>
      <c r="DQ27" s="315">
        <f t="shared" si="46"/>
        <v>43125</v>
      </c>
      <c r="DR27" s="88">
        <f>VLOOKUP(DQ27,'Price Data'!$B$4:$AD$1048576,MATCH(DV$4,'Price Data'!$B$2:$AE$2,0),FALSE)</f>
        <v>92.33</v>
      </c>
      <c r="DS27" s="5">
        <f t="shared" si="16"/>
        <v>92.33</v>
      </c>
      <c r="DT27" s="79"/>
      <c r="DU27" s="212">
        <f>IF(DS27&gt;0,(DS27+SUM(DT$11:DT27))/DR$6-1,"N/A")</f>
        <v>7.9378068739770713E-2</v>
      </c>
      <c r="DV27" s="344">
        <f>IF(VLOOKUP(DV$4,Transactions!$C$5:$M$23,7,FALSE)&gt;DQ27,0,IF(IFERROR(VLOOKUP(DV$4,Transactions!$C$39:$N$42,8,FALSE),0)&gt;DQ27,VLOOKUP(DV$4,Transactions!$C$5:$M$23,5,FALSE),VLOOKUP(DV$4,Transactions!$C$5:$M$23,5,FALSE)-IFERROR(VLOOKUP(DV$4,Transactions!$C$39:$N$42,5,FALSE),0)))</f>
        <v>23</v>
      </c>
      <c r="DX27" s="315">
        <f t="shared" si="47"/>
        <v>43125</v>
      </c>
      <c r="DY27" s="88">
        <f>VLOOKUP(DX27,'Price Data'!$B$4:$AD$1048576,MATCH(EC$4,'Price Data'!$B$2:$AE$2,0),FALSE)</f>
        <v>67.709999999999994</v>
      </c>
      <c r="DZ27" s="5">
        <f t="shared" si="17"/>
        <v>67.709999999999994</v>
      </c>
      <c r="EA27" s="79"/>
      <c r="EB27" s="212">
        <f>IF(DZ27&gt;0,(DZ27+SUM(EA$11:EA27))/DY$6-1,"N/A")</f>
        <v>8.249400479616309E-2</v>
      </c>
      <c r="EC27" s="344">
        <f>IF(VLOOKUP(EC$4,Transactions!$C$5:$M$23,7,FALSE)&gt;DX27,0,IF(IFERROR(VLOOKUP(EC$4,Transactions!$C$39:$N$42,8,FALSE),0)&gt;DX27,VLOOKUP(EC$4,Transactions!$C$5:$M$23,5,FALSE),VLOOKUP(EC$4,Transactions!$C$5:$M$23,5,FALSE)-IFERROR(VLOOKUP(EC$4,Transactions!$C$39:$N$42,5,FALSE),0)))</f>
        <v>27</v>
      </c>
      <c r="EF27" s="315">
        <f t="shared" si="48"/>
        <v>43125</v>
      </c>
      <c r="EG27" s="88">
        <f>VLOOKUP(EF27,'Price Data'!$B$4:$AD$1048576,MATCH(EK$4,'Price Data'!$B$2:$AE$2,0),FALSE)</f>
        <v>10.69</v>
      </c>
      <c r="EH27" s="5">
        <f t="shared" si="18"/>
        <v>0</v>
      </c>
      <c r="EI27" s="79"/>
      <c r="EJ27" s="212" t="str">
        <f>IF(EH27&gt;0,(EH27+SUM(EI$11:EI27))/EG$6-1,"N/A")</f>
        <v>N/A</v>
      </c>
      <c r="EK27" s="344">
        <f>IF(VLOOKUP(EK$4,Transactions!$C$26:$M$34,7,FALSE)&gt;EF27,0,IF(IFERROR(VLOOKUP(EK$4,Transactions!$C$45:$N64,8,FALSE),0)&gt;EF27,VLOOKUP(EK$4,Transactions!$C$26:$M$34,5,FALSE),VLOOKUP(EK$4,Transactions!$C$26:$M$34,5,FALSE)-IFERROR(VLOOKUP(EK$4,Transactions!$C$45:$N$47,5,FALSE),0)))</f>
        <v>0</v>
      </c>
      <c r="EM27" s="315">
        <f t="shared" si="49"/>
        <v>43125</v>
      </c>
      <c r="EN27" s="88">
        <f>VLOOKUP(EM27,'Price Data'!$B$4:$AD$1048576,MATCH(ER$4,'Price Data'!$B$2:$AE$2,0),FALSE)</f>
        <v>87.69</v>
      </c>
      <c r="EO27" s="5">
        <f t="shared" si="19"/>
        <v>87.69</v>
      </c>
      <c r="EP27" s="79"/>
      <c r="EQ27" s="212">
        <f>IF(EO27&gt;0,(EO27+SUM(EP$11:EP27))/EN$6-1,"N/A")</f>
        <v>4.9278019711207488E-3</v>
      </c>
      <c r="ER27" s="344">
        <f>IF(VLOOKUP(ER$4,Transactions!$C$26:$M$34,7,FALSE)&gt;EM27,0,IF(IFERROR(VLOOKUP(ER$4,Transactions!$C$45:$N64,8,FALSE),0)&gt;EM27,VLOOKUP(ER$4,Transactions!$C$26:$M$34,5,FALSE),VLOOKUP(ER$4,Transactions!$C$26:$M$34,5,FALSE)-IFERROR(VLOOKUP(ER$4,Transactions!$C$45:$N$47,5,FALSE),0)))</f>
        <v>0</v>
      </c>
      <c r="ET27" s="315">
        <f t="shared" si="50"/>
        <v>43125</v>
      </c>
      <c r="EU27" s="88">
        <f>VLOOKUP(ET27,'Price Data'!$B$4:$AD$1048576,MATCH(EY$4,'Price Data'!$B$2:$AE$2,0),FALSE)</f>
        <v>86.79</v>
      </c>
      <c r="EV27" s="5">
        <f t="shared" si="20"/>
        <v>86.79</v>
      </c>
      <c r="EW27" s="79"/>
      <c r="EX27" s="212">
        <f>IF(EV27&gt;0,(EV27+SUM(EW$11:EW27))/EU$6-1,"N/A")</f>
        <v>-6.8657741160315089E-3</v>
      </c>
      <c r="EY27" s="344">
        <f>IF(VLOOKUP(EY$4,Transactions!$C$26:$M$34,7,FALSE)&gt;ET27,0,IF(IFERROR(VLOOKUP(EY$4,Transactions!$C$45:$N64,8,FALSE),0)&gt;ET27,VLOOKUP(EY$4,Transactions!$C$26:$M$34,5,FALSE),VLOOKUP(EY$4,Transactions!$C$26:$M$34,5,FALSE)-IFERROR(VLOOKUP(EY$4,Transactions!$C$45:$N$47,5,FALSE),0)))</f>
        <v>12.608879734523402</v>
      </c>
      <c r="FA27" s="315">
        <f t="shared" si="51"/>
        <v>43125</v>
      </c>
      <c r="FB27" s="88">
        <f>VLOOKUP(FA27,'Price Data'!$B$4:$AD$1048576,MATCH(FF$4,'Price Data'!$B$2:$AE$2,0),FALSE)</f>
        <v>50.95</v>
      </c>
      <c r="FC27" s="5">
        <f t="shared" si="21"/>
        <v>50.95</v>
      </c>
      <c r="FD27" s="79"/>
      <c r="FE27" s="212">
        <f>IF(FC27&gt;0,(FC27+SUM(FD$11:FD27))/FB$6-1,"N/A")</f>
        <v>-6.2414667446849537E-3</v>
      </c>
      <c r="FF27" s="344">
        <f>IF(VLOOKUP(FF$4,Transactions!$C$26:$M$34,7,FALSE)&gt;FA27,0,IF(IFERROR(VLOOKUP(FF$4,Transactions!$C$45:$N64,8,FALSE),0)&gt;FA27,VLOOKUP(FF$4,Transactions!$C$26:$M$34,5,FALSE),VLOOKUP(FF$4,Transactions!$C$26:$M$34,5,FALSE)-IFERROR(VLOOKUP(FF$4,Transactions!$C$45:$N$47,5,FALSE),0)))</f>
        <v>20.356738833625901</v>
      </c>
      <c r="FH27" s="315">
        <f t="shared" si="52"/>
        <v>43125</v>
      </c>
      <c r="FI27" s="88">
        <f>VLOOKUP(FH27,'Price Data'!$B$4:$AD$1048576,MATCH(FM$4,'Price Data'!$B$2:$AE$2,0),FALSE)</f>
        <v>24.34</v>
      </c>
      <c r="FJ27" s="5">
        <f t="shared" si="22"/>
        <v>24.34</v>
      </c>
      <c r="FK27" s="79"/>
      <c r="FL27" s="212">
        <f>IF(FJ27&gt;0,(FJ27+SUM(FK$11:FK27))/FI$6-1,"N/A")</f>
        <v>-4.10677618069899E-4</v>
      </c>
      <c r="FM27" s="344">
        <f>IF(VLOOKUP(FM$4,Transactions!$C$26:$M$34,7,FALSE)&gt;FH27,0,IF(IFERROR(VLOOKUP(FM$4,Transactions!$C$45:$N64,8,FALSE),0)&gt;FH27,VLOOKUP(FM$4,Transactions!$C$26:$M$34,5,FALSE),VLOOKUP(FM$4,Transactions!$C$26:$M$34,5,FALSE)-IFERROR(VLOOKUP(FM$4,Transactions!$C$45:$N$47,5,FALSE),0)))</f>
        <v>64.516221765913755</v>
      </c>
      <c r="FO27" s="315">
        <f t="shared" si="53"/>
        <v>43125</v>
      </c>
      <c r="FP27" s="88">
        <f>VLOOKUP(FO27,'Price Data'!$B$4:$AD$1048576,MATCH(FT$4,'Price Data'!$B$2:$AE$2,0),FALSE)</f>
        <v>104.08</v>
      </c>
      <c r="FQ27" s="5">
        <f t="shared" si="23"/>
        <v>104.08</v>
      </c>
      <c r="FR27" s="79"/>
      <c r="FS27" s="212">
        <f>IF(FQ27&gt;0,(FQ27+SUM(FR$11:FR27))/FP$6-1,"N/A")</f>
        <v>-1.4113858103627863E-2</v>
      </c>
      <c r="FT27" s="344">
        <f>IF(VLOOKUP(FT$4,Transactions!$C$26:$M$34,7,FALSE)&gt;FO27,0,IF(IFERROR(VLOOKUP(FT$4,Transactions!$C$45:$N64,8,FALSE),0)&gt;FO27,VLOOKUP(FT$4,Transactions!$C$26:$M$34,5,FALSE),VLOOKUP(FT$4,Transactions!$C$26:$M$34,5,FALSE)-IFERROR(VLOOKUP(FT$4,Transactions!$C$45:$N$47,5,FALSE),0)))</f>
        <v>4.6685611442644692</v>
      </c>
      <c r="FV27" s="315">
        <f t="shared" si="54"/>
        <v>43125</v>
      </c>
      <c r="FW27" s="88">
        <f>VLOOKUP(FV27,'Price Data'!$B$4:$AD$1048576,MATCH(GA$4,'Price Data'!$B$2:$AE$2,0),FALSE)</f>
        <v>115.8</v>
      </c>
      <c r="FX27" s="5">
        <f t="shared" si="24"/>
        <v>115.8</v>
      </c>
      <c r="FY27" s="79"/>
      <c r="FZ27" s="212">
        <f>IF(FX27&gt;0,(FX27+SUM(FY$11:FY27))/FW$6-1,"N/A")</f>
        <v>-2.5839793281653423E-3</v>
      </c>
      <c r="GA27" s="344">
        <f>IF(VLOOKUP(GA$4,Transactions!$C$26:$M$34,7,FALSE)&gt;FV27,0,IF(IFERROR(VLOOKUP(GA$4,Transactions!$C$45:$N64,8,FALSE),0)&gt;FV27,VLOOKUP(GA$4,Transactions!$C$26:$M$34,5,FALSE),VLOOKUP(GA$4,Transactions!$C$26:$M$34,5,FALSE)-IFERROR(VLOOKUP(GA$4,Transactions!$C$45:$N$47,5,FALSE),0)))</f>
        <v>17.517743324720069</v>
      </c>
      <c r="GD27" s="315">
        <f t="shared" si="55"/>
        <v>43125</v>
      </c>
      <c r="GE27" s="88">
        <f>VLOOKUP(GD27,'Price Data'!$B$4:$AD$1048576,MATCH(GI$4,'Price Data'!$B$2:$AE$2,0),FALSE)</f>
        <v>1676.326</v>
      </c>
      <c r="GF27" s="5">
        <f t="shared" si="25"/>
        <v>1676.326</v>
      </c>
      <c r="GG27" s="79"/>
      <c r="GH27" s="212">
        <f>IF(GF27&gt;0,(GF27+SUM(GG$11:GG27))/GE$6-1,"N/A")</f>
        <v>5.9109030370805726E-2</v>
      </c>
      <c r="GI27" s="374">
        <v>0.5</v>
      </c>
      <c r="GK27" s="315">
        <f t="shared" si="56"/>
        <v>43125</v>
      </c>
      <c r="GL27" s="88">
        <f>VLOOKUP(GK27,'Price Data'!$B$4:$AD$1048576,MATCH(GP$4,'Price Data'!$B$2:$AE$2,0),FALSE)</f>
        <v>2234.38</v>
      </c>
      <c r="GM27" s="5">
        <f t="shared" si="26"/>
        <v>2234.38</v>
      </c>
      <c r="GN27" s="79"/>
      <c r="GO27" s="212">
        <f>IF(GM27&gt;0,(GM27+SUM(GN$11:GN27))/GL$6-1,"N/A")</f>
        <v>6.2245358815279817E-2</v>
      </c>
      <c r="GP27" s="374">
        <v>0.2</v>
      </c>
      <c r="GR27" s="315">
        <f t="shared" si="57"/>
        <v>43125</v>
      </c>
      <c r="GS27" s="88">
        <f>VLOOKUP(GR27,'Price Data'!$B$4:$AD$1048576,MATCH(GW$4,'Price Data'!$B$2:$AE$2,0),FALSE)</f>
        <v>2031.16</v>
      </c>
      <c r="GT27" s="5">
        <f t="shared" si="27"/>
        <v>2031.16</v>
      </c>
      <c r="GU27" s="79"/>
      <c r="GV27" s="212">
        <f>IF(GT27&gt;0,(GT27+SUM(GU$11:GU27))/GS$6-1,"N/A")</f>
        <v>-7.4326734656977589E-3</v>
      </c>
      <c r="GW27" s="374">
        <v>0.3</v>
      </c>
    </row>
    <row r="28" spans="1:205" x14ac:dyDescent="0.25">
      <c r="A28">
        <v>18</v>
      </c>
      <c r="B28" s="315">
        <f>'Price Data'!B22</f>
        <v>43126</v>
      </c>
      <c r="C28" s="200">
        <f t="shared" si="58"/>
        <v>25118.898909615844</v>
      </c>
      <c r="D28" s="200">
        <f t="shared" si="28"/>
        <v>0</v>
      </c>
      <c r="E28" s="200">
        <f t="shared" si="59"/>
        <v>6215.2394188245198</v>
      </c>
      <c r="F28" s="200">
        <f t="shared" si="29"/>
        <v>0</v>
      </c>
      <c r="I28" s="315">
        <f t="shared" si="30"/>
        <v>43126</v>
      </c>
      <c r="J28" s="88">
        <f>VLOOKUP(I28,'Price Data'!$B$4:$AD$1048576,MATCH(N$4,'Price Data'!$B$2:$AE$2,0),FALSE)</f>
        <v>82.01</v>
      </c>
      <c r="K28" s="5">
        <f t="shared" si="0"/>
        <v>0</v>
      </c>
      <c r="M28" s="212" t="str">
        <f>IF(K28&gt;0,(K28+SUM(L$11:L28))/J$6-1,"N/A")</f>
        <v>N/A</v>
      </c>
      <c r="N28" s="344">
        <f>IF(VLOOKUP(N$4,Transactions!$C$5:$M$23,7,FALSE)&gt;I28,0,IF(IFERROR(VLOOKUP(N$4,Transactions!$C$39:$N$42,8,FALSE),0)&gt;I28,VLOOKUP(N$4,Transactions!$C$5:$M$23,5,FALSE),VLOOKUP(N$4,Transactions!$C$5:$M$23,5,FALSE)-IFERROR(VLOOKUP(N$4,Transactions!$C$39:$N$42,5,FALSE),0)))</f>
        <v>0</v>
      </c>
      <c r="P28" s="315">
        <f t="shared" si="31"/>
        <v>43126</v>
      </c>
      <c r="Q28" s="88">
        <f>VLOOKUP(P28,'Price Data'!$B$4:$AD$1048576,MATCH(U$4,'Price Data'!$B$2:$AE$2,0),FALSE)</f>
        <v>64.09</v>
      </c>
      <c r="R28" s="5">
        <f t="shared" si="1"/>
        <v>0</v>
      </c>
      <c r="T28" s="212" t="str">
        <f>IF(R28&gt;0,(R28+SUM(S$11:S28))/Q$6-1,"N/A")</f>
        <v>N/A</v>
      </c>
      <c r="U28" s="344">
        <f>IF(VLOOKUP(U$4,Transactions!$C$5:$M$23,7,FALSE)&gt;P28,0,IF(IFERROR(VLOOKUP(U$4,Transactions!$C$39:$N$42,8,FALSE),0)&gt;P28,VLOOKUP(U$4,Transactions!$C$5:$M$23,5,FALSE),VLOOKUP(U$4,Transactions!$C$5:$M$23,5,FALSE)-IFERROR(VLOOKUP(U$4,Transactions!$C$39:$N$42,5,FALSE),0)))</f>
        <v>0</v>
      </c>
      <c r="W28" s="315">
        <f t="shared" si="32"/>
        <v>43126</v>
      </c>
      <c r="X28" s="88">
        <f>VLOOKUP(W28,'Price Data'!$B$4:$AD$1048576,MATCH(AB$4,'Price Data'!$B$2:$AE$2,0),FALSE)</f>
        <v>112.19</v>
      </c>
      <c r="Y28" s="5">
        <f t="shared" si="2"/>
        <v>0</v>
      </c>
      <c r="Z28" s="79"/>
      <c r="AA28" s="212" t="str">
        <f>IF(Y28&gt;0,(Y28+SUM(Z$11:Z28))/X$6-1,"N/A")</f>
        <v>N/A</v>
      </c>
      <c r="AB28" s="344">
        <f>IF(VLOOKUP(AB$4,Transactions!$C$5:$M$23,7,FALSE)&gt;W28,0,IF(IFERROR(VLOOKUP(AB$4,Transactions!$C$39:$N$42,8,FALSE),0)&gt;W28,VLOOKUP(AB$4,Transactions!$C$5:$M$23,5,FALSE),VLOOKUP(AB$4,Transactions!$C$5:$M$23,5,FALSE)-IFERROR(VLOOKUP(AB$4,Transactions!$C$39:$N$42,5,FALSE),0)))</f>
        <v>0</v>
      </c>
      <c r="AD28" s="315">
        <f t="shared" si="33"/>
        <v>43126</v>
      </c>
      <c r="AE28" s="88">
        <f>VLOOKUP(AD28,'Price Data'!$B$4:$AD$1048576,MATCH(AI$4,'Price Data'!$B$2:$AE$2,0),FALSE)</f>
        <v>80.17</v>
      </c>
      <c r="AF28" s="5">
        <f t="shared" si="3"/>
        <v>0</v>
      </c>
      <c r="AG28" s="79"/>
      <c r="AH28" s="212" t="str">
        <f>IF(AF28&gt;0,(AF28+SUM(AG$11:AG28))/AE$6-1,"N/A")</f>
        <v>N/A</v>
      </c>
      <c r="AI28" s="344">
        <f>IF(VLOOKUP(AI$4,Transactions!$C$5:$M$23,7,FALSE)&gt;AD28,0,IF(IFERROR(VLOOKUP(AI$4,Transactions!$C$39:$N$42,8,FALSE),0)&gt;AD28,VLOOKUP(AI$4,Transactions!$C$5:$M$23,5,FALSE),VLOOKUP(AI$4,Transactions!$C$5:$M$23,5,FALSE)-IFERROR(VLOOKUP(AI$4,Transactions!$C$39:$N$42,5,FALSE),0)))</f>
        <v>0</v>
      </c>
      <c r="AK28" s="315">
        <f t="shared" si="34"/>
        <v>43126</v>
      </c>
      <c r="AL28" s="88">
        <f>VLOOKUP(AK28,'Price Data'!$B$4:$AD$1048576,MATCH(AP$4,'Price Data'!$B$2:$AE$2,0),FALSE)</f>
        <v>440.24</v>
      </c>
      <c r="AM28" s="5">
        <f t="shared" si="4"/>
        <v>0</v>
      </c>
      <c r="AN28" s="79"/>
      <c r="AO28" s="212" t="str">
        <f>IF(AM28&gt;0,(AM28+SUM(AN$11:AN28))/AL$6-1,"N/A")</f>
        <v>N/A</v>
      </c>
      <c r="AP28" s="344">
        <f>IF(VLOOKUP(AP$4,Transactions!$C$5:$M$23,7,FALSE)&gt;AK28,0,IF(IFERROR(VLOOKUP(AP$4,Transactions!$C$39:$N$42,8,FALSE),0)&gt;AK28,VLOOKUP(AP$4,Transactions!$C$5:$M$23,5,FALSE),VLOOKUP(AP$4,Transactions!$C$5:$M$23,5,FALSE)-IFERROR(VLOOKUP(AP$4,Transactions!$C$39:$N$42,5,FALSE),0)))</f>
        <v>0</v>
      </c>
      <c r="AR28" s="315">
        <f t="shared" si="35"/>
        <v>43126</v>
      </c>
      <c r="AS28" s="88">
        <f>VLOOKUP(AR28,'Price Data'!$B$4:$AD$1048576,MATCH(AW$4,'Price Data'!$B$2:$AE$2,0),FALSE)</f>
        <v>123.21</v>
      </c>
      <c r="AT28" s="5">
        <f t="shared" si="5"/>
        <v>0</v>
      </c>
      <c r="AU28" s="79"/>
      <c r="AV28" s="212" t="str">
        <f>IF(AT28&gt;0,(AT28+SUM(AU$11:AU28))/AS$6-1,"N/A")</f>
        <v>N/A</v>
      </c>
      <c r="AW28" s="344">
        <f>IF(VLOOKUP(AW$4,Transactions!$C$5:$M$23,7,FALSE)&gt;AR28,0,IF(IFERROR(VLOOKUP(AW$4,Transactions!$C$39:$N$42,8,FALSE),0)&gt;AR28,VLOOKUP(AW$4,Transactions!$C$5:$M$23,5,FALSE),VLOOKUP(AW$4,Transactions!$C$5:$M$23,5,FALSE)-IFERROR(VLOOKUP(AW$4,Transactions!$C$39:$N$42,5,FALSE),0)))</f>
        <v>0</v>
      </c>
      <c r="AY28" s="315">
        <f t="shared" si="36"/>
        <v>43126</v>
      </c>
      <c r="AZ28" s="88">
        <f>VLOOKUP(AY28,'Price Data'!$B$4:$AD$1048576,MATCH(BD$4,'Price Data'!$B$2:$AE$2,0),FALSE)</f>
        <v>113.7</v>
      </c>
      <c r="BA28" s="5">
        <f t="shared" si="6"/>
        <v>0</v>
      </c>
      <c r="BB28" s="79"/>
      <c r="BC28" s="212" t="str">
        <f>IF(BA28&gt;0,(BA28+SUM(BB$11:BB28))/AZ$6-1,"N/A")</f>
        <v>N/A</v>
      </c>
      <c r="BD28" s="344">
        <f>IF(VLOOKUP(BD$4,Transactions!$C$5:$M$23,7,FALSE)&gt;AY28,0,IF(IFERROR(VLOOKUP(BD$4,Transactions!$C$39:$N$42,8,FALSE),0)&gt;AY28,VLOOKUP(BD$4,Transactions!$C$5:$M$23,5,FALSE),VLOOKUP(BD$4,Transactions!$C$5:$M$23,5,FALSE)-IFERROR(VLOOKUP(BD$4,Transactions!$C$39:$N$42,5,FALSE),0)))</f>
        <v>0</v>
      </c>
      <c r="BF28" s="315">
        <f t="shared" si="37"/>
        <v>43126</v>
      </c>
      <c r="BG28" s="88">
        <f>VLOOKUP(BF28,'Price Data'!$B$4:$AD$1048576,MATCH(BK$4,'Price Data'!$B$2:$AE$2,0),FALSE)</f>
        <v>64.25</v>
      </c>
      <c r="BH28" s="5">
        <f t="shared" si="7"/>
        <v>64.25</v>
      </c>
      <c r="BI28" s="79"/>
      <c r="BJ28" s="212">
        <f>IF(BH28&gt;0,(BH28+SUM(BI$11:BI28))/BG$6-1,"N/A")</f>
        <v>5.4993472584856429E-2</v>
      </c>
      <c r="BK28" s="344">
        <f>IF(VLOOKUP(BK$4,Transactions!$C$5:$M$23,7,FALSE)&gt;BF28,0,IF(IFERROR(VLOOKUP(BK$4,Transactions!$C$39:$N$42,8,FALSE),0)&gt;BF28,VLOOKUP(BK$4,Transactions!$C$5:$M$23,5,FALSE),VLOOKUP(BK$4,Transactions!$C$5:$M$23,5,FALSE)-IFERROR(VLOOKUP(BK$4,Transactions!$C$39:$N$42,5,FALSE),0)))</f>
        <v>10</v>
      </c>
      <c r="BM28" s="315">
        <f t="shared" si="38"/>
        <v>43126</v>
      </c>
      <c r="BN28" s="88">
        <f>VLOOKUP(BM28,'Price Data'!$B$4:$AD$1048576,MATCH(BR$4,'Price Data'!$B$2:$AE$2,0),FALSE)</f>
        <v>57.12</v>
      </c>
      <c r="BO28" s="5">
        <f t="shared" si="8"/>
        <v>57.12</v>
      </c>
      <c r="BP28" s="79"/>
      <c r="BQ28" s="212">
        <f>IF(BO28&gt;0,(BO28+SUM(BP$11:BP28))/BN$6-1,"N/A")</f>
        <v>0.11737089201877926</v>
      </c>
      <c r="BR28" s="344">
        <f>IF(VLOOKUP(BR$4,Transactions!$C$5:$M$23,7,FALSE)&gt;BM28,0,IF(IFERROR(VLOOKUP(BR$4,Transactions!$C$39:$N$42,8,FALSE),0)&gt;BM28,VLOOKUP(BR$4,Transactions!$C$5:$M$23,5,FALSE),VLOOKUP(BR$4,Transactions!$C$5:$M$23,5,FALSE)-IFERROR(VLOOKUP(BR$4,Transactions!$C$39:$N$42,5,FALSE),0)))</f>
        <v>12</v>
      </c>
      <c r="BT28" s="315">
        <f t="shared" si="39"/>
        <v>43126</v>
      </c>
      <c r="BU28" s="88">
        <f>VLOOKUP(BT28,'Price Data'!$B$4:$AD$1048576,MATCH(BY$4,'Price Data'!$B$2:$AE$2,0),FALSE)</f>
        <v>93.39</v>
      </c>
      <c r="BV28" s="5">
        <f t="shared" si="9"/>
        <v>93.39</v>
      </c>
      <c r="BW28" s="79"/>
      <c r="BX28" s="212">
        <f>IF(BV28&gt;0,(BV28+SUM(BW$11:BW28))/BU$6-1,"N/A")</f>
        <v>2.7505776213004651E-2</v>
      </c>
      <c r="BY28" s="344">
        <f>IF(VLOOKUP(BY$4,Transactions!$C$5:$M$23,7,FALSE)&gt;BT28,0,IF(IFERROR(VLOOKUP(BY$4,Transactions!$C$39:$N$42,8,FALSE),0)&gt;BT28,VLOOKUP(BY$4,Transactions!$C$5:$M$23,5,FALSE),VLOOKUP(BY$4,Transactions!$C$5:$M$23,5,FALSE)-IFERROR(VLOOKUP(BY$4,Transactions!$C$39:$N$42,5,FALSE),0)))</f>
        <v>11</v>
      </c>
      <c r="CA28" s="315">
        <f t="shared" si="40"/>
        <v>43126</v>
      </c>
      <c r="CB28" s="88">
        <f>VLOOKUP(CA28,'Price Data'!$B$4:$AD$1048576,MATCH(CF$4,'Price Data'!$B$2:$AE$2,0),FALSE)</f>
        <v>223.64</v>
      </c>
      <c r="CC28" s="5">
        <f t="shared" si="10"/>
        <v>223.64</v>
      </c>
      <c r="CD28" s="79"/>
      <c r="CE28" s="212">
        <f>IF(CC28&gt;0,(CC28+SUM(CD$11:CD28))/CB$6-1,"N/A")</f>
        <v>-2.1568884805530097E-2</v>
      </c>
      <c r="CF28" s="344">
        <f>IF(VLOOKUP(CF$4,Transactions!$C$5:$M$23,7,FALSE)&gt;CA28,0,IF(IFERROR(VLOOKUP(CF$4,Transactions!$C$39:$N$42,8,FALSE),0)&gt;CA28,VLOOKUP(CF$4,Transactions!$C$5:$M$23,5,FALSE),VLOOKUP(CF$4,Transactions!$C$5:$M$23,5,FALSE)-IFERROR(VLOOKUP(CF$4,Transactions!$C$39:$N$42,5,FALSE),0)))</f>
        <v>6</v>
      </c>
      <c r="CH28" s="315">
        <f t="shared" si="41"/>
        <v>43126</v>
      </c>
      <c r="CI28" s="88">
        <f>VLOOKUP(CH28,'Price Data'!$B$4:$AD$1048576,MATCH(CM$4,'Price Data'!$B$2:$AE$2,0),FALSE)</f>
        <v>85.45</v>
      </c>
      <c r="CJ28" s="5">
        <f t="shared" si="11"/>
        <v>85.45</v>
      </c>
      <c r="CK28" s="79"/>
      <c r="CL28" s="212">
        <f>IF(CJ28&gt;0,(CJ28+SUM(CK$11:CK28))/CI$6-1,"N/A")</f>
        <v>0.16069002988318393</v>
      </c>
      <c r="CM28" s="344">
        <f>IF(VLOOKUP(CM$4,Transactions!$C$5:$M$23,7,FALSE)&gt;CH28,0,IF(IFERROR(VLOOKUP(CM$4,Transactions!$C$39:$N$42,8,FALSE),0)&gt;CH28,VLOOKUP(CM$4,Transactions!$C$5:$M$23,5,FALSE),VLOOKUP(CM$4,Transactions!$C$5:$M$23,5,FALSE)-IFERROR(VLOOKUP(CM$4,Transactions!$C$39:$N$42,5,FALSE),0)))</f>
        <v>19</v>
      </c>
      <c r="CO28" s="315">
        <f t="shared" si="42"/>
        <v>43126</v>
      </c>
      <c r="CP28" s="88">
        <f>VLOOKUP(CO28,'Price Data'!$B$4:$AD$1048576,MATCH(CT$4,'Price Data'!$B$2:$AE$2,0),FALSE)</f>
        <v>122.42</v>
      </c>
      <c r="CQ28" s="5">
        <f t="shared" si="12"/>
        <v>122.42</v>
      </c>
      <c r="CR28" s="79"/>
      <c r="CS28" s="212">
        <f>IF(CQ28&gt;0,(CQ28+SUM(CR$11:CR28))/CP$6-1,"N/A")</f>
        <v>8.9533641865432667E-2</v>
      </c>
      <c r="CT28" s="344">
        <f>IF(VLOOKUP(CT$4,Transactions!$C$5:$M$23,7,FALSE)&gt;CO28,0,IF(IFERROR(VLOOKUP(CT$4,Transactions!$C$39:$N$42,8,FALSE),0)&gt;CO28,VLOOKUP(CT$4,Transactions!$C$5:$M$23,5,FALSE),VLOOKUP(CT$4,Transactions!$C$5:$M$23,5,FALSE)-IFERROR(VLOOKUP(CT$4,Transactions!$C$39:$N$42,5,FALSE),0)))</f>
        <v>7</v>
      </c>
      <c r="CV28" s="315">
        <f t="shared" si="43"/>
        <v>43126</v>
      </c>
      <c r="CW28" s="88">
        <f>VLOOKUP(CV28,'Price Data'!$B$4:$AD$1048576,MATCH(DA$4,'Price Data'!$B$2:$AE$2,0),FALSE)</f>
        <v>204.01</v>
      </c>
      <c r="CX28" s="5">
        <f t="shared" si="13"/>
        <v>204.01</v>
      </c>
      <c r="CY28" s="79"/>
      <c r="CZ28" s="212">
        <f>IF(CX28&gt;0,(CX28+SUM(CY$11:CY28))/CW$6-1,"N/A")</f>
        <v>8.4525011961086527E-2</v>
      </c>
      <c r="DA28" s="344">
        <f>IF(VLOOKUP(DA$4,Transactions!$C$5:$M$23,7,FALSE)&gt;CV28,0,IF(IFERROR(VLOOKUP(DA$4,Transactions!$C$39:$N$42,8,FALSE),0)&gt;CV28,VLOOKUP(DA$4,Transactions!$C$5:$M$23,5,FALSE),VLOOKUP(DA$4,Transactions!$C$5:$M$23,5,FALSE)-IFERROR(VLOOKUP(DA$4,Transactions!$C$39:$N$42,5,FALSE),0)))</f>
        <v>9.4038062835574934</v>
      </c>
      <c r="DC28" s="315">
        <f t="shared" si="44"/>
        <v>43126</v>
      </c>
      <c r="DD28" s="88">
        <f>VLOOKUP(DC28,'Price Data'!$B$4:$AD$1048576,MATCH(DH$4,'Price Data'!$B$2:$AE$2,0),FALSE)</f>
        <v>169.17</v>
      </c>
      <c r="DE28" s="5">
        <f t="shared" si="14"/>
        <v>169.17</v>
      </c>
      <c r="DF28" s="79"/>
      <c r="DG28" s="212">
        <f>IF(DE28&gt;0,(DE28+SUM(DF$11:DF28))/DD$6-1,"N/A")</f>
        <v>6.954542580767531E-2</v>
      </c>
      <c r="DH28" s="344">
        <f>IF(VLOOKUP(DH$4,Transactions!$C$5:$M$23,7,FALSE)&gt;DC28,0,IF(IFERROR(VLOOKUP(DH$4,Transactions!$C$39:$N$42,8,FALSE),0)&gt;DC28,VLOOKUP(DH$4,Transactions!$C$5:$M$23,5,FALSE),VLOOKUP(DH$4,Transactions!$C$5:$M$23,5,FALSE)-IFERROR(VLOOKUP(DH$4,Transactions!$C$39:$N$42,5,FALSE),0)))</f>
        <v>64.264399064297919</v>
      </c>
      <c r="DJ28" s="315">
        <f t="shared" si="45"/>
        <v>43126</v>
      </c>
      <c r="DK28" s="88">
        <f>VLOOKUP(DJ28,'Price Data'!$B$4:$AD$1048576,MATCH(DO$4,'Price Data'!$B$2:$AE$2,0),FALSE)</f>
        <v>268.85000000000002</v>
      </c>
      <c r="DL28" s="5">
        <f t="shared" si="15"/>
        <v>268.85000000000002</v>
      </c>
      <c r="DM28" s="79"/>
      <c r="DN28" s="212">
        <f>IF(DL28&gt;0,(DL28+SUM(DM$11:DM28))/DK$6-1,"N/A")</f>
        <v>7.7598300533087583E-2</v>
      </c>
      <c r="DO28" s="344">
        <f>IF(VLOOKUP(DO$4,Transactions!$C$5:$M$23,7,FALSE)&gt;DJ28,0,IF(IFERROR(VLOOKUP(DO$4,Transactions!$C$39:$N$42,8,FALSE),0)&gt;DJ28,VLOOKUP(DO$4,Transactions!$C$5:$M$23,5,FALSE),VLOOKUP(DO$4,Transactions!$C$5:$M$23,5,FALSE)-IFERROR(VLOOKUP(DO$4,Transactions!$C$39:$N$42,5,FALSE),0)))</f>
        <v>8</v>
      </c>
      <c r="DQ28" s="315">
        <f t="shared" si="46"/>
        <v>43126</v>
      </c>
      <c r="DR28" s="88">
        <f>VLOOKUP(DQ28,'Price Data'!$B$4:$AD$1048576,MATCH(DV$4,'Price Data'!$B$2:$AE$2,0),FALSE)</f>
        <v>94.06</v>
      </c>
      <c r="DS28" s="5">
        <f t="shared" si="16"/>
        <v>94.06</v>
      </c>
      <c r="DT28" s="79"/>
      <c r="DU28" s="212">
        <f>IF(DS28&gt;0,(DS28+SUM(DT$11:DT28))/DR$6-1,"N/A")</f>
        <v>9.9602525134439901E-2</v>
      </c>
      <c r="DV28" s="344">
        <f>IF(VLOOKUP(DV$4,Transactions!$C$5:$M$23,7,FALSE)&gt;DQ28,0,IF(IFERROR(VLOOKUP(DV$4,Transactions!$C$39:$N$42,8,FALSE),0)&gt;DQ28,VLOOKUP(DV$4,Transactions!$C$5:$M$23,5,FALSE),VLOOKUP(DV$4,Transactions!$C$5:$M$23,5,FALSE)-IFERROR(VLOOKUP(DV$4,Transactions!$C$39:$N$42,5,FALSE),0)))</f>
        <v>23</v>
      </c>
      <c r="DX28" s="315">
        <f t="shared" si="47"/>
        <v>43126</v>
      </c>
      <c r="DY28" s="88">
        <f>VLOOKUP(DX28,'Price Data'!$B$4:$AD$1048576,MATCH(EC$4,'Price Data'!$B$2:$AE$2,0),FALSE)</f>
        <v>68.040000000000006</v>
      </c>
      <c r="DZ28" s="5">
        <f t="shared" si="17"/>
        <v>68.040000000000006</v>
      </c>
      <c r="EA28" s="79"/>
      <c r="EB28" s="212">
        <f>IF(DZ28&gt;0,(DZ28+SUM(EA$11:EA28))/DY$6-1,"N/A")</f>
        <v>8.7769784172662124E-2</v>
      </c>
      <c r="EC28" s="344">
        <f>IF(VLOOKUP(EC$4,Transactions!$C$5:$M$23,7,FALSE)&gt;DX28,0,IF(IFERROR(VLOOKUP(EC$4,Transactions!$C$39:$N$42,8,FALSE),0)&gt;DX28,VLOOKUP(EC$4,Transactions!$C$5:$M$23,5,FALSE),VLOOKUP(EC$4,Transactions!$C$5:$M$23,5,FALSE)-IFERROR(VLOOKUP(EC$4,Transactions!$C$39:$N$42,5,FALSE),0)))</f>
        <v>27</v>
      </c>
      <c r="EF28" s="315">
        <f t="shared" si="48"/>
        <v>43126</v>
      </c>
      <c r="EG28" s="88">
        <f>VLOOKUP(EF28,'Price Data'!$B$4:$AD$1048576,MATCH(EK$4,'Price Data'!$B$2:$AE$2,0),FALSE)</f>
        <v>10.69</v>
      </c>
      <c r="EH28" s="5">
        <f t="shared" si="18"/>
        <v>0</v>
      </c>
      <c r="EI28" s="79"/>
      <c r="EJ28" s="212" t="str">
        <f>IF(EH28&gt;0,(EH28+SUM(EI$11:EI28))/EG$6-1,"N/A")</f>
        <v>N/A</v>
      </c>
      <c r="EK28" s="344">
        <f>IF(VLOOKUP(EK$4,Transactions!$C$26:$M$34,7,FALSE)&gt;EF28,0,IF(IFERROR(VLOOKUP(EK$4,Transactions!$C$45:$N65,8,FALSE),0)&gt;EF28,VLOOKUP(EK$4,Transactions!$C$26:$M$34,5,FALSE),VLOOKUP(EK$4,Transactions!$C$26:$M$34,5,FALSE)-IFERROR(VLOOKUP(EK$4,Transactions!$C$45:$N$47,5,FALSE),0)))</f>
        <v>0</v>
      </c>
      <c r="EM28" s="315">
        <f t="shared" si="49"/>
        <v>43126</v>
      </c>
      <c r="EN28" s="88">
        <f>VLOOKUP(EM28,'Price Data'!$B$4:$AD$1048576,MATCH(ER$4,'Price Data'!$B$2:$AE$2,0),FALSE)</f>
        <v>87.76</v>
      </c>
      <c r="EO28" s="5">
        <f t="shared" si="19"/>
        <v>87.76</v>
      </c>
      <c r="EP28" s="79"/>
      <c r="EQ28" s="212">
        <f>IF(EO28&gt;0,(EO28+SUM(EP$11:EP28))/EN$6-1,"N/A")</f>
        <v>5.7300022920008242E-3</v>
      </c>
      <c r="ER28" s="344">
        <f>IF(VLOOKUP(ER$4,Transactions!$C$26:$M$34,7,FALSE)&gt;EM28,0,IF(IFERROR(VLOOKUP(ER$4,Transactions!$C$45:$N65,8,FALSE),0)&gt;EM28,VLOOKUP(ER$4,Transactions!$C$26:$M$34,5,FALSE),VLOOKUP(ER$4,Transactions!$C$26:$M$34,5,FALSE)-IFERROR(VLOOKUP(ER$4,Transactions!$C$45:$N$47,5,FALSE),0)))</f>
        <v>0</v>
      </c>
      <c r="ET28" s="315">
        <f t="shared" si="50"/>
        <v>43126</v>
      </c>
      <c r="EU28" s="88">
        <f>VLOOKUP(ET28,'Price Data'!$B$4:$AD$1048576,MATCH(EY$4,'Price Data'!$B$2:$AE$2,0),FALSE)</f>
        <v>86.64</v>
      </c>
      <c r="EV28" s="5">
        <f t="shared" si="20"/>
        <v>86.64</v>
      </c>
      <c r="EW28" s="79"/>
      <c r="EX28" s="212">
        <f>IF(EV28&gt;0,(EV28+SUM(EW$11:EW28))/EU$6-1,"N/A")</f>
        <v>-8.5822176450395249E-3</v>
      </c>
      <c r="EY28" s="344">
        <f>IF(VLOOKUP(EY$4,Transactions!$C$26:$M$34,7,FALSE)&gt;ET28,0,IF(IFERROR(VLOOKUP(EY$4,Transactions!$C$45:$N65,8,FALSE),0)&gt;ET28,VLOOKUP(EY$4,Transactions!$C$26:$M$34,5,FALSE),VLOOKUP(EY$4,Transactions!$C$26:$M$34,5,FALSE)-IFERROR(VLOOKUP(EY$4,Transactions!$C$45:$N$47,5,FALSE),0)))</f>
        <v>12.608879734523402</v>
      </c>
      <c r="FA28" s="315">
        <f t="shared" si="51"/>
        <v>43126</v>
      </c>
      <c r="FB28" s="88">
        <f>VLOOKUP(FA28,'Price Data'!$B$4:$AD$1048576,MATCH(FF$4,'Price Data'!$B$2:$AE$2,0),FALSE)</f>
        <v>50.9</v>
      </c>
      <c r="FC28" s="5">
        <f t="shared" si="21"/>
        <v>50.9</v>
      </c>
      <c r="FD28" s="79"/>
      <c r="FE28" s="212">
        <f>IF(FC28&gt;0,(FC28+SUM(FD$11:FD28))/FB$6-1,"N/A")</f>
        <v>-7.2166959235421269E-3</v>
      </c>
      <c r="FF28" s="344">
        <f>IF(VLOOKUP(FF$4,Transactions!$C$26:$M$34,7,FALSE)&gt;FA28,0,IF(IFERROR(VLOOKUP(FF$4,Transactions!$C$45:$N65,8,FALSE),0)&gt;FA28,VLOOKUP(FF$4,Transactions!$C$26:$M$34,5,FALSE),VLOOKUP(FF$4,Transactions!$C$26:$M$34,5,FALSE)-IFERROR(VLOOKUP(FF$4,Transactions!$C$45:$N$47,5,FALSE),0)))</f>
        <v>20.356738833625901</v>
      </c>
      <c r="FH28" s="315">
        <f t="shared" si="52"/>
        <v>43126</v>
      </c>
      <c r="FI28" s="88">
        <f>VLOOKUP(FH28,'Price Data'!$B$4:$AD$1048576,MATCH(FM$4,'Price Data'!$B$2:$AE$2,0),FALSE)</f>
        <v>24.331600000000002</v>
      </c>
      <c r="FJ28" s="5">
        <f t="shared" si="22"/>
        <v>24.331600000000002</v>
      </c>
      <c r="FK28" s="79"/>
      <c r="FL28" s="212">
        <f>IF(FJ28&gt;0,(FJ28+SUM(FK$11:FK28))/FI$6-1,"N/A")</f>
        <v>-7.5564681724848981E-4</v>
      </c>
      <c r="FM28" s="344">
        <f>IF(VLOOKUP(FM$4,Transactions!$C$26:$M$34,7,FALSE)&gt;FH28,0,IF(IFERROR(VLOOKUP(FM$4,Transactions!$C$45:$N65,8,FALSE),0)&gt;FH28,VLOOKUP(FM$4,Transactions!$C$26:$M$34,5,FALSE),VLOOKUP(FM$4,Transactions!$C$26:$M$34,5,FALSE)-IFERROR(VLOOKUP(FM$4,Transactions!$C$45:$N$47,5,FALSE),0)))</f>
        <v>64.516221765913755</v>
      </c>
      <c r="FO28" s="315">
        <f t="shared" si="53"/>
        <v>43126</v>
      </c>
      <c r="FP28" s="88">
        <f>VLOOKUP(FO28,'Price Data'!$B$4:$AD$1048576,MATCH(FT$4,'Price Data'!$B$2:$AE$2,0),FALSE)</f>
        <v>103.77</v>
      </c>
      <c r="FQ28" s="5">
        <f t="shared" si="23"/>
        <v>103.77</v>
      </c>
      <c r="FR28" s="79"/>
      <c r="FS28" s="212">
        <f>IF(FQ28&gt;0,(FQ28+SUM(FR$11:FR28))/FP$6-1,"N/A")</f>
        <v>-1.7050298380221651E-2</v>
      </c>
      <c r="FT28" s="344">
        <f>IF(VLOOKUP(FT$4,Transactions!$C$26:$M$34,7,FALSE)&gt;FO28,0,IF(IFERROR(VLOOKUP(FT$4,Transactions!$C$45:$N65,8,FALSE),0)&gt;FO28,VLOOKUP(FT$4,Transactions!$C$26:$M$34,5,FALSE),VLOOKUP(FT$4,Transactions!$C$26:$M$34,5,FALSE)-IFERROR(VLOOKUP(FT$4,Transactions!$C$45:$N$47,5,FALSE),0)))</f>
        <v>4.6685611442644692</v>
      </c>
      <c r="FV28" s="315">
        <f t="shared" si="54"/>
        <v>43126</v>
      </c>
      <c r="FW28" s="88">
        <f>VLOOKUP(FV28,'Price Data'!$B$4:$AD$1048576,MATCH(GA$4,'Price Data'!$B$2:$AE$2,0),FALSE)</f>
        <v>116.02</v>
      </c>
      <c r="FX28" s="5">
        <f t="shared" si="24"/>
        <v>116.02</v>
      </c>
      <c r="FY28" s="79"/>
      <c r="FZ28" s="212">
        <f>IF(FX28&gt;0,(FX28+SUM(FY$11:FY28))/FW$6-1,"N/A")</f>
        <v>-6.8906115417743941E-4</v>
      </c>
      <c r="GA28" s="344">
        <f>IF(VLOOKUP(GA$4,Transactions!$C$26:$M$34,7,FALSE)&gt;FV28,0,IF(IFERROR(VLOOKUP(GA$4,Transactions!$C$45:$N65,8,FALSE),0)&gt;FV28,VLOOKUP(GA$4,Transactions!$C$26:$M$34,5,FALSE),VLOOKUP(GA$4,Transactions!$C$26:$M$34,5,FALSE)-IFERROR(VLOOKUP(GA$4,Transactions!$C$45:$N$47,5,FALSE),0)))</f>
        <v>17.517743324720069</v>
      </c>
      <c r="GD28" s="315">
        <f t="shared" si="55"/>
        <v>43126</v>
      </c>
      <c r="GE28" s="88">
        <f>VLOOKUP(GD28,'Price Data'!$B$4:$AD$1048576,MATCH(GI$4,'Price Data'!$B$2:$AE$2,0),FALSE)</f>
        <v>1694.2329999999999</v>
      </c>
      <c r="GF28" s="5">
        <f t="shared" si="25"/>
        <v>1694.2329999999999</v>
      </c>
      <c r="GG28" s="79"/>
      <c r="GH28" s="212">
        <f>IF(GF28&gt;0,(GF28+SUM(GG$11:GG28))/GE$6-1,"N/A")</f>
        <v>7.0422739880083629E-2</v>
      </c>
      <c r="GI28" s="374">
        <v>0.5</v>
      </c>
      <c r="GK28" s="315">
        <f t="shared" si="56"/>
        <v>43126</v>
      </c>
      <c r="GL28" s="88">
        <f>VLOOKUP(GK28,'Price Data'!$B$4:$AD$1048576,MATCH(GP$4,'Price Data'!$B$2:$AE$2,0),FALSE)</f>
        <v>2248.9299999999998</v>
      </c>
      <c r="GM28" s="5">
        <f t="shared" si="26"/>
        <v>2248.9299999999998</v>
      </c>
      <c r="GN28" s="79"/>
      <c r="GO28" s="212">
        <f>IF(GM28&gt;0,(GM28+SUM(GN$11:GN28))/GL$6-1,"N/A")</f>
        <v>6.9162566260191571E-2</v>
      </c>
      <c r="GP28" s="374">
        <v>0.2</v>
      </c>
      <c r="GR28" s="315">
        <f t="shared" si="57"/>
        <v>43126</v>
      </c>
      <c r="GS28" s="88">
        <f>VLOOKUP(GR28,'Price Data'!$B$4:$AD$1048576,MATCH(GW$4,'Price Data'!$B$2:$AE$2,0),FALSE)</f>
        <v>2026.96</v>
      </c>
      <c r="GT28" s="5">
        <f t="shared" si="27"/>
        <v>2026.96</v>
      </c>
      <c r="GU28" s="79"/>
      <c r="GV28" s="212">
        <f>IF(GT28&gt;0,(GT28+SUM(GU$11:GU28))/GS$6-1,"N/A")</f>
        <v>-9.4850882294013061E-3</v>
      </c>
      <c r="GW28" s="374">
        <v>0.3</v>
      </c>
    </row>
    <row r="29" spans="1:205" x14ac:dyDescent="0.25">
      <c r="A29">
        <v>19</v>
      </c>
      <c r="B29" s="315">
        <f>'Price Data'!B23</f>
        <v>43129</v>
      </c>
      <c r="C29" s="200">
        <f t="shared" si="58"/>
        <v>24977.452340162527</v>
      </c>
      <c r="D29" s="200">
        <f t="shared" si="28"/>
        <v>0</v>
      </c>
      <c r="E29" s="200">
        <f t="shared" si="59"/>
        <v>6196.0635960086856</v>
      </c>
      <c r="F29" s="200">
        <f t="shared" si="29"/>
        <v>0</v>
      </c>
      <c r="I29" s="315">
        <f t="shared" si="30"/>
        <v>43129</v>
      </c>
      <c r="J29" s="88">
        <f>VLOOKUP(I29,'Price Data'!$B$4:$AD$1048576,MATCH(N$4,'Price Data'!$B$2:$AE$2,0),FALSE)</f>
        <v>83.63</v>
      </c>
      <c r="K29" s="5">
        <f t="shared" si="0"/>
        <v>0</v>
      </c>
      <c r="M29" s="212" t="str">
        <f>IF(K29&gt;0,(K29+SUM(L$11:L29))/J$6-1,"N/A")</f>
        <v>N/A</v>
      </c>
      <c r="N29" s="344">
        <f>IF(VLOOKUP(N$4,Transactions!$C$5:$M$23,7,FALSE)&gt;I29,0,IF(IFERROR(VLOOKUP(N$4,Transactions!$C$39:$N$42,8,FALSE),0)&gt;I29,VLOOKUP(N$4,Transactions!$C$5:$M$23,5,FALSE),VLOOKUP(N$4,Transactions!$C$5:$M$23,5,FALSE)-IFERROR(VLOOKUP(N$4,Transactions!$C$39:$N$42,5,FALSE),0)))</f>
        <v>0</v>
      </c>
      <c r="P29" s="315">
        <f t="shared" si="31"/>
        <v>43129</v>
      </c>
      <c r="Q29" s="88">
        <f>VLOOKUP(P29,'Price Data'!$B$4:$AD$1048576,MATCH(U$4,'Price Data'!$B$2:$AE$2,0),FALSE)</f>
        <v>63.36</v>
      </c>
      <c r="R29" s="5">
        <f t="shared" si="1"/>
        <v>0</v>
      </c>
      <c r="T29" s="212" t="str">
        <f>IF(R29&gt;0,(R29+SUM(S$11:S29))/Q$6-1,"N/A")</f>
        <v>N/A</v>
      </c>
      <c r="U29" s="344">
        <f>IF(VLOOKUP(U$4,Transactions!$C$5:$M$23,7,FALSE)&gt;P29,0,IF(IFERROR(VLOOKUP(U$4,Transactions!$C$39:$N$42,8,FALSE),0)&gt;P29,VLOOKUP(U$4,Transactions!$C$5:$M$23,5,FALSE),VLOOKUP(U$4,Transactions!$C$5:$M$23,5,FALSE)-IFERROR(VLOOKUP(U$4,Transactions!$C$39:$N$42,5,FALSE),0)))</f>
        <v>0</v>
      </c>
      <c r="W29" s="315">
        <f t="shared" si="32"/>
        <v>43129</v>
      </c>
      <c r="X29" s="88">
        <f>VLOOKUP(W29,'Price Data'!$B$4:$AD$1048576,MATCH(AB$4,'Price Data'!$B$2:$AE$2,0),FALSE)</f>
        <v>111.54</v>
      </c>
      <c r="Y29" s="5">
        <f t="shared" si="2"/>
        <v>0</v>
      </c>
      <c r="Z29" s="79"/>
      <c r="AA29" s="212" t="str">
        <f>IF(Y29&gt;0,(Y29+SUM(Z$11:Z29))/X$6-1,"N/A")</f>
        <v>N/A</v>
      </c>
      <c r="AB29" s="344">
        <f>IF(VLOOKUP(AB$4,Transactions!$C$5:$M$23,7,FALSE)&gt;W29,0,IF(IFERROR(VLOOKUP(AB$4,Transactions!$C$39:$N$42,8,FALSE),0)&gt;W29,VLOOKUP(AB$4,Transactions!$C$5:$M$23,5,FALSE),VLOOKUP(AB$4,Transactions!$C$5:$M$23,5,FALSE)-IFERROR(VLOOKUP(AB$4,Transactions!$C$39:$N$42,5,FALSE),0)))</f>
        <v>0</v>
      </c>
      <c r="AD29" s="315">
        <f t="shared" si="33"/>
        <v>43129</v>
      </c>
      <c r="AE29" s="88">
        <f>VLOOKUP(AD29,'Price Data'!$B$4:$AD$1048576,MATCH(AI$4,'Price Data'!$B$2:$AE$2,0),FALSE)</f>
        <v>78.91</v>
      </c>
      <c r="AF29" s="5">
        <f t="shared" si="3"/>
        <v>0</v>
      </c>
      <c r="AG29" s="79"/>
      <c r="AH29" s="212" t="str">
        <f>IF(AF29&gt;0,(AF29+SUM(AG$11:AG29))/AE$6-1,"N/A")</f>
        <v>N/A</v>
      </c>
      <c r="AI29" s="344">
        <f>IF(VLOOKUP(AI$4,Transactions!$C$5:$M$23,7,FALSE)&gt;AD29,0,IF(IFERROR(VLOOKUP(AI$4,Transactions!$C$39:$N$42,8,FALSE),0)&gt;AD29,VLOOKUP(AI$4,Transactions!$C$5:$M$23,5,FALSE),VLOOKUP(AI$4,Transactions!$C$5:$M$23,5,FALSE)-IFERROR(VLOOKUP(AI$4,Transactions!$C$39:$N$42,5,FALSE),0)))</f>
        <v>0</v>
      </c>
      <c r="AK29" s="315">
        <f t="shared" si="34"/>
        <v>43129</v>
      </c>
      <c r="AL29" s="88">
        <f>VLOOKUP(AK29,'Price Data'!$B$4:$AD$1048576,MATCH(AP$4,'Price Data'!$B$2:$AE$2,0),FALSE)</f>
        <v>436.34</v>
      </c>
      <c r="AM29" s="5">
        <f t="shared" si="4"/>
        <v>0</v>
      </c>
      <c r="AN29" s="79"/>
      <c r="AO29" s="212" t="str">
        <f>IF(AM29&gt;0,(AM29+SUM(AN$11:AN29))/AL$6-1,"N/A")</f>
        <v>N/A</v>
      </c>
      <c r="AP29" s="344">
        <f>IF(VLOOKUP(AP$4,Transactions!$C$5:$M$23,7,FALSE)&gt;AK29,0,IF(IFERROR(VLOOKUP(AP$4,Transactions!$C$39:$N$42,8,FALSE),0)&gt;AK29,VLOOKUP(AP$4,Transactions!$C$5:$M$23,5,FALSE),VLOOKUP(AP$4,Transactions!$C$5:$M$23,5,FALSE)-IFERROR(VLOOKUP(AP$4,Transactions!$C$39:$N$42,5,FALSE),0)))</f>
        <v>0</v>
      </c>
      <c r="AR29" s="315">
        <f t="shared" si="35"/>
        <v>43129</v>
      </c>
      <c r="AS29" s="88">
        <f>VLOOKUP(AR29,'Price Data'!$B$4:$AD$1048576,MATCH(AW$4,'Price Data'!$B$2:$AE$2,0),FALSE)</f>
        <v>122.31</v>
      </c>
      <c r="AT29" s="5">
        <f t="shared" si="5"/>
        <v>0</v>
      </c>
      <c r="AU29" s="79"/>
      <c r="AV29" s="212" t="str">
        <f>IF(AT29&gt;0,(AT29+SUM(AU$11:AU29))/AS$6-1,"N/A")</f>
        <v>N/A</v>
      </c>
      <c r="AW29" s="344">
        <f>IF(VLOOKUP(AW$4,Transactions!$C$5:$M$23,7,FALSE)&gt;AR29,0,IF(IFERROR(VLOOKUP(AW$4,Transactions!$C$39:$N$42,8,FALSE),0)&gt;AR29,VLOOKUP(AW$4,Transactions!$C$5:$M$23,5,FALSE),VLOOKUP(AW$4,Transactions!$C$5:$M$23,5,FALSE)-IFERROR(VLOOKUP(AW$4,Transactions!$C$39:$N$42,5,FALSE),0)))</f>
        <v>0</v>
      </c>
      <c r="AY29" s="315">
        <f t="shared" si="36"/>
        <v>43129</v>
      </c>
      <c r="AZ29" s="88">
        <f>VLOOKUP(AY29,'Price Data'!$B$4:$AD$1048576,MATCH(BD$4,'Price Data'!$B$2:$AE$2,0),FALSE)</f>
        <v>113.3</v>
      </c>
      <c r="BA29" s="5">
        <f t="shared" si="6"/>
        <v>0</v>
      </c>
      <c r="BB29" s="79"/>
      <c r="BC29" s="212" t="str">
        <f>IF(BA29&gt;0,(BA29+SUM(BB$11:BB29))/AZ$6-1,"N/A")</f>
        <v>N/A</v>
      </c>
      <c r="BD29" s="344">
        <f>IF(VLOOKUP(BD$4,Transactions!$C$5:$M$23,7,FALSE)&gt;AY29,0,IF(IFERROR(VLOOKUP(BD$4,Transactions!$C$39:$N$42,8,FALSE),0)&gt;AY29,VLOOKUP(BD$4,Transactions!$C$5:$M$23,5,FALSE),VLOOKUP(BD$4,Transactions!$C$5:$M$23,5,FALSE)-IFERROR(VLOOKUP(BD$4,Transactions!$C$39:$N$42,5,FALSE),0)))</f>
        <v>0</v>
      </c>
      <c r="BF29" s="315">
        <f t="shared" si="37"/>
        <v>43129</v>
      </c>
      <c r="BG29" s="88">
        <f>VLOOKUP(BF29,'Price Data'!$B$4:$AD$1048576,MATCH(BK$4,'Price Data'!$B$2:$AE$2,0),FALSE)</f>
        <v>64.430000000000007</v>
      </c>
      <c r="BH29" s="5">
        <f t="shared" si="7"/>
        <v>64.430000000000007</v>
      </c>
      <c r="BI29" s="79"/>
      <c r="BJ29" s="212">
        <f>IF(BH29&gt;0,(BH29+SUM(BI$11:BI29))/BG$6-1,"N/A")</f>
        <v>5.7930809399477923E-2</v>
      </c>
      <c r="BK29" s="344">
        <f>IF(VLOOKUP(BK$4,Transactions!$C$5:$M$23,7,FALSE)&gt;BF29,0,IF(IFERROR(VLOOKUP(BK$4,Transactions!$C$39:$N$42,8,FALSE),0)&gt;BF29,VLOOKUP(BK$4,Transactions!$C$5:$M$23,5,FALSE),VLOOKUP(BK$4,Transactions!$C$5:$M$23,5,FALSE)-IFERROR(VLOOKUP(BK$4,Transactions!$C$39:$N$42,5,FALSE),0)))</f>
        <v>10</v>
      </c>
      <c r="BM29" s="315">
        <f t="shared" si="38"/>
        <v>43129</v>
      </c>
      <c r="BN29" s="88">
        <f>VLOOKUP(BM29,'Price Data'!$B$4:$AD$1048576,MATCH(BR$4,'Price Data'!$B$2:$AE$2,0),FALSE)</f>
        <v>55.33</v>
      </c>
      <c r="BO29" s="5">
        <f t="shared" si="8"/>
        <v>55.33</v>
      </c>
      <c r="BP29" s="79"/>
      <c r="BQ29" s="212">
        <f>IF(BO29&gt;0,(BO29+SUM(BP$11:BP29))/BN$6-1,"N/A")</f>
        <v>8.2355242566510167E-2</v>
      </c>
      <c r="BR29" s="344">
        <f>IF(VLOOKUP(BR$4,Transactions!$C$5:$M$23,7,FALSE)&gt;BM29,0,IF(IFERROR(VLOOKUP(BR$4,Transactions!$C$39:$N$42,8,FALSE),0)&gt;BM29,VLOOKUP(BR$4,Transactions!$C$5:$M$23,5,FALSE),VLOOKUP(BR$4,Transactions!$C$5:$M$23,5,FALSE)-IFERROR(VLOOKUP(BR$4,Transactions!$C$39:$N$42,5,FALSE),0)))</f>
        <v>12</v>
      </c>
      <c r="BT29" s="315">
        <f t="shared" si="39"/>
        <v>43129</v>
      </c>
      <c r="BU29" s="88">
        <f>VLOOKUP(BT29,'Price Data'!$B$4:$AD$1048576,MATCH(BY$4,'Price Data'!$B$2:$AE$2,0),FALSE)</f>
        <v>94.2</v>
      </c>
      <c r="BV29" s="5">
        <f t="shared" si="9"/>
        <v>94.2</v>
      </c>
      <c r="BW29" s="79"/>
      <c r="BX29" s="212">
        <f>IF(BV29&gt;0,(BV29+SUM(BW$11:BW29))/BU$6-1,"N/A")</f>
        <v>3.6417647706018297E-2</v>
      </c>
      <c r="BY29" s="344">
        <f>IF(VLOOKUP(BY$4,Transactions!$C$5:$M$23,7,FALSE)&gt;BT29,0,IF(IFERROR(VLOOKUP(BY$4,Transactions!$C$39:$N$42,8,FALSE),0)&gt;BT29,VLOOKUP(BY$4,Transactions!$C$5:$M$23,5,FALSE),VLOOKUP(BY$4,Transactions!$C$5:$M$23,5,FALSE)-IFERROR(VLOOKUP(BY$4,Transactions!$C$39:$N$42,5,FALSE),0)))</f>
        <v>11</v>
      </c>
      <c r="CA29" s="315">
        <f t="shared" si="40"/>
        <v>43129</v>
      </c>
      <c r="CB29" s="88">
        <f>VLOOKUP(CA29,'Price Data'!$B$4:$AD$1048576,MATCH(CF$4,'Price Data'!$B$2:$AE$2,0),FALSE)</f>
        <v>220.74</v>
      </c>
      <c r="CC29" s="5">
        <f t="shared" si="10"/>
        <v>220.74</v>
      </c>
      <c r="CD29" s="79"/>
      <c r="CE29" s="212">
        <f>IF(CC29&gt;0,(CC29+SUM(CD$11:CD29))/CB$6-1,"N/A")</f>
        <v>-3.4256464102900619E-2</v>
      </c>
      <c r="CF29" s="344">
        <f>IF(VLOOKUP(CF$4,Transactions!$C$5:$M$23,7,FALSE)&gt;CA29,0,IF(IFERROR(VLOOKUP(CF$4,Transactions!$C$39:$N$42,8,FALSE),0)&gt;CA29,VLOOKUP(CF$4,Transactions!$C$5:$M$23,5,FALSE),VLOOKUP(CF$4,Transactions!$C$5:$M$23,5,FALSE)-IFERROR(VLOOKUP(CF$4,Transactions!$C$39:$N$42,5,FALSE),0)))</f>
        <v>6</v>
      </c>
      <c r="CH29" s="315">
        <f t="shared" si="41"/>
        <v>43129</v>
      </c>
      <c r="CI29" s="88">
        <f>VLOOKUP(CH29,'Price Data'!$B$4:$AD$1048576,MATCH(CM$4,'Price Data'!$B$2:$AE$2,0),FALSE)</f>
        <v>84.31</v>
      </c>
      <c r="CJ29" s="5">
        <f t="shared" si="11"/>
        <v>84.31</v>
      </c>
      <c r="CK29" s="79"/>
      <c r="CL29" s="212">
        <f>IF(CJ29&gt;0,(CJ29+SUM(CK$11:CK29))/CI$6-1,"N/A")</f>
        <v>0.14520510730779668</v>
      </c>
      <c r="CM29" s="344">
        <f>IF(VLOOKUP(CM$4,Transactions!$C$5:$M$23,7,FALSE)&gt;CH29,0,IF(IFERROR(VLOOKUP(CM$4,Transactions!$C$39:$N$42,8,FALSE),0)&gt;CH29,VLOOKUP(CM$4,Transactions!$C$5:$M$23,5,FALSE),VLOOKUP(CM$4,Transactions!$C$5:$M$23,5,FALSE)-IFERROR(VLOOKUP(CM$4,Transactions!$C$39:$N$42,5,FALSE),0)))</f>
        <v>19</v>
      </c>
      <c r="CO29" s="315">
        <f t="shared" si="42"/>
        <v>43129</v>
      </c>
      <c r="CP29" s="88">
        <f>VLOOKUP(CO29,'Price Data'!$B$4:$AD$1048576,MATCH(CT$4,'Price Data'!$B$2:$AE$2,0),FALSE)</f>
        <v>122.76</v>
      </c>
      <c r="CQ29" s="5">
        <f t="shared" si="12"/>
        <v>122.76</v>
      </c>
      <c r="CR29" s="79"/>
      <c r="CS29" s="212">
        <f>IF(CQ29&gt;0,(CQ29+SUM(CR$11:CR29))/CP$6-1,"N/A")</f>
        <v>9.2559629761481022E-2</v>
      </c>
      <c r="CT29" s="344">
        <f>IF(VLOOKUP(CT$4,Transactions!$C$5:$M$23,7,FALSE)&gt;CO29,0,IF(IFERROR(VLOOKUP(CT$4,Transactions!$C$39:$N$42,8,FALSE),0)&gt;CO29,VLOOKUP(CT$4,Transactions!$C$5:$M$23,5,FALSE),VLOOKUP(CT$4,Transactions!$C$5:$M$23,5,FALSE)-IFERROR(VLOOKUP(CT$4,Transactions!$C$39:$N$42,5,FALSE),0)))</f>
        <v>7</v>
      </c>
      <c r="CV29" s="315">
        <f t="shared" si="43"/>
        <v>43129</v>
      </c>
      <c r="CW29" s="88">
        <f>VLOOKUP(CV29,'Price Data'!$B$4:$AD$1048576,MATCH(DA$4,'Price Data'!$B$2:$AE$2,0),FALSE)</f>
        <v>204.25</v>
      </c>
      <c r="CX29" s="5">
        <f t="shared" si="13"/>
        <v>204.25</v>
      </c>
      <c r="CY29" s="79"/>
      <c r="CZ29" s="212">
        <f>IF(CX29&gt;0,(CX29+SUM(CY$11:CY29))/CW$6-1,"N/A")</f>
        <v>8.5800861198235046E-2</v>
      </c>
      <c r="DA29" s="344">
        <f>IF(VLOOKUP(DA$4,Transactions!$C$5:$M$23,7,FALSE)&gt;CV29,0,IF(IFERROR(VLOOKUP(DA$4,Transactions!$C$39:$N$42,8,FALSE),0)&gt;CV29,VLOOKUP(DA$4,Transactions!$C$5:$M$23,5,FALSE),VLOOKUP(DA$4,Transactions!$C$5:$M$23,5,FALSE)-IFERROR(VLOOKUP(DA$4,Transactions!$C$39:$N$42,5,FALSE),0)))</f>
        <v>9.4038062835574934</v>
      </c>
      <c r="DC29" s="315">
        <f t="shared" si="44"/>
        <v>43129</v>
      </c>
      <c r="DD29" s="88">
        <f>VLOOKUP(DC29,'Price Data'!$B$4:$AD$1048576,MATCH(DH$4,'Price Data'!$B$2:$AE$2,0),FALSE)</f>
        <v>168.06</v>
      </c>
      <c r="DE29" s="5">
        <f t="shared" si="14"/>
        <v>168.06</v>
      </c>
      <c r="DF29" s="79"/>
      <c r="DG29" s="212">
        <f>IF(DE29&gt;0,(DE29+SUM(DF$11:DF29))/DD$6-1,"N/A")</f>
        <v>6.2527660112537298E-2</v>
      </c>
      <c r="DH29" s="344">
        <f>IF(VLOOKUP(DH$4,Transactions!$C$5:$M$23,7,FALSE)&gt;DC29,0,IF(IFERROR(VLOOKUP(DH$4,Transactions!$C$39:$N$42,8,FALSE),0)&gt;DC29,VLOOKUP(DH$4,Transactions!$C$5:$M$23,5,FALSE),VLOOKUP(DH$4,Transactions!$C$5:$M$23,5,FALSE)-IFERROR(VLOOKUP(DH$4,Transactions!$C$39:$N$42,5,FALSE),0)))</f>
        <v>64.264399064297919</v>
      </c>
      <c r="DJ29" s="315">
        <f t="shared" si="45"/>
        <v>43129</v>
      </c>
      <c r="DK29" s="88">
        <f>VLOOKUP(DJ29,'Price Data'!$B$4:$AD$1048576,MATCH(DO$4,'Price Data'!$B$2:$AE$2,0),FALSE)</f>
        <v>267.69</v>
      </c>
      <c r="DL29" s="5">
        <f t="shared" si="15"/>
        <v>267.69</v>
      </c>
      <c r="DM29" s="79"/>
      <c r="DN29" s="212">
        <f>IF(DL29&gt;0,(DL29+SUM(DM$11:DM29))/DK$6-1,"N/A")</f>
        <v>7.294881558379096E-2</v>
      </c>
      <c r="DO29" s="344">
        <f>IF(VLOOKUP(DO$4,Transactions!$C$5:$M$23,7,FALSE)&gt;DJ29,0,IF(IFERROR(VLOOKUP(DO$4,Transactions!$C$39:$N$42,8,FALSE),0)&gt;DJ29,VLOOKUP(DO$4,Transactions!$C$5:$M$23,5,FALSE),VLOOKUP(DO$4,Transactions!$C$5:$M$23,5,FALSE)-IFERROR(VLOOKUP(DO$4,Transactions!$C$39:$N$42,5,FALSE),0)))</f>
        <v>8</v>
      </c>
      <c r="DQ29" s="315">
        <f t="shared" si="46"/>
        <v>43129</v>
      </c>
      <c r="DR29" s="88">
        <f>VLOOKUP(DQ29,'Price Data'!$B$4:$AD$1048576,MATCH(DV$4,'Price Data'!$B$2:$AE$2,0),FALSE)</f>
        <v>93.92</v>
      </c>
      <c r="DS29" s="5">
        <f t="shared" si="16"/>
        <v>93.92</v>
      </c>
      <c r="DT29" s="79"/>
      <c r="DU29" s="212">
        <f>IF(DS29&gt;0,(DS29+SUM(DT$11:DT29))/DR$6-1,"N/A")</f>
        <v>9.7965863923310748E-2</v>
      </c>
      <c r="DV29" s="344">
        <f>IF(VLOOKUP(DV$4,Transactions!$C$5:$M$23,7,FALSE)&gt;DQ29,0,IF(IFERROR(VLOOKUP(DV$4,Transactions!$C$39:$N$42,8,FALSE),0)&gt;DQ29,VLOOKUP(DV$4,Transactions!$C$5:$M$23,5,FALSE),VLOOKUP(DV$4,Transactions!$C$5:$M$23,5,FALSE)-IFERROR(VLOOKUP(DV$4,Transactions!$C$39:$N$42,5,FALSE),0)))</f>
        <v>23</v>
      </c>
      <c r="DX29" s="315">
        <f t="shared" si="47"/>
        <v>43129</v>
      </c>
      <c r="DY29" s="88">
        <f>VLOOKUP(DX29,'Price Data'!$B$4:$AD$1048576,MATCH(EC$4,'Price Data'!$B$2:$AE$2,0),FALSE)</f>
        <v>67.58</v>
      </c>
      <c r="DZ29" s="5">
        <f t="shared" si="17"/>
        <v>67.58</v>
      </c>
      <c r="EA29" s="79"/>
      <c r="EB29" s="212">
        <f>IF(DZ29&gt;0,(DZ29+SUM(EA$11:EA29))/DY$6-1,"N/A")</f>
        <v>8.0415667466027241E-2</v>
      </c>
      <c r="EC29" s="344">
        <f>IF(VLOOKUP(EC$4,Transactions!$C$5:$M$23,7,FALSE)&gt;DX29,0,IF(IFERROR(VLOOKUP(EC$4,Transactions!$C$39:$N$42,8,FALSE),0)&gt;DX29,VLOOKUP(EC$4,Transactions!$C$5:$M$23,5,FALSE),VLOOKUP(EC$4,Transactions!$C$5:$M$23,5,FALSE)-IFERROR(VLOOKUP(EC$4,Transactions!$C$39:$N$42,5,FALSE),0)))</f>
        <v>27</v>
      </c>
      <c r="EF29" s="315">
        <f t="shared" si="48"/>
        <v>43129</v>
      </c>
      <c r="EG29" s="88">
        <f>VLOOKUP(EF29,'Price Data'!$B$4:$AD$1048576,MATCH(EK$4,'Price Data'!$B$2:$AE$2,0),FALSE)</f>
        <v>10.67</v>
      </c>
      <c r="EH29" s="5">
        <f t="shared" si="18"/>
        <v>0</v>
      </c>
      <c r="EI29" s="79"/>
      <c r="EJ29" s="212" t="str">
        <f>IF(EH29&gt;0,(EH29+SUM(EI$11:EI29))/EG$6-1,"N/A")</f>
        <v>N/A</v>
      </c>
      <c r="EK29" s="344">
        <f>IF(VLOOKUP(EK$4,Transactions!$C$26:$M$34,7,FALSE)&gt;EF29,0,IF(IFERROR(VLOOKUP(EK$4,Transactions!$C$45:$N66,8,FALSE),0)&gt;EF29,VLOOKUP(EK$4,Transactions!$C$26:$M$34,5,FALSE),VLOOKUP(EK$4,Transactions!$C$26:$M$34,5,FALSE)-IFERROR(VLOOKUP(EK$4,Transactions!$C$45:$N$47,5,FALSE),0)))</f>
        <v>0</v>
      </c>
      <c r="EM29" s="315">
        <f t="shared" si="49"/>
        <v>43129</v>
      </c>
      <c r="EN29" s="88">
        <f>VLOOKUP(EM29,'Price Data'!$B$4:$AD$1048576,MATCH(ER$4,'Price Data'!$B$2:$AE$2,0),FALSE)</f>
        <v>87.45</v>
      </c>
      <c r="EO29" s="5">
        <f t="shared" si="19"/>
        <v>87.45</v>
      </c>
      <c r="EP29" s="79"/>
      <c r="EQ29" s="212">
        <f>IF(EO29&gt;0,(EO29+SUM(EP$11:EP29))/EN$6-1,"N/A")</f>
        <v>2.1774008709602999E-3</v>
      </c>
      <c r="ER29" s="344">
        <f>IF(VLOOKUP(ER$4,Transactions!$C$26:$M$34,7,FALSE)&gt;EM29,0,IF(IFERROR(VLOOKUP(ER$4,Transactions!$C$45:$N66,8,FALSE),0)&gt;EM29,VLOOKUP(ER$4,Transactions!$C$26:$M$34,5,FALSE),VLOOKUP(ER$4,Transactions!$C$26:$M$34,5,FALSE)-IFERROR(VLOOKUP(ER$4,Transactions!$C$45:$N$47,5,FALSE),0)))</f>
        <v>0</v>
      </c>
      <c r="ET29" s="315">
        <f t="shared" si="50"/>
        <v>43129</v>
      </c>
      <c r="EU29" s="88">
        <f>VLOOKUP(ET29,'Price Data'!$B$4:$AD$1048576,MATCH(EY$4,'Price Data'!$B$2:$AE$2,0),FALSE)</f>
        <v>86.43</v>
      </c>
      <c r="EV29" s="5">
        <f t="shared" si="20"/>
        <v>86.43</v>
      </c>
      <c r="EW29" s="79"/>
      <c r="EX29" s="212">
        <f>IF(EV29&gt;0,(EV29+SUM(EW$11:EW29))/EU$6-1,"N/A")</f>
        <v>-1.0985238585650481E-2</v>
      </c>
      <c r="EY29" s="344">
        <f>IF(VLOOKUP(EY$4,Transactions!$C$26:$M$34,7,FALSE)&gt;ET29,0,IF(IFERROR(VLOOKUP(EY$4,Transactions!$C$45:$N66,8,FALSE),0)&gt;ET29,VLOOKUP(EY$4,Transactions!$C$26:$M$34,5,FALSE),VLOOKUP(EY$4,Transactions!$C$26:$M$34,5,FALSE)-IFERROR(VLOOKUP(EY$4,Transactions!$C$45:$N$47,5,FALSE),0)))</f>
        <v>12.608879734523402</v>
      </c>
      <c r="FA29" s="315">
        <f t="shared" si="51"/>
        <v>43129</v>
      </c>
      <c r="FB29" s="88">
        <f>VLOOKUP(FA29,'Price Data'!$B$4:$AD$1048576,MATCH(FF$4,'Price Data'!$B$2:$AE$2,0),FALSE)</f>
        <v>50.79</v>
      </c>
      <c r="FC29" s="5">
        <f t="shared" si="21"/>
        <v>50.79</v>
      </c>
      <c r="FD29" s="79"/>
      <c r="FE29" s="212">
        <f>IF(FC29&gt;0,(FC29+SUM(FD$11:FD29))/FB$6-1,"N/A")</f>
        <v>-9.362200117027597E-3</v>
      </c>
      <c r="FF29" s="344">
        <f>IF(VLOOKUP(FF$4,Transactions!$C$26:$M$34,7,FALSE)&gt;FA29,0,IF(IFERROR(VLOOKUP(FF$4,Transactions!$C$45:$N66,8,FALSE),0)&gt;FA29,VLOOKUP(FF$4,Transactions!$C$26:$M$34,5,FALSE),VLOOKUP(FF$4,Transactions!$C$26:$M$34,5,FALSE)-IFERROR(VLOOKUP(FF$4,Transactions!$C$45:$N$47,5,FALSE),0)))</f>
        <v>20.356738833625901</v>
      </c>
      <c r="FH29" s="315">
        <f t="shared" si="52"/>
        <v>43129</v>
      </c>
      <c r="FI29" s="88">
        <f>VLOOKUP(FH29,'Price Data'!$B$4:$AD$1048576,MATCH(FM$4,'Price Data'!$B$2:$AE$2,0),FALSE)</f>
        <v>24.3</v>
      </c>
      <c r="FJ29" s="5">
        <f t="shared" si="22"/>
        <v>24.3</v>
      </c>
      <c r="FK29" s="79"/>
      <c r="FL29" s="212">
        <f>IF(FJ29&gt;0,(FJ29+SUM(FK$11:FK29))/FI$6-1,"N/A")</f>
        <v>-2.0533880903490509E-3</v>
      </c>
      <c r="FM29" s="344">
        <f>IF(VLOOKUP(FM$4,Transactions!$C$26:$M$34,7,FALSE)&gt;FH29,0,IF(IFERROR(VLOOKUP(FM$4,Transactions!$C$45:$N66,8,FALSE),0)&gt;FH29,VLOOKUP(FM$4,Transactions!$C$26:$M$34,5,FALSE),VLOOKUP(FM$4,Transactions!$C$26:$M$34,5,FALSE)-IFERROR(VLOOKUP(FM$4,Transactions!$C$45:$N$47,5,FALSE),0)))</f>
        <v>64.516221765913755</v>
      </c>
      <c r="FO29" s="315">
        <f t="shared" si="53"/>
        <v>43129</v>
      </c>
      <c r="FP29" s="88">
        <f>VLOOKUP(FO29,'Price Data'!$B$4:$AD$1048576,MATCH(FT$4,'Price Data'!$B$2:$AE$2,0),FALSE)</f>
        <v>103.51</v>
      </c>
      <c r="FQ29" s="5">
        <f t="shared" si="23"/>
        <v>103.51</v>
      </c>
      <c r="FR29" s="79"/>
      <c r="FS29" s="212">
        <f>IF(FQ29&gt;0,(FQ29+SUM(FR$11:FR29))/FP$6-1,"N/A")</f>
        <v>-1.9513119257364653E-2</v>
      </c>
      <c r="FT29" s="344">
        <f>IF(VLOOKUP(FT$4,Transactions!$C$26:$M$34,7,FALSE)&gt;FO29,0,IF(IFERROR(VLOOKUP(FT$4,Transactions!$C$45:$N66,8,FALSE),0)&gt;FO29,VLOOKUP(FT$4,Transactions!$C$26:$M$34,5,FALSE),VLOOKUP(FT$4,Transactions!$C$26:$M$34,5,FALSE)-IFERROR(VLOOKUP(FT$4,Transactions!$C$45:$N$47,5,FALSE),0)))</f>
        <v>4.6685611442644692</v>
      </c>
      <c r="FV29" s="315">
        <f t="shared" si="54"/>
        <v>43129</v>
      </c>
      <c r="FW29" s="88">
        <f>VLOOKUP(FV29,'Price Data'!$B$4:$AD$1048576,MATCH(GA$4,'Price Data'!$B$2:$AE$2,0),FALSE)</f>
        <v>115.39</v>
      </c>
      <c r="FX29" s="5">
        <f t="shared" si="24"/>
        <v>115.39</v>
      </c>
      <c r="FY29" s="79"/>
      <c r="FZ29" s="212">
        <f>IF(FX29&gt;0,(FX29+SUM(FY$11:FY29))/FW$6-1,"N/A")</f>
        <v>-6.1154177433246915E-3</v>
      </c>
      <c r="GA29" s="344">
        <f>IF(VLOOKUP(GA$4,Transactions!$C$26:$M$34,7,FALSE)&gt;FV29,0,IF(IFERROR(VLOOKUP(GA$4,Transactions!$C$45:$N66,8,FALSE),0)&gt;FV29,VLOOKUP(GA$4,Transactions!$C$26:$M$34,5,FALSE),VLOOKUP(GA$4,Transactions!$C$26:$M$34,5,FALSE)-IFERROR(VLOOKUP(GA$4,Transactions!$C$45:$N$47,5,FALSE),0)))</f>
        <v>17.517743324720069</v>
      </c>
      <c r="GD29" s="315">
        <f t="shared" si="55"/>
        <v>43129</v>
      </c>
      <c r="GE29" s="88">
        <f>VLOOKUP(GD29,'Price Data'!$B$4:$AD$1048576,MATCH(GI$4,'Price Data'!$B$2:$AE$2,0),FALSE)</f>
        <v>1682.7439999999999</v>
      </c>
      <c r="GF29" s="5">
        <f t="shared" si="25"/>
        <v>1682.7439999999999</v>
      </c>
      <c r="GG29" s="79"/>
      <c r="GH29" s="212">
        <f>IF(GF29&gt;0,(GF29+SUM(GG$11:GG29))/GE$6-1,"N/A")</f>
        <v>6.316394675158099E-2</v>
      </c>
      <c r="GI29" s="374">
        <v>0.5</v>
      </c>
      <c r="GK29" s="315">
        <f t="shared" si="56"/>
        <v>43129</v>
      </c>
      <c r="GL29" s="88">
        <f>VLOOKUP(GK29,'Price Data'!$B$4:$AD$1048576,MATCH(GP$4,'Price Data'!$B$2:$AE$2,0),FALSE)</f>
        <v>2234.2199999999998</v>
      </c>
      <c r="GM29" s="5">
        <f t="shared" si="26"/>
        <v>2234.2199999999998</v>
      </c>
      <c r="GN29" s="79"/>
      <c r="GO29" s="212">
        <f>IF(GM29&gt;0,(GM29+SUM(GN$11:GN29))/GL$6-1,"N/A")</f>
        <v>6.2169293303858009E-2</v>
      </c>
      <c r="GP29" s="374">
        <v>0.2</v>
      </c>
      <c r="GR29" s="315">
        <f t="shared" si="57"/>
        <v>43129</v>
      </c>
      <c r="GS29" s="88">
        <f>VLOOKUP(GR29,'Price Data'!$B$4:$AD$1048576,MATCH(GW$4,'Price Data'!$B$2:$AE$2,0),FALSE)</f>
        <v>2024.37</v>
      </c>
      <c r="GT29" s="5">
        <f t="shared" si="27"/>
        <v>2024.37</v>
      </c>
      <c r="GU29" s="79"/>
      <c r="GV29" s="212">
        <f>IF(GT29&gt;0,(GT29+SUM(GU$11:GU29))/GS$6-1,"N/A")</f>
        <v>-1.0750744000351808E-2</v>
      </c>
      <c r="GW29" s="374">
        <v>0.3</v>
      </c>
    </row>
    <row r="30" spans="1:205" x14ac:dyDescent="0.25">
      <c r="A30">
        <v>20</v>
      </c>
      <c r="B30" s="315">
        <f>'Price Data'!B24</f>
        <v>43130</v>
      </c>
      <c r="C30" s="200">
        <f t="shared" si="58"/>
        <v>24704.999750158091</v>
      </c>
      <c r="D30" s="200">
        <f t="shared" si="28"/>
        <v>0</v>
      </c>
      <c r="E30" s="200">
        <f t="shared" si="59"/>
        <v>6188.7080895886347</v>
      </c>
      <c r="F30" s="200">
        <f t="shared" si="29"/>
        <v>0</v>
      </c>
      <c r="I30" s="315">
        <f t="shared" si="30"/>
        <v>43130</v>
      </c>
      <c r="J30" s="88">
        <f>VLOOKUP(I30,'Price Data'!$B$4:$AD$1048576,MATCH(N$4,'Price Data'!$B$2:$AE$2,0),FALSE)</f>
        <v>80.19</v>
      </c>
      <c r="K30" s="5">
        <f t="shared" si="0"/>
        <v>0</v>
      </c>
      <c r="M30" s="212" t="str">
        <f>IF(K30&gt;0,(K30+SUM(L$11:L30))/J$6-1,"N/A")</f>
        <v>N/A</v>
      </c>
      <c r="N30" s="344">
        <f>IF(VLOOKUP(N$4,Transactions!$C$5:$M$23,7,FALSE)&gt;I30,0,IF(IFERROR(VLOOKUP(N$4,Transactions!$C$39:$N$42,8,FALSE),0)&gt;I30,VLOOKUP(N$4,Transactions!$C$5:$M$23,5,FALSE),VLOOKUP(N$4,Transactions!$C$5:$M$23,5,FALSE)-IFERROR(VLOOKUP(N$4,Transactions!$C$39:$N$42,5,FALSE),0)))</f>
        <v>0</v>
      </c>
      <c r="P30" s="315">
        <f t="shared" si="31"/>
        <v>43130</v>
      </c>
      <c r="Q30" s="88">
        <f>VLOOKUP(P30,'Price Data'!$B$4:$AD$1048576,MATCH(U$4,'Price Data'!$B$2:$AE$2,0),FALSE)</f>
        <v>62.9</v>
      </c>
      <c r="R30" s="5">
        <f t="shared" si="1"/>
        <v>0</v>
      </c>
      <c r="T30" s="212" t="str">
        <f>IF(R30&gt;0,(R30+SUM(S$11:S30))/Q$6-1,"N/A")</f>
        <v>N/A</v>
      </c>
      <c r="U30" s="344">
        <f>IF(VLOOKUP(U$4,Transactions!$C$5:$M$23,7,FALSE)&gt;P30,0,IF(IFERROR(VLOOKUP(U$4,Transactions!$C$39:$N$42,8,FALSE),0)&gt;P30,VLOOKUP(U$4,Transactions!$C$5:$M$23,5,FALSE),VLOOKUP(U$4,Transactions!$C$5:$M$23,5,FALSE)-IFERROR(VLOOKUP(U$4,Transactions!$C$39:$N$42,5,FALSE),0)))</f>
        <v>0</v>
      </c>
      <c r="W30" s="315">
        <f t="shared" si="32"/>
        <v>43130</v>
      </c>
      <c r="X30" s="88">
        <f>VLOOKUP(W30,'Price Data'!$B$4:$AD$1048576,MATCH(AB$4,'Price Data'!$B$2:$AE$2,0),FALSE)</f>
        <v>110.11</v>
      </c>
      <c r="Y30" s="5">
        <f t="shared" si="2"/>
        <v>0</v>
      </c>
      <c r="Z30" s="79"/>
      <c r="AA30" s="212" t="str">
        <f>IF(Y30&gt;0,(Y30+SUM(Z$11:Z30))/X$6-1,"N/A")</f>
        <v>N/A</v>
      </c>
      <c r="AB30" s="344">
        <f>IF(VLOOKUP(AB$4,Transactions!$C$5:$M$23,7,FALSE)&gt;W30,0,IF(IFERROR(VLOOKUP(AB$4,Transactions!$C$39:$N$42,8,FALSE),0)&gt;W30,VLOOKUP(AB$4,Transactions!$C$5:$M$23,5,FALSE),VLOOKUP(AB$4,Transactions!$C$5:$M$23,5,FALSE)-IFERROR(VLOOKUP(AB$4,Transactions!$C$39:$N$42,5,FALSE),0)))</f>
        <v>0</v>
      </c>
      <c r="AD30" s="315">
        <f t="shared" si="33"/>
        <v>43130</v>
      </c>
      <c r="AE30" s="88">
        <f>VLOOKUP(AD30,'Price Data'!$B$4:$AD$1048576,MATCH(AI$4,'Price Data'!$B$2:$AE$2,0),FALSE)</f>
        <v>78.89</v>
      </c>
      <c r="AF30" s="5">
        <f t="shared" si="3"/>
        <v>0</v>
      </c>
      <c r="AG30" s="79"/>
      <c r="AH30" s="212" t="str">
        <f>IF(AF30&gt;0,(AF30+SUM(AG$11:AG30))/AE$6-1,"N/A")</f>
        <v>N/A</v>
      </c>
      <c r="AI30" s="344">
        <f>IF(VLOOKUP(AI$4,Transactions!$C$5:$M$23,7,FALSE)&gt;AD30,0,IF(IFERROR(VLOOKUP(AI$4,Transactions!$C$39:$N$42,8,FALSE),0)&gt;AD30,VLOOKUP(AI$4,Transactions!$C$5:$M$23,5,FALSE),VLOOKUP(AI$4,Transactions!$C$5:$M$23,5,FALSE)-IFERROR(VLOOKUP(AI$4,Transactions!$C$39:$N$42,5,FALSE),0)))</f>
        <v>0</v>
      </c>
      <c r="AK30" s="315">
        <f t="shared" si="34"/>
        <v>43130</v>
      </c>
      <c r="AL30" s="88">
        <f>VLOOKUP(AK30,'Price Data'!$B$4:$AD$1048576,MATCH(AP$4,'Price Data'!$B$2:$AE$2,0),FALSE)</f>
        <v>427.84</v>
      </c>
      <c r="AM30" s="5">
        <f t="shared" si="4"/>
        <v>0</v>
      </c>
      <c r="AN30" s="79"/>
      <c r="AO30" s="212" t="str">
        <f>IF(AM30&gt;0,(AM30+SUM(AN$11:AN30))/AL$6-1,"N/A")</f>
        <v>N/A</v>
      </c>
      <c r="AP30" s="344">
        <f>IF(VLOOKUP(AP$4,Transactions!$C$5:$M$23,7,FALSE)&gt;AK30,0,IF(IFERROR(VLOOKUP(AP$4,Transactions!$C$39:$N$42,8,FALSE),0)&gt;AK30,VLOOKUP(AP$4,Transactions!$C$5:$M$23,5,FALSE),VLOOKUP(AP$4,Transactions!$C$5:$M$23,5,FALSE)-IFERROR(VLOOKUP(AP$4,Transactions!$C$39:$N$42,5,FALSE),0)))</f>
        <v>0</v>
      </c>
      <c r="AR30" s="315">
        <f t="shared" si="35"/>
        <v>43130</v>
      </c>
      <c r="AS30" s="88">
        <f>VLOOKUP(AR30,'Price Data'!$B$4:$AD$1048576,MATCH(AW$4,'Price Data'!$B$2:$AE$2,0),FALSE)</f>
        <v>115.88</v>
      </c>
      <c r="AT30" s="5">
        <f t="shared" si="5"/>
        <v>0</v>
      </c>
      <c r="AU30" s="79"/>
      <c r="AV30" s="212" t="str">
        <f>IF(AT30&gt;0,(AT30+SUM(AU$11:AU30))/AS$6-1,"N/A")</f>
        <v>N/A</v>
      </c>
      <c r="AW30" s="344">
        <f>IF(VLOOKUP(AW$4,Transactions!$C$5:$M$23,7,FALSE)&gt;AR30,0,IF(IFERROR(VLOOKUP(AW$4,Transactions!$C$39:$N$42,8,FALSE),0)&gt;AR30,VLOOKUP(AW$4,Transactions!$C$5:$M$23,5,FALSE),VLOOKUP(AW$4,Transactions!$C$5:$M$23,5,FALSE)-IFERROR(VLOOKUP(AW$4,Transactions!$C$39:$N$42,5,FALSE),0)))</f>
        <v>0</v>
      </c>
      <c r="AY30" s="315">
        <f t="shared" si="36"/>
        <v>43130</v>
      </c>
      <c r="AZ30" s="88">
        <f>VLOOKUP(AY30,'Price Data'!$B$4:$AD$1048576,MATCH(BD$4,'Price Data'!$B$2:$AE$2,0),FALSE)</f>
        <v>112.23</v>
      </c>
      <c r="BA30" s="5">
        <f t="shared" si="6"/>
        <v>0</v>
      </c>
      <c r="BB30" s="79"/>
      <c r="BC30" s="212" t="str">
        <f>IF(BA30&gt;0,(BA30+SUM(BB$11:BB30))/AZ$6-1,"N/A")</f>
        <v>N/A</v>
      </c>
      <c r="BD30" s="344">
        <f>IF(VLOOKUP(BD$4,Transactions!$C$5:$M$23,7,FALSE)&gt;AY30,0,IF(IFERROR(VLOOKUP(BD$4,Transactions!$C$39:$N$42,8,FALSE),0)&gt;AY30,VLOOKUP(BD$4,Transactions!$C$5:$M$23,5,FALSE),VLOOKUP(BD$4,Transactions!$C$5:$M$23,5,FALSE)-IFERROR(VLOOKUP(BD$4,Transactions!$C$39:$N$42,5,FALSE),0)))</f>
        <v>0</v>
      </c>
      <c r="BF30" s="315">
        <f t="shared" si="37"/>
        <v>43130</v>
      </c>
      <c r="BG30" s="88">
        <f>VLOOKUP(BF30,'Price Data'!$B$4:$AD$1048576,MATCH(BK$4,'Price Data'!$B$2:$AE$2,0),FALSE)</f>
        <v>63.96</v>
      </c>
      <c r="BH30" s="5">
        <f t="shared" si="7"/>
        <v>63.96</v>
      </c>
      <c r="BI30" s="79"/>
      <c r="BJ30" s="212">
        <f>IF(BH30&gt;0,(BH30+SUM(BI$11:BI30))/BG$6-1,"N/A")</f>
        <v>5.0261096605744182E-2</v>
      </c>
      <c r="BK30" s="344">
        <f>IF(VLOOKUP(BK$4,Transactions!$C$5:$M$23,7,FALSE)&gt;BF30,0,IF(IFERROR(VLOOKUP(BK$4,Transactions!$C$39:$N$42,8,FALSE),0)&gt;BF30,VLOOKUP(BK$4,Transactions!$C$5:$M$23,5,FALSE),VLOOKUP(BK$4,Transactions!$C$5:$M$23,5,FALSE)-IFERROR(VLOOKUP(BK$4,Transactions!$C$39:$N$42,5,FALSE),0)))</f>
        <v>10</v>
      </c>
      <c r="BM30" s="315">
        <f t="shared" si="38"/>
        <v>43130</v>
      </c>
      <c r="BN30" s="88">
        <f>VLOOKUP(BM30,'Price Data'!$B$4:$AD$1048576,MATCH(BR$4,'Price Data'!$B$2:$AE$2,0),FALSE)</f>
        <v>53.38</v>
      </c>
      <c r="BO30" s="5">
        <f t="shared" si="8"/>
        <v>53.38</v>
      </c>
      <c r="BP30" s="79"/>
      <c r="BQ30" s="212">
        <f>IF(BO30&gt;0,(BO30+SUM(BP$11:BP30))/BN$6-1,"N/A")</f>
        <v>4.4209702660406913E-2</v>
      </c>
      <c r="BR30" s="344">
        <f>IF(VLOOKUP(BR$4,Transactions!$C$5:$M$23,7,FALSE)&gt;BM30,0,IF(IFERROR(VLOOKUP(BR$4,Transactions!$C$39:$N$42,8,FALSE),0)&gt;BM30,VLOOKUP(BR$4,Transactions!$C$5:$M$23,5,FALSE),VLOOKUP(BR$4,Transactions!$C$5:$M$23,5,FALSE)-IFERROR(VLOOKUP(BR$4,Transactions!$C$39:$N$42,5,FALSE),0)))</f>
        <v>12</v>
      </c>
      <c r="BT30" s="315">
        <f t="shared" si="39"/>
        <v>43130</v>
      </c>
      <c r="BU30" s="88">
        <f>VLOOKUP(BT30,'Price Data'!$B$4:$AD$1048576,MATCH(BY$4,'Price Data'!$B$2:$AE$2,0),FALSE)</f>
        <v>94.27</v>
      </c>
      <c r="BV30" s="5">
        <f t="shared" si="9"/>
        <v>94.27</v>
      </c>
      <c r="BW30" s="79"/>
      <c r="BX30" s="212">
        <f>IF(BV30&gt;0,(BV30+SUM(BW$11:BW30))/BU$6-1,"N/A")</f>
        <v>3.7187809439982455E-2</v>
      </c>
      <c r="BY30" s="344">
        <f>IF(VLOOKUP(BY$4,Transactions!$C$5:$M$23,7,FALSE)&gt;BT30,0,IF(IFERROR(VLOOKUP(BY$4,Transactions!$C$39:$N$42,8,FALSE),0)&gt;BT30,VLOOKUP(BY$4,Transactions!$C$5:$M$23,5,FALSE),VLOOKUP(BY$4,Transactions!$C$5:$M$23,5,FALSE)-IFERROR(VLOOKUP(BY$4,Transactions!$C$39:$N$42,5,FALSE),0)))</f>
        <v>11</v>
      </c>
      <c r="CA30" s="315">
        <f t="shared" si="40"/>
        <v>43130</v>
      </c>
      <c r="CB30" s="88">
        <f>VLOOKUP(CA30,'Price Data'!$B$4:$AD$1048576,MATCH(CF$4,'Price Data'!$B$2:$AE$2,0),FALSE)</f>
        <v>220.05</v>
      </c>
      <c r="CC30" s="5">
        <f t="shared" si="10"/>
        <v>220.05</v>
      </c>
      <c r="CD30" s="79"/>
      <c r="CE30" s="212">
        <f>IF(CC30&gt;0,(CC30+SUM(CD$11:CD30))/CB$6-1,"N/A")</f>
        <v>-3.7275232970205963E-2</v>
      </c>
      <c r="CF30" s="344">
        <f>IF(VLOOKUP(CF$4,Transactions!$C$5:$M$23,7,FALSE)&gt;CA30,0,IF(IFERROR(VLOOKUP(CF$4,Transactions!$C$39:$N$42,8,FALSE),0)&gt;CA30,VLOOKUP(CF$4,Transactions!$C$5:$M$23,5,FALSE),VLOOKUP(CF$4,Transactions!$C$5:$M$23,5,FALSE)-IFERROR(VLOOKUP(CF$4,Transactions!$C$39:$N$42,5,FALSE),0)))</f>
        <v>6</v>
      </c>
      <c r="CH30" s="315">
        <f t="shared" si="41"/>
        <v>43130</v>
      </c>
      <c r="CI30" s="88">
        <f>VLOOKUP(CH30,'Price Data'!$B$4:$AD$1048576,MATCH(CM$4,'Price Data'!$B$2:$AE$2,0),FALSE)</f>
        <v>83.78</v>
      </c>
      <c r="CJ30" s="5">
        <f t="shared" si="11"/>
        <v>83.78</v>
      </c>
      <c r="CK30" s="79"/>
      <c r="CL30" s="212">
        <f>IF(CJ30&gt;0,(CJ30+SUM(CK$11:CK30))/CI$6-1,"N/A")</f>
        <v>0.13800597663678338</v>
      </c>
      <c r="CM30" s="344">
        <f>IF(VLOOKUP(CM$4,Transactions!$C$5:$M$23,7,FALSE)&gt;CH30,0,IF(IFERROR(VLOOKUP(CM$4,Transactions!$C$39:$N$42,8,FALSE),0)&gt;CH30,VLOOKUP(CM$4,Transactions!$C$5:$M$23,5,FALSE),VLOOKUP(CM$4,Transactions!$C$5:$M$23,5,FALSE)-IFERROR(VLOOKUP(CM$4,Transactions!$C$39:$N$42,5,FALSE),0)))</f>
        <v>19</v>
      </c>
      <c r="CO30" s="315">
        <f t="shared" si="42"/>
        <v>43130</v>
      </c>
      <c r="CP30" s="88">
        <f>VLOOKUP(CO30,'Price Data'!$B$4:$AD$1048576,MATCH(CT$4,'Price Data'!$B$2:$AE$2,0),FALSE)</f>
        <v>119.58</v>
      </c>
      <c r="CQ30" s="5">
        <f t="shared" si="12"/>
        <v>119.58</v>
      </c>
      <c r="CR30" s="79"/>
      <c r="CS30" s="212">
        <f>IF(CQ30&gt;0,(CQ30+SUM(CR$11:CR30))/CP$6-1,"N/A")</f>
        <v>6.4257742969028087E-2</v>
      </c>
      <c r="CT30" s="344">
        <f>IF(VLOOKUP(CT$4,Transactions!$C$5:$M$23,7,FALSE)&gt;CO30,0,IF(IFERROR(VLOOKUP(CT$4,Transactions!$C$39:$N$42,8,FALSE),0)&gt;CO30,VLOOKUP(CT$4,Transactions!$C$5:$M$23,5,FALSE),VLOOKUP(CT$4,Transactions!$C$5:$M$23,5,FALSE)-IFERROR(VLOOKUP(CT$4,Transactions!$C$39:$N$42,5,FALSE),0)))</f>
        <v>7</v>
      </c>
      <c r="CV30" s="315">
        <f t="shared" si="43"/>
        <v>43130</v>
      </c>
      <c r="CW30" s="88">
        <f>VLOOKUP(CV30,'Price Data'!$B$4:$AD$1048576,MATCH(DA$4,'Price Data'!$B$2:$AE$2,0),FALSE)</f>
        <v>202.72</v>
      </c>
      <c r="CX30" s="5">
        <f t="shared" si="13"/>
        <v>202.72</v>
      </c>
      <c r="CY30" s="79"/>
      <c r="CZ30" s="212">
        <f>IF(CX30&gt;0,(CX30+SUM(CY$11:CY30))/CW$6-1,"N/A")</f>
        <v>7.7667322311413489E-2</v>
      </c>
      <c r="DA30" s="344">
        <f>IF(VLOOKUP(DA$4,Transactions!$C$5:$M$23,7,FALSE)&gt;CV30,0,IF(IFERROR(VLOOKUP(DA$4,Transactions!$C$39:$N$42,8,FALSE),0)&gt;CV30,VLOOKUP(DA$4,Transactions!$C$5:$M$23,5,FALSE),VLOOKUP(DA$4,Transactions!$C$5:$M$23,5,FALSE)-IFERROR(VLOOKUP(DA$4,Transactions!$C$39:$N$42,5,FALSE),0)))</f>
        <v>9.4038062835574934</v>
      </c>
      <c r="DC30" s="315">
        <f t="shared" si="44"/>
        <v>43130</v>
      </c>
      <c r="DD30" s="88">
        <f>VLOOKUP(DC30,'Price Data'!$B$4:$AD$1048576,MATCH(DH$4,'Price Data'!$B$2:$AE$2,0),FALSE)</f>
        <v>166.34</v>
      </c>
      <c r="DE30" s="5">
        <f t="shared" si="14"/>
        <v>166.34</v>
      </c>
      <c r="DF30" s="79"/>
      <c r="DG30" s="212">
        <f>IF(DE30&gt;0,(DE30+SUM(DF$11:DF30))/DD$6-1,"N/A")</f>
        <v>5.1653284440791758E-2</v>
      </c>
      <c r="DH30" s="344">
        <f>IF(VLOOKUP(DH$4,Transactions!$C$5:$M$23,7,FALSE)&gt;DC30,0,IF(IFERROR(VLOOKUP(DH$4,Transactions!$C$39:$N$42,8,FALSE),0)&gt;DC30,VLOOKUP(DH$4,Transactions!$C$5:$M$23,5,FALSE),VLOOKUP(DH$4,Transactions!$C$5:$M$23,5,FALSE)-IFERROR(VLOOKUP(DH$4,Transactions!$C$39:$N$42,5,FALSE),0)))</f>
        <v>64.264399064297919</v>
      </c>
      <c r="DJ30" s="315">
        <f t="shared" si="45"/>
        <v>43130</v>
      </c>
      <c r="DK30" s="88">
        <f>VLOOKUP(DJ30,'Price Data'!$B$4:$AD$1048576,MATCH(DO$4,'Price Data'!$B$2:$AE$2,0),FALSE)</f>
        <v>261.45999999999998</v>
      </c>
      <c r="DL30" s="5">
        <f t="shared" si="15"/>
        <v>261.45999999999998</v>
      </c>
      <c r="DM30" s="79"/>
      <c r="DN30" s="212">
        <f>IF(DL30&gt;0,(DL30+SUM(DM$11:DM30))/DK$6-1,"N/A")</f>
        <v>4.7977874864723935E-2</v>
      </c>
      <c r="DO30" s="344">
        <f>IF(VLOOKUP(DO$4,Transactions!$C$5:$M$23,7,FALSE)&gt;DJ30,0,IF(IFERROR(VLOOKUP(DO$4,Transactions!$C$39:$N$42,8,FALSE),0)&gt;DJ30,VLOOKUP(DO$4,Transactions!$C$5:$M$23,5,FALSE),VLOOKUP(DO$4,Transactions!$C$5:$M$23,5,FALSE)-IFERROR(VLOOKUP(DO$4,Transactions!$C$39:$N$42,5,FALSE),0)))</f>
        <v>8</v>
      </c>
      <c r="DQ30" s="315">
        <f t="shared" si="46"/>
        <v>43130</v>
      </c>
      <c r="DR30" s="88">
        <f>VLOOKUP(DQ30,'Price Data'!$B$4:$AD$1048576,MATCH(DV$4,'Price Data'!$B$2:$AE$2,0),FALSE)</f>
        <v>92.74</v>
      </c>
      <c r="DS30" s="5">
        <f t="shared" si="16"/>
        <v>92.74</v>
      </c>
      <c r="DT30" s="79"/>
      <c r="DU30" s="212">
        <f>IF(DS30&gt;0,(DS30+SUM(DT$11:DT30))/DR$6-1,"N/A")</f>
        <v>8.4171148000935059E-2</v>
      </c>
      <c r="DV30" s="344">
        <f>IF(VLOOKUP(DV$4,Transactions!$C$5:$M$23,7,FALSE)&gt;DQ30,0,IF(IFERROR(VLOOKUP(DV$4,Transactions!$C$39:$N$42,8,FALSE),0)&gt;DQ30,VLOOKUP(DV$4,Transactions!$C$5:$M$23,5,FALSE),VLOOKUP(DV$4,Transactions!$C$5:$M$23,5,FALSE)-IFERROR(VLOOKUP(DV$4,Transactions!$C$39:$N$42,5,FALSE),0)))</f>
        <v>23</v>
      </c>
      <c r="DX30" s="315">
        <f t="shared" si="47"/>
        <v>43130</v>
      </c>
      <c r="DY30" s="88">
        <f>VLOOKUP(DX30,'Price Data'!$B$4:$AD$1048576,MATCH(EC$4,'Price Data'!$B$2:$AE$2,0),FALSE)</f>
        <v>67.33</v>
      </c>
      <c r="DZ30" s="5">
        <f t="shared" si="17"/>
        <v>67.33</v>
      </c>
      <c r="EA30" s="79"/>
      <c r="EB30" s="212">
        <f>IF(DZ30&gt;0,(DZ30+SUM(EA$11:EA30))/DY$6-1,"N/A")</f>
        <v>7.6418864908073481E-2</v>
      </c>
      <c r="EC30" s="344">
        <f>IF(VLOOKUP(EC$4,Transactions!$C$5:$M$23,7,FALSE)&gt;DX30,0,IF(IFERROR(VLOOKUP(EC$4,Transactions!$C$39:$N$42,8,FALSE),0)&gt;DX30,VLOOKUP(EC$4,Transactions!$C$5:$M$23,5,FALSE),VLOOKUP(EC$4,Transactions!$C$5:$M$23,5,FALSE)-IFERROR(VLOOKUP(EC$4,Transactions!$C$39:$N$42,5,FALSE),0)))</f>
        <v>27</v>
      </c>
      <c r="EF30" s="315">
        <f t="shared" si="48"/>
        <v>43130</v>
      </c>
      <c r="EG30" s="88">
        <f>VLOOKUP(EF30,'Price Data'!$B$4:$AD$1048576,MATCH(EK$4,'Price Data'!$B$2:$AE$2,0),FALSE)</f>
        <v>10.67</v>
      </c>
      <c r="EH30" s="5">
        <f t="shared" si="18"/>
        <v>0</v>
      </c>
      <c r="EI30" s="79"/>
      <c r="EJ30" s="212" t="str">
        <f>IF(EH30&gt;0,(EH30+SUM(EI$11:EI30))/EG$6-1,"N/A")</f>
        <v>N/A</v>
      </c>
      <c r="EK30" s="344">
        <f>IF(VLOOKUP(EK$4,Transactions!$C$26:$M$34,7,FALSE)&gt;EF30,0,IF(IFERROR(VLOOKUP(EK$4,Transactions!$C$45:$N67,8,FALSE),0)&gt;EF30,VLOOKUP(EK$4,Transactions!$C$26:$M$34,5,FALSE),VLOOKUP(EK$4,Transactions!$C$26:$M$34,5,FALSE)-IFERROR(VLOOKUP(EK$4,Transactions!$C$45:$N$47,5,FALSE),0)))</f>
        <v>0</v>
      </c>
      <c r="EM30" s="315">
        <f t="shared" si="49"/>
        <v>43130</v>
      </c>
      <c r="EN30" s="88">
        <f>VLOOKUP(EM30,'Price Data'!$B$4:$AD$1048576,MATCH(ER$4,'Price Data'!$B$2:$AE$2,0),FALSE)</f>
        <v>87.15</v>
      </c>
      <c r="EO30" s="5">
        <f t="shared" si="19"/>
        <v>87.15</v>
      </c>
      <c r="EP30" s="79"/>
      <c r="EQ30" s="212">
        <f>IF(EO30&gt;0,(EO30+SUM(EP$11:EP30))/EN$6-1,"N/A")</f>
        <v>-1.2606005042401502E-3</v>
      </c>
      <c r="ER30" s="344">
        <f>IF(VLOOKUP(ER$4,Transactions!$C$26:$M$34,7,FALSE)&gt;EM30,0,IF(IFERROR(VLOOKUP(ER$4,Transactions!$C$45:$N67,8,FALSE),0)&gt;EM30,VLOOKUP(ER$4,Transactions!$C$26:$M$34,5,FALSE),VLOOKUP(ER$4,Transactions!$C$26:$M$34,5,FALSE)-IFERROR(VLOOKUP(ER$4,Transactions!$C$45:$N$47,5,FALSE),0)))</f>
        <v>0</v>
      </c>
      <c r="ET30" s="315">
        <f t="shared" si="50"/>
        <v>43130</v>
      </c>
      <c r="EU30" s="88">
        <f>VLOOKUP(ET30,'Price Data'!$B$4:$AD$1048576,MATCH(EY$4,'Price Data'!$B$2:$AE$2,0),FALSE)</f>
        <v>86.27</v>
      </c>
      <c r="EV30" s="5">
        <f t="shared" si="20"/>
        <v>86.27</v>
      </c>
      <c r="EW30" s="79"/>
      <c r="EX30" s="212">
        <f>IF(EV30&gt;0,(EV30+SUM(EW$11:EW30))/EU$6-1,"N/A")</f>
        <v>-1.2816111683259024E-2</v>
      </c>
      <c r="EY30" s="344">
        <f>IF(VLOOKUP(EY$4,Transactions!$C$26:$M$34,7,FALSE)&gt;ET30,0,IF(IFERROR(VLOOKUP(EY$4,Transactions!$C$45:$N67,8,FALSE),0)&gt;ET30,VLOOKUP(EY$4,Transactions!$C$26:$M$34,5,FALSE),VLOOKUP(EY$4,Transactions!$C$26:$M$34,5,FALSE)-IFERROR(VLOOKUP(EY$4,Transactions!$C$45:$N$47,5,FALSE),0)))</f>
        <v>12.608879734523402</v>
      </c>
      <c r="FA30" s="315">
        <f t="shared" si="51"/>
        <v>43130</v>
      </c>
      <c r="FB30" s="88">
        <f>VLOOKUP(FA30,'Price Data'!$B$4:$AD$1048576,MATCH(FF$4,'Price Data'!$B$2:$AE$2,0),FALSE)</f>
        <v>50.85</v>
      </c>
      <c r="FC30" s="5">
        <f t="shared" si="21"/>
        <v>50.85</v>
      </c>
      <c r="FD30" s="79"/>
      <c r="FE30" s="212">
        <f>IF(FC30&gt;0,(FC30+SUM(FD$11:FD30))/FB$6-1,"N/A")</f>
        <v>-8.191925102399078E-3</v>
      </c>
      <c r="FF30" s="344">
        <f>IF(VLOOKUP(FF$4,Transactions!$C$26:$M$34,7,FALSE)&gt;FA30,0,IF(IFERROR(VLOOKUP(FF$4,Transactions!$C$45:$N67,8,FALSE),0)&gt;FA30,VLOOKUP(FF$4,Transactions!$C$26:$M$34,5,FALSE),VLOOKUP(FF$4,Transactions!$C$26:$M$34,5,FALSE)-IFERROR(VLOOKUP(FF$4,Transactions!$C$45:$N$47,5,FALSE),0)))</f>
        <v>20.356738833625901</v>
      </c>
      <c r="FH30" s="315">
        <f t="shared" si="52"/>
        <v>43130</v>
      </c>
      <c r="FI30" s="88">
        <f>VLOOKUP(FH30,'Price Data'!$B$4:$AD$1048576,MATCH(FM$4,'Price Data'!$B$2:$AE$2,0),FALSE)</f>
        <v>24.27</v>
      </c>
      <c r="FJ30" s="5">
        <f t="shared" si="22"/>
        <v>24.27</v>
      </c>
      <c r="FK30" s="79"/>
      <c r="FL30" s="212">
        <f>IF(FJ30&gt;0,(FJ30+SUM(FK$11:FK30))/FI$6-1,"N/A")</f>
        <v>-3.2854209445586369E-3</v>
      </c>
      <c r="FM30" s="344">
        <f>IF(VLOOKUP(FM$4,Transactions!$C$26:$M$34,7,FALSE)&gt;FH30,0,IF(IFERROR(VLOOKUP(FM$4,Transactions!$C$45:$N67,8,FALSE),0)&gt;FH30,VLOOKUP(FM$4,Transactions!$C$26:$M$34,5,FALSE),VLOOKUP(FM$4,Transactions!$C$26:$M$34,5,FALSE)-IFERROR(VLOOKUP(FM$4,Transactions!$C$45:$N$47,5,FALSE),0)))</f>
        <v>64.516221765913755</v>
      </c>
      <c r="FO30" s="315">
        <f t="shared" si="53"/>
        <v>43130</v>
      </c>
      <c r="FP30" s="88">
        <f>VLOOKUP(FO30,'Price Data'!$B$4:$AD$1048576,MATCH(FT$4,'Price Data'!$B$2:$AE$2,0),FALSE)</f>
        <v>103.27</v>
      </c>
      <c r="FQ30" s="5">
        <f t="shared" si="23"/>
        <v>103.27</v>
      </c>
      <c r="FR30" s="79"/>
      <c r="FS30" s="212">
        <f>IF(FQ30&gt;0,(FQ30+SUM(FR$11:FR30))/FP$6-1,"N/A")</f>
        <v>-2.1786492374727628E-2</v>
      </c>
      <c r="FT30" s="344">
        <f>IF(VLOOKUP(FT$4,Transactions!$C$26:$M$34,7,FALSE)&gt;FO30,0,IF(IFERROR(VLOOKUP(FT$4,Transactions!$C$45:$N67,8,FALSE),0)&gt;FO30,VLOOKUP(FT$4,Transactions!$C$26:$M$34,5,FALSE),VLOOKUP(FT$4,Transactions!$C$26:$M$34,5,FALSE)-IFERROR(VLOOKUP(FT$4,Transactions!$C$45:$N$47,5,FALSE),0)))</f>
        <v>4.6685611442644692</v>
      </c>
      <c r="FV30" s="315">
        <f t="shared" si="54"/>
        <v>43130</v>
      </c>
      <c r="FW30" s="88">
        <f>VLOOKUP(FV30,'Price Data'!$B$4:$AD$1048576,MATCH(GA$4,'Price Data'!$B$2:$AE$2,0),FALSE)</f>
        <v>115.19</v>
      </c>
      <c r="FX30" s="5">
        <f t="shared" si="24"/>
        <v>115.19</v>
      </c>
      <c r="FY30" s="79"/>
      <c r="FZ30" s="212">
        <f>IF(FX30&gt;0,(FX30+SUM(FY$11:FY30))/FW$6-1,"N/A")</f>
        <v>-7.83807062876829E-3</v>
      </c>
      <c r="GA30" s="344">
        <f>IF(VLOOKUP(GA$4,Transactions!$C$26:$M$34,7,FALSE)&gt;FV30,0,IF(IFERROR(VLOOKUP(GA$4,Transactions!$C$45:$N67,8,FALSE),0)&gt;FV30,VLOOKUP(GA$4,Transactions!$C$26:$M$34,5,FALSE),VLOOKUP(GA$4,Transactions!$C$26:$M$34,5,FALSE)-IFERROR(VLOOKUP(GA$4,Transactions!$C$45:$N$47,5,FALSE),0)))</f>
        <v>17.517743324720069</v>
      </c>
      <c r="GD30" s="315">
        <f t="shared" si="55"/>
        <v>43130</v>
      </c>
      <c r="GE30" s="88">
        <f>VLOOKUP(GD30,'Price Data'!$B$4:$AD$1048576,MATCH(GI$4,'Price Data'!$B$2:$AE$2,0),FALSE)</f>
        <v>1664.7539999999999</v>
      </c>
      <c r="GF30" s="5">
        <f t="shared" si="25"/>
        <v>1664.7539999999999</v>
      </c>
      <c r="GG30" s="79"/>
      <c r="GH30" s="212">
        <f>IF(GF30&gt;0,(GF30+SUM(GG$11:GG30))/GE$6-1,"N/A")</f>
        <v>5.1797797532174616E-2</v>
      </c>
      <c r="GI30" s="374">
        <v>0.5</v>
      </c>
      <c r="GK30" s="315">
        <f t="shared" si="56"/>
        <v>43130</v>
      </c>
      <c r="GL30" s="88">
        <f>VLOOKUP(GK30,'Price Data'!$B$4:$AD$1048576,MATCH(GP$4,'Price Data'!$B$2:$AE$2,0),FALSE)</f>
        <v>2214.11</v>
      </c>
      <c r="GM30" s="5">
        <f t="shared" si="26"/>
        <v>2214.11</v>
      </c>
      <c r="GN30" s="79"/>
      <c r="GO30" s="212">
        <f>IF(GM30&gt;0,(GM30+SUM(GN$11:GN30))/GL$6-1,"N/A")</f>
        <v>5.2608809337041595E-2</v>
      </c>
      <c r="GP30" s="374">
        <v>0.2</v>
      </c>
      <c r="GR30" s="315">
        <f t="shared" si="57"/>
        <v>43130</v>
      </c>
      <c r="GS30" s="88">
        <f>VLOOKUP(GR30,'Price Data'!$B$4:$AD$1048576,MATCH(GW$4,'Price Data'!$B$2:$AE$2,0),FALSE)</f>
        <v>2021.3</v>
      </c>
      <c r="GT30" s="5">
        <f t="shared" si="27"/>
        <v>2021.3</v>
      </c>
      <c r="GU30" s="79"/>
      <c r="GV30" s="212">
        <f>IF(GT30&gt;0,(GT30+SUM(GU$11:GU30))/GS$6-1,"N/A")</f>
        <v>-1.2250961458582732E-2</v>
      </c>
      <c r="GW30" s="374">
        <v>0.3</v>
      </c>
    </row>
    <row r="31" spans="1:205" x14ac:dyDescent="0.25">
      <c r="A31">
        <v>21</v>
      </c>
      <c r="B31" s="315">
        <f>'Price Data'!B25</f>
        <v>43131</v>
      </c>
      <c r="C31" s="200">
        <f t="shared" si="58"/>
        <v>24810.92905546966</v>
      </c>
      <c r="D31" s="200">
        <f t="shared" si="28"/>
        <v>6.27</v>
      </c>
      <c r="E31" s="200">
        <f t="shared" si="59"/>
        <v>6190.2942760169544</v>
      </c>
      <c r="F31" s="200">
        <f t="shared" si="29"/>
        <v>0</v>
      </c>
      <c r="I31" s="315">
        <f t="shared" si="30"/>
        <v>43131</v>
      </c>
      <c r="J31" s="88">
        <f>VLOOKUP(I31,'Price Data'!$B$4:$AD$1048576,MATCH(N$4,'Price Data'!$B$2:$AE$2,0),FALSE)</f>
        <v>78.69</v>
      </c>
      <c r="K31" s="5">
        <f t="shared" si="0"/>
        <v>0</v>
      </c>
      <c r="M31" s="212" t="str">
        <f>IF(K31&gt;0,(K31+SUM(L$11:L31))/J$6-1,"N/A")</f>
        <v>N/A</v>
      </c>
      <c r="N31" s="344">
        <f>IF(VLOOKUP(N$4,Transactions!$C$5:$M$23,7,FALSE)&gt;I31,0,IF(IFERROR(VLOOKUP(N$4,Transactions!$C$39:$N$42,8,FALSE),0)&gt;I31,VLOOKUP(N$4,Transactions!$C$5:$M$23,5,FALSE),VLOOKUP(N$4,Transactions!$C$5:$M$23,5,FALSE)-IFERROR(VLOOKUP(N$4,Transactions!$C$39:$N$42,5,FALSE),0)))</f>
        <v>0</v>
      </c>
      <c r="P31" s="315">
        <f t="shared" si="31"/>
        <v>43131</v>
      </c>
      <c r="Q31" s="88">
        <f>VLOOKUP(P31,'Price Data'!$B$4:$AD$1048576,MATCH(U$4,'Price Data'!$B$2:$AE$2,0),FALSE)</f>
        <v>62.95</v>
      </c>
      <c r="R31" s="5">
        <f t="shared" si="1"/>
        <v>0</v>
      </c>
      <c r="T31" s="212" t="str">
        <f>IF(R31&gt;0,(R31+SUM(S$11:S31))/Q$6-1,"N/A")</f>
        <v>N/A</v>
      </c>
      <c r="U31" s="344">
        <f>IF(VLOOKUP(U$4,Transactions!$C$5:$M$23,7,FALSE)&gt;P31,0,IF(IFERROR(VLOOKUP(U$4,Transactions!$C$39:$N$42,8,FALSE),0)&gt;P31,VLOOKUP(U$4,Transactions!$C$5:$M$23,5,FALSE),VLOOKUP(U$4,Transactions!$C$5:$M$23,5,FALSE)-IFERROR(VLOOKUP(U$4,Transactions!$C$39:$N$42,5,FALSE),0)))</f>
        <v>0</v>
      </c>
      <c r="W31" s="315">
        <f t="shared" si="32"/>
        <v>43131</v>
      </c>
      <c r="X31" s="88">
        <f>VLOOKUP(W31,'Price Data'!$B$4:$AD$1048576,MATCH(AB$4,'Price Data'!$B$2:$AE$2,0),FALSE)</f>
        <v>108.67</v>
      </c>
      <c r="Y31" s="5">
        <f t="shared" si="2"/>
        <v>0</v>
      </c>
      <c r="Z31" s="79"/>
      <c r="AA31" s="212" t="str">
        <f>IF(Y31&gt;0,(Y31+SUM(Z$11:Z31))/X$6-1,"N/A")</f>
        <v>N/A</v>
      </c>
      <c r="AB31" s="344">
        <f>IF(VLOOKUP(AB$4,Transactions!$C$5:$M$23,7,FALSE)&gt;W31,0,IF(IFERROR(VLOOKUP(AB$4,Transactions!$C$39:$N$42,8,FALSE),0)&gt;W31,VLOOKUP(AB$4,Transactions!$C$5:$M$23,5,FALSE),VLOOKUP(AB$4,Transactions!$C$5:$M$23,5,FALSE)-IFERROR(VLOOKUP(AB$4,Transactions!$C$39:$N$42,5,FALSE),0)))</f>
        <v>0</v>
      </c>
      <c r="AD31" s="315">
        <f t="shared" si="33"/>
        <v>43131</v>
      </c>
      <c r="AE31" s="88">
        <f>VLOOKUP(AD31,'Price Data'!$B$4:$AD$1048576,MATCH(AI$4,'Price Data'!$B$2:$AE$2,0),FALSE)</f>
        <v>76.11</v>
      </c>
      <c r="AF31" s="5">
        <f t="shared" si="3"/>
        <v>0</v>
      </c>
      <c r="AG31" s="79"/>
      <c r="AH31" s="212" t="str">
        <f>IF(AF31&gt;0,(AF31+SUM(AG$11:AG31))/AE$6-1,"N/A")</f>
        <v>N/A</v>
      </c>
      <c r="AI31" s="344">
        <f>IF(VLOOKUP(AI$4,Transactions!$C$5:$M$23,7,FALSE)&gt;AD31,0,IF(IFERROR(VLOOKUP(AI$4,Transactions!$C$39:$N$42,8,FALSE),0)&gt;AD31,VLOOKUP(AI$4,Transactions!$C$5:$M$23,5,FALSE),VLOOKUP(AI$4,Transactions!$C$5:$M$23,5,FALSE)-IFERROR(VLOOKUP(AI$4,Transactions!$C$39:$N$42,5,FALSE),0)))</f>
        <v>0</v>
      </c>
      <c r="AK31" s="315">
        <f t="shared" si="34"/>
        <v>43131</v>
      </c>
      <c r="AL31" s="88">
        <f>VLOOKUP(AK31,'Price Data'!$B$4:$AD$1048576,MATCH(AP$4,'Price Data'!$B$2:$AE$2,0),FALSE)</f>
        <v>431.67</v>
      </c>
      <c r="AM31" s="5">
        <f t="shared" si="4"/>
        <v>0</v>
      </c>
      <c r="AN31" s="79"/>
      <c r="AO31" s="212" t="str">
        <f>IF(AM31&gt;0,(AM31+SUM(AN$11:AN31))/AL$6-1,"N/A")</f>
        <v>N/A</v>
      </c>
      <c r="AP31" s="344">
        <f>IF(VLOOKUP(AP$4,Transactions!$C$5:$M$23,7,FALSE)&gt;AK31,0,IF(IFERROR(VLOOKUP(AP$4,Transactions!$C$39:$N$42,8,FALSE),0)&gt;AK31,VLOOKUP(AP$4,Transactions!$C$5:$M$23,5,FALSE),VLOOKUP(AP$4,Transactions!$C$5:$M$23,5,FALSE)-IFERROR(VLOOKUP(AP$4,Transactions!$C$39:$N$42,5,FALSE),0)))</f>
        <v>0</v>
      </c>
      <c r="AR31" s="315">
        <f t="shared" si="35"/>
        <v>43131</v>
      </c>
      <c r="AS31" s="88">
        <f>VLOOKUP(AR31,'Price Data'!$B$4:$AD$1048576,MATCH(AW$4,'Price Data'!$B$2:$AE$2,0),FALSE)</f>
        <v>112.22</v>
      </c>
      <c r="AT31" s="5">
        <f t="shared" si="5"/>
        <v>0</v>
      </c>
      <c r="AU31" s="79"/>
      <c r="AV31" s="212" t="str">
        <f>IF(AT31&gt;0,(AT31+SUM(AU$11:AU31))/AS$6-1,"N/A")</f>
        <v>N/A</v>
      </c>
      <c r="AW31" s="344">
        <f>IF(VLOOKUP(AW$4,Transactions!$C$5:$M$23,7,FALSE)&gt;AR31,0,IF(IFERROR(VLOOKUP(AW$4,Transactions!$C$39:$N$42,8,FALSE),0)&gt;AR31,VLOOKUP(AW$4,Transactions!$C$5:$M$23,5,FALSE),VLOOKUP(AW$4,Transactions!$C$5:$M$23,5,FALSE)-IFERROR(VLOOKUP(AW$4,Transactions!$C$39:$N$42,5,FALSE),0)))</f>
        <v>0</v>
      </c>
      <c r="AY31" s="315">
        <f t="shared" si="36"/>
        <v>43131</v>
      </c>
      <c r="AZ31" s="88">
        <f>VLOOKUP(AY31,'Price Data'!$B$4:$AD$1048576,MATCH(BD$4,'Price Data'!$B$2:$AE$2,0),FALSE)</f>
        <v>113.91</v>
      </c>
      <c r="BA31" s="5">
        <f t="shared" si="6"/>
        <v>0</v>
      </c>
      <c r="BB31" s="79"/>
      <c r="BC31" s="212" t="str">
        <f>IF(BA31&gt;0,(BA31+SUM(BB$11:BB31))/AZ$6-1,"N/A")</f>
        <v>N/A</v>
      </c>
      <c r="BD31" s="344">
        <f>IF(VLOOKUP(BD$4,Transactions!$C$5:$M$23,7,FALSE)&gt;AY31,0,IF(IFERROR(VLOOKUP(BD$4,Transactions!$C$39:$N$42,8,FALSE),0)&gt;AY31,VLOOKUP(BD$4,Transactions!$C$5:$M$23,5,FALSE),VLOOKUP(BD$4,Transactions!$C$5:$M$23,5,FALSE)-IFERROR(VLOOKUP(BD$4,Transactions!$C$39:$N$42,5,FALSE),0)))</f>
        <v>0</v>
      </c>
      <c r="BF31" s="315">
        <f t="shared" si="37"/>
        <v>43131</v>
      </c>
      <c r="BG31" s="88">
        <f>VLOOKUP(BF31,'Price Data'!$B$4:$AD$1048576,MATCH(BK$4,'Price Data'!$B$2:$AE$2,0),FALSE)</f>
        <v>62.6</v>
      </c>
      <c r="BH31" s="5">
        <f t="shared" si="7"/>
        <v>62.6</v>
      </c>
      <c r="BI31" s="79"/>
      <c r="BJ31" s="212">
        <f>IF(BH31&gt;0,(BH31+SUM(BI$11:BI31))/BG$6-1,"N/A")</f>
        <v>2.8067885117493363E-2</v>
      </c>
      <c r="BK31" s="344">
        <f>IF(VLOOKUP(BK$4,Transactions!$C$5:$M$23,7,FALSE)&gt;BF31,0,IF(IFERROR(VLOOKUP(BK$4,Transactions!$C$39:$N$42,8,FALSE),0)&gt;BF31,VLOOKUP(BK$4,Transactions!$C$5:$M$23,5,FALSE),VLOOKUP(BK$4,Transactions!$C$5:$M$23,5,FALSE)-IFERROR(VLOOKUP(BK$4,Transactions!$C$39:$N$42,5,FALSE),0)))</f>
        <v>10</v>
      </c>
      <c r="BM31" s="315">
        <f t="shared" si="38"/>
        <v>43131</v>
      </c>
      <c r="BN31" s="88">
        <f>VLOOKUP(BM31,'Price Data'!$B$4:$AD$1048576,MATCH(BR$4,'Price Data'!$B$2:$AE$2,0),FALSE)</f>
        <v>53.63</v>
      </c>
      <c r="BO31" s="5">
        <f t="shared" si="8"/>
        <v>53.63</v>
      </c>
      <c r="BP31" s="79"/>
      <c r="BQ31" s="212">
        <f>IF(BO31&gt;0,(BO31+SUM(BP$11:BP31))/BN$6-1,"N/A")</f>
        <v>4.9100156494522817E-2</v>
      </c>
      <c r="BR31" s="344">
        <f>IF(VLOOKUP(BR$4,Transactions!$C$5:$M$23,7,FALSE)&gt;BM31,0,IF(IFERROR(VLOOKUP(BR$4,Transactions!$C$39:$N$42,8,FALSE),0)&gt;BM31,VLOOKUP(BR$4,Transactions!$C$5:$M$23,5,FALSE),VLOOKUP(BR$4,Transactions!$C$5:$M$23,5,FALSE)-IFERROR(VLOOKUP(BR$4,Transactions!$C$39:$N$42,5,FALSE),0)))</f>
        <v>12</v>
      </c>
      <c r="BT31" s="315">
        <f t="shared" si="39"/>
        <v>43131</v>
      </c>
      <c r="BU31" s="88">
        <f>VLOOKUP(BT31,'Price Data'!$B$4:$AD$1048576,MATCH(BY$4,'Price Data'!$B$2:$AE$2,0),FALSE)</f>
        <v>94.57</v>
      </c>
      <c r="BV31" s="5">
        <f t="shared" si="9"/>
        <v>94.57</v>
      </c>
      <c r="BW31" s="79">
        <v>0.56999999999999995</v>
      </c>
      <c r="BX31" s="212">
        <f>IF(BV31&gt;0,(BV31+SUM(BW$11:BW31))/BU$6-1,"N/A")</f>
        <v>4.6759819562107952E-2</v>
      </c>
      <c r="BY31" s="344">
        <f>IF(VLOOKUP(BY$4,Transactions!$C$5:$M$23,7,FALSE)&gt;BT31,0,IF(IFERROR(VLOOKUP(BY$4,Transactions!$C$39:$N$42,8,FALSE),0)&gt;BT31,VLOOKUP(BY$4,Transactions!$C$5:$M$23,5,FALSE),VLOOKUP(BY$4,Transactions!$C$5:$M$23,5,FALSE)-IFERROR(VLOOKUP(BY$4,Transactions!$C$39:$N$42,5,FALSE),0)))</f>
        <v>11</v>
      </c>
      <c r="CA31" s="315">
        <f t="shared" si="40"/>
        <v>43131</v>
      </c>
      <c r="CB31" s="88">
        <f>VLOOKUP(CA31,'Price Data'!$B$4:$AD$1048576,MATCH(CF$4,'Price Data'!$B$2:$AE$2,0),FALSE)</f>
        <v>219.47</v>
      </c>
      <c r="CC31" s="5">
        <f t="shared" si="10"/>
        <v>219.47</v>
      </c>
      <c r="CD31" s="79"/>
      <c r="CE31" s="212">
        <f>IF(CC31&gt;0,(CC31+SUM(CD$11:CD31))/CB$6-1,"N/A")</f>
        <v>-3.9812748829680111E-2</v>
      </c>
      <c r="CF31" s="344">
        <f>IF(VLOOKUP(CF$4,Transactions!$C$5:$M$23,7,FALSE)&gt;CA31,0,IF(IFERROR(VLOOKUP(CF$4,Transactions!$C$39:$N$42,8,FALSE),0)&gt;CA31,VLOOKUP(CF$4,Transactions!$C$5:$M$23,5,FALSE),VLOOKUP(CF$4,Transactions!$C$5:$M$23,5,FALSE)-IFERROR(VLOOKUP(CF$4,Transactions!$C$39:$N$42,5,FALSE),0)))</f>
        <v>6</v>
      </c>
      <c r="CH31" s="315">
        <f t="shared" si="41"/>
        <v>43131</v>
      </c>
      <c r="CI31" s="88">
        <f>VLOOKUP(CH31,'Price Data'!$B$4:$AD$1048576,MATCH(CM$4,'Price Data'!$B$2:$AE$2,0),FALSE)</f>
        <v>85.32</v>
      </c>
      <c r="CJ31" s="5">
        <f t="shared" si="11"/>
        <v>85.32</v>
      </c>
      <c r="CK31" s="79"/>
      <c r="CL31" s="212">
        <f>IF(CJ31&gt;0,(CJ31+SUM(CK$11:CK31))/CI$6-1,"N/A")</f>
        <v>0.158924205378973</v>
      </c>
      <c r="CM31" s="344">
        <f>IF(VLOOKUP(CM$4,Transactions!$C$5:$M$23,7,FALSE)&gt;CH31,0,IF(IFERROR(VLOOKUP(CM$4,Transactions!$C$39:$N$42,8,FALSE),0)&gt;CH31,VLOOKUP(CM$4,Transactions!$C$5:$M$23,5,FALSE),VLOOKUP(CM$4,Transactions!$C$5:$M$23,5,FALSE)-IFERROR(VLOOKUP(CM$4,Transactions!$C$39:$N$42,5,FALSE),0)))</f>
        <v>19</v>
      </c>
      <c r="CO31" s="315">
        <f t="shared" si="42"/>
        <v>43131</v>
      </c>
      <c r="CP31" s="88">
        <f>VLOOKUP(CO31,'Price Data'!$B$4:$AD$1048576,MATCH(CT$4,'Price Data'!$B$2:$AE$2,0),FALSE)</f>
        <v>119.12</v>
      </c>
      <c r="CQ31" s="5">
        <f t="shared" si="12"/>
        <v>119.12</v>
      </c>
      <c r="CR31" s="79"/>
      <c r="CS31" s="212">
        <f>IF(CQ31&gt;0,(CQ31+SUM(CR$11:CR31))/CP$6-1,"N/A")</f>
        <v>6.0163759344962653E-2</v>
      </c>
      <c r="CT31" s="344">
        <f>IF(VLOOKUP(CT$4,Transactions!$C$5:$M$23,7,FALSE)&gt;CO31,0,IF(IFERROR(VLOOKUP(CT$4,Transactions!$C$39:$N$42,8,FALSE),0)&gt;CO31,VLOOKUP(CT$4,Transactions!$C$5:$M$23,5,FALSE),VLOOKUP(CT$4,Transactions!$C$5:$M$23,5,FALSE)-IFERROR(VLOOKUP(CT$4,Transactions!$C$39:$N$42,5,FALSE),0)))</f>
        <v>7</v>
      </c>
      <c r="CV31" s="315">
        <f t="shared" si="43"/>
        <v>43131</v>
      </c>
      <c r="CW31" s="88">
        <f>VLOOKUP(CV31,'Price Data'!$B$4:$AD$1048576,MATCH(DA$4,'Price Data'!$B$2:$AE$2,0),FALSE)</f>
        <v>203.25</v>
      </c>
      <c r="CX31" s="5">
        <f t="shared" si="13"/>
        <v>203.25</v>
      </c>
      <c r="CY31" s="79"/>
      <c r="CZ31" s="212">
        <f>IF(CX31&gt;0,(CX31+SUM(CY$11:CY31))/CW$6-1,"N/A")</f>
        <v>8.0484822710116255E-2</v>
      </c>
      <c r="DA31" s="344">
        <f>IF(VLOOKUP(DA$4,Transactions!$C$5:$M$23,7,FALSE)&gt;CV31,0,IF(IFERROR(VLOOKUP(DA$4,Transactions!$C$39:$N$42,8,FALSE),0)&gt;CV31,VLOOKUP(DA$4,Transactions!$C$5:$M$23,5,FALSE),VLOOKUP(DA$4,Transactions!$C$5:$M$23,5,FALSE)-IFERROR(VLOOKUP(DA$4,Transactions!$C$39:$N$42,5,FALSE),0)))</f>
        <v>9.4038062835574934</v>
      </c>
      <c r="DC31" s="315">
        <f t="shared" si="44"/>
        <v>43131</v>
      </c>
      <c r="DD31" s="88">
        <f>VLOOKUP(DC31,'Price Data'!$B$4:$AD$1048576,MATCH(DH$4,'Price Data'!$B$2:$AE$2,0),FALSE)</f>
        <v>166.36</v>
      </c>
      <c r="DE31" s="5">
        <f t="shared" si="14"/>
        <v>166.36</v>
      </c>
      <c r="DF31" s="79"/>
      <c r="DG31" s="212">
        <f>IF(DE31&gt;0,(DE31+SUM(DF$11:DF31))/DD$6-1,"N/A")</f>
        <v>5.1779730669532897E-2</v>
      </c>
      <c r="DH31" s="344">
        <f>IF(VLOOKUP(DH$4,Transactions!$C$5:$M$23,7,FALSE)&gt;DC31,0,IF(IFERROR(VLOOKUP(DH$4,Transactions!$C$39:$N$42,8,FALSE),0)&gt;DC31,VLOOKUP(DH$4,Transactions!$C$5:$M$23,5,FALSE),VLOOKUP(DH$4,Transactions!$C$5:$M$23,5,FALSE)-IFERROR(VLOOKUP(DH$4,Transactions!$C$39:$N$42,5,FALSE),0)))</f>
        <v>64.264399064297919</v>
      </c>
      <c r="DJ31" s="315">
        <f t="shared" si="45"/>
        <v>43131</v>
      </c>
      <c r="DK31" s="88">
        <f>VLOOKUP(DJ31,'Price Data'!$B$4:$AD$1048576,MATCH(DO$4,'Price Data'!$B$2:$AE$2,0),FALSE)</f>
        <v>262.48</v>
      </c>
      <c r="DL31" s="5">
        <f t="shared" si="15"/>
        <v>262.48</v>
      </c>
      <c r="DM31" s="79"/>
      <c r="DN31" s="212">
        <f>IF(DL31&gt;0,(DL31+SUM(DM$11:DM31))/DK$6-1,"N/A")</f>
        <v>5.2066215078760747E-2</v>
      </c>
      <c r="DO31" s="344">
        <f>IF(VLOOKUP(DO$4,Transactions!$C$5:$M$23,7,FALSE)&gt;DJ31,0,IF(IFERROR(VLOOKUP(DO$4,Transactions!$C$39:$N$42,8,FALSE),0)&gt;DJ31,VLOOKUP(DO$4,Transactions!$C$5:$M$23,5,FALSE),VLOOKUP(DO$4,Transactions!$C$5:$M$23,5,FALSE)-IFERROR(VLOOKUP(DO$4,Transactions!$C$39:$N$42,5,FALSE),0)))</f>
        <v>8</v>
      </c>
      <c r="DQ31" s="315">
        <f t="shared" si="46"/>
        <v>43131</v>
      </c>
      <c r="DR31" s="88">
        <f>VLOOKUP(DQ31,'Price Data'!$B$4:$AD$1048576,MATCH(DV$4,'Price Data'!$B$2:$AE$2,0),FALSE)</f>
        <v>95.01</v>
      </c>
      <c r="DS31" s="5">
        <f t="shared" si="16"/>
        <v>95.01</v>
      </c>
      <c r="DT31" s="79"/>
      <c r="DU31" s="212">
        <f>IF(DS31&gt;0,(DS31+SUM(DT$11:DT31))/DR$6-1,"N/A")</f>
        <v>0.11070844049567441</v>
      </c>
      <c r="DV31" s="344">
        <f>IF(VLOOKUP(DV$4,Transactions!$C$5:$M$23,7,FALSE)&gt;DQ31,0,IF(IFERROR(VLOOKUP(DV$4,Transactions!$C$39:$N$42,8,FALSE),0)&gt;DQ31,VLOOKUP(DV$4,Transactions!$C$5:$M$23,5,FALSE),VLOOKUP(DV$4,Transactions!$C$5:$M$23,5,FALSE)-IFERROR(VLOOKUP(DV$4,Transactions!$C$39:$N$42,5,FALSE),0)))</f>
        <v>23</v>
      </c>
      <c r="DX31" s="315">
        <f t="shared" si="47"/>
        <v>43131</v>
      </c>
      <c r="DY31" s="88">
        <f>VLOOKUP(DX31,'Price Data'!$B$4:$AD$1048576,MATCH(EC$4,'Price Data'!$B$2:$AE$2,0),FALSE)</f>
        <v>68.22</v>
      </c>
      <c r="DZ31" s="5">
        <f t="shared" si="17"/>
        <v>68.22</v>
      </c>
      <c r="EA31" s="79"/>
      <c r="EB31" s="212">
        <f>IF(DZ31&gt;0,(DZ31+SUM(EA$11:EA31))/DY$6-1,"N/A")</f>
        <v>9.0647482014388547E-2</v>
      </c>
      <c r="EC31" s="344">
        <f>IF(VLOOKUP(EC$4,Transactions!$C$5:$M$23,7,FALSE)&gt;DX31,0,IF(IFERROR(VLOOKUP(EC$4,Transactions!$C$39:$N$42,8,FALSE),0)&gt;DX31,VLOOKUP(EC$4,Transactions!$C$5:$M$23,5,FALSE),VLOOKUP(EC$4,Transactions!$C$5:$M$23,5,FALSE)-IFERROR(VLOOKUP(EC$4,Transactions!$C$39:$N$42,5,FALSE),0)))</f>
        <v>27</v>
      </c>
      <c r="EF31" s="315">
        <f t="shared" si="48"/>
        <v>43131</v>
      </c>
      <c r="EG31" s="88">
        <f>VLOOKUP(EF31,'Price Data'!$B$4:$AD$1048576,MATCH(EK$4,'Price Data'!$B$2:$AE$2,0),FALSE)</f>
        <v>10.68</v>
      </c>
      <c r="EH31" s="5">
        <f t="shared" si="18"/>
        <v>0</v>
      </c>
      <c r="EI31" s="79"/>
      <c r="EJ31" s="212" t="str">
        <f>IF(EH31&gt;0,(EH31+SUM(EI$11:EI31))/EG$6-1,"N/A")</f>
        <v>N/A</v>
      </c>
      <c r="EK31" s="344">
        <f>IF(VLOOKUP(EK$4,Transactions!$C$26:$M$34,7,FALSE)&gt;EF31,0,IF(IFERROR(VLOOKUP(EK$4,Transactions!$C$45:$N68,8,FALSE),0)&gt;EF31,VLOOKUP(EK$4,Transactions!$C$26:$M$34,5,FALSE),VLOOKUP(EK$4,Transactions!$C$26:$M$34,5,FALSE)-IFERROR(VLOOKUP(EK$4,Transactions!$C$45:$N$47,5,FALSE),0)))</f>
        <v>0</v>
      </c>
      <c r="EM31" s="315">
        <f t="shared" si="49"/>
        <v>43131</v>
      </c>
      <c r="EN31" s="88">
        <f>VLOOKUP(EM31,'Price Data'!$B$4:$AD$1048576,MATCH(ER$4,'Price Data'!$B$2:$AE$2,0),FALSE)</f>
        <v>87.3</v>
      </c>
      <c r="EO31" s="5">
        <f t="shared" si="19"/>
        <v>87.3</v>
      </c>
      <c r="EP31" s="79"/>
      <c r="EQ31" s="212">
        <f>IF(EO31&gt;0,(EO31+SUM(EP$11:EP31))/EN$6-1,"N/A")</f>
        <v>4.5840018336007482E-4</v>
      </c>
      <c r="ER31" s="344">
        <f>IF(VLOOKUP(ER$4,Transactions!$C$26:$M$34,7,FALSE)&gt;EM31,0,IF(IFERROR(VLOOKUP(ER$4,Transactions!$C$45:$N68,8,FALSE),0)&gt;EM31,VLOOKUP(ER$4,Transactions!$C$26:$M$34,5,FALSE),VLOOKUP(ER$4,Transactions!$C$26:$M$34,5,FALSE)-IFERROR(VLOOKUP(ER$4,Transactions!$C$45:$N$47,5,FALSE),0)))</f>
        <v>0</v>
      </c>
      <c r="ET31" s="315">
        <f t="shared" si="50"/>
        <v>43131</v>
      </c>
      <c r="EU31" s="88">
        <f>VLOOKUP(ET31,'Price Data'!$B$4:$AD$1048576,MATCH(EY$4,'Price Data'!$B$2:$AE$2,0),FALSE)</f>
        <v>86.38</v>
      </c>
      <c r="EV31" s="5">
        <f t="shared" si="20"/>
        <v>86.38</v>
      </c>
      <c r="EW31" s="79"/>
      <c r="EX31" s="212">
        <f>IF(EV31&gt;0,(EV31+SUM(EW$11:EW31))/EU$6-1,"N/A")</f>
        <v>-1.1557386428653227E-2</v>
      </c>
      <c r="EY31" s="344">
        <f>IF(VLOOKUP(EY$4,Transactions!$C$26:$M$34,7,FALSE)&gt;ET31,0,IF(IFERROR(VLOOKUP(EY$4,Transactions!$C$45:$N68,8,FALSE),0)&gt;ET31,VLOOKUP(EY$4,Transactions!$C$26:$M$34,5,FALSE),VLOOKUP(EY$4,Transactions!$C$26:$M$34,5,FALSE)-IFERROR(VLOOKUP(EY$4,Transactions!$C$45:$N$47,5,FALSE),0)))</f>
        <v>12.608879734523402</v>
      </c>
      <c r="FA31" s="315">
        <f t="shared" si="51"/>
        <v>43131</v>
      </c>
      <c r="FB31" s="88">
        <f>VLOOKUP(FA31,'Price Data'!$B$4:$AD$1048576,MATCH(FF$4,'Price Data'!$B$2:$AE$2,0),FALSE)</f>
        <v>50.77</v>
      </c>
      <c r="FC31" s="5">
        <f t="shared" si="21"/>
        <v>50.77</v>
      </c>
      <c r="FD31" s="79"/>
      <c r="FE31" s="212">
        <f>IF(FC31&gt;0,(FC31+SUM(FD$11:FD31))/FB$6-1,"N/A")</f>
        <v>-9.7522917885702887E-3</v>
      </c>
      <c r="FF31" s="344">
        <f>IF(VLOOKUP(FF$4,Transactions!$C$26:$M$34,7,FALSE)&gt;FA31,0,IF(IFERROR(VLOOKUP(FF$4,Transactions!$C$45:$N68,8,FALSE),0)&gt;FA31,VLOOKUP(FF$4,Transactions!$C$26:$M$34,5,FALSE),VLOOKUP(FF$4,Transactions!$C$26:$M$34,5,FALSE)-IFERROR(VLOOKUP(FF$4,Transactions!$C$45:$N$47,5,FALSE),0)))</f>
        <v>20.356738833625901</v>
      </c>
      <c r="FH31" s="315">
        <f t="shared" si="52"/>
        <v>43131</v>
      </c>
      <c r="FI31" s="88">
        <f>VLOOKUP(FH31,'Price Data'!$B$4:$AD$1048576,MATCH(FM$4,'Price Data'!$B$2:$AE$2,0),FALSE)</f>
        <v>24.25</v>
      </c>
      <c r="FJ31" s="5">
        <f t="shared" si="22"/>
        <v>24.25</v>
      </c>
      <c r="FK31" s="79"/>
      <c r="FL31" s="212">
        <f>IF(FJ31&gt;0,(FJ31+SUM(FK$11:FK31))/FI$6-1,"N/A")</f>
        <v>-4.1067761806982128E-3</v>
      </c>
      <c r="FM31" s="344">
        <f>IF(VLOOKUP(FM$4,Transactions!$C$26:$M$34,7,FALSE)&gt;FH31,0,IF(IFERROR(VLOOKUP(FM$4,Transactions!$C$45:$N68,8,FALSE),0)&gt;FH31,VLOOKUP(FM$4,Transactions!$C$26:$M$34,5,FALSE),VLOOKUP(FM$4,Transactions!$C$26:$M$34,5,FALSE)-IFERROR(VLOOKUP(FM$4,Transactions!$C$45:$N$47,5,FALSE),0)))</f>
        <v>64.516221765913755</v>
      </c>
      <c r="FO31" s="315">
        <f t="shared" si="53"/>
        <v>43131</v>
      </c>
      <c r="FP31" s="88">
        <f>VLOOKUP(FO31,'Price Data'!$B$4:$AD$1048576,MATCH(FT$4,'Price Data'!$B$2:$AE$2,0),FALSE)</f>
        <v>103.3</v>
      </c>
      <c r="FQ31" s="5">
        <f t="shared" si="23"/>
        <v>103.3</v>
      </c>
      <c r="FR31" s="79"/>
      <c r="FS31" s="212">
        <f>IF(FQ31&gt;0,(FQ31+SUM(FR$11:FR31))/FP$6-1,"N/A")</f>
        <v>-2.1502320735057312E-2</v>
      </c>
      <c r="FT31" s="344">
        <f>IF(VLOOKUP(FT$4,Transactions!$C$26:$M$34,7,FALSE)&gt;FO31,0,IF(IFERROR(VLOOKUP(FT$4,Transactions!$C$45:$N68,8,FALSE),0)&gt;FO31,VLOOKUP(FT$4,Transactions!$C$26:$M$34,5,FALSE),VLOOKUP(FT$4,Transactions!$C$26:$M$34,5,FALSE)-IFERROR(VLOOKUP(FT$4,Transactions!$C$45:$N$47,5,FALSE),0)))</f>
        <v>4.6685611442644692</v>
      </c>
      <c r="FV31" s="315">
        <f t="shared" si="54"/>
        <v>43131</v>
      </c>
      <c r="FW31" s="88">
        <f>VLOOKUP(FV31,'Price Data'!$B$4:$AD$1048576,MATCH(GA$4,'Price Data'!$B$2:$AE$2,0),FALSE)</f>
        <v>115.36</v>
      </c>
      <c r="FX31" s="5">
        <f t="shared" si="24"/>
        <v>115.36</v>
      </c>
      <c r="FY31" s="79"/>
      <c r="FZ31" s="212">
        <f>IF(FX31&gt;0,(FX31+SUM(FY$11:FY31))/FW$6-1,"N/A")</f>
        <v>-6.373815676141259E-3</v>
      </c>
      <c r="GA31" s="344">
        <f>IF(VLOOKUP(GA$4,Transactions!$C$26:$M$34,7,FALSE)&gt;FV31,0,IF(IFERROR(VLOOKUP(GA$4,Transactions!$C$45:$N68,8,FALSE),0)&gt;FV31,VLOOKUP(GA$4,Transactions!$C$26:$M$34,5,FALSE),VLOOKUP(GA$4,Transactions!$C$26:$M$34,5,FALSE)-IFERROR(VLOOKUP(GA$4,Transactions!$C$45:$N$47,5,FALSE),0)))</f>
        <v>17.517743324720069</v>
      </c>
      <c r="GD31" s="315">
        <f t="shared" si="55"/>
        <v>43131</v>
      </c>
      <c r="GE31" s="88">
        <f>VLOOKUP(GD31,'Price Data'!$B$4:$AD$1048576,MATCH(GI$4,'Price Data'!$B$2:$AE$2,0),FALSE)</f>
        <v>1664.683</v>
      </c>
      <c r="GF31" s="5">
        <f t="shared" si="25"/>
        <v>1664.683</v>
      </c>
      <c r="GG31" s="79"/>
      <c r="GH31" s="212">
        <f>IF(GF31&gt;0,(GF31+SUM(GG$11:GG31))/GE$6-1,"N/A")</f>
        <v>5.1752939466884085E-2</v>
      </c>
      <c r="GI31" s="374">
        <v>0.5</v>
      </c>
      <c r="GK31" s="315">
        <f t="shared" si="56"/>
        <v>43131</v>
      </c>
      <c r="GL31" s="88">
        <f>VLOOKUP(GK31,'Price Data'!$B$4:$AD$1048576,MATCH(GP$4,'Price Data'!$B$2:$AE$2,0),FALSE)</f>
        <v>2213.2399999999998</v>
      </c>
      <c r="GM31" s="5">
        <f t="shared" si="26"/>
        <v>2213.2399999999998</v>
      </c>
      <c r="GN31" s="79"/>
      <c r="GO31" s="212">
        <f>IF(GM31&gt;0,(GM31+SUM(GN$11:GN31))/GL$6-1,"N/A")</f>
        <v>5.2195203118685862E-2</v>
      </c>
      <c r="GP31" s="374">
        <v>0.2</v>
      </c>
      <c r="GR31" s="315">
        <f t="shared" si="57"/>
        <v>43131</v>
      </c>
      <c r="GS31" s="88">
        <f>VLOOKUP(GR31,'Price Data'!$B$4:$AD$1048576,MATCH(GW$4,'Price Data'!$B$2:$AE$2,0),FALSE)</f>
        <v>2022.8</v>
      </c>
      <c r="GT31" s="5">
        <f t="shared" si="27"/>
        <v>2022.8</v>
      </c>
      <c r="GU31" s="79"/>
      <c r="GV31" s="212">
        <f>IF(GT31&gt;0,(GT31+SUM(GU$11:GU31))/GS$6-1,"N/A")</f>
        <v>-1.1517956185831513E-2</v>
      </c>
      <c r="GW31" s="374">
        <v>0.3</v>
      </c>
    </row>
    <row r="32" spans="1:205" x14ac:dyDescent="0.25">
      <c r="A32">
        <v>22</v>
      </c>
      <c r="B32" s="315">
        <f>'Price Data'!B26</f>
        <v>43132</v>
      </c>
      <c r="C32" s="200">
        <f t="shared" si="58"/>
        <v>24674.14160681473</v>
      </c>
      <c r="D32" s="200">
        <f t="shared" si="28"/>
        <v>0</v>
      </c>
      <c r="E32" s="200">
        <f t="shared" si="59"/>
        <v>6168.8507842386571</v>
      </c>
      <c r="F32" s="200">
        <f t="shared" si="29"/>
        <v>11.283310055767164</v>
      </c>
      <c r="I32" s="315">
        <f t="shared" si="30"/>
        <v>43132</v>
      </c>
      <c r="J32" s="88">
        <f>VLOOKUP(I32,'Price Data'!$B$4:$AD$1048576,MATCH(N$4,'Price Data'!$B$2:$AE$2,0),FALSE)</f>
        <v>78.790000000000006</v>
      </c>
      <c r="K32" s="5">
        <f t="shared" si="0"/>
        <v>0</v>
      </c>
      <c r="M32" s="212" t="str">
        <f>IF(K32&gt;0,(K32+SUM(L$11:L32))/J$6-1,"N/A")</f>
        <v>N/A</v>
      </c>
      <c r="N32" s="344">
        <f>IF(VLOOKUP(N$4,Transactions!$C$5:$M$23,7,FALSE)&gt;I32,0,IF(IFERROR(VLOOKUP(N$4,Transactions!$C$39:$N$42,8,FALSE),0)&gt;I32,VLOOKUP(N$4,Transactions!$C$5:$M$23,5,FALSE),VLOOKUP(N$4,Transactions!$C$5:$M$23,5,FALSE)-IFERROR(VLOOKUP(N$4,Transactions!$C$39:$N$42,5,FALSE),0)))</f>
        <v>0</v>
      </c>
      <c r="P32" s="315">
        <f t="shared" si="31"/>
        <v>43132</v>
      </c>
      <c r="Q32" s="88">
        <f>VLOOKUP(P32,'Price Data'!$B$4:$AD$1048576,MATCH(U$4,'Price Data'!$B$2:$AE$2,0),FALSE)</f>
        <v>62.09</v>
      </c>
      <c r="R32" s="5">
        <f t="shared" si="1"/>
        <v>0</v>
      </c>
      <c r="T32" s="212" t="str">
        <f>IF(R32&gt;0,(R32+SUM(S$11:S32))/Q$6-1,"N/A")</f>
        <v>N/A</v>
      </c>
      <c r="U32" s="344">
        <f>IF(VLOOKUP(U$4,Transactions!$C$5:$M$23,7,FALSE)&gt;P32,0,IF(IFERROR(VLOOKUP(U$4,Transactions!$C$39:$N$42,8,FALSE),0)&gt;P32,VLOOKUP(U$4,Transactions!$C$5:$M$23,5,FALSE),VLOOKUP(U$4,Transactions!$C$5:$M$23,5,FALSE)-IFERROR(VLOOKUP(U$4,Transactions!$C$39:$N$42,5,FALSE),0)))</f>
        <v>0</v>
      </c>
      <c r="W32" s="315">
        <f t="shared" si="32"/>
        <v>43132</v>
      </c>
      <c r="X32" s="88">
        <f>VLOOKUP(W32,'Price Data'!$B$4:$AD$1048576,MATCH(AB$4,'Price Data'!$B$2:$AE$2,0),FALSE)</f>
        <v>110.49</v>
      </c>
      <c r="Y32" s="5">
        <f t="shared" si="2"/>
        <v>0</v>
      </c>
      <c r="Z32" s="79"/>
      <c r="AA32" s="212" t="str">
        <f>IF(Y32&gt;0,(Y32+SUM(Z$11:Z32))/X$6-1,"N/A")</f>
        <v>N/A</v>
      </c>
      <c r="AB32" s="344">
        <f>IF(VLOOKUP(AB$4,Transactions!$C$5:$M$23,7,FALSE)&gt;W32,0,IF(IFERROR(VLOOKUP(AB$4,Transactions!$C$39:$N$42,8,FALSE),0)&gt;W32,VLOOKUP(AB$4,Transactions!$C$5:$M$23,5,FALSE),VLOOKUP(AB$4,Transactions!$C$5:$M$23,5,FALSE)-IFERROR(VLOOKUP(AB$4,Transactions!$C$39:$N$42,5,FALSE),0)))</f>
        <v>0</v>
      </c>
      <c r="AD32" s="315">
        <f t="shared" si="33"/>
        <v>43132</v>
      </c>
      <c r="AE32" s="88">
        <f>VLOOKUP(AD32,'Price Data'!$B$4:$AD$1048576,MATCH(AI$4,'Price Data'!$B$2:$AE$2,0),FALSE)</f>
        <v>75.760000000000005</v>
      </c>
      <c r="AF32" s="5">
        <f t="shared" si="3"/>
        <v>0</v>
      </c>
      <c r="AG32" s="79"/>
      <c r="AH32" s="212" t="str">
        <f>IF(AF32&gt;0,(AF32+SUM(AG$11:AG32))/AE$6-1,"N/A")</f>
        <v>N/A</v>
      </c>
      <c r="AI32" s="344">
        <f>IF(VLOOKUP(AI$4,Transactions!$C$5:$M$23,7,FALSE)&gt;AD32,0,IF(IFERROR(VLOOKUP(AI$4,Transactions!$C$39:$N$42,8,FALSE),0)&gt;AD32,VLOOKUP(AI$4,Transactions!$C$5:$M$23,5,FALSE),VLOOKUP(AI$4,Transactions!$C$5:$M$23,5,FALSE)-IFERROR(VLOOKUP(AI$4,Transactions!$C$39:$N$42,5,FALSE),0)))</f>
        <v>0</v>
      </c>
      <c r="AK32" s="315">
        <f t="shared" si="34"/>
        <v>43132</v>
      </c>
      <c r="AL32" s="88">
        <f>VLOOKUP(AK32,'Price Data'!$B$4:$AD$1048576,MATCH(AP$4,'Price Data'!$B$2:$AE$2,0),FALSE)</f>
        <v>425.92</v>
      </c>
      <c r="AM32" s="5">
        <f t="shared" si="4"/>
        <v>0</v>
      </c>
      <c r="AN32" s="79"/>
      <c r="AO32" s="212" t="str">
        <f>IF(AM32&gt;0,(AM32+SUM(AN$11:AN32))/AL$6-1,"N/A")</f>
        <v>N/A</v>
      </c>
      <c r="AP32" s="344">
        <f>IF(VLOOKUP(AP$4,Transactions!$C$5:$M$23,7,FALSE)&gt;AK32,0,IF(IFERROR(VLOOKUP(AP$4,Transactions!$C$39:$N$42,8,FALSE),0)&gt;AK32,VLOOKUP(AP$4,Transactions!$C$5:$M$23,5,FALSE),VLOOKUP(AP$4,Transactions!$C$5:$M$23,5,FALSE)-IFERROR(VLOOKUP(AP$4,Transactions!$C$39:$N$42,5,FALSE),0)))</f>
        <v>0</v>
      </c>
      <c r="AR32" s="315">
        <f t="shared" si="35"/>
        <v>43132</v>
      </c>
      <c r="AS32" s="88">
        <f>VLOOKUP(AR32,'Price Data'!$B$4:$AD$1048576,MATCH(AW$4,'Price Data'!$B$2:$AE$2,0),FALSE)</f>
        <v>116.34</v>
      </c>
      <c r="AT32" s="5">
        <f t="shared" si="5"/>
        <v>0</v>
      </c>
      <c r="AU32" s="79"/>
      <c r="AV32" s="212" t="str">
        <f>IF(AT32&gt;0,(AT32+SUM(AU$11:AU32))/AS$6-1,"N/A")</f>
        <v>N/A</v>
      </c>
      <c r="AW32" s="344">
        <f>IF(VLOOKUP(AW$4,Transactions!$C$5:$M$23,7,FALSE)&gt;AR32,0,IF(IFERROR(VLOOKUP(AW$4,Transactions!$C$39:$N$42,8,FALSE),0)&gt;AR32,VLOOKUP(AW$4,Transactions!$C$5:$M$23,5,FALSE),VLOOKUP(AW$4,Transactions!$C$5:$M$23,5,FALSE)-IFERROR(VLOOKUP(AW$4,Transactions!$C$39:$N$42,5,FALSE),0)))</f>
        <v>0</v>
      </c>
      <c r="AY32" s="315">
        <f t="shared" si="36"/>
        <v>43132</v>
      </c>
      <c r="AZ32" s="88">
        <f>VLOOKUP(AY32,'Price Data'!$B$4:$AD$1048576,MATCH(BD$4,'Price Data'!$B$2:$AE$2,0),FALSE)</f>
        <v>112.74</v>
      </c>
      <c r="BA32" s="5">
        <f t="shared" si="6"/>
        <v>0</v>
      </c>
      <c r="BB32" s="79"/>
      <c r="BC32" s="212" t="str">
        <f>IF(BA32&gt;0,(BA32+SUM(BB$11:BB32))/AZ$6-1,"N/A")</f>
        <v>N/A</v>
      </c>
      <c r="BD32" s="344">
        <f>IF(VLOOKUP(BD$4,Transactions!$C$5:$M$23,7,FALSE)&gt;AY32,0,IF(IFERROR(VLOOKUP(BD$4,Transactions!$C$39:$N$42,8,FALSE),0)&gt;AY32,VLOOKUP(BD$4,Transactions!$C$5:$M$23,5,FALSE),VLOOKUP(BD$4,Transactions!$C$5:$M$23,5,FALSE)-IFERROR(VLOOKUP(BD$4,Transactions!$C$39:$N$42,5,FALSE),0)))</f>
        <v>0</v>
      </c>
      <c r="BF32" s="315">
        <f t="shared" si="37"/>
        <v>43132</v>
      </c>
      <c r="BG32" s="88">
        <f>VLOOKUP(BF32,'Price Data'!$B$4:$AD$1048576,MATCH(BK$4,'Price Data'!$B$2:$AE$2,0),FALSE)</f>
        <v>62.8</v>
      </c>
      <c r="BH32" s="5">
        <f t="shared" si="7"/>
        <v>62.8</v>
      </c>
      <c r="BI32" s="79"/>
      <c r="BJ32" s="212">
        <f>IF(BH32&gt;0,(BH32+SUM(BI$11:BI32))/BG$6-1,"N/A")</f>
        <v>3.1331592689294974E-2</v>
      </c>
      <c r="BK32" s="344">
        <f>IF(VLOOKUP(BK$4,Transactions!$C$5:$M$23,7,FALSE)&gt;BF32,0,IF(IFERROR(VLOOKUP(BK$4,Transactions!$C$39:$N$42,8,FALSE),0)&gt;BF32,VLOOKUP(BK$4,Transactions!$C$5:$M$23,5,FALSE),VLOOKUP(BK$4,Transactions!$C$5:$M$23,5,FALSE)-IFERROR(VLOOKUP(BK$4,Transactions!$C$39:$N$42,5,FALSE),0)))</f>
        <v>10</v>
      </c>
      <c r="BM32" s="315">
        <f t="shared" si="38"/>
        <v>43132</v>
      </c>
      <c r="BN32" s="88">
        <f>VLOOKUP(BM32,'Price Data'!$B$4:$AD$1048576,MATCH(BR$4,'Price Data'!$B$2:$AE$2,0),FALSE)</f>
        <v>53.28</v>
      </c>
      <c r="BO32" s="5">
        <f t="shared" si="8"/>
        <v>53.28</v>
      </c>
      <c r="BP32" s="79"/>
      <c r="BQ32" s="212">
        <f>IF(BO32&gt;0,(BO32+SUM(BP$11:BP32))/BN$6-1,"N/A")</f>
        <v>4.2253521126760729E-2</v>
      </c>
      <c r="BR32" s="344">
        <f>IF(VLOOKUP(BR$4,Transactions!$C$5:$M$23,7,FALSE)&gt;BM32,0,IF(IFERROR(VLOOKUP(BR$4,Transactions!$C$39:$N$42,8,FALSE),0)&gt;BM32,VLOOKUP(BR$4,Transactions!$C$5:$M$23,5,FALSE),VLOOKUP(BR$4,Transactions!$C$5:$M$23,5,FALSE)-IFERROR(VLOOKUP(BR$4,Transactions!$C$39:$N$42,5,FALSE),0)))</f>
        <v>12</v>
      </c>
      <c r="BT32" s="315">
        <f t="shared" si="39"/>
        <v>43132</v>
      </c>
      <c r="BU32" s="88">
        <f>VLOOKUP(BT32,'Price Data'!$B$4:$AD$1048576,MATCH(BY$4,'Price Data'!$B$2:$AE$2,0),FALSE)</f>
        <v>95.74</v>
      </c>
      <c r="BV32" s="5">
        <f t="shared" si="9"/>
        <v>95.74</v>
      </c>
      <c r="BW32" s="79"/>
      <c r="BX32" s="212">
        <f>IF(BV32&gt;0,(BV32+SUM(BW$11:BW32))/BU$6-1,"N/A")</f>
        <v>5.9632522829794032E-2</v>
      </c>
      <c r="BY32" s="344">
        <f>IF(VLOOKUP(BY$4,Transactions!$C$5:$M$23,7,FALSE)&gt;BT32,0,IF(IFERROR(VLOOKUP(BY$4,Transactions!$C$39:$N$42,8,FALSE),0)&gt;BT32,VLOOKUP(BY$4,Transactions!$C$5:$M$23,5,FALSE),VLOOKUP(BY$4,Transactions!$C$5:$M$23,5,FALSE)-IFERROR(VLOOKUP(BY$4,Transactions!$C$39:$N$42,5,FALSE),0)))</f>
        <v>11</v>
      </c>
      <c r="CA32" s="315">
        <f t="shared" si="40"/>
        <v>43132</v>
      </c>
      <c r="CB32" s="88">
        <f>VLOOKUP(CA32,'Price Data'!$B$4:$AD$1048576,MATCH(CF$4,'Price Data'!$B$2:$AE$2,0),FALSE)</f>
        <v>220.69</v>
      </c>
      <c r="CC32" s="5">
        <f t="shared" si="10"/>
        <v>220.69</v>
      </c>
      <c r="CD32" s="79"/>
      <c r="CE32" s="212">
        <f>IF(CC32&gt;0,(CC32+SUM(CD$11:CD32))/CB$6-1,"N/A")</f>
        <v>-3.4475215470096687E-2</v>
      </c>
      <c r="CF32" s="344">
        <f>IF(VLOOKUP(CF$4,Transactions!$C$5:$M$23,7,FALSE)&gt;CA32,0,IF(IFERROR(VLOOKUP(CF$4,Transactions!$C$39:$N$42,8,FALSE),0)&gt;CA32,VLOOKUP(CF$4,Transactions!$C$5:$M$23,5,FALSE),VLOOKUP(CF$4,Transactions!$C$5:$M$23,5,FALSE)-IFERROR(VLOOKUP(CF$4,Transactions!$C$39:$N$42,5,FALSE),0)))</f>
        <v>6</v>
      </c>
      <c r="CH32" s="315">
        <f t="shared" si="41"/>
        <v>43132</v>
      </c>
      <c r="CI32" s="88">
        <f>VLOOKUP(CH32,'Price Data'!$B$4:$AD$1048576,MATCH(CM$4,'Price Data'!$B$2:$AE$2,0),FALSE)</f>
        <v>78.400000000000006</v>
      </c>
      <c r="CJ32" s="5">
        <f t="shared" si="11"/>
        <v>78.400000000000006</v>
      </c>
      <c r="CK32" s="79"/>
      <c r="CL32" s="212">
        <f>IF(CJ32&gt;0,(CJ32+SUM(CK$11:CK32))/CI$6-1,"N/A")</f>
        <v>6.4928008693289962E-2</v>
      </c>
      <c r="CM32" s="344">
        <f>IF(VLOOKUP(CM$4,Transactions!$C$5:$M$23,7,FALSE)&gt;CH32,0,IF(IFERROR(VLOOKUP(CM$4,Transactions!$C$39:$N$42,8,FALSE),0)&gt;CH32,VLOOKUP(CM$4,Transactions!$C$5:$M$23,5,FALSE),VLOOKUP(CM$4,Transactions!$C$5:$M$23,5,FALSE)-IFERROR(VLOOKUP(CM$4,Transactions!$C$39:$N$42,5,FALSE),0)))</f>
        <v>19</v>
      </c>
      <c r="CO32" s="315">
        <f t="shared" si="42"/>
        <v>43132</v>
      </c>
      <c r="CP32" s="88">
        <f>VLOOKUP(CO32,'Price Data'!$B$4:$AD$1048576,MATCH(CT$4,'Price Data'!$B$2:$AE$2,0),FALSE)</f>
        <v>120.19</v>
      </c>
      <c r="CQ32" s="5">
        <f t="shared" si="12"/>
        <v>120.19</v>
      </c>
      <c r="CR32" s="79"/>
      <c r="CS32" s="212">
        <f>IF(CQ32&gt;0,(CQ32+SUM(CR$11:CR32))/CP$6-1,"N/A")</f>
        <v>6.9686721253114925E-2</v>
      </c>
      <c r="CT32" s="344">
        <f>IF(VLOOKUP(CT$4,Transactions!$C$5:$M$23,7,FALSE)&gt;CO32,0,IF(IFERROR(VLOOKUP(CT$4,Transactions!$C$39:$N$42,8,FALSE),0)&gt;CO32,VLOOKUP(CT$4,Transactions!$C$5:$M$23,5,FALSE),VLOOKUP(CT$4,Transactions!$C$5:$M$23,5,FALSE)-IFERROR(VLOOKUP(CT$4,Transactions!$C$39:$N$42,5,FALSE),0)))</f>
        <v>7</v>
      </c>
      <c r="CV32" s="315">
        <f t="shared" si="43"/>
        <v>43132</v>
      </c>
      <c r="CW32" s="88">
        <f>VLOOKUP(CV32,'Price Data'!$B$4:$AD$1048576,MATCH(DA$4,'Price Data'!$B$2:$AE$2,0),FALSE)</f>
        <v>204.41</v>
      </c>
      <c r="CX32" s="5">
        <f t="shared" si="13"/>
        <v>204.41</v>
      </c>
      <c r="CY32" s="79"/>
      <c r="CZ32" s="212">
        <f>IF(CX32&gt;0,(CX32+SUM(CY$11:CY32))/CW$6-1,"N/A")</f>
        <v>8.665142735633391E-2</v>
      </c>
      <c r="DA32" s="344">
        <f>IF(VLOOKUP(DA$4,Transactions!$C$5:$M$23,7,FALSE)&gt;CV32,0,IF(IFERROR(VLOOKUP(DA$4,Transactions!$C$39:$N$42,8,FALSE),0)&gt;CV32,VLOOKUP(DA$4,Transactions!$C$5:$M$23,5,FALSE),VLOOKUP(DA$4,Transactions!$C$5:$M$23,5,FALSE)-IFERROR(VLOOKUP(DA$4,Transactions!$C$39:$N$42,5,FALSE),0)))</f>
        <v>9.4038062835574934</v>
      </c>
      <c r="DC32" s="315">
        <f t="shared" si="44"/>
        <v>43132</v>
      </c>
      <c r="DD32" s="88">
        <f>VLOOKUP(DC32,'Price Data'!$B$4:$AD$1048576,MATCH(DH$4,'Price Data'!$B$2:$AE$2,0),FALSE)</f>
        <v>166.3</v>
      </c>
      <c r="DE32" s="5">
        <f t="shared" si="14"/>
        <v>166.3</v>
      </c>
      <c r="DF32" s="79"/>
      <c r="DG32" s="212">
        <f>IF(DE32&gt;0,(DE32+SUM(DF$11:DF32))/DD$6-1,"N/A")</f>
        <v>5.1400391983309257E-2</v>
      </c>
      <c r="DH32" s="344">
        <f>IF(VLOOKUP(DH$4,Transactions!$C$5:$M$23,7,FALSE)&gt;DC32,0,IF(IFERROR(VLOOKUP(DH$4,Transactions!$C$39:$N$42,8,FALSE),0)&gt;DC32,VLOOKUP(DH$4,Transactions!$C$5:$M$23,5,FALSE),VLOOKUP(DH$4,Transactions!$C$5:$M$23,5,FALSE)-IFERROR(VLOOKUP(DH$4,Transactions!$C$39:$N$42,5,FALSE),0)))</f>
        <v>64.264399064297919</v>
      </c>
      <c r="DJ32" s="315">
        <f t="shared" si="45"/>
        <v>43132</v>
      </c>
      <c r="DK32" s="88">
        <f>VLOOKUP(DJ32,'Price Data'!$B$4:$AD$1048576,MATCH(DO$4,'Price Data'!$B$2:$AE$2,0),FALSE)</f>
        <v>261.83</v>
      </c>
      <c r="DL32" s="5">
        <f t="shared" si="15"/>
        <v>261.83</v>
      </c>
      <c r="DM32" s="79"/>
      <c r="DN32" s="212">
        <f>IF(DL32&gt;0,(DL32+SUM(DM$11:DM32))/DK$6-1,"N/A")</f>
        <v>4.9460900236482308E-2</v>
      </c>
      <c r="DO32" s="344">
        <f>IF(VLOOKUP(DO$4,Transactions!$C$5:$M$23,7,FALSE)&gt;DJ32,0,IF(IFERROR(VLOOKUP(DO$4,Transactions!$C$39:$N$42,8,FALSE),0)&gt;DJ32,VLOOKUP(DO$4,Transactions!$C$5:$M$23,5,FALSE),VLOOKUP(DO$4,Transactions!$C$5:$M$23,5,FALSE)-IFERROR(VLOOKUP(DO$4,Transactions!$C$39:$N$42,5,FALSE),0)))</f>
        <v>8</v>
      </c>
      <c r="DQ32" s="315">
        <f t="shared" si="46"/>
        <v>43132</v>
      </c>
      <c r="DR32" s="88">
        <f>VLOOKUP(DQ32,'Price Data'!$B$4:$AD$1048576,MATCH(DV$4,'Price Data'!$B$2:$AE$2,0),FALSE)</f>
        <v>94.26</v>
      </c>
      <c r="DS32" s="5">
        <f t="shared" si="16"/>
        <v>94.26</v>
      </c>
      <c r="DT32" s="79"/>
      <c r="DU32" s="212">
        <f>IF(DS32&gt;0,(DS32+SUM(DT$11:DT32))/DR$6-1,"N/A")</f>
        <v>0.10194061257891041</v>
      </c>
      <c r="DV32" s="344">
        <f>IF(VLOOKUP(DV$4,Transactions!$C$5:$M$23,7,FALSE)&gt;DQ32,0,IF(IFERROR(VLOOKUP(DV$4,Transactions!$C$39:$N$42,8,FALSE),0)&gt;DQ32,VLOOKUP(DV$4,Transactions!$C$5:$M$23,5,FALSE),VLOOKUP(DV$4,Transactions!$C$5:$M$23,5,FALSE)-IFERROR(VLOOKUP(DV$4,Transactions!$C$39:$N$42,5,FALSE),0)))</f>
        <v>23</v>
      </c>
      <c r="DX32" s="315">
        <f t="shared" si="47"/>
        <v>43132</v>
      </c>
      <c r="DY32" s="88">
        <f>VLOOKUP(DX32,'Price Data'!$B$4:$AD$1048576,MATCH(EC$4,'Price Data'!$B$2:$AE$2,0),FALSE)</f>
        <v>67.650000000000006</v>
      </c>
      <c r="DZ32" s="5">
        <f t="shared" si="17"/>
        <v>67.650000000000006</v>
      </c>
      <c r="EA32" s="79"/>
      <c r="EB32" s="212">
        <f>IF(DZ32&gt;0,(DZ32+SUM(EA$11:EA32))/DY$6-1,"N/A")</f>
        <v>8.1534772182254356E-2</v>
      </c>
      <c r="EC32" s="344">
        <f>IF(VLOOKUP(EC$4,Transactions!$C$5:$M$23,7,FALSE)&gt;DX32,0,IF(IFERROR(VLOOKUP(EC$4,Transactions!$C$39:$N$42,8,FALSE),0)&gt;DX32,VLOOKUP(EC$4,Transactions!$C$5:$M$23,5,FALSE),VLOOKUP(EC$4,Transactions!$C$5:$M$23,5,FALSE)-IFERROR(VLOOKUP(EC$4,Transactions!$C$39:$N$42,5,FALSE),0)))</f>
        <v>27</v>
      </c>
      <c r="EF32" s="315">
        <f t="shared" si="48"/>
        <v>43132</v>
      </c>
      <c r="EG32" s="88">
        <f>VLOOKUP(EF32,'Price Data'!$B$4:$AD$1048576,MATCH(EK$4,'Price Data'!$B$2:$AE$2,0),FALSE)</f>
        <v>10.69</v>
      </c>
      <c r="EH32" s="5">
        <f t="shared" si="18"/>
        <v>0</v>
      </c>
      <c r="EJ32" s="212" t="str">
        <f>IF(EH32&gt;0,(EH32+SUM(EI$11:EI32))/EG$6-1,"N/A")</f>
        <v>N/A</v>
      </c>
      <c r="EK32" s="344">
        <f>IF(VLOOKUP(EK$4,Transactions!$C$26:$M$34,7,FALSE)&gt;EF32,0,IF(IFERROR(VLOOKUP(EK$4,Transactions!$C$45:$N69,8,FALSE),0)&gt;EF32,VLOOKUP(EK$4,Transactions!$C$26:$M$34,5,FALSE),VLOOKUP(EK$4,Transactions!$C$26:$M$34,5,FALSE)-IFERROR(VLOOKUP(EK$4,Transactions!$C$45:$N$47,5,FALSE),0)))</f>
        <v>0</v>
      </c>
      <c r="EM32" s="315">
        <f t="shared" si="49"/>
        <v>43132</v>
      </c>
      <c r="EN32" s="88">
        <f>VLOOKUP(EM32,'Price Data'!$B$4:$AD$1048576,MATCH(ER$4,'Price Data'!$B$2:$AE$2,0),FALSE)</f>
        <v>86.77</v>
      </c>
      <c r="EO32" s="5">
        <f t="shared" si="19"/>
        <v>86.77</v>
      </c>
      <c r="EP32" s="79">
        <v>0.36599999999999999</v>
      </c>
      <c r="EQ32" s="212">
        <f>IF(EO32&gt;0,(EO32+SUM(EP$11:EP32))/EN$6-1,"N/A")</f>
        <v>-1.4210405684162986E-3</v>
      </c>
      <c r="ER32" s="344">
        <f>IF(VLOOKUP(ER$4,Transactions!$C$26:$M$34,7,FALSE)&gt;EM32,0,IF(IFERROR(VLOOKUP(ER$4,Transactions!$C$45:$N69,8,FALSE),0)&gt;EM32,VLOOKUP(ER$4,Transactions!$C$26:$M$34,5,FALSE),VLOOKUP(ER$4,Transactions!$C$26:$M$34,5,FALSE)-IFERROR(VLOOKUP(ER$4,Transactions!$C$45:$N$47,5,FALSE),0)))</f>
        <v>0</v>
      </c>
      <c r="ET32" s="315">
        <f t="shared" si="50"/>
        <v>43132</v>
      </c>
      <c r="EU32" s="88">
        <f>VLOOKUP(ET32,'Price Data'!$B$4:$AD$1048576,MATCH(EY$4,'Price Data'!$B$2:$AE$2,0),FALSE)</f>
        <v>85.81</v>
      </c>
      <c r="EV32" s="5">
        <f t="shared" si="20"/>
        <v>85.81</v>
      </c>
      <c r="EW32" s="79">
        <v>0.22600000000000001</v>
      </c>
      <c r="EX32" s="212">
        <f>IF(EV32&gt;0,(EV32+SUM(EW$11:EW32))/EU$6-1,"N/A")</f>
        <v>-1.5493763588511289E-2</v>
      </c>
      <c r="EY32" s="344">
        <f>IF(VLOOKUP(EY$4,Transactions!$C$26:$M$34,7,FALSE)&gt;ET32,0,IF(IFERROR(VLOOKUP(EY$4,Transactions!$C$45:$N69,8,FALSE),0)&gt;ET32,VLOOKUP(EY$4,Transactions!$C$26:$M$34,5,FALSE),VLOOKUP(EY$4,Transactions!$C$26:$M$34,5,FALSE)-IFERROR(VLOOKUP(EY$4,Transactions!$C$45:$N$47,5,FALSE),0)))</f>
        <v>12.608879734523402</v>
      </c>
      <c r="FA32" s="315">
        <f t="shared" si="51"/>
        <v>43132</v>
      </c>
      <c r="FB32" s="88">
        <f>VLOOKUP(FA32,'Price Data'!$B$4:$AD$1048576,MATCH(FF$4,'Price Data'!$B$2:$AE$2,0),FALSE)</f>
        <v>50.54</v>
      </c>
      <c r="FC32" s="5">
        <f t="shared" si="21"/>
        <v>50.54</v>
      </c>
      <c r="FD32" s="79">
        <v>0.109</v>
      </c>
      <c r="FE32" s="212">
        <f>IF(FC32&gt;0,(FC32+SUM(FD$11:FD32))/FB$6-1,"N/A")</f>
        <v>-1.211234640140435E-2</v>
      </c>
      <c r="FF32" s="344">
        <f>IF(VLOOKUP(FF$4,Transactions!$C$26:$M$34,7,FALSE)&gt;FA32,0,IF(IFERROR(VLOOKUP(FF$4,Transactions!$C$45:$N69,8,FALSE),0)&gt;FA32,VLOOKUP(FF$4,Transactions!$C$26:$M$34,5,FALSE),VLOOKUP(FF$4,Transactions!$C$26:$M$34,5,FALSE)-IFERROR(VLOOKUP(FF$4,Transactions!$C$45:$N$47,5,FALSE),0)))</f>
        <v>20.356738833625901</v>
      </c>
      <c r="FH32" s="315">
        <f t="shared" si="52"/>
        <v>43132</v>
      </c>
      <c r="FI32" s="88">
        <f>VLOOKUP(FH32,'Price Data'!$B$4:$AD$1048576,MATCH(FM$4,'Price Data'!$B$2:$AE$2,0),FALSE)</f>
        <v>24.25</v>
      </c>
      <c r="FJ32" s="5">
        <f t="shared" si="22"/>
        <v>24.25</v>
      </c>
      <c r="FK32" s="79"/>
      <c r="FL32" s="212">
        <f>IF(FJ32&gt;0,(FJ32+SUM(FK$11:FK32))/FI$6-1,"N/A")</f>
        <v>-4.1067761806982128E-3</v>
      </c>
      <c r="FM32" s="344">
        <f>IF(VLOOKUP(FM$4,Transactions!$C$26:$M$34,7,FALSE)&gt;FH32,0,IF(IFERROR(VLOOKUP(FM$4,Transactions!$C$45:$N69,8,FALSE),0)&gt;FH32,VLOOKUP(FM$4,Transactions!$C$26:$M$34,5,FALSE),VLOOKUP(FM$4,Transactions!$C$26:$M$34,5,FALSE)-IFERROR(VLOOKUP(FM$4,Transactions!$C$45:$N$47,5,FALSE),0)))</f>
        <v>64.516221765913755</v>
      </c>
      <c r="FO32" s="315">
        <f t="shared" si="53"/>
        <v>43132</v>
      </c>
      <c r="FP32" s="88">
        <f>VLOOKUP(FO32,'Price Data'!$B$4:$AD$1048576,MATCH(FT$4,'Price Data'!$B$2:$AE$2,0),FALSE)</f>
        <v>102.6</v>
      </c>
      <c r="FQ32" s="5">
        <f t="shared" si="23"/>
        <v>102.6</v>
      </c>
      <c r="FR32" s="79">
        <v>0.16800000000000001</v>
      </c>
      <c r="FS32" s="212">
        <f>IF(FQ32&gt;0,(FQ32+SUM(FR$11:FR32))/FP$6-1,"N/A")</f>
        <v>-2.6541631145211686E-2</v>
      </c>
      <c r="FT32" s="344">
        <f>IF(VLOOKUP(FT$4,Transactions!$C$26:$M$34,7,FALSE)&gt;FO32,0,IF(IFERROR(VLOOKUP(FT$4,Transactions!$C$45:$N69,8,FALSE),0)&gt;FO32,VLOOKUP(FT$4,Transactions!$C$26:$M$34,5,FALSE),VLOOKUP(FT$4,Transactions!$C$26:$M$34,5,FALSE)-IFERROR(VLOOKUP(FT$4,Transactions!$C$45:$N$47,5,FALSE),0)))</f>
        <v>4.6685611442644692</v>
      </c>
      <c r="FV32" s="315">
        <f t="shared" si="54"/>
        <v>43132</v>
      </c>
      <c r="FW32" s="88">
        <f>VLOOKUP(FV32,'Price Data'!$B$4:$AD$1048576,MATCH(GA$4,'Price Data'!$B$2:$AE$2,0),FALSE)</f>
        <v>115</v>
      </c>
      <c r="FX32" s="5">
        <f t="shared" si="24"/>
        <v>115</v>
      </c>
      <c r="FY32" s="79">
        <v>0.31</v>
      </c>
      <c r="FZ32" s="212">
        <f>IF(FX32&gt;0,(FX32+SUM(FY$11:FY32))/FW$6-1,"N/A")</f>
        <v>-6.8044788975021309E-3</v>
      </c>
      <c r="GA32" s="344">
        <f>IF(VLOOKUP(GA$4,Transactions!$C$26:$M$34,7,FALSE)&gt;FV32,0,IF(IFERROR(VLOOKUP(GA$4,Transactions!$C$45:$N69,8,FALSE),0)&gt;FV32,VLOOKUP(GA$4,Transactions!$C$26:$M$34,5,FALSE),VLOOKUP(GA$4,Transactions!$C$26:$M$34,5,FALSE)-IFERROR(VLOOKUP(GA$4,Transactions!$C$45:$N$47,5,FALSE),0)))</f>
        <v>17.517743324720069</v>
      </c>
      <c r="GD32" s="315">
        <f t="shared" si="55"/>
        <v>43132</v>
      </c>
      <c r="GE32" s="88">
        <f>VLOOKUP(GD32,'Price Data'!$B$4:$AD$1048576,MATCH(GI$4,'Price Data'!$B$2:$AE$2,0),FALSE)</f>
        <v>1664.3710000000001</v>
      </c>
      <c r="GF32" s="5">
        <f t="shared" si="25"/>
        <v>1664.3710000000001</v>
      </c>
      <c r="GG32" s="79"/>
      <c r="GH32" s="212">
        <f>IF(GF32&gt;0,(GF32+SUM(GG$11:GG32))/GE$6-1,"N/A")</f>
        <v>5.1555816701100099E-2</v>
      </c>
      <c r="GI32" s="374">
        <v>0.5</v>
      </c>
      <c r="GK32" s="315">
        <f t="shared" si="56"/>
        <v>43132</v>
      </c>
      <c r="GL32" s="88">
        <f>VLOOKUP(GK32,'Price Data'!$B$4:$AD$1048576,MATCH(GP$4,'Price Data'!$B$2:$AE$2,0),FALSE)</f>
        <v>2212.5300000000002</v>
      </c>
      <c r="GM32" s="5">
        <f t="shared" si="26"/>
        <v>2212.5300000000002</v>
      </c>
      <c r="GN32" s="79"/>
      <c r="GO32" s="212">
        <f>IF(GM32&gt;0,(GM32+SUM(GN$11:GN32))/GL$6-1,"N/A")</f>
        <v>5.1857662411752381E-2</v>
      </c>
      <c r="GP32" s="374">
        <v>0.2</v>
      </c>
      <c r="GR32" s="315">
        <f t="shared" si="57"/>
        <v>43132</v>
      </c>
      <c r="GS32" s="88">
        <f>VLOOKUP(GR32,'Price Data'!$B$4:$AD$1048576,MATCH(GW$4,'Price Data'!$B$2:$AE$2,0),FALSE)</f>
        <v>2017.33</v>
      </c>
      <c r="GT32" s="5">
        <f t="shared" si="27"/>
        <v>2017.33</v>
      </c>
      <c r="GU32" s="79"/>
      <c r="GV32" s="212">
        <f>IF(GT32&gt;0,(GT32+SUM(GU$11:GU32))/GS$6-1,"N/A")</f>
        <v>-1.4190982080464432E-2</v>
      </c>
      <c r="GW32" s="374">
        <v>0.3</v>
      </c>
    </row>
    <row r="33" spans="1:205" x14ac:dyDescent="0.25">
      <c r="A33">
        <v>23</v>
      </c>
      <c r="B33" s="315">
        <f>'Price Data'!B27</f>
        <v>43133</v>
      </c>
      <c r="C33" s="200">
        <f t="shared" si="58"/>
        <v>24148.619117934035</v>
      </c>
      <c r="D33" s="200">
        <f t="shared" si="28"/>
        <v>0</v>
      </c>
      <c r="E33" s="200">
        <f t="shared" si="59"/>
        <v>6145.3373773782059</v>
      </c>
      <c r="F33" s="200">
        <f t="shared" si="29"/>
        <v>0</v>
      </c>
      <c r="I33" s="315">
        <f t="shared" si="30"/>
        <v>43133</v>
      </c>
      <c r="J33" s="88">
        <f>VLOOKUP(I33,'Price Data'!$B$4:$AD$1048576,MATCH(N$4,'Price Data'!$B$2:$AE$2,0),FALSE)</f>
        <v>76.45</v>
      </c>
      <c r="K33" s="5">
        <f t="shared" si="0"/>
        <v>0</v>
      </c>
      <c r="M33" s="212" t="str">
        <f>IF(K33&gt;0,(K33+SUM(L$11:L33))/J$6-1,"N/A")</f>
        <v>N/A</v>
      </c>
      <c r="N33" s="344">
        <f>IF(VLOOKUP(N$4,Transactions!$C$5:$M$23,7,FALSE)&gt;I33,0,IF(IFERROR(VLOOKUP(N$4,Transactions!$C$39:$N$42,8,FALSE),0)&gt;I33,VLOOKUP(N$4,Transactions!$C$5:$M$23,5,FALSE),VLOOKUP(N$4,Transactions!$C$5:$M$23,5,FALSE)-IFERROR(VLOOKUP(N$4,Transactions!$C$39:$N$42,5,FALSE),0)))</f>
        <v>0</v>
      </c>
      <c r="P33" s="315">
        <f t="shared" si="31"/>
        <v>43133</v>
      </c>
      <c r="Q33" s="88">
        <f>VLOOKUP(P33,'Price Data'!$B$4:$AD$1048576,MATCH(U$4,'Price Data'!$B$2:$AE$2,0),FALSE)</f>
        <v>60.46</v>
      </c>
      <c r="R33" s="5">
        <f t="shared" si="1"/>
        <v>0</v>
      </c>
      <c r="T33" s="212" t="str">
        <f>IF(R33&gt;0,(R33+SUM(S$11:S33))/Q$6-1,"N/A")</f>
        <v>N/A</v>
      </c>
      <c r="U33" s="344">
        <f>IF(VLOOKUP(U$4,Transactions!$C$5:$M$23,7,FALSE)&gt;P33,0,IF(IFERROR(VLOOKUP(U$4,Transactions!$C$39:$N$42,8,FALSE),0)&gt;P33,VLOOKUP(U$4,Transactions!$C$5:$M$23,5,FALSE),VLOOKUP(U$4,Transactions!$C$5:$M$23,5,FALSE)-IFERROR(VLOOKUP(U$4,Transactions!$C$39:$N$42,5,FALSE),0)))</f>
        <v>0</v>
      </c>
      <c r="W33" s="315">
        <f t="shared" si="32"/>
        <v>43133</v>
      </c>
      <c r="X33" s="88">
        <f>VLOOKUP(W33,'Price Data'!$B$4:$AD$1048576,MATCH(AB$4,'Price Data'!$B$2:$AE$2,0),FALSE)</f>
        <v>108.7</v>
      </c>
      <c r="Y33" s="5">
        <f t="shared" si="2"/>
        <v>0</v>
      </c>
      <c r="Z33" s="79"/>
      <c r="AA33" s="212" t="str">
        <f>IF(Y33&gt;0,(Y33+SUM(Z$11:Z33))/X$6-1,"N/A")</f>
        <v>N/A</v>
      </c>
      <c r="AB33" s="344">
        <f>IF(VLOOKUP(AB$4,Transactions!$C$5:$M$23,7,FALSE)&gt;W33,0,IF(IFERROR(VLOOKUP(AB$4,Transactions!$C$39:$N$42,8,FALSE),0)&gt;W33,VLOOKUP(AB$4,Transactions!$C$5:$M$23,5,FALSE),VLOOKUP(AB$4,Transactions!$C$5:$M$23,5,FALSE)-IFERROR(VLOOKUP(AB$4,Transactions!$C$39:$N$42,5,FALSE),0)))</f>
        <v>0</v>
      </c>
      <c r="AD33" s="315">
        <f t="shared" si="33"/>
        <v>43133</v>
      </c>
      <c r="AE33" s="88">
        <f>VLOOKUP(AD33,'Price Data'!$B$4:$AD$1048576,MATCH(AI$4,'Price Data'!$B$2:$AE$2,0),FALSE)</f>
        <v>74.489999999999995</v>
      </c>
      <c r="AF33" s="5">
        <f t="shared" si="3"/>
        <v>0</v>
      </c>
      <c r="AG33" s="79"/>
      <c r="AH33" s="212" t="str">
        <f>IF(AF33&gt;0,(AF33+SUM(AG$11:AG33))/AE$6-1,"N/A")</f>
        <v>N/A</v>
      </c>
      <c r="AI33" s="344">
        <f>IF(VLOOKUP(AI$4,Transactions!$C$5:$M$23,7,FALSE)&gt;AD33,0,IF(IFERROR(VLOOKUP(AI$4,Transactions!$C$39:$N$42,8,FALSE),0)&gt;AD33,VLOOKUP(AI$4,Transactions!$C$5:$M$23,5,FALSE),VLOOKUP(AI$4,Transactions!$C$5:$M$23,5,FALSE)-IFERROR(VLOOKUP(AI$4,Transactions!$C$39:$N$42,5,FALSE),0)))</f>
        <v>0</v>
      </c>
      <c r="AK33" s="315">
        <f t="shared" si="34"/>
        <v>43133</v>
      </c>
      <c r="AL33" s="88">
        <f>VLOOKUP(AK33,'Price Data'!$B$4:$AD$1048576,MATCH(AP$4,'Price Data'!$B$2:$AE$2,0),FALSE)</f>
        <v>416.96</v>
      </c>
      <c r="AM33" s="5">
        <f t="shared" si="4"/>
        <v>0</v>
      </c>
      <c r="AN33" s="79"/>
      <c r="AO33" s="212" t="str">
        <f>IF(AM33&gt;0,(AM33+SUM(AN$11:AN33))/AL$6-1,"N/A")</f>
        <v>N/A</v>
      </c>
      <c r="AP33" s="344">
        <f>IF(VLOOKUP(AP$4,Transactions!$C$5:$M$23,7,FALSE)&gt;AK33,0,IF(IFERROR(VLOOKUP(AP$4,Transactions!$C$39:$N$42,8,FALSE),0)&gt;AK33,VLOOKUP(AP$4,Transactions!$C$5:$M$23,5,FALSE),VLOOKUP(AP$4,Transactions!$C$5:$M$23,5,FALSE)-IFERROR(VLOOKUP(AP$4,Transactions!$C$39:$N$42,5,FALSE),0)))</f>
        <v>0</v>
      </c>
      <c r="AR33" s="315">
        <f t="shared" si="35"/>
        <v>43133</v>
      </c>
      <c r="AS33" s="88">
        <f>VLOOKUP(AR33,'Price Data'!$B$4:$AD$1048576,MATCH(AW$4,'Price Data'!$B$2:$AE$2,0),FALSE)</f>
        <v>115.17</v>
      </c>
      <c r="AT33" s="5">
        <f t="shared" si="5"/>
        <v>0</v>
      </c>
      <c r="AU33" s="79"/>
      <c r="AV33" s="212" t="str">
        <f>IF(AT33&gt;0,(AT33+SUM(AU$11:AU33))/AS$6-1,"N/A")</f>
        <v>N/A</v>
      </c>
      <c r="AW33" s="344">
        <f>IF(VLOOKUP(AW$4,Transactions!$C$5:$M$23,7,FALSE)&gt;AR33,0,IF(IFERROR(VLOOKUP(AW$4,Transactions!$C$39:$N$42,8,FALSE),0)&gt;AR33,VLOOKUP(AW$4,Transactions!$C$5:$M$23,5,FALSE),VLOOKUP(AW$4,Transactions!$C$5:$M$23,5,FALSE)-IFERROR(VLOOKUP(AW$4,Transactions!$C$39:$N$42,5,FALSE),0)))</f>
        <v>0</v>
      </c>
      <c r="AY33" s="315">
        <f t="shared" si="36"/>
        <v>43133</v>
      </c>
      <c r="AZ33" s="88">
        <f>VLOOKUP(AY33,'Price Data'!$B$4:$AD$1048576,MATCH(BD$4,'Price Data'!$B$2:$AE$2,0),FALSE)</f>
        <v>110.78</v>
      </c>
      <c r="BA33" s="5">
        <f t="shared" si="6"/>
        <v>0</v>
      </c>
      <c r="BB33" s="79"/>
      <c r="BC33" s="212" t="str">
        <f>IF(BA33&gt;0,(BA33+SUM(BB$11:BB33))/AZ$6-1,"N/A")</f>
        <v>N/A</v>
      </c>
      <c r="BD33" s="344">
        <f>IF(VLOOKUP(BD$4,Transactions!$C$5:$M$23,7,FALSE)&gt;AY33,0,IF(IFERROR(VLOOKUP(BD$4,Transactions!$C$39:$N$42,8,FALSE),0)&gt;AY33,VLOOKUP(BD$4,Transactions!$C$5:$M$23,5,FALSE),VLOOKUP(BD$4,Transactions!$C$5:$M$23,5,FALSE)-IFERROR(VLOOKUP(BD$4,Transactions!$C$39:$N$42,5,FALSE),0)))</f>
        <v>0</v>
      </c>
      <c r="BF33" s="315">
        <f t="shared" si="37"/>
        <v>43133</v>
      </c>
      <c r="BG33" s="88">
        <f>VLOOKUP(BF33,'Price Data'!$B$4:$AD$1048576,MATCH(BK$4,'Price Data'!$B$2:$AE$2,0),FALSE)</f>
        <v>63.48</v>
      </c>
      <c r="BH33" s="5">
        <f t="shared" si="7"/>
        <v>63.48</v>
      </c>
      <c r="BI33" s="79"/>
      <c r="BJ33" s="212">
        <f>IF(BH33&gt;0,(BH33+SUM(BI$11:BI33))/BG$6-1,"N/A")</f>
        <v>4.2428198433420272E-2</v>
      </c>
      <c r="BK33" s="344">
        <f>IF(VLOOKUP(BK$4,Transactions!$C$5:$M$23,7,FALSE)&gt;BF33,0,IF(IFERROR(VLOOKUP(BK$4,Transactions!$C$39:$N$42,8,FALSE),0)&gt;BF33,VLOOKUP(BK$4,Transactions!$C$5:$M$23,5,FALSE),VLOOKUP(BK$4,Transactions!$C$5:$M$23,5,FALSE)-IFERROR(VLOOKUP(BK$4,Transactions!$C$39:$N$42,5,FALSE),0)))</f>
        <v>10</v>
      </c>
      <c r="BM33" s="315">
        <f t="shared" si="38"/>
        <v>43133</v>
      </c>
      <c r="BN33" s="88">
        <f>VLOOKUP(BM33,'Price Data'!$B$4:$AD$1048576,MATCH(BR$4,'Price Data'!$B$2:$AE$2,0),FALSE)</f>
        <v>50.68</v>
      </c>
      <c r="BO33" s="5">
        <f t="shared" si="8"/>
        <v>50.68</v>
      </c>
      <c r="BP33" s="79"/>
      <c r="BQ33" s="212">
        <f>IF(BO33&gt;0,(BO33+SUM(BP$11:BP33))/BN$6-1,"N/A")</f>
        <v>-8.6071987480437206E-3</v>
      </c>
      <c r="BR33" s="344">
        <f>IF(VLOOKUP(BR$4,Transactions!$C$5:$M$23,7,FALSE)&gt;BM33,0,IF(IFERROR(VLOOKUP(BR$4,Transactions!$C$39:$N$42,8,FALSE),0)&gt;BM33,VLOOKUP(BR$4,Transactions!$C$5:$M$23,5,FALSE),VLOOKUP(BR$4,Transactions!$C$5:$M$23,5,FALSE)-IFERROR(VLOOKUP(BR$4,Transactions!$C$39:$N$42,5,FALSE),0)))</f>
        <v>12</v>
      </c>
      <c r="BT33" s="315">
        <f t="shared" si="39"/>
        <v>43133</v>
      </c>
      <c r="BU33" s="88">
        <f>VLOOKUP(BT33,'Price Data'!$B$4:$AD$1048576,MATCH(BY$4,'Price Data'!$B$2:$AE$2,0),FALSE)</f>
        <v>94.12</v>
      </c>
      <c r="BV33" s="5">
        <f t="shared" si="9"/>
        <v>94.12</v>
      </c>
      <c r="BW33" s="79"/>
      <c r="BX33" s="212">
        <f>IF(BV33&gt;0,(BV33+SUM(BW$11:BW33))/BU$6-1,"N/A")</f>
        <v>4.1808779843767185E-2</v>
      </c>
      <c r="BY33" s="344">
        <f>IF(VLOOKUP(BY$4,Transactions!$C$5:$M$23,7,FALSE)&gt;BT33,0,IF(IFERROR(VLOOKUP(BY$4,Transactions!$C$39:$N$42,8,FALSE),0)&gt;BT33,VLOOKUP(BY$4,Transactions!$C$5:$M$23,5,FALSE),VLOOKUP(BY$4,Transactions!$C$5:$M$23,5,FALSE)-IFERROR(VLOOKUP(BY$4,Transactions!$C$39:$N$42,5,FALSE),0)))</f>
        <v>11</v>
      </c>
      <c r="CA33" s="315">
        <f t="shared" si="40"/>
        <v>43133</v>
      </c>
      <c r="CB33" s="88">
        <f>VLOOKUP(CA33,'Price Data'!$B$4:$AD$1048576,MATCH(CF$4,'Price Data'!$B$2:$AE$2,0),FALSE)</f>
        <v>215.89</v>
      </c>
      <c r="CC33" s="5">
        <f t="shared" si="10"/>
        <v>215.89</v>
      </c>
      <c r="CD33" s="79"/>
      <c r="CE33" s="212">
        <f>IF(CC33&gt;0,(CC33+SUM(CD$11:CD33))/CB$6-1,"N/A")</f>
        <v>-5.5475346720917029E-2</v>
      </c>
      <c r="CF33" s="344">
        <f>IF(VLOOKUP(CF$4,Transactions!$C$5:$M$23,7,FALSE)&gt;CA33,0,IF(IFERROR(VLOOKUP(CF$4,Transactions!$C$39:$N$42,8,FALSE),0)&gt;CA33,VLOOKUP(CF$4,Transactions!$C$5:$M$23,5,FALSE),VLOOKUP(CF$4,Transactions!$C$5:$M$23,5,FALSE)-IFERROR(VLOOKUP(CF$4,Transactions!$C$39:$N$42,5,FALSE),0)))</f>
        <v>6</v>
      </c>
      <c r="CH33" s="315">
        <f t="shared" si="41"/>
        <v>43133</v>
      </c>
      <c r="CI33" s="88">
        <f>VLOOKUP(CH33,'Price Data'!$B$4:$AD$1048576,MATCH(CM$4,'Price Data'!$B$2:$AE$2,0),FALSE)</f>
        <v>76.569999999999993</v>
      </c>
      <c r="CJ33" s="5">
        <f t="shared" si="11"/>
        <v>76.569999999999993</v>
      </c>
      <c r="CK33" s="79"/>
      <c r="CL33" s="212">
        <f>IF(CJ33&gt;0,(CJ33+SUM(CK$11:CK33))/CI$6-1,"N/A")</f>
        <v>4.007063298016833E-2</v>
      </c>
      <c r="CM33" s="344">
        <f>IF(VLOOKUP(CM$4,Transactions!$C$5:$M$23,7,FALSE)&gt;CH33,0,IF(IFERROR(VLOOKUP(CM$4,Transactions!$C$39:$N$42,8,FALSE),0)&gt;CH33,VLOOKUP(CM$4,Transactions!$C$5:$M$23,5,FALSE),VLOOKUP(CM$4,Transactions!$C$5:$M$23,5,FALSE)-IFERROR(VLOOKUP(CM$4,Transactions!$C$39:$N$42,5,FALSE),0)))</f>
        <v>19</v>
      </c>
      <c r="CO33" s="315">
        <f t="shared" si="42"/>
        <v>43133</v>
      </c>
      <c r="CP33" s="88">
        <f>VLOOKUP(CO33,'Price Data'!$B$4:$AD$1048576,MATCH(CT$4,'Price Data'!$B$2:$AE$2,0),FALSE)</f>
        <v>115.04</v>
      </c>
      <c r="CQ33" s="5">
        <f t="shared" si="12"/>
        <v>115.04</v>
      </c>
      <c r="CR33" s="79"/>
      <c r="CS33" s="212">
        <f>IF(CQ33&gt;0,(CQ33+SUM(CR$11:CR33))/CP$6-1,"N/A")</f>
        <v>2.3851904592381734E-2</v>
      </c>
      <c r="CT33" s="344">
        <f>IF(VLOOKUP(CT$4,Transactions!$C$5:$M$23,7,FALSE)&gt;CO33,0,IF(IFERROR(VLOOKUP(CT$4,Transactions!$C$39:$N$42,8,FALSE),0)&gt;CO33,VLOOKUP(CT$4,Transactions!$C$5:$M$23,5,FALSE),VLOOKUP(CT$4,Transactions!$C$5:$M$23,5,FALSE)-IFERROR(VLOOKUP(CT$4,Transactions!$C$39:$N$42,5,FALSE),0)))</f>
        <v>7</v>
      </c>
      <c r="CV33" s="315">
        <f t="shared" si="43"/>
        <v>43133</v>
      </c>
      <c r="CW33" s="88">
        <f>VLOOKUP(CV33,'Price Data'!$B$4:$AD$1048576,MATCH(DA$4,'Price Data'!$B$2:$AE$2,0),FALSE)</f>
        <v>200.24</v>
      </c>
      <c r="CX33" s="5">
        <f t="shared" si="13"/>
        <v>200.24</v>
      </c>
      <c r="CY33" s="79"/>
      <c r="CZ33" s="212">
        <f>IF(CX33&gt;0,(CX33+SUM(CY$11:CY33))/CW$6-1,"N/A")</f>
        <v>6.4483546860879315E-2</v>
      </c>
      <c r="DA33" s="344">
        <f>IF(VLOOKUP(DA$4,Transactions!$C$5:$M$23,7,FALSE)&gt;CV33,0,IF(IFERROR(VLOOKUP(DA$4,Transactions!$C$39:$N$42,8,FALSE),0)&gt;CV33,VLOOKUP(DA$4,Transactions!$C$5:$M$23,5,FALSE),VLOOKUP(DA$4,Transactions!$C$5:$M$23,5,FALSE)-IFERROR(VLOOKUP(DA$4,Transactions!$C$39:$N$42,5,FALSE),0)))</f>
        <v>9.4038062835574934</v>
      </c>
      <c r="DC33" s="315">
        <f t="shared" si="44"/>
        <v>43133</v>
      </c>
      <c r="DD33" s="88">
        <f>VLOOKUP(DC33,'Price Data'!$B$4:$AD$1048576,MATCH(DH$4,'Price Data'!$B$2:$AE$2,0),FALSE)</f>
        <v>162.75</v>
      </c>
      <c r="DE33" s="5">
        <f t="shared" si="14"/>
        <v>162.75</v>
      </c>
      <c r="DF33" s="79"/>
      <c r="DG33" s="212">
        <f>IF(DE33&gt;0,(DE33+SUM(DF$11:DF33))/DD$6-1,"N/A")</f>
        <v>2.8956186381741356E-2</v>
      </c>
      <c r="DH33" s="344">
        <f>IF(VLOOKUP(DH$4,Transactions!$C$5:$M$23,7,FALSE)&gt;DC33,0,IF(IFERROR(VLOOKUP(DH$4,Transactions!$C$39:$N$42,8,FALSE),0)&gt;DC33,VLOOKUP(DH$4,Transactions!$C$5:$M$23,5,FALSE),VLOOKUP(DH$4,Transactions!$C$5:$M$23,5,FALSE)-IFERROR(VLOOKUP(DH$4,Transactions!$C$39:$N$42,5,FALSE),0)))</f>
        <v>64.264399064297919</v>
      </c>
      <c r="DJ33" s="315">
        <f t="shared" si="45"/>
        <v>43133</v>
      </c>
      <c r="DK33" s="88">
        <f>VLOOKUP(DJ33,'Price Data'!$B$4:$AD$1048576,MATCH(DO$4,'Price Data'!$B$2:$AE$2,0),FALSE)</f>
        <v>255.87</v>
      </c>
      <c r="DL33" s="5">
        <f t="shared" si="15"/>
        <v>255.87</v>
      </c>
      <c r="DM33" s="79"/>
      <c r="DN33" s="212">
        <f>IF(DL33&gt;0,(DL33+SUM(DM$11:DM33))/DK$6-1,"N/A")</f>
        <v>2.5572167221131092E-2</v>
      </c>
      <c r="DO33" s="344">
        <f>IF(VLOOKUP(DO$4,Transactions!$C$5:$M$23,7,FALSE)&gt;DJ33,0,IF(IFERROR(VLOOKUP(DO$4,Transactions!$C$39:$N$42,8,FALSE),0)&gt;DJ33,VLOOKUP(DO$4,Transactions!$C$5:$M$23,5,FALSE),VLOOKUP(DO$4,Transactions!$C$5:$M$23,5,FALSE)-IFERROR(VLOOKUP(DO$4,Transactions!$C$39:$N$42,5,FALSE),0)))</f>
        <v>8</v>
      </c>
      <c r="DQ33" s="315">
        <f t="shared" si="46"/>
        <v>43133</v>
      </c>
      <c r="DR33" s="88">
        <f>VLOOKUP(DQ33,'Price Data'!$B$4:$AD$1048576,MATCH(DV$4,'Price Data'!$B$2:$AE$2,0),FALSE)</f>
        <v>91.78</v>
      </c>
      <c r="DS33" s="5">
        <f t="shared" si="16"/>
        <v>91.78</v>
      </c>
      <c r="DT33" s="79"/>
      <c r="DU33" s="212">
        <f>IF(DS33&gt;0,(DS33+SUM(DT$11:DT33))/DR$6-1,"N/A")</f>
        <v>7.2948328267477214E-2</v>
      </c>
      <c r="DV33" s="344">
        <f>IF(VLOOKUP(DV$4,Transactions!$C$5:$M$23,7,FALSE)&gt;DQ33,0,IF(IFERROR(VLOOKUP(DV$4,Transactions!$C$39:$N$42,8,FALSE),0)&gt;DQ33,VLOOKUP(DV$4,Transactions!$C$5:$M$23,5,FALSE),VLOOKUP(DV$4,Transactions!$C$5:$M$23,5,FALSE)-IFERROR(VLOOKUP(DV$4,Transactions!$C$39:$N$42,5,FALSE),0)))</f>
        <v>23</v>
      </c>
      <c r="DX33" s="315">
        <f t="shared" si="47"/>
        <v>43133</v>
      </c>
      <c r="DY33" s="88">
        <f>VLOOKUP(DX33,'Price Data'!$B$4:$AD$1048576,MATCH(EC$4,'Price Data'!$B$2:$AE$2,0),FALSE)</f>
        <v>67.22</v>
      </c>
      <c r="DZ33" s="5">
        <f t="shared" si="17"/>
        <v>67.22</v>
      </c>
      <c r="EA33" s="79"/>
      <c r="EB33" s="212">
        <f>IF(DZ33&gt;0,(DZ33+SUM(EA$11:EA33))/DY$6-1,"N/A")</f>
        <v>7.466027178257395E-2</v>
      </c>
      <c r="EC33" s="344">
        <f>IF(VLOOKUP(EC$4,Transactions!$C$5:$M$23,7,FALSE)&gt;DX33,0,IF(IFERROR(VLOOKUP(EC$4,Transactions!$C$39:$N$42,8,FALSE),0)&gt;DX33,VLOOKUP(EC$4,Transactions!$C$5:$M$23,5,FALSE),VLOOKUP(EC$4,Transactions!$C$5:$M$23,5,FALSE)-IFERROR(VLOOKUP(EC$4,Transactions!$C$39:$N$42,5,FALSE),0)))</f>
        <v>27</v>
      </c>
      <c r="EF33" s="315">
        <f t="shared" si="48"/>
        <v>43133</v>
      </c>
      <c r="EG33" s="88">
        <f>VLOOKUP(EF33,'Price Data'!$B$4:$AD$1048576,MATCH(EK$4,'Price Data'!$B$2:$AE$2,0),FALSE)</f>
        <v>10.66</v>
      </c>
      <c r="EH33" s="5">
        <f t="shared" si="18"/>
        <v>0</v>
      </c>
      <c r="EI33" s="79"/>
      <c r="EJ33" s="212" t="str">
        <f>IF(EH33&gt;0,(EH33+SUM(EI$11:EI33))/EG$6-1,"N/A")</f>
        <v>N/A</v>
      </c>
      <c r="EK33" s="344">
        <f>IF(VLOOKUP(EK$4,Transactions!$C$26:$M$34,7,FALSE)&gt;EF33,0,IF(IFERROR(VLOOKUP(EK$4,Transactions!$C$45:$N70,8,FALSE),0)&gt;EF33,VLOOKUP(EK$4,Transactions!$C$26:$M$34,5,FALSE),VLOOKUP(EK$4,Transactions!$C$26:$M$34,5,FALSE)-IFERROR(VLOOKUP(EK$4,Transactions!$C$45:$N$47,5,FALSE),0)))</f>
        <v>0</v>
      </c>
      <c r="EM33" s="315">
        <f t="shared" si="49"/>
        <v>43133</v>
      </c>
      <c r="EN33" s="88">
        <f>VLOOKUP(EM33,'Price Data'!$B$4:$AD$1048576,MATCH(ER$4,'Price Data'!$B$2:$AE$2,0),FALSE)</f>
        <v>86.22</v>
      </c>
      <c r="EO33" s="5">
        <f t="shared" si="19"/>
        <v>86.22</v>
      </c>
      <c r="EP33" s="79"/>
      <c r="EQ33" s="212">
        <f>IF(EO33&gt;0,(EO33+SUM(EP$11:EP33))/EN$6-1,"N/A")</f>
        <v>-7.7240430896172718E-3</v>
      </c>
      <c r="ER33" s="344">
        <f>IF(VLOOKUP(ER$4,Transactions!$C$26:$M$34,7,FALSE)&gt;EM33,0,IF(IFERROR(VLOOKUP(ER$4,Transactions!$C$45:$N70,8,FALSE),0)&gt;EM33,VLOOKUP(ER$4,Transactions!$C$26:$M$34,5,FALSE),VLOOKUP(ER$4,Transactions!$C$26:$M$34,5,FALSE)-IFERROR(VLOOKUP(ER$4,Transactions!$C$45:$N$47,5,FALSE),0)))</f>
        <v>0</v>
      </c>
      <c r="ET33" s="315">
        <f t="shared" si="50"/>
        <v>43133</v>
      </c>
      <c r="EU33" s="88">
        <f>VLOOKUP(ET33,'Price Data'!$B$4:$AD$1048576,MATCH(EY$4,'Price Data'!$B$2:$AE$2,0),FALSE)</f>
        <v>85.57</v>
      </c>
      <c r="EV33" s="5">
        <f t="shared" si="20"/>
        <v>85.57</v>
      </c>
      <c r="EW33" s="79"/>
      <c r="EX33" s="212">
        <f>IF(EV33&gt;0,(EV33+SUM(EW$11:EW33))/EU$6-1,"N/A")</f>
        <v>-1.8240073234924048E-2</v>
      </c>
      <c r="EY33" s="344">
        <f>IF(VLOOKUP(EY$4,Transactions!$C$26:$M$34,7,FALSE)&gt;ET33,0,IF(IFERROR(VLOOKUP(EY$4,Transactions!$C$45:$N70,8,FALSE),0)&gt;ET33,VLOOKUP(EY$4,Transactions!$C$26:$M$34,5,FALSE),VLOOKUP(EY$4,Transactions!$C$26:$M$34,5,FALSE)-IFERROR(VLOOKUP(EY$4,Transactions!$C$45:$N$47,5,FALSE),0)))</f>
        <v>12.608879734523402</v>
      </c>
      <c r="FA33" s="315">
        <f t="shared" si="51"/>
        <v>43133</v>
      </c>
      <c r="FB33" s="88">
        <f>VLOOKUP(FA33,'Price Data'!$B$4:$AD$1048576,MATCH(FF$4,'Price Data'!$B$2:$AE$2,0),FALSE)</f>
        <v>50.45</v>
      </c>
      <c r="FC33" s="5">
        <f t="shared" si="21"/>
        <v>50.45</v>
      </c>
      <c r="FD33" s="79"/>
      <c r="FE33" s="212">
        <f>IF(FC33&gt;0,(FC33+SUM(FD$11:FD33))/FB$6-1,"N/A")</f>
        <v>-1.3867758923346907E-2</v>
      </c>
      <c r="FF33" s="344">
        <f>IF(VLOOKUP(FF$4,Transactions!$C$26:$M$34,7,FALSE)&gt;FA33,0,IF(IFERROR(VLOOKUP(FF$4,Transactions!$C$45:$N70,8,FALSE),0)&gt;FA33,VLOOKUP(FF$4,Transactions!$C$26:$M$34,5,FALSE),VLOOKUP(FF$4,Transactions!$C$26:$M$34,5,FALSE)-IFERROR(VLOOKUP(FF$4,Transactions!$C$45:$N$47,5,FALSE),0)))</f>
        <v>20.356738833625901</v>
      </c>
      <c r="FH33" s="315">
        <f t="shared" si="52"/>
        <v>43133</v>
      </c>
      <c r="FI33" s="88">
        <f>VLOOKUP(FH33,'Price Data'!$B$4:$AD$1048576,MATCH(FM$4,'Price Data'!$B$2:$AE$2,0),FALSE)</f>
        <v>24.23</v>
      </c>
      <c r="FJ33" s="5">
        <f t="shared" si="22"/>
        <v>24.23</v>
      </c>
      <c r="FK33" s="79"/>
      <c r="FL33" s="212">
        <f>IF(FJ33&gt;0,(FJ33+SUM(FK$11:FK33))/FI$6-1,"N/A")</f>
        <v>-4.9281314168377888E-3</v>
      </c>
      <c r="FM33" s="344">
        <f>IF(VLOOKUP(FM$4,Transactions!$C$26:$M$34,7,FALSE)&gt;FH33,0,IF(IFERROR(VLOOKUP(FM$4,Transactions!$C$45:$N70,8,FALSE),0)&gt;FH33,VLOOKUP(FM$4,Transactions!$C$26:$M$34,5,FALSE),VLOOKUP(FM$4,Transactions!$C$26:$M$34,5,FALSE)-IFERROR(VLOOKUP(FM$4,Transactions!$C$45:$N$47,5,FALSE),0)))</f>
        <v>64.516221765913755</v>
      </c>
      <c r="FO33" s="315">
        <f t="shared" si="53"/>
        <v>43133</v>
      </c>
      <c r="FP33" s="88">
        <f>VLOOKUP(FO33,'Price Data'!$B$4:$AD$1048576,MATCH(FT$4,'Price Data'!$B$2:$AE$2,0),FALSE)</f>
        <v>102.22</v>
      </c>
      <c r="FQ33" s="5">
        <f t="shared" si="23"/>
        <v>102.22</v>
      </c>
      <c r="FR33" s="79"/>
      <c r="FS33" s="212">
        <f>IF(FQ33&gt;0,(FQ33+SUM(FR$11:FR33))/FP$6-1,"N/A")</f>
        <v>-3.0141138581036175E-2</v>
      </c>
      <c r="FT33" s="344">
        <f>IF(VLOOKUP(FT$4,Transactions!$C$26:$M$34,7,FALSE)&gt;FO33,0,IF(IFERROR(VLOOKUP(FT$4,Transactions!$C$45:$N70,8,FALSE),0)&gt;FO33,VLOOKUP(FT$4,Transactions!$C$26:$M$34,5,FALSE),VLOOKUP(FT$4,Transactions!$C$26:$M$34,5,FALSE)-IFERROR(VLOOKUP(FT$4,Transactions!$C$45:$N$47,5,FALSE),0)))</f>
        <v>4.6685611442644692</v>
      </c>
      <c r="FV33" s="315">
        <f t="shared" si="54"/>
        <v>43133</v>
      </c>
      <c r="FW33" s="88">
        <f>VLOOKUP(FV33,'Price Data'!$B$4:$AD$1048576,MATCH(GA$4,'Price Data'!$B$2:$AE$2,0),FALSE)</f>
        <v>114.11</v>
      </c>
      <c r="FX33" s="5">
        <f t="shared" si="24"/>
        <v>114.11</v>
      </c>
      <c r="FY33" s="79"/>
      <c r="FZ33" s="212">
        <f>IF(FX33&gt;0,(FX33+SUM(FY$11:FY33))/FW$6-1,"N/A")</f>
        <v>-1.4470284237726005E-2</v>
      </c>
      <c r="GA33" s="344">
        <f>IF(VLOOKUP(GA$4,Transactions!$C$26:$M$34,7,FALSE)&gt;FV33,0,IF(IFERROR(VLOOKUP(GA$4,Transactions!$C$45:$N70,8,FALSE),0)&gt;FV33,VLOOKUP(GA$4,Transactions!$C$26:$M$34,5,FALSE),VLOOKUP(GA$4,Transactions!$C$26:$M$34,5,FALSE)-IFERROR(VLOOKUP(GA$4,Transactions!$C$45:$N$47,5,FALSE),0)))</f>
        <v>17.517743324720069</v>
      </c>
      <c r="GD33" s="315">
        <f t="shared" si="55"/>
        <v>43133</v>
      </c>
      <c r="GE33" s="88">
        <f>VLOOKUP(GD33,'Price Data'!$B$4:$AD$1048576,MATCH(GI$4,'Price Data'!$B$2:$AE$2,0),FALSE)</f>
        <v>1629.559</v>
      </c>
      <c r="GF33" s="5">
        <f t="shared" si="25"/>
        <v>1629.559</v>
      </c>
      <c r="GG33" s="79"/>
      <c r="GH33" s="212">
        <f>IF(GF33&gt;0,(GF33+SUM(GG$11:GG33))/GE$6-1,"N/A")</f>
        <v>2.9561465026504141E-2</v>
      </c>
      <c r="GI33" s="374">
        <v>0.5</v>
      </c>
      <c r="GK33" s="315">
        <f t="shared" si="56"/>
        <v>43133</v>
      </c>
      <c r="GL33" s="88">
        <f>VLOOKUP(GK33,'Price Data'!$B$4:$AD$1048576,MATCH(GP$4,'Price Data'!$B$2:$AE$2,0),FALSE)</f>
        <v>2171.54</v>
      </c>
      <c r="GM33" s="5">
        <f t="shared" si="26"/>
        <v>2171.54</v>
      </c>
      <c r="GN33" s="79"/>
      <c r="GO33" s="212">
        <f>IF(GM33&gt;0,(GM33+SUM(GN$11:GN33))/GL$6-1,"N/A")</f>
        <v>3.2370629204402368E-2</v>
      </c>
      <c r="GP33" s="374">
        <v>0.2</v>
      </c>
      <c r="GR33" s="315">
        <f t="shared" si="57"/>
        <v>43133</v>
      </c>
      <c r="GS33" s="88">
        <f>VLOOKUP(GR33,'Price Data'!$B$4:$AD$1048576,MATCH(GW$4,'Price Data'!$B$2:$AE$2,0),FALSE)</f>
        <v>2009.11</v>
      </c>
      <c r="GT33" s="5">
        <f t="shared" si="27"/>
        <v>2009.11</v>
      </c>
      <c r="GU33" s="79"/>
      <c r="GV33" s="212">
        <f>IF(GT33&gt;0,(GT33+SUM(GU$11:GU33))/GS$6-1,"N/A")</f>
        <v>-1.8207850975141326E-2</v>
      </c>
      <c r="GW33" s="374">
        <v>0.3</v>
      </c>
    </row>
    <row r="34" spans="1:205" x14ac:dyDescent="0.25">
      <c r="A34">
        <v>24</v>
      </c>
      <c r="B34" s="315">
        <f>'Price Data'!B28</f>
        <v>43136</v>
      </c>
      <c r="C34" s="200">
        <f t="shared" si="58"/>
        <v>23230.255022564179</v>
      </c>
      <c r="D34" s="200">
        <f t="shared" si="28"/>
        <v>0</v>
      </c>
      <c r="E34" s="200">
        <f t="shared" si="59"/>
        <v>6150.3686715863605</v>
      </c>
      <c r="F34" s="200">
        <f t="shared" si="29"/>
        <v>0</v>
      </c>
      <c r="I34" s="315">
        <f t="shared" si="30"/>
        <v>43136</v>
      </c>
      <c r="J34" s="88">
        <f>VLOOKUP(I34,'Price Data'!$B$4:$AD$1048576,MATCH(N$4,'Price Data'!$B$2:$AE$2,0),FALSE)</f>
        <v>73.319999999999993</v>
      </c>
      <c r="K34" s="5">
        <f t="shared" si="0"/>
        <v>0</v>
      </c>
      <c r="M34" s="212" t="str">
        <f>IF(K34&gt;0,(K34+SUM(L$11:L34))/J$6-1,"N/A")</f>
        <v>N/A</v>
      </c>
      <c r="N34" s="344">
        <f>IF(VLOOKUP(N$4,Transactions!$C$5:$M$23,7,FALSE)&gt;I34,0,IF(IFERROR(VLOOKUP(N$4,Transactions!$C$39:$N$42,8,FALSE),0)&gt;I34,VLOOKUP(N$4,Transactions!$C$5:$M$23,5,FALSE),VLOOKUP(N$4,Transactions!$C$5:$M$23,5,FALSE)-IFERROR(VLOOKUP(N$4,Transactions!$C$39:$N$42,5,FALSE),0)))</f>
        <v>0</v>
      </c>
      <c r="P34" s="315">
        <f t="shared" si="31"/>
        <v>43136</v>
      </c>
      <c r="Q34" s="88">
        <f>VLOOKUP(P34,'Price Data'!$B$4:$AD$1048576,MATCH(U$4,'Price Data'!$B$2:$AE$2,0),FALSE)</f>
        <v>58.15</v>
      </c>
      <c r="R34" s="5">
        <f t="shared" si="1"/>
        <v>0</v>
      </c>
      <c r="T34" s="212" t="str">
        <f>IF(R34&gt;0,(R34+SUM(S$11:S34))/Q$6-1,"N/A")</f>
        <v>N/A</v>
      </c>
      <c r="U34" s="344">
        <f>IF(VLOOKUP(U$4,Transactions!$C$5:$M$23,7,FALSE)&gt;P34,0,IF(IFERROR(VLOOKUP(U$4,Transactions!$C$39:$N$42,8,FALSE),0)&gt;P34,VLOOKUP(U$4,Transactions!$C$5:$M$23,5,FALSE),VLOOKUP(U$4,Transactions!$C$5:$M$23,5,FALSE)-IFERROR(VLOOKUP(U$4,Transactions!$C$39:$N$42,5,FALSE),0)))</f>
        <v>0</v>
      </c>
      <c r="W34" s="315">
        <f t="shared" si="32"/>
        <v>43136</v>
      </c>
      <c r="X34" s="88">
        <f>VLOOKUP(W34,'Price Data'!$B$4:$AD$1048576,MATCH(AB$4,'Price Data'!$B$2:$AE$2,0),FALSE)</f>
        <v>104.7</v>
      </c>
      <c r="Y34" s="5">
        <f t="shared" si="2"/>
        <v>0</v>
      </c>
      <c r="Z34" s="79"/>
      <c r="AA34" s="212" t="str">
        <f>IF(Y34&gt;0,(Y34+SUM(Z$11:Z34))/X$6-1,"N/A")</f>
        <v>N/A</v>
      </c>
      <c r="AB34" s="344">
        <f>IF(VLOOKUP(AB$4,Transactions!$C$5:$M$23,7,FALSE)&gt;W34,0,IF(IFERROR(VLOOKUP(AB$4,Transactions!$C$39:$N$42,8,FALSE),0)&gt;W34,VLOOKUP(AB$4,Transactions!$C$5:$M$23,5,FALSE),VLOOKUP(AB$4,Transactions!$C$5:$M$23,5,FALSE)-IFERROR(VLOOKUP(AB$4,Transactions!$C$39:$N$42,5,FALSE),0)))</f>
        <v>0</v>
      </c>
      <c r="AD34" s="315">
        <f t="shared" si="33"/>
        <v>43136</v>
      </c>
      <c r="AE34" s="88">
        <f>VLOOKUP(AD34,'Price Data'!$B$4:$AD$1048576,MATCH(AI$4,'Price Data'!$B$2:$AE$2,0),FALSE)</f>
        <v>73.23</v>
      </c>
      <c r="AF34" s="5">
        <f t="shared" si="3"/>
        <v>0</v>
      </c>
      <c r="AG34" s="79"/>
      <c r="AH34" s="212" t="str">
        <f>IF(AF34&gt;0,(AF34+SUM(AG$11:AG34))/AE$6-1,"N/A")</f>
        <v>N/A</v>
      </c>
      <c r="AI34" s="344">
        <f>IF(VLOOKUP(AI$4,Transactions!$C$5:$M$23,7,FALSE)&gt;AD34,0,IF(IFERROR(VLOOKUP(AI$4,Transactions!$C$39:$N$42,8,FALSE),0)&gt;AD34,VLOOKUP(AI$4,Transactions!$C$5:$M$23,5,FALSE),VLOOKUP(AI$4,Transactions!$C$5:$M$23,5,FALSE)-IFERROR(VLOOKUP(AI$4,Transactions!$C$39:$N$42,5,FALSE),0)))</f>
        <v>0</v>
      </c>
      <c r="AK34" s="315">
        <f t="shared" si="34"/>
        <v>43136</v>
      </c>
      <c r="AL34" s="88">
        <f>VLOOKUP(AK34,'Price Data'!$B$4:$AD$1048576,MATCH(AP$4,'Price Data'!$B$2:$AE$2,0),FALSE)</f>
        <v>399.01</v>
      </c>
      <c r="AM34" s="5">
        <f t="shared" si="4"/>
        <v>0</v>
      </c>
      <c r="AN34" s="79"/>
      <c r="AO34" s="212" t="str">
        <f>IF(AM34&gt;0,(AM34+SUM(AN$11:AN34))/AL$6-1,"N/A")</f>
        <v>N/A</v>
      </c>
      <c r="AP34" s="344">
        <f>IF(VLOOKUP(AP$4,Transactions!$C$5:$M$23,7,FALSE)&gt;AK34,0,IF(IFERROR(VLOOKUP(AP$4,Transactions!$C$39:$N$42,8,FALSE),0)&gt;AK34,VLOOKUP(AP$4,Transactions!$C$5:$M$23,5,FALSE),VLOOKUP(AP$4,Transactions!$C$5:$M$23,5,FALSE)-IFERROR(VLOOKUP(AP$4,Transactions!$C$39:$N$42,5,FALSE),0)))</f>
        <v>0</v>
      </c>
      <c r="AR34" s="315">
        <f t="shared" si="35"/>
        <v>43136</v>
      </c>
      <c r="AS34" s="88">
        <f>VLOOKUP(AR34,'Price Data'!$B$4:$AD$1048576,MATCH(AW$4,'Price Data'!$B$2:$AE$2,0),FALSE)</f>
        <v>109.51</v>
      </c>
      <c r="AT34" s="5">
        <f t="shared" si="5"/>
        <v>0</v>
      </c>
      <c r="AU34" s="79"/>
      <c r="AV34" s="212" t="str">
        <f>IF(AT34&gt;0,(AT34+SUM(AU$11:AU34))/AS$6-1,"N/A")</f>
        <v>N/A</v>
      </c>
      <c r="AW34" s="344">
        <f>IF(VLOOKUP(AW$4,Transactions!$C$5:$M$23,7,FALSE)&gt;AR34,0,IF(IFERROR(VLOOKUP(AW$4,Transactions!$C$39:$N$42,8,FALSE),0)&gt;AR34,VLOOKUP(AW$4,Transactions!$C$5:$M$23,5,FALSE),VLOOKUP(AW$4,Transactions!$C$5:$M$23,5,FALSE)-IFERROR(VLOOKUP(AW$4,Transactions!$C$39:$N$42,5,FALSE),0)))</f>
        <v>0</v>
      </c>
      <c r="AY34" s="315">
        <f t="shared" si="36"/>
        <v>43136</v>
      </c>
      <c r="AZ34" s="88">
        <f>VLOOKUP(AY34,'Price Data'!$B$4:$AD$1048576,MATCH(BD$4,'Price Data'!$B$2:$AE$2,0),FALSE)</f>
        <v>107.65</v>
      </c>
      <c r="BA34" s="5">
        <f t="shared" si="6"/>
        <v>0</v>
      </c>
      <c r="BB34" s="79"/>
      <c r="BC34" s="212" t="str">
        <f>IF(BA34&gt;0,(BA34+SUM(BB$11:BB34))/AZ$6-1,"N/A")</f>
        <v>N/A</v>
      </c>
      <c r="BD34" s="344">
        <f>IF(VLOOKUP(BD$4,Transactions!$C$5:$M$23,7,FALSE)&gt;AY34,0,IF(IFERROR(VLOOKUP(BD$4,Transactions!$C$39:$N$42,8,FALSE),0)&gt;AY34,VLOOKUP(BD$4,Transactions!$C$5:$M$23,5,FALSE),VLOOKUP(BD$4,Transactions!$C$5:$M$23,5,FALSE)-IFERROR(VLOOKUP(BD$4,Transactions!$C$39:$N$42,5,FALSE),0)))</f>
        <v>0</v>
      </c>
      <c r="BF34" s="315">
        <f t="shared" si="37"/>
        <v>43136</v>
      </c>
      <c r="BG34" s="88">
        <f>VLOOKUP(BF34,'Price Data'!$B$4:$AD$1048576,MATCH(BK$4,'Price Data'!$B$2:$AE$2,0),FALSE)</f>
        <v>60.96</v>
      </c>
      <c r="BH34" s="5">
        <f t="shared" si="7"/>
        <v>60.96</v>
      </c>
      <c r="BI34" s="79"/>
      <c r="BJ34" s="212">
        <f>IF(BH34&gt;0,(BH34+SUM(BI$11:BI34))/BG$6-1,"N/A")</f>
        <v>1.3054830287206887E-3</v>
      </c>
      <c r="BK34" s="344">
        <f>IF(VLOOKUP(BK$4,Transactions!$C$5:$M$23,7,FALSE)&gt;BF34,0,IF(IFERROR(VLOOKUP(BK$4,Transactions!$C$39:$N$42,8,FALSE),0)&gt;BF34,VLOOKUP(BK$4,Transactions!$C$5:$M$23,5,FALSE),VLOOKUP(BK$4,Transactions!$C$5:$M$23,5,FALSE)-IFERROR(VLOOKUP(BK$4,Transactions!$C$39:$N$42,5,FALSE),0)))</f>
        <v>10</v>
      </c>
      <c r="BM34" s="315">
        <f t="shared" si="38"/>
        <v>43136</v>
      </c>
      <c r="BN34" s="88">
        <f>VLOOKUP(BM34,'Price Data'!$B$4:$AD$1048576,MATCH(BR$4,'Price Data'!$B$2:$AE$2,0),FALSE)</f>
        <v>48.31</v>
      </c>
      <c r="BO34" s="5">
        <f t="shared" si="8"/>
        <v>48.31</v>
      </c>
      <c r="BP34" s="79"/>
      <c r="BQ34" s="212">
        <f>IF(BO34&gt;0,(BO34+SUM(BP$11:BP34))/BN$6-1,"N/A")</f>
        <v>-5.4968701095461592E-2</v>
      </c>
      <c r="BR34" s="344">
        <f>IF(VLOOKUP(BR$4,Transactions!$C$5:$M$23,7,FALSE)&gt;BM34,0,IF(IFERROR(VLOOKUP(BR$4,Transactions!$C$39:$N$42,8,FALSE),0)&gt;BM34,VLOOKUP(BR$4,Transactions!$C$5:$M$23,5,FALSE),VLOOKUP(BR$4,Transactions!$C$5:$M$23,5,FALSE)-IFERROR(VLOOKUP(BR$4,Transactions!$C$39:$N$42,5,FALSE),0)))</f>
        <v>12</v>
      </c>
      <c r="BT34" s="315">
        <f t="shared" si="39"/>
        <v>43136</v>
      </c>
      <c r="BU34" s="88">
        <f>VLOOKUP(BT34,'Price Data'!$B$4:$AD$1048576,MATCH(BY$4,'Price Data'!$B$2:$AE$2,0),FALSE)</f>
        <v>91.33</v>
      </c>
      <c r="BV34" s="5">
        <f t="shared" si="9"/>
        <v>91.33</v>
      </c>
      <c r="BW34" s="79"/>
      <c r="BX34" s="212">
        <f>IF(BV34&gt;0,(BV34+SUM(BW$11:BW34))/BU$6-1,"N/A")</f>
        <v>1.1112333590053813E-2</v>
      </c>
      <c r="BY34" s="344">
        <f>IF(VLOOKUP(BY$4,Transactions!$C$5:$M$23,7,FALSE)&gt;BT34,0,IF(IFERROR(VLOOKUP(BY$4,Transactions!$C$39:$N$42,8,FALSE),0)&gt;BT34,VLOOKUP(BY$4,Transactions!$C$5:$M$23,5,FALSE),VLOOKUP(BY$4,Transactions!$C$5:$M$23,5,FALSE)-IFERROR(VLOOKUP(BY$4,Transactions!$C$39:$N$42,5,FALSE),0)))</f>
        <v>11</v>
      </c>
      <c r="CA34" s="315">
        <f t="shared" si="40"/>
        <v>43136</v>
      </c>
      <c r="CB34" s="88">
        <f>VLOOKUP(CA34,'Price Data'!$B$4:$AD$1048576,MATCH(CF$4,'Price Data'!$B$2:$AE$2,0),FALSE)</f>
        <v>211</v>
      </c>
      <c r="CC34" s="5">
        <f t="shared" si="10"/>
        <v>211</v>
      </c>
      <c r="CD34" s="79"/>
      <c r="CE34" s="212">
        <f>IF(CC34&gt;0,(CC34+SUM(CD$11:CD34))/CB$6-1,"N/A")</f>
        <v>-7.6869230432690228E-2</v>
      </c>
      <c r="CF34" s="344">
        <f>IF(VLOOKUP(CF$4,Transactions!$C$5:$M$23,7,FALSE)&gt;CA34,0,IF(IFERROR(VLOOKUP(CF$4,Transactions!$C$39:$N$42,8,FALSE),0)&gt;CA34,VLOOKUP(CF$4,Transactions!$C$5:$M$23,5,FALSE),VLOOKUP(CF$4,Transactions!$C$5:$M$23,5,FALSE)-IFERROR(VLOOKUP(CF$4,Transactions!$C$39:$N$42,5,FALSE),0)))</f>
        <v>6</v>
      </c>
      <c r="CH34" s="315">
        <f t="shared" si="41"/>
        <v>43136</v>
      </c>
      <c r="CI34" s="88">
        <f>VLOOKUP(CH34,'Price Data'!$B$4:$AD$1048576,MATCH(CM$4,'Price Data'!$B$2:$AE$2,0),FALSE)</f>
        <v>74.704999999999998</v>
      </c>
      <c r="CJ34" s="5">
        <f t="shared" si="11"/>
        <v>74.704999999999998</v>
      </c>
      <c r="CK34" s="79"/>
      <c r="CL34" s="212">
        <f>IF(CJ34&gt;0,(CJ34+SUM(CK$11:CK34))/CI$6-1,"N/A")</f>
        <v>1.4737842977451621E-2</v>
      </c>
      <c r="CM34" s="344">
        <f>IF(VLOOKUP(CM$4,Transactions!$C$5:$M$23,7,FALSE)&gt;CH34,0,IF(IFERROR(VLOOKUP(CM$4,Transactions!$C$39:$N$42,8,FALSE),0)&gt;CH34,VLOOKUP(CM$4,Transactions!$C$5:$M$23,5,FALSE),VLOOKUP(CM$4,Transactions!$C$5:$M$23,5,FALSE)-IFERROR(VLOOKUP(CM$4,Transactions!$C$39:$N$42,5,FALSE),0)))</f>
        <v>19</v>
      </c>
      <c r="CO34" s="315">
        <f t="shared" si="42"/>
        <v>43136</v>
      </c>
      <c r="CP34" s="88">
        <f>VLOOKUP(CO34,'Price Data'!$B$4:$AD$1048576,MATCH(CT$4,'Price Data'!$B$2:$AE$2,0),FALSE)</f>
        <v>109.54</v>
      </c>
      <c r="CQ34" s="5">
        <f t="shared" si="12"/>
        <v>109.54</v>
      </c>
      <c r="CR34" s="79"/>
      <c r="CS34" s="212">
        <f>IF(CQ34&gt;0,(CQ34+SUM(CR$11:CR34))/CP$6-1,"N/A")</f>
        <v>-2.5097899608401475E-2</v>
      </c>
      <c r="CT34" s="344">
        <f>IF(VLOOKUP(CT$4,Transactions!$C$5:$M$23,7,FALSE)&gt;CO34,0,IF(IFERROR(VLOOKUP(CT$4,Transactions!$C$39:$N$42,8,FALSE),0)&gt;CO34,VLOOKUP(CT$4,Transactions!$C$5:$M$23,5,FALSE),VLOOKUP(CT$4,Transactions!$C$5:$M$23,5,FALSE)-IFERROR(VLOOKUP(CT$4,Transactions!$C$39:$N$42,5,FALSE),0)))</f>
        <v>7</v>
      </c>
      <c r="CV34" s="315">
        <f t="shared" si="43"/>
        <v>43136</v>
      </c>
      <c r="CW34" s="88">
        <f>VLOOKUP(CV34,'Price Data'!$B$4:$AD$1048576,MATCH(DA$4,'Price Data'!$B$2:$AE$2,0),FALSE)</f>
        <v>189.84</v>
      </c>
      <c r="CX34" s="5">
        <f t="shared" si="13"/>
        <v>189.84</v>
      </c>
      <c r="CY34" s="79"/>
      <c r="CZ34" s="212">
        <f>IF(CX34&gt;0,(CX34+SUM(CY$11:CY34))/CW$6-1,"N/A")</f>
        <v>9.1967465844451368E-3</v>
      </c>
      <c r="DA34" s="344">
        <f>IF(VLOOKUP(DA$4,Transactions!$C$5:$M$23,7,FALSE)&gt;CV34,0,IF(IFERROR(VLOOKUP(DA$4,Transactions!$C$39:$N$42,8,FALSE),0)&gt;CV34,VLOOKUP(DA$4,Transactions!$C$5:$M$23,5,FALSE),VLOOKUP(DA$4,Transactions!$C$5:$M$23,5,FALSE)-IFERROR(VLOOKUP(DA$4,Transactions!$C$39:$N$42,5,FALSE),0)))</f>
        <v>9.4038062835574934</v>
      </c>
      <c r="DC34" s="315">
        <f t="shared" si="44"/>
        <v>43136</v>
      </c>
      <c r="DD34" s="88">
        <f>VLOOKUP(DC34,'Price Data'!$B$4:$AD$1048576,MATCH(DH$4,'Price Data'!$B$2:$AE$2,0),FALSE)</f>
        <v>156.36000000000001</v>
      </c>
      <c r="DE34" s="5">
        <f t="shared" si="14"/>
        <v>156.36000000000001</v>
      </c>
      <c r="DF34" s="79"/>
      <c r="DG34" s="212">
        <f>IF(DE34&gt;0,(DE34+SUM(DF$11:DF34))/DD$6-1,"N/A")</f>
        <v>-1.1443383701081E-2</v>
      </c>
      <c r="DH34" s="344">
        <f>IF(VLOOKUP(DH$4,Transactions!$C$5:$M$23,7,FALSE)&gt;DC34,0,IF(IFERROR(VLOOKUP(DH$4,Transactions!$C$39:$N$42,8,FALSE),0)&gt;DC34,VLOOKUP(DH$4,Transactions!$C$5:$M$23,5,FALSE),VLOOKUP(DH$4,Transactions!$C$5:$M$23,5,FALSE)-IFERROR(VLOOKUP(DH$4,Transactions!$C$39:$N$42,5,FALSE),0)))</f>
        <v>64.264399064297919</v>
      </c>
      <c r="DJ34" s="315">
        <f t="shared" si="45"/>
        <v>43136</v>
      </c>
      <c r="DK34" s="88">
        <f>VLOOKUP(DJ34,'Price Data'!$B$4:$AD$1048576,MATCH(DO$4,'Price Data'!$B$2:$AE$2,0),FALSE)</f>
        <v>248.5</v>
      </c>
      <c r="DL34" s="5">
        <f t="shared" si="15"/>
        <v>248.5</v>
      </c>
      <c r="DM34" s="79"/>
      <c r="DN34" s="212">
        <f>IF(DL34&gt;0,(DL34+SUM(DM$11:DM34))/DK$6-1,"N/A")</f>
        <v>-3.9680949136238208E-3</v>
      </c>
      <c r="DO34" s="344">
        <f>IF(VLOOKUP(DO$4,Transactions!$C$5:$M$23,7,FALSE)&gt;DJ34,0,IF(IFERROR(VLOOKUP(DO$4,Transactions!$C$39:$N$42,8,FALSE),0)&gt;DJ34,VLOOKUP(DO$4,Transactions!$C$5:$M$23,5,FALSE),VLOOKUP(DO$4,Transactions!$C$5:$M$23,5,FALSE)-IFERROR(VLOOKUP(DO$4,Transactions!$C$39:$N$42,5,FALSE),0)))</f>
        <v>8</v>
      </c>
      <c r="DQ34" s="315">
        <f t="shared" si="46"/>
        <v>43136</v>
      </c>
      <c r="DR34" s="88">
        <f>VLOOKUP(DQ34,'Price Data'!$B$4:$AD$1048576,MATCH(DV$4,'Price Data'!$B$2:$AE$2,0),FALSE)</f>
        <v>88</v>
      </c>
      <c r="DS34" s="5">
        <f t="shared" si="16"/>
        <v>88</v>
      </c>
      <c r="DT34" s="79"/>
      <c r="DU34" s="212">
        <f>IF(DS34&gt;0,(DS34+SUM(DT$11:DT34))/DR$6-1,"N/A")</f>
        <v>2.8758475566986075E-2</v>
      </c>
      <c r="DV34" s="344">
        <f>IF(VLOOKUP(DV$4,Transactions!$C$5:$M$23,7,FALSE)&gt;DQ34,0,IF(IFERROR(VLOOKUP(DV$4,Transactions!$C$39:$N$42,8,FALSE),0)&gt;DQ34,VLOOKUP(DV$4,Transactions!$C$5:$M$23,5,FALSE),VLOOKUP(DV$4,Transactions!$C$5:$M$23,5,FALSE)-IFERROR(VLOOKUP(DV$4,Transactions!$C$39:$N$42,5,FALSE),0)))</f>
        <v>23</v>
      </c>
      <c r="DX34" s="315">
        <f t="shared" si="47"/>
        <v>43136</v>
      </c>
      <c r="DY34" s="88">
        <f>VLOOKUP(DX34,'Price Data'!$B$4:$AD$1048576,MATCH(EC$4,'Price Data'!$B$2:$AE$2,0),FALSE)</f>
        <v>64.39</v>
      </c>
      <c r="DZ34" s="5">
        <f t="shared" si="17"/>
        <v>64.39</v>
      </c>
      <c r="EA34" s="79"/>
      <c r="EB34" s="212">
        <f>IF(DZ34&gt;0,(DZ34+SUM(EA$11:EA34))/DY$6-1,"N/A")</f>
        <v>2.9416466826538867E-2</v>
      </c>
      <c r="EC34" s="344">
        <f>IF(VLOOKUP(EC$4,Transactions!$C$5:$M$23,7,FALSE)&gt;DX34,0,IF(IFERROR(VLOOKUP(EC$4,Transactions!$C$39:$N$42,8,FALSE),0)&gt;DX34,VLOOKUP(EC$4,Transactions!$C$5:$M$23,5,FALSE),VLOOKUP(EC$4,Transactions!$C$5:$M$23,5,FALSE)-IFERROR(VLOOKUP(EC$4,Transactions!$C$39:$N$42,5,FALSE),0)))</f>
        <v>27</v>
      </c>
      <c r="EF34" s="315">
        <f t="shared" si="48"/>
        <v>43136</v>
      </c>
      <c r="EG34" s="88">
        <f>VLOOKUP(EF34,'Price Data'!$B$4:$AD$1048576,MATCH(EK$4,'Price Data'!$B$2:$AE$2,0),FALSE)</f>
        <v>10.65</v>
      </c>
      <c r="EH34" s="5">
        <f t="shared" si="18"/>
        <v>0</v>
      </c>
      <c r="EI34" s="79"/>
      <c r="EJ34" s="212" t="str">
        <f>IF(EH34&gt;0,(EH34+SUM(EI$11:EI34))/EG$6-1,"N/A")</f>
        <v>N/A</v>
      </c>
      <c r="EK34" s="344">
        <f>IF(VLOOKUP(EK$4,Transactions!$C$26:$M$34,7,FALSE)&gt;EF34,0,IF(IFERROR(VLOOKUP(EK$4,Transactions!$C$45:$N71,8,FALSE),0)&gt;EF34,VLOOKUP(EK$4,Transactions!$C$26:$M$34,5,FALSE),VLOOKUP(EK$4,Transactions!$C$26:$M$34,5,FALSE)-IFERROR(VLOOKUP(EK$4,Transactions!$C$45:$N$47,5,FALSE),0)))</f>
        <v>0</v>
      </c>
      <c r="EM34" s="315">
        <f t="shared" si="49"/>
        <v>43136</v>
      </c>
      <c r="EN34" s="88">
        <f>VLOOKUP(EM34,'Price Data'!$B$4:$AD$1048576,MATCH(ER$4,'Price Data'!$B$2:$AE$2,0),FALSE)</f>
        <v>85.74</v>
      </c>
      <c r="EO34" s="5">
        <f t="shared" si="19"/>
        <v>85.74</v>
      </c>
      <c r="EP34" s="79"/>
      <c r="EQ34" s="212">
        <f>IF(EO34&gt;0,(EO34+SUM(EP$11:EP34))/EN$6-1,"N/A")</f>
        <v>-1.3224845289938281E-2</v>
      </c>
      <c r="ER34" s="344">
        <f>IF(VLOOKUP(ER$4,Transactions!$C$26:$M$34,7,FALSE)&gt;EM34,0,IF(IFERROR(VLOOKUP(ER$4,Transactions!$C$45:$N71,8,FALSE),0)&gt;EM34,VLOOKUP(ER$4,Transactions!$C$26:$M$34,5,FALSE),VLOOKUP(ER$4,Transactions!$C$26:$M$34,5,FALSE)-IFERROR(VLOOKUP(ER$4,Transactions!$C$45:$N$47,5,FALSE),0)))</f>
        <v>0</v>
      </c>
      <c r="ET34" s="315">
        <f t="shared" si="50"/>
        <v>43136</v>
      </c>
      <c r="EU34" s="88">
        <f>VLOOKUP(ET34,'Price Data'!$B$4:$AD$1048576,MATCH(EY$4,'Price Data'!$B$2:$AE$2,0),FALSE)</f>
        <v>85.88</v>
      </c>
      <c r="EV34" s="5">
        <f t="shared" si="20"/>
        <v>85.88</v>
      </c>
      <c r="EW34" s="79"/>
      <c r="EX34" s="212">
        <f>IF(EV34&gt;0,(EV34+SUM(EW$11:EW34))/EU$6-1,"N/A")</f>
        <v>-1.4692756608307711E-2</v>
      </c>
      <c r="EY34" s="344">
        <f>IF(VLOOKUP(EY$4,Transactions!$C$26:$M$34,7,FALSE)&gt;ET34,0,IF(IFERROR(VLOOKUP(EY$4,Transactions!$C$45:$N71,8,FALSE),0)&gt;ET34,VLOOKUP(EY$4,Transactions!$C$26:$M$34,5,FALSE),VLOOKUP(EY$4,Transactions!$C$26:$M$34,5,FALSE)-IFERROR(VLOOKUP(EY$4,Transactions!$C$45:$N$47,5,FALSE),0)))</f>
        <v>12.608879734523402</v>
      </c>
      <c r="FA34" s="315">
        <f t="shared" si="51"/>
        <v>43136</v>
      </c>
      <c r="FB34" s="88">
        <f>VLOOKUP(FA34,'Price Data'!$B$4:$AD$1048576,MATCH(FF$4,'Price Data'!$B$2:$AE$2,0),FALSE)</f>
        <v>50.65</v>
      </c>
      <c r="FC34" s="5">
        <f t="shared" si="21"/>
        <v>50.65</v>
      </c>
      <c r="FD34" s="79"/>
      <c r="FE34" s="212">
        <f>IF(FC34&gt;0,(FC34+SUM(FD$11:FD34))/FB$6-1,"N/A")</f>
        <v>-9.9668422079188801E-3</v>
      </c>
      <c r="FF34" s="344">
        <f>IF(VLOOKUP(FF$4,Transactions!$C$26:$M$34,7,FALSE)&gt;FA34,0,IF(IFERROR(VLOOKUP(FF$4,Transactions!$C$45:$N71,8,FALSE),0)&gt;FA34,VLOOKUP(FF$4,Transactions!$C$26:$M$34,5,FALSE),VLOOKUP(FF$4,Transactions!$C$26:$M$34,5,FALSE)-IFERROR(VLOOKUP(FF$4,Transactions!$C$45:$N$47,5,FALSE),0)))</f>
        <v>20.356738833625901</v>
      </c>
      <c r="FH34" s="315">
        <f t="shared" si="52"/>
        <v>43136</v>
      </c>
      <c r="FI34" s="88">
        <f>VLOOKUP(FH34,'Price Data'!$B$4:$AD$1048576,MATCH(FM$4,'Price Data'!$B$2:$AE$2,0),FALSE)</f>
        <v>24.3</v>
      </c>
      <c r="FJ34" s="5">
        <f t="shared" si="22"/>
        <v>24.3</v>
      </c>
      <c r="FK34" s="79"/>
      <c r="FL34" s="212">
        <f>IF(FJ34&gt;0,(FJ34+SUM(FK$11:FK34))/FI$6-1,"N/A")</f>
        <v>-2.0533880903490509E-3</v>
      </c>
      <c r="FM34" s="344">
        <f>IF(VLOOKUP(FM$4,Transactions!$C$26:$M$34,7,FALSE)&gt;FH34,0,IF(IFERROR(VLOOKUP(FM$4,Transactions!$C$45:$N71,8,FALSE),0)&gt;FH34,VLOOKUP(FM$4,Transactions!$C$26:$M$34,5,FALSE),VLOOKUP(FM$4,Transactions!$C$26:$M$34,5,FALSE)-IFERROR(VLOOKUP(FM$4,Transactions!$C$45:$N$47,5,FALSE),0)))</f>
        <v>64.516221765913755</v>
      </c>
      <c r="FO34" s="315">
        <f t="shared" si="53"/>
        <v>43136</v>
      </c>
      <c r="FP34" s="88">
        <f>VLOOKUP(FO34,'Price Data'!$B$4:$AD$1048576,MATCH(FT$4,'Price Data'!$B$2:$AE$2,0),FALSE)</f>
        <v>103.06</v>
      </c>
      <c r="FQ34" s="5">
        <f t="shared" si="23"/>
        <v>103.06</v>
      </c>
      <c r="FR34" s="79"/>
      <c r="FS34" s="212">
        <f>IF(FQ34&gt;0,(FQ34+SUM(FR$11:FR34))/FP$6-1,"N/A")</f>
        <v>-2.2184332670265983E-2</v>
      </c>
      <c r="FT34" s="344">
        <f>IF(VLOOKUP(FT$4,Transactions!$C$26:$M$34,7,FALSE)&gt;FO34,0,IF(IFERROR(VLOOKUP(FT$4,Transactions!$C$45:$N71,8,FALSE),0)&gt;FO34,VLOOKUP(FT$4,Transactions!$C$26:$M$34,5,FALSE),VLOOKUP(FT$4,Transactions!$C$26:$M$34,5,FALSE)-IFERROR(VLOOKUP(FT$4,Transactions!$C$45:$N$47,5,FALSE),0)))</f>
        <v>4.6685611442644692</v>
      </c>
      <c r="FV34" s="315">
        <f t="shared" si="54"/>
        <v>43136</v>
      </c>
      <c r="FW34" s="88">
        <f>VLOOKUP(FV34,'Price Data'!$B$4:$AD$1048576,MATCH(GA$4,'Price Data'!$B$2:$AE$2,0),FALSE)</f>
        <v>113.46</v>
      </c>
      <c r="FX34" s="5">
        <f t="shared" si="24"/>
        <v>113.46</v>
      </c>
      <c r="FY34" s="79"/>
      <c r="FZ34" s="212">
        <f>IF(FX34&gt;0,(FX34+SUM(FY$11:FY34))/FW$6-1,"N/A")</f>
        <v>-2.0068906115417784E-2</v>
      </c>
      <c r="GA34" s="344">
        <f>IF(VLOOKUP(GA$4,Transactions!$C$26:$M$34,7,FALSE)&gt;FV34,0,IF(IFERROR(VLOOKUP(GA$4,Transactions!$C$45:$N71,8,FALSE),0)&gt;FV34,VLOOKUP(GA$4,Transactions!$C$26:$M$34,5,FALSE),VLOOKUP(GA$4,Transactions!$C$26:$M$34,5,FALSE)-IFERROR(VLOOKUP(GA$4,Transactions!$C$45:$N$47,5,FALSE),0)))</f>
        <v>17.517743324720069</v>
      </c>
      <c r="GD34" s="315">
        <f t="shared" si="55"/>
        <v>43136</v>
      </c>
      <c r="GE34" s="88">
        <f>VLOOKUP(GD34,'Price Data'!$B$4:$AD$1048576,MATCH(GI$4,'Price Data'!$B$2:$AE$2,0),FALSE)</f>
        <v>1564.6610000000001</v>
      </c>
      <c r="GF34" s="5">
        <f t="shared" si="25"/>
        <v>1564.6610000000001</v>
      </c>
      <c r="GG34" s="79"/>
      <c r="GH34" s="212">
        <f>IF(GF34&gt;0,(GF34+SUM(GG$11:GG34))/GE$6-1,"N/A")</f>
        <v>-1.1441333864048442E-2</v>
      </c>
      <c r="GI34" s="374">
        <v>0.5</v>
      </c>
      <c r="GK34" s="315">
        <f t="shared" si="56"/>
        <v>43136</v>
      </c>
      <c r="GL34" s="88">
        <f>VLOOKUP(GK34,'Price Data'!$B$4:$AD$1048576,MATCH(GP$4,'Price Data'!$B$2:$AE$2,0),FALSE)</f>
        <v>2103.64</v>
      </c>
      <c r="GM34" s="5">
        <f t="shared" si="26"/>
        <v>2103.64</v>
      </c>
      <c r="GN34" s="79"/>
      <c r="GO34" s="212">
        <f>IF(GM34&gt;0,(GM34+SUM(GN$11:GN34))/GL$6-1,"N/A")</f>
        <v>9.03277948132164E-5</v>
      </c>
      <c r="GP34" s="374">
        <v>0.2</v>
      </c>
      <c r="GR34" s="315">
        <f t="shared" si="57"/>
        <v>43136</v>
      </c>
      <c r="GS34" s="88">
        <f>VLOOKUP(GR34,'Price Data'!$B$4:$AD$1048576,MATCH(GW$4,'Price Data'!$B$2:$AE$2,0),FALSE)</f>
        <v>2015.15</v>
      </c>
      <c r="GT34" s="5">
        <f t="shared" si="27"/>
        <v>2015.15</v>
      </c>
      <c r="GU34" s="79"/>
      <c r="GV34" s="212">
        <f>IF(GT34&gt;0,(GT34+SUM(GU$11:GU34))/GS$6-1,"N/A")</f>
        <v>-1.5256283076862887E-2</v>
      </c>
      <c r="GW34" s="374">
        <v>0.3</v>
      </c>
    </row>
    <row r="35" spans="1:205" x14ac:dyDescent="0.25">
      <c r="A35">
        <v>25</v>
      </c>
      <c r="B35" s="315">
        <f>'Price Data'!B29</f>
        <v>43137</v>
      </c>
      <c r="C35" s="200">
        <f t="shared" si="58"/>
        <v>23661.478241471206</v>
      </c>
      <c r="D35" s="200">
        <f t="shared" si="28"/>
        <v>0</v>
      </c>
      <c r="E35" s="200">
        <f t="shared" si="59"/>
        <v>6138.2289048315743</v>
      </c>
      <c r="F35" s="200">
        <f t="shared" si="29"/>
        <v>0</v>
      </c>
      <c r="I35" s="315">
        <f t="shared" si="30"/>
        <v>43137</v>
      </c>
      <c r="J35" s="88">
        <f>VLOOKUP(I35,'Price Data'!$B$4:$AD$1048576,MATCH(N$4,'Price Data'!$B$2:$AE$2,0),FALSE)</f>
        <v>74.02</v>
      </c>
      <c r="K35" s="5">
        <f t="shared" si="0"/>
        <v>0</v>
      </c>
      <c r="M35" s="212" t="str">
        <f>IF(K35&gt;0,(K35+SUM(L$11:L35))/J$6-1,"N/A")</f>
        <v>N/A</v>
      </c>
      <c r="N35" s="344">
        <f>IF(VLOOKUP(N$4,Transactions!$C$5:$M$23,7,FALSE)&gt;I35,0,IF(IFERROR(VLOOKUP(N$4,Transactions!$C$39:$N$42,8,FALSE),0)&gt;I35,VLOOKUP(N$4,Transactions!$C$5:$M$23,5,FALSE),VLOOKUP(N$4,Transactions!$C$5:$M$23,5,FALSE)-IFERROR(VLOOKUP(N$4,Transactions!$C$39:$N$42,5,FALSE),0)))</f>
        <v>0</v>
      </c>
      <c r="P35" s="315">
        <f t="shared" si="31"/>
        <v>43137</v>
      </c>
      <c r="Q35" s="88">
        <f>VLOOKUP(P35,'Price Data'!$B$4:$AD$1048576,MATCH(U$4,'Price Data'!$B$2:$AE$2,0),FALSE)</f>
        <v>60.05</v>
      </c>
      <c r="R35" s="5">
        <f t="shared" si="1"/>
        <v>0</v>
      </c>
      <c r="T35" s="212" t="str">
        <f>IF(R35&gt;0,(R35+SUM(S$11:S35))/Q$6-1,"N/A")</f>
        <v>N/A</v>
      </c>
      <c r="U35" s="344">
        <f>IF(VLOOKUP(U$4,Transactions!$C$5:$M$23,7,FALSE)&gt;P35,0,IF(IFERROR(VLOOKUP(U$4,Transactions!$C$39:$N$42,8,FALSE),0)&gt;P35,VLOOKUP(U$4,Transactions!$C$5:$M$23,5,FALSE),VLOOKUP(U$4,Transactions!$C$5:$M$23,5,FALSE)-IFERROR(VLOOKUP(U$4,Transactions!$C$39:$N$42,5,FALSE),0)))</f>
        <v>0</v>
      </c>
      <c r="W35" s="315">
        <f t="shared" si="32"/>
        <v>43137</v>
      </c>
      <c r="X35" s="88">
        <f>VLOOKUP(W35,'Price Data'!$B$4:$AD$1048576,MATCH(AB$4,'Price Data'!$B$2:$AE$2,0),FALSE)</f>
        <v>106.17</v>
      </c>
      <c r="Y35" s="5">
        <f t="shared" si="2"/>
        <v>0</v>
      </c>
      <c r="Z35" s="79"/>
      <c r="AA35" s="212" t="str">
        <f>IF(Y35&gt;0,(Y35+SUM(Z$11:Z35))/X$6-1,"N/A")</f>
        <v>N/A</v>
      </c>
      <c r="AB35" s="344">
        <f>IF(VLOOKUP(AB$4,Transactions!$C$5:$M$23,7,FALSE)&gt;W35,0,IF(IFERROR(VLOOKUP(AB$4,Transactions!$C$39:$N$42,8,FALSE),0)&gt;W35,VLOOKUP(AB$4,Transactions!$C$5:$M$23,5,FALSE),VLOOKUP(AB$4,Transactions!$C$5:$M$23,5,FALSE)-IFERROR(VLOOKUP(AB$4,Transactions!$C$39:$N$42,5,FALSE),0)))</f>
        <v>0</v>
      </c>
      <c r="AD35" s="315">
        <f t="shared" si="33"/>
        <v>43137</v>
      </c>
      <c r="AE35" s="88">
        <f>VLOOKUP(AD35,'Price Data'!$B$4:$AD$1048576,MATCH(AI$4,'Price Data'!$B$2:$AE$2,0),FALSE)</f>
        <v>74.19</v>
      </c>
      <c r="AF35" s="5">
        <f t="shared" si="3"/>
        <v>0</v>
      </c>
      <c r="AG35" s="79"/>
      <c r="AH35" s="212" t="str">
        <f>IF(AF35&gt;0,(AF35+SUM(AG$11:AG35))/AE$6-1,"N/A")</f>
        <v>N/A</v>
      </c>
      <c r="AI35" s="344">
        <f>IF(VLOOKUP(AI$4,Transactions!$C$5:$M$23,7,FALSE)&gt;AD35,0,IF(IFERROR(VLOOKUP(AI$4,Transactions!$C$39:$N$42,8,FALSE),0)&gt;AD35,VLOOKUP(AI$4,Transactions!$C$5:$M$23,5,FALSE),VLOOKUP(AI$4,Transactions!$C$5:$M$23,5,FALSE)-IFERROR(VLOOKUP(AI$4,Transactions!$C$39:$N$42,5,FALSE),0)))</f>
        <v>0</v>
      </c>
      <c r="AK35" s="315">
        <f t="shared" si="34"/>
        <v>43137</v>
      </c>
      <c r="AL35" s="88">
        <f>VLOOKUP(AK35,'Price Data'!$B$4:$AD$1048576,MATCH(AP$4,'Price Data'!$B$2:$AE$2,0),FALSE)</f>
        <v>408.33</v>
      </c>
      <c r="AM35" s="5">
        <f t="shared" si="4"/>
        <v>0</v>
      </c>
      <c r="AN35" s="79"/>
      <c r="AO35" s="212" t="str">
        <f>IF(AM35&gt;0,(AM35+SUM(AN$11:AN35))/AL$6-1,"N/A")</f>
        <v>N/A</v>
      </c>
      <c r="AP35" s="344">
        <f>IF(VLOOKUP(AP$4,Transactions!$C$5:$M$23,7,FALSE)&gt;AK35,0,IF(IFERROR(VLOOKUP(AP$4,Transactions!$C$39:$N$42,8,FALSE),0)&gt;AK35,VLOOKUP(AP$4,Transactions!$C$5:$M$23,5,FALSE),VLOOKUP(AP$4,Transactions!$C$5:$M$23,5,FALSE)-IFERROR(VLOOKUP(AP$4,Transactions!$C$39:$N$42,5,FALSE),0)))</f>
        <v>0</v>
      </c>
      <c r="AR35" s="315">
        <f t="shared" si="35"/>
        <v>43137</v>
      </c>
      <c r="AS35" s="88">
        <f>VLOOKUP(AR35,'Price Data'!$B$4:$AD$1048576,MATCH(AW$4,'Price Data'!$B$2:$AE$2,0),FALSE)</f>
        <v>111.2</v>
      </c>
      <c r="AT35" s="5">
        <f t="shared" si="5"/>
        <v>0</v>
      </c>
      <c r="AU35" s="79"/>
      <c r="AV35" s="212" t="str">
        <f>IF(AT35&gt;0,(AT35+SUM(AU$11:AU35))/AS$6-1,"N/A")</f>
        <v>N/A</v>
      </c>
      <c r="AW35" s="344">
        <f>IF(VLOOKUP(AW$4,Transactions!$C$5:$M$23,7,FALSE)&gt;AR35,0,IF(IFERROR(VLOOKUP(AW$4,Transactions!$C$39:$N$42,8,FALSE),0)&gt;AR35,VLOOKUP(AW$4,Transactions!$C$5:$M$23,5,FALSE),VLOOKUP(AW$4,Transactions!$C$5:$M$23,5,FALSE)-IFERROR(VLOOKUP(AW$4,Transactions!$C$39:$N$42,5,FALSE),0)))</f>
        <v>0</v>
      </c>
      <c r="AY35" s="315">
        <f t="shared" si="36"/>
        <v>43137</v>
      </c>
      <c r="AZ35" s="88">
        <f>VLOOKUP(AY35,'Price Data'!$B$4:$AD$1048576,MATCH(BD$4,'Price Data'!$B$2:$AE$2,0),FALSE)</f>
        <v>109.57</v>
      </c>
      <c r="BA35" s="5">
        <f t="shared" si="6"/>
        <v>0</v>
      </c>
      <c r="BB35" s="79"/>
      <c r="BC35" s="212" t="str">
        <f>IF(BA35&gt;0,(BA35+SUM(BB$11:BB35))/AZ$6-1,"N/A")</f>
        <v>N/A</v>
      </c>
      <c r="BD35" s="344">
        <f>IF(VLOOKUP(BD$4,Transactions!$C$5:$M$23,7,FALSE)&gt;AY35,0,IF(IFERROR(VLOOKUP(BD$4,Transactions!$C$39:$N$42,8,FALSE),0)&gt;AY35,VLOOKUP(BD$4,Transactions!$C$5:$M$23,5,FALSE),VLOOKUP(BD$4,Transactions!$C$5:$M$23,5,FALSE)-IFERROR(VLOOKUP(BD$4,Transactions!$C$39:$N$42,5,FALSE),0)))</f>
        <v>0</v>
      </c>
      <c r="BF35" s="315">
        <f t="shared" si="37"/>
        <v>43137</v>
      </c>
      <c r="BG35" s="88">
        <f>VLOOKUP(BF35,'Price Data'!$B$4:$AD$1048576,MATCH(BK$4,'Price Data'!$B$2:$AE$2,0),FALSE)</f>
        <v>60.9</v>
      </c>
      <c r="BH35" s="5">
        <f t="shared" si="7"/>
        <v>60.9</v>
      </c>
      <c r="BI35" s="79"/>
      <c r="BJ35" s="212">
        <f>IF(BH35&gt;0,(BH35+SUM(BI$11:BI35))/BG$6-1,"N/A")</f>
        <v>3.2637075718011666E-4</v>
      </c>
      <c r="BK35" s="344">
        <f>IF(VLOOKUP(BK$4,Transactions!$C$5:$M$23,7,FALSE)&gt;BF35,0,IF(IFERROR(VLOOKUP(BK$4,Transactions!$C$39:$N$42,8,FALSE),0)&gt;BF35,VLOOKUP(BK$4,Transactions!$C$5:$M$23,5,FALSE),VLOOKUP(BK$4,Transactions!$C$5:$M$23,5,FALSE)-IFERROR(VLOOKUP(BK$4,Transactions!$C$39:$N$42,5,FALSE),0)))</f>
        <v>10</v>
      </c>
      <c r="BM35" s="315">
        <f t="shared" si="38"/>
        <v>43137</v>
      </c>
      <c r="BN35" s="88">
        <f>VLOOKUP(BM35,'Price Data'!$B$4:$AD$1048576,MATCH(BR$4,'Price Data'!$B$2:$AE$2,0),FALSE)</f>
        <v>50.25</v>
      </c>
      <c r="BO35" s="5">
        <f t="shared" si="8"/>
        <v>50.25</v>
      </c>
      <c r="BP35" s="79"/>
      <c r="BQ35" s="212">
        <f>IF(BO35&gt;0,(BO35+SUM(BP$11:BP35))/BN$6-1,"N/A")</f>
        <v>-1.7018779342723001E-2</v>
      </c>
      <c r="BR35" s="344">
        <f>IF(VLOOKUP(BR$4,Transactions!$C$5:$M$23,7,FALSE)&gt;BM35,0,IF(IFERROR(VLOOKUP(BR$4,Transactions!$C$39:$N$42,8,FALSE),0)&gt;BM35,VLOOKUP(BR$4,Transactions!$C$5:$M$23,5,FALSE),VLOOKUP(BR$4,Transactions!$C$5:$M$23,5,FALSE)-IFERROR(VLOOKUP(BR$4,Transactions!$C$39:$N$42,5,FALSE),0)))</f>
        <v>12</v>
      </c>
      <c r="BT35" s="315">
        <f t="shared" si="39"/>
        <v>43137</v>
      </c>
      <c r="BU35" s="88">
        <f>VLOOKUP(BT35,'Price Data'!$B$4:$AD$1048576,MATCH(BY$4,'Price Data'!$B$2:$AE$2,0),FALSE)</f>
        <v>93.93</v>
      </c>
      <c r="BV35" s="5">
        <f t="shared" si="9"/>
        <v>93.93</v>
      </c>
      <c r="BW35" s="79"/>
      <c r="BX35" s="212">
        <f>IF(BV35&gt;0,(BV35+SUM(BW$11:BW35))/BU$6-1,"N/A")</f>
        <v>3.9718340851578882E-2</v>
      </c>
      <c r="BY35" s="344">
        <f>IF(VLOOKUP(BY$4,Transactions!$C$5:$M$23,7,FALSE)&gt;BT35,0,IF(IFERROR(VLOOKUP(BY$4,Transactions!$C$39:$N$42,8,FALSE),0)&gt;BT35,VLOOKUP(BY$4,Transactions!$C$5:$M$23,5,FALSE),VLOOKUP(BY$4,Transactions!$C$5:$M$23,5,FALSE)-IFERROR(VLOOKUP(BY$4,Transactions!$C$39:$N$42,5,FALSE),0)))</f>
        <v>11</v>
      </c>
      <c r="CA35" s="315">
        <f t="shared" si="40"/>
        <v>43137</v>
      </c>
      <c r="CB35" s="88">
        <f>VLOOKUP(CA35,'Price Data'!$B$4:$AD$1048576,MATCH(CF$4,'Price Data'!$B$2:$AE$2,0),FALSE)</f>
        <v>216.29</v>
      </c>
      <c r="CC35" s="5">
        <f t="shared" si="10"/>
        <v>216.29</v>
      </c>
      <c r="CD35" s="79"/>
      <c r="CE35" s="212">
        <f>IF(CC35&gt;0,(CC35+SUM(CD$11:CD35))/CB$6-1,"N/A")</f>
        <v>-5.3725335783348704E-2</v>
      </c>
      <c r="CF35" s="344">
        <f>IF(VLOOKUP(CF$4,Transactions!$C$5:$M$23,7,FALSE)&gt;CA35,0,IF(IFERROR(VLOOKUP(CF$4,Transactions!$C$39:$N$42,8,FALSE),0)&gt;CA35,VLOOKUP(CF$4,Transactions!$C$5:$M$23,5,FALSE),VLOOKUP(CF$4,Transactions!$C$5:$M$23,5,FALSE)-IFERROR(VLOOKUP(CF$4,Transactions!$C$39:$N$42,5,FALSE),0)))</f>
        <v>6</v>
      </c>
      <c r="CH35" s="315">
        <f t="shared" si="41"/>
        <v>43137</v>
      </c>
      <c r="CI35" s="88">
        <f>VLOOKUP(CH35,'Price Data'!$B$4:$AD$1048576,MATCH(CM$4,'Price Data'!$B$2:$AE$2,0),FALSE)</f>
        <v>75.680000000000007</v>
      </c>
      <c r="CJ35" s="5">
        <f t="shared" si="11"/>
        <v>75.680000000000007</v>
      </c>
      <c r="CK35" s="79"/>
      <c r="CL35" s="212">
        <f>IF(CJ35&gt;0,(CJ35+SUM(CK$11:CK35))/CI$6-1,"N/A")</f>
        <v>2.7981526759032871E-2</v>
      </c>
      <c r="CM35" s="344">
        <f>IF(VLOOKUP(CM$4,Transactions!$C$5:$M$23,7,FALSE)&gt;CH35,0,IF(IFERROR(VLOOKUP(CM$4,Transactions!$C$39:$N$42,8,FALSE),0)&gt;CH35,VLOOKUP(CM$4,Transactions!$C$5:$M$23,5,FALSE),VLOOKUP(CM$4,Transactions!$C$5:$M$23,5,FALSE)-IFERROR(VLOOKUP(CM$4,Transactions!$C$39:$N$42,5,FALSE),0)))</f>
        <v>19</v>
      </c>
      <c r="CO35" s="315">
        <f t="shared" si="42"/>
        <v>43137</v>
      </c>
      <c r="CP35" s="88">
        <f>VLOOKUP(CO35,'Price Data'!$B$4:$AD$1048576,MATCH(CT$4,'Price Data'!$B$2:$AE$2,0),FALSE)</f>
        <v>114.04</v>
      </c>
      <c r="CQ35" s="5">
        <f t="shared" si="12"/>
        <v>114.04</v>
      </c>
      <c r="CR35" s="79"/>
      <c r="CS35" s="212">
        <f>IF(CQ35&gt;0,(CQ35+SUM(CR$11:CR35))/CP$6-1,"N/A")</f>
        <v>1.4951940192239332E-2</v>
      </c>
      <c r="CT35" s="344">
        <f>IF(VLOOKUP(CT$4,Transactions!$C$5:$M$23,7,FALSE)&gt;CO35,0,IF(IFERROR(VLOOKUP(CT$4,Transactions!$C$39:$N$42,8,FALSE),0)&gt;CO35,VLOOKUP(CT$4,Transactions!$C$5:$M$23,5,FALSE),VLOOKUP(CT$4,Transactions!$C$5:$M$23,5,FALSE)-IFERROR(VLOOKUP(CT$4,Transactions!$C$39:$N$42,5,FALSE),0)))</f>
        <v>7</v>
      </c>
      <c r="CV35" s="315">
        <f t="shared" si="43"/>
        <v>43137</v>
      </c>
      <c r="CW35" s="88">
        <f>VLOOKUP(CV35,'Price Data'!$B$4:$AD$1048576,MATCH(DA$4,'Price Data'!$B$2:$AE$2,0),FALSE)</f>
        <v>191.96</v>
      </c>
      <c r="CX35" s="5">
        <f t="shared" si="13"/>
        <v>191.96</v>
      </c>
      <c r="CY35" s="79"/>
      <c r="CZ35" s="212">
        <f>IF(CX35&gt;0,(CX35+SUM(CY$11:CY35))/CW$6-1,"N/A")</f>
        <v>2.0466748179256866E-2</v>
      </c>
      <c r="DA35" s="344">
        <f>IF(VLOOKUP(DA$4,Transactions!$C$5:$M$23,7,FALSE)&gt;CV35,0,IF(IFERROR(VLOOKUP(DA$4,Transactions!$C$39:$N$42,8,FALSE),0)&gt;CV35,VLOOKUP(DA$4,Transactions!$C$5:$M$23,5,FALSE),VLOOKUP(DA$4,Transactions!$C$5:$M$23,5,FALSE)-IFERROR(VLOOKUP(DA$4,Transactions!$C$39:$N$42,5,FALSE),0)))</f>
        <v>9.4038062835574934</v>
      </c>
      <c r="DC35" s="315">
        <f t="shared" si="44"/>
        <v>43137</v>
      </c>
      <c r="DD35" s="88">
        <f>VLOOKUP(DC35,'Price Data'!$B$4:$AD$1048576,MATCH(DH$4,'Price Data'!$B$2:$AE$2,0),FALSE)</f>
        <v>158.94</v>
      </c>
      <c r="DE35" s="5">
        <f t="shared" si="14"/>
        <v>158.94</v>
      </c>
      <c r="DF35" s="79"/>
      <c r="DG35" s="212">
        <f>IF(DE35&gt;0,(DE35+SUM(DF$11:DF35))/DD$6-1,"N/A")</f>
        <v>4.8681798065373094E-3</v>
      </c>
      <c r="DH35" s="344">
        <f>IF(VLOOKUP(DH$4,Transactions!$C$5:$M$23,7,FALSE)&gt;DC35,0,IF(IFERROR(VLOOKUP(DH$4,Transactions!$C$39:$N$42,8,FALSE),0)&gt;DC35,VLOOKUP(DH$4,Transactions!$C$5:$M$23,5,FALSE),VLOOKUP(DH$4,Transactions!$C$5:$M$23,5,FALSE)-IFERROR(VLOOKUP(DH$4,Transactions!$C$39:$N$42,5,FALSE),0)))</f>
        <v>64.264399064297919</v>
      </c>
      <c r="DJ35" s="315">
        <f t="shared" si="45"/>
        <v>43137</v>
      </c>
      <c r="DK35" s="88">
        <f>VLOOKUP(DJ35,'Price Data'!$B$4:$AD$1048576,MATCH(DO$4,'Price Data'!$B$2:$AE$2,0),FALSE)</f>
        <v>250.18</v>
      </c>
      <c r="DL35" s="5">
        <f t="shared" si="15"/>
        <v>250.18</v>
      </c>
      <c r="DM35" s="79"/>
      <c r="DN35" s="212">
        <f>IF(DL35&gt;0,(DL35+SUM(DM$11:DM35))/DK$6-1,"N/A")</f>
        <v>2.7656419094954643E-3</v>
      </c>
      <c r="DO35" s="344">
        <f>IF(VLOOKUP(DO$4,Transactions!$C$5:$M$23,7,FALSE)&gt;DJ35,0,IF(IFERROR(VLOOKUP(DO$4,Transactions!$C$39:$N$42,8,FALSE),0)&gt;DJ35,VLOOKUP(DO$4,Transactions!$C$5:$M$23,5,FALSE),VLOOKUP(DO$4,Transactions!$C$5:$M$23,5,FALSE)-IFERROR(VLOOKUP(DO$4,Transactions!$C$39:$N$42,5,FALSE),0)))</f>
        <v>8</v>
      </c>
      <c r="DQ35" s="315">
        <f t="shared" si="46"/>
        <v>43137</v>
      </c>
      <c r="DR35" s="88">
        <f>VLOOKUP(DQ35,'Price Data'!$B$4:$AD$1048576,MATCH(DV$4,'Price Data'!$B$2:$AE$2,0),FALSE)</f>
        <v>91.33</v>
      </c>
      <c r="DS35" s="5">
        <f t="shared" si="16"/>
        <v>91.33</v>
      </c>
      <c r="DT35" s="79"/>
      <c r="DU35" s="212">
        <f>IF(DS35&gt;0,(DS35+SUM(DT$11:DT35))/DR$6-1,"N/A")</f>
        <v>6.7687631517418634E-2</v>
      </c>
      <c r="DV35" s="344">
        <f>IF(VLOOKUP(DV$4,Transactions!$C$5:$M$23,7,FALSE)&gt;DQ35,0,IF(IFERROR(VLOOKUP(DV$4,Transactions!$C$39:$N$42,8,FALSE),0)&gt;DQ35,VLOOKUP(DV$4,Transactions!$C$5:$M$23,5,FALSE),VLOOKUP(DV$4,Transactions!$C$5:$M$23,5,FALSE)-IFERROR(VLOOKUP(DV$4,Transactions!$C$39:$N$42,5,FALSE),0)))</f>
        <v>23</v>
      </c>
      <c r="DX35" s="315">
        <f t="shared" si="47"/>
        <v>43137</v>
      </c>
      <c r="DY35" s="88">
        <f>VLOOKUP(DX35,'Price Data'!$B$4:$AD$1048576,MATCH(EC$4,'Price Data'!$B$2:$AE$2,0),FALSE)</f>
        <v>65.22</v>
      </c>
      <c r="DZ35" s="5">
        <f t="shared" si="17"/>
        <v>65.22</v>
      </c>
      <c r="EA35" s="79"/>
      <c r="EB35" s="212">
        <f>IF(DZ35&gt;0,(DZ35+SUM(EA$11:EA35))/DY$6-1,"N/A")</f>
        <v>4.2685851318944978E-2</v>
      </c>
      <c r="EC35" s="344">
        <f>IF(VLOOKUP(EC$4,Transactions!$C$5:$M$23,7,FALSE)&gt;DX35,0,IF(IFERROR(VLOOKUP(EC$4,Transactions!$C$39:$N$42,8,FALSE),0)&gt;DX35,VLOOKUP(EC$4,Transactions!$C$5:$M$23,5,FALSE),VLOOKUP(EC$4,Transactions!$C$5:$M$23,5,FALSE)-IFERROR(VLOOKUP(EC$4,Transactions!$C$39:$N$42,5,FALSE),0)))</f>
        <v>27</v>
      </c>
      <c r="EF35" s="315">
        <f t="shared" si="48"/>
        <v>43137</v>
      </c>
      <c r="EG35" s="88">
        <f>VLOOKUP(EF35,'Price Data'!$B$4:$AD$1048576,MATCH(EK$4,'Price Data'!$B$2:$AE$2,0),FALSE)</f>
        <v>10.68</v>
      </c>
      <c r="EH35" s="5">
        <f t="shared" si="18"/>
        <v>0</v>
      </c>
      <c r="EI35" s="79"/>
      <c r="EJ35" s="212" t="str">
        <f>IF(EH35&gt;0,(EH35+SUM(EI$11:EI35))/EG$6-1,"N/A")</f>
        <v>N/A</v>
      </c>
      <c r="EK35" s="344">
        <f>IF(VLOOKUP(EK$4,Transactions!$C$26:$M$34,7,FALSE)&gt;EF35,0,IF(IFERROR(VLOOKUP(EK$4,Transactions!$C$45:$N72,8,FALSE),0)&gt;EF35,VLOOKUP(EK$4,Transactions!$C$26:$M$34,5,FALSE),VLOOKUP(EK$4,Transactions!$C$26:$M$34,5,FALSE)-IFERROR(VLOOKUP(EK$4,Transactions!$C$45:$N$47,5,FALSE),0)))</f>
        <v>0</v>
      </c>
      <c r="EM35" s="315">
        <f t="shared" si="49"/>
        <v>43137</v>
      </c>
      <c r="EN35" s="88">
        <f>VLOOKUP(EM35,'Price Data'!$B$4:$AD$1048576,MATCH(ER$4,'Price Data'!$B$2:$AE$2,0),FALSE)</f>
        <v>86.26</v>
      </c>
      <c r="EO35" s="5">
        <f t="shared" si="19"/>
        <v>86.26</v>
      </c>
      <c r="EP35" s="79"/>
      <c r="EQ35" s="212">
        <f>IF(EO35&gt;0,(EO35+SUM(EP$11:EP35))/EN$6-1,"N/A")</f>
        <v>-7.265642906257197E-3</v>
      </c>
      <c r="ER35" s="344">
        <f>IF(VLOOKUP(ER$4,Transactions!$C$26:$M$34,7,FALSE)&gt;EM35,0,IF(IFERROR(VLOOKUP(ER$4,Transactions!$C$45:$N72,8,FALSE),0)&gt;EM35,VLOOKUP(ER$4,Transactions!$C$26:$M$34,5,FALSE),VLOOKUP(ER$4,Transactions!$C$26:$M$34,5,FALSE)-IFERROR(VLOOKUP(ER$4,Transactions!$C$45:$N$47,5,FALSE),0)))</f>
        <v>0</v>
      </c>
      <c r="ET35" s="315">
        <f t="shared" si="50"/>
        <v>43137</v>
      </c>
      <c r="EU35" s="88">
        <f>VLOOKUP(ET35,'Price Data'!$B$4:$AD$1048576,MATCH(EY$4,'Price Data'!$B$2:$AE$2,0),FALSE)</f>
        <v>85.57</v>
      </c>
      <c r="EV35" s="5">
        <f t="shared" si="20"/>
        <v>85.57</v>
      </c>
      <c r="EW35" s="79"/>
      <c r="EX35" s="212">
        <f>IF(EV35&gt;0,(EV35+SUM(EW$11:EW35))/EU$6-1,"N/A")</f>
        <v>-1.8240073234924048E-2</v>
      </c>
      <c r="EY35" s="344">
        <f>IF(VLOOKUP(EY$4,Transactions!$C$26:$M$34,7,FALSE)&gt;ET35,0,IF(IFERROR(VLOOKUP(EY$4,Transactions!$C$45:$N72,8,FALSE),0)&gt;ET35,VLOOKUP(EY$4,Transactions!$C$26:$M$34,5,FALSE),VLOOKUP(EY$4,Transactions!$C$26:$M$34,5,FALSE)-IFERROR(VLOOKUP(EY$4,Transactions!$C$45:$N$47,5,FALSE),0)))</f>
        <v>12.608879734523402</v>
      </c>
      <c r="FA35" s="315">
        <f t="shared" si="51"/>
        <v>43137</v>
      </c>
      <c r="FB35" s="88">
        <f>VLOOKUP(FA35,'Price Data'!$B$4:$AD$1048576,MATCH(FF$4,'Price Data'!$B$2:$AE$2,0),FALSE)</f>
        <v>50.39</v>
      </c>
      <c r="FC35" s="5">
        <f t="shared" si="21"/>
        <v>50.39</v>
      </c>
      <c r="FD35" s="79"/>
      <c r="FE35" s="212">
        <f>IF(FC35&gt;0,(FC35+SUM(FD$11:FD35))/FB$6-1,"N/A")</f>
        <v>-1.5038033937975426E-2</v>
      </c>
      <c r="FF35" s="344">
        <f>IF(VLOOKUP(FF$4,Transactions!$C$26:$M$34,7,FALSE)&gt;FA35,0,IF(IFERROR(VLOOKUP(FF$4,Transactions!$C$45:$N72,8,FALSE),0)&gt;FA35,VLOOKUP(FF$4,Transactions!$C$26:$M$34,5,FALSE),VLOOKUP(FF$4,Transactions!$C$26:$M$34,5,FALSE)-IFERROR(VLOOKUP(FF$4,Transactions!$C$45:$N$47,5,FALSE),0)))</f>
        <v>20.356738833625901</v>
      </c>
      <c r="FH35" s="315">
        <f t="shared" si="52"/>
        <v>43137</v>
      </c>
      <c r="FI35" s="88">
        <f>VLOOKUP(FH35,'Price Data'!$B$4:$AD$1048576,MATCH(FM$4,'Price Data'!$B$2:$AE$2,0),FALSE)</f>
        <v>24.23</v>
      </c>
      <c r="FJ35" s="5">
        <f t="shared" si="22"/>
        <v>24.23</v>
      </c>
      <c r="FK35" s="79"/>
      <c r="FL35" s="212">
        <f>IF(FJ35&gt;0,(FJ35+SUM(FK$11:FK35))/FI$6-1,"N/A")</f>
        <v>-4.9281314168377888E-3</v>
      </c>
      <c r="FM35" s="344">
        <f>IF(VLOOKUP(FM$4,Transactions!$C$26:$M$34,7,FALSE)&gt;FH35,0,IF(IFERROR(VLOOKUP(FM$4,Transactions!$C$45:$N72,8,FALSE),0)&gt;FH35,VLOOKUP(FM$4,Transactions!$C$26:$M$34,5,FALSE),VLOOKUP(FM$4,Transactions!$C$26:$M$34,5,FALSE)-IFERROR(VLOOKUP(FM$4,Transactions!$C$45:$N$47,5,FALSE),0)))</f>
        <v>64.516221765913755</v>
      </c>
      <c r="FO35" s="315">
        <f t="shared" si="53"/>
        <v>43137</v>
      </c>
      <c r="FP35" s="88">
        <f>VLOOKUP(FO35,'Price Data'!$B$4:$AD$1048576,MATCH(FT$4,'Price Data'!$B$2:$AE$2,0),FALSE)</f>
        <v>102.61</v>
      </c>
      <c r="FQ35" s="5">
        <f t="shared" si="23"/>
        <v>102.61</v>
      </c>
      <c r="FR35" s="79"/>
      <c r="FS35" s="212">
        <f>IF(FQ35&gt;0,(FQ35+SUM(FR$11:FR35))/FP$6-1,"N/A")</f>
        <v>-2.6446907265321506E-2</v>
      </c>
      <c r="FT35" s="344">
        <f>IF(VLOOKUP(FT$4,Transactions!$C$26:$M$34,7,FALSE)&gt;FO35,0,IF(IFERROR(VLOOKUP(FT$4,Transactions!$C$45:$N72,8,FALSE),0)&gt;FO35,VLOOKUP(FT$4,Transactions!$C$26:$M$34,5,FALSE),VLOOKUP(FT$4,Transactions!$C$26:$M$34,5,FALSE)-IFERROR(VLOOKUP(FT$4,Transactions!$C$45:$N$47,5,FALSE),0)))</f>
        <v>4.6685611442644692</v>
      </c>
      <c r="FV35" s="315">
        <f t="shared" si="54"/>
        <v>43137</v>
      </c>
      <c r="FW35" s="88">
        <f>VLOOKUP(FV35,'Price Data'!$B$4:$AD$1048576,MATCH(GA$4,'Price Data'!$B$2:$AE$2,0),FALSE)</f>
        <v>113.67</v>
      </c>
      <c r="FX35" s="5">
        <f t="shared" si="24"/>
        <v>113.67</v>
      </c>
      <c r="FY35" s="79"/>
      <c r="FZ35" s="212">
        <f>IF(FX35&gt;0,(FX35+SUM(FY$11:FY35))/FW$6-1,"N/A")</f>
        <v>-1.8260120585701922E-2</v>
      </c>
      <c r="GA35" s="344">
        <f>IF(VLOOKUP(GA$4,Transactions!$C$26:$M$34,7,FALSE)&gt;FV35,0,IF(IFERROR(VLOOKUP(GA$4,Transactions!$C$45:$N72,8,FALSE),0)&gt;FV35,VLOOKUP(GA$4,Transactions!$C$26:$M$34,5,FALSE),VLOOKUP(GA$4,Transactions!$C$26:$M$34,5,FALSE)-IFERROR(VLOOKUP(GA$4,Transactions!$C$45:$N$47,5,FALSE),0)))</f>
        <v>17.517743324720069</v>
      </c>
      <c r="GD35" s="315">
        <f t="shared" si="55"/>
        <v>43137</v>
      </c>
      <c r="GE35" s="88">
        <f>VLOOKUP(GD35,'Price Data'!$B$4:$AD$1048576,MATCH(GI$4,'Price Data'!$B$2:$AE$2,0),FALSE)</f>
        <v>1589.78</v>
      </c>
      <c r="GF35" s="5">
        <f t="shared" si="25"/>
        <v>1589.78</v>
      </c>
      <c r="GG35" s="79"/>
      <c r="GH35" s="212">
        <f>IF(GF35&gt;0,(GF35+SUM(GG$11:GG35))/GE$6-1,"N/A")</f>
        <v>4.4289441927758411E-3</v>
      </c>
      <c r="GI35" s="374">
        <v>0.5</v>
      </c>
      <c r="GK35" s="315">
        <f t="shared" si="56"/>
        <v>43137</v>
      </c>
      <c r="GL35" s="88">
        <f>VLOOKUP(GK35,'Price Data'!$B$4:$AD$1048576,MATCH(GP$4,'Price Data'!$B$2:$AE$2,0),FALSE)</f>
        <v>2098.85</v>
      </c>
      <c r="GM35" s="5">
        <f t="shared" si="26"/>
        <v>2098.85</v>
      </c>
      <c r="GN35" s="79"/>
      <c r="GO35" s="212">
        <f>IF(GM35&gt;0,(GM35+SUM(GN$11:GN35))/GL$6-1,"N/A")</f>
        <v>-2.1868834533741444E-3</v>
      </c>
      <c r="GP35" s="374">
        <v>0.2</v>
      </c>
      <c r="GR35" s="315">
        <f t="shared" si="57"/>
        <v>43137</v>
      </c>
      <c r="GS35" s="88">
        <f>VLOOKUP(GR35,'Price Data'!$B$4:$AD$1048576,MATCH(GW$4,'Price Data'!$B$2:$AE$2,0),FALSE)</f>
        <v>2016.27</v>
      </c>
      <c r="GT35" s="5">
        <f t="shared" si="27"/>
        <v>2016.27</v>
      </c>
      <c r="GU35" s="79"/>
      <c r="GV35" s="212">
        <f>IF(GT35&gt;0,(GT35+SUM(GU$11:GU35))/GS$6-1,"N/A")</f>
        <v>-1.470897247320857E-2</v>
      </c>
      <c r="GW35" s="374">
        <v>0.3</v>
      </c>
    </row>
    <row r="36" spans="1:205" x14ac:dyDescent="0.25">
      <c r="A36">
        <v>26</v>
      </c>
      <c r="B36" s="315">
        <f>'Price Data'!B30</f>
        <v>43138</v>
      </c>
      <c r="C36" s="200">
        <f t="shared" si="58"/>
        <v>23664.127914635905</v>
      </c>
      <c r="D36" s="200">
        <f t="shared" si="28"/>
        <v>0</v>
      </c>
      <c r="E36" s="200">
        <f t="shared" si="59"/>
        <v>6132.3181289306576</v>
      </c>
      <c r="F36" s="200">
        <f t="shared" si="29"/>
        <v>0</v>
      </c>
      <c r="I36" s="315">
        <f t="shared" si="30"/>
        <v>43138</v>
      </c>
      <c r="J36" s="88">
        <f>VLOOKUP(I36,'Price Data'!$B$4:$AD$1048576,MATCH(N$4,'Price Data'!$B$2:$AE$2,0),FALSE)</f>
        <v>74.349999999999994</v>
      </c>
      <c r="K36" s="5">
        <f t="shared" si="0"/>
        <v>0</v>
      </c>
      <c r="M36" s="212" t="str">
        <f>IF(K36&gt;0,(K36+SUM(L$11:L36))/J$6-1,"N/A")</f>
        <v>N/A</v>
      </c>
      <c r="N36" s="344">
        <f>IF(VLOOKUP(N$4,Transactions!$C$5:$M$23,7,FALSE)&gt;I36,0,IF(IFERROR(VLOOKUP(N$4,Transactions!$C$39:$N$42,8,FALSE),0)&gt;I36,VLOOKUP(N$4,Transactions!$C$5:$M$23,5,FALSE),VLOOKUP(N$4,Transactions!$C$5:$M$23,5,FALSE)-IFERROR(VLOOKUP(N$4,Transactions!$C$39:$N$42,5,FALSE),0)))</f>
        <v>0</v>
      </c>
      <c r="P36" s="315">
        <f t="shared" si="31"/>
        <v>43138</v>
      </c>
      <c r="Q36" s="88">
        <f>VLOOKUP(P36,'Price Data'!$B$4:$AD$1048576,MATCH(U$4,'Price Data'!$B$2:$AE$2,0),FALSE)</f>
        <v>59.51</v>
      </c>
      <c r="R36" s="5">
        <f t="shared" si="1"/>
        <v>0</v>
      </c>
      <c r="T36" s="212" t="str">
        <f>IF(R36&gt;0,(R36+SUM(S$11:S36))/Q$6-1,"N/A")</f>
        <v>N/A</v>
      </c>
      <c r="U36" s="344">
        <f>IF(VLOOKUP(U$4,Transactions!$C$5:$M$23,7,FALSE)&gt;P36,0,IF(IFERROR(VLOOKUP(U$4,Transactions!$C$39:$N$42,8,FALSE),0)&gt;P36,VLOOKUP(U$4,Transactions!$C$5:$M$23,5,FALSE),VLOOKUP(U$4,Transactions!$C$5:$M$23,5,FALSE)-IFERROR(VLOOKUP(U$4,Transactions!$C$39:$N$42,5,FALSE),0)))</f>
        <v>0</v>
      </c>
      <c r="W36" s="315">
        <f t="shared" si="32"/>
        <v>43138</v>
      </c>
      <c r="X36" s="88">
        <f>VLOOKUP(W36,'Price Data'!$B$4:$AD$1048576,MATCH(AB$4,'Price Data'!$B$2:$AE$2,0),FALSE)</f>
        <v>104.76</v>
      </c>
      <c r="Y36" s="5">
        <f t="shared" si="2"/>
        <v>0</v>
      </c>
      <c r="Z36" s="79"/>
      <c r="AA36" s="212" t="str">
        <f>IF(Y36&gt;0,(Y36+SUM(Z$11:Z36))/X$6-1,"N/A")</f>
        <v>N/A</v>
      </c>
      <c r="AB36" s="344">
        <f>IF(VLOOKUP(AB$4,Transactions!$C$5:$M$23,7,FALSE)&gt;W36,0,IF(IFERROR(VLOOKUP(AB$4,Transactions!$C$39:$N$42,8,FALSE),0)&gt;W36,VLOOKUP(AB$4,Transactions!$C$5:$M$23,5,FALSE),VLOOKUP(AB$4,Transactions!$C$5:$M$23,5,FALSE)-IFERROR(VLOOKUP(AB$4,Transactions!$C$39:$N$42,5,FALSE),0)))</f>
        <v>0</v>
      </c>
      <c r="AD36" s="315">
        <f t="shared" si="33"/>
        <v>43138</v>
      </c>
      <c r="AE36" s="88">
        <f>VLOOKUP(AD36,'Price Data'!$B$4:$AD$1048576,MATCH(AI$4,'Price Data'!$B$2:$AE$2,0),FALSE)</f>
        <v>73.38</v>
      </c>
      <c r="AF36" s="5">
        <f t="shared" si="3"/>
        <v>0</v>
      </c>
      <c r="AG36" s="79"/>
      <c r="AH36" s="212" t="str">
        <f>IF(AF36&gt;0,(AF36+SUM(AG$11:AG36))/AE$6-1,"N/A")</f>
        <v>N/A</v>
      </c>
      <c r="AI36" s="344">
        <f>IF(VLOOKUP(AI$4,Transactions!$C$5:$M$23,7,FALSE)&gt;AD36,0,IF(IFERROR(VLOOKUP(AI$4,Transactions!$C$39:$N$42,8,FALSE),0)&gt;AD36,VLOOKUP(AI$4,Transactions!$C$5:$M$23,5,FALSE),VLOOKUP(AI$4,Transactions!$C$5:$M$23,5,FALSE)-IFERROR(VLOOKUP(AI$4,Transactions!$C$39:$N$42,5,FALSE),0)))</f>
        <v>0</v>
      </c>
      <c r="AK36" s="315">
        <f t="shared" si="34"/>
        <v>43138</v>
      </c>
      <c r="AL36" s="88">
        <f>VLOOKUP(AK36,'Price Data'!$B$4:$AD$1048576,MATCH(AP$4,'Price Data'!$B$2:$AE$2,0),FALSE)</f>
        <v>399.53</v>
      </c>
      <c r="AM36" s="5">
        <f t="shared" si="4"/>
        <v>0</v>
      </c>
      <c r="AN36" s="79"/>
      <c r="AO36" s="212" t="str">
        <f>IF(AM36&gt;0,(AM36+SUM(AN$11:AN36))/AL$6-1,"N/A")</f>
        <v>N/A</v>
      </c>
      <c r="AP36" s="344">
        <f>IF(VLOOKUP(AP$4,Transactions!$C$5:$M$23,7,FALSE)&gt;AK36,0,IF(IFERROR(VLOOKUP(AP$4,Transactions!$C$39:$N$42,8,FALSE),0)&gt;AK36,VLOOKUP(AP$4,Transactions!$C$5:$M$23,5,FALSE),VLOOKUP(AP$4,Transactions!$C$5:$M$23,5,FALSE)-IFERROR(VLOOKUP(AP$4,Transactions!$C$39:$N$42,5,FALSE),0)))</f>
        <v>0</v>
      </c>
      <c r="AR36" s="315">
        <f t="shared" si="35"/>
        <v>43138</v>
      </c>
      <c r="AS36" s="88">
        <f>VLOOKUP(AR36,'Price Data'!$B$4:$AD$1048576,MATCH(AW$4,'Price Data'!$B$2:$AE$2,0),FALSE)</f>
        <v>113.62</v>
      </c>
      <c r="AT36" s="5">
        <f t="shared" si="5"/>
        <v>0</v>
      </c>
      <c r="AU36" s="79"/>
      <c r="AV36" s="212" t="str">
        <f>IF(AT36&gt;0,(AT36+SUM(AU$11:AU36))/AS$6-1,"N/A")</f>
        <v>N/A</v>
      </c>
      <c r="AW36" s="344">
        <f>IF(VLOOKUP(AW$4,Transactions!$C$5:$M$23,7,FALSE)&gt;AR36,0,IF(IFERROR(VLOOKUP(AW$4,Transactions!$C$39:$N$42,8,FALSE),0)&gt;AR36,VLOOKUP(AW$4,Transactions!$C$5:$M$23,5,FALSE),VLOOKUP(AW$4,Transactions!$C$5:$M$23,5,FALSE)-IFERROR(VLOOKUP(AW$4,Transactions!$C$39:$N$42,5,FALSE),0)))</f>
        <v>0</v>
      </c>
      <c r="AY36" s="315">
        <f t="shared" si="36"/>
        <v>43138</v>
      </c>
      <c r="AZ36" s="88">
        <f>VLOOKUP(AY36,'Price Data'!$B$4:$AD$1048576,MATCH(BD$4,'Price Data'!$B$2:$AE$2,0),FALSE)</f>
        <v>110.05</v>
      </c>
      <c r="BA36" s="5">
        <f t="shared" si="6"/>
        <v>0</v>
      </c>
      <c r="BB36" s="79"/>
      <c r="BC36" s="212" t="str">
        <f>IF(BA36&gt;0,(BA36+SUM(BB$11:BB36))/AZ$6-1,"N/A")</f>
        <v>N/A</v>
      </c>
      <c r="BD36" s="344">
        <f>IF(VLOOKUP(BD$4,Transactions!$C$5:$M$23,7,FALSE)&gt;AY36,0,IF(IFERROR(VLOOKUP(BD$4,Transactions!$C$39:$N$42,8,FALSE),0)&gt;AY36,VLOOKUP(BD$4,Transactions!$C$5:$M$23,5,FALSE),VLOOKUP(BD$4,Transactions!$C$5:$M$23,5,FALSE)-IFERROR(VLOOKUP(BD$4,Transactions!$C$39:$N$42,5,FALSE),0)))</f>
        <v>0</v>
      </c>
      <c r="BF36" s="315">
        <f t="shared" si="37"/>
        <v>43138</v>
      </c>
      <c r="BG36" s="88">
        <f>VLOOKUP(BF36,'Price Data'!$B$4:$AD$1048576,MATCH(BK$4,'Price Data'!$B$2:$AE$2,0),FALSE)</f>
        <v>62.63</v>
      </c>
      <c r="BH36" s="5">
        <f t="shared" si="7"/>
        <v>62.63</v>
      </c>
      <c r="BI36" s="79"/>
      <c r="BJ36" s="212">
        <f>IF(BH36&gt;0,(BH36+SUM(BI$11:BI36))/BG$6-1,"N/A")</f>
        <v>2.8557441253263649E-2</v>
      </c>
      <c r="BK36" s="344">
        <f>IF(VLOOKUP(BK$4,Transactions!$C$5:$M$23,7,FALSE)&gt;BF36,0,IF(IFERROR(VLOOKUP(BK$4,Transactions!$C$39:$N$42,8,FALSE),0)&gt;BF36,VLOOKUP(BK$4,Transactions!$C$5:$M$23,5,FALSE),VLOOKUP(BK$4,Transactions!$C$5:$M$23,5,FALSE)-IFERROR(VLOOKUP(BK$4,Transactions!$C$39:$N$42,5,FALSE),0)))</f>
        <v>10</v>
      </c>
      <c r="BM36" s="315">
        <f t="shared" si="38"/>
        <v>43138</v>
      </c>
      <c r="BN36" s="88">
        <f>VLOOKUP(BM36,'Price Data'!$B$4:$AD$1048576,MATCH(BR$4,'Price Data'!$B$2:$AE$2,0),FALSE)</f>
        <v>48.69</v>
      </c>
      <c r="BO36" s="5">
        <f t="shared" si="8"/>
        <v>48.69</v>
      </c>
      <c r="BP36" s="79"/>
      <c r="BQ36" s="212">
        <f>IF(BO36&gt;0,(BO36+SUM(BP$11:BP36))/BN$6-1,"N/A")</f>
        <v>-4.7535211267605626E-2</v>
      </c>
      <c r="BR36" s="344">
        <f>IF(VLOOKUP(BR$4,Transactions!$C$5:$M$23,7,FALSE)&gt;BM36,0,IF(IFERROR(VLOOKUP(BR$4,Transactions!$C$39:$N$42,8,FALSE),0)&gt;BM36,VLOOKUP(BR$4,Transactions!$C$5:$M$23,5,FALSE),VLOOKUP(BR$4,Transactions!$C$5:$M$23,5,FALSE)-IFERROR(VLOOKUP(BR$4,Transactions!$C$39:$N$42,5,FALSE),0)))</f>
        <v>12</v>
      </c>
      <c r="BT36" s="315">
        <f t="shared" si="39"/>
        <v>43138</v>
      </c>
      <c r="BU36" s="88">
        <f>VLOOKUP(BT36,'Price Data'!$B$4:$AD$1048576,MATCH(BY$4,'Price Data'!$B$2:$AE$2,0),FALSE)</f>
        <v>102.22</v>
      </c>
      <c r="BV36" s="5">
        <f t="shared" si="9"/>
        <v>102.22</v>
      </c>
      <c r="BW36" s="79"/>
      <c r="BX36" s="212">
        <f>IF(BV36&gt;0,(BV36+SUM(BW$11:BW36))/BU$6-1,"N/A")</f>
        <v>0.13092749477390253</v>
      </c>
      <c r="BY36" s="344">
        <f>IF(VLOOKUP(BY$4,Transactions!$C$5:$M$23,7,FALSE)&gt;BT36,0,IF(IFERROR(VLOOKUP(BY$4,Transactions!$C$39:$N$42,8,FALSE),0)&gt;BT36,VLOOKUP(BY$4,Transactions!$C$5:$M$23,5,FALSE),VLOOKUP(BY$4,Transactions!$C$5:$M$23,5,FALSE)-IFERROR(VLOOKUP(BY$4,Transactions!$C$39:$N$42,5,FALSE),0)))</f>
        <v>11</v>
      </c>
      <c r="CA36" s="315">
        <f t="shared" si="40"/>
        <v>43138</v>
      </c>
      <c r="CB36" s="88">
        <f>VLOOKUP(CA36,'Price Data'!$B$4:$AD$1048576,MATCH(CF$4,'Price Data'!$B$2:$AE$2,0),FALSE)</f>
        <v>214.15</v>
      </c>
      <c r="CC36" s="5">
        <f t="shared" si="10"/>
        <v>214.15</v>
      </c>
      <c r="CD36" s="79"/>
      <c r="CE36" s="212">
        <f>IF(CC36&gt;0,(CC36+SUM(CD$11:CD36))/CB$6-1,"N/A")</f>
        <v>-6.3087894299339364E-2</v>
      </c>
      <c r="CF36" s="344">
        <f>IF(VLOOKUP(CF$4,Transactions!$C$5:$M$23,7,FALSE)&gt;CA36,0,IF(IFERROR(VLOOKUP(CF$4,Transactions!$C$39:$N$42,8,FALSE),0)&gt;CA36,VLOOKUP(CF$4,Transactions!$C$5:$M$23,5,FALSE),VLOOKUP(CF$4,Transactions!$C$5:$M$23,5,FALSE)-IFERROR(VLOOKUP(CF$4,Transactions!$C$39:$N$42,5,FALSE),0)))</f>
        <v>6</v>
      </c>
      <c r="CH36" s="315">
        <f t="shared" si="41"/>
        <v>43138</v>
      </c>
      <c r="CI36" s="88">
        <f>VLOOKUP(CH36,'Price Data'!$B$4:$AD$1048576,MATCH(CM$4,'Price Data'!$B$2:$AE$2,0),FALSE)</f>
        <v>75.59</v>
      </c>
      <c r="CJ36" s="5">
        <f t="shared" si="11"/>
        <v>75.59</v>
      </c>
      <c r="CK36" s="79"/>
      <c r="CL36" s="212">
        <f>IF(CJ36&gt;0,(CJ36+SUM(CK$11:CK36))/CI$6-1,"N/A")</f>
        <v>2.6759032871502386E-2</v>
      </c>
      <c r="CM36" s="344">
        <f>IF(VLOOKUP(CM$4,Transactions!$C$5:$M$23,7,FALSE)&gt;CH36,0,IF(IFERROR(VLOOKUP(CM$4,Transactions!$C$39:$N$42,8,FALSE),0)&gt;CH36,VLOOKUP(CM$4,Transactions!$C$5:$M$23,5,FALSE),VLOOKUP(CM$4,Transactions!$C$5:$M$23,5,FALSE)-IFERROR(VLOOKUP(CM$4,Transactions!$C$39:$N$42,5,FALSE),0)))</f>
        <v>19</v>
      </c>
      <c r="CO36" s="315">
        <f t="shared" si="42"/>
        <v>43138</v>
      </c>
      <c r="CP36" s="88">
        <f>VLOOKUP(CO36,'Price Data'!$B$4:$AD$1048576,MATCH(CT$4,'Price Data'!$B$2:$AE$2,0),FALSE)</f>
        <v>110</v>
      </c>
      <c r="CQ36" s="5">
        <f t="shared" si="12"/>
        <v>110</v>
      </c>
      <c r="CR36" s="79"/>
      <c r="CS36" s="212">
        <f>IF(CQ36&gt;0,(CQ36+SUM(CR$11:CR36))/CP$6-1,"N/A")</f>
        <v>-2.1003915984336041E-2</v>
      </c>
      <c r="CT36" s="344">
        <f>IF(VLOOKUP(CT$4,Transactions!$C$5:$M$23,7,FALSE)&gt;CO36,0,IF(IFERROR(VLOOKUP(CT$4,Transactions!$C$39:$N$42,8,FALSE),0)&gt;CO36,VLOOKUP(CT$4,Transactions!$C$5:$M$23,5,FALSE),VLOOKUP(CT$4,Transactions!$C$5:$M$23,5,FALSE)-IFERROR(VLOOKUP(CT$4,Transactions!$C$39:$N$42,5,FALSE),0)))</f>
        <v>7</v>
      </c>
      <c r="CV36" s="315">
        <f t="shared" si="43"/>
        <v>43138</v>
      </c>
      <c r="CW36" s="88">
        <f>VLOOKUP(CV36,'Price Data'!$B$4:$AD$1048576,MATCH(DA$4,'Price Data'!$B$2:$AE$2,0),FALSE)</f>
        <v>194.58</v>
      </c>
      <c r="CX36" s="5">
        <f t="shared" si="13"/>
        <v>194.58</v>
      </c>
      <c r="CY36" s="79"/>
      <c r="CZ36" s="212">
        <f>IF(CX36&gt;0,(CX36+SUM(CY$11:CY36))/CW$6-1,"N/A")</f>
        <v>3.4394769018127658E-2</v>
      </c>
      <c r="DA36" s="344">
        <f>IF(VLOOKUP(DA$4,Transactions!$C$5:$M$23,7,FALSE)&gt;CV36,0,IF(IFERROR(VLOOKUP(DA$4,Transactions!$C$39:$N$42,8,FALSE),0)&gt;CV36,VLOOKUP(DA$4,Transactions!$C$5:$M$23,5,FALSE),VLOOKUP(DA$4,Transactions!$C$5:$M$23,5,FALSE)-IFERROR(VLOOKUP(DA$4,Transactions!$C$39:$N$42,5,FALSE),0)))</f>
        <v>9.4038062835574934</v>
      </c>
      <c r="DC36" s="315">
        <f t="shared" si="44"/>
        <v>43138</v>
      </c>
      <c r="DD36" s="88">
        <f>VLOOKUP(DC36,'Price Data'!$B$4:$AD$1048576,MATCH(DH$4,'Price Data'!$B$2:$AE$2,0),FALSE)</f>
        <v>158.19</v>
      </c>
      <c r="DE36" s="5">
        <f t="shared" si="14"/>
        <v>158.19</v>
      </c>
      <c r="DF36" s="79"/>
      <c r="DG36" s="212">
        <f>IF(DE36&gt;0,(DE36+SUM(DF$11:DF36))/DD$6-1,"N/A")</f>
        <v>1.2644622874136147E-4</v>
      </c>
      <c r="DH36" s="344">
        <f>IF(VLOOKUP(DH$4,Transactions!$C$5:$M$23,7,FALSE)&gt;DC36,0,IF(IFERROR(VLOOKUP(DH$4,Transactions!$C$39:$N$42,8,FALSE),0)&gt;DC36,VLOOKUP(DH$4,Transactions!$C$5:$M$23,5,FALSE),VLOOKUP(DH$4,Transactions!$C$5:$M$23,5,FALSE)-IFERROR(VLOOKUP(DH$4,Transactions!$C$39:$N$42,5,FALSE),0)))</f>
        <v>64.264399064297919</v>
      </c>
      <c r="DJ36" s="315">
        <f t="shared" si="45"/>
        <v>43138</v>
      </c>
      <c r="DK36" s="88">
        <f>VLOOKUP(DJ36,'Price Data'!$B$4:$AD$1048576,MATCH(DO$4,'Price Data'!$B$2:$AE$2,0),FALSE)</f>
        <v>251.15</v>
      </c>
      <c r="DL36" s="5">
        <f t="shared" si="15"/>
        <v>251.15</v>
      </c>
      <c r="DM36" s="79"/>
      <c r="DN36" s="212">
        <f>IF(DL36&gt;0,(DL36+SUM(DM$11:DM36))/DK$6-1,"N/A")</f>
        <v>6.6535732895105504E-3</v>
      </c>
      <c r="DO36" s="344">
        <f>IF(VLOOKUP(DO$4,Transactions!$C$5:$M$23,7,FALSE)&gt;DJ36,0,IF(IFERROR(VLOOKUP(DO$4,Transactions!$C$39:$N$42,8,FALSE),0)&gt;DJ36,VLOOKUP(DO$4,Transactions!$C$5:$M$23,5,FALSE),VLOOKUP(DO$4,Transactions!$C$5:$M$23,5,FALSE)-IFERROR(VLOOKUP(DO$4,Transactions!$C$39:$N$42,5,FALSE),0)))</f>
        <v>8</v>
      </c>
      <c r="DQ36" s="315">
        <f t="shared" si="46"/>
        <v>43138</v>
      </c>
      <c r="DR36" s="88">
        <f>VLOOKUP(DQ36,'Price Data'!$B$4:$AD$1048576,MATCH(DV$4,'Price Data'!$B$2:$AE$2,0),FALSE)</f>
        <v>89.61</v>
      </c>
      <c r="DS36" s="5">
        <f t="shared" si="16"/>
        <v>89.61</v>
      </c>
      <c r="DT36" s="79"/>
      <c r="DU36" s="212">
        <f>IF(DS36&gt;0,(DS36+SUM(DT$11:DT36))/DR$6-1,"N/A")</f>
        <v>4.7580079494973004E-2</v>
      </c>
      <c r="DV36" s="344">
        <f>IF(VLOOKUP(DV$4,Transactions!$C$5:$M$23,7,FALSE)&gt;DQ36,0,IF(IFERROR(VLOOKUP(DV$4,Transactions!$C$39:$N$42,8,FALSE),0)&gt;DQ36,VLOOKUP(DV$4,Transactions!$C$5:$M$23,5,FALSE),VLOOKUP(DV$4,Transactions!$C$5:$M$23,5,FALSE)-IFERROR(VLOOKUP(DV$4,Transactions!$C$39:$N$42,5,FALSE),0)))</f>
        <v>23</v>
      </c>
      <c r="DX36" s="315">
        <f t="shared" si="47"/>
        <v>43138</v>
      </c>
      <c r="DY36" s="88">
        <f>VLOOKUP(DX36,'Price Data'!$B$4:$AD$1048576,MATCH(EC$4,'Price Data'!$B$2:$AE$2,0),FALSE)</f>
        <v>65.63</v>
      </c>
      <c r="DZ36" s="5">
        <f t="shared" si="17"/>
        <v>65.63</v>
      </c>
      <c r="EA36" s="79"/>
      <c r="EB36" s="212">
        <f>IF(DZ36&gt;0,(DZ36+SUM(EA$11:EA36))/DY$6-1,"N/A")</f>
        <v>4.9240607513988843E-2</v>
      </c>
      <c r="EC36" s="344">
        <f>IF(VLOOKUP(EC$4,Transactions!$C$5:$M$23,7,FALSE)&gt;DX36,0,IF(IFERROR(VLOOKUP(EC$4,Transactions!$C$39:$N$42,8,FALSE),0)&gt;DX36,VLOOKUP(EC$4,Transactions!$C$5:$M$23,5,FALSE),VLOOKUP(EC$4,Transactions!$C$5:$M$23,5,FALSE)-IFERROR(VLOOKUP(EC$4,Transactions!$C$39:$N$42,5,FALSE),0)))</f>
        <v>27</v>
      </c>
      <c r="EF36" s="315">
        <f t="shared" si="48"/>
        <v>43138</v>
      </c>
      <c r="EG36" s="88">
        <f>VLOOKUP(EF36,'Price Data'!$B$4:$AD$1048576,MATCH(EK$4,'Price Data'!$B$2:$AE$2,0),FALSE)</f>
        <v>10.67</v>
      </c>
      <c r="EH36" s="5">
        <f t="shared" si="18"/>
        <v>0</v>
      </c>
      <c r="EI36" s="79"/>
      <c r="EJ36" s="212" t="str">
        <f>IF(EH36&gt;0,(EH36+SUM(EI$11:EI36))/EG$6-1,"N/A")</f>
        <v>N/A</v>
      </c>
      <c r="EK36" s="344">
        <f>IF(VLOOKUP(EK$4,Transactions!$C$26:$M$34,7,FALSE)&gt;EF36,0,IF(IFERROR(VLOOKUP(EK$4,Transactions!$C$45:$N73,8,FALSE),0)&gt;EF36,VLOOKUP(EK$4,Transactions!$C$26:$M$34,5,FALSE),VLOOKUP(EK$4,Transactions!$C$26:$M$34,5,FALSE)-IFERROR(VLOOKUP(EK$4,Transactions!$C$45:$N$47,5,FALSE),0)))</f>
        <v>0</v>
      </c>
      <c r="EM36" s="315">
        <f t="shared" si="49"/>
        <v>43138</v>
      </c>
      <c r="EN36" s="88">
        <f>VLOOKUP(EM36,'Price Data'!$B$4:$AD$1048576,MATCH(ER$4,'Price Data'!$B$2:$AE$2,0),FALSE)</f>
        <v>85.94</v>
      </c>
      <c r="EO36" s="5">
        <f t="shared" si="19"/>
        <v>85.94</v>
      </c>
      <c r="EP36" s="79"/>
      <c r="EQ36" s="212">
        <f>IF(EO36&gt;0,(EO36+SUM(EP$11:EP36))/EN$6-1,"N/A")</f>
        <v>-1.0932844373137796E-2</v>
      </c>
      <c r="ER36" s="344">
        <f>IF(VLOOKUP(ER$4,Transactions!$C$26:$M$34,7,FALSE)&gt;EM36,0,IF(IFERROR(VLOOKUP(ER$4,Transactions!$C$45:$N73,8,FALSE),0)&gt;EM36,VLOOKUP(ER$4,Transactions!$C$26:$M$34,5,FALSE),VLOOKUP(ER$4,Transactions!$C$26:$M$34,5,FALSE)-IFERROR(VLOOKUP(ER$4,Transactions!$C$45:$N$47,5,FALSE),0)))</f>
        <v>0</v>
      </c>
      <c r="ET36" s="315">
        <f t="shared" si="50"/>
        <v>43138</v>
      </c>
      <c r="EU36" s="88">
        <f>VLOOKUP(ET36,'Price Data'!$B$4:$AD$1048576,MATCH(EY$4,'Price Data'!$B$2:$AE$2,0),FALSE)</f>
        <v>85.4</v>
      </c>
      <c r="EV36" s="5">
        <f t="shared" si="20"/>
        <v>85.4</v>
      </c>
      <c r="EW36" s="79"/>
      <c r="EX36" s="212">
        <f>IF(EV36&gt;0,(EV36+SUM(EW$11:EW36))/EU$6-1,"N/A")</f>
        <v>-2.0185375901132785E-2</v>
      </c>
      <c r="EY36" s="344">
        <f>IF(VLOOKUP(EY$4,Transactions!$C$26:$M$34,7,FALSE)&gt;ET36,0,IF(IFERROR(VLOOKUP(EY$4,Transactions!$C$45:$N73,8,FALSE),0)&gt;ET36,VLOOKUP(EY$4,Transactions!$C$26:$M$34,5,FALSE),VLOOKUP(EY$4,Transactions!$C$26:$M$34,5,FALSE)-IFERROR(VLOOKUP(EY$4,Transactions!$C$45:$N$47,5,FALSE),0)))</f>
        <v>12.608879734523402</v>
      </c>
      <c r="FA36" s="315">
        <f t="shared" si="51"/>
        <v>43138</v>
      </c>
      <c r="FB36" s="88">
        <f>VLOOKUP(FA36,'Price Data'!$B$4:$AD$1048576,MATCH(FF$4,'Price Data'!$B$2:$AE$2,0),FALSE)</f>
        <v>50.43</v>
      </c>
      <c r="FC36" s="5">
        <f t="shared" si="21"/>
        <v>50.43</v>
      </c>
      <c r="FD36" s="79"/>
      <c r="FE36" s="212">
        <f>IF(FC36&gt;0,(FC36+SUM(FD$11:FD36))/FB$6-1,"N/A")</f>
        <v>-1.425785059488982E-2</v>
      </c>
      <c r="FF36" s="344">
        <f>IF(VLOOKUP(FF$4,Transactions!$C$26:$M$34,7,FALSE)&gt;FA36,0,IF(IFERROR(VLOOKUP(FF$4,Transactions!$C$45:$N73,8,FALSE),0)&gt;FA36,VLOOKUP(FF$4,Transactions!$C$26:$M$34,5,FALSE),VLOOKUP(FF$4,Transactions!$C$26:$M$34,5,FALSE)-IFERROR(VLOOKUP(FF$4,Transactions!$C$45:$N$47,5,FALSE),0)))</f>
        <v>20.356738833625901</v>
      </c>
      <c r="FH36" s="315">
        <f t="shared" si="52"/>
        <v>43138</v>
      </c>
      <c r="FI36" s="88">
        <f>VLOOKUP(FH36,'Price Data'!$B$4:$AD$1048576,MATCH(FM$4,'Price Data'!$B$2:$AE$2,0),FALSE)</f>
        <v>24.234999999999999</v>
      </c>
      <c r="FJ36" s="5">
        <f t="shared" si="22"/>
        <v>24.234999999999999</v>
      </c>
      <c r="FK36" s="79"/>
      <c r="FL36" s="212">
        <f>IF(FJ36&gt;0,(FJ36+SUM(FK$11:FK36))/FI$6-1,"N/A")</f>
        <v>-4.7227926078029503E-3</v>
      </c>
      <c r="FM36" s="344">
        <f>IF(VLOOKUP(FM$4,Transactions!$C$26:$M$34,7,FALSE)&gt;FH36,0,IF(IFERROR(VLOOKUP(FM$4,Transactions!$C$45:$N73,8,FALSE),0)&gt;FH36,VLOOKUP(FM$4,Transactions!$C$26:$M$34,5,FALSE),VLOOKUP(FM$4,Transactions!$C$26:$M$34,5,FALSE)-IFERROR(VLOOKUP(FM$4,Transactions!$C$45:$N$47,5,FALSE),0)))</f>
        <v>64.516221765913755</v>
      </c>
      <c r="FO36" s="315">
        <f t="shared" si="53"/>
        <v>43138</v>
      </c>
      <c r="FP36" s="88">
        <f>VLOOKUP(FO36,'Price Data'!$B$4:$AD$1048576,MATCH(FT$4,'Price Data'!$B$2:$AE$2,0),FALSE)</f>
        <v>102.31</v>
      </c>
      <c r="FQ36" s="5">
        <f t="shared" si="23"/>
        <v>102.31</v>
      </c>
      <c r="FR36" s="79"/>
      <c r="FS36" s="212">
        <f>IF(FQ36&gt;0,(FQ36+SUM(FR$11:FR36))/FP$6-1,"N/A")</f>
        <v>-2.9288623662025004E-2</v>
      </c>
      <c r="FT36" s="344">
        <f>IF(VLOOKUP(FT$4,Transactions!$C$26:$M$34,7,FALSE)&gt;FO36,0,IF(IFERROR(VLOOKUP(FT$4,Transactions!$C$45:$N73,8,FALSE),0)&gt;FO36,VLOOKUP(FT$4,Transactions!$C$26:$M$34,5,FALSE),VLOOKUP(FT$4,Transactions!$C$26:$M$34,5,FALSE)-IFERROR(VLOOKUP(FT$4,Transactions!$C$45:$N$47,5,FALSE),0)))</f>
        <v>4.6685611442644692</v>
      </c>
      <c r="FV36" s="315">
        <f t="shared" si="54"/>
        <v>43138</v>
      </c>
      <c r="FW36" s="88">
        <f>VLOOKUP(FV36,'Price Data'!$B$4:$AD$1048576,MATCH(GA$4,'Price Data'!$B$2:$AE$2,0),FALSE)</f>
        <v>113.47</v>
      </c>
      <c r="FX36" s="5">
        <f t="shared" si="24"/>
        <v>113.47</v>
      </c>
      <c r="FY36" s="79"/>
      <c r="FZ36" s="212">
        <f>IF(FX36&gt;0,(FX36+SUM(FY$11:FY36))/FW$6-1,"N/A")</f>
        <v>-1.9982773471145521E-2</v>
      </c>
      <c r="GA36" s="344">
        <f>IF(VLOOKUP(GA$4,Transactions!$C$26:$M$34,7,FALSE)&gt;FV36,0,IF(IFERROR(VLOOKUP(GA$4,Transactions!$C$45:$N73,8,FALSE),0)&gt;FV36,VLOOKUP(GA$4,Transactions!$C$26:$M$34,5,FALSE),VLOOKUP(GA$4,Transactions!$C$26:$M$34,5,FALSE)-IFERROR(VLOOKUP(GA$4,Transactions!$C$45:$N$47,5,FALSE),0)))</f>
        <v>17.517743324720069</v>
      </c>
      <c r="GD36" s="315">
        <f t="shared" si="55"/>
        <v>43138</v>
      </c>
      <c r="GE36" s="88">
        <f>VLOOKUP(GD36,'Price Data'!$B$4:$AD$1048576,MATCH(GI$4,'Price Data'!$B$2:$AE$2,0),FALSE)</f>
        <v>1583.184</v>
      </c>
      <c r="GF36" s="5">
        <f t="shared" si="25"/>
        <v>1583.184</v>
      </c>
      <c r="GG36" s="79"/>
      <c r="GH36" s="212">
        <f>IF(GF36&gt;0,(GF36+SUM(GG$11:GG36))/GE$6-1,"N/A")</f>
        <v>2.6156674690569481E-4</v>
      </c>
      <c r="GI36" s="374">
        <v>0.5</v>
      </c>
      <c r="GK36" s="315">
        <f t="shared" si="56"/>
        <v>43138</v>
      </c>
      <c r="GL36" s="88">
        <f>VLOOKUP(GK36,'Price Data'!$B$4:$AD$1048576,MATCH(GP$4,'Price Data'!$B$2:$AE$2,0),FALSE)</f>
        <v>2101.0700000000002</v>
      </c>
      <c r="GM36" s="5">
        <f t="shared" si="26"/>
        <v>2101.0700000000002</v>
      </c>
      <c r="GN36" s="79"/>
      <c r="GO36" s="212">
        <f>IF(GM36&gt;0,(GM36+SUM(GN$11:GN36))/GL$6-1,"N/A")</f>
        <v>-1.1314744823978096E-3</v>
      </c>
      <c r="GP36" s="374">
        <v>0.2</v>
      </c>
      <c r="GR36" s="315">
        <f t="shared" si="57"/>
        <v>43138</v>
      </c>
      <c r="GS36" s="88">
        <f>VLOOKUP(GR36,'Price Data'!$B$4:$AD$1048576,MATCH(GW$4,'Price Data'!$B$2:$AE$2,0),FALSE)</f>
        <v>2009.05</v>
      </c>
      <c r="GT36" s="5">
        <f t="shared" si="27"/>
        <v>2009.05</v>
      </c>
      <c r="GU36" s="79"/>
      <c r="GV36" s="212">
        <f>IF(GT36&gt;0,(GT36+SUM(GU$11:GU36))/GS$6-1,"N/A")</f>
        <v>-1.8237171186051393E-2</v>
      </c>
      <c r="GW36" s="374">
        <v>0.3</v>
      </c>
    </row>
    <row r="37" spans="1:205" x14ac:dyDescent="0.25">
      <c r="A37">
        <v>27</v>
      </c>
      <c r="B37" s="315">
        <f>'Price Data'!B31</f>
        <v>43139</v>
      </c>
      <c r="C37" s="200">
        <f t="shared" si="58"/>
        <v>22716.599838841557</v>
      </c>
      <c r="D37" s="200">
        <f t="shared" si="28"/>
        <v>3.12</v>
      </c>
      <c r="E37" s="200">
        <f t="shared" si="59"/>
        <v>6104.993962209579</v>
      </c>
      <c r="F37" s="200">
        <f t="shared" si="29"/>
        <v>0</v>
      </c>
      <c r="I37" s="315">
        <f t="shared" si="30"/>
        <v>43139</v>
      </c>
      <c r="J37" s="88">
        <f>VLOOKUP(I37,'Price Data'!$B$4:$AD$1048576,MATCH(N$4,'Price Data'!$B$2:$AE$2,0),FALSE)</f>
        <v>70.55</v>
      </c>
      <c r="K37" s="5">
        <f t="shared" si="0"/>
        <v>0</v>
      </c>
      <c r="M37" s="212" t="str">
        <f>IF(K37&gt;0,(K37+SUM(L$11:L37))/J$6-1,"N/A")</f>
        <v>N/A</v>
      </c>
      <c r="N37" s="344">
        <f>IF(VLOOKUP(N$4,Transactions!$C$5:$M$23,7,FALSE)&gt;I37,0,IF(IFERROR(VLOOKUP(N$4,Transactions!$C$39:$N$42,8,FALSE),0)&gt;I37,VLOOKUP(N$4,Transactions!$C$5:$M$23,5,FALSE),VLOOKUP(N$4,Transactions!$C$5:$M$23,5,FALSE)-IFERROR(VLOOKUP(N$4,Transactions!$C$39:$N$42,5,FALSE),0)))</f>
        <v>0</v>
      </c>
      <c r="P37" s="315">
        <f t="shared" si="31"/>
        <v>43139</v>
      </c>
      <c r="Q37" s="88">
        <f>VLOOKUP(P37,'Price Data'!$B$4:$AD$1048576,MATCH(U$4,'Price Data'!$B$2:$AE$2,0),FALSE)</f>
        <v>57.42</v>
      </c>
      <c r="R37" s="5">
        <f t="shared" si="1"/>
        <v>0</v>
      </c>
      <c r="T37" s="212" t="str">
        <f>IF(R37&gt;0,(R37+SUM(S$11:S37))/Q$6-1,"N/A")</f>
        <v>N/A</v>
      </c>
      <c r="U37" s="344">
        <f>IF(VLOOKUP(U$4,Transactions!$C$5:$M$23,7,FALSE)&gt;P37,0,IF(IFERROR(VLOOKUP(U$4,Transactions!$C$39:$N$42,8,FALSE),0)&gt;P37,VLOOKUP(U$4,Transactions!$C$5:$M$23,5,FALSE),VLOOKUP(U$4,Transactions!$C$5:$M$23,5,FALSE)-IFERROR(VLOOKUP(U$4,Transactions!$C$39:$N$42,5,FALSE),0)))</f>
        <v>0</v>
      </c>
      <c r="W37" s="315">
        <f t="shared" si="32"/>
        <v>43139</v>
      </c>
      <c r="X37" s="88">
        <f>VLOOKUP(W37,'Price Data'!$B$4:$AD$1048576,MATCH(AB$4,'Price Data'!$B$2:$AE$2,0),FALSE)</f>
        <v>101.35</v>
      </c>
      <c r="Y37" s="5">
        <f t="shared" si="2"/>
        <v>0</v>
      </c>
      <c r="Z37" s="79"/>
      <c r="AA37" s="212" t="str">
        <f>IF(Y37&gt;0,(Y37+SUM(Z$11:Z37))/X$6-1,"N/A")</f>
        <v>N/A</v>
      </c>
      <c r="AB37" s="344">
        <f>IF(VLOOKUP(AB$4,Transactions!$C$5:$M$23,7,FALSE)&gt;W37,0,IF(IFERROR(VLOOKUP(AB$4,Transactions!$C$39:$N$42,8,FALSE),0)&gt;W37,VLOOKUP(AB$4,Transactions!$C$5:$M$23,5,FALSE),VLOOKUP(AB$4,Transactions!$C$5:$M$23,5,FALSE)-IFERROR(VLOOKUP(AB$4,Transactions!$C$39:$N$42,5,FALSE),0)))</f>
        <v>0</v>
      </c>
      <c r="AD37" s="315">
        <f t="shared" si="33"/>
        <v>43139</v>
      </c>
      <c r="AE37" s="88">
        <f>VLOOKUP(AD37,'Price Data'!$B$4:$AD$1048576,MATCH(AI$4,'Price Data'!$B$2:$AE$2,0),FALSE)</f>
        <v>73.92</v>
      </c>
      <c r="AF37" s="5">
        <f t="shared" si="3"/>
        <v>0</v>
      </c>
      <c r="AG37" s="79"/>
      <c r="AH37" s="212" t="str">
        <f>IF(AF37&gt;0,(AF37+SUM(AG$11:AG37))/AE$6-1,"N/A")</f>
        <v>N/A</v>
      </c>
      <c r="AI37" s="344">
        <f>IF(VLOOKUP(AI$4,Transactions!$C$5:$M$23,7,FALSE)&gt;AD37,0,IF(IFERROR(VLOOKUP(AI$4,Transactions!$C$39:$N$42,8,FALSE),0)&gt;AD37,VLOOKUP(AI$4,Transactions!$C$5:$M$23,5,FALSE),VLOOKUP(AI$4,Transactions!$C$5:$M$23,5,FALSE)-IFERROR(VLOOKUP(AI$4,Transactions!$C$39:$N$42,5,FALSE),0)))</f>
        <v>0</v>
      </c>
      <c r="AK37" s="315">
        <f t="shared" si="34"/>
        <v>43139</v>
      </c>
      <c r="AL37" s="88">
        <f>VLOOKUP(AK37,'Price Data'!$B$4:$AD$1048576,MATCH(AP$4,'Price Data'!$B$2:$AE$2,0),FALSE)</f>
        <v>381.87</v>
      </c>
      <c r="AM37" s="5">
        <f t="shared" si="4"/>
        <v>0</v>
      </c>
      <c r="AN37" s="79"/>
      <c r="AO37" s="212" t="str">
        <f>IF(AM37&gt;0,(AM37+SUM(AN$11:AN37))/AL$6-1,"N/A")</f>
        <v>N/A</v>
      </c>
      <c r="AP37" s="344">
        <f>IF(VLOOKUP(AP$4,Transactions!$C$5:$M$23,7,FALSE)&gt;AK37,0,IF(IFERROR(VLOOKUP(AP$4,Transactions!$C$39:$N$42,8,FALSE),0)&gt;AK37,VLOOKUP(AP$4,Transactions!$C$5:$M$23,5,FALSE),VLOOKUP(AP$4,Transactions!$C$5:$M$23,5,FALSE)-IFERROR(VLOOKUP(AP$4,Transactions!$C$39:$N$42,5,FALSE),0)))</f>
        <v>0</v>
      </c>
      <c r="AR37" s="315">
        <f t="shared" si="35"/>
        <v>43139</v>
      </c>
      <c r="AS37" s="88">
        <f>VLOOKUP(AR37,'Price Data'!$B$4:$AD$1048576,MATCH(AW$4,'Price Data'!$B$2:$AE$2,0),FALSE)</f>
        <v>108.48</v>
      </c>
      <c r="AT37" s="5">
        <f t="shared" si="5"/>
        <v>0</v>
      </c>
      <c r="AU37" s="79"/>
      <c r="AV37" s="212" t="str">
        <f>IF(AT37&gt;0,(AT37+SUM(AU$11:AU37))/AS$6-1,"N/A")</f>
        <v>N/A</v>
      </c>
      <c r="AW37" s="344">
        <f>IF(VLOOKUP(AW$4,Transactions!$C$5:$M$23,7,FALSE)&gt;AR37,0,IF(IFERROR(VLOOKUP(AW$4,Transactions!$C$39:$N$42,8,FALSE),0)&gt;AR37,VLOOKUP(AW$4,Transactions!$C$5:$M$23,5,FALSE),VLOOKUP(AW$4,Transactions!$C$5:$M$23,5,FALSE)-IFERROR(VLOOKUP(AW$4,Transactions!$C$39:$N$42,5,FALSE),0)))</f>
        <v>0</v>
      </c>
      <c r="AY37" s="315">
        <f t="shared" si="36"/>
        <v>43139</v>
      </c>
      <c r="AZ37" s="88">
        <f>VLOOKUP(AY37,'Price Data'!$B$4:$AD$1048576,MATCH(BD$4,'Price Data'!$B$2:$AE$2,0),FALSE)</f>
        <v>104.03</v>
      </c>
      <c r="BA37" s="5">
        <f t="shared" si="6"/>
        <v>0</v>
      </c>
      <c r="BB37" s="79"/>
      <c r="BC37" s="212" t="str">
        <f>IF(BA37&gt;0,(BA37+SUM(BB$11:BB37))/AZ$6-1,"N/A")</f>
        <v>N/A</v>
      </c>
      <c r="BD37" s="344">
        <f>IF(VLOOKUP(BD$4,Transactions!$C$5:$M$23,7,FALSE)&gt;AY37,0,IF(IFERROR(VLOOKUP(BD$4,Transactions!$C$39:$N$42,8,FALSE),0)&gt;AY37,VLOOKUP(BD$4,Transactions!$C$5:$M$23,5,FALSE),VLOOKUP(BD$4,Transactions!$C$5:$M$23,5,FALSE)-IFERROR(VLOOKUP(BD$4,Transactions!$C$39:$N$42,5,FALSE),0)))</f>
        <v>0</v>
      </c>
      <c r="BF37" s="315">
        <f t="shared" si="37"/>
        <v>43139</v>
      </c>
      <c r="BG37" s="88">
        <f>VLOOKUP(BF37,'Price Data'!$B$4:$AD$1048576,MATCH(BK$4,'Price Data'!$B$2:$AE$2,0),FALSE)</f>
        <v>62.69</v>
      </c>
      <c r="BH37" s="5">
        <f t="shared" si="7"/>
        <v>62.69</v>
      </c>
      <c r="BI37" s="79"/>
      <c r="BJ37" s="212">
        <f>IF(BH37&gt;0,(BH37+SUM(BI$11:BI37))/BG$6-1,"N/A")</f>
        <v>2.9536553524803999E-2</v>
      </c>
      <c r="BK37" s="344">
        <f>IF(VLOOKUP(BK$4,Transactions!$C$5:$M$23,7,FALSE)&gt;BF37,0,IF(IFERROR(VLOOKUP(BK$4,Transactions!$C$39:$N$42,8,FALSE),0)&gt;BF37,VLOOKUP(BK$4,Transactions!$C$5:$M$23,5,FALSE),VLOOKUP(BK$4,Transactions!$C$5:$M$23,5,FALSE)-IFERROR(VLOOKUP(BK$4,Transactions!$C$39:$N$42,5,FALSE),0)))</f>
        <v>10</v>
      </c>
      <c r="BM37" s="315">
        <f t="shared" si="38"/>
        <v>43139</v>
      </c>
      <c r="BN37" s="88">
        <f>VLOOKUP(BM37,'Price Data'!$B$4:$AD$1048576,MATCH(BR$4,'Price Data'!$B$2:$AE$2,0),FALSE)</f>
        <v>45.75</v>
      </c>
      <c r="BO37" s="5">
        <f t="shared" si="8"/>
        <v>45.75</v>
      </c>
      <c r="BP37" s="79"/>
      <c r="BQ37" s="212">
        <f>IF(BO37&gt;0,(BO37+SUM(BP$11:BP37))/BN$6-1,"N/A")</f>
        <v>-0.1050469483568075</v>
      </c>
      <c r="BR37" s="344">
        <f>IF(VLOOKUP(BR$4,Transactions!$C$5:$M$23,7,FALSE)&gt;BM37,0,IF(IFERROR(VLOOKUP(BR$4,Transactions!$C$39:$N$42,8,FALSE),0)&gt;BM37,VLOOKUP(BR$4,Transactions!$C$5:$M$23,5,FALSE),VLOOKUP(BR$4,Transactions!$C$5:$M$23,5,FALSE)-IFERROR(VLOOKUP(BR$4,Transactions!$C$39:$N$42,5,FALSE),0)))</f>
        <v>12</v>
      </c>
      <c r="BT37" s="315">
        <f t="shared" si="39"/>
        <v>43139</v>
      </c>
      <c r="BU37" s="88">
        <f>VLOOKUP(BT37,'Price Data'!$B$4:$AD$1048576,MATCH(BY$4,'Price Data'!$B$2:$AE$2,0),FALSE)</f>
        <v>96.48</v>
      </c>
      <c r="BV37" s="5">
        <f t="shared" si="9"/>
        <v>96.48</v>
      </c>
      <c r="BW37" s="79"/>
      <c r="BX37" s="212">
        <f>IF(BV37&gt;0,(BV37+SUM(BW$11:BW37))/BU$6-1,"N/A")</f>
        <v>6.7774232588843519E-2</v>
      </c>
      <c r="BY37" s="344">
        <f>IF(VLOOKUP(BY$4,Transactions!$C$5:$M$23,7,FALSE)&gt;BT37,0,IF(IFERROR(VLOOKUP(BY$4,Transactions!$C$39:$N$42,8,FALSE),0)&gt;BT37,VLOOKUP(BY$4,Transactions!$C$5:$M$23,5,FALSE),VLOOKUP(BY$4,Transactions!$C$5:$M$23,5,FALSE)-IFERROR(VLOOKUP(BY$4,Transactions!$C$39:$N$42,5,FALSE),0)))</f>
        <v>11</v>
      </c>
      <c r="CA37" s="315">
        <f t="shared" si="40"/>
        <v>43139</v>
      </c>
      <c r="CB37" s="88">
        <f>VLOOKUP(CA37,'Price Data'!$B$4:$AD$1048576,MATCH(CF$4,'Price Data'!$B$2:$AE$2,0),FALSE)</f>
        <v>208.73</v>
      </c>
      <c r="CC37" s="5">
        <f t="shared" si="10"/>
        <v>208.73</v>
      </c>
      <c r="CD37" s="79">
        <v>0.52</v>
      </c>
      <c r="CE37" s="212">
        <f>IF(CC37&gt;0,(CC37+SUM(CD$11:CD37))/CB$6-1,"N/A")</f>
        <v>-8.4525528284551732E-2</v>
      </c>
      <c r="CF37" s="344">
        <f>IF(VLOOKUP(CF$4,Transactions!$C$5:$M$23,7,FALSE)&gt;CA37,0,IF(IFERROR(VLOOKUP(CF$4,Transactions!$C$39:$N$42,8,FALSE),0)&gt;CA37,VLOOKUP(CF$4,Transactions!$C$5:$M$23,5,FALSE),VLOOKUP(CF$4,Transactions!$C$5:$M$23,5,FALSE)-IFERROR(VLOOKUP(CF$4,Transactions!$C$39:$N$42,5,FALSE),0)))</f>
        <v>6</v>
      </c>
      <c r="CH37" s="315">
        <f t="shared" si="41"/>
        <v>43139</v>
      </c>
      <c r="CI37" s="88">
        <f>VLOOKUP(CH37,'Price Data'!$B$4:$AD$1048576,MATCH(CM$4,'Price Data'!$B$2:$AE$2,0),FALSE)</f>
        <v>72.319999999999993</v>
      </c>
      <c r="CJ37" s="5">
        <f t="shared" si="11"/>
        <v>72.319999999999993</v>
      </c>
      <c r="CK37" s="79"/>
      <c r="CL37" s="212">
        <f>IF(CJ37&gt;0,(CJ37+SUM(CK$11:CK37))/CI$6-1,"N/A")</f>
        <v>-1.7658245042108223E-2</v>
      </c>
      <c r="CM37" s="344">
        <f>IF(VLOOKUP(CM$4,Transactions!$C$5:$M$23,7,FALSE)&gt;CH37,0,IF(IFERROR(VLOOKUP(CM$4,Transactions!$C$39:$N$42,8,FALSE),0)&gt;CH37,VLOOKUP(CM$4,Transactions!$C$5:$M$23,5,FALSE),VLOOKUP(CM$4,Transactions!$C$5:$M$23,5,FALSE)-IFERROR(VLOOKUP(CM$4,Transactions!$C$39:$N$42,5,FALSE),0)))</f>
        <v>19</v>
      </c>
      <c r="CO37" s="315">
        <f t="shared" si="42"/>
        <v>43139</v>
      </c>
      <c r="CP37" s="88">
        <f>VLOOKUP(CO37,'Price Data'!$B$4:$AD$1048576,MATCH(CT$4,'Price Data'!$B$2:$AE$2,0),FALSE)</f>
        <v>103.82</v>
      </c>
      <c r="CQ37" s="5">
        <f t="shared" si="12"/>
        <v>103.82</v>
      </c>
      <c r="CR37" s="79"/>
      <c r="CS37" s="212">
        <f>IF(CQ37&gt;0,(CQ37+SUM(CR$11:CR37))/CP$6-1,"N/A")</f>
        <v>-7.6005695977216181E-2</v>
      </c>
      <c r="CT37" s="344">
        <f>IF(VLOOKUP(CT$4,Transactions!$C$5:$M$23,7,FALSE)&gt;CO37,0,IF(IFERROR(VLOOKUP(CT$4,Transactions!$C$39:$N$42,8,FALSE),0)&gt;CO37,VLOOKUP(CT$4,Transactions!$C$5:$M$23,5,FALSE),VLOOKUP(CT$4,Transactions!$C$5:$M$23,5,FALSE)-IFERROR(VLOOKUP(CT$4,Transactions!$C$39:$N$42,5,FALSE),0)))</f>
        <v>7</v>
      </c>
      <c r="CV37" s="315">
        <f t="shared" si="43"/>
        <v>43139</v>
      </c>
      <c r="CW37" s="88">
        <f>VLOOKUP(CV37,'Price Data'!$B$4:$AD$1048576,MATCH(DA$4,'Price Data'!$B$2:$AE$2,0),FALSE)</f>
        <v>188.35</v>
      </c>
      <c r="CX37" s="5">
        <f t="shared" si="13"/>
        <v>188.35</v>
      </c>
      <c r="CY37" s="79"/>
      <c r="CZ37" s="212">
        <f>IF(CX37&gt;0,(CX37+SUM(CY$11:CY37))/CW$6-1,"N/A")</f>
        <v>1.2758492371482966E-3</v>
      </c>
      <c r="DA37" s="344">
        <f>IF(VLOOKUP(DA$4,Transactions!$C$5:$M$23,7,FALSE)&gt;CV37,0,IF(IFERROR(VLOOKUP(DA$4,Transactions!$C$39:$N$42,8,FALSE),0)&gt;CV37,VLOOKUP(DA$4,Transactions!$C$5:$M$23,5,FALSE),VLOOKUP(DA$4,Transactions!$C$5:$M$23,5,FALSE)-IFERROR(VLOOKUP(DA$4,Transactions!$C$39:$N$42,5,FALSE),0)))</f>
        <v>9.4038062835574934</v>
      </c>
      <c r="DC37" s="315">
        <f t="shared" si="44"/>
        <v>43139</v>
      </c>
      <c r="DD37" s="88">
        <f>VLOOKUP(DC37,'Price Data'!$B$4:$AD$1048576,MATCH(DH$4,'Price Data'!$B$2:$AE$2,0),FALSE)</f>
        <v>152.47</v>
      </c>
      <c r="DE37" s="5">
        <f t="shared" si="14"/>
        <v>152.47</v>
      </c>
      <c r="DF37" s="79"/>
      <c r="DG37" s="212">
        <f>IF(DE37&gt;0,(DE37+SUM(DF$11:DF37))/DD$6-1,"N/A")</f>
        <v>-3.6037175191249826E-2</v>
      </c>
      <c r="DH37" s="344">
        <f>IF(VLOOKUP(DH$4,Transactions!$C$5:$M$23,7,FALSE)&gt;DC37,0,IF(IFERROR(VLOOKUP(DH$4,Transactions!$C$39:$N$42,8,FALSE),0)&gt;DC37,VLOOKUP(DH$4,Transactions!$C$5:$M$23,5,FALSE),VLOOKUP(DH$4,Transactions!$C$5:$M$23,5,FALSE)-IFERROR(VLOOKUP(DH$4,Transactions!$C$39:$N$42,5,FALSE),0)))</f>
        <v>64.264399064297919</v>
      </c>
      <c r="DJ37" s="315">
        <f t="shared" si="45"/>
        <v>43139</v>
      </c>
      <c r="DK37" s="88">
        <f>VLOOKUP(DJ37,'Price Data'!$B$4:$AD$1048576,MATCH(DO$4,'Price Data'!$B$2:$AE$2,0),FALSE)</f>
        <v>239.27</v>
      </c>
      <c r="DL37" s="5">
        <f t="shared" si="15"/>
        <v>239.27</v>
      </c>
      <c r="DM37" s="79"/>
      <c r="DN37" s="212">
        <f>IF(DL37&gt;0,(DL37+SUM(DM$11:DM37))/DK$6-1,"N/A")</f>
        <v>-4.0963565673974855E-2</v>
      </c>
      <c r="DO37" s="344">
        <f>IF(VLOOKUP(DO$4,Transactions!$C$5:$M$23,7,FALSE)&gt;DJ37,0,IF(IFERROR(VLOOKUP(DO$4,Transactions!$C$39:$N$42,8,FALSE),0)&gt;DJ37,VLOOKUP(DO$4,Transactions!$C$5:$M$23,5,FALSE),VLOOKUP(DO$4,Transactions!$C$5:$M$23,5,FALSE)-IFERROR(VLOOKUP(DO$4,Transactions!$C$39:$N$42,5,FALSE),0)))</f>
        <v>8</v>
      </c>
      <c r="DQ37" s="315">
        <f t="shared" si="46"/>
        <v>43139</v>
      </c>
      <c r="DR37" s="88">
        <f>VLOOKUP(DQ37,'Price Data'!$B$4:$AD$1048576,MATCH(DV$4,'Price Data'!$B$2:$AE$2,0),FALSE)</f>
        <v>85.01</v>
      </c>
      <c r="DS37" s="5">
        <f t="shared" si="16"/>
        <v>85.01</v>
      </c>
      <c r="DT37" s="79"/>
      <c r="DU37" s="212">
        <f>IF(DS37&gt;0,(DS37+SUM(DT$11:DT37))/DR$6-1,"N/A")</f>
        <v>-6.1959317278466042E-3</v>
      </c>
      <c r="DV37" s="344">
        <f>IF(VLOOKUP(DV$4,Transactions!$C$5:$M$23,7,FALSE)&gt;DQ37,0,IF(IFERROR(VLOOKUP(DV$4,Transactions!$C$39:$N$42,8,FALSE),0)&gt;DQ37,VLOOKUP(DV$4,Transactions!$C$5:$M$23,5,FALSE),VLOOKUP(DV$4,Transactions!$C$5:$M$23,5,FALSE)-IFERROR(VLOOKUP(DV$4,Transactions!$C$39:$N$42,5,FALSE),0)))</f>
        <v>23</v>
      </c>
      <c r="DX37" s="315">
        <f t="shared" si="47"/>
        <v>43139</v>
      </c>
      <c r="DY37" s="88">
        <f>VLOOKUP(DX37,'Price Data'!$B$4:$AD$1048576,MATCH(EC$4,'Price Data'!$B$2:$AE$2,0),FALSE)</f>
        <v>62.49</v>
      </c>
      <c r="DZ37" s="5">
        <f t="shared" si="17"/>
        <v>62.49</v>
      </c>
      <c r="EA37" s="79"/>
      <c r="EB37" s="212">
        <f>IF(DZ37&gt;0,(DZ37+SUM(EA$11:EA37))/DY$6-1,"N/A")</f>
        <v>-9.5923261390884473E-4</v>
      </c>
      <c r="EC37" s="344">
        <f>IF(VLOOKUP(EC$4,Transactions!$C$5:$M$23,7,FALSE)&gt;DX37,0,IF(IFERROR(VLOOKUP(EC$4,Transactions!$C$39:$N$42,8,FALSE),0)&gt;DX37,VLOOKUP(EC$4,Transactions!$C$5:$M$23,5,FALSE),VLOOKUP(EC$4,Transactions!$C$5:$M$23,5,FALSE)-IFERROR(VLOOKUP(EC$4,Transactions!$C$39:$N$42,5,FALSE),0)))</f>
        <v>27</v>
      </c>
      <c r="EF37" s="315">
        <f t="shared" si="48"/>
        <v>43139</v>
      </c>
      <c r="EG37" s="88">
        <f>VLOOKUP(EF37,'Price Data'!$B$4:$AD$1048576,MATCH(EK$4,'Price Data'!$B$2:$AE$2,0),FALSE)</f>
        <v>10.65</v>
      </c>
      <c r="EH37" s="5">
        <f t="shared" si="18"/>
        <v>0</v>
      </c>
      <c r="EI37" s="79"/>
      <c r="EJ37" s="212" t="str">
        <f>IF(EH37&gt;0,(EH37+SUM(EI$11:EI37))/EG$6-1,"N/A")</f>
        <v>N/A</v>
      </c>
      <c r="EK37" s="344">
        <f>IF(VLOOKUP(EK$4,Transactions!$C$26:$M$34,7,FALSE)&gt;EF37,0,IF(IFERROR(VLOOKUP(EK$4,Transactions!$C$45:$N74,8,FALSE),0)&gt;EF37,VLOOKUP(EK$4,Transactions!$C$26:$M$34,5,FALSE),VLOOKUP(EK$4,Transactions!$C$26:$M$34,5,FALSE)-IFERROR(VLOOKUP(EK$4,Transactions!$C$45:$N$47,5,FALSE),0)))</f>
        <v>0</v>
      </c>
      <c r="EM37" s="315">
        <f t="shared" si="49"/>
        <v>43139</v>
      </c>
      <c r="EN37" s="88">
        <f>VLOOKUP(EM37,'Price Data'!$B$4:$AD$1048576,MATCH(ER$4,'Price Data'!$B$2:$AE$2,0),FALSE)</f>
        <v>85.19</v>
      </c>
      <c r="EO37" s="5">
        <f t="shared" si="19"/>
        <v>85.19</v>
      </c>
      <c r="EP37" s="79"/>
      <c r="EQ37" s="212">
        <f>IF(EO37&gt;0,(EO37+SUM(EP$11:EP37))/EN$6-1,"N/A")</f>
        <v>-1.9527847811139254E-2</v>
      </c>
      <c r="ER37" s="344">
        <f>IF(VLOOKUP(ER$4,Transactions!$C$26:$M$34,7,FALSE)&gt;EM37,0,IF(IFERROR(VLOOKUP(ER$4,Transactions!$C$45:$N74,8,FALSE),0)&gt;EM37,VLOOKUP(ER$4,Transactions!$C$26:$M$34,5,FALSE),VLOOKUP(ER$4,Transactions!$C$26:$M$34,5,FALSE)-IFERROR(VLOOKUP(ER$4,Transactions!$C$45:$N$47,5,FALSE),0)))</f>
        <v>0</v>
      </c>
      <c r="ET37" s="315">
        <f t="shared" si="50"/>
        <v>43139</v>
      </c>
      <c r="EU37" s="88">
        <f>VLOOKUP(ET37,'Price Data'!$B$4:$AD$1048576,MATCH(EY$4,'Price Data'!$B$2:$AE$2,0),FALSE)</f>
        <v>85.2</v>
      </c>
      <c r="EV37" s="5">
        <f t="shared" si="20"/>
        <v>85.2</v>
      </c>
      <c r="EW37" s="79"/>
      <c r="EX37" s="212">
        <f>IF(EV37&gt;0,(EV37+SUM(EW$11:EW37))/EU$6-1,"N/A")</f>
        <v>-2.2473967273143325E-2</v>
      </c>
      <c r="EY37" s="344">
        <f>IF(VLOOKUP(EY$4,Transactions!$C$26:$M$34,7,FALSE)&gt;ET37,0,IF(IFERROR(VLOOKUP(EY$4,Transactions!$C$45:$N74,8,FALSE),0)&gt;ET37,VLOOKUP(EY$4,Transactions!$C$26:$M$34,5,FALSE),VLOOKUP(EY$4,Transactions!$C$26:$M$34,5,FALSE)-IFERROR(VLOOKUP(EY$4,Transactions!$C$45:$N$47,5,FALSE),0)))</f>
        <v>12.608879734523402</v>
      </c>
      <c r="FA37" s="315">
        <f t="shared" si="51"/>
        <v>43139</v>
      </c>
      <c r="FB37" s="88">
        <f>VLOOKUP(FA37,'Price Data'!$B$4:$AD$1048576,MATCH(FF$4,'Price Data'!$B$2:$AE$2,0),FALSE)</f>
        <v>50.34</v>
      </c>
      <c r="FC37" s="5">
        <f t="shared" si="21"/>
        <v>50.34</v>
      </c>
      <c r="FD37" s="79"/>
      <c r="FE37" s="212">
        <f>IF(FC37&gt;0,(FC37+SUM(FD$11:FD37))/FB$6-1,"N/A")</f>
        <v>-1.6013263116832377E-2</v>
      </c>
      <c r="FF37" s="344">
        <f>IF(VLOOKUP(FF$4,Transactions!$C$26:$M$34,7,FALSE)&gt;FA37,0,IF(IFERROR(VLOOKUP(FF$4,Transactions!$C$45:$N74,8,FALSE),0)&gt;FA37,VLOOKUP(FF$4,Transactions!$C$26:$M$34,5,FALSE),VLOOKUP(FF$4,Transactions!$C$26:$M$34,5,FALSE)-IFERROR(VLOOKUP(FF$4,Transactions!$C$45:$N$47,5,FALSE),0)))</f>
        <v>20.356738833625901</v>
      </c>
      <c r="FH37" s="315">
        <f t="shared" si="52"/>
        <v>43139</v>
      </c>
      <c r="FI37" s="88">
        <f>VLOOKUP(FH37,'Price Data'!$B$4:$AD$1048576,MATCH(FM$4,'Price Data'!$B$2:$AE$2,0),FALSE)</f>
        <v>24.22</v>
      </c>
      <c r="FJ37" s="5">
        <f t="shared" si="22"/>
        <v>24.22</v>
      </c>
      <c r="FK37" s="79"/>
      <c r="FL37" s="212">
        <f>IF(FJ37&gt;0,(FJ37+SUM(FK$11:FK37))/FI$6-1,"N/A")</f>
        <v>-5.3388090349076878E-3</v>
      </c>
      <c r="FM37" s="344">
        <f>IF(VLOOKUP(FM$4,Transactions!$C$26:$M$34,7,FALSE)&gt;FH37,0,IF(IFERROR(VLOOKUP(FM$4,Transactions!$C$45:$N74,8,FALSE),0)&gt;FH37,VLOOKUP(FM$4,Transactions!$C$26:$M$34,5,FALSE),VLOOKUP(FM$4,Transactions!$C$26:$M$34,5,FALSE)-IFERROR(VLOOKUP(FM$4,Transactions!$C$45:$N$47,5,FALSE),0)))</f>
        <v>64.516221765913755</v>
      </c>
      <c r="FO37" s="315">
        <f t="shared" si="53"/>
        <v>43139</v>
      </c>
      <c r="FP37" s="88">
        <f>VLOOKUP(FO37,'Price Data'!$B$4:$AD$1048576,MATCH(FT$4,'Price Data'!$B$2:$AE$2,0),FALSE)</f>
        <v>102.4</v>
      </c>
      <c r="FQ37" s="5">
        <f t="shared" si="23"/>
        <v>102.4</v>
      </c>
      <c r="FR37" s="79"/>
      <c r="FS37" s="212">
        <f>IF(FQ37&gt;0,(FQ37+SUM(FR$11:FR37))/FP$6-1,"N/A")</f>
        <v>-2.8436108743013944E-2</v>
      </c>
      <c r="FT37" s="344">
        <f>IF(VLOOKUP(FT$4,Transactions!$C$26:$M$34,7,FALSE)&gt;FO37,0,IF(IFERROR(VLOOKUP(FT$4,Transactions!$C$45:$N74,8,FALSE),0)&gt;FO37,VLOOKUP(FT$4,Transactions!$C$26:$M$34,5,FALSE),VLOOKUP(FT$4,Transactions!$C$26:$M$34,5,FALSE)-IFERROR(VLOOKUP(FT$4,Transactions!$C$45:$N$47,5,FALSE),0)))</f>
        <v>4.6685611442644692</v>
      </c>
      <c r="FV37" s="315">
        <f t="shared" si="54"/>
        <v>43139</v>
      </c>
      <c r="FW37" s="88">
        <f>VLOOKUP(FV37,'Price Data'!$B$4:$AD$1048576,MATCH(GA$4,'Price Data'!$B$2:$AE$2,0),FALSE)</f>
        <v>112.19</v>
      </c>
      <c r="FX37" s="5">
        <f t="shared" si="24"/>
        <v>112.19</v>
      </c>
      <c r="FY37" s="79"/>
      <c r="FZ37" s="212">
        <f>IF(FX37&gt;0,(FX37+SUM(FY$11:FY37))/FW$6-1,"N/A")</f>
        <v>-3.100775193798444E-2</v>
      </c>
      <c r="GA37" s="344">
        <f>IF(VLOOKUP(GA$4,Transactions!$C$26:$M$34,7,FALSE)&gt;FV37,0,IF(IFERROR(VLOOKUP(GA$4,Transactions!$C$45:$N74,8,FALSE),0)&gt;FV37,VLOOKUP(GA$4,Transactions!$C$26:$M$34,5,FALSE),VLOOKUP(GA$4,Transactions!$C$26:$M$34,5,FALSE)-IFERROR(VLOOKUP(GA$4,Transactions!$C$45:$N$47,5,FALSE),0)))</f>
        <v>17.517743324720069</v>
      </c>
      <c r="GD37" s="315">
        <f t="shared" si="55"/>
        <v>43139</v>
      </c>
      <c r="GE37" s="88">
        <f>VLOOKUP(GD37,'Price Data'!$B$4:$AD$1048576,MATCH(GI$4,'Price Data'!$B$2:$AE$2,0),FALSE)</f>
        <v>1525.2619999999999</v>
      </c>
      <c r="GF37" s="5">
        <f t="shared" si="25"/>
        <v>1525.2619999999999</v>
      </c>
      <c r="GG37" s="79"/>
      <c r="GH37" s="212">
        <f>IF(GF37&gt;0,(GF37+SUM(GG$11:GG37))/GE$6-1,"N/A")</f>
        <v>-3.6333769277911543E-2</v>
      </c>
      <c r="GI37" s="374">
        <v>0.5</v>
      </c>
      <c r="GK37" s="315">
        <f t="shared" si="56"/>
        <v>43139</v>
      </c>
      <c r="GL37" s="88">
        <f>VLOOKUP(GK37,'Price Data'!$B$4:$AD$1048576,MATCH(GP$4,'Price Data'!$B$2:$AE$2,0),FALSE)</f>
        <v>2045.01</v>
      </c>
      <c r="GM37" s="5">
        <f t="shared" si="26"/>
        <v>2045.01</v>
      </c>
      <c r="GN37" s="79"/>
      <c r="GO37" s="212">
        <f>IF(GM37&gt;0,(GM37+SUM(GN$11:GN37))/GL$6-1,"N/A")</f>
        <v>-2.7782928046780175E-2</v>
      </c>
      <c r="GP37" s="374">
        <v>0.2</v>
      </c>
      <c r="GR37" s="315">
        <f t="shared" si="57"/>
        <v>43139</v>
      </c>
      <c r="GS37" s="88">
        <f>VLOOKUP(GR37,'Price Data'!$B$4:$AD$1048576,MATCH(GW$4,'Price Data'!$B$2:$AE$2,0),FALSE)</f>
        <v>2006.52</v>
      </c>
      <c r="GT37" s="5">
        <f t="shared" si="27"/>
        <v>2006.52</v>
      </c>
      <c r="GU37" s="79"/>
      <c r="GV37" s="212">
        <f>IF(GT37&gt;0,(GT37+SUM(GU$11:GU37))/GS$6-1,"N/A")</f>
        <v>-1.9473506746091829E-2</v>
      </c>
      <c r="GW37" s="374">
        <v>0.3</v>
      </c>
    </row>
    <row r="38" spans="1:205" x14ac:dyDescent="0.25">
      <c r="A38">
        <v>28</v>
      </c>
      <c r="B38" s="315">
        <f>'Price Data'!B32</f>
        <v>43140</v>
      </c>
      <c r="C38" s="200">
        <f t="shared" si="58"/>
        <v>23143.025250828843</v>
      </c>
      <c r="D38" s="200">
        <f t="shared" si="28"/>
        <v>0</v>
      </c>
      <c r="E38" s="200">
        <f t="shared" si="59"/>
        <v>6098.3306574126827</v>
      </c>
      <c r="F38" s="200">
        <f t="shared" si="29"/>
        <v>0</v>
      </c>
      <c r="I38" s="315">
        <f t="shared" si="30"/>
        <v>43140</v>
      </c>
      <c r="J38" s="88">
        <f>VLOOKUP(I38,'Price Data'!$B$4:$AD$1048576,MATCH(N$4,'Price Data'!$B$2:$AE$2,0),FALSE)</f>
        <v>69.39</v>
      </c>
      <c r="K38" s="5">
        <f t="shared" si="0"/>
        <v>0</v>
      </c>
      <c r="M38" s="212" t="str">
        <f>IF(K38&gt;0,(K38+SUM(L$11:L38))/J$6-1,"N/A")</f>
        <v>N/A</v>
      </c>
      <c r="N38" s="344">
        <f>IF(VLOOKUP(N$4,Transactions!$C$5:$M$23,7,FALSE)&gt;I38,0,IF(IFERROR(VLOOKUP(N$4,Transactions!$C$39:$N$42,8,FALSE),0)&gt;I38,VLOOKUP(N$4,Transactions!$C$5:$M$23,5,FALSE),VLOOKUP(N$4,Transactions!$C$5:$M$23,5,FALSE)-IFERROR(VLOOKUP(N$4,Transactions!$C$39:$N$42,5,FALSE),0)))</f>
        <v>0</v>
      </c>
      <c r="P38" s="315">
        <f t="shared" si="31"/>
        <v>43140</v>
      </c>
      <c r="Q38" s="88">
        <f>VLOOKUP(P38,'Price Data'!$B$4:$AD$1048576,MATCH(U$4,'Price Data'!$B$2:$AE$2,0),FALSE)</f>
        <v>58.42</v>
      </c>
      <c r="R38" s="5">
        <f t="shared" si="1"/>
        <v>0</v>
      </c>
      <c r="T38" s="212" t="str">
        <f>IF(R38&gt;0,(R38+SUM(S$11:S38))/Q$6-1,"N/A")</f>
        <v>N/A</v>
      </c>
      <c r="U38" s="344">
        <f>IF(VLOOKUP(U$4,Transactions!$C$5:$M$23,7,FALSE)&gt;P38,0,IF(IFERROR(VLOOKUP(U$4,Transactions!$C$39:$N$42,8,FALSE),0)&gt;P38,VLOOKUP(U$4,Transactions!$C$5:$M$23,5,FALSE),VLOOKUP(U$4,Transactions!$C$5:$M$23,5,FALSE)-IFERROR(VLOOKUP(U$4,Transactions!$C$39:$N$42,5,FALSE),0)))</f>
        <v>0</v>
      </c>
      <c r="W38" s="315">
        <f t="shared" si="32"/>
        <v>43140</v>
      </c>
      <c r="X38" s="88">
        <f>VLOOKUP(W38,'Price Data'!$B$4:$AD$1048576,MATCH(AB$4,'Price Data'!$B$2:$AE$2,0),FALSE)</f>
        <v>103.09</v>
      </c>
      <c r="Y38" s="5">
        <f t="shared" si="2"/>
        <v>0</v>
      </c>
      <c r="Z38" s="79"/>
      <c r="AA38" s="212" t="str">
        <f>IF(Y38&gt;0,(Y38+SUM(Z$11:Z38))/X$6-1,"N/A")</f>
        <v>N/A</v>
      </c>
      <c r="AB38" s="344">
        <f>IF(VLOOKUP(AB$4,Transactions!$C$5:$M$23,7,FALSE)&gt;W38,0,IF(IFERROR(VLOOKUP(AB$4,Transactions!$C$39:$N$42,8,FALSE),0)&gt;W38,VLOOKUP(AB$4,Transactions!$C$5:$M$23,5,FALSE),VLOOKUP(AB$4,Transactions!$C$5:$M$23,5,FALSE)-IFERROR(VLOOKUP(AB$4,Transactions!$C$39:$N$42,5,FALSE),0)))</f>
        <v>0</v>
      </c>
      <c r="AD38" s="315">
        <f t="shared" si="33"/>
        <v>43140</v>
      </c>
      <c r="AE38" s="88">
        <f>VLOOKUP(AD38,'Price Data'!$B$4:$AD$1048576,MATCH(AI$4,'Price Data'!$B$2:$AE$2,0),FALSE)</f>
        <v>74.87</v>
      </c>
      <c r="AF38" s="5">
        <f t="shared" si="3"/>
        <v>0</v>
      </c>
      <c r="AG38" s="79"/>
      <c r="AH38" s="212" t="str">
        <f>IF(AF38&gt;0,(AF38+SUM(AG$11:AG38))/AE$6-1,"N/A")</f>
        <v>N/A</v>
      </c>
      <c r="AI38" s="344">
        <f>IF(VLOOKUP(AI$4,Transactions!$C$5:$M$23,7,FALSE)&gt;AD38,0,IF(IFERROR(VLOOKUP(AI$4,Transactions!$C$39:$N$42,8,FALSE),0)&gt;AD38,VLOOKUP(AI$4,Transactions!$C$5:$M$23,5,FALSE),VLOOKUP(AI$4,Transactions!$C$5:$M$23,5,FALSE)-IFERROR(VLOOKUP(AI$4,Transactions!$C$39:$N$42,5,FALSE),0)))</f>
        <v>0</v>
      </c>
      <c r="AK38" s="315">
        <f t="shared" si="34"/>
        <v>43140</v>
      </c>
      <c r="AL38" s="88">
        <f>VLOOKUP(AK38,'Price Data'!$B$4:$AD$1048576,MATCH(AP$4,'Price Data'!$B$2:$AE$2,0),FALSE)</f>
        <v>392.91</v>
      </c>
      <c r="AM38" s="5">
        <f t="shared" si="4"/>
        <v>0</v>
      </c>
      <c r="AN38" s="79"/>
      <c r="AO38" s="212" t="str">
        <f>IF(AM38&gt;0,(AM38+SUM(AN$11:AN38))/AL$6-1,"N/A")</f>
        <v>N/A</v>
      </c>
      <c r="AP38" s="344">
        <f>IF(VLOOKUP(AP$4,Transactions!$C$5:$M$23,7,FALSE)&gt;AK38,0,IF(IFERROR(VLOOKUP(AP$4,Transactions!$C$39:$N$42,8,FALSE),0)&gt;AK38,VLOOKUP(AP$4,Transactions!$C$5:$M$23,5,FALSE),VLOOKUP(AP$4,Transactions!$C$5:$M$23,5,FALSE)-IFERROR(VLOOKUP(AP$4,Transactions!$C$39:$N$42,5,FALSE),0)))</f>
        <v>0</v>
      </c>
      <c r="AR38" s="315">
        <f t="shared" si="35"/>
        <v>43140</v>
      </c>
      <c r="AS38" s="88">
        <f>VLOOKUP(AR38,'Price Data'!$B$4:$AD$1048576,MATCH(AW$4,'Price Data'!$B$2:$AE$2,0),FALSE)</f>
        <v>111.3</v>
      </c>
      <c r="AT38" s="5">
        <f t="shared" si="5"/>
        <v>0</v>
      </c>
      <c r="AU38" s="79"/>
      <c r="AV38" s="212" t="str">
        <f>IF(AT38&gt;0,(AT38+SUM(AU$11:AU38))/AS$6-1,"N/A")</f>
        <v>N/A</v>
      </c>
      <c r="AW38" s="344">
        <f>IF(VLOOKUP(AW$4,Transactions!$C$5:$M$23,7,FALSE)&gt;AR38,0,IF(IFERROR(VLOOKUP(AW$4,Transactions!$C$39:$N$42,8,FALSE),0)&gt;AR38,VLOOKUP(AW$4,Transactions!$C$5:$M$23,5,FALSE),VLOOKUP(AW$4,Transactions!$C$5:$M$23,5,FALSE)-IFERROR(VLOOKUP(AW$4,Transactions!$C$39:$N$42,5,FALSE),0)))</f>
        <v>0</v>
      </c>
      <c r="AY38" s="315">
        <f t="shared" si="36"/>
        <v>43140</v>
      </c>
      <c r="AZ38" s="88">
        <f>VLOOKUP(AY38,'Price Data'!$B$4:$AD$1048576,MATCH(BD$4,'Price Data'!$B$2:$AE$2,0),FALSE)</f>
        <v>106.98</v>
      </c>
      <c r="BA38" s="5">
        <f t="shared" si="6"/>
        <v>0</v>
      </c>
      <c r="BB38" s="79"/>
      <c r="BC38" s="212" t="str">
        <f>IF(BA38&gt;0,(BA38+SUM(BB$11:BB38))/AZ$6-1,"N/A")</f>
        <v>N/A</v>
      </c>
      <c r="BD38" s="344">
        <f>IF(VLOOKUP(BD$4,Transactions!$C$5:$M$23,7,FALSE)&gt;AY38,0,IF(IFERROR(VLOOKUP(BD$4,Transactions!$C$39:$N$42,8,FALSE),0)&gt;AY38,VLOOKUP(BD$4,Transactions!$C$5:$M$23,5,FALSE),VLOOKUP(BD$4,Transactions!$C$5:$M$23,5,FALSE)-IFERROR(VLOOKUP(BD$4,Transactions!$C$39:$N$42,5,FALSE),0)))</f>
        <v>0</v>
      </c>
      <c r="BF38" s="315">
        <f t="shared" si="37"/>
        <v>43140</v>
      </c>
      <c r="BG38" s="88">
        <f>VLOOKUP(BF38,'Price Data'!$B$4:$AD$1048576,MATCH(BK$4,'Price Data'!$B$2:$AE$2,0),FALSE)</f>
        <v>62.7</v>
      </c>
      <c r="BH38" s="5">
        <f t="shared" si="7"/>
        <v>62.7</v>
      </c>
      <c r="BI38" s="79"/>
      <c r="BJ38" s="212">
        <f>IF(BH38&gt;0,(BH38+SUM(BI$11:BI38))/BG$6-1,"N/A")</f>
        <v>2.9699738903394168E-2</v>
      </c>
      <c r="BK38" s="344">
        <f>IF(VLOOKUP(BK$4,Transactions!$C$5:$M$23,7,FALSE)&gt;BF38,0,IF(IFERROR(VLOOKUP(BK$4,Transactions!$C$39:$N$42,8,FALSE),0)&gt;BF38,VLOOKUP(BK$4,Transactions!$C$5:$M$23,5,FALSE),VLOOKUP(BK$4,Transactions!$C$5:$M$23,5,FALSE)-IFERROR(VLOOKUP(BK$4,Transactions!$C$39:$N$42,5,FALSE),0)))</f>
        <v>10</v>
      </c>
      <c r="BM38" s="315">
        <f t="shared" si="38"/>
        <v>43140</v>
      </c>
      <c r="BN38" s="88">
        <f>VLOOKUP(BM38,'Price Data'!$B$4:$AD$1048576,MATCH(BR$4,'Price Data'!$B$2:$AE$2,0),FALSE)</f>
        <v>48.08</v>
      </c>
      <c r="BO38" s="5">
        <f t="shared" si="8"/>
        <v>48.08</v>
      </c>
      <c r="BP38" s="79"/>
      <c r="BQ38" s="212">
        <f>IF(BO38&gt;0,(BO38+SUM(BP$11:BP38))/BN$6-1,"N/A")</f>
        <v>-5.946791862284817E-2</v>
      </c>
      <c r="BR38" s="344">
        <f>IF(VLOOKUP(BR$4,Transactions!$C$5:$M$23,7,FALSE)&gt;BM38,0,IF(IFERROR(VLOOKUP(BR$4,Transactions!$C$39:$N$42,8,FALSE),0)&gt;BM38,VLOOKUP(BR$4,Transactions!$C$5:$M$23,5,FALSE),VLOOKUP(BR$4,Transactions!$C$5:$M$23,5,FALSE)-IFERROR(VLOOKUP(BR$4,Transactions!$C$39:$N$42,5,FALSE),0)))</f>
        <v>12</v>
      </c>
      <c r="BT38" s="315">
        <f t="shared" si="39"/>
        <v>43140</v>
      </c>
      <c r="BU38" s="88">
        <f>VLOOKUP(BT38,'Price Data'!$B$4:$AD$1048576,MATCH(BY$4,'Price Data'!$B$2:$AE$2,0),FALSE)</f>
        <v>97.73</v>
      </c>
      <c r="BV38" s="5">
        <f t="shared" si="9"/>
        <v>97.73</v>
      </c>
      <c r="BW38" s="79"/>
      <c r="BX38" s="212">
        <f>IF(BV38&gt;0,(BV38+SUM(BW$11:BW38))/BU$6-1,"N/A")</f>
        <v>8.1527120695346067E-2</v>
      </c>
      <c r="BY38" s="344">
        <f>IF(VLOOKUP(BY$4,Transactions!$C$5:$M$23,7,FALSE)&gt;BT38,0,IF(IFERROR(VLOOKUP(BY$4,Transactions!$C$39:$N$42,8,FALSE),0)&gt;BT38,VLOOKUP(BY$4,Transactions!$C$5:$M$23,5,FALSE),VLOOKUP(BY$4,Transactions!$C$5:$M$23,5,FALSE)-IFERROR(VLOOKUP(BY$4,Transactions!$C$39:$N$42,5,FALSE),0)))</f>
        <v>11</v>
      </c>
      <c r="CA38" s="315">
        <f t="shared" si="40"/>
        <v>43140</v>
      </c>
      <c r="CB38" s="88">
        <f>VLOOKUP(CA38,'Price Data'!$B$4:$AD$1048576,MATCH(CF$4,'Price Data'!$B$2:$AE$2,0),FALSE)</f>
        <v>210.26</v>
      </c>
      <c r="CC38" s="5">
        <f t="shared" si="10"/>
        <v>210.26</v>
      </c>
      <c r="CD38" s="79"/>
      <c r="CE38" s="212">
        <f>IF(CC38&gt;0,(CC38+SUM(CD$11:CD38))/CB$6-1,"N/A")</f>
        <v>-7.7831736448352729E-2</v>
      </c>
      <c r="CF38" s="344">
        <f>IF(VLOOKUP(CF$4,Transactions!$C$5:$M$23,7,FALSE)&gt;CA38,0,IF(IFERROR(VLOOKUP(CF$4,Transactions!$C$39:$N$42,8,FALSE),0)&gt;CA38,VLOOKUP(CF$4,Transactions!$C$5:$M$23,5,FALSE),VLOOKUP(CF$4,Transactions!$C$5:$M$23,5,FALSE)-IFERROR(VLOOKUP(CF$4,Transactions!$C$39:$N$42,5,FALSE),0)))</f>
        <v>6</v>
      </c>
      <c r="CH38" s="315">
        <f t="shared" si="41"/>
        <v>43140</v>
      </c>
      <c r="CI38" s="88">
        <f>VLOOKUP(CH38,'Price Data'!$B$4:$AD$1048576,MATCH(CM$4,'Price Data'!$B$2:$AE$2,0),FALSE)</f>
        <v>74.75</v>
      </c>
      <c r="CJ38" s="5">
        <f t="shared" si="11"/>
        <v>74.75</v>
      </c>
      <c r="CK38" s="79"/>
      <c r="CL38" s="212">
        <f>IF(CJ38&gt;0,(CJ38+SUM(CK$11:CK38))/CI$6-1,"N/A")</f>
        <v>1.5349089921216974E-2</v>
      </c>
      <c r="CM38" s="344">
        <f>IF(VLOOKUP(CM$4,Transactions!$C$5:$M$23,7,FALSE)&gt;CH38,0,IF(IFERROR(VLOOKUP(CM$4,Transactions!$C$39:$N$42,8,FALSE),0)&gt;CH38,VLOOKUP(CM$4,Transactions!$C$5:$M$23,5,FALSE),VLOOKUP(CM$4,Transactions!$C$5:$M$23,5,FALSE)-IFERROR(VLOOKUP(CM$4,Transactions!$C$39:$N$42,5,FALSE),0)))</f>
        <v>19</v>
      </c>
      <c r="CO38" s="315">
        <f t="shared" si="42"/>
        <v>43140</v>
      </c>
      <c r="CP38" s="88">
        <f>VLOOKUP(CO38,'Price Data'!$B$4:$AD$1048576,MATCH(CT$4,'Price Data'!$B$2:$AE$2,0),FALSE)</f>
        <v>110.08</v>
      </c>
      <c r="CQ38" s="5">
        <f t="shared" si="12"/>
        <v>110.08</v>
      </c>
      <c r="CR38" s="79"/>
      <c r="CS38" s="212">
        <f>IF(CQ38&gt;0,(CQ38+SUM(CR$11:CR38))/CP$6-1,"N/A")</f>
        <v>-2.0291918832324729E-2</v>
      </c>
      <c r="CT38" s="344">
        <f>IF(VLOOKUP(CT$4,Transactions!$C$5:$M$23,7,FALSE)&gt;CO38,0,IF(IFERROR(VLOOKUP(CT$4,Transactions!$C$39:$N$42,8,FALSE),0)&gt;CO38,VLOOKUP(CT$4,Transactions!$C$5:$M$23,5,FALSE),VLOOKUP(CT$4,Transactions!$C$5:$M$23,5,FALSE)-IFERROR(VLOOKUP(CT$4,Transactions!$C$39:$N$42,5,FALSE),0)))</f>
        <v>7</v>
      </c>
      <c r="CV38" s="315">
        <f t="shared" si="43"/>
        <v>43140</v>
      </c>
      <c r="CW38" s="88">
        <f>VLOOKUP(CV38,'Price Data'!$B$4:$AD$1048576,MATCH(DA$4,'Price Data'!$B$2:$AE$2,0),FALSE)</f>
        <v>191.21</v>
      </c>
      <c r="CX38" s="5">
        <f t="shared" si="13"/>
        <v>191.21</v>
      </c>
      <c r="CY38" s="79"/>
      <c r="CZ38" s="212">
        <f>IF(CX38&gt;0,(CX38+SUM(CY$11:CY38))/CW$6-1,"N/A")</f>
        <v>1.6479719313167829E-2</v>
      </c>
      <c r="DA38" s="344">
        <f>IF(VLOOKUP(DA$4,Transactions!$C$5:$M$23,7,FALSE)&gt;CV38,0,IF(IFERROR(VLOOKUP(DA$4,Transactions!$C$39:$N$42,8,FALSE),0)&gt;CV38,VLOOKUP(DA$4,Transactions!$C$5:$M$23,5,FALSE),VLOOKUP(DA$4,Transactions!$C$5:$M$23,5,FALSE)-IFERROR(VLOOKUP(DA$4,Transactions!$C$39:$N$42,5,FALSE),0)))</f>
        <v>9.4038062835574934</v>
      </c>
      <c r="DC38" s="315">
        <f t="shared" si="44"/>
        <v>43140</v>
      </c>
      <c r="DD38" s="88">
        <f>VLOOKUP(DC38,'Price Data'!$B$4:$AD$1048576,MATCH(DH$4,'Price Data'!$B$2:$AE$2,0),FALSE)</f>
        <v>154.59</v>
      </c>
      <c r="DE38" s="5">
        <f t="shared" si="14"/>
        <v>154.59</v>
      </c>
      <c r="DF38" s="79"/>
      <c r="DG38" s="212">
        <f>IF(DE38&gt;0,(DE38+SUM(DF$11:DF38))/DD$6-1,"N/A")</f>
        <v>-2.2633874944679722E-2</v>
      </c>
      <c r="DH38" s="344">
        <f>IF(VLOOKUP(DH$4,Transactions!$C$5:$M$23,7,FALSE)&gt;DC38,0,IF(IFERROR(VLOOKUP(DH$4,Transactions!$C$39:$N$42,8,FALSE),0)&gt;DC38,VLOOKUP(DH$4,Transactions!$C$5:$M$23,5,FALSE),VLOOKUP(DH$4,Transactions!$C$5:$M$23,5,FALSE)-IFERROR(VLOOKUP(DH$4,Transactions!$C$39:$N$42,5,FALSE),0)))</f>
        <v>64.264399064297919</v>
      </c>
      <c r="DJ38" s="315">
        <f t="shared" si="45"/>
        <v>43140</v>
      </c>
      <c r="DK38" s="88">
        <f>VLOOKUP(DJ38,'Price Data'!$B$4:$AD$1048576,MATCH(DO$4,'Price Data'!$B$2:$AE$2,0),FALSE)</f>
        <v>235.32</v>
      </c>
      <c r="DL38" s="5">
        <f t="shared" si="15"/>
        <v>235.32</v>
      </c>
      <c r="DM38" s="79"/>
      <c r="DN38" s="212">
        <f>IF(DL38&gt;0,(DL38+SUM(DM$11:DM38))/DK$6-1,"N/A")</f>
        <v>-5.6795863561665882E-2</v>
      </c>
      <c r="DO38" s="344">
        <f>IF(VLOOKUP(DO$4,Transactions!$C$5:$M$23,7,FALSE)&gt;DJ38,0,IF(IFERROR(VLOOKUP(DO$4,Transactions!$C$39:$N$42,8,FALSE),0)&gt;DJ38,VLOOKUP(DO$4,Transactions!$C$5:$M$23,5,FALSE),VLOOKUP(DO$4,Transactions!$C$5:$M$23,5,FALSE)-IFERROR(VLOOKUP(DO$4,Transactions!$C$39:$N$42,5,FALSE),0)))</f>
        <v>8</v>
      </c>
      <c r="DQ38" s="315">
        <f t="shared" si="46"/>
        <v>43140</v>
      </c>
      <c r="DR38" s="88">
        <f>VLOOKUP(DQ38,'Price Data'!$B$4:$AD$1048576,MATCH(DV$4,'Price Data'!$B$2:$AE$2,0),FALSE)</f>
        <v>88.18</v>
      </c>
      <c r="DS38" s="5">
        <f t="shared" si="16"/>
        <v>88.18</v>
      </c>
      <c r="DT38" s="79"/>
      <c r="DU38" s="212">
        <f>IF(DS38&gt;0,(DS38+SUM(DT$11:DT38))/DR$6-1,"N/A")</f>
        <v>3.0862754267009684E-2</v>
      </c>
      <c r="DV38" s="344">
        <f>IF(VLOOKUP(DV$4,Transactions!$C$5:$M$23,7,FALSE)&gt;DQ38,0,IF(IFERROR(VLOOKUP(DV$4,Transactions!$C$39:$N$42,8,FALSE),0)&gt;DQ38,VLOOKUP(DV$4,Transactions!$C$5:$M$23,5,FALSE),VLOOKUP(DV$4,Transactions!$C$5:$M$23,5,FALSE)-IFERROR(VLOOKUP(DV$4,Transactions!$C$39:$N$42,5,FALSE),0)))</f>
        <v>23</v>
      </c>
      <c r="DX38" s="315">
        <f t="shared" si="47"/>
        <v>43140</v>
      </c>
      <c r="DY38" s="88">
        <f>VLOOKUP(DX38,'Price Data'!$B$4:$AD$1048576,MATCH(EC$4,'Price Data'!$B$2:$AE$2,0),FALSE)</f>
        <v>65.489999999999995</v>
      </c>
      <c r="DZ38" s="5">
        <f t="shared" si="17"/>
        <v>65.489999999999995</v>
      </c>
      <c r="EA38" s="79"/>
      <c r="EB38" s="212">
        <f>IF(DZ38&gt;0,(DZ38+SUM(EA$11:EA38))/DY$6-1,"N/A")</f>
        <v>4.7002398081534835E-2</v>
      </c>
      <c r="EC38" s="344">
        <f>IF(VLOOKUP(EC$4,Transactions!$C$5:$M$23,7,FALSE)&gt;DX38,0,IF(IFERROR(VLOOKUP(EC$4,Transactions!$C$39:$N$42,8,FALSE),0)&gt;DX38,VLOOKUP(EC$4,Transactions!$C$5:$M$23,5,FALSE),VLOOKUP(EC$4,Transactions!$C$5:$M$23,5,FALSE)-IFERROR(VLOOKUP(EC$4,Transactions!$C$39:$N$42,5,FALSE),0)))</f>
        <v>27</v>
      </c>
      <c r="EF38" s="315">
        <f t="shared" si="48"/>
        <v>43140</v>
      </c>
      <c r="EG38" s="88">
        <f>VLOOKUP(EF38,'Price Data'!$B$4:$AD$1048576,MATCH(EK$4,'Price Data'!$B$2:$AE$2,0),FALSE)</f>
        <v>10.66</v>
      </c>
      <c r="EH38" s="5">
        <f t="shared" si="18"/>
        <v>0</v>
      </c>
      <c r="EI38" s="79"/>
      <c r="EJ38" s="212" t="str">
        <f>IF(EH38&gt;0,(EH38+SUM(EI$11:EI38))/EG$6-1,"N/A")</f>
        <v>N/A</v>
      </c>
      <c r="EK38" s="344">
        <f>IF(VLOOKUP(EK$4,Transactions!$C$26:$M$34,7,FALSE)&gt;EF38,0,IF(IFERROR(VLOOKUP(EK$4,Transactions!$C$45:$N75,8,FALSE),0)&gt;EF38,VLOOKUP(EK$4,Transactions!$C$26:$M$34,5,FALSE),VLOOKUP(EK$4,Transactions!$C$26:$M$34,5,FALSE)-IFERROR(VLOOKUP(EK$4,Transactions!$C$45:$N$47,5,FALSE),0)))</f>
        <v>0</v>
      </c>
      <c r="EM38" s="315">
        <f t="shared" si="49"/>
        <v>43140</v>
      </c>
      <c r="EN38" s="88">
        <f>VLOOKUP(EM38,'Price Data'!$B$4:$AD$1048576,MATCH(ER$4,'Price Data'!$B$2:$AE$2,0),FALSE)</f>
        <v>84.95</v>
      </c>
      <c r="EO38" s="5">
        <f t="shared" si="19"/>
        <v>84.95</v>
      </c>
      <c r="EP38" s="79"/>
      <c r="EQ38" s="212">
        <f>IF(EO38&gt;0,(EO38+SUM(EP$11:EP38))/EN$6-1,"N/A")</f>
        <v>-2.2278248911299592E-2</v>
      </c>
      <c r="ER38" s="344">
        <f>IF(VLOOKUP(ER$4,Transactions!$C$26:$M$34,7,FALSE)&gt;EM38,0,IF(IFERROR(VLOOKUP(ER$4,Transactions!$C$45:$N75,8,FALSE),0)&gt;EM38,VLOOKUP(ER$4,Transactions!$C$26:$M$34,5,FALSE),VLOOKUP(ER$4,Transactions!$C$26:$M$34,5,FALSE)-IFERROR(VLOOKUP(ER$4,Transactions!$C$45:$N$47,5,FALSE),0)))</f>
        <v>0</v>
      </c>
      <c r="ET38" s="315">
        <f t="shared" si="50"/>
        <v>43140</v>
      </c>
      <c r="EU38" s="88">
        <f>VLOOKUP(ET38,'Price Data'!$B$4:$AD$1048576,MATCH(EY$4,'Price Data'!$B$2:$AE$2,0),FALSE)</f>
        <v>85.03</v>
      </c>
      <c r="EV38" s="5">
        <f t="shared" si="20"/>
        <v>85.03</v>
      </c>
      <c r="EW38" s="79"/>
      <c r="EX38" s="212">
        <f>IF(EV38&gt;0,(EV38+SUM(EW$11:EW38))/EU$6-1,"N/A")</f>
        <v>-2.4419269939352284E-2</v>
      </c>
      <c r="EY38" s="344">
        <f>IF(VLOOKUP(EY$4,Transactions!$C$26:$M$34,7,FALSE)&gt;ET38,0,IF(IFERROR(VLOOKUP(EY$4,Transactions!$C$45:$N75,8,FALSE),0)&gt;ET38,VLOOKUP(EY$4,Transactions!$C$26:$M$34,5,FALSE),VLOOKUP(EY$4,Transactions!$C$26:$M$34,5,FALSE)-IFERROR(VLOOKUP(EY$4,Transactions!$C$45:$N$47,5,FALSE),0)))</f>
        <v>12.608879734523402</v>
      </c>
      <c r="FA38" s="315">
        <f t="shared" si="51"/>
        <v>43140</v>
      </c>
      <c r="FB38" s="88">
        <f>VLOOKUP(FA38,'Price Data'!$B$4:$AD$1048576,MATCH(FF$4,'Price Data'!$B$2:$AE$2,0),FALSE)</f>
        <v>50.57</v>
      </c>
      <c r="FC38" s="5">
        <f t="shared" si="21"/>
        <v>50.57</v>
      </c>
      <c r="FD38" s="79"/>
      <c r="FE38" s="212">
        <f>IF(FC38&gt;0,(FC38+SUM(FD$11:FD38))/FB$6-1,"N/A")</f>
        <v>-1.1527208894090091E-2</v>
      </c>
      <c r="FF38" s="344">
        <f>IF(VLOOKUP(FF$4,Transactions!$C$26:$M$34,7,FALSE)&gt;FA38,0,IF(IFERROR(VLOOKUP(FF$4,Transactions!$C$45:$N75,8,FALSE),0)&gt;FA38,VLOOKUP(FF$4,Transactions!$C$26:$M$34,5,FALSE),VLOOKUP(FF$4,Transactions!$C$26:$M$34,5,FALSE)-IFERROR(VLOOKUP(FF$4,Transactions!$C$45:$N$47,5,FALSE),0)))</f>
        <v>20.356738833625901</v>
      </c>
      <c r="FH38" s="315">
        <f t="shared" si="52"/>
        <v>43140</v>
      </c>
      <c r="FI38" s="88">
        <f>VLOOKUP(FH38,'Price Data'!$B$4:$AD$1048576,MATCH(FM$4,'Price Data'!$B$2:$AE$2,0),FALSE)</f>
        <v>24.18</v>
      </c>
      <c r="FJ38" s="5">
        <f t="shared" si="22"/>
        <v>24.18</v>
      </c>
      <c r="FK38" s="79"/>
      <c r="FL38" s="212">
        <f>IF(FJ38&gt;0,(FJ38+SUM(FK$11:FK38))/FI$6-1,"N/A")</f>
        <v>-6.9815195071869507E-3</v>
      </c>
      <c r="FM38" s="344">
        <f>IF(VLOOKUP(FM$4,Transactions!$C$26:$M$34,7,FALSE)&gt;FH38,0,IF(IFERROR(VLOOKUP(FM$4,Transactions!$C$45:$N75,8,FALSE),0)&gt;FH38,VLOOKUP(FM$4,Transactions!$C$26:$M$34,5,FALSE),VLOOKUP(FM$4,Transactions!$C$26:$M$34,5,FALSE)-IFERROR(VLOOKUP(FM$4,Transactions!$C$45:$N$47,5,FALSE),0)))</f>
        <v>64.516221765913755</v>
      </c>
      <c r="FO38" s="315">
        <f t="shared" si="53"/>
        <v>43140</v>
      </c>
      <c r="FP38" s="88">
        <f>VLOOKUP(FO38,'Price Data'!$B$4:$AD$1048576,MATCH(FT$4,'Price Data'!$B$2:$AE$2,0),FALSE)</f>
        <v>102.22</v>
      </c>
      <c r="FQ38" s="5">
        <f t="shared" si="23"/>
        <v>102.22</v>
      </c>
      <c r="FR38" s="79"/>
      <c r="FS38" s="212">
        <f>IF(FQ38&gt;0,(FQ38+SUM(FR$11:FR38))/FP$6-1,"N/A")</f>
        <v>-3.0141138581036175E-2</v>
      </c>
      <c r="FT38" s="344">
        <f>IF(VLOOKUP(FT$4,Transactions!$C$26:$M$34,7,FALSE)&gt;FO38,0,IF(IFERROR(VLOOKUP(FT$4,Transactions!$C$45:$N75,8,FALSE),0)&gt;FO38,VLOOKUP(FT$4,Transactions!$C$26:$M$34,5,FALSE),VLOOKUP(FT$4,Transactions!$C$26:$M$34,5,FALSE)-IFERROR(VLOOKUP(FT$4,Transactions!$C$45:$N$47,5,FALSE),0)))</f>
        <v>4.6685611442644692</v>
      </c>
      <c r="FV38" s="315">
        <f t="shared" si="54"/>
        <v>43140</v>
      </c>
      <c r="FW38" s="88">
        <f>VLOOKUP(FV38,'Price Data'!$B$4:$AD$1048576,MATCH(GA$4,'Price Data'!$B$2:$AE$2,0),FALSE)</f>
        <v>111.86</v>
      </c>
      <c r="FX38" s="5">
        <f t="shared" si="24"/>
        <v>111.86</v>
      </c>
      <c r="FY38" s="79"/>
      <c r="FZ38" s="212">
        <f>IF(FX38&gt;0,(FX38+SUM(FY$11:FY38))/FW$6-1,"N/A")</f>
        <v>-3.385012919896635E-2</v>
      </c>
      <c r="GA38" s="344">
        <f>IF(VLOOKUP(GA$4,Transactions!$C$26:$M$34,7,FALSE)&gt;FV38,0,IF(IFERROR(VLOOKUP(GA$4,Transactions!$C$45:$N75,8,FALSE),0)&gt;FV38,VLOOKUP(GA$4,Transactions!$C$26:$M$34,5,FALSE),VLOOKUP(GA$4,Transactions!$C$26:$M$34,5,FALSE)-IFERROR(VLOOKUP(GA$4,Transactions!$C$45:$N$47,5,FALSE),0)))</f>
        <v>17.517743324720069</v>
      </c>
      <c r="GD38" s="315">
        <f t="shared" si="55"/>
        <v>43140</v>
      </c>
      <c r="GE38" s="88">
        <f>VLOOKUP(GD38,'Price Data'!$B$4:$AD$1048576,MATCH(GI$4,'Price Data'!$B$2:$AE$2,0),FALSE)</f>
        <v>1546.549</v>
      </c>
      <c r="GF38" s="5">
        <f t="shared" si="25"/>
        <v>1546.549</v>
      </c>
      <c r="GG38" s="79"/>
      <c r="GH38" s="212">
        <f>IF(GF38&gt;0,(GF38+SUM(GG$11:GG38))/GE$6-1,"N/A")</f>
        <v>-2.2884563139306424E-2</v>
      </c>
      <c r="GI38" s="374">
        <v>0.5</v>
      </c>
      <c r="GK38" s="315">
        <f t="shared" si="56"/>
        <v>43140</v>
      </c>
      <c r="GL38" s="88">
        <f>VLOOKUP(GK38,'Price Data'!$B$4:$AD$1048576,MATCH(GP$4,'Price Data'!$B$2:$AE$2,0),FALSE)</f>
        <v>2050.9</v>
      </c>
      <c r="GM38" s="5">
        <f t="shared" si="26"/>
        <v>2050.9</v>
      </c>
      <c r="GN38" s="79"/>
      <c r="GO38" s="212">
        <f>IF(GM38&gt;0,(GM38+SUM(GN$11:GN38))/GL$6-1,"N/A")</f>
        <v>-2.4982766407568358E-2</v>
      </c>
      <c r="GP38" s="374">
        <v>0.2</v>
      </c>
      <c r="GR38" s="315">
        <f t="shared" si="57"/>
        <v>43140</v>
      </c>
      <c r="GS38" s="88">
        <f>VLOOKUP(GR38,'Price Data'!$B$4:$AD$1048576,MATCH(GW$4,'Price Data'!$B$2:$AE$2,0),FALSE)</f>
        <v>2007.17</v>
      </c>
      <c r="GT38" s="5">
        <f t="shared" si="27"/>
        <v>2007.17</v>
      </c>
      <c r="GU38" s="79"/>
      <c r="GV38" s="212">
        <f>IF(GT38&gt;0,(GT38+SUM(GU$11:GU38))/GS$6-1,"N/A")</f>
        <v>-1.9155871127899515E-2</v>
      </c>
      <c r="GW38" s="374">
        <v>0.3</v>
      </c>
    </row>
    <row r="39" spans="1:205" x14ac:dyDescent="0.25">
      <c r="A39">
        <v>29</v>
      </c>
      <c r="B39" s="315">
        <f>'Price Data'!B33</f>
        <v>43143</v>
      </c>
      <c r="C39" s="200">
        <f t="shared" si="58"/>
        <v>23411.269562071458</v>
      </c>
      <c r="D39" s="200">
        <f t="shared" si="28"/>
        <v>0</v>
      </c>
      <c r="E39" s="200">
        <f t="shared" si="59"/>
        <v>6098.8467838424021</v>
      </c>
      <c r="F39" s="200">
        <f t="shared" si="29"/>
        <v>0</v>
      </c>
      <c r="I39" s="315">
        <f t="shared" si="30"/>
        <v>43143</v>
      </c>
      <c r="J39" s="88">
        <f>VLOOKUP(I39,'Price Data'!$B$4:$AD$1048576,MATCH(N$4,'Price Data'!$B$2:$AE$2,0),FALSE)</f>
        <v>69.87</v>
      </c>
      <c r="K39" s="5">
        <f t="shared" si="0"/>
        <v>0</v>
      </c>
      <c r="M39" s="212" t="str">
        <f>IF(K39&gt;0,(K39+SUM(L$11:L39))/J$6-1,"N/A")</f>
        <v>N/A</v>
      </c>
      <c r="N39" s="344">
        <f>IF(VLOOKUP(N$4,Transactions!$C$5:$M$23,7,FALSE)&gt;I39,0,IF(IFERROR(VLOOKUP(N$4,Transactions!$C$39:$N$42,8,FALSE),0)&gt;I39,VLOOKUP(N$4,Transactions!$C$5:$M$23,5,FALSE),VLOOKUP(N$4,Transactions!$C$5:$M$23,5,FALSE)-IFERROR(VLOOKUP(N$4,Transactions!$C$39:$N$42,5,FALSE),0)))</f>
        <v>0</v>
      </c>
      <c r="P39" s="315">
        <f t="shared" si="31"/>
        <v>43143</v>
      </c>
      <c r="Q39" s="88">
        <f>VLOOKUP(P39,'Price Data'!$B$4:$AD$1048576,MATCH(U$4,'Price Data'!$B$2:$AE$2,0),FALSE)</f>
        <v>59.6</v>
      </c>
      <c r="R39" s="5">
        <f t="shared" si="1"/>
        <v>0</v>
      </c>
      <c r="T39" s="212" t="str">
        <f>IF(R39&gt;0,(R39+SUM(S$11:S39))/Q$6-1,"N/A")</f>
        <v>N/A</v>
      </c>
      <c r="U39" s="344">
        <f>IF(VLOOKUP(U$4,Transactions!$C$5:$M$23,7,FALSE)&gt;P39,0,IF(IFERROR(VLOOKUP(U$4,Transactions!$C$39:$N$42,8,FALSE),0)&gt;P39,VLOOKUP(U$4,Transactions!$C$5:$M$23,5,FALSE),VLOOKUP(U$4,Transactions!$C$5:$M$23,5,FALSE)-IFERROR(VLOOKUP(U$4,Transactions!$C$39:$N$42,5,FALSE),0)))</f>
        <v>0</v>
      </c>
      <c r="W39" s="315">
        <f t="shared" si="32"/>
        <v>43143</v>
      </c>
      <c r="X39" s="88">
        <f>VLOOKUP(W39,'Price Data'!$B$4:$AD$1048576,MATCH(AB$4,'Price Data'!$B$2:$AE$2,0),FALSE)</f>
        <v>103.39</v>
      </c>
      <c r="Y39" s="5">
        <f t="shared" si="2"/>
        <v>0</v>
      </c>
      <c r="Z39" s="79"/>
      <c r="AA39" s="212" t="str">
        <f>IF(Y39&gt;0,(Y39+SUM(Z$11:Z39))/X$6-1,"N/A")</f>
        <v>N/A</v>
      </c>
      <c r="AB39" s="344">
        <f>IF(VLOOKUP(AB$4,Transactions!$C$5:$M$23,7,FALSE)&gt;W39,0,IF(IFERROR(VLOOKUP(AB$4,Transactions!$C$39:$N$42,8,FALSE),0)&gt;W39,VLOOKUP(AB$4,Transactions!$C$5:$M$23,5,FALSE),VLOOKUP(AB$4,Transactions!$C$5:$M$23,5,FALSE)-IFERROR(VLOOKUP(AB$4,Transactions!$C$39:$N$42,5,FALSE),0)))</f>
        <v>0</v>
      </c>
      <c r="AD39" s="315">
        <f t="shared" si="33"/>
        <v>43143</v>
      </c>
      <c r="AE39" s="88">
        <f>VLOOKUP(AD39,'Price Data'!$B$4:$AD$1048576,MATCH(AI$4,'Price Data'!$B$2:$AE$2,0),FALSE)</f>
        <v>74.53</v>
      </c>
      <c r="AF39" s="5">
        <f t="shared" si="3"/>
        <v>0</v>
      </c>
      <c r="AG39" s="79"/>
      <c r="AH39" s="212" t="str">
        <f>IF(AF39&gt;0,(AF39+SUM(AG$11:AG39))/AE$6-1,"N/A")</f>
        <v>N/A</v>
      </c>
      <c r="AI39" s="344">
        <f>IF(VLOOKUP(AI$4,Transactions!$C$5:$M$23,7,FALSE)&gt;AD39,0,IF(IFERROR(VLOOKUP(AI$4,Transactions!$C$39:$N$42,8,FALSE),0)&gt;AD39,VLOOKUP(AI$4,Transactions!$C$5:$M$23,5,FALSE),VLOOKUP(AI$4,Transactions!$C$5:$M$23,5,FALSE)-IFERROR(VLOOKUP(AI$4,Transactions!$C$39:$N$42,5,FALSE),0)))</f>
        <v>0</v>
      </c>
      <c r="AK39" s="315">
        <f t="shared" si="34"/>
        <v>43143</v>
      </c>
      <c r="AL39" s="88">
        <f>VLOOKUP(AK39,'Price Data'!$B$4:$AD$1048576,MATCH(AP$4,'Price Data'!$B$2:$AE$2,0),FALSE)</f>
        <v>398.51</v>
      </c>
      <c r="AM39" s="5">
        <f t="shared" si="4"/>
        <v>0</v>
      </c>
      <c r="AN39" s="79"/>
      <c r="AO39" s="212" t="str">
        <f>IF(AM39&gt;0,(AM39+SUM(AN$11:AN39))/AL$6-1,"N/A")</f>
        <v>N/A</v>
      </c>
      <c r="AP39" s="344">
        <f>IF(VLOOKUP(AP$4,Transactions!$C$5:$M$23,7,FALSE)&gt;AK39,0,IF(IFERROR(VLOOKUP(AP$4,Transactions!$C$39:$N$42,8,FALSE),0)&gt;AK39,VLOOKUP(AP$4,Transactions!$C$5:$M$23,5,FALSE),VLOOKUP(AP$4,Transactions!$C$5:$M$23,5,FALSE)-IFERROR(VLOOKUP(AP$4,Transactions!$C$39:$N$42,5,FALSE),0)))</f>
        <v>0</v>
      </c>
      <c r="AR39" s="315">
        <f t="shared" si="35"/>
        <v>43143</v>
      </c>
      <c r="AS39" s="88">
        <f>VLOOKUP(AR39,'Price Data'!$B$4:$AD$1048576,MATCH(AW$4,'Price Data'!$B$2:$AE$2,0),FALSE)</f>
        <v>111.93</v>
      </c>
      <c r="AT39" s="5">
        <f t="shared" si="5"/>
        <v>0</v>
      </c>
      <c r="AU39" s="79"/>
      <c r="AV39" s="212" t="str">
        <f>IF(AT39&gt;0,(AT39+SUM(AU$11:AU39))/AS$6-1,"N/A")</f>
        <v>N/A</v>
      </c>
      <c r="AW39" s="344">
        <f>IF(VLOOKUP(AW$4,Transactions!$C$5:$M$23,7,FALSE)&gt;AR39,0,IF(IFERROR(VLOOKUP(AW$4,Transactions!$C$39:$N$42,8,FALSE),0)&gt;AR39,VLOOKUP(AW$4,Transactions!$C$5:$M$23,5,FALSE),VLOOKUP(AW$4,Transactions!$C$5:$M$23,5,FALSE)-IFERROR(VLOOKUP(AW$4,Transactions!$C$39:$N$42,5,FALSE),0)))</f>
        <v>0</v>
      </c>
      <c r="AY39" s="315">
        <f t="shared" si="36"/>
        <v>43143</v>
      </c>
      <c r="AZ39" s="88">
        <f>VLOOKUP(AY39,'Price Data'!$B$4:$AD$1048576,MATCH(BD$4,'Price Data'!$B$2:$AE$2,0),FALSE)</f>
        <v>108.55</v>
      </c>
      <c r="BA39" s="5">
        <f t="shared" si="6"/>
        <v>0</v>
      </c>
      <c r="BB39" s="79"/>
      <c r="BC39" s="212" t="str">
        <f>IF(BA39&gt;0,(BA39+SUM(BB$11:BB39))/AZ$6-1,"N/A")</f>
        <v>N/A</v>
      </c>
      <c r="BD39" s="344">
        <f>IF(VLOOKUP(BD$4,Transactions!$C$5:$M$23,7,FALSE)&gt;AY39,0,IF(IFERROR(VLOOKUP(BD$4,Transactions!$C$39:$N$42,8,FALSE),0)&gt;AY39,VLOOKUP(BD$4,Transactions!$C$5:$M$23,5,FALSE),VLOOKUP(BD$4,Transactions!$C$5:$M$23,5,FALSE)-IFERROR(VLOOKUP(BD$4,Transactions!$C$39:$N$42,5,FALSE),0)))</f>
        <v>0</v>
      </c>
      <c r="BF39" s="315">
        <f t="shared" si="37"/>
        <v>43143</v>
      </c>
      <c r="BG39" s="88">
        <f>VLOOKUP(BF39,'Price Data'!$B$4:$AD$1048576,MATCH(BK$4,'Price Data'!$B$2:$AE$2,0),FALSE)</f>
        <v>63.16</v>
      </c>
      <c r="BH39" s="5">
        <f t="shared" si="7"/>
        <v>63.16</v>
      </c>
      <c r="BI39" s="79"/>
      <c r="BJ39" s="212">
        <f>IF(BH39&gt;0,(BH39+SUM(BI$11:BI39))/BG$6-1,"N/A")</f>
        <v>3.720626631853774E-2</v>
      </c>
      <c r="BK39" s="344">
        <f>IF(VLOOKUP(BK$4,Transactions!$C$5:$M$23,7,FALSE)&gt;BF39,0,IF(IFERROR(VLOOKUP(BK$4,Transactions!$C$39:$N$42,8,FALSE),0)&gt;BF39,VLOOKUP(BK$4,Transactions!$C$5:$M$23,5,FALSE),VLOOKUP(BK$4,Transactions!$C$5:$M$23,5,FALSE)-IFERROR(VLOOKUP(BK$4,Transactions!$C$39:$N$42,5,FALSE),0)))</f>
        <v>10</v>
      </c>
      <c r="BM39" s="315">
        <f t="shared" si="38"/>
        <v>43143</v>
      </c>
      <c r="BN39" s="88">
        <f>VLOOKUP(BM39,'Price Data'!$B$4:$AD$1048576,MATCH(BR$4,'Price Data'!$B$2:$AE$2,0),FALSE)</f>
        <v>49.5</v>
      </c>
      <c r="BO39" s="5">
        <f t="shared" si="8"/>
        <v>49.5</v>
      </c>
      <c r="BP39" s="79"/>
      <c r="BQ39" s="212">
        <f>IF(BO39&gt;0,(BO39+SUM(BP$11:BP39))/BN$6-1,"N/A")</f>
        <v>-3.169014084507038E-2</v>
      </c>
      <c r="BR39" s="344">
        <f>IF(VLOOKUP(BR$4,Transactions!$C$5:$M$23,7,FALSE)&gt;BM39,0,IF(IFERROR(VLOOKUP(BR$4,Transactions!$C$39:$N$42,8,FALSE),0)&gt;BM39,VLOOKUP(BR$4,Transactions!$C$5:$M$23,5,FALSE),VLOOKUP(BR$4,Transactions!$C$5:$M$23,5,FALSE)-IFERROR(VLOOKUP(BR$4,Transactions!$C$39:$N$42,5,FALSE),0)))</f>
        <v>12</v>
      </c>
      <c r="BT39" s="315">
        <f t="shared" si="39"/>
        <v>43143</v>
      </c>
      <c r="BU39" s="88">
        <f>VLOOKUP(BT39,'Price Data'!$B$4:$AD$1048576,MATCH(BY$4,'Price Data'!$B$2:$AE$2,0),FALSE)</f>
        <v>96.63</v>
      </c>
      <c r="BV39" s="5">
        <f t="shared" si="9"/>
        <v>96.63</v>
      </c>
      <c r="BW39" s="79"/>
      <c r="BX39" s="212">
        <f>IF(BV39&gt;0,(BV39+SUM(BW$11:BW39))/BU$6-1,"N/A")</f>
        <v>6.9424579161623701E-2</v>
      </c>
      <c r="BY39" s="344">
        <f>IF(VLOOKUP(BY$4,Transactions!$C$5:$M$23,7,FALSE)&gt;BT39,0,IF(IFERROR(VLOOKUP(BY$4,Transactions!$C$39:$N$42,8,FALSE),0)&gt;BT39,VLOOKUP(BY$4,Transactions!$C$5:$M$23,5,FALSE),VLOOKUP(BY$4,Transactions!$C$5:$M$23,5,FALSE)-IFERROR(VLOOKUP(BY$4,Transactions!$C$39:$N$42,5,FALSE),0)))</f>
        <v>11</v>
      </c>
      <c r="CA39" s="315">
        <f t="shared" si="40"/>
        <v>43143</v>
      </c>
      <c r="CB39" s="88">
        <f>VLOOKUP(CA39,'Price Data'!$B$4:$AD$1048576,MATCH(CF$4,'Price Data'!$B$2:$AE$2,0),FALSE)</f>
        <v>213.01</v>
      </c>
      <c r="CC39" s="5">
        <f t="shared" si="10"/>
        <v>213.01</v>
      </c>
      <c r="CD39" s="79"/>
      <c r="CE39" s="212">
        <f>IF(CC39&gt;0,(CC39+SUM(CD$11:CD39))/CB$6-1,"N/A")</f>
        <v>-6.5800411252570301E-2</v>
      </c>
      <c r="CF39" s="344">
        <f>IF(VLOOKUP(CF$4,Transactions!$C$5:$M$23,7,FALSE)&gt;CA39,0,IF(IFERROR(VLOOKUP(CF$4,Transactions!$C$39:$N$42,8,FALSE),0)&gt;CA39,VLOOKUP(CF$4,Transactions!$C$5:$M$23,5,FALSE),VLOOKUP(CF$4,Transactions!$C$5:$M$23,5,FALSE)-IFERROR(VLOOKUP(CF$4,Transactions!$C$39:$N$42,5,FALSE),0)))</f>
        <v>6</v>
      </c>
      <c r="CH39" s="315">
        <f t="shared" si="41"/>
        <v>43143</v>
      </c>
      <c r="CI39" s="88">
        <f>VLOOKUP(CH39,'Price Data'!$B$4:$AD$1048576,MATCH(CM$4,'Price Data'!$B$2:$AE$2,0),FALSE)</f>
        <v>75.28</v>
      </c>
      <c r="CJ39" s="5">
        <f t="shared" si="11"/>
        <v>75.28</v>
      </c>
      <c r="CK39" s="79"/>
      <c r="CL39" s="212">
        <f>IF(CJ39&gt;0,(CJ39+SUM(CK$11:CK39))/CI$6-1,"N/A")</f>
        <v>2.2548220592230273E-2</v>
      </c>
      <c r="CM39" s="344">
        <f>IF(VLOOKUP(CM$4,Transactions!$C$5:$M$23,7,FALSE)&gt;CH39,0,IF(IFERROR(VLOOKUP(CM$4,Transactions!$C$39:$N$42,8,FALSE),0)&gt;CH39,VLOOKUP(CM$4,Transactions!$C$5:$M$23,5,FALSE),VLOOKUP(CM$4,Transactions!$C$5:$M$23,5,FALSE)-IFERROR(VLOOKUP(CM$4,Transactions!$C$39:$N$42,5,FALSE),0)))</f>
        <v>19</v>
      </c>
      <c r="CO39" s="315">
        <f t="shared" si="42"/>
        <v>43143</v>
      </c>
      <c r="CP39" s="88">
        <f>VLOOKUP(CO39,'Price Data'!$B$4:$AD$1048576,MATCH(CT$4,'Price Data'!$B$2:$AE$2,0),FALSE)</f>
        <v>109.91</v>
      </c>
      <c r="CQ39" s="5">
        <f t="shared" si="12"/>
        <v>109.91</v>
      </c>
      <c r="CR39" s="79"/>
      <c r="CS39" s="212">
        <f>IF(CQ39&gt;0,(CQ39+SUM(CR$11:CR39))/CP$6-1,"N/A")</f>
        <v>-2.1804912780348906E-2</v>
      </c>
      <c r="CT39" s="344">
        <f>IF(VLOOKUP(CT$4,Transactions!$C$5:$M$23,7,FALSE)&gt;CO39,0,IF(IFERROR(VLOOKUP(CT$4,Transactions!$C$39:$N$42,8,FALSE),0)&gt;CO39,VLOOKUP(CT$4,Transactions!$C$5:$M$23,5,FALSE),VLOOKUP(CT$4,Transactions!$C$5:$M$23,5,FALSE)-IFERROR(VLOOKUP(CT$4,Transactions!$C$39:$N$42,5,FALSE),0)))</f>
        <v>7</v>
      </c>
      <c r="CV39" s="315">
        <f t="shared" si="43"/>
        <v>43143</v>
      </c>
      <c r="CW39" s="88">
        <f>VLOOKUP(CV39,'Price Data'!$B$4:$AD$1048576,MATCH(DA$4,'Price Data'!$B$2:$AE$2,0),FALSE)</f>
        <v>193.95</v>
      </c>
      <c r="CX39" s="5">
        <f t="shared" si="13"/>
        <v>193.95</v>
      </c>
      <c r="CY39" s="79"/>
      <c r="CZ39" s="212">
        <f>IF(CX39&gt;0,(CX39+SUM(CY$11:CY39))/CW$6-1,"N/A")</f>
        <v>3.1045664770612769E-2</v>
      </c>
      <c r="DA39" s="344">
        <f>IF(VLOOKUP(DA$4,Transactions!$C$5:$M$23,7,FALSE)&gt;CV39,0,IF(IFERROR(VLOOKUP(DA$4,Transactions!$C$39:$N$42,8,FALSE),0)&gt;CV39,VLOOKUP(DA$4,Transactions!$C$5:$M$23,5,FALSE),VLOOKUP(DA$4,Transactions!$C$5:$M$23,5,FALSE)-IFERROR(VLOOKUP(DA$4,Transactions!$C$39:$N$42,5,FALSE),0)))</f>
        <v>9.4038062835574934</v>
      </c>
      <c r="DC39" s="315">
        <f t="shared" si="44"/>
        <v>43143</v>
      </c>
      <c r="DD39" s="88">
        <f>VLOOKUP(DC39,'Price Data'!$B$4:$AD$1048576,MATCH(DH$4,'Price Data'!$B$2:$AE$2,0),FALSE)</f>
        <v>156.69999999999999</v>
      </c>
      <c r="DE39" s="5">
        <f t="shared" si="14"/>
        <v>156.69999999999999</v>
      </c>
      <c r="DF39" s="79"/>
      <c r="DG39" s="212">
        <f>IF(DE39&gt;0,(DE39+SUM(DF$11:DF39))/DD$6-1,"N/A")</f>
        <v>-9.2937978124801868E-3</v>
      </c>
      <c r="DH39" s="344">
        <f>IF(VLOOKUP(DH$4,Transactions!$C$5:$M$23,7,FALSE)&gt;DC39,0,IF(IFERROR(VLOOKUP(DH$4,Transactions!$C$39:$N$42,8,FALSE),0)&gt;DC39,VLOOKUP(DH$4,Transactions!$C$5:$M$23,5,FALSE),VLOOKUP(DH$4,Transactions!$C$5:$M$23,5,FALSE)-IFERROR(VLOOKUP(DH$4,Transactions!$C$39:$N$42,5,FALSE),0)))</f>
        <v>64.264399064297919</v>
      </c>
      <c r="DJ39" s="315">
        <f t="shared" si="45"/>
        <v>43143</v>
      </c>
      <c r="DK39" s="88">
        <f>VLOOKUP(DJ39,'Price Data'!$B$4:$AD$1048576,MATCH(DO$4,'Price Data'!$B$2:$AE$2,0),FALSE)</f>
        <v>239.93</v>
      </c>
      <c r="DL39" s="5">
        <f t="shared" si="15"/>
        <v>239.93</v>
      </c>
      <c r="DM39" s="79"/>
      <c r="DN39" s="212">
        <f>IF(DL39&gt;0,(DL39+SUM(DM$11:DM39))/DK$6-1,"N/A")</f>
        <v>-3.8318169064892382E-2</v>
      </c>
      <c r="DO39" s="344">
        <f>IF(VLOOKUP(DO$4,Transactions!$C$5:$M$23,7,FALSE)&gt;DJ39,0,IF(IFERROR(VLOOKUP(DO$4,Transactions!$C$39:$N$42,8,FALSE),0)&gt;DJ39,VLOOKUP(DO$4,Transactions!$C$5:$M$23,5,FALSE),VLOOKUP(DO$4,Transactions!$C$5:$M$23,5,FALSE)-IFERROR(VLOOKUP(DO$4,Transactions!$C$39:$N$42,5,FALSE),0)))</f>
        <v>8</v>
      </c>
      <c r="DQ39" s="315">
        <f t="shared" si="46"/>
        <v>43143</v>
      </c>
      <c r="DR39" s="88">
        <f>VLOOKUP(DQ39,'Price Data'!$B$4:$AD$1048576,MATCH(DV$4,'Price Data'!$B$2:$AE$2,0),FALSE)</f>
        <v>89.13</v>
      </c>
      <c r="DS39" s="5">
        <f t="shared" si="16"/>
        <v>89.13</v>
      </c>
      <c r="DT39" s="79"/>
      <c r="DU39" s="212">
        <f>IF(DS39&gt;0,(DS39+SUM(DT$11:DT39))/DR$6-1,"N/A")</f>
        <v>4.1968669628243971E-2</v>
      </c>
      <c r="DV39" s="344">
        <f>IF(VLOOKUP(DV$4,Transactions!$C$5:$M$23,7,FALSE)&gt;DQ39,0,IF(IFERROR(VLOOKUP(DV$4,Transactions!$C$39:$N$42,8,FALSE),0)&gt;DQ39,VLOOKUP(DV$4,Transactions!$C$5:$M$23,5,FALSE),VLOOKUP(DV$4,Transactions!$C$5:$M$23,5,FALSE)-IFERROR(VLOOKUP(DV$4,Transactions!$C$39:$N$42,5,FALSE),0)))</f>
        <v>23</v>
      </c>
      <c r="DX39" s="315">
        <f t="shared" si="47"/>
        <v>43143</v>
      </c>
      <c r="DY39" s="88">
        <f>VLOOKUP(DX39,'Price Data'!$B$4:$AD$1048576,MATCH(EC$4,'Price Data'!$B$2:$AE$2,0),FALSE)</f>
        <v>65.98</v>
      </c>
      <c r="DZ39" s="5">
        <f t="shared" si="17"/>
        <v>65.98</v>
      </c>
      <c r="EA39" s="79"/>
      <c r="EB39" s="212">
        <f>IF(DZ39&gt;0,(DZ39+SUM(EA$11:EA39))/DY$6-1,"N/A")</f>
        <v>5.4836131095123974E-2</v>
      </c>
      <c r="EC39" s="344">
        <f>IF(VLOOKUP(EC$4,Transactions!$C$5:$M$23,7,FALSE)&gt;DX39,0,IF(IFERROR(VLOOKUP(EC$4,Transactions!$C$39:$N$42,8,FALSE),0)&gt;DX39,VLOOKUP(EC$4,Transactions!$C$5:$M$23,5,FALSE),VLOOKUP(EC$4,Transactions!$C$5:$M$23,5,FALSE)-IFERROR(VLOOKUP(EC$4,Transactions!$C$39:$N$42,5,FALSE),0)))</f>
        <v>27</v>
      </c>
      <c r="EF39" s="315">
        <f t="shared" si="48"/>
        <v>43143</v>
      </c>
      <c r="EG39" s="88">
        <f>VLOOKUP(EF39,'Price Data'!$B$4:$AD$1048576,MATCH(EK$4,'Price Data'!$B$2:$AE$2,0),FALSE)</f>
        <v>10.65</v>
      </c>
      <c r="EH39" s="5">
        <f t="shared" si="18"/>
        <v>0</v>
      </c>
      <c r="EI39" s="79"/>
      <c r="EJ39" s="212" t="str">
        <f>IF(EH39&gt;0,(EH39+SUM(EI$11:EI39))/EG$6-1,"N/A")</f>
        <v>N/A</v>
      </c>
      <c r="EK39" s="344">
        <f>IF(VLOOKUP(EK$4,Transactions!$C$26:$M$34,7,FALSE)&gt;EF39,0,IF(IFERROR(VLOOKUP(EK$4,Transactions!$C$45:$N76,8,FALSE),0)&gt;EF39,VLOOKUP(EK$4,Transactions!$C$26:$M$34,5,FALSE),VLOOKUP(EK$4,Transactions!$C$26:$M$34,5,FALSE)-IFERROR(VLOOKUP(EK$4,Transactions!$C$45:$N$47,5,FALSE),0)))</f>
        <v>0</v>
      </c>
      <c r="EM39" s="315">
        <f t="shared" si="49"/>
        <v>43143</v>
      </c>
      <c r="EN39" s="88">
        <f>VLOOKUP(EM39,'Price Data'!$B$4:$AD$1048576,MATCH(ER$4,'Price Data'!$B$2:$AE$2,0),FALSE)</f>
        <v>85.53</v>
      </c>
      <c r="EO39" s="5">
        <f t="shared" si="19"/>
        <v>85.53</v>
      </c>
      <c r="EP39" s="79"/>
      <c r="EQ39" s="212">
        <f>IF(EO39&gt;0,(EO39+SUM(EP$11:EP39))/EN$6-1,"N/A")</f>
        <v>-1.5631446252578507E-2</v>
      </c>
      <c r="ER39" s="344">
        <f>IF(VLOOKUP(ER$4,Transactions!$C$26:$M$34,7,FALSE)&gt;EM39,0,IF(IFERROR(VLOOKUP(ER$4,Transactions!$C$45:$N76,8,FALSE),0)&gt;EM39,VLOOKUP(ER$4,Transactions!$C$26:$M$34,5,FALSE),VLOOKUP(ER$4,Transactions!$C$26:$M$34,5,FALSE)-IFERROR(VLOOKUP(ER$4,Transactions!$C$45:$N$47,5,FALSE),0)))</f>
        <v>0</v>
      </c>
      <c r="ET39" s="315">
        <f t="shared" si="50"/>
        <v>43143</v>
      </c>
      <c r="EU39" s="88">
        <f>VLOOKUP(ET39,'Price Data'!$B$4:$AD$1048576,MATCH(EY$4,'Price Data'!$B$2:$AE$2,0),FALSE)</f>
        <v>84.98</v>
      </c>
      <c r="EV39" s="5">
        <f t="shared" si="20"/>
        <v>84.98</v>
      </c>
      <c r="EW39" s="79"/>
      <c r="EX39" s="212">
        <f>IF(EV39&gt;0,(EV39+SUM(EW$11:EW39))/EU$6-1,"N/A")</f>
        <v>-2.4991417782354919E-2</v>
      </c>
      <c r="EY39" s="344">
        <f>IF(VLOOKUP(EY$4,Transactions!$C$26:$M$34,7,FALSE)&gt;ET39,0,IF(IFERROR(VLOOKUP(EY$4,Transactions!$C$45:$N76,8,FALSE),0)&gt;ET39,VLOOKUP(EY$4,Transactions!$C$26:$M$34,5,FALSE),VLOOKUP(EY$4,Transactions!$C$26:$M$34,5,FALSE)-IFERROR(VLOOKUP(EY$4,Transactions!$C$45:$N$47,5,FALSE),0)))</f>
        <v>12.608879734523402</v>
      </c>
      <c r="FA39" s="315">
        <f t="shared" si="51"/>
        <v>43143</v>
      </c>
      <c r="FB39" s="88">
        <f>VLOOKUP(FA39,'Price Data'!$B$4:$AD$1048576,MATCH(FF$4,'Price Data'!$B$2:$AE$2,0),FALSE)</f>
        <v>50.51</v>
      </c>
      <c r="FC39" s="5">
        <f t="shared" si="21"/>
        <v>50.51</v>
      </c>
      <c r="FD39" s="79"/>
      <c r="FE39" s="212">
        <f>IF(FC39&gt;0,(FC39+SUM(FD$11:FD39))/FB$6-1,"N/A")</f>
        <v>-1.269748390871861E-2</v>
      </c>
      <c r="FF39" s="344">
        <f>IF(VLOOKUP(FF$4,Transactions!$C$26:$M$34,7,FALSE)&gt;FA39,0,IF(IFERROR(VLOOKUP(FF$4,Transactions!$C$45:$N76,8,FALSE),0)&gt;FA39,VLOOKUP(FF$4,Transactions!$C$26:$M$34,5,FALSE),VLOOKUP(FF$4,Transactions!$C$26:$M$34,5,FALSE)-IFERROR(VLOOKUP(FF$4,Transactions!$C$45:$N$47,5,FALSE),0)))</f>
        <v>20.356738833625901</v>
      </c>
      <c r="FH39" s="315">
        <f t="shared" si="52"/>
        <v>43143</v>
      </c>
      <c r="FI39" s="88">
        <f>VLOOKUP(FH39,'Price Data'!$B$4:$AD$1048576,MATCH(FM$4,'Price Data'!$B$2:$AE$2,0),FALSE)</f>
        <v>24.17</v>
      </c>
      <c r="FJ39" s="5">
        <f t="shared" si="22"/>
        <v>24.17</v>
      </c>
      <c r="FK39" s="79"/>
      <c r="FL39" s="212">
        <f>IF(FJ39&gt;0,(FJ39+SUM(FK$11:FK39))/FI$6-1,"N/A")</f>
        <v>-7.3921971252566276E-3</v>
      </c>
      <c r="FM39" s="344">
        <f>IF(VLOOKUP(FM$4,Transactions!$C$26:$M$34,7,FALSE)&gt;FH39,0,IF(IFERROR(VLOOKUP(FM$4,Transactions!$C$45:$N76,8,FALSE),0)&gt;FH39,VLOOKUP(FM$4,Transactions!$C$26:$M$34,5,FALSE),VLOOKUP(FM$4,Transactions!$C$26:$M$34,5,FALSE)-IFERROR(VLOOKUP(FM$4,Transactions!$C$45:$N$47,5,FALSE),0)))</f>
        <v>64.516221765913755</v>
      </c>
      <c r="FO39" s="315">
        <f t="shared" si="53"/>
        <v>43143</v>
      </c>
      <c r="FP39" s="88">
        <f>VLOOKUP(FO39,'Price Data'!$B$4:$AD$1048576,MATCH(FT$4,'Price Data'!$B$2:$AE$2,0),FALSE)</f>
        <v>102.19</v>
      </c>
      <c r="FQ39" s="5">
        <f t="shared" si="23"/>
        <v>102.19</v>
      </c>
      <c r="FR39" s="79"/>
      <c r="FS39" s="212">
        <f>IF(FQ39&gt;0,(FQ39+SUM(FR$11:FR39))/FP$6-1,"N/A")</f>
        <v>-3.0425310220706492E-2</v>
      </c>
      <c r="FT39" s="344">
        <f>IF(VLOOKUP(FT$4,Transactions!$C$26:$M$34,7,FALSE)&gt;FO39,0,IF(IFERROR(VLOOKUP(FT$4,Transactions!$C$45:$N76,8,FALSE),0)&gt;FO39,VLOOKUP(FT$4,Transactions!$C$26:$M$34,5,FALSE),VLOOKUP(FT$4,Transactions!$C$26:$M$34,5,FALSE)-IFERROR(VLOOKUP(FT$4,Transactions!$C$45:$N$47,5,FALSE),0)))</f>
        <v>4.6685611442644692</v>
      </c>
      <c r="FV39" s="315">
        <f t="shared" si="54"/>
        <v>43143</v>
      </c>
      <c r="FW39" s="88">
        <f>VLOOKUP(FV39,'Price Data'!$B$4:$AD$1048576,MATCH(GA$4,'Price Data'!$B$2:$AE$2,0),FALSE)</f>
        <v>112.04</v>
      </c>
      <c r="FX39" s="5">
        <f t="shared" si="24"/>
        <v>112.04</v>
      </c>
      <c r="FY39" s="79"/>
      <c r="FZ39" s="212">
        <f>IF(FX39&gt;0,(FX39+SUM(FY$11:FY39))/FW$6-1,"N/A")</f>
        <v>-3.2299741602067056E-2</v>
      </c>
      <c r="GA39" s="344">
        <f>IF(VLOOKUP(GA$4,Transactions!$C$26:$M$34,7,FALSE)&gt;FV39,0,IF(IFERROR(VLOOKUP(GA$4,Transactions!$C$45:$N76,8,FALSE),0)&gt;FV39,VLOOKUP(GA$4,Transactions!$C$26:$M$34,5,FALSE),VLOOKUP(GA$4,Transactions!$C$26:$M$34,5,FALSE)-IFERROR(VLOOKUP(GA$4,Transactions!$C$45:$N$47,5,FALSE),0)))</f>
        <v>17.517743324720069</v>
      </c>
      <c r="GD39" s="315">
        <f t="shared" si="55"/>
        <v>43143</v>
      </c>
      <c r="GE39" s="88">
        <f>VLOOKUP(GD39,'Price Data'!$B$4:$AD$1048576,MATCH(GI$4,'Price Data'!$B$2:$AE$2,0),FALSE)</f>
        <v>1567.162</v>
      </c>
      <c r="GF39" s="5">
        <f t="shared" si="25"/>
        <v>1567.162</v>
      </c>
      <c r="GG39" s="79"/>
      <c r="GH39" s="212">
        <f>IF(GF39&gt;0,(GF39+SUM(GG$11:GG39))/GE$6-1,"N/A")</f>
        <v>-9.8611927190936921E-3</v>
      </c>
      <c r="GI39" s="374">
        <v>0.5</v>
      </c>
      <c r="GK39" s="315">
        <f t="shared" si="56"/>
        <v>43143</v>
      </c>
      <c r="GL39" s="88">
        <f>VLOOKUP(GK39,'Price Data'!$B$4:$AD$1048576,MATCH(GP$4,'Price Data'!$B$2:$AE$2,0),FALSE)</f>
        <v>2075.91</v>
      </c>
      <c r="GM39" s="5">
        <f t="shared" si="26"/>
        <v>2075.91</v>
      </c>
      <c r="GN39" s="79"/>
      <c r="GO39" s="212">
        <f>IF(GM39&gt;0,(GM39+SUM(GN$11:GN39))/GL$6-1,"N/A")</f>
        <v>-1.309277615346216E-2</v>
      </c>
      <c r="GP39" s="374">
        <v>0.2</v>
      </c>
      <c r="GR39" s="315">
        <f t="shared" si="57"/>
        <v>43143</v>
      </c>
      <c r="GS39" s="88">
        <f>VLOOKUP(GR39,'Price Data'!$B$4:$AD$1048576,MATCH(GW$4,'Price Data'!$B$2:$AE$2,0),FALSE)</f>
        <v>2004.92</v>
      </c>
      <c r="GT39" s="5">
        <f t="shared" si="27"/>
        <v>2004.92</v>
      </c>
      <c r="GU39" s="79"/>
      <c r="GV39" s="212">
        <f>IF(GT39&gt;0,(GT39+SUM(GU$11:GU39))/GS$6-1,"N/A")</f>
        <v>-2.0255379037026455E-2</v>
      </c>
      <c r="GW39" s="374">
        <v>0.3</v>
      </c>
    </row>
    <row r="40" spans="1:205" x14ac:dyDescent="0.25">
      <c r="A40">
        <v>30</v>
      </c>
      <c r="B40" s="315">
        <f>'Price Data'!B34</f>
        <v>43144</v>
      </c>
      <c r="C40" s="200">
        <f t="shared" si="58"/>
        <v>23457.996684344351</v>
      </c>
      <c r="D40" s="200">
        <f t="shared" si="28"/>
        <v>0</v>
      </c>
      <c r="E40" s="200">
        <f t="shared" si="59"/>
        <v>6092.5129344253874</v>
      </c>
      <c r="F40" s="200">
        <f t="shared" si="29"/>
        <v>0</v>
      </c>
      <c r="I40" s="315">
        <f t="shared" si="30"/>
        <v>43144</v>
      </c>
      <c r="J40" s="88">
        <f>VLOOKUP(I40,'Price Data'!$B$4:$AD$1048576,MATCH(N$4,'Price Data'!$B$2:$AE$2,0),FALSE)</f>
        <v>70.11</v>
      </c>
      <c r="K40" s="5">
        <f t="shared" si="0"/>
        <v>0</v>
      </c>
      <c r="M40" s="212" t="str">
        <f>IF(K40&gt;0,(K40+SUM(L$11:L40))/J$6-1,"N/A")</f>
        <v>N/A</v>
      </c>
      <c r="N40" s="344">
        <f>IF(VLOOKUP(N$4,Transactions!$C$5:$M$23,7,FALSE)&gt;I40,0,IF(IFERROR(VLOOKUP(N$4,Transactions!$C$39:$N$42,8,FALSE),0)&gt;I40,VLOOKUP(N$4,Transactions!$C$5:$M$23,5,FALSE),VLOOKUP(N$4,Transactions!$C$5:$M$23,5,FALSE)-IFERROR(VLOOKUP(N$4,Transactions!$C$39:$N$42,5,FALSE),0)))</f>
        <v>0</v>
      </c>
      <c r="P40" s="315">
        <f t="shared" si="31"/>
        <v>43144</v>
      </c>
      <c r="Q40" s="88">
        <f>VLOOKUP(P40,'Price Data'!$B$4:$AD$1048576,MATCH(U$4,'Price Data'!$B$2:$AE$2,0),FALSE)</f>
        <v>59.45</v>
      </c>
      <c r="R40" s="5">
        <f t="shared" si="1"/>
        <v>0</v>
      </c>
      <c r="T40" s="212" t="str">
        <f>IF(R40&gt;0,(R40+SUM(S$11:S40))/Q$6-1,"N/A")</f>
        <v>N/A</v>
      </c>
      <c r="U40" s="344">
        <f>IF(VLOOKUP(U$4,Transactions!$C$5:$M$23,7,FALSE)&gt;P40,0,IF(IFERROR(VLOOKUP(U$4,Transactions!$C$39:$N$42,8,FALSE),0)&gt;P40,VLOOKUP(U$4,Transactions!$C$5:$M$23,5,FALSE),VLOOKUP(U$4,Transactions!$C$5:$M$23,5,FALSE)-IFERROR(VLOOKUP(U$4,Transactions!$C$39:$N$42,5,FALSE),0)))</f>
        <v>0</v>
      </c>
      <c r="W40" s="315">
        <f t="shared" si="32"/>
        <v>43144</v>
      </c>
      <c r="X40" s="88">
        <f>VLOOKUP(W40,'Price Data'!$B$4:$AD$1048576,MATCH(AB$4,'Price Data'!$B$2:$AE$2,0),FALSE)</f>
        <v>104.12</v>
      </c>
      <c r="Y40" s="5">
        <f t="shared" si="2"/>
        <v>0</v>
      </c>
      <c r="Z40" s="79"/>
      <c r="AA40" s="212" t="str">
        <f>IF(Y40&gt;0,(Y40+SUM(Z$11:Z40))/X$6-1,"N/A")</f>
        <v>N/A</v>
      </c>
      <c r="AB40" s="344">
        <f>IF(VLOOKUP(AB$4,Transactions!$C$5:$M$23,7,FALSE)&gt;W40,0,IF(IFERROR(VLOOKUP(AB$4,Transactions!$C$39:$N$42,8,FALSE),0)&gt;W40,VLOOKUP(AB$4,Transactions!$C$5:$M$23,5,FALSE),VLOOKUP(AB$4,Transactions!$C$5:$M$23,5,FALSE)-IFERROR(VLOOKUP(AB$4,Transactions!$C$39:$N$42,5,FALSE),0)))</f>
        <v>0</v>
      </c>
      <c r="AD40" s="315">
        <f t="shared" si="33"/>
        <v>43144</v>
      </c>
      <c r="AE40" s="88">
        <f>VLOOKUP(AD40,'Price Data'!$B$4:$AD$1048576,MATCH(AI$4,'Price Data'!$B$2:$AE$2,0),FALSE)</f>
        <v>74.73</v>
      </c>
      <c r="AF40" s="5">
        <f t="shared" si="3"/>
        <v>0</v>
      </c>
      <c r="AG40" s="79"/>
      <c r="AH40" s="212" t="str">
        <f>IF(AF40&gt;0,(AF40+SUM(AG$11:AG40))/AE$6-1,"N/A")</f>
        <v>N/A</v>
      </c>
      <c r="AI40" s="344">
        <f>IF(VLOOKUP(AI$4,Transactions!$C$5:$M$23,7,FALSE)&gt;AD40,0,IF(IFERROR(VLOOKUP(AI$4,Transactions!$C$39:$N$42,8,FALSE),0)&gt;AD40,VLOOKUP(AI$4,Transactions!$C$5:$M$23,5,FALSE),VLOOKUP(AI$4,Transactions!$C$5:$M$23,5,FALSE)-IFERROR(VLOOKUP(AI$4,Transactions!$C$39:$N$42,5,FALSE),0)))</f>
        <v>0</v>
      </c>
      <c r="AK40" s="315">
        <f t="shared" si="34"/>
        <v>43144</v>
      </c>
      <c r="AL40" s="88">
        <f>VLOOKUP(AK40,'Price Data'!$B$4:$AD$1048576,MATCH(AP$4,'Price Data'!$B$2:$AE$2,0),FALSE)</f>
        <v>402</v>
      </c>
      <c r="AM40" s="5">
        <f t="shared" si="4"/>
        <v>0</v>
      </c>
      <c r="AN40" s="79"/>
      <c r="AO40" s="212" t="str">
        <f>IF(AM40&gt;0,(AM40+SUM(AN$11:AN40))/AL$6-1,"N/A")</f>
        <v>N/A</v>
      </c>
      <c r="AP40" s="344">
        <f>IF(VLOOKUP(AP$4,Transactions!$C$5:$M$23,7,FALSE)&gt;AK40,0,IF(IFERROR(VLOOKUP(AP$4,Transactions!$C$39:$N$42,8,FALSE),0)&gt;AK40,VLOOKUP(AP$4,Transactions!$C$5:$M$23,5,FALSE),VLOOKUP(AP$4,Transactions!$C$5:$M$23,5,FALSE)-IFERROR(VLOOKUP(AP$4,Transactions!$C$39:$N$42,5,FALSE),0)))</f>
        <v>0</v>
      </c>
      <c r="AR40" s="315">
        <f t="shared" si="35"/>
        <v>43144</v>
      </c>
      <c r="AS40" s="88">
        <f>VLOOKUP(AR40,'Price Data'!$B$4:$AD$1048576,MATCH(AW$4,'Price Data'!$B$2:$AE$2,0),FALSE)</f>
        <v>111.86</v>
      </c>
      <c r="AT40" s="5">
        <f t="shared" si="5"/>
        <v>0</v>
      </c>
      <c r="AU40" s="79"/>
      <c r="AV40" s="212" t="str">
        <f>IF(AT40&gt;0,(AT40+SUM(AU$11:AU40))/AS$6-1,"N/A")</f>
        <v>N/A</v>
      </c>
      <c r="AW40" s="344">
        <f>IF(VLOOKUP(AW$4,Transactions!$C$5:$M$23,7,FALSE)&gt;AR40,0,IF(IFERROR(VLOOKUP(AW$4,Transactions!$C$39:$N$42,8,FALSE),0)&gt;AR40,VLOOKUP(AW$4,Transactions!$C$5:$M$23,5,FALSE),VLOOKUP(AW$4,Transactions!$C$5:$M$23,5,FALSE)-IFERROR(VLOOKUP(AW$4,Transactions!$C$39:$N$42,5,FALSE),0)))</f>
        <v>0</v>
      </c>
      <c r="AY40" s="315">
        <f t="shared" si="36"/>
        <v>43144</v>
      </c>
      <c r="AZ40" s="88">
        <f>VLOOKUP(AY40,'Price Data'!$B$4:$AD$1048576,MATCH(BD$4,'Price Data'!$B$2:$AE$2,0),FALSE)</f>
        <v>107.69</v>
      </c>
      <c r="BA40" s="5">
        <f t="shared" si="6"/>
        <v>0</v>
      </c>
      <c r="BB40" s="79"/>
      <c r="BC40" s="212" t="str">
        <f>IF(BA40&gt;0,(BA40+SUM(BB$11:BB40))/AZ$6-1,"N/A")</f>
        <v>N/A</v>
      </c>
      <c r="BD40" s="344">
        <f>IF(VLOOKUP(BD$4,Transactions!$C$5:$M$23,7,FALSE)&gt;AY40,0,IF(IFERROR(VLOOKUP(BD$4,Transactions!$C$39:$N$42,8,FALSE),0)&gt;AY40,VLOOKUP(BD$4,Transactions!$C$5:$M$23,5,FALSE),VLOOKUP(BD$4,Transactions!$C$5:$M$23,5,FALSE)-IFERROR(VLOOKUP(BD$4,Transactions!$C$39:$N$42,5,FALSE),0)))</f>
        <v>0</v>
      </c>
      <c r="BF40" s="315">
        <f t="shared" si="37"/>
        <v>43144</v>
      </c>
      <c r="BG40" s="88">
        <f>VLOOKUP(BF40,'Price Data'!$B$4:$AD$1048576,MATCH(BK$4,'Price Data'!$B$2:$AE$2,0),FALSE)</f>
        <v>63.87</v>
      </c>
      <c r="BH40" s="5">
        <f t="shared" si="7"/>
        <v>63.87</v>
      </c>
      <c r="BI40" s="79"/>
      <c r="BJ40" s="212">
        <f>IF(BH40&gt;0,(BH40+SUM(BI$11:BI40))/BG$6-1,"N/A")</f>
        <v>4.8792428198433324E-2</v>
      </c>
      <c r="BK40" s="344">
        <f>IF(VLOOKUP(BK$4,Transactions!$C$5:$M$23,7,FALSE)&gt;BF40,0,IF(IFERROR(VLOOKUP(BK$4,Transactions!$C$39:$N$42,8,FALSE),0)&gt;BF40,VLOOKUP(BK$4,Transactions!$C$5:$M$23,5,FALSE),VLOOKUP(BK$4,Transactions!$C$5:$M$23,5,FALSE)-IFERROR(VLOOKUP(BK$4,Transactions!$C$39:$N$42,5,FALSE),0)))</f>
        <v>10</v>
      </c>
      <c r="BM40" s="315">
        <f t="shared" si="38"/>
        <v>43144</v>
      </c>
      <c r="BN40" s="88">
        <f>VLOOKUP(BM40,'Price Data'!$B$4:$AD$1048576,MATCH(BR$4,'Price Data'!$B$2:$AE$2,0),FALSE)</f>
        <v>49.55</v>
      </c>
      <c r="BO40" s="5">
        <f t="shared" si="8"/>
        <v>49.55</v>
      </c>
      <c r="BP40" s="79"/>
      <c r="BQ40" s="212">
        <f>IF(BO40&gt;0,(BO40+SUM(BP$11:BP40))/BN$6-1,"N/A")</f>
        <v>-3.0712050078247288E-2</v>
      </c>
      <c r="BR40" s="344">
        <f>IF(VLOOKUP(BR$4,Transactions!$C$5:$M$23,7,FALSE)&gt;BM40,0,IF(IFERROR(VLOOKUP(BR$4,Transactions!$C$39:$N$42,8,FALSE),0)&gt;BM40,VLOOKUP(BR$4,Transactions!$C$5:$M$23,5,FALSE),VLOOKUP(BR$4,Transactions!$C$5:$M$23,5,FALSE)-IFERROR(VLOOKUP(BR$4,Transactions!$C$39:$N$42,5,FALSE),0)))</f>
        <v>12</v>
      </c>
      <c r="BT40" s="315">
        <f t="shared" si="39"/>
        <v>43144</v>
      </c>
      <c r="BU40" s="88">
        <f>VLOOKUP(BT40,'Price Data'!$B$4:$AD$1048576,MATCH(BY$4,'Price Data'!$B$2:$AE$2,0),FALSE)</f>
        <v>95.56</v>
      </c>
      <c r="BV40" s="5">
        <f t="shared" si="9"/>
        <v>95.56</v>
      </c>
      <c r="BW40" s="79"/>
      <c r="BX40" s="212">
        <f>IF(BV40&gt;0,(BV40+SUM(BW$11:BW40))/BU$6-1,"N/A")</f>
        <v>5.7652106942457815E-2</v>
      </c>
      <c r="BY40" s="344">
        <f>IF(VLOOKUP(BY$4,Transactions!$C$5:$M$23,7,FALSE)&gt;BT40,0,IF(IFERROR(VLOOKUP(BY$4,Transactions!$C$39:$N$42,8,FALSE),0)&gt;BT40,VLOOKUP(BY$4,Transactions!$C$5:$M$23,5,FALSE),VLOOKUP(BY$4,Transactions!$C$5:$M$23,5,FALSE)-IFERROR(VLOOKUP(BY$4,Transactions!$C$39:$N$42,5,FALSE),0)))</f>
        <v>11</v>
      </c>
      <c r="CA40" s="315">
        <f t="shared" si="40"/>
        <v>43144</v>
      </c>
      <c r="CB40" s="88">
        <f>VLOOKUP(CA40,'Price Data'!$B$4:$AD$1048576,MATCH(CF$4,'Price Data'!$B$2:$AE$2,0),FALSE)</f>
        <v>213.47</v>
      </c>
      <c r="CC40" s="5">
        <f t="shared" si="10"/>
        <v>213.47</v>
      </c>
      <c r="CD40" s="79"/>
      <c r="CE40" s="212">
        <f>IF(CC40&gt;0,(CC40+SUM(CD$11:CD40))/CB$6-1,"N/A")</f>
        <v>-6.3787898674366628E-2</v>
      </c>
      <c r="CF40" s="344">
        <f>IF(VLOOKUP(CF$4,Transactions!$C$5:$M$23,7,FALSE)&gt;CA40,0,IF(IFERROR(VLOOKUP(CF$4,Transactions!$C$39:$N$42,8,FALSE),0)&gt;CA40,VLOOKUP(CF$4,Transactions!$C$5:$M$23,5,FALSE),VLOOKUP(CF$4,Transactions!$C$5:$M$23,5,FALSE)-IFERROR(VLOOKUP(CF$4,Transactions!$C$39:$N$42,5,FALSE),0)))</f>
        <v>6</v>
      </c>
      <c r="CH40" s="315">
        <f t="shared" si="41"/>
        <v>43144</v>
      </c>
      <c r="CI40" s="88">
        <f>VLOOKUP(CH40,'Price Data'!$B$4:$AD$1048576,MATCH(CM$4,'Price Data'!$B$2:$AE$2,0),FALSE)</f>
        <v>74.97</v>
      </c>
      <c r="CJ40" s="5">
        <f t="shared" si="11"/>
        <v>74.97</v>
      </c>
      <c r="CK40" s="79"/>
      <c r="CL40" s="212">
        <f>IF(CJ40&gt;0,(CJ40+SUM(CK$11:CK40))/CI$6-1,"N/A")</f>
        <v>1.8337408312958381E-2</v>
      </c>
      <c r="CM40" s="344">
        <f>IF(VLOOKUP(CM$4,Transactions!$C$5:$M$23,7,FALSE)&gt;CH40,0,IF(IFERROR(VLOOKUP(CM$4,Transactions!$C$39:$N$42,8,FALSE),0)&gt;CH40,VLOOKUP(CM$4,Transactions!$C$5:$M$23,5,FALSE),VLOOKUP(CM$4,Transactions!$C$5:$M$23,5,FALSE)-IFERROR(VLOOKUP(CM$4,Transactions!$C$39:$N$42,5,FALSE),0)))</f>
        <v>19</v>
      </c>
      <c r="CO40" s="315">
        <f t="shared" si="42"/>
        <v>43144</v>
      </c>
      <c r="CP40" s="88">
        <f>VLOOKUP(CO40,'Price Data'!$B$4:$AD$1048576,MATCH(CT$4,'Price Data'!$B$2:$AE$2,0),FALSE)</f>
        <v>109.97</v>
      </c>
      <c r="CQ40" s="5">
        <f t="shared" si="12"/>
        <v>109.97</v>
      </c>
      <c r="CR40" s="79"/>
      <c r="CS40" s="212">
        <f>IF(CQ40&gt;0,(CQ40+SUM(CR$11:CR40))/CP$6-1,"N/A")</f>
        <v>-2.1270914916340367E-2</v>
      </c>
      <c r="CT40" s="344">
        <f>IF(VLOOKUP(CT$4,Transactions!$C$5:$M$23,7,FALSE)&gt;CO40,0,IF(IFERROR(VLOOKUP(CT$4,Transactions!$C$39:$N$42,8,FALSE),0)&gt;CO40,VLOOKUP(CT$4,Transactions!$C$5:$M$23,5,FALSE),VLOOKUP(CT$4,Transactions!$C$5:$M$23,5,FALSE)-IFERROR(VLOOKUP(CT$4,Transactions!$C$39:$N$42,5,FALSE),0)))</f>
        <v>7</v>
      </c>
      <c r="CV40" s="315">
        <f t="shared" si="43"/>
        <v>43144</v>
      </c>
      <c r="CW40" s="88">
        <f>VLOOKUP(CV40,'Price Data'!$B$4:$AD$1048576,MATCH(DA$4,'Price Data'!$B$2:$AE$2,0),FALSE)</f>
        <v>194.7</v>
      </c>
      <c r="CX40" s="5">
        <f t="shared" si="13"/>
        <v>194.7</v>
      </c>
      <c r="CY40" s="79"/>
      <c r="CZ40" s="212">
        <f>IF(CX40&gt;0,(CX40+SUM(CY$11:CY40))/CW$6-1,"N/A")</f>
        <v>3.5032693636701806E-2</v>
      </c>
      <c r="DA40" s="344">
        <f>IF(VLOOKUP(DA$4,Transactions!$C$5:$M$23,7,FALSE)&gt;CV40,0,IF(IFERROR(VLOOKUP(DA$4,Transactions!$C$39:$N$42,8,FALSE),0)&gt;CV40,VLOOKUP(DA$4,Transactions!$C$5:$M$23,5,FALSE),VLOOKUP(DA$4,Transactions!$C$5:$M$23,5,FALSE)-IFERROR(VLOOKUP(DA$4,Transactions!$C$39:$N$42,5,FALSE),0)))</f>
        <v>9.4038062835574934</v>
      </c>
      <c r="DC40" s="315">
        <f t="shared" si="44"/>
        <v>43144</v>
      </c>
      <c r="DD40" s="88">
        <f>VLOOKUP(DC40,'Price Data'!$B$4:$AD$1048576,MATCH(DH$4,'Price Data'!$B$2:$AE$2,0),FALSE)</f>
        <v>157.16999999999999</v>
      </c>
      <c r="DE40" s="5">
        <f t="shared" si="14"/>
        <v>157.16999999999999</v>
      </c>
      <c r="DF40" s="79"/>
      <c r="DG40" s="212">
        <f>IF(DE40&gt;0,(DE40+SUM(DF$11:DF40))/DD$6-1,"N/A")</f>
        <v>-6.322311437061412E-3</v>
      </c>
      <c r="DH40" s="344">
        <f>IF(VLOOKUP(DH$4,Transactions!$C$5:$M$23,7,FALSE)&gt;DC40,0,IF(IFERROR(VLOOKUP(DH$4,Transactions!$C$39:$N$42,8,FALSE),0)&gt;DC40,VLOOKUP(DH$4,Transactions!$C$5:$M$23,5,FALSE),VLOOKUP(DH$4,Transactions!$C$5:$M$23,5,FALSE)-IFERROR(VLOOKUP(DH$4,Transactions!$C$39:$N$42,5,FALSE),0)))</f>
        <v>64.264399064297919</v>
      </c>
      <c r="DJ40" s="315">
        <f t="shared" si="45"/>
        <v>43144</v>
      </c>
      <c r="DK40" s="88">
        <f>VLOOKUP(DJ40,'Price Data'!$B$4:$AD$1048576,MATCH(DO$4,'Price Data'!$B$2:$AE$2,0),FALSE)</f>
        <v>240.32</v>
      </c>
      <c r="DL40" s="5">
        <f t="shared" si="15"/>
        <v>240.32</v>
      </c>
      <c r="DM40" s="79"/>
      <c r="DN40" s="212">
        <f>IF(DL40&gt;0,(DL40+SUM(DM$11:DM40))/DK$6-1,"N/A")</f>
        <v>-3.6754980159525497E-2</v>
      </c>
      <c r="DO40" s="344">
        <f>IF(VLOOKUP(DO$4,Transactions!$C$5:$M$23,7,FALSE)&gt;DJ40,0,IF(IFERROR(VLOOKUP(DO$4,Transactions!$C$39:$N$42,8,FALSE),0)&gt;DJ40,VLOOKUP(DO$4,Transactions!$C$5:$M$23,5,FALSE),VLOOKUP(DO$4,Transactions!$C$5:$M$23,5,FALSE)-IFERROR(VLOOKUP(DO$4,Transactions!$C$39:$N$42,5,FALSE),0)))</f>
        <v>8</v>
      </c>
      <c r="DQ40" s="315">
        <f t="shared" si="46"/>
        <v>43144</v>
      </c>
      <c r="DR40" s="88">
        <f>VLOOKUP(DQ40,'Price Data'!$B$4:$AD$1048576,MATCH(DV$4,'Price Data'!$B$2:$AE$2,0),FALSE)</f>
        <v>89.83</v>
      </c>
      <c r="DS40" s="5">
        <f t="shared" si="16"/>
        <v>89.83</v>
      </c>
      <c r="DT40" s="79"/>
      <c r="DU40" s="212">
        <f>IF(DS40&gt;0,(DS40+SUM(DT$11:DT40))/DR$6-1,"N/A")</f>
        <v>5.0151975683890404E-2</v>
      </c>
      <c r="DV40" s="344">
        <f>IF(VLOOKUP(DV$4,Transactions!$C$5:$M$23,7,FALSE)&gt;DQ40,0,IF(IFERROR(VLOOKUP(DV$4,Transactions!$C$39:$N$42,8,FALSE),0)&gt;DQ40,VLOOKUP(DV$4,Transactions!$C$5:$M$23,5,FALSE),VLOOKUP(DV$4,Transactions!$C$5:$M$23,5,FALSE)-IFERROR(VLOOKUP(DV$4,Transactions!$C$39:$N$42,5,FALSE),0)))</f>
        <v>23</v>
      </c>
      <c r="DX40" s="315">
        <f t="shared" si="47"/>
        <v>43144</v>
      </c>
      <c r="DY40" s="88">
        <f>VLOOKUP(DX40,'Price Data'!$B$4:$AD$1048576,MATCH(EC$4,'Price Data'!$B$2:$AE$2,0),FALSE)</f>
        <v>65.87</v>
      </c>
      <c r="DZ40" s="5">
        <f t="shared" si="17"/>
        <v>65.87</v>
      </c>
      <c r="EA40" s="79"/>
      <c r="EB40" s="212">
        <f>IF(DZ40&gt;0,(DZ40+SUM(EA$11:EA40))/DY$6-1,"N/A")</f>
        <v>5.3077537969624444E-2</v>
      </c>
      <c r="EC40" s="344">
        <f>IF(VLOOKUP(EC$4,Transactions!$C$5:$M$23,7,FALSE)&gt;DX40,0,IF(IFERROR(VLOOKUP(EC$4,Transactions!$C$39:$N$42,8,FALSE),0)&gt;DX40,VLOOKUP(EC$4,Transactions!$C$5:$M$23,5,FALSE),VLOOKUP(EC$4,Transactions!$C$5:$M$23,5,FALSE)-IFERROR(VLOOKUP(EC$4,Transactions!$C$39:$N$42,5,FALSE),0)))</f>
        <v>27</v>
      </c>
      <c r="EF40" s="315">
        <f t="shared" si="48"/>
        <v>43144</v>
      </c>
      <c r="EG40" s="88">
        <f>VLOOKUP(EF40,'Price Data'!$B$4:$AD$1048576,MATCH(EK$4,'Price Data'!$B$2:$AE$2,0),FALSE)</f>
        <v>10.64</v>
      </c>
      <c r="EH40" s="5">
        <f t="shared" si="18"/>
        <v>0</v>
      </c>
      <c r="EI40" s="79"/>
      <c r="EJ40" s="212" t="str">
        <f>IF(EH40&gt;0,(EH40+SUM(EI$11:EI40))/EG$6-1,"N/A")</f>
        <v>N/A</v>
      </c>
      <c r="EK40" s="344">
        <f>IF(VLOOKUP(EK$4,Transactions!$C$26:$M$34,7,FALSE)&gt;EF40,0,IF(IFERROR(VLOOKUP(EK$4,Transactions!$C$45:$N77,8,FALSE),0)&gt;EF40,VLOOKUP(EK$4,Transactions!$C$26:$M$34,5,FALSE),VLOOKUP(EK$4,Transactions!$C$26:$M$34,5,FALSE)-IFERROR(VLOOKUP(EK$4,Transactions!$C$45:$N$47,5,FALSE),0)))</f>
        <v>0</v>
      </c>
      <c r="EM40" s="315">
        <f t="shared" si="49"/>
        <v>43144</v>
      </c>
      <c r="EN40" s="88">
        <f>VLOOKUP(EM40,'Price Data'!$B$4:$AD$1048576,MATCH(ER$4,'Price Data'!$B$2:$AE$2,0),FALSE)</f>
        <v>85.26</v>
      </c>
      <c r="EO40" s="5">
        <f t="shared" si="19"/>
        <v>85.26</v>
      </c>
      <c r="EP40" s="79"/>
      <c r="EQ40" s="212">
        <f>IF(EO40&gt;0,(EO40+SUM(EP$11:EP40))/EN$6-1,"N/A")</f>
        <v>-1.8725647490258956E-2</v>
      </c>
      <c r="ER40" s="344">
        <f>IF(VLOOKUP(ER$4,Transactions!$C$26:$M$34,7,FALSE)&gt;EM40,0,IF(IFERROR(VLOOKUP(ER$4,Transactions!$C$45:$N77,8,FALSE),0)&gt;EM40,VLOOKUP(ER$4,Transactions!$C$26:$M$34,5,FALSE),VLOOKUP(ER$4,Transactions!$C$26:$M$34,5,FALSE)-IFERROR(VLOOKUP(ER$4,Transactions!$C$45:$N$47,5,FALSE),0)))</f>
        <v>0</v>
      </c>
      <c r="ET40" s="315">
        <f t="shared" si="50"/>
        <v>43144</v>
      </c>
      <c r="EU40" s="88">
        <f>VLOOKUP(ET40,'Price Data'!$B$4:$AD$1048576,MATCH(EY$4,'Price Data'!$B$2:$AE$2,0),FALSE)</f>
        <v>84.96</v>
      </c>
      <c r="EV40" s="5">
        <f t="shared" si="20"/>
        <v>84.96</v>
      </c>
      <c r="EW40" s="79"/>
      <c r="EX40" s="212">
        <f>IF(EV40&gt;0,(EV40+SUM(EW$11:EW40))/EU$6-1,"N/A")</f>
        <v>-2.5220276919556084E-2</v>
      </c>
      <c r="EY40" s="344">
        <f>IF(VLOOKUP(EY$4,Transactions!$C$26:$M$34,7,FALSE)&gt;ET40,0,IF(IFERROR(VLOOKUP(EY$4,Transactions!$C$45:$N77,8,FALSE),0)&gt;ET40,VLOOKUP(EY$4,Transactions!$C$26:$M$34,5,FALSE),VLOOKUP(EY$4,Transactions!$C$26:$M$34,5,FALSE)-IFERROR(VLOOKUP(EY$4,Transactions!$C$45:$N$47,5,FALSE),0)))</f>
        <v>12.608879734523402</v>
      </c>
      <c r="FA40" s="315">
        <f t="shared" si="51"/>
        <v>43144</v>
      </c>
      <c r="FB40" s="88">
        <f>VLOOKUP(FA40,'Price Data'!$B$4:$AD$1048576,MATCH(FF$4,'Price Data'!$B$2:$AE$2,0),FALSE)</f>
        <v>50.43</v>
      </c>
      <c r="FC40" s="5">
        <f t="shared" si="21"/>
        <v>50.43</v>
      </c>
      <c r="FD40" s="79"/>
      <c r="FE40" s="212">
        <f>IF(FC40&gt;0,(FC40+SUM(FD$11:FD40))/FB$6-1,"N/A")</f>
        <v>-1.425785059488982E-2</v>
      </c>
      <c r="FF40" s="344">
        <f>IF(VLOOKUP(FF$4,Transactions!$C$26:$M$34,7,FALSE)&gt;FA40,0,IF(IFERROR(VLOOKUP(FF$4,Transactions!$C$45:$N77,8,FALSE),0)&gt;FA40,VLOOKUP(FF$4,Transactions!$C$26:$M$34,5,FALSE),VLOOKUP(FF$4,Transactions!$C$26:$M$34,5,FALSE)-IFERROR(VLOOKUP(FF$4,Transactions!$C$45:$N$47,5,FALSE),0)))</f>
        <v>20.356738833625901</v>
      </c>
      <c r="FH40" s="315">
        <f t="shared" si="52"/>
        <v>43144</v>
      </c>
      <c r="FI40" s="88">
        <f>VLOOKUP(FH40,'Price Data'!$B$4:$AD$1048576,MATCH(FM$4,'Price Data'!$B$2:$AE$2,0),FALSE)</f>
        <v>24.2</v>
      </c>
      <c r="FJ40" s="5">
        <f t="shared" si="22"/>
        <v>24.2</v>
      </c>
      <c r="FK40" s="79"/>
      <c r="FL40" s="212">
        <f>IF(FJ40&gt;0,(FJ40+SUM(FK$11:FK40))/FI$6-1,"N/A")</f>
        <v>-6.1601642710472637E-3</v>
      </c>
      <c r="FM40" s="344">
        <f>IF(VLOOKUP(FM$4,Transactions!$C$26:$M$34,7,FALSE)&gt;FH40,0,IF(IFERROR(VLOOKUP(FM$4,Transactions!$C$45:$N77,8,FALSE),0)&gt;FH40,VLOOKUP(FM$4,Transactions!$C$26:$M$34,5,FALSE),VLOOKUP(FM$4,Transactions!$C$26:$M$34,5,FALSE)-IFERROR(VLOOKUP(FM$4,Transactions!$C$45:$N$47,5,FALSE),0)))</f>
        <v>64.516221765913755</v>
      </c>
      <c r="FO40" s="315">
        <f t="shared" si="53"/>
        <v>43144</v>
      </c>
      <c r="FP40" s="88">
        <f>VLOOKUP(FO40,'Price Data'!$B$4:$AD$1048576,MATCH(FT$4,'Price Data'!$B$2:$AE$2,0),FALSE)</f>
        <v>102.36</v>
      </c>
      <c r="FQ40" s="5">
        <f t="shared" si="23"/>
        <v>102.36</v>
      </c>
      <c r="FR40" s="79"/>
      <c r="FS40" s="212">
        <f>IF(FQ40&gt;0,(FQ40+SUM(FR$11:FR40))/FP$6-1,"N/A")</f>
        <v>-2.881500426257444E-2</v>
      </c>
      <c r="FT40" s="344">
        <f>IF(VLOOKUP(FT$4,Transactions!$C$26:$M$34,7,FALSE)&gt;FO40,0,IF(IFERROR(VLOOKUP(FT$4,Transactions!$C$45:$N77,8,FALSE),0)&gt;FO40,VLOOKUP(FT$4,Transactions!$C$26:$M$34,5,FALSE),VLOOKUP(FT$4,Transactions!$C$26:$M$34,5,FALSE)-IFERROR(VLOOKUP(FT$4,Transactions!$C$45:$N$47,5,FALSE),0)))</f>
        <v>4.6685611442644692</v>
      </c>
      <c r="FV40" s="315">
        <f t="shared" si="54"/>
        <v>43144</v>
      </c>
      <c r="FW40" s="88">
        <f>VLOOKUP(FV40,'Price Data'!$B$4:$AD$1048576,MATCH(GA$4,'Price Data'!$B$2:$AE$2,0),FALSE)</f>
        <v>111.63</v>
      </c>
      <c r="FX40" s="5">
        <f t="shared" si="24"/>
        <v>111.63</v>
      </c>
      <c r="FY40" s="79"/>
      <c r="FZ40" s="212">
        <f>IF(FX40&gt;0,(FX40+SUM(FY$11:FY40))/FW$6-1,"N/A")</f>
        <v>-3.5831180017226516E-2</v>
      </c>
      <c r="GA40" s="344">
        <f>IF(VLOOKUP(GA$4,Transactions!$C$26:$M$34,7,FALSE)&gt;FV40,0,IF(IFERROR(VLOOKUP(GA$4,Transactions!$C$45:$N77,8,FALSE),0)&gt;FV40,VLOOKUP(GA$4,Transactions!$C$26:$M$34,5,FALSE),VLOOKUP(GA$4,Transactions!$C$26:$M$34,5,FALSE)-IFERROR(VLOOKUP(GA$4,Transactions!$C$45:$N$47,5,FALSE),0)))</f>
        <v>17.517743324720069</v>
      </c>
      <c r="GD40" s="315">
        <f t="shared" si="55"/>
        <v>43144</v>
      </c>
      <c r="GE40" s="88">
        <f>VLOOKUP(GD40,'Price Data'!$B$4:$AD$1048576,MATCH(GI$4,'Price Data'!$B$2:$AE$2,0),FALSE)</f>
        <v>1571.5219999999999</v>
      </c>
      <c r="GF40" s="5">
        <f t="shared" si="25"/>
        <v>1571.5219999999999</v>
      </c>
      <c r="GG40" s="79"/>
      <c r="GH40" s="212">
        <f>IF(GF40&gt;0,(GF40+SUM(GG$11:GG40))/GE$6-1,"N/A")</f>
        <v>-7.1065284280091845E-3</v>
      </c>
      <c r="GI40" s="374">
        <v>0.5</v>
      </c>
      <c r="GK40" s="315">
        <f t="shared" si="56"/>
        <v>43144</v>
      </c>
      <c r="GL40" s="88">
        <f>VLOOKUP(GK40,'Price Data'!$B$4:$AD$1048576,MATCH(GP$4,'Price Data'!$B$2:$AE$2,0),FALSE)</f>
        <v>2080.6799999999998</v>
      </c>
      <c r="GM40" s="5">
        <f t="shared" si="26"/>
        <v>2080.6799999999998</v>
      </c>
      <c r="GN40" s="79"/>
      <c r="GO40" s="212">
        <f>IF(GM40&gt;0,(GM40+SUM(GN$11:GN40))/GL$6-1,"N/A")</f>
        <v>-1.0825073094202331E-2</v>
      </c>
      <c r="GP40" s="374">
        <v>0.2</v>
      </c>
      <c r="GR40" s="315">
        <f t="shared" si="57"/>
        <v>43144</v>
      </c>
      <c r="GS40" s="88">
        <f>VLOOKUP(GR40,'Price Data'!$B$4:$AD$1048576,MATCH(GW$4,'Price Data'!$B$2:$AE$2,0),FALSE)</f>
        <v>2005.19</v>
      </c>
      <c r="GT40" s="5">
        <f t="shared" si="27"/>
        <v>2005.19</v>
      </c>
      <c r="GU40" s="79"/>
      <c r="GV40" s="212">
        <f>IF(GT40&gt;0,(GT40+SUM(GU$11:GU40))/GS$6-1,"N/A")</f>
        <v>-2.0123438087931267E-2</v>
      </c>
      <c r="GW40" s="374">
        <v>0.3</v>
      </c>
    </row>
    <row r="41" spans="1:205" x14ac:dyDescent="0.25">
      <c r="A41">
        <v>31</v>
      </c>
      <c r="B41" s="315">
        <f>'Price Data'!B35</f>
        <v>43145</v>
      </c>
      <c r="C41" s="200">
        <f t="shared" si="58"/>
        <v>23837.833716185967</v>
      </c>
      <c r="D41" s="200">
        <f t="shared" si="28"/>
        <v>9.66</v>
      </c>
      <c r="E41" s="200">
        <f t="shared" si="59"/>
        <v>6077.8837425190495</v>
      </c>
      <c r="F41" s="200">
        <f t="shared" si="29"/>
        <v>0</v>
      </c>
      <c r="I41" s="315">
        <f t="shared" si="30"/>
        <v>43145</v>
      </c>
      <c r="J41" s="88">
        <f>VLOOKUP(I41,'Price Data'!$B$4:$AD$1048576,MATCH(N$4,'Price Data'!$B$2:$AE$2,0),FALSE)</f>
        <v>69.790000000000006</v>
      </c>
      <c r="K41" s="5">
        <f t="shared" si="0"/>
        <v>0</v>
      </c>
      <c r="M41" s="212" t="str">
        <f>IF(K41&gt;0,(K41+SUM(L$11:L41))/J$6-1,"N/A")</f>
        <v>N/A</v>
      </c>
      <c r="N41" s="344">
        <f>IF(VLOOKUP(N$4,Transactions!$C$5:$M$23,7,FALSE)&gt;I41,0,IF(IFERROR(VLOOKUP(N$4,Transactions!$C$39:$N$42,8,FALSE),0)&gt;I41,VLOOKUP(N$4,Transactions!$C$5:$M$23,5,FALSE),VLOOKUP(N$4,Transactions!$C$5:$M$23,5,FALSE)-IFERROR(VLOOKUP(N$4,Transactions!$C$39:$N$42,5,FALSE),0)))</f>
        <v>0</v>
      </c>
      <c r="P41" s="315">
        <f t="shared" si="31"/>
        <v>43145</v>
      </c>
      <c r="Q41" s="88">
        <f>VLOOKUP(P41,'Price Data'!$B$4:$AD$1048576,MATCH(U$4,'Price Data'!$B$2:$AE$2,0),FALSE)</f>
        <v>60.25</v>
      </c>
      <c r="R41" s="5">
        <f t="shared" si="1"/>
        <v>0</v>
      </c>
      <c r="T41" s="212" t="str">
        <f>IF(R41&gt;0,(R41+SUM(S$11:S41))/Q$6-1,"N/A")</f>
        <v>N/A</v>
      </c>
      <c r="U41" s="344">
        <f>IF(VLOOKUP(U$4,Transactions!$C$5:$M$23,7,FALSE)&gt;P41,0,IF(IFERROR(VLOOKUP(U$4,Transactions!$C$39:$N$42,8,FALSE),0)&gt;P41,VLOOKUP(U$4,Transactions!$C$5:$M$23,5,FALSE),VLOOKUP(U$4,Transactions!$C$5:$M$23,5,FALSE)-IFERROR(VLOOKUP(U$4,Transactions!$C$39:$N$42,5,FALSE),0)))</f>
        <v>0</v>
      </c>
      <c r="W41" s="315">
        <f t="shared" si="32"/>
        <v>43145</v>
      </c>
      <c r="X41" s="88">
        <f>VLOOKUP(W41,'Price Data'!$B$4:$AD$1048576,MATCH(AB$4,'Price Data'!$B$2:$AE$2,0),FALSE)</f>
        <v>104.6</v>
      </c>
      <c r="Y41" s="5">
        <f t="shared" si="2"/>
        <v>0</v>
      </c>
      <c r="Z41" s="79"/>
      <c r="AA41" s="212" t="str">
        <f>IF(Y41&gt;0,(Y41+SUM(Z$11:Z41))/X$6-1,"N/A")</f>
        <v>N/A</v>
      </c>
      <c r="AB41" s="344">
        <f>IF(VLOOKUP(AB$4,Transactions!$C$5:$M$23,7,FALSE)&gt;W41,0,IF(IFERROR(VLOOKUP(AB$4,Transactions!$C$39:$N$42,8,FALSE),0)&gt;W41,VLOOKUP(AB$4,Transactions!$C$5:$M$23,5,FALSE),VLOOKUP(AB$4,Transactions!$C$5:$M$23,5,FALSE)-IFERROR(VLOOKUP(AB$4,Transactions!$C$39:$N$42,5,FALSE),0)))</f>
        <v>0</v>
      </c>
      <c r="AD41" s="315">
        <f t="shared" si="33"/>
        <v>43145</v>
      </c>
      <c r="AE41" s="88">
        <f>VLOOKUP(AD41,'Price Data'!$B$4:$AD$1048576,MATCH(AI$4,'Price Data'!$B$2:$AE$2,0),FALSE)</f>
        <v>75.84</v>
      </c>
      <c r="AF41" s="5">
        <f t="shared" si="3"/>
        <v>0</v>
      </c>
      <c r="AG41" s="79"/>
      <c r="AH41" s="212" t="str">
        <f>IF(AF41&gt;0,(AF41+SUM(AG$11:AG41))/AE$6-1,"N/A")</f>
        <v>N/A</v>
      </c>
      <c r="AI41" s="344">
        <f>IF(VLOOKUP(AI$4,Transactions!$C$5:$M$23,7,FALSE)&gt;AD41,0,IF(IFERROR(VLOOKUP(AI$4,Transactions!$C$39:$N$42,8,FALSE),0)&gt;AD41,VLOOKUP(AI$4,Transactions!$C$5:$M$23,5,FALSE),VLOOKUP(AI$4,Transactions!$C$5:$M$23,5,FALSE)-IFERROR(VLOOKUP(AI$4,Transactions!$C$39:$N$42,5,FALSE),0)))</f>
        <v>0</v>
      </c>
      <c r="AK41" s="315">
        <f t="shared" si="34"/>
        <v>43145</v>
      </c>
      <c r="AL41" s="88">
        <f>VLOOKUP(AK41,'Price Data'!$B$4:$AD$1048576,MATCH(AP$4,'Price Data'!$B$2:$AE$2,0),FALSE)</f>
        <v>409.89</v>
      </c>
      <c r="AM41" s="5">
        <f t="shared" si="4"/>
        <v>0</v>
      </c>
      <c r="AN41" s="79"/>
      <c r="AO41" s="212" t="str">
        <f>IF(AM41&gt;0,(AM41+SUM(AN$11:AN41))/AL$6-1,"N/A")</f>
        <v>N/A</v>
      </c>
      <c r="AP41" s="344">
        <f>IF(VLOOKUP(AP$4,Transactions!$C$5:$M$23,7,FALSE)&gt;AK41,0,IF(IFERROR(VLOOKUP(AP$4,Transactions!$C$39:$N$42,8,FALSE),0)&gt;AK41,VLOOKUP(AP$4,Transactions!$C$5:$M$23,5,FALSE),VLOOKUP(AP$4,Transactions!$C$5:$M$23,5,FALSE)-IFERROR(VLOOKUP(AP$4,Transactions!$C$39:$N$42,5,FALSE),0)))</f>
        <v>0</v>
      </c>
      <c r="AR41" s="315">
        <f t="shared" si="35"/>
        <v>43145</v>
      </c>
      <c r="AS41" s="88">
        <f>VLOOKUP(AR41,'Price Data'!$B$4:$AD$1048576,MATCH(AW$4,'Price Data'!$B$2:$AE$2,0),FALSE)</f>
        <v>113.08</v>
      </c>
      <c r="AT41" s="5">
        <f t="shared" si="5"/>
        <v>0</v>
      </c>
      <c r="AU41" s="79"/>
      <c r="AV41" s="212" t="str">
        <f>IF(AT41&gt;0,(AT41+SUM(AU$11:AU41))/AS$6-1,"N/A")</f>
        <v>N/A</v>
      </c>
      <c r="AW41" s="344">
        <f>IF(VLOOKUP(AW$4,Transactions!$C$5:$M$23,7,FALSE)&gt;AR41,0,IF(IFERROR(VLOOKUP(AW$4,Transactions!$C$39:$N$42,8,FALSE),0)&gt;AR41,VLOOKUP(AW$4,Transactions!$C$5:$M$23,5,FALSE),VLOOKUP(AW$4,Transactions!$C$5:$M$23,5,FALSE)-IFERROR(VLOOKUP(AW$4,Transactions!$C$39:$N$42,5,FALSE),0)))</f>
        <v>0</v>
      </c>
      <c r="AY41" s="315">
        <f t="shared" si="36"/>
        <v>43145</v>
      </c>
      <c r="AZ41" s="88">
        <f>VLOOKUP(AY41,'Price Data'!$B$4:$AD$1048576,MATCH(BD$4,'Price Data'!$B$2:$AE$2,0),FALSE)</f>
        <v>109.02</v>
      </c>
      <c r="BA41" s="5">
        <f t="shared" si="6"/>
        <v>0</v>
      </c>
      <c r="BB41" s="79"/>
      <c r="BC41" s="212" t="str">
        <f>IF(BA41&gt;0,(BA41+SUM(BB$11:BB41))/AZ$6-1,"N/A")</f>
        <v>N/A</v>
      </c>
      <c r="BD41" s="344">
        <f>IF(VLOOKUP(BD$4,Transactions!$C$5:$M$23,7,FALSE)&gt;AY41,0,IF(IFERROR(VLOOKUP(BD$4,Transactions!$C$39:$N$42,8,FALSE),0)&gt;AY41,VLOOKUP(BD$4,Transactions!$C$5:$M$23,5,FALSE),VLOOKUP(BD$4,Transactions!$C$5:$M$23,5,FALSE)-IFERROR(VLOOKUP(BD$4,Transactions!$C$39:$N$42,5,FALSE),0)))</f>
        <v>0</v>
      </c>
      <c r="BF41" s="315">
        <f t="shared" si="37"/>
        <v>43145</v>
      </c>
      <c r="BG41" s="88">
        <f>VLOOKUP(BF41,'Price Data'!$B$4:$AD$1048576,MATCH(BK$4,'Price Data'!$B$2:$AE$2,0),FALSE)</f>
        <v>65.349999999999994</v>
      </c>
      <c r="BH41" s="5">
        <f t="shared" si="7"/>
        <v>65.349999999999994</v>
      </c>
      <c r="BI41" s="79"/>
      <c r="BJ41" s="212">
        <f>IF(BH41&gt;0,(BH41+SUM(BI$11:BI41))/BG$6-1,"N/A")</f>
        <v>7.2943864229765065E-2</v>
      </c>
      <c r="BK41" s="344">
        <f>IF(VLOOKUP(BK$4,Transactions!$C$5:$M$23,7,FALSE)&gt;BF41,0,IF(IFERROR(VLOOKUP(BK$4,Transactions!$C$39:$N$42,8,FALSE),0)&gt;BF41,VLOOKUP(BK$4,Transactions!$C$5:$M$23,5,FALSE),VLOOKUP(BK$4,Transactions!$C$5:$M$23,5,FALSE)-IFERROR(VLOOKUP(BK$4,Transactions!$C$39:$N$42,5,FALSE),0)))</f>
        <v>10</v>
      </c>
      <c r="BM41" s="315">
        <f t="shared" si="38"/>
        <v>43145</v>
      </c>
      <c r="BN41" s="88">
        <f>VLOOKUP(BM41,'Price Data'!$B$4:$AD$1048576,MATCH(BR$4,'Price Data'!$B$2:$AE$2,0),FALSE)</f>
        <v>51.96</v>
      </c>
      <c r="BO41" s="5">
        <f t="shared" si="8"/>
        <v>51.96</v>
      </c>
      <c r="BP41" s="79"/>
      <c r="BQ41" s="212">
        <f>IF(BO41&gt;0,(BO41+SUM(BP$11:BP41))/BN$6-1,"N/A")</f>
        <v>1.6431924882629234E-2</v>
      </c>
      <c r="BR41" s="344">
        <f>IF(VLOOKUP(BR$4,Transactions!$C$5:$M$23,7,FALSE)&gt;BM41,0,IF(IFERROR(VLOOKUP(BR$4,Transactions!$C$39:$N$42,8,FALSE),0)&gt;BM41,VLOOKUP(BR$4,Transactions!$C$5:$M$23,5,FALSE),VLOOKUP(BR$4,Transactions!$C$5:$M$23,5,FALSE)-IFERROR(VLOOKUP(BR$4,Transactions!$C$39:$N$42,5,FALSE),0)))</f>
        <v>12</v>
      </c>
      <c r="BT41" s="315">
        <f t="shared" si="39"/>
        <v>43145</v>
      </c>
      <c r="BU41" s="88">
        <f>VLOOKUP(BT41,'Price Data'!$B$4:$AD$1048576,MATCH(BY$4,'Price Data'!$B$2:$AE$2,0),FALSE)</f>
        <v>96.71</v>
      </c>
      <c r="BV41" s="5">
        <f t="shared" si="9"/>
        <v>96.71</v>
      </c>
      <c r="BW41" s="79"/>
      <c r="BX41" s="212">
        <f>IF(BV41&gt;0,(BV41+SUM(BW$11:BW41))/BU$6-1,"N/A")</f>
        <v>7.0304764000439945E-2</v>
      </c>
      <c r="BY41" s="344">
        <f>IF(VLOOKUP(BY$4,Transactions!$C$5:$M$23,7,FALSE)&gt;BT41,0,IF(IFERROR(VLOOKUP(BY$4,Transactions!$C$39:$N$42,8,FALSE),0)&gt;BT41,VLOOKUP(BY$4,Transactions!$C$5:$M$23,5,FALSE),VLOOKUP(BY$4,Transactions!$C$5:$M$23,5,FALSE)-IFERROR(VLOOKUP(BY$4,Transactions!$C$39:$N$42,5,FALSE),0)))</f>
        <v>11</v>
      </c>
      <c r="CA41" s="315">
        <f t="shared" si="40"/>
        <v>43145</v>
      </c>
      <c r="CB41" s="88">
        <f>VLOOKUP(CA41,'Price Data'!$B$4:$AD$1048576,MATCH(CF$4,'Price Data'!$B$2:$AE$2,0),FALSE)</f>
        <v>214</v>
      </c>
      <c r="CC41" s="5">
        <f t="shared" si="10"/>
        <v>214</v>
      </c>
      <c r="CD41" s="79"/>
      <c r="CE41" s="212">
        <f>IF(CC41&gt;0,(CC41+SUM(CD$11:CD41))/CB$6-1,"N/A")</f>
        <v>-6.1469134182088547E-2</v>
      </c>
      <c r="CF41" s="344">
        <f>IF(VLOOKUP(CF$4,Transactions!$C$5:$M$23,7,FALSE)&gt;CA41,0,IF(IFERROR(VLOOKUP(CF$4,Transactions!$C$39:$N$42,8,FALSE),0)&gt;CA41,VLOOKUP(CF$4,Transactions!$C$5:$M$23,5,FALSE),VLOOKUP(CF$4,Transactions!$C$5:$M$23,5,FALSE)-IFERROR(VLOOKUP(CF$4,Transactions!$C$39:$N$42,5,FALSE),0)))</f>
        <v>6</v>
      </c>
      <c r="CH41" s="315">
        <f t="shared" si="41"/>
        <v>43145</v>
      </c>
      <c r="CI41" s="88">
        <f>VLOOKUP(CH41,'Price Data'!$B$4:$AD$1048576,MATCH(CM$4,'Price Data'!$B$2:$AE$2,0),FALSE)</f>
        <v>77.27</v>
      </c>
      <c r="CJ41" s="5">
        <f t="shared" si="11"/>
        <v>77.27</v>
      </c>
      <c r="CK41" s="79"/>
      <c r="CL41" s="212">
        <f>IF(CJ41&gt;0,(CJ41+SUM(CK$11:CK41))/CI$6-1,"N/A")</f>
        <v>4.9578918772072766E-2</v>
      </c>
      <c r="CM41" s="344">
        <f>IF(VLOOKUP(CM$4,Transactions!$C$5:$M$23,7,FALSE)&gt;CH41,0,IF(IFERROR(VLOOKUP(CM$4,Transactions!$C$39:$N$42,8,FALSE),0)&gt;CH41,VLOOKUP(CM$4,Transactions!$C$5:$M$23,5,FALSE),VLOOKUP(CM$4,Transactions!$C$5:$M$23,5,FALSE)-IFERROR(VLOOKUP(CM$4,Transactions!$C$39:$N$42,5,FALSE),0)))</f>
        <v>19</v>
      </c>
      <c r="CO41" s="315">
        <f t="shared" si="42"/>
        <v>43145</v>
      </c>
      <c r="CP41" s="88">
        <f>VLOOKUP(CO41,'Price Data'!$B$4:$AD$1048576,MATCH(CT$4,'Price Data'!$B$2:$AE$2,0),FALSE)</f>
        <v>112.99</v>
      </c>
      <c r="CQ41" s="5">
        <f t="shared" si="12"/>
        <v>112.99</v>
      </c>
      <c r="CR41" s="79"/>
      <c r="CS41" s="212">
        <f>IF(CQ41&gt;0,(CQ41+SUM(CR$11:CR41))/CP$6-1,"N/A")</f>
        <v>5.6069775720897219E-3</v>
      </c>
      <c r="CT41" s="344">
        <f>IF(VLOOKUP(CT$4,Transactions!$C$5:$M$23,7,FALSE)&gt;CO41,0,IF(IFERROR(VLOOKUP(CT$4,Transactions!$C$39:$N$42,8,FALSE),0)&gt;CO41,VLOOKUP(CT$4,Transactions!$C$5:$M$23,5,FALSE),VLOOKUP(CT$4,Transactions!$C$5:$M$23,5,FALSE)-IFERROR(VLOOKUP(CT$4,Transactions!$C$39:$N$42,5,FALSE),0)))</f>
        <v>7</v>
      </c>
      <c r="CV41" s="315">
        <f t="shared" si="43"/>
        <v>43145</v>
      </c>
      <c r="CW41" s="88">
        <f>VLOOKUP(CV41,'Price Data'!$B$4:$AD$1048576,MATCH(DA$4,'Price Data'!$B$2:$AE$2,0),FALSE)</f>
        <v>197.87</v>
      </c>
      <c r="CX41" s="5">
        <f t="shared" si="13"/>
        <v>197.87</v>
      </c>
      <c r="CY41" s="79"/>
      <c r="CZ41" s="212">
        <f>IF(CX41&gt;0,(CX41+SUM(CY$11:CY41))/CW$6-1,"N/A")</f>
        <v>5.1884535644038055E-2</v>
      </c>
      <c r="DA41" s="344">
        <f>IF(VLOOKUP(DA$4,Transactions!$C$5:$M$23,7,FALSE)&gt;CV41,0,IF(IFERROR(VLOOKUP(DA$4,Transactions!$C$39:$N$42,8,FALSE),0)&gt;CV41,VLOOKUP(DA$4,Transactions!$C$5:$M$23,5,FALSE),VLOOKUP(DA$4,Transactions!$C$5:$M$23,5,FALSE)-IFERROR(VLOOKUP(DA$4,Transactions!$C$39:$N$42,5,FALSE),0)))</f>
        <v>9.4038062835574934</v>
      </c>
      <c r="DC41" s="315">
        <f t="shared" si="44"/>
        <v>43145</v>
      </c>
      <c r="DD41" s="88">
        <f>VLOOKUP(DC41,'Price Data'!$B$4:$AD$1048576,MATCH(DH$4,'Price Data'!$B$2:$AE$2,0),FALSE)</f>
        <v>159.38999999999999</v>
      </c>
      <c r="DE41" s="5">
        <f t="shared" si="14"/>
        <v>159.38999999999999</v>
      </c>
      <c r="DF41" s="79"/>
      <c r="DG41" s="212">
        <f>IF(DE41&gt;0,(DE41+SUM(DF$11:DF41))/DD$6-1,"N/A")</f>
        <v>7.7132199532148338E-3</v>
      </c>
      <c r="DH41" s="344">
        <f>IF(VLOOKUP(DH$4,Transactions!$C$5:$M$23,7,FALSE)&gt;DC41,0,IF(IFERROR(VLOOKUP(DH$4,Transactions!$C$39:$N$42,8,FALSE),0)&gt;DC41,VLOOKUP(DH$4,Transactions!$C$5:$M$23,5,FALSE),VLOOKUP(DH$4,Transactions!$C$5:$M$23,5,FALSE)-IFERROR(VLOOKUP(DH$4,Transactions!$C$39:$N$42,5,FALSE),0)))</f>
        <v>64.264399064297919</v>
      </c>
      <c r="DJ41" s="315">
        <f t="shared" si="45"/>
        <v>43145</v>
      </c>
      <c r="DK41" s="88">
        <f>VLOOKUP(DJ41,'Price Data'!$B$4:$AD$1048576,MATCH(DO$4,'Price Data'!$B$2:$AE$2,0),FALSE)</f>
        <v>240.82</v>
      </c>
      <c r="DL41" s="5">
        <f t="shared" si="15"/>
        <v>240.82</v>
      </c>
      <c r="DM41" s="79"/>
      <c r="DN41" s="212">
        <f>IF(DL41&gt;0,(DL41+SUM(DM$11:DM41))/DK$6-1,"N/A")</f>
        <v>-3.4750891819311458E-2</v>
      </c>
      <c r="DO41" s="344">
        <f>IF(VLOOKUP(DO$4,Transactions!$C$5:$M$23,7,FALSE)&gt;DJ41,0,IF(IFERROR(VLOOKUP(DO$4,Transactions!$C$39:$N$42,8,FALSE),0)&gt;DJ41,VLOOKUP(DO$4,Transactions!$C$5:$M$23,5,FALSE),VLOOKUP(DO$4,Transactions!$C$5:$M$23,5,FALSE)-IFERROR(VLOOKUP(DO$4,Transactions!$C$39:$N$42,5,FALSE),0)))</f>
        <v>8</v>
      </c>
      <c r="DQ41" s="315">
        <f t="shared" si="46"/>
        <v>43145</v>
      </c>
      <c r="DR41" s="88">
        <f>VLOOKUP(DQ41,'Price Data'!$B$4:$AD$1048576,MATCH(DV$4,'Price Data'!$B$2:$AE$2,0),FALSE)</f>
        <v>90.81</v>
      </c>
      <c r="DS41" s="5">
        <f t="shared" si="16"/>
        <v>90.81</v>
      </c>
      <c r="DT41" s="79">
        <v>0.42</v>
      </c>
      <c r="DU41" s="212">
        <f>IF(DS41&gt;0,(DS41+SUM(DT$11:DT41))/DR$6-1,"N/A")</f>
        <v>6.6518587795183493E-2</v>
      </c>
      <c r="DV41" s="344">
        <f>IF(VLOOKUP(DV$4,Transactions!$C$5:$M$23,7,FALSE)&gt;DQ41,0,IF(IFERROR(VLOOKUP(DV$4,Transactions!$C$39:$N$42,8,FALSE),0)&gt;DQ41,VLOOKUP(DV$4,Transactions!$C$5:$M$23,5,FALSE),VLOOKUP(DV$4,Transactions!$C$5:$M$23,5,FALSE)-IFERROR(VLOOKUP(DV$4,Transactions!$C$39:$N$42,5,FALSE),0)))</f>
        <v>23</v>
      </c>
      <c r="DX41" s="315">
        <f t="shared" si="47"/>
        <v>43145</v>
      </c>
      <c r="DY41" s="88">
        <f>VLOOKUP(DX41,'Price Data'!$B$4:$AD$1048576,MATCH(EC$4,'Price Data'!$B$2:$AE$2,0),FALSE)</f>
        <v>67.959999999999994</v>
      </c>
      <c r="DZ41" s="5">
        <f t="shared" si="17"/>
        <v>67.959999999999994</v>
      </c>
      <c r="EA41" s="79"/>
      <c r="EB41" s="212">
        <f>IF(DZ41&gt;0,(DZ41+SUM(EA$11:EA41))/DY$6-1,"N/A")</f>
        <v>8.6490807354116628E-2</v>
      </c>
      <c r="EC41" s="344">
        <f>IF(VLOOKUP(EC$4,Transactions!$C$5:$M$23,7,FALSE)&gt;DX41,0,IF(IFERROR(VLOOKUP(EC$4,Transactions!$C$39:$N$42,8,FALSE),0)&gt;DX41,VLOOKUP(EC$4,Transactions!$C$5:$M$23,5,FALSE),VLOOKUP(EC$4,Transactions!$C$5:$M$23,5,FALSE)-IFERROR(VLOOKUP(EC$4,Transactions!$C$39:$N$42,5,FALSE),0)))</f>
        <v>27</v>
      </c>
      <c r="EF41" s="315">
        <f t="shared" si="48"/>
        <v>43145</v>
      </c>
      <c r="EG41" s="88">
        <f>VLOOKUP(EF41,'Price Data'!$B$4:$AD$1048576,MATCH(EK$4,'Price Data'!$B$2:$AE$2,0),FALSE)</f>
        <v>10.65</v>
      </c>
      <c r="EH41" s="5">
        <f t="shared" si="18"/>
        <v>0</v>
      </c>
      <c r="EI41" s="79"/>
      <c r="EJ41" s="212" t="str">
        <f>IF(EH41&gt;0,(EH41+SUM(EI$11:EI41))/EG$6-1,"N/A")</f>
        <v>N/A</v>
      </c>
      <c r="EK41" s="344">
        <f>IF(VLOOKUP(EK$4,Transactions!$C$26:$M$34,7,FALSE)&gt;EF41,0,IF(IFERROR(VLOOKUP(EK$4,Transactions!$C$45:$N78,8,FALSE),0)&gt;EF41,VLOOKUP(EK$4,Transactions!$C$26:$M$34,5,FALSE),VLOOKUP(EK$4,Transactions!$C$26:$M$34,5,FALSE)-IFERROR(VLOOKUP(EK$4,Transactions!$C$45:$N$47,5,FALSE),0)))</f>
        <v>0</v>
      </c>
      <c r="EM41" s="315">
        <f t="shared" si="49"/>
        <v>43145</v>
      </c>
      <c r="EN41" s="88">
        <f>VLOOKUP(EM41,'Price Data'!$B$4:$AD$1048576,MATCH(ER$4,'Price Data'!$B$2:$AE$2,0),FALSE)</f>
        <v>85.41</v>
      </c>
      <c r="EO41" s="5">
        <f t="shared" si="19"/>
        <v>85.41</v>
      </c>
      <c r="EP41" s="79"/>
      <c r="EQ41" s="212">
        <f>IF(EO41&gt;0,(EO41+SUM(EP$11:EP41))/EN$6-1,"N/A")</f>
        <v>-1.7006646802658842E-2</v>
      </c>
      <c r="ER41" s="344">
        <f>IF(VLOOKUP(ER$4,Transactions!$C$26:$M$34,7,FALSE)&gt;EM41,0,IF(IFERROR(VLOOKUP(ER$4,Transactions!$C$45:$N78,8,FALSE),0)&gt;EM41,VLOOKUP(ER$4,Transactions!$C$26:$M$34,5,FALSE),VLOOKUP(ER$4,Transactions!$C$26:$M$34,5,FALSE)-IFERROR(VLOOKUP(ER$4,Transactions!$C$45:$N$47,5,FALSE),0)))</f>
        <v>0</v>
      </c>
      <c r="ET41" s="315">
        <f t="shared" si="50"/>
        <v>43145</v>
      </c>
      <c r="EU41" s="88">
        <f>VLOOKUP(ET41,'Price Data'!$B$4:$AD$1048576,MATCH(EY$4,'Price Data'!$B$2:$AE$2,0),FALSE)</f>
        <v>84.67</v>
      </c>
      <c r="EV41" s="5">
        <f t="shared" si="20"/>
        <v>84.67</v>
      </c>
      <c r="EW41" s="79"/>
      <c r="EX41" s="212">
        <f>IF(EV41&gt;0,(EV41+SUM(EW$11:EW41))/EU$6-1,"N/A")</f>
        <v>-2.8538734408971256E-2</v>
      </c>
      <c r="EY41" s="344">
        <f>IF(VLOOKUP(EY$4,Transactions!$C$26:$M$34,7,FALSE)&gt;ET41,0,IF(IFERROR(VLOOKUP(EY$4,Transactions!$C$45:$N78,8,FALSE),0)&gt;ET41,VLOOKUP(EY$4,Transactions!$C$26:$M$34,5,FALSE),VLOOKUP(EY$4,Transactions!$C$26:$M$34,5,FALSE)-IFERROR(VLOOKUP(EY$4,Transactions!$C$45:$N$47,5,FALSE),0)))</f>
        <v>12.608879734523402</v>
      </c>
      <c r="FA41" s="315">
        <f t="shared" si="51"/>
        <v>43145</v>
      </c>
      <c r="FB41" s="88">
        <f>VLOOKUP(FA41,'Price Data'!$B$4:$AD$1048576,MATCH(FF$4,'Price Data'!$B$2:$AE$2,0),FALSE)</f>
        <v>50.28</v>
      </c>
      <c r="FC41" s="5">
        <f t="shared" si="21"/>
        <v>50.28</v>
      </c>
      <c r="FD41" s="79"/>
      <c r="FE41" s="212">
        <f>IF(FC41&gt;0,(FC41+SUM(FD$11:FD41))/FB$6-1,"N/A")</f>
        <v>-1.7183538131460896E-2</v>
      </c>
      <c r="FF41" s="344">
        <f>IF(VLOOKUP(FF$4,Transactions!$C$26:$M$34,7,FALSE)&gt;FA41,0,IF(IFERROR(VLOOKUP(FF$4,Transactions!$C$45:$N78,8,FALSE),0)&gt;FA41,VLOOKUP(FF$4,Transactions!$C$26:$M$34,5,FALSE),VLOOKUP(FF$4,Transactions!$C$26:$M$34,5,FALSE)-IFERROR(VLOOKUP(FF$4,Transactions!$C$45:$N$47,5,FALSE),0)))</f>
        <v>20.356738833625901</v>
      </c>
      <c r="FH41" s="315">
        <f t="shared" si="52"/>
        <v>43145</v>
      </c>
      <c r="FI41" s="88">
        <f>VLOOKUP(FH41,'Price Data'!$B$4:$AD$1048576,MATCH(FM$4,'Price Data'!$B$2:$AE$2,0),FALSE)</f>
        <v>24.19</v>
      </c>
      <c r="FJ41" s="5">
        <f t="shared" si="22"/>
        <v>24.19</v>
      </c>
      <c r="FK41" s="79"/>
      <c r="FL41" s="212">
        <f>IF(FJ41&gt;0,(FJ41+SUM(FK$11:FK41))/FI$6-1,"N/A")</f>
        <v>-6.5708418891170517E-3</v>
      </c>
      <c r="FM41" s="344">
        <f>IF(VLOOKUP(FM$4,Transactions!$C$26:$M$34,7,FALSE)&gt;FH41,0,IF(IFERROR(VLOOKUP(FM$4,Transactions!$C$45:$N78,8,FALSE),0)&gt;FH41,VLOOKUP(FM$4,Transactions!$C$26:$M$34,5,FALSE),VLOOKUP(FM$4,Transactions!$C$26:$M$34,5,FALSE)-IFERROR(VLOOKUP(FM$4,Transactions!$C$45:$N$47,5,FALSE),0)))</f>
        <v>64.516221765913755</v>
      </c>
      <c r="FO41" s="315">
        <f t="shared" si="53"/>
        <v>43145</v>
      </c>
      <c r="FP41" s="88">
        <f>VLOOKUP(FO41,'Price Data'!$B$4:$AD$1048576,MATCH(FT$4,'Price Data'!$B$2:$AE$2,0),FALSE)</f>
        <v>101.74</v>
      </c>
      <c r="FQ41" s="5">
        <f t="shared" si="23"/>
        <v>101.74</v>
      </c>
      <c r="FR41" s="79"/>
      <c r="FS41" s="212">
        <f>IF(FQ41&gt;0,(FQ41+SUM(FR$11:FR41))/FP$6-1,"N/A")</f>
        <v>-3.4687884815762016E-2</v>
      </c>
      <c r="FT41" s="344">
        <f>IF(VLOOKUP(FT$4,Transactions!$C$26:$M$34,7,FALSE)&gt;FO41,0,IF(IFERROR(VLOOKUP(FT$4,Transactions!$C$45:$N78,8,FALSE),0)&gt;FO41,VLOOKUP(FT$4,Transactions!$C$26:$M$34,5,FALSE),VLOOKUP(FT$4,Transactions!$C$26:$M$34,5,FALSE)-IFERROR(VLOOKUP(FT$4,Transactions!$C$45:$N$47,5,FALSE),0)))</f>
        <v>4.6685611442644692</v>
      </c>
      <c r="FV41" s="315">
        <f t="shared" si="54"/>
        <v>43145</v>
      </c>
      <c r="FW41" s="88">
        <f>VLOOKUP(FV41,'Price Data'!$B$4:$AD$1048576,MATCH(GA$4,'Price Data'!$B$2:$AE$2,0),FALSE)</f>
        <v>111.38</v>
      </c>
      <c r="FX41" s="5">
        <f t="shared" si="24"/>
        <v>111.38</v>
      </c>
      <c r="FY41" s="79"/>
      <c r="FZ41" s="212">
        <f>IF(FX41&gt;0,(FX41+SUM(FY$11:FY41))/FW$6-1,"N/A")</f>
        <v>-3.7984496124030986E-2</v>
      </c>
      <c r="GA41" s="344">
        <f>IF(VLOOKUP(GA$4,Transactions!$C$26:$M$34,7,FALSE)&gt;FV41,0,IF(IFERROR(VLOOKUP(GA$4,Transactions!$C$45:$N78,8,FALSE),0)&gt;FV41,VLOOKUP(GA$4,Transactions!$C$26:$M$34,5,FALSE),VLOOKUP(GA$4,Transactions!$C$26:$M$34,5,FALSE)-IFERROR(VLOOKUP(GA$4,Transactions!$C$45:$N$47,5,FALSE),0)))</f>
        <v>17.517743324720069</v>
      </c>
      <c r="GD41" s="315">
        <f t="shared" si="55"/>
        <v>43145</v>
      </c>
      <c r="GE41" s="88">
        <f>VLOOKUP(GD41,'Price Data'!$B$4:$AD$1048576,MATCH(GI$4,'Price Data'!$B$2:$AE$2,0),FALSE)</f>
        <v>1593.672</v>
      </c>
      <c r="GF41" s="5">
        <f t="shared" si="25"/>
        <v>1593.672</v>
      </c>
      <c r="GG41" s="79"/>
      <c r="GH41" s="212">
        <f>IF(GF41&gt;0,(GF41+SUM(GG$11:GG41))/GE$6-1,"N/A")</f>
        <v>6.887924335184481E-3</v>
      </c>
      <c r="GI41" s="374">
        <v>0.5</v>
      </c>
      <c r="GK41" s="315">
        <f t="shared" si="56"/>
        <v>43145</v>
      </c>
      <c r="GL41" s="88">
        <f>VLOOKUP(GK41,'Price Data'!$B$4:$AD$1048576,MATCH(GP$4,'Price Data'!$B$2:$AE$2,0),FALSE)</f>
        <v>2105.86</v>
      </c>
      <c r="GM41" s="5">
        <f t="shared" si="26"/>
        <v>2105.86</v>
      </c>
      <c r="GN41" s="79"/>
      <c r="GO41" s="212">
        <f>IF(GM41&gt;0,(GM41+SUM(GN$11:GN41))/GL$6-1,"N/A")</f>
        <v>1.1457367657896622E-3</v>
      </c>
      <c r="GP41" s="374">
        <v>0.2</v>
      </c>
      <c r="GR41" s="315">
        <f t="shared" si="57"/>
        <v>43145</v>
      </c>
      <c r="GS41" s="88">
        <f>VLOOKUP(GR41,'Price Data'!$B$4:$AD$1048576,MATCH(GW$4,'Price Data'!$B$2:$AE$2,0),FALSE)</f>
        <v>1997.24</v>
      </c>
      <c r="GT41" s="5">
        <f t="shared" si="27"/>
        <v>1997.24</v>
      </c>
      <c r="GU41" s="79"/>
      <c r="GV41" s="212">
        <f>IF(GT41&gt;0,(GT41+SUM(GU$11:GU41))/GS$6-1,"N/A")</f>
        <v>-2.4008366033512973E-2</v>
      </c>
      <c r="GW41" s="374">
        <v>0.3</v>
      </c>
    </row>
    <row r="42" spans="1:205" x14ac:dyDescent="0.25">
      <c r="A42">
        <v>32</v>
      </c>
      <c r="B42" s="315">
        <f>'Price Data'!B36</f>
        <v>43146</v>
      </c>
      <c r="C42" s="200">
        <f t="shared" si="58"/>
        <v>24219.174298082577</v>
      </c>
      <c r="D42" s="200">
        <f t="shared" si="28"/>
        <v>0</v>
      </c>
      <c r="E42" s="200">
        <f t="shared" si="59"/>
        <v>6094.099187274318</v>
      </c>
      <c r="F42" s="200">
        <f t="shared" si="29"/>
        <v>0</v>
      </c>
      <c r="I42" s="315">
        <f t="shared" si="30"/>
        <v>43146</v>
      </c>
      <c r="J42" s="88">
        <f>VLOOKUP(I42,'Price Data'!$B$4:$AD$1048576,MATCH(N$4,'Price Data'!$B$2:$AE$2,0),FALSE)</f>
        <v>70.489999999999995</v>
      </c>
      <c r="K42" s="5">
        <f t="shared" si="0"/>
        <v>0</v>
      </c>
      <c r="M42" s="212" t="str">
        <f>IF(K42&gt;0,(K42+SUM(L$11:L42))/J$6-1,"N/A")</f>
        <v>N/A</v>
      </c>
      <c r="N42" s="344">
        <f>IF(VLOOKUP(N$4,Transactions!$C$5:$M$23,7,FALSE)&gt;I42,0,IF(IFERROR(VLOOKUP(N$4,Transactions!$C$39:$N$42,8,FALSE),0)&gt;I42,VLOOKUP(N$4,Transactions!$C$5:$M$23,5,FALSE),VLOOKUP(N$4,Transactions!$C$5:$M$23,5,FALSE)-IFERROR(VLOOKUP(N$4,Transactions!$C$39:$N$42,5,FALSE),0)))</f>
        <v>0</v>
      </c>
      <c r="P42" s="315">
        <f t="shared" si="31"/>
        <v>43146</v>
      </c>
      <c r="Q42" s="88">
        <f>VLOOKUP(P42,'Price Data'!$B$4:$AD$1048576,MATCH(U$4,'Price Data'!$B$2:$AE$2,0),FALSE)</f>
        <v>60.7</v>
      </c>
      <c r="R42" s="5">
        <f t="shared" ref="R42:R73" si="60">IF(AND(P42&gt;=Q$5,P42&lt;=Q$7),Q42,0)</f>
        <v>0</v>
      </c>
      <c r="T42" s="212" t="str">
        <f>IF(R42&gt;0,(R42+SUM(S$11:S42))/Q$6-1,"N/A")</f>
        <v>N/A</v>
      </c>
      <c r="U42" s="344">
        <f>IF(VLOOKUP(U$4,Transactions!$C$5:$M$23,7,FALSE)&gt;P42,0,IF(IFERROR(VLOOKUP(U$4,Transactions!$C$39:$N$42,8,FALSE),0)&gt;P42,VLOOKUP(U$4,Transactions!$C$5:$M$23,5,FALSE),VLOOKUP(U$4,Transactions!$C$5:$M$23,5,FALSE)-IFERROR(VLOOKUP(U$4,Transactions!$C$39:$N$42,5,FALSE),0)))</f>
        <v>0</v>
      </c>
      <c r="W42" s="315">
        <f t="shared" si="32"/>
        <v>43146</v>
      </c>
      <c r="X42" s="88">
        <f>VLOOKUP(W42,'Price Data'!$B$4:$AD$1048576,MATCH(AB$4,'Price Data'!$B$2:$AE$2,0),FALSE)</f>
        <v>105.18</v>
      </c>
      <c r="Y42" s="5">
        <f t="shared" ref="Y42:Y73" si="61">IF(AND(W42&gt;=X$5,W42&lt;=X$7),X42,0)</f>
        <v>0</v>
      </c>
      <c r="Z42" s="79"/>
      <c r="AA42" s="212" t="str">
        <f>IF(Y42&gt;0,(Y42+SUM(Z$11:Z42))/X$6-1,"N/A")</f>
        <v>N/A</v>
      </c>
      <c r="AB42" s="344">
        <f>IF(VLOOKUP(AB$4,Transactions!$C$5:$M$23,7,FALSE)&gt;W42,0,IF(IFERROR(VLOOKUP(AB$4,Transactions!$C$39:$N$42,8,FALSE),0)&gt;W42,VLOOKUP(AB$4,Transactions!$C$5:$M$23,5,FALSE),VLOOKUP(AB$4,Transactions!$C$5:$M$23,5,FALSE)-IFERROR(VLOOKUP(AB$4,Transactions!$C$39:$N$42,5,FALSE),0)))</f>
        <v>0</v>
      </c>
      <c r="AD42" s="315">
        <f t="shared" si="33"/>
        <v>43146</v>
      </c>
      <c r="AE42" s="88">
        <f>VLOOKUP(AD42,'Price Data'!$B$4:$AD$1048576,MATCH(AI$4,'Price Data'!$B$2:$AE$2,0),FALSE)</f>
        <v>75.88</v>
      </c>
      <c r="AF42" s="5">
        <f t="shared" ref="AF42:AF73" si="62">IF(AND(AD42&gt;=AE$5,AD42&lt;=AE$7),AE42,0)</f>
        <v>0</v>
      </c>
      <c r="AG42" s="79"/>
      <c r="AH42" s="212" t="str">
        <f>IF(AF42&gt;0,(AF42+SUM(AG$11:AG42))/AE$6-1,"N/A")</f>
        <v>N/A</v>
      </c>
      <c r="AI42" s="344">
        <f>IF(VLOOKUP(AI$4,Transactions!$C$5:$M$23,7,FALSE)&gt;AD42,0,IF(IFERROR(VLOOKUP(AI$4,Transactions!$C$39:$N$42,8,FALSE),0)&gt;AD42,VLOOKUP(AI$4,Transactions!$C$5:$M$23,5,FALSE),VLOOKUP(AI$4,Transactions!$C$5:$M$23,5,FALSE)-IFERROR(VLOOKUP(AI$4,Transactions!$C$39:$N$42,5,FALSE),0)))</f>
        <v>0</v>
      </c>
      <c r="AK42" s="315">
        <f t="shared" si="34"/>
        <v>43146</v>
      </c>
      <c r="AL42" s="88">
        <f>VLOOKUP(AK42,'Price Data'!$B$4:$AD$1048576,MATCH(AP$4,'Price Data'!$B$2:$AE$2,0),FALSE)</f>
        <v>418.56</v>
      </c>
      <c r="AM42" s="5">
        <f t="shared" ref="AM42:AM73" si="63">IF(AND(AK42&gt;=AL$5,AK42&lt;=AL$7),AL42,0)</f>
        <v>0</v>
      </c>
      <c r="AN42" s="79"/>
      <c r="AO42" s="212" t="str">
        <f>IF(AM42&gt;0,(AM42+SUM(AN$11:AN42))/AL$6-1,"N/A")</f>
        <v>N/A</v>
      </c>
      <c r="AP42" s="344">
        <f>IF(VLOOKUP(AP$4,Transactions!$C$5:$M$23,7,FALSE)&gt;AK42,0,IF(IFERROR(VLOOKUP(AP$4,Transactions!$C$39:$N$42,8,FALSE),0)&gt;AK42,VLOOKUP(AP$4,Transactions!$C$5:$M$23,5,FALSE),VLOOKUP(AP$4,Transactions!$C$5:$M$23,5,FALSE)-IFERROR(VLOOKUP(AP$4,Transactions!$C$39:$N$42,5,FALSE),0)))</f>
        <v>0</v>
      </c>
      <c r="AR42" s="315">
        <f t="shared" si="35"/>
        <v>43146</v>
      </c>
      <c r="AS42" s="88">
        <f>VLOOKUP(AR42,'Price Data'!$B$4:$AD$1048576,MATCH(AW$4,'Price Data'!$B$2:$AE$2,0),FALSE)</f>
        <v>114.9</v>
      </c>
      <c r="AT42" s="5">
        <f t="shared" ref="AT42:AT73" si="64">IF(AND(AR42&gt;=AS$5,AR42&lt;=AS$7),AS42,0)</f>
        <v>0</v>
      </c>
      <c r="AU42" s="79"/>
      <c r="AV42" s="212" t="str">
        <f>IF(AT42&gt;0,(AT42+SUM(AU$11:AU42))/AS$6-1,"N/A")</f>
        <v>N/A</v>
      </c>
      <c r="AW42" s="344">
        <f>IF(VLOOKUP(AW$4,Transactions!$C$5:$M$23,7,FALSE)&gt;AR42,0,IF(IFERROR(VLOOKUP(AW$4,Transactions!$C$39:$N$42,8,FALSE),0)&gt;AR42,VLOOKUP(AW$4,Transactions!$C$5:$M$23,5,FALSE),VLOOKUP(AW$4,Transactions!$C$5:$M$23,5,FALSE)-IFERROR(VLOOKUP(AW$4,Transactions!$C$39:$N$42,5,FALSE),0)))</f>
        <v>0</v>
      </c>
      <c r="AY42" s="315">
        <f t="shared" si="36"/>
        <v>43146</v>
      </c>
      <c r="AZ42" s="88">
        <f>VLOOKUP(AY42,'Price Data'!$B$4:$AD$1048576,MATCH(BD$4,'Price Data'!$B$2:$AE$2,0),FALSE)</f>
        <v>113.12</v>
      </c>
      <c r="BA42" s="5">
        <f t="shared" ref="BA42:BA73" si="65">IF(AND(AY42&gt;=AZ$5,AY42&lt;=AZ$7),AZ42,0)</f>
        <v>0</v>
      </c>
      <c r="BB42" s="79"/>
      <c r="BC42" s="212" t="str">
        <f>IF(BA42&gt;0,(BA42+SUM(BB$11:BB42))/AZ$6-1,"N/A")</f>
        <v>N/A</v>
      </c>
      <c r="BD42" s="344">
        <f>IF(VLOOKUP(BD$4,Transactions!$C$5:$M$23,7,FALSE)&gt;AY42,0,IF(IFERROR(VLOOKUP(BD$4,Transactions!$C$39:$N$42,8,FALSE),0)&gt;AY42,VLOOKUP(BD$4,Transactions!$C$5:$M$23,5,FALSE),VLOOKUP(BD$4,Transactions!$C$5:$M$23,5,FALSE)-IFERROR(VLOOKUP(BD$4,Transactions!$C$39:$N$42,5,FALSE),0)))</f>
        <v>0</v>
      </c>
      <c r="BF42" s="315">
        <f t="shared" si="37"/>
        <v>43146</v>
      </c>
      <c r="BG42" s="88">
        <f>VLOOKUP(BF42,'Price Data'!$B$4:$AD$1048576,MATCH(BK$4,'Price Data'!$B$2:$AE$2,0),FALSE)</f>
        <v>68.98</v>
      </c>
      <c r="BH42" s="5">
        <f t="shared" ref="BH42:BH73" si="66">IF(AND(BF42&gt;=BG$5,BF42&lt;=BG$7),BG42,0)</f>
        <v>68.98</v>
      </c>
      <c r="BI42" s="79"/>
      <c r="BJ42" s="212">
        <f>IF(BH42&gt;0,(BH42+SUM(BI$11:BI42))/BG$6-1,"N/A")</f>
        <v>0.13218015665796368</v>
      </c>
      <c r="BK42" s="344">
        <f>IF(VLOOKUP(BK$4,Transactions!$C$5:$M$23,7,FALSE)&gt;BF42,0,IF(IFERROR(VLOOKUP(BK$4,Transactions!$C$39:$N$42,8,FALSE),0)&gt;BF42,VLOOKUP(BK$4,Transactions!$C$5:$M$23,5,FALSE),VLOOKUP(BK$4,Transactions!$C$5:$M$23,5,FALSE)-IFERROR(VLOOKUP(BK$4,Transactions!$C$39:$N$42,5,FALSE),0)))</f>
        <v>10</v>
      </c>
      <c r="BM42" s="315">
        <f t="shared" si="38"/>
        <v>43146</v>
      </c>
      <c r="BN42" s="88">
        <f>VLOOKUP(BM42,'Price Data'!$B$4:$AD$1048576,MATCH(BR$4,'Price Data'!$B$2:$AE$2,0),FALSE)</f>
        <v>53.99</v>
      </c>
      <c r="BO42" s="5">
        <f t="shared" ref="BO42:BO73" si="67">IF(AND(BM42&gt;=BN$5,BM42&lt;=BN$7),BN42,0)</f>
        <v>53.99</v>
      </c>
      <c r="BP42" s="79"/>
      <c r="BQ42" s="212">
        <f>IF(BO42&gt;0,(BO42+SUM(BP$11:BP42))/BN$6-1,"N/A")</f>
        <v>5.6142410015649569E-2</v>
      </c>
      <c r="BR42" s="344">
        <f>IF(VLOOKUP(BR$4,Transactions!$C$5:$M$23,7,FALSE)&gt;BM42,0,IF(IFERROR(VLOOKUP(BR$4,Transactions!$C$39:$N$42,8,FALSE),0)&gt;BM42,VLOOKUP(BR$4,Transactions!$C$5:$M$23,5,FALSE),VLOOKUP(BR$4,Transactions!$C$5:$M$23,5,FALSE)-IFERROR(VLOOKUP(BR$4,Transactions!$C$39:$N$42,5,FALSE),0)))</f>
        <v>12</v>
      </c>
      <c r="BT42" s="315">
        <f t="shared" si="39"/>
        <v>43146</v>
      </c>
      <c r="BU42" s="88">
        <f>VLOOKUP(BT42,'Price Data'!$B$4:$AD$1048576,MATCH(BY$4,'Price Data'!$B$2:$AE$2,0),FALSE)</f>
        <v>97.36</v>
      </c>
      <c r="BV42" s="5">
        <f t="shared" ref="BV42:BV73" si="68">IF(AND(BT42&gt;=BU$5,BT42&lt;=BU$7),BU42,0)</f>
        <v>97.36</v>
      </c>
      <c r="BW42" s="79"/>
      <c r="BX42" s="212">
        <f>IF(BV42&gt;0,(BV42+SUM(BW$11:BW42))/BU$6-1,"N/A")</f>
        <v>7.7456265815821324E-2</v>
      </c>
      <c r="BY42" s="344">
        <f>IF(VLOOKUP(BY$4,Transactions!$C$5:$M$23,7,FALSE)&gt;BT42,0,IF(IFERROR(VLOOKUP(BY$4,Transactions!$C$39:$N$42,8,FALSE),0)&gt;BT42,VLOOKUP(BY$4,Transactions!$C$5:$M$23,5,FALSE),VLOOKUP(BY$4,Transactions!$C$5:$M$23,5,FALSE)-IFERROR(VLOOKUP(BY$4,Transactions!$C$39:$N$42,5,FALSE),0)))</f>
        <v>11</v>
      </c>
      <c r="CA42" s="315">
        <f t="shared" si="40"/>
        <v>43146</v>
      </c>
      <c r="CB42" s="88">
        <f>VLOOKUP(CA42,'Price Data'!$B$4:$AD$1048576,MATCH(CF$4,'Price Data'!$B$2:$AE$2,0),FALSE)</f>
        <v>216.81</v>
      </c>
      <c r="CC42" s="5">
        <f t="shared" ref="CC42:CC73" si="69">IF(AND(CA42&gt;=CB$5,CA42&lt;=CB$7),CB42,0)</f>
        <v>216.81</v>
      </c>
      <c r="CD42" s="79"/>
      <c r="CE42" s="212">
        <f>IF(CC42&gt;0,(CC42+SUM(CD$11:CD42))/CB$6-1,"N/A")</f>
        <v>-4.9175307345670882E-2</v>
      </c>
      <c r="CF42" s="344">
        <f>IF(VLOOKUP(CF$4,Transactions!$C$5:$M$23,7,FALSE)&gt;CA42,0,IF(IFERROR(VLOOKUP(CF$4,Transactions!$C$39:$N$42,8,FALSE),0)&gt;CA42,VLOOKUP(CF$4,Transactions!$C$5:$M$23,5,FALSE),VLOOKUP(CF$4,Transactions!$C$5:$M$23,5,FALSE)-IFERROR(VLOOKUP(CF$4,Transactions!$C$39:$N$42,5,FALSE),0)))</f>
        <v>6</v>
      </c>
      <c r="CH42" s="315">
        <f t="shared" si="41"/>
        <v>43146</v>
      </c>
      <c r="CI42" s="88">
        <f>VLOOKUP(CH42,'Price Data'!$B$4:$AD$1048576,MATCH(CM$4,'Price Data'!$B$2:$AE$2,0),FALSE)</f>
        <v>78.295000000000002</v>
      </c>
      <c r="CJ42" s="5">
        <f t="shared" ref="CJ42:CJ73" si="70">IF(AND(CH42&gt;=CI$5,CH42&lt;=CI$7),CI42,0)</f>
        <v>78.295000000000002</v>
      </c>
      <c r="CK42" s="79"/>
      <c r="CL42" s="212">
        <f>IF(CJ42&gt;0,(CJ42+SUM(CK$11:CK42))/CI$6-1,"N/A")</f>
        <v>6.3501765824504064E-2</v>
      </c>
      <c r="CM42" s="344">
        <f>IF(VLOOKUP(CM$4,Transactions!$C$5:$M$23,7,FALSE)&gt;CH42,0,IF(IFERROR(VLOOKUP(CM$4,Transactions!$C$39:$N$42,8,FALSE),0)&gt;CH42,VLOOKUP(CM$4,Transactions!$C$5:$M$23,5,FALSE),VLOOKUP(CM$4,Transactions!$C$5:$M$23,5,FALSE)-IFERROR(VLOOKUP(CM$4,Transactions!$C$39:$N$42,5,FALSE),0)))</f>
        <v>19</v>
      </c>
      <c r="CO42" s="315">
        <f t="shared" si="42"/>
        <v>43146</v>
      </c>
      <c r="CP42" s="88">
        <f>VLOOKUP(CO42,'Price Data'!$B$4:$AD$1048576,MATCH(CT$4,'Price Data'!$B$2:$AE$2,0),FALSE)</f>
        <v>116.17</v>
      </c>
      <c r="CQ42" s="5">
        <f t="shared" ref="CQ42:CQ73" si="71">IF(AND(CO42&gt;=CP$5,CO42&lt;=CP$7),CP42,0)</f>
        <v>116.17</v>
      </c>
      <c r="CR42" s="79"/>
      <c r="CS42" s="212">
        <f>IF(CQ42&gt;0,(CQ42+SUM(CR$11:CR42))/CP$6-1,"N/A")</f>
        <v>3.3908864364542657E-2</v>
      </c>
      <c r="CT42" s="344">
        <f>IF(VLOOKUP(CT$4,Transactions!$C$5:$M$23,7,FALSE)&gt;CO42,0,IF(IFERROR(VLOOKUP(CT$4,Transactions!$C$39:$N$42,8,FALSE),0)&gt;CO42,VLOOKUP(CT$4,Transactions!$C$5:$M$23,5,FALSE),VLOOKUP(CT$4,Transactions!$C$5:$M$23,5,FALSE)-IFERROR(VLOOKUP(CT$4,Transactions!$C$39:$N$42,5,FALSE),0)))</f>
        <v>7</v>
      </c>
      <c r="CV42" s="315">
        <f t="shared" si="43"/>
        <v>43146</v>
      </c>
      <c r="CW42" s="88">
        <f>VLOOKUP(CV42,'Price Data'!$B$4:$AD$1048576,MATCH(DA$4,'Price Data'!$B$2:$AE$2,0),FALSE)</f>
        <v>202.6</v>
      </c>
      <c r="CX42" s="5">
        <f t="shared" ref="CX42:CX73" si="72">IF(AND(CV42&gt;=CW$5,CV42&lt;=CW$7),CW42,0)</f>
        <v>202.6</v>
      </c>
      <c r="CY42" s="79"/>
      <c r="CZ42" s="212">
        <f>IF(CX42&gt;0,(CX42+SUM(CY$11:CY42))/CW$6-1,"N/A")</f>
        <v>7.7029397692839119E-2</v>
      </c>
      <c r="DA42" s="344">
        <f>IF(VLOOKUP(DA$4,Transactions!$C$5:$M$23,7,FALSE)&gt;CV42,0,IF(IFERROR(VLOOKUP(DA$4,Transactions!$C$39:$N$42,8,FALSE),0)&gt;CV42,VLOOKUP(DA$4,Transactions!$C$5:$M$23,5,FALSE),VLOOKUP(DA$4,Transactions!$C$5:$M$23,5,FALSE)-IFERROR(VLOOKUP(DA$4,Transactions!$C$39:$N$42,5,FALSE),0)))</f>
        <v>9.4038062835574934</v>
      </c>
      <c r="DC42" s="315">
        <f t="shared" si="44"/>
        <v>43146</v>
      </c>
      <c r="DD42" s="88">
        <f>VLOOKUP(DC42,'Price Data'!$B$4:$AD$1048576,MATCH(DH$4,'Price Data'!$B$2:$AE$2,0),FALSE)</f>
        <v>161.34</v>
      </c>
      <c r="DE42" s="5">
        <f t="shared" ref="DE42:DE73" si="73">IF(AND(DC42&gt;=DD$5,DC42&lt;=DD$7),DD42,0)</f>
        <v>161.34</v>
      </c>
      <c r="DF42" s="79"/>
      <c r="DG42" s="212">
        <f>IF(DE42&gt;0,(DE42+SUM(DF$11:DF42))/DD$6-1,"N/A")</f>
        <v>2.0041727255484698E-2</v>
      </c>
      <c r="DH42" s="344">
        <f>IF(VLOOKUP(DH$4,Transactions!$C$5:$M$23,7,FALSE)&gt;DC42,0,IF(IFERROR(VLOOKUP(DH$4,Transactions!$C$39:$N$42,8,FALSE),0)&gt;DC42,VLOOKUP(DH$4,Transactions!$C$5:$M$23,5,FALSE),VLOOKUP(DH$4,Transactions!$C$5:$M$23,5,FALSE)-IFERROR(VLOOKUP(DH$4,Transactions!$C$39:$N$42,5,FALSE),0)))</f>
        <v>64.264399064297919</v>
      </c>
      <c r="DJ42" s="315">
        <f t="shared" si="45"/>
        <v>43146</v>
      </c>
      <c r="DK42" s="88">
        <f>VLOOKUP(DJ42,'Price Data'!$B$4:$AD$1048576,MATCH(DO$4,'Price Data'!$B$2:$AE$2,0),FALSE)</f>
        <v>245.03</v>
      </c>
      <c r="DL42" s="5">
        <f t="shared" ref="DL42:DL73" si="74">IF(AND(DJ42&gt;=DK$5,DJ42&lt;=DK$7),DK42,0)</f>
        <v>245.03</v>
      </c>
      <c r="DM42" s="79"/>
      <c r="DN42" s="212">
        <f>IF(DL42&gt;0,(DL42+SUM(DM$11:DM42))/DK$6-1,"N/A")</f>
        <v>-1.7876467994709211E-2</v>
      </c>
      <c r="DO42" s="344">
        <f>IF(VLOOKUP(DO$4,Transactions!$C$5:$M$23,7,FALSE)&gt;DJ42,0,IF(IFERROR(VLOOKUP(DO$4,Transactions!$C$39:$N$42,8,FALSE),0)&gt;DJ42,VLOOKUP(DO$4,Transactions!$C$5:$M$23,5,FALSE),VLOOKUP(DO$4,Transactions!$C$5:$M$23,5,FALSE)-IFERROR(VLOOKUP(DO$4,Transactions!$C$39:$N$42,5,FALSE),0)))</f>
        <v>8</v>
      </c>
      <c r="DQ42" s="315">
        <f t="shared" si="46"/>
        <v>43146</v>
      </c>
      <c r="DR42" s="88">
        <f>VLOOKUP(DQ42,'Price Data'!$B$4:$AD$1048576,MATCH(DV$4,'Price Data'!$B$2:$AE$2,0),FALSE)</f>
        <v>92.66</v>
      </c>
      <c r="DS42" s="5">
        <f t="shared" ref="DS42:DS73" si="75">IF(AND(DQ42&gt;=DR$5,DQ42&lt;=DR$7),DR42,0)</f>
        <v>92.66</v>
      </c>
      <c r="DT42" s="79"/>
      <c r="DU42" s="212">
        <f>IF(DS42&gt;0,(DS42+SUM(DT$11:DT42))/DR$6-1,"N/A")</f>
        <v>8.8145896656534939E-2</v>
      </c>
      <c r="DV42" s="344">
        <f>IF(VLOOKUP(DV$4,Transactions!$C$5:$M$23,7,FALSE)&gt;DQ42,0,IF(IFERROR(VLOOKUP(DV$4,Transactions!$C$39:$N$42,8,FALSE),0)&gt;DQ42,VLOOKUP(DV$4,Transactions!$C$5:$M$23,5,FALSE),VLOOKUP(DV$4,Transactions!$C$5:$M$23,5,FALSE)-IFERROR(VLOOKUP(DV$4,Transactions!$C$39:$N$42,5,FALSE),0)))</f>
        <v>23</v>
      </c>
      <c r="DX42" s="315">
        <f t="shared" si="47"/>
        <v>43146</v>
      </c>
      <c r="DY42" s="88">
        <f>VLOOKUP(DX42,'Price Data'!$B$4:$AD$1048576,MATCH(EC$4,'Price Data'!$B$2:$AE$2,0),FALSE)</f>
        <v>68.290000000000006</v>
      </c>
      <c r="DZ42" s="5">
        <f t="shared" ref="DZ42:DZ73" si="76">IF(AND(DX42&gt;=DY$5,DX42&lt;=DY$7),DY42,0)</f>
        <v>68.290000000000006</v>
      </c>
      <c r="EA42" s="79"/>
      <c r="EB42" s="212">
        <f>IF(DZ42&gt;0,(DZ42+SUM(EA$11:EA42))/DY$6-1,"N/A")</f>
        <v>9.1766586730615662E-2</v>
      </c>
      <c r="EC42" s="344">
        <f>IF(VLOOKUP(EC$4,Transactions!$C$5:$M$23,7,FALSE)&gt;DX42,0,IF(IFERROR(VLOOKUP(EC$4,Transactions!$C$39:$N$42,8,FALSE),0)&gt;DX42,VLOOKUP(EC$4,Transactions!$C$5:$M$23,5,FALSE),VLOOKUP(EC$4,Transactions!$C$5:$M$23,5,FALSE)-IFERROR(VLOOKUP(EC$4,Transactions!$C$39:$N$42,5,FALSE),0)))</f>
        <v>27</v>
      </c>
      <c r="EF42" s="315">
        <f t="shared" si="48"/>
        <v>43146</v>
      </c>
      <c r="EG42" s="88">
        <f>VLOOKUP(EF42,'Price Data'!$B$4:$AD$1048576,MATCH(EK$4,'Price Data'!$B$2:$AE$2,0),FALSE)</f>
        <v>10.65</v>
      </c>
      <c r="EH42" s="5">
        <f t="shared" ref="EH42:EH73" si="77">IF(AND(EF42&gt;=EG$5,EF42&lt;=EG$7),EG42,0)</f>
        <v>0</v>
      </c>
      <c r="EI42" s="79"/>
      <c r="EJ42" s="212" t="str">
        <f>IF(EH42&gt;0,(EH42+SUM(EI$11:EI42))/EG$6-1,"N/A")</f>
        <v>N/A</v>
      </c>
      <c r="EK42" s="344">
        <f>IF(VLOOKUP(EK$4,Transactions!$C$26:$M$34,7,FALSE)&gt;EF42,0,IF(IFERROR(VLOOKUP(EK$4,Transactions!$C$45:$N79,8,FALSE),0)&gt;EF42,VLOOKUP(EK$4,Transactions!$C$26:$M$34,5,FALSE),VLOOKUP(EK$4,Transactions!$C$26:$M$34,5,FALSE)-IFERROR(VLOOKUP(EK$4,Transactions!$C$45:$N$47,5,FALSE),0)))</f>
        <v>0</v>
      </c>
      <c r="EM42" s="315">
        <f t="shared" si="49"/>
        <v>43146</v>
      </c>
      <c r="EN42" s="88">
        <f>VLOOKUP(EM42,'Price Data'!$B$4:$AD$1048576,MATCH(ER$4,'Price Data'!$B$2:$AE$2,0),FALSE)</f>
        <v>86.1</v>
      </c>
      <c r="EO42" s="5">
        <f t="shared" ref="EO42:EO73" si="78">IF(AND(EM42&gt;=EN$5,EM42&lt;=EN$7),EN42,0)</f>
        <v>86.1</v>
      </c>
      <c r="EP42" s="79"/>
      <c r="EQ42" s="212">
        <f>IF(EO42&gt;0,(EO42+SUM(EP$11:EP42))/EN$6-1,"N/A")</f>
        <v>-9.0992436396976073E-3</v>
      </c>
      <c r="ER42" s="344">
        <f>IF(VLOOKUP(ER$4,Transactions!$C$26:$M$34,7,FALSE)&gt;EM42,0,IF(IFERROR(VLOOKUP(ER$4,Transactions!$C$45:$N79,8,FALSE),0)&gt;EM42,VLOOKUP(ER$4,Transactions!$C$26:$M$34,5,FALSE),VLOOKUP(ER$4,Transactions!$C$26:$M$34,5,FALSE)-IFERROR(VLOOKUP(ER$4,Transactions!$C$45:$N$47,5,FALSE),0)))</f>
        <v>0</v>
      </c>
      <c r="ET42" s="315">
        <f t="shared" si="50"/>
        <v>43146</v>
      </c>
      <c r="EU42" s="88">
        <f>VLOOKUP(ET42,'Price Data'!$B$4:$AD$1048576,MATCH(EY$4,'Price Data'!$B$2:$AE$2,0),FALSE)</f>
        <v>84.85</v>
      </c>
      <c r="EV42" s="5">
        <f t="shared" ref="EV42:EV73" si="79">IF(AND(ET42&gt;=EU$5,ET42&lt;=EU$7),EU42,0)</f>
        <v>84.85</v>
      </c>
      <c r="EW42" s="79"/>
      <c r="EX42" s="212">
        <f>IF(EV42&gt;0,(EV42+SUM(EW$11:EW42))/EU$6-1,"N/A")</f>
        <v>-2.6479002174161881E-2</v>
      </c>
      <c r="EY42" s="344">
        <f>IF(VLOOKUP(EY$4,Transactions!$C$26:$M$34,7,FALSE)&gt;ET42,0,IF(IFERROR(VLOOKUP(EY$4,Transactions!$C$45:$N79,8,FALSE),0)&gt;ET42,VLOOKUP(EY$4,Transactions!$C$26:$M$34,5,FALSE),VLOOKUP(EY$4,Transactions!$C$26:$M$34,5,FALSE)-IFERROR(VLOOKUP(EY$4,Transactions!$C$45:$N$47,5,FALSE),0)))</f>
        <v>12.608879734523402</v>
      </c>
      <c r="FA42" s="315">
        <f t="shared" si="51"/>
        <v>43146</v>
      </c>
      <c r="FB42" s="88">
        <f>VLOOKUP(FA42,'Price Data'!$B$4:$AD$1048576,MATCH(FF$4,'Price Data'!$B$2:$AE$2,0),FALSE)</f>
        <v>50.33</v>
      </c>
      <c r="FC42" s="5">
        <f t="shared" ref="FC42:FC73" si="80">IF(AND(FA42&gt;=FB$5,FA42&lt;=FB$7),FB42,0)</f>
        <v>50.33</v>
      </c>
      <c r="FD42" s="79"/>
      <c r="FE42" s="212">
        <f>IF(FC42&gt;0,(FC42+SUM(FD$11:FD42))/FB$6-1,"N/A")</f>
        <v>-1.6208308952603945E-2</v>
      </c>
      <c r="FF42" s="344">
        <f>IF(VLOOKUP(FF$4,Transactions!$C$26:$M$34,7,FALSE)&gt;FA42,0,IF(IFERROR(VLOOKUP(FF$4,Transactions!$C$45:$N79,8,FALSE),0)&gt;FA42,VLOOKUP(FF$4,Transactions!$C$26:$M$34,5,FALSE),VLOOKUP(FF$4,Transactions!$C$26:$M$34,5,FALSE)-IFERROR(VLOOKUP(FF$4,Transactions!$C$45:$N$47,5,FALSE),0)))</f>
        <v>20.356738833625901</v>
      </c>
      <c r="FH42" s="315">
        <f t="shared" si="52"/>
        <v>43146</v>
      </c>
      <c r="FI42" s="88">
        <f>VLOOKUP(FH42,'Price Data'!$B$4:$AD$1048576,MATCH(FM$4,'Price Data'!$B$2:$AE$2,0),FALSE)</f>
        <v>24.19</v>
      </c>
      <c r="FJ42" s="5">
        <f t="shared" ref="FJ42:FJ73" si="81">IF(AND(FH42&gt;=FI$5,FH42&lt;=FI$7),FI42,0)</f>
        <v>24.19</v>
      </c>
      <c r="FK42" s="79"/>
      <c r="FL42" s="212">
        <f>IF(FJ42&gt;0,(FJ42+SUM(FK$11:FK42))/FI$6-1,"N/A")</f>
        <v>-6.5708418891170517E-3</v>
      </c>
      <c r="FM42" s="344">
        <f>IF(VLOOKUP(FM$4,Transactions!$C$26:$M$34,7,FALSE)&gt;FH42,0,IF(IFERROR(VLOOKUP(FM$4,Transactions!$C$45:$N79,8,FALSE),0)&gt;FH42,VLOOKUP(FM$4,Transactions!$C$26:$M$34,5,FALSE),VLOOKUP(FM$4,Transactions!$C$26:$M$34,5,FALSE)-IFERROR(VLOOKUP(FM$4,Transactions!$C$45:$N$47,5,FALSE),0)))</f>
        <v>64.516221765913755</v>
      </c>
      <c r="FO42" s="315">
        <f t="shared" si="53"/>
        <v>43146</v>
      </c>
      <c r="FP42" s="88">
        <f>VLOOKUP(FO42,'Price Data'!$B$4:$AD$1048576,MATCH(FT$4,'Price Data'!$B$2:$AE$2,0),FALSE)</f>
        <v>101.77</v>
      </c>
      <c r="FQ42" s="5">
        <f t="shared" ref="FQ42:FQ73" si="82">IF(AND(FO42&gt;=FP$5,FO42&lt;=FP$7),FP42,0)</f>
        <v>101.77</v>
      </c>
      <c r="FR42" s="79"/>
      <c r="FS42" s="212">
        <f>IF(FQ42&gt;0,(FQ42+SUM(FR$11:FR42))/FP$6-1,"N/A")</f>
        <v>-3.4403713176091588E-2</v>
      </c>
      <c r="FT42" s="344">
        <f>IF(VLOOKUP(FT$4,Transactions!$C$26:$M$34,7,FALSE)&gt;FO42,0,IF(IFERROR(VLOOKUP(FT$4,Transactions!$C$45:$N79,8,FALSE),0)&gt;FO42,VLOOKUP(FT$4,Transactions!$C$26:$M$34,5,FALSE),VLOOKUP(FT$4,Transactions!$C$26:$M$34,5,FALSE)-IFERROR(VLOOKUP(FT$4,Transactions!$C$45:$N$47,5,FALSE),0)))</f>
        <v>4.6685611442644692</v>
      </c>
      <c r="FV42" s="315">
        <f t="shared" si="54"/>
        <v>43146</v>
      </c>
      <c r="FW42" s="88">
        <f>VLOOKUP(FV42,'Price Data'!$B$4:$AD$1048576,MATCH(GA$4,'Price Data'!$B$2:$AE$2,0),FALSE)</f>
        <v>112.11</v>
      </c>
      <c r="FX42" s="5">
        <f t="shared" ref="FX42:FX73" si="83">IF(AND(FV42&gt;=FW$5,FV42&lt;=FW$7),FW42,0)</f>
        <v>112.11</v>
      </c>
      <c r="FY42" s="79"/>
      <c r="FZ42" s="212">
        <f>IF(FX42&gt;0,(FX42+SUM(FY$11:FY42))/FW$6-1,"N/A")</f>
        <v>-3.169681309216188E-2</v>
      </c>
      <c r="GA42" s="344">
        <f>IF(VLOOKUP(GA$4,Transactions!$C$26:$M$34,7,FALSE)&gt;FV42,0,IF(IFERROR(VLOOKUP(GA$4,Transactions!$C$45:$N79,8,FALSE),0)&gt;FV42,VLOOKUP(GA$4,Transactions!$C$26:$M$34,5,FALSE),VLOOKUP(GA$4,Transactions!$C$26:$M$34,5,FALSE)-IFERROR(VLOOKUP(GA$4,Transactions!$C$45:$N$47,5,FALSE),0)))</f>
        <v>17.517743324720069</v>
      </c>
      <c r="GD42" s="315">
        <f t="shared" si="55"/>
        <v>43146</v>
      </c>
      <c r="GE42" s="88">
        <f>VLOOKUP(GD42,'Price Data'!$B$4:$AD$1048576,MATCH(GI$4,'Price Data'!$B$2:$AE$2,0),FALSE)</f>
        <v>1612.5319999999999</v>
      </c>
      <c r="GF42" s="5">
        <f t="shared" ref="GF42:GF73" si="84">IF(GD42&gt;=GE$5,GE42,0)</f>
        <v>1612.5319999999999</v>
      </c>
      <c r="GG42" s="79"/>
      <c r="GH42" s="212">
        <f>IF(GF42&gt;0,(GF42+SUM(GG$11:GG42))/GE$6-1,"N/A")</f>
        <v>1.8803742805334922E-2</v>
      </c>
      <c r="GI42" s="374">
        <v>0.5</v>
      </c>
      <c r="GK42" s="315">
        <f t="shared" si="56"/>
        <v>43146</v>
      </c>
      <c r="GL42" s="88">
        <f>VLOOKUP(GK42,'Price Data'!$B$4:$AD$1048576,MATCH(GP$4,'Price Data'!$B$2:$AE$2,0),FALSE)</f>
        <v>2130.94</v>
      </c>
      <c r="GM42" s="5">
        <f t="shared" si="26"/>
        <v>2130.94</v>
      </c>
      <c r="GN42" s="79"/>
      <c r="GO42" s="212">
        <f>IF(GM42&gt;0,(GM42+SUM(GN$11:GN42))/GL$6-1,"N/A")</f>
        <v>1.3069005681143109E-2</v>
      </c>
      <c r="GP42" s="374">
        <v>0.2</v>
      </c>
      <c r="GR42" s="315">
        <f t="shared" si="57"/>
        <v>43146</v>
      </c>
      <c r="GS42" s="88">
        <f>VLOOKUP(GR42,'Price Data'!$B$4:$AD$1048576,MATCH(GW$4,'Price Data'!$B$2:$AE$2,0),FALSE)</f>
        <v>2000.76</v>
      </c>
      <c r="GT42" s="5">
        <f t="shared" ref="GT42:GT86" si="85">IF(GR42&gt;=GS$5,GS42,0)</f>
        <v>2000.76</v>
      </c>
      <c r="GU42" s="79"/>
      <c r="GV42" s="212">
        <f>IF(GT42&gt;0,(GT42+SUM(GU$11:GU42))/GS$6-1,"N/A")</f>
        <v>-2.2288246993456662E-2</v>
      </c>
      <c r="GW42" s="374">
        <v>0.3</v>
      </c>
    </row>
    <row r="43" spans="1:205" x14ac:dyDescent="0.25">
      <c r="A43">
        <v>33</v>
      </c>
      <c r="B43" s="315">
        <f>'Price Data'!B37</f>
        <v>43147</v>
      </c>
      <c r="C43" s="200">
        <f t="shared" si="58"/>
        <v>24258.599673038494</v>
      </c>
      <c r="D43" s="200">
        <f t="shared" si="28"/>
        <v>0</v>
      </c>
      <c r="E43" s="200">
        <f t="shared" si="59"/>
        <v>6113.81282873278</v>
      </c>
      <c r="F43" s="200">
        <f t="shared" si="29"/>
        <v>0</v>
      </c>
      <c r="I43" s="315">
        <f t="shared" si="30"/>
        <v>43147</v>
      </c>
      <c r="J43" s="88">
        <f>VLOOKUP(I43,'Price Data'!$B$4:$AD$1048576,MATCH(N$4,'Price Data'!$B$2:$AE$2,0),FALSE)</f>
        <v>71.900000000000006</v>
      </c>
      <c r="K43" s="5">
        <f t="shared" si="0"/>
        <v>0</v>
      </c>
      <c r="M43" s="212" t="str">
        <f>IF(K43&gt;0,(K43+SUM(L$11:L43))/J$6-1,"N/A")</f>
        <v>N/A</v>
      </c>
      <c r="N43" s="344">
        <f>IF(VLOOKUP(N$4,Transactions!$C$5:$M$23,7,FALSE)&gt;I43,0,IF(IFERROR(VLOOKUP(N$4,Transactions!$C$39:$N$42,8,FALSE),0)&gt;I43,VLOOKUP(N$4,Transactions!$C$5:$M$23,5,FALSE),VLOOKUP(N$4,Transactions!$C$5:$M$23,5,FALSE)-IFERROR(VLOOKUP(N$4,Transactions!$C$39:$N$42,5,FALSE),0)))</f>
        <v>0</v>
      </c>
      <c r="P43" s="315">
        <f t="shared" si="31"/>
        <v>43147</v>
      </c>
      <c r="Q43" s="88">
        <f>VLOOKUP(P43,'Price Data'!$B$4:$AD$1048576,MATCH(U$4,'Price Data'!$B$2:$AE$2,0),FALSE)</f>
        <v>60.48</v>
      </c>
      <c r="R43" s="5">
        <f t="shared" si="60"/>
        <v>0</v>
      </c>
      <c r="T43" s="212" t="str">
        <f>IF(R43&gt;0,(R43+SUM(S$11:S43))/Q$6-1,"N/A")</f>
        <v>N/A</v>
      </c>
      <c r="U43" s="344">
        <f>IF(VLOOKUP(U$4,Transactions!$C$5:$M$23,7,FALSE)&gt;P43,0,IF(IFERROR(VLOOKUP(U$4,Transactions!$C$39:$N$42,8,FALSE),0)&gt;P43,VLOOKUP(U$4,Transactions!$C$5:$M$23,5,FALSE),VLOOKUP(U$4,Transactions!$C$5:$M$23,5,FALSE)-IFERROR(VLOOKUP(U$4,Transactions!$C$39:$N$42,5,FALSE),0)))</f>
        <v>0</v>
      </c>
      <c r="W43" s="315">
        <f t="shared" si="32"/>
        <v>43147</v>
      </c>
      <c r="X43" s="88">
        <f>VLOOKUP(W43,'Price Data'!$B$4:$AD$1048576,MATCH(AB$4,'Price Data'!$B$2:$AE$2,0),FALSE)</f>
        <v>106.53</v>
      </c>
      <c r="Y43" s="5">
        <f t="shared" si="61"/>
        <v>0</v>
      </c>
      <c r="Z43" s="79"/>
      <c r="AA43" s="212" t="str">
        <f>IF(Y43&gt;0,(Y43+SUM(Z$11:Z43))/X$6-1,"N/A")</f>
        <v>N/A</v>
      </c>
      <c r="AB43" s="344">
        <f>IF(VLOOKUP(AB$4,Transactions!$C$5:$M$23,7,FALSE)&gt;W43,0,IF(IFERROR(VLOOKUP(AB$4,Transactions!$C$39:$N$42,8,FALSE),0)&gt;W43,VLOOKUP(AB$4,Transactions!$C$5:$M$23,5,FALSE),VLOOKUP(AB$4,Transactions!$C$5:$M$23,5,FALSE)-IFERROR(VLOOKUP(AB$4,Transactions!$C$39:$N$42,5,FALSE),0)))</f>
        <v>0</v>
      </c>
      <c r="AD43" s="315">
        <f t="shared" si="33"/>
        <v>43147</v>
      </c>
      <c r="AE43" s="88">
        <f>VLOOKUP(AD43,'Price Data'!$B$4:$AD$1048576,MATCH(AI$4,'Price Data'!$B$2:$AE$2,0),FALSE)</f>
        <v>76.010000000000005</v>
      </c>
      <c r="AF43" s="5">
        <f t="shared" si="62"/>
        <v>0</v>
      </c>
      <c r="AG43" s="79"/>
      <c r="AH43" s="212" t="str">
        <f>IF(AF43&gt;0,(AF43+SUM(AG$11:AG43))/AE$6-1,"N/A")</f>
        <v>N/A</v>
      </c>
      <c r="AI43" s="344">
        <f>IF(VLOOKUP(AI$4,Transactions!$C$5:$M$23,7,FALSE)&gt;AD43,0,IF(IFERROR(VLOOKUP(AI$4,Transactions!$C$39:$N$42,8,FALSE),0)&gt;AD43,VLOOKUP(AI$4,Transactions!$C$5:$M$23,5,FALSE),VLOOKUP(AI$4,Transactions!$C$5:$M$23,5,FALSE)-IFERROR(VLOOKUP(AI$4,Transactions!$C$39:$N$42,5,FALSE),0)))</f>
        <v>0</v>
      </c>
      <c r="AK43" s="315">
        <f t="shared" si="34"/>
        <v>43147</v>
      </c>
      <c r="AL43" s="88">
        <f>VLOOKUP(AK43,'Price Data'!$B$4:$AD$1048576,MATCH(AP$4,'Price Data'!$B$2:$AE$2,0),FALSE)</f>
        <v>415.98</v>
      </c>
      <c r="AM43" s="5">
        <f t="shared" si="63"/>
        <v>0</v>
      </c>
      <c r="AN43" s="79"/>
      <c r="AO43" s="212" t="str">
        <f>IF(AM43&gt;0,(AM43+SUM(AN$11:AN43))/AL$6-1,"N/A")</f>
        <v>N/A</v>
      </c>
      <c r="AP43" s="344">
        <f>IF(VLOOKUP(AP$4,Transactions!$C$5:$M$23,7,FALSE)&gt;AK43,0,IF(IFERROR(VLOOKUP(AP$4,Transactions!$C$39:$N$42,8,FALSE),0)&gt;AK43,VLOOKUP(AP$4,Transactions!$C$5:$M$23,5,FALSE),VLOOKUP(AP$4,Transactions!$C$5:$M$23,5,FALSE)-IFERROR(VLOOKUP(AP$4,Transactions!$C$39:$N$42,5,FALSE),0)))</f>
        <v>0</v>
      </c>
      <c r="AR43" s="315">
        <f t="shared" si="35"/>
        <v>43147</v>
      </c>
      <c r="AS43" s="88">
        <f>VLOOKUP(AR43,'Price Data'!$B$4:$AD$1048576,MATCH(AW$4,'Price Data'!$B$2:$AE$2,0),FALSE)</f>
        <v>118.6</v>
      </c>
      <c r="AT43" s="5">
        <f t="shared" si="64"/>
        <v>0</v>
      </c>
      <c r="AU43" s="79"/>
      <c r="AV43" s="212" t="str">
        <f>IF(AT43&gt;0,(AT43+SUM(AU$11:AU43))/AS$6-1,"N/A")</f>
        <v>N/A</v>
      </c>
      <c r="AW43" s="344">
        <f>IF(VLOOKUP(AW$4,Transactions!$C$5:$M$23,7,FALSE)&gt;AR43,0,IF(IFERROR(VLOOKUP(AW$4,Transactions!$C$39:$N$42,8,FALSE),0)&gt;AR43,VLOOKUP(AW$4,Transactions!$C$5:$M$23,5,FALSE),VLOOKUP(AW$4,Transactions!$C$5:$M$23,5,FALSE)-IFERROR(VLOOKUP(AW$4,Transactions!$C$39:$N$42,5,FALSE),0)))</f>
        <v>0</v>
      </c>
      <c r="AY43" s="315">
        <f t="shared" si="36"/>
        <v>43147</v>
      </c>
      <c r="AZ43" s="88">
        <f>VLOOKUP(AY43,'Price Data'!$B$4:$AD$1048576,MATCH(BD$4,'Price Data'!$B$2:$AE$2,0),FALSE)</f>
        <v>112.86</v>
      </c>
      <c r="BA43" s="5">
        <f t="shared" si="65"/>
        <v>0</v>
      </c>
      <c r="BB43" s="79"/>
      <c r="BC43" s="212" t="str">
        <f>IF(BA43&gt;0,(BA43+SUM(BB$11:BB43))/AZ$6-1,"N/A")</f>
        <v>N/A</v>
      </c>
      <c r="BD43" s="344">
        <f>IF(VLOOKUP(BD$4,Transactions!$C$5:$M$23,7,FALSE)&gt;AY43,0,IF(IFERROR(VLOOKUP(BD$4,Transactions!$C$39:$N$42,8,FALSE),0)&gt;AY43,VLOOKUP(BD$4,Transactions!$C$5:$M$23,5,FALSE),VLOOKUP(BD$4,Transactions!$C$5:$M$23,5,FALSE)-IFERROR(VLOOKUP(BD$4,Transactions!$C$39:$N$42,5,FALSE),0)))</f>
        <v>0</v>
      </c>
      <c r="BF43" s="315">
        <f t="shared" si="37"/>
        <v>43147</v>
      </c>
      <c r="BG43" s="88">
        <f>VLOOKUP(BF43,'Price Data'!$B$4:$AD$1048576,MATCH(BK$4,'Price Data'!$B$2:$AE$2,0),FALSE)</f>
        <v>68.959999999999994</v>
      </c>
      <c r="BH43" s="5">
        <f t="shared" si="66"/>
        <v>68.959999999999994</v>
      </c>
      <c r="BI43" s="79"/>
      <c r="BJ43" s="212">
        <f>IF(BH43&gt;0,(BH43+SUM(BI$11:BI43))/BG$6-1,"N/A")</f>
        <v>0.13185378590078334</v>
      </c>
      <c r="BK43" s="344">
        <f>IF(VLOOKUP(BK$4,Transactions!$C$5:$M$23,7,FALSE)&gt;BF43,0,IF(IFERROR(VLOOKUP(BK$4,Transactions!$C$39:$N$42,8,FALSE),0)&gt;BF43,VLOOKUP(BK$4,Transactions!$C$5:$M$23,5,FALSE),VLOOKUP(BK$4,Transactions!$C$5:$M$23,5,FALSE)-IFERROR(VLOOKUP(BK$4,Transactions!$C$39:$N$42,5,FALSE),0)))</f>
        <v>10</v>
      </c>
      <c r="BM43" s="315">
        <f t="shared" si="38"/>
        <v>43147</v>
      </c>
      <c r="BN43" s="88">
        <f>VLOOKUP(BM43,'Price Data'!$B$4:$AD$1048576,MATCH(BR$4,'Price Data'!$B$2:$AE$2,0),FALSE)</f>
        <v>55.03</v>
      </c>
      <c r="BO43" s="5">
        <f t="shared" si="67"/>
        <v>55.03</v>
      </c>
      <c r="BP43" s="79"/>
      <c r="BQ43" s="212">
        <f>IF(BO43&gt;0,(BO43+SUM(BP$11:BP43))/BN$6-1,"N/A")</f>
        <v>7.6486697965571171E-2</v>
      </c>
      <c r="BR43" s="344">
        <f>IF(VLOOKUP(BR$4,Transactions!$C$5:$M$23,7,FALSE)&gt;BM43,0,IF(IFERROR(VLOOKUP(BR$4,Transactions!$C$39:$N$42,8,FALSE),0)&gt;BM43,VLOOKUP(BR$4,Transactions!$C$5:$M$23,5,FALSE),VLOOKUP(BR$4,Transactions!$C$5:$M$23,5,FALSE)-IFERROR(VLOOKUP(BR$4,Transactions!$C$39:$N$42,5,FALSE),0)))</f>
        <v>12</v>
      </c>
      <c r="BT43" s="315">
        <f t="shared" si="39"/>
        <v>43147</v>
      </c>
      <c r="BU43" s="88">
        <f>VLOOKUP(BT43,'Price Data'!$B$4:$AD$1048576,MATCH(BY$4,'Price Data'!$B$2:$AE$2,0),FALSE)</f>
        <v>98.85</v>
      </c>
      <c r="BV43" s="5">
        <f t="shared" si="68"/>
        <v>98.85</v>
      </c>
      <c r="BW43" s="79"/>
      <c r="BX43" s="212">
        <f>IF(BV43&gt;0,(BV43+SUM(BW$11:BW43))/BU$6-1,"N/A")</f>
        <v>9.3849708438771939E-2</v>
      </c>
      <c r="BY43" s="344">
        <f>IF(VLOOKUP(BY$4,Transactions!$C$5:$M$23,7,FALSE)&gt;BT43,0,IF(IFERROR(VLOOKUP(BY$4,Transactions!$C$39:$N$42,8,FALSE),0)&gt;BT43,VLOOKUP(BY$4,Transactions!$C$5:$M$23,5,FALSE),VLOOKUP(BY$4,Transactions!$C$5:$M$23,5,FALSE)-IFERROR(VLOOKUP(BY$4,Transactions!$C$39:$N$42,5,FALSE),0)))</f>
        <v>11</v>
      </c>
      <c r="CA43" s="315">
        <f t="shared" si="40"/>
        <v>43147</v>
      </c>
      <c r="CB43" s="88">
        <f>VLOOKUP(CA43,'Price Data'!$B$4:$AD$1048576,MATCH(CF$4,'Price Data'!$B$2:$AE$2,0),FALSE)</f>
        <v>219.45</v>
      </c>
      <c r="CC43" s="5">
        <f t="shared" si="69"/>
        <v>219.45</v>
      </c>
      <c r="CD43" s="79"/>
      <c r="CE43" s="212">
        <f>IF(CC43&gt;0,(CC43+SUM(CD$11:CD43))/CB$6-1,"N/A")</f>
        <v>-3.7625235157719761E-2</v>
      </c>
      <c r="CF43" s="344">
        <f>IF(VLOOKUP(CF$4,Transactions!$C$5:$M$23,7,FALSE)&gt;CA43,0,IF(IFERROR(VLOOKUP(CF$4,Transactions!$C$39:$N$42,8,FALSE),0)&gt;CA43,VLOOKUP(CF$4,Transactions!$C$5:$M$23,5,FALSE),VLOOKUP(CF$4,Transactions!$C$5:$M$23,5,FALSE)-IFERROR(VLOOKUP(CF$4,Transactions!$C$39:$N$42,5,FALSE),0)))</f>
        <v>6</v>
      </c>
      <c r="CH43" s="315">
        <f t="shared" si="41"/>
        <v>43147</v>
      </c>
      <c r="CI43" s="88">
        <f>VLOOKUP(CH43,'Price Data'!$B$4:$AD$1048576,MATCH(CM$4,'Price Data'!$B$2:$AE$2,0),FALSE)</f>
        <v>78.37</v>
      </c>
      <c r="CJ43" s="5">
        <f t="shared" si="70"/>
        <v>78.37</v>
      </c>
      <c r="CK43" s="79"/>
      <c r="CL43" s="212">
        <f>IF(CJ43&gt;0,(CJ43+SUM(CK$11:CK43))/CI$6-1,"N/A")</f>
        <v>6.4520510730779579E-2</v>
      </c>
      <c r="CM43" s="344">
        <f>IF(VLOOKUP(CM$4,Transactions!$C$5:$M$23,7,FALSE)&gt;CH43,0,IF(IFERROR(VLOOKUP(CM$4,Transactions!$C$39:$N$42,8,FALSE),0)&gt;CH43,VLOOKUP(CM$4,Transactions!$C$5:$M$23,5,FALSE),VLOOKUP(CM$4,Transactions!$C$5:$M$23,5,FALSE)-IFERROR(VLOOKUP(CM$4,Transactions!$C$39:$N$42,5,FALSE),0)))</f>
        <v>19</v>
      </c>
      <c r="CO43" s="315">
        <f t="shared" si="42"/>
        <v>43147</v>
      </c>
      <c r="CP43" s="88">
        <f>VLOOKUP(CO43,'Price Data'!$B$4:$AD$1048576,MATCH(CT$4,'Price Data'!$B$2:$AE$2,0),FALSE)</f>
        <v>117</v>
      </c>
      <c r="CQ43" s="5">
        <f t="shared" si="71"/>
        <v>117</v>
      </c>
      <c r="CR43" s="79"/>
      <c r="CS43" s="212">
        <f>IF(CQ43&gt;0,(CQ43+SUM(CR$11:CR43))/CP$6-1,"N/A")</f>
        <v>4.129583481666077E-2</v>
      </c>
      <c r="CT43" s="344">
        <f>IF(VLOOKUP(CT$4,Transactions!$C$5:$M$23,7,FALSE)&gt;CO43,0,IF(IFERROR(VLOOKUP(CT$4,Transactions!$C$39:$N$42,8,FALSE),0)&gt;CO43,VLOOKUP(CT$4,Transactions!$C$5:$M$23,5,FALSE),VLOOKUP(CT$4,Transactions!$C$5:$M$23,5,FALSE)-IFERROR(VLOOKUP(CT$4,Transactions!$C$39:$N$42,5,FALSE),0)))</f>
        <v>7</v>
      </c>
      <c r="CV43" s="315">
        <f t="shared" si="43"/>
        <v>43147</v>
      </c>
      <c r="CW43" s="88">
        <f>VLOOKUP(CV43,'Price Data'!$B$4:$AD$1048576,MATCH(DA$4,'Price Data'!$B$2:$AE$2,0),FALSE)</f>
        <v>202.77</v>
      </c>
      <c r="CX43" s="5">
        <f t="shared" si="72"/>
        <v>202.77</v>
      </c>
      <c r="CY43" s="79"/>
      <c r="CZ43" s="212">
        <f>IF(CX43&gt;0,(CX43+SUM(CY$11:CY43))/CW$6-1,"N/A")</f>
        <v>7.793312423581944E-2</v>
      </c>
      <c r="DA43" s="344">
        <f>IF(VLOOKUP(DA$4,Transactions!$C$5:$M$23,7,FALSE)&gt;CV43,0,IF(IFERROR(VLOOKUP(DA$4,Transactions!$C$39:$N$42,8,FALSE),0)&gt;CV43,VLOOKUP(DA$4,Transactions!$C$5:$M$23,5,FALSE),VLOOKUP(DA$4,Transactions!$C$5:$M$23,5,FALSE)-IFERROR(VLOOKUP(DA$4,Transactions!$C$39:$N$42,5,FALSE),0)))</f>
        <v>9.4038062835574934</v>
      </c>
      <c r="DC43" s="315">
        <f t="shared" si="44"/>
        <v>43147</v>
      </c>
      <c r="DD43" s="88">
        <f>VLOOKUP(DC43,'Price Data'!$B$4:$AD$1048576,MATCH(DH$4,'Price Data'!$B$2:$AE$2,0),FALSE)</f>
        <v>161.46</v>
      </c>
      <c r="DE43" s="5">
        <f t="shared" si="73"/>
        <v>161.46</v>
      </c>
      <c r="DF43" s="79"/>
      <c r="DG43" s="212">
        <f>IF(DE43&gt;0,(DE43+SUM(DF$11:DF43))/DD$6-1,"N/A")</f>
        <v>2.0800404627932201E-2</v>
      </c>
      <c r="DH43" s="344">
        <f>IF(VLOOKUP(DH$4,Transactions!$C$5:$M$23,7,FALSE)&gt;DC43,0,IF(IFERROR(VLOOKUP(DH$4,Transactions!$C$39:$N$42,8,FALSE),0)&gt;DC43,VLOOKUP(DH$4,Transactions!$C$5:$M$23,5,FALSE),VLOOKUP(DH$4,Transactions!$C$5:$M$23,5,FALSE)-IFERROR(VLOOKUP(DH$4,Transactions!$C$39:$N$42,5,FALSE),0)))</f>
        <v>64.264399064297919</v>
      </c>
      <c r="DJ43" s="315">
        <f t="shared" si="45"/>
        <v>43147</v>
      </c>
      <c r="DK43" s="88">
        <f>VLOOKUP(DJ43,'Price Data'!$B$4:$AD$1048576,MATCH(DO$4,'Price Data'!$B$2:$AE$2,0),FALSE)</f>
        <v>244.19</v>
      </c>
      <c r="DL43" s="5">
        <f t="shared" si="74"/>
        <v>244.19</v>
      </c>
      <c r="DM43" s="79"/>
      <c r="DN43" s="212">
        <f>IF(DL43&gt;0,(DL43+SUM(DM$11:DM43))/DK$6-1,"N/A")</f>
        <v>-2.1243336406268853E-2</v>
      </c>
      <c r="DO43" s="344">
        <f>IF(VLOOKUP(DO$4,Transactions!$C$5:$M$23,7,FALSE)&gt;DJ43,0,IF(IFERROR(VLOOKUP(DO$4,Transactions!$C$39:$N$42,8,FALSE),0)&gt;DJ43,VLOOKUP(DO$4,Transactions!$C$5:$M$23,5,FALSE),VLOOKUP(DO$4,Transactions!$C$5:$M$23,5,FALSE)-IFERROR(VLOOKUP(DO$4,Transactions!$C$39:$N$42,5,FALSE),0)))</f>
        <v>8</v>
      </c>
      <c r="DQ43" s="315">
        <f t="shared" si="46"/>
        <v>43147</v>
      </c>
      <c r="DR43" s="88">
        <f>VLOOKUP(DQ43,'Price Data'!$B$4:$AD$1048576,MATCH(DV$4,'Price Data'!$B$2:$AE$2,0),FALSE)</f>
        <v>92</v>
      </c>
      <c r="DS43" s="5">
        <f t="shared" si="75"/>
        <v>92</v>
      </c>
      <c r="DT43" s="79"/>
      <c r="DU43" s="212">
        <f>IF(DS43&gt;0,(DS43+SUM(DT$11:DT43))/DR$6-1,"N/A")</f>
        <v>8.0430208089782518E-2</v>
      </c>
      <c r="DV43" s="344">
        <f>IF(VLOOKUP(DV$4,Transactions!$C$5:$M$23,7,FALSE)&gt;DQ43,0,IF(IFERROR(VLOOKUP(DV$4,Transactions!$C$39:$N$42,8,FALSE),0)&gt;DQ43,VLOOKUP(DV$4,Transactions!$C$5:$M$23,5,FALSE),VLOOKUP(DV$4,Transactions!$C$5:$M$23,5,FALSE)-IFERROR(VLOOKUP(DV$4,Transactions!$C$39:$N$42,5,FALSE),0)))</f>
        <v>23</v>
      </c>
      <c r="DX43" s="315">
        <f t="shared" si="47"/>
        <v>43147</v>
      </c>
      <c r="DY43" s="88">
        <f>VLOOKUP(DX43,'Price Data'!$B$4:$AD$1048576,MATCH(EC$4,'Price Data'!$B$2:$AE$2,0),FALSE)</f>
        <v>68.3</v>
      </c>
      <c r="DZ43" s="5">
        <f t="shared" si="76"/>
        <v>68.3</v>
      </c>
      <c r="EA43" s="79"/>
      <c r="EB43" s="212">
        <f>IF(DZ43&gt;0,(DZ43+SUM(EA$11:EA43))/DY$6-1,"N/A")</f>
        <v>9.19264588329336E-2</v>
      </c>
      <c r="EC43" s="344">
        <f>IF(VLOOKUP(EC$4,Transactions!$C$5:$M$23,7,FALSE)&gt;DX43,0,IF(IFERROR(VLOOKUP(EC$4,Transactions!$C$39:$N$42,8,FALSE),0)&gt;DX43,VLOOKUP(EC$4,Transactions!$C$5:$M$23,5,FALSE),VLOOKUP(EC$4,Transactions!$C$5:$M$23,5,FALSE)-IFERROR(VLOOKUP(EC$4,Transactions!$C$39:$N$42,5,FALSE),0)))</f>
        <v>27</v>
      </c>
      <c r="EF43" s="315">
        <f t="shared" si="48"/>
        <v>43147</v>
      </c>
      <c r="EG43" s="88">
        <f>VLOOKUP(EF43,'Price Data'!$B$4:$AD$1048576,MATCH(EK$4,'Price Data'!$B$2:$AE$2,0),FALSE)</f>
        <v>10.67</v>
      </c>
      <c r="EH43" s="5">
        <f t="shared" si="77"/>
        <v>0</v>
      </c>
      <c r="EI43" s="79"/>
      <c r="EJ43" s="212" t="str">
        <f>IF(EH43&gt;0,(EH43+SUM(EI$11:EI43))/EG$6-1,"N/A")</f>
        <v>N/A</v>
      </c>
      <c r="EK43" s="344">
        <f>IF(VLOOKUP(EK$4,Transactions!$C$26:$M$34,7,FALSE)&gt;EF43,0,IF(IFERROR(VLOOKUP(EK$4,Transactions!$C$45:$N80,8,FALSE),0)&gt;EF43,VLOOKUP(EK$4,Transactions!$C$26:$M$34,5,FALSE),VLOOKUP(EK$4,Transactions!$C$26:$M$34,5,FALSE)-IFERROR(VLOOKUP(EK$4,Transactions!$C$45:$N$47,5,FALSE),0)))</f>
        <v>0</v>
      </c>
      <c r="EM43" s="315">
        <f t="shared" si="49"/>
        <v>43147</v>
      </c>
      <c r="EN43" s="88">
        <f>VLOOKUP(EM43,'Price Data'!$B$4:$AD$1048576,MATCH(ER$4,'Price Data'!$B$2:$AE$2,0),FALSE)</f>
        <v>86.45</v>
      </c>
      <c r="EO43" s="5">
        <f t="shared" si="78"/>
        <v>86.45</v>
      </c>
      <c r="EP43" s="79"/>
      <c r="EQ43" s="212">
        <f>IF(EO43&gt;0,(EO43+SUM(EP$11:EP43))/EN$6-1,"N/A")</f>
        <v>-5.0882420352968971E-3</v>
      </c>
      <c r="ER43" s="344">
        <f>IF(VLOOKUP(ER$4,Transactions!$C$26:$M$34,7,FALSE)&gt;EM43,0,IF(IFERROR(VLOOKUP(ER$4,Transactions!$C$45:$N80,8,FALSE),0)&gt;EM43,VLOOKUP(ER$4,Transactions!$C$26:$M$34,5,FALSE),VLOOKUP(ER$4,Transactions!$C$26:$M$34,5,FALSE)-IFERROR(VLOOKUP(ER$4,Transactions!$C$45:$N$47,5,FALSE),0)))</f>
        <v>0</v>
      </c>
      <c r="ET43" s="315">
        <f t="shared" si="50"/>
        <v>43147</v>
      </c>
      <c r="EU43" s="88">
        <f>VLOOKUP(ET43,'Price Data'!$B$4:$AD$1048576,MATCH(EY$4,'Price Data'!$B$2:$AE$2,0),FALSE)</f>
        <v>85.03</v>
      </c>
      <c r="EV43" s="5">
        <f t="shared" si="79"/>
        <v>85.03</v>
      </c>
      <c r="EW43" s="79"/>
      <c r="EX43" s="212">
        <f>IF(EV43&gt;0,(EV43+SUM(EW$11:EW43))/EU$6-1,"N/A")</f>
        <v>-2.4419269939352284E-2</v>
      </c>
      <c r="EY43" s="344">
        <f>IF(VLOOKUP(EY$4,Transactions!$C$26:$M$34,7,FALSE)&gt;ET43,0,IF(IFERROR(VLOOKUP(EY$4,Transactions!$C$45:$N80,8,FALSE),0)&gt;ET43,VLOOKUP(EY$4,Transactions!$C$26:$M$34,5,FALSE),VLOOKUP(EY$4,Transactions!$C$26:$M$34,5,FALSE)-IFERROR(VLOOKUP(EY$4,Transactions!$C$45:$N$47,5,FALSE),0)))</f>
        <v>12.608879734523402</v>
      </c>
      <c r="FA43" s="315">
        <f t="shared" si="51"/>
        <v>43147</v>
      </c>
      <c r="FB43" s="88">
        <f>VLOOKUP(FA43,'Price Data'!$B$4:$AD$1048576,MATCH(FF$4,'Price Data'!$B$2:$AE$2,0),FALSE)</f>
        <v>50.4</v>
      </c>
      <c r="FC43" s="5">
        <f t="shared" si="80"/>
        <v>50.4</v>
      </c>
      <c r="FD43" s="79"/>
      <c r="FE43" s="212">
        <f>IF(FC43&gt;0,(FC43+SUM(FD$11:FD43))/FB$6-1,"N/A")</f>
        <v>-1.484298810220408E-2</v>
      </c>
      <c r="FF43" s="344">
        <f>IF(VLOOKUP(FF$4,Transactions!$C$26:$M$34,7,FALSE)&gt;FA43,0,IF(IFERROR(VLOOKUP(FF$4,Transactions!$C$45:$N80,8,FALSE),0)&gt;FA43,VLOOKUP(FF$4,Transactions!$C$26:$M$34,5,FALSE),VLOOKUP(FF$4,Transactions!$C$26:$M$34,5,FALSE)-IFERROR(VLOOKUP(FF$4,Transactions!$C$45:$N$47,5,FALSE),0)))</f>
        <v>20.356738833625901</v>
      </c>
      <c r="FH43" s="315">
        <f t="shared" si="52"/>
        <v>43147</v>
      </c>
      <c r="FI43" s="88">
        <f>VLOOKUP(FH43,'Price Data'!$B$4:$AD$1048576,MATCH(FM$4,'Price Data'!$B$2:$AE$2,0),FALSE)</f>
        <v>24.22</v>
      </c>
      <c r="FJ43" s="5">
        <f t="shared" si="81"/>
        <v>24.22</v>
      </c>
      <c r="FK43" s="79"/>
      <c r="FL43" s="212">
        <f>IF(FJ43&gt;0,(FJ43+SUM(FK$11:FK43))/FI$6-1,"N/A")</f>
        <v>-5.3388090349076878E-3</v>
      </c>
      <c r="FM43" s="344">
        <f>IF(VLOOKUP(FM$4,Transactions!$C$26:$M$34,7,FALSE)&gt;FH43,0,IF(IFERROR(VLOOKUP(FM$4,Transactions!$C$45:$N80,8,FALSE),0)&gt;FH43,VLOOKUP(FM$4,Transactions!$C$26:$M$34,5,FALSE),VLOOKUP(FM$4,Transactions!$C$26:$M$34,5,FALSE)-IFERROR(VLOOKUP(FM$4,Transactions!$C$45:$N$47,5,FALSE),0)))</f>
        <v>64.516221765913755</v>
      </c>
      <c r="FO43" s="315">
        <f t="shared" si="53"/>
        <v>43147</v>
      </c>
      <c r="FP43" s="88">
        <f>VLOOKUP(FO43,'Price Data'!$B$4:$AD$1048576,MATCH(FT$4,'Price Data'!$B$2:$AE$2,0),FALSE)</f>
        <v>102.01</v>
      </c>
      <c r="FQ43" s="5">
        <f t="shared" si="82"/>
        <v>102.01</v>
      </c>
      <c r="FR43" s="79"/>
      <c r="FS43" s="212">
        <f>IF(FQ43&gt;0,(FQ43+SUM(FR$11:FR43))/FP$6-1,"N/A")</f>
        <v>-3.2130340058728613E-2</v>
      </c>
      <c r="FT43" s="344">
        <f>IF(VLOOKUP(FT$4,Transactions!$C$26:$M$34,7,FALSE)&gt;FO43,0,IF(IFERROR(VLOOKUP(FT$4,Transactions!$C$45:$N80,8,FALSE),0)&gt;FO43,VLOOKUP(FT$4,Transactions!$C$26:$M$34,5,FALSE),VLOOKUP(FT$4,Transactions!$C$26:$M$34,5,FALSE)-IFERROR(VLOOKUP(FT$4,Transactions!$C$45:$N$47,5,FALSE),0)))</f>
        <v>4.6685611442644692</v>
      </c>
      <c r="FV43" s="315">
        <f t="shared" si="54"/>
        <v>43147</v>
      </c>
      <c r="FW43" s="88">
        <f>VLOOKUP(FV43,'Price Data'!$B$4:$AD$1048576,MATCH(GA$4,'Price Data'!$B$2:$AE$2,0),FALSE)</f>
        <v>112.85</v>
      </c>
      <c r="FX43" s="5">
        <f t="shared" si="83"/>
        <v>112.85</v>
      </c>
      <c r="FY43" s="79"/>
      <c r="FZ43" s="212">
        <f>IF(FX43&gt;0,(FX43+SUM(FY$11:FY43))/FW$6-1,"N/A")</f>
        <v>-2.5322997416020621E-2</v>
      </c>
      <c r="GA43" s="344">
        <f>IF(VLOOKUP(GA$4,Transactions!$C$26:$M$34,7,FALSE)&gt;FV43,0,IF(IFERROR(VLOOKUP(GA$4,Transactions!$C$45:$N80,8,FALSE),0)&gt;FV43,VLOOKUP(GA$4,Transactions!$C$26:$M$34,5,FALSE),VLOOKUP(GA$4,Transactions!$C$26:$M$34,5,FALSE)-IFERROR(VLOOKUP(GA$4,Transactions!$C$45:$N$47,5,FALSE),0)))</f>
        <v>17.517743324720069</v>
      </c>
      <c r="GD43" s="315">
        <f t="shared" si="55"/>
        <v>43147</v>
      </c>
      <c r="GE43" s="88">
        <f>VLOOKUP(GD43,'Price Data'!$B$4:$AD$1048576,MATCH(GI$4,'Price Data'!$B$2:$AE$2,0),FALSE)</f>
        <v>1613.5540000000001</v>
      </c>
      <c r="GF43" s="5">
        <f t="shared" si="84"/>
        <v>1613.5540000000001</v>
      </c>
      <c r="GG43" s="79"/>
      <c r="GH43" s="212">
        <f>IF(GF43&gt;0,(GF43+SUM(GG$11:GG43))/GE$6-1,"N/A")</f>
        <v>1.9449446224025113E-2</v>
      </c>
      <c r="GI43" s="374">
        <v>0.5</v>
      </c>
      <c r="GK43" s="315">
        <f t="shared" si="56"/>
        <v>43147</v>
      </c>
      <c r="GL43" s="88">
        <f>VLOOKUP(GK43,'Price Data'!$B$4:$AD$1048576,MATCH(GP$4,'Price Data'!$B$2:$AE$2,0),FALSE)</f>
        <v>2137.91</v>
      </c>
      <c r="GM43" s="5">
        <f t="shared" si="26"/>
        <v>2137.91</v>
      </c>
      <c r="GN43" s="79"/>
      <c r="GO43" s="212">
        <f>IF(GM43&gt;0,(GM43+SUM(GN$11:GN43))/GL$6-1,"N/A")</f>
        <v>1.6382609522451297E-2</v>
      </c>
      <c r="GP43" s="374">
        <v>0.2</v>
      </c>
      <c r="GR43" s="315">
        <f t="shared" si="57"/>
        <v>43147</v>
      </c>
      <c r="GS43" s="88">
        <f>VLOOKUP(GR43,'Price Data'!$B$4:$AD$1048576,MATCH(GW$4,'Price Data'!$B$2:$AE$2,0),FALSE)</f>
        <v>2002.96</v>
      </c>
      <c r="GT43" s="5">
        <f t="shared" si="85"/>
        <v>2002.96</v>
      </c>
      <c r="GU43" s="79"/>
      <c r="GV43" s="212">
        <f>IF(GT43&gt;0,(GT43+SUM(GU$11:GU43))/GS$6-1,"N/A")</f>
        <v>-2.1213172593421481E-2</v>
      </c>
      <c r="GW43" s="374">
        <v>0.3</v>
      </c>
    </row>
    <row r="44" spans="1:205" x14ac:dyDescent="0.25">
      <c r="A44">
        <v>34</v>
      </c>
      <c r="B44" s="315">
        <f>'Price Data'!B38</f>
        <v>43151</v>
      </c>
      <c r="C44" s="200">
        <f t="shared" si="58"/>
        <v>24119.540197364342</v>
      </c>
      <c r="D44" s="200">
        <f t="shared" si="28"/>
        <v>1.2000000000000002</v>
      </c>
      <c r="E44" s="200">
        <f t="shared" si="59"/>
        <v>6095.5527941551836</v>
      </c>
      <c r="F44" s="200">
        <f t="shared" si="29"/>
        <v>0</v>
      </c>
      <c r="I44" s="315">
        <f t="shared" si="30"/>
        <v>43151</v>
      </c>
      <c r="J44" s="88">
        <f>VLOOKUP(I44,'Price Data'!$B$4:$AD$1048576,MATCH(N$4,'Price Data'!$B$2:$AE$2,0),FALSE)</f>
        <v>70.66</v>
      </c>
      <c r="K44" s="5">
        <f t="shared" si="0"/>
        <v>0</v>
      </c>
      <c r="M44" s="212" t="str">
        <f>IF(K44&gt;0,(K44+SUM(L$11:L44))/J$6-1,"N/A")</f>
        <v>N/A</v>
      </c>
      <c r="N44" s="344">
        <f>IF(VLOOKUP(N$4,Transactions!$C$5:$M$23,7,FALSE)&gt;I44,0,IF(IFERROR(VLOOKUP(N$4,Transactions!$C$39:$N$42,8,FALSE),0)&gt;I44,VLOOKUP(N$4,Transactions!$C$5:$M$23,5,FALSE),VLOOKUP(N$4,Transactions!$C$5:$M$23,5,FALSE)-IFERROR(VLOOKUP(N$4,Transactions!$C$39:$N$42,5,FALSE),0)))</f>
        <v>0</v>
      </c>
      <c r="P44" s="315">
        <f t="shared" si="31"/>
        <v>43151</v>
      </c>
      <c r="Q44" s="88">
        <f>VLOOKUP(P44,'Price Data'!$B$4:$AD$1048576,MATCH(U$4,'Price Data'!$B$2:$AE$2,0),FALSE)</f>
        <v>60.21</v>
      </c>
      <c r="R44" s="5">
        <f t="shared" si="60"/>
        <v>0</v>
      </c>
      <c r="T44" s="212" t="str">
        <f>IF(R44&gt;0,(R44+SUM(S$11:S44))/Q$6-1,"N/A")</f>
        <v>N/A</v>
      </c>
      <c r="U44" s="344">
        <f>IF(VLOOKUP(U$4,Transactions!$C$5:$M$23,7,FALSE)&gt;P44,0,IF(IFERROR(VLOOKUP(U$4,Transactions!$C$39:$N$42,8,FALSE),0)&gt;P44,VLOOKUP(U$4,Transactions!$C$5:$M$23,5,FALSE),VLOOKUP(U$4,Transactions!$C$5:$M$23,5,FALSE)-IFERROR(VLOOKUP(U$4,Transactions!$C$39:$N$42,5,FALSE),0)))</f>
        <v>0</v>
      </c>
      <c r="W44" s="315">
        <f t="shared" si="32"/>
        <v>43151</v>
      </c>
      <c r="X44" s="88">
        <f>VLOOKUP(W44,'Price Data'!$B$4:$AD$1048576,MATCH(AB$4,'Price Data'!$B$2:$AE$2,0),FALSE)</f>
        <v>105.98</v>
      </c>
      <c r="Y44" s="5">
        <f t="shared" si="61"/>
        <v>0</v>
      </c>
      <c r="Z44" s="79"/>
      <c r="AA44" s="212" t="str">
        <f>IF(Y44&gt;0,(Y44+SUM(Z$11:Z44))/X$6-1,"N/A")</f>
        <v>N/A</v>
      </c>
      <c r="AB44" s="344">
        <f>IF(VLOOKUP(AB$4,Transactions!$C$5:$M$23,7,FALSE)&gt;W44,0,IF(IFERROR(VLOOKUP(AB$4,Transactions!$C$39:$N$42,8,FALSE),0)&gt;W44,VLOOKUP(AB$4,Transactions!$C$5:$M$23,5,FALSE),VLOOKUP(AB$4,Transactions!$C$5:$M$23,5,FALSE)-IFERROR(VLOOKUP(AB$4,Transactions!$C$39:$N$42,5,FALSE),0)))</f>
        <v>0</v>
      </c>
      <c r="AD44" s="315">
        <f t="shared" si="33"/>
        <v>43151</v>
      </c>
      <c r="AE44" s="88">
        <f>VLOOKUP(AD44,'Price Data'!$B$4:$AD$1048576,MATCH(AI$4,'Price Data'!$B$2:$AE$2,0),FALSE)</f>
        <v>76.13</v>
      </c>
      <c r="AF44" s="5">
        <f t="shared" si="62"/>
        <v>0</v>
      </c>
      <c r="AG44" s="79"/>
      <c r="AH44" s="212" t="str">
        <f>IF(AF44&gt;0,(AF44+SUM(AG$11:AG44))/AE$6-1,"N/A")</f>
        <v>N/A</v>
      </c>
      <c r="AI44" s="344">
        <f>IF(VLOOKUP(AI$4,Transactions!$C$5:$M$23,7,FALSE)&gt;AD44,0,IF(IFERROR(VLOOKUP(AI$4,Transactions!$C$39:$N$42,8,FALSE),0)&gt;AD44,VLOOKUP(AI$4,Transactions!$C$5:$M$23,5,FALSE),VLOOKUP(AI$4,Transactions!$C$5:$M$23,5,FALSE)-IFERROR(VLOOKUP(AI$4,Transactions!$C$39:$N$42,5,FALSE),0)))</f>
        <v>0</v>
      </c>
      <c r="AK44" s="315">
        <f t="shared" si="34"/>
        <v>43151</v>
      </c>
      <c r="AL44" s="88">
        <f>VLOOKUP(AK44,'Price Data'!$B$4:$AD$1048576,MATCH(AP$4,'Price Data'!$B$2:$AE$2,0),FALSE)</f>
        <v>421.76</v>
      </c>
      <c r="AM44" s="5">
        <f t="shared" si="63"/>
        <v>0</v>
      </c>
      <c r="AN44" s="79"/>
      <c r="AO44" s="212" t="str">
        <f>IF(AM44&gt;0,(AM44+SUM(AN$11:AN44))/AL$6-1,"N/A")</f>
        <v>N/A</v>
      </c>
      <c r="AP44" s="344">
        <f>IF(VLOOKUP(AP$4,Transactions!$C$5:$M$23,7,FALSE)&gt;AK44,0,IF(IFERROR(VLOOKUP(AP$4,Transactions!$C$39:$N$42,8,FALSE),0)&gt;AK44,VLOOKUP(AP$4,Transactions!$C$5:$M$23,5,FALSE),VLOOKUP(AP$4,Transactions!$C$5:$M$23,5,FALSE)-IFERROR(VLOOKUP(AP$4,Transactions!$C$39:$N$42,5,FALSE),0)))</f>
        <v>0</v>
      </c>
      <c r="AR44" s="315">
        <f t="shared" si="35"/>
        <v>43151</v>
      </c>
      <c r="AS44" s="88">
        <f>VLOOKUP(AR44,'Price Data'!$B$4:$AD$1048576,MATCH(AW$4,'Price Data'!$B$2:$AE$2,0),FALSE)</f>
        <v>117.98</v>
      </c>
      <c r="AT44" s="5">
        <f t="shared" si="64"/>
        <v>0</v>
      </c>
      <c r="AU44" s="79"/>
      <c r="AV44" s="212" t="str">
        <f>IF(AT44&gt;0,(AT44+SUM(AU$11:AU44))/AS$6-1,"N/A")</f>
        <v>N/A</v>
      </c>
      <c r="AW44" s="344">
        <f>IF(VLOOKUP(AW$4,Transactions!$C$5:$M$23,7,FALSE)&gt;AR44,0,IF(IFERROR(VLOOKUP(AW$4,Transactions!$C$39:$N$42,8,FALSE),0)&gt;AR44,VLOOKUP(AW$4,Transactions!$C$5:$M$23,5,FALSE),VLOOKUP(AW$4,Transactions!$C$5:$M$23,5,FALSE)-IFERROR(VLOOKUP(AW$4,Transactions!$C$39:$N$42,5,FALSE),0)))</f>
        <v>0</v>
      </c>
      <c r="AY44" s="315">
        <f t="shared" si="36"/>
        <v>43151</v>
      </c>
      <c r="AZ44" s="88">
        <f>VLOOKUP(AY44,'Price Data'!$B$4:$AD$1048576,MATCH(BD$4,'Price Data'!$B$2:$AE$2,0),FALSE)</f>
        <v>114.35</v>
      </c>
      <c r="BA44" s="5">
        <f t="shared" si="65"/>
        <v>0</v>
      </c>
      <c r="BB44" s="79"/>
      <c r="BC44" s="212" t="str">
        <f>IF(BA44&gt;0,(BA44+SUM(BB$11:BB44))/AZ$6-1,"N/A")</f>
        <v>N/A</v>
      </c>
      <c r="BD44" s="344">
        <f>IF(VLOOKUP(BD$4,Transactions!$C$5:$M$23,7,FALSE)&gt;AY44,0,IF(IFERROR(VLOOKUP(BD$4,Transactions!$C$39:$N$42,8,FALSE),0)&gt;AY44,VLOOKUP(BD$4,Transactions!$C$5:$M$23,5,FALSE),VLOOKUP(BD$4,Transactions!$C$5:$M$23,5,FALSE)-IFERROR(VLOOKUP(BD$4,Transactions!$C$39:$N$42,5,FALSE),0)))</f>
        <v>0</v>
      </c>
      <c r="BF44" s="315">
        <f t="shared" si="37"/>
        <v>43151</v>
      </c>
      <c r="BG44" s="88">
        <f>VLOOKUP(BF44,'Price Data'!$B$4:$AD$1048576,MATCH(BK$4,'Price Data'!$B$2:$AE$2,0),FALSE)</f>
        <v>67.349999999999994</v>
      </c>
      <c r="BH44" s="5">
        <f t="shared" si="66"/>
        <v>67.349999999999994</v>
      </c>
      <c r="BI44" s="79"/>
      <c r="BJ44" s="212">
        <f>IF(BH44&gt;0,(BH44+SUM(BI$11:BI44))/BG$6-1,"N/A")</f>
        <v>0.10558093994778073</v>
      </c>
      <c r="BK44" s="344">
        <f>IF(VLOOKUP(BK$4,Transactions!$C$5:$M$23,7,FALSE)&gt;BF44,0,IF(IFERROR(VLOOKUP(BK$4,Transactions!$C$39:$N$42,8,FALSE),0)&gt;BF44,VLOOKUP(BK$4,Transactions!$C$5:$M$23,5,FALSE),VLOOKUP(BK$4,Transactions!$C$5:$M$23,5,FALSE)-IFERROR(VLOOKUP(BK$4,Transactions!$C$39:$N$42,5,FALSE),0)))</f>
        <v>10</v>
      </c>
      <c r="BM44" s="315">
        <f t="shared" si="38"/>
        <v>43151</v>
      </c>
      <c r="BN44" s="88">
        <f>VLOOKUP(BM44,'Price Data'!$B$4:$AD$1048576,MATCH(BR$4,'Price Data'!$B$2:$AE$2,0),FALSE)</f>
        <v>56.66</v>
      </c>
      <c r="BO44" s="5">
        <f t="shared" si="67"/>
        <v>56.66</v>
      </c>
      <c r="BP44" s="79">
        <v>0.1</v>
      </c>
      <c r="BQ44" s="212">
        <f>IF(BO44&gt;0,(BO44+SUM(BP$11:BP44))/BN$6-1,"N/A")</f>
        <v>0.11032863849765251</v>
      </c>
      <c r="BR44" s="344">
        <f>IF(VLOOKUP(BR$4,Transactions!$C$5:$M$23,7,FALSE)&gt;BM44,0,IF(IFERROR(VLOOKUP(BR$4,Transactions!$C$39:$N$42,8,FALSE),0)&gt;BM44,VLOOKUP(BR$4,Transactions!$C$5:$M$23,5,FALSE),VLOOKUP(BR$4,Transactions!$C$5:$M$23,5,FALSE)-IFERROR(VLOOKUP(BR$4,Transactions!$C$39:$N$42,5,FALSE),0)))</f>
        <v>12</v>
      </c>
      <c r="BT44" s="315">
        <f t="shared" si="39"/>
        <v>43151</v>
      </c>
      <c r="BU44" s="88">
        <f>VLOOKUP(BT44,'Price Data'!$B$4:$AD$1048576,MATCH(BY$4,'Price Data'!$B$2:$AE$2,0),FALSE)</f>
        <v>97.77</v>
      </c>
      <c r="BV44" s="5">
        <f t="shared" si="68"/>
        <v>97.77</v>
      </c>
      <c r="BW44" s="79"/>
      <c r="BX44" s="212">
        <f>IF(BV44&gt;0,(BV44+SUM(BW$11:BW44))/BU$6-1,"N/A")</f>
        <v>8.1967213114753967E-2</v>
      </c>
      <c r="BY44" s="344">
        <f>IF(VLOOKUP(BY$4,Transactions!$C$5:$M$23,7,FALSE)&gt;BT44,0,IF(IFERROR(VLOOKUP(BY$4,Transactions!$C$39:$N$42,8,FALSE),0)&gt;BT44,VLOOKUP(BY$4,Transactions!$C$5:$M$23,5,FALSE),VLOOKUP(BY$4,Transactions!$C$5:$M$23,5,FALSE)-IFERROR(VLOOKUP(BY$4,Transactions!$C$39:$N$42,5,FALSE),0)))</f>
        <v>11</v>
      </c>
      <c r="CA44" s="315">
        <f t="shared" si="40"/>
        <v>43151</v>
      </c>
      <c r="CB44" s="88">
        <f>VLOOKUP(CA44,'Price Data'!$B$4:$AD$1048576,MATCH(CF$4,'Price Data'!$B$2:$AE$2,0),FALSE)</f>
        <v>217.33</v>
      </c>
      <c r="CC44" s="5">
        <f t="shared" si="69"/>
        <v>217.33</v>
      </c>
      <c r="CD44" s="79"/>
      <c r="CE44" s="212">
        <f>IF(CC44&gt;0,(CC44+SUM(CD$11:CD44))/CB$6-1,"N/A")</f>
        <v>-4.690029312683186E-2</v>
      </c>
      <c r="CF44" s="344">
        <f>IF(VLOOKUP(CF$4,Transactions!$C$5:$M$23,7,FALSE)&gt;CA44,0,IF(IFERROR(VLOOKUP(CF$4,Transactions!$C$39:$N$42,8,FALSE),0)&gt;CA44,VLOOKUP(CF$4,Transactions!$C$5:$M$23,5,FALSE),VLOOKUP(CF$4,Transactions!$C$5:$M$23,5,FALSE)-IFERROR(VLOOKUP(CF$4,Transactions!$C$39:$N$42,5,FALSE),0)))</f>
        <v>6</v>
      </c>
      <c r="CH44" s="315">
        <f t="shared" si="41"/>
        <v>43151</v>
      </c>
      <c r="CI44" s="88">
        <f>VLOOKUP(CH44,'Price Data'!$B$4:$AD$1048576,MATCH(CM$4,'Price Data'!$B$2:$AE$2,0),FALSE)</f>
        <v>77.06</v>
      </c>
      <c r="CJ44" s="5">
        <f t="shared" si="70"/>
        <v>77.06</v>
      </c>
      <c r="CK44" s="79"/>
      <c r="CL44" s="212">
        <f>IF(CJ44&gt;0,(CJ44+SUM(CK$11:CK44))/CI$6-1,"N/A")</f>
        <v>4.6726433034501413E-2</v>
      </c>
      <c r="CM44" s="344">
        <f>IF(VLOOKUP(CM$4,Transactions!$C$5:$M$23,7,FALSE)&gt;CH44,0,IF(IFERROR(VLOOKUP(CM$4,Transactions!$C$39:$N$42,8,FALSE),0)&gt;CH44,VLOOKUP(CM$4,Transactions!$C$5:$M$23,5,FALSE),VLOOKUP(CM$4,Transactions!$C$5:$M$23,5,FALSE)-IFERROR(VLOOKUP(CM$4,Transactions!$C$39:$N$42,5,FALSE),0)))</f>
        <v>19</v>
      </c>
      <c r="CO44" s="315">
        <f t="shared" si="42"/>
        <v>43151</v>
      </c>
      <c r="CP44" s="88">
        <f>VLOOKUP(CO44,'Price Data'!$B$4:$AD$1048576,MATCH(CT$4,'Price Data'!$B$2:$AE$2,0),FALSE)</f>
        <v>119.68</v>
      </c>
      <c r="CQ44" s="5">
        <f t="shared" si="71"/>
        <v>119.68</v>
      </c>
      <c r="CR44" s="79"/>
      <c r="CS44" s="212">
        <f>IF(CQ44&gt;0,(CQ44+SUM(CR$11:CR44))/CP$6-1,"N/A")</f>
        <v>6.5147739409042504E-2</v>
      </c>
      <c r="CT44" s="344">
        <f>IF(VLOOKUP(CT$4,Transactions!$C$5:$M$23,7,FALSE)&gt;CO44,0,IF(IFERROR(VLOOKUP(CT$4,Transactions!$C$39:$N$42,8,FALSE),0)&gt;CO44,VLOOKUP(CT$4,Transactions!$C$5:$M$23,5,FALSE),VLOOKUP(CT$4,Transactions!$C$5:$M$23,5,FALSE)-IFERROR(VLOOKUP(CT$4,Transactions!$C$39:$N$42,5,FALSE),0)))</f>
        <v>7</v>
      </c>
      <c r="CV44" s="315">
        <f t="shared" si="43"/>
        <v>43151</v>
      </c>
      <c r="CW44" s="88">
        <f>VLOOKUP(CV44,'Price Data'!$B$4:$AD$1048576,MATCH(DA$4,'Price Data'!$B$2:$AE$2,0),FALSE)</f>
        <v>201.08</v>
      </c>
      <c r="CX44" s="5">
        <f t="shared" si="72"/>
        <v>201.08</v>
      </c>
      <c r="CY44" s="79"/>
      <c r="CZ44" s="212">
        <f>IF(CX44&gt;0,(CX44+SUM(CY$11:CY44))/CW$6-1,"N/A")</f>
        <v>6.8949019190899019E-2</v>
      </c>
      <c r="DA44" s="344">
        <f>IF(VLOOKUP(DA$4,Transactions!$C$5:$M$23,7,FALSE)&gt;CV44,0,IF(IFERROR(VLOOKUP(DA$4,Transactions!$C$39:$N$42,8,FALSE),0)&gt;CV44,VLOOKUP(DA$4,Transactions!$C$5:$M$23,5,FALSE),VLOOKUP(DA$4,Transactions!$C$5:$M$23,5,FALSE)-IFERROR(VLOOKUP(DA$4,Transactions!$C$39:$N$42,5,FALSE),0)))</f>
        <v>9.4038062835574934</v>
      </c>
      <c r="DC44" s="315">
        <f t="shared" si="44"/>
        <v>43151</v>
      </c>
      <c r="DD44" s="88">
        <f>VLOOKUP(DC44,'Price Data'!$B$4:$AD$1048576,MATCH(DH$4,'Price Data'!$B$2:$AE$2,0),FALSE)</f>
        <v>160.44999999999999</v>
      </c>
      <c r="DE44" s="5">
        <f t="shared" si="73"/>
        <v>160.44999999999999</v>
      </c>
      <c r="DF44" s="79"/>
      <c r="DG44" s="212">
        <f>IF(DE44&gt;0,(DE44+SUM(DF$11:DF44))/DD$6-1,"N/A")</f>
        <v>1.4414870076499886E-2</v>
      </c>
      <c r="DH44" s="344">
        <f>IF(VLOOKUP(DH$4,Transactions!$C$5:$M$23,7,FALSE)&gt;DC44,0,IF(IFERROR(VLOOKUP(DH$4,Transactions!$C$39:$N$42,8,FALSE),0)&gt;DC44,VLOOKUP(DH$4,Transactions!$C$5:$M$23,5,FALSE),VLOOKUP(DH$4,Transactions!$C$5:$M$23,5,FALSE)-IFERROR(VLOOKUP(DH$4,Transactions!$C$39:$N$42,5,FALSE),0)))</f>
        <v>64.264399064297919</v>
      </c>
      <c r="DJ44" s="315">
        <f t="shared" si="45"/>
        <v>43151</v>
      </c>
      <c r="DK44" s="88">
        <f>VLOOKUP(DJ44,'Price Data'!$B$4:$AD$1048576,MATCH(DO$4,'Price Data'!$B$2:$AE$2,0),FALSE)</f>
        <v>240.98</v>
      </c>
      <c r="DL44" s="5">
        <f t="shared" si="74"/>
        <v>240.98</v>
      </c>
      <c r="DM44" s="79"/>
      <c r="DN44" s="212">
        <f>IF(DL44&gt;0,(DL44+SUM(DM$11:DM44))/DK$6-1,"N/A")</f>
        <v>-3.4109583550443023E-2</v>
      </c>
      <c r="DO44" s="344">
        <f>IF(VLOOKUP(DO$4,Transactions!$C$5:$M$23,7,FALSE)&gt;DJ44,0,IF(IFERROR(VLOOKUP(DO$4,Transactions!$C$39:$N$42,8,FALSE),0)&gt;DJ44,VLOOKUP(DO$4,Transactions!$C$5:$M$23,5,FALSE),VLOOKUP(DO$4,Transactions!$C$5:$M$23,5,FALSE)-IFERROR(VLOOKUP(DO$4,Transactions!$C$39:$N$42,5,FALSE),0)))</f>
        <v>8</v>
      </c>
      <c r="DQ44" s="315">
        <f t="shared" si="46"/>
        <v>43151</v>
      </c>
      <c r="DR44" s="88">
        <f>VLOOKUP(DQ44,'Price Data'!$B$4:$AD$1048576,MATCH(DV$4,'Price Data'!$B$2:$AE$2,0),FALSE)</f>
        <v>92.72</v>
      </c>
      <c r="DS44" s="5">
        <f t="shared" si="75"/>
        <v>92.72</v>
      </c>
      <c r="DT44" s="79"/>
      <c r="DU44" s="212">
        <f>IF(DS44&gt;0,(DS44+SUM(DT$11:DT44))/DR$6-1,"N/A")</f>
        <v>8.8847322889876068E-2</v>
      </c>
      <c r="DV44" s="344">
        <f>IF(VLOOKUP(DV$4,Transactions!$C$5:$M$23,7,FALSE)&gt;DQ44,0,IF(IFERROR(VLOOKUP(DV$4,Transactions!$C$39:$N$42,8,FALSE),0)&gt;DQ44,VLOOKUP(DV$4,Transactions!$C$5:$M$23,5,FALSE),VLOOKUP(DV$4,Transactions!$C$5:$M$23,5,FALSE)-IFERROR(VLOOKUP(DV$4,Transactions!$C$39:$N$42,5,FALSE),0)))</f>
        <v>23</v>
      </c>
      <c r="DX44" s="315">
        <f t="shared" si="47"/>
        <v>43151</v>
      </c>
      <c r="DY44" s="88">
        <f>VLOOKUP(DX44,'Price Data'!$B$4:$AD$1048576,MATCH(EC$4,'Price Data'!$B$2:$AE$2,0),FALSE)</f>
        <v>67.489999999999995</v>
      </c>
      <c r="DZ44" s="5">
        <f t="shared" si="76"/>
        <v>67.489999999999995</v>
      </c>
      <c r="EA44" s="79"/>
      <c r="EB44" s="212">
        <f>IF(DZ44&gt;0,(DZ44+SUM(EA$11:EA44))/DY$6-1,"N/A")</f>
        <v>7.8976818545163807E-2</v>
      </c>
      <c r="EC44" s="344">
        <f>IF(VLOOKUP(EC$4,Transactions!$C$5:$M$23,7,FALSE)&gt;DX44,0,IF(IFERROR(VLOOKUP(EC$4,Transactions!$C$39:$N$42,8,FALSE),0)&gt;DX44,VLOOKUP(EC$4,Transactions!$C$5:$M$23,5,FALSE),VLOOKUP(EC$4,Transactions!$C$5:$M$23,5,FALSE)-IFERROR(VLOOKUP(EC$4,Transactions!$C$39:$N$42,5,FALSE),0)))</f>
        <v>27</v>
      </c>
      <c r="EF44" s="315">
        <f t="shared" si="48"/>
        <v>43151</v>
      </c>
      <c r="EG44" s="88">
        <f>VLOOKUP(EF44,'Price Data'!$B$4:$AD$1048576,MATCH(EK$4,'Price Data'!$B$2:$AE$2,0),FALSE)</f>
        <v>10.66</v>
      </c>
      <c r="EH44" s="5">
        <f t="shared" si="77"/>
        <v>0</v>
      </c>
      <c r="EI44" s="79"/>
      <c r="EJ44" s="212" t="str">
        <f>IF(EH44&gt;0,(EH44+SUM(EI$11:EI44))/EG$6-1,"N/A")</f>
        <v>N/A</v>
      </c>
      <c r="EK44" s="344">
        <f>IF(VLOOKUP(EK$4,Transactions!$C$26:$M$34,7,FALSE)&gt;EF44,0,IF(IFERROR(VLOOKUP(EK$4,Transactions!$C$45:$N81,8,FALSE),0)&gt;EF44,VLOOKUP(EK$4,Transactions!$C$26:$M$34,5,FALSE),VLOOKUP(EK$4,Transactions!$C$26:$M$34,5,FALSE)-IFERROR(VLOOKUP(EK$4,Transactions!$C$45:$N$47,5,FALSE),0)))</f>
        <v>0</v>
      </c>
      <c r="EM44" s="315">
        <f t="shared" si="49"/>
        <v>43151</v>
      </c>
      <c r="EN44" s="88">
        <f>VLOOKUP(EM44,'Price Data'!$B$4:$AD$1048576,MATCH(ER$4,'Price Data'!$B$2:$AE$2,0),FALSE)</f>
        <v>86.15</v>
      </c>
      <c r="EO44" s="5">
        <f t="shared" si="78"/>
        <v>86.15</v>
      </c>
      <c r="EP44" s="79"/>
      <c r="EQ44" s="212">
        <f>IF(EO44&gt;0,(EO44+SUM(EP$11:EP44))/EN$6-1,"N/A")</f>
        <v>-8.5262434104973472E-3</v>
      </c>
      <c r="ER44" s="344">
        <f>IF(VLOOKUP(ER$4,Transactions!$C$26:$M$34,7,FALSE)&gt;EM44,0,IF(IFERROR(VLOOKUP(ER$4,Transactions!$C$45:$N81,8,FALSE),0)&gt;EM44,VLOOKUP(ER$4,Transactions!$C$26:$M$34,5,FALSE),VLOOKUP(ER$4,Transactions!$C$26:$M$34,5,FALSE)-IFERROR(VLOOKUP(ER$4,Transactions!$C$45:$N$47,5,FALSE),0)))</f>
        <v>0</v>
      </c>
      <c r="ET44" s="315">
        <f t="shared" si="50"/>
        <v>43151</v>
      </c>
      <c r="EU44" s="88">
        <f>VLOOKUP(ET44,'Price Data'!$B$4:$AD$1048576,MATCH(EY$4,'Price Data'!$B$2:$AE$2,0),FALSE)</f>
        <v>84.85</v>
      </c>
      <c r="EV44" s="5">
        <f t="shared" si="79"/>
        <v>84.85</v>
      </c>
      <c r="EW44" s="79"/>
      <c r="EX44" s="212">
        <f>IF(EV44&gt;0,(EV44+SUM(EW$11:EW44))/EU$6-1,"N/A")</f>
        <v>-2.6479002174161881E-2</v>
      </c>
      <c r="EY44" s="344">
        <f>IF(VLOOKUP(EY$4,Transactions!$C$26:$M$34,7,FALSE)&gt;ET44,0,IF(IFERROR(VLOOKUP(EY$4,Transactions!$C$45:$N81,8,FALSE),0)&gt;ET44,VLOOKUP(EY$4,Transactions!$C$26:$M$34,5,FALSE),VLOOKUP(EY$4,Transactions!$C$26:$M$34,5,FALSE)-IFERROR(VLOOKUP(EY$4,Transactions!$C$45:$N$47,5,FALSE),0)))</f>
        <v>12.608879734523402</v>
      </c>
      <c r="FA44" s="315">
        <f t="shared" si="51"/>
        <v>43151</v>
      </c>
      <c r="FB44" s="88">
        <f>VLOOKUP(FA44,'Price Data'!$B$4:$AD$1048576,MATCH(FF$4,'Price Data'!$B$2:$AE$2,0),FALSE)</f>
        <v>50.3399</v>
      </c>
      <c r="FC44" s="5">
        <f t="shared" si="80"/>
        <v>50.3399</v>
      </c>
      <c r="FD44" s="79"/>
      <c r="FE44" s="212">
        <f>IF(FC44&gt;0,(FC44+SUM(FD$11:FD44))/FB$6-1,"N/A")</f>
        <v>-1.6015213575190201E-2</v>
      </c>
      <c r="FF44" s="344">
        <f>IF(VLOOKUP(FF$4,Transactions!$C$26:$M$34,7,FALSE)&gt;FA44,0,IF(IFERROR(VLOOKUP(FF$4,Transactions!$C$45:$N81,8,FALSE),0)&gt;FA44,VLOOKUP(FF$4,Transactions!$C$26:$M$34,5,FALSE),VLOOKUP(FF$4,Transactions!$C$26:$M$34,5,FALSE)-IFERROR(VLOOKUP(FF$4,Transactions!$C$45:$N$47,5,FALSE),0)))</f>
        <v>20.356738833625901</v>
      </c>
      <c r="FH44" s="315">
        <f t="shared" si="52"/>
        <v>43151</v>
      </c>
      <c r="FI44" s="88">
        <f>VLOOKUP(FH44,'Price Data'!$B$4:$AD$1048576,MATCH(FM$4,'Price Data'!$B$2:$AE$2,0),FALSE)</f>
        <v>24.2</v>
      </c>
      <c r="FJ44" s="5">
        <f t="shared" si="81"/>
        <v>24.2</v>
      </c>
      <c r="FK44" s="79"/>
      <c r="FL44" s="212">
        <f>IF(FJ44&gt;0,(FJ44+SUM(FK$11:FK44))/FI$6-1,"N/A")</f>
        <v>-6.1601642710472637E-3</v>
      </c>
      <c r="FM44" s="344">
        <f>IF(VLOOKUP(FM$4,Transactions!$C$26:$M$34,7,FALSE)&gt;FH44,0,IF(IFERROR(VLOOKUP(FM$4,Transactions!$C$45:$N81,8,FALSE),0)&gt;FH44,VLOOKUP(FM$4,Transactions!$C$26:$M$34,5,FALSE),VLOOKUP(FM$4,Transactions!$C$26:$M$34,5,FALSE)-IFERROR(VLOOKUP(FM$4,Transactions!$C$45:$N$47,5,FALSE),0)))</f>
        <v>64.516221765913755</v>
      </c>
      <c r="FO44" s="315">
        <f t="shared" si="53"/>
        <v>43151</v>
      </c>
      <c r="FP44" s="88">
        <f>VLOOKUP(FO44,'Price Data'!$B$4:$AD$1048576,MATCH(FT$4,'Price Data'!$B$2:$AE$2,0),FALSE)</f>
        <v>101.9</v>
      </c>
      <c r="FQ44" s="5">
        <f t="shared" si="82"/>
        <v>101.9</v>
      </c>
      <c r="FR44" s="79"/>
      <c r="FS44" s="212">
        <f>IF(FQ44&gt;0,(FQ44+SUM(FR$11:FR44))/FP$6-1,"N/A")</f>
        <v>-3.3172302737519921E-2</v>
      </c>
      <c r="FT44" s="344">
        <f>IF(VLOOKUP(FT$4,Transactions!$C$26:$M$34,7,FALSE)&gt;FO44,0,IF(IFERROR(VLOOKUP(FT$4,Transactions!$C$45:$N81,8,FALSE),0)&gt;FO44,VLOOKUP(FT$4,Transactions!$C$26:$M$34,5,FALSE),VLOOKUP(FT$4,Transactions!$C$26:$M$34,5,FALSE)-IFERROR(VLOOKUP(FT$4,Transactions!$C$45:$N$47,5,FALSE),0)))</f>
        <v>4.6685611442644692</v>
      </c>
      <c r="FV44" s="315">
        <f t="shared" si="54"/>
        <v>43151</v>
      </c>
      <c r="FW44" s="88">
        <f>VLOOKUP(FV44,'Price Data'!$B$4:$AD$1048576,MATCH(GA$4,'Price Data'!$B$2:$AE$2,0),FALSE)</f>
        <v>112.11</v>
      </c>
      <c r="FX44" s="5">
        <f t="shared" si="83"/>
        <v>112.11</v>
      </c>
      <c r="FY44" s="79"/>
      <c r="FZ44" s="212">
        <f>IF(FX44&gt;0,(FX44+SUM(FY$11:FY44))/FW$6-1,"N/A")</f>
        <v>-3.169681309216188E-2</v>
      </c>
      <c r="GA44" s="344">
        <f>IF(VLOOKUP(GA$4,Transactions!$C$26:$M$34,7,FALSE)&gt;FV44,0,IF(IFERROR(VLOOKUP(GA$4,Transactions!$C$45:$N81,8,FALSE),0)&gt;FV44,VLOOKUP(GA$4,Transactions!$C$26:$M$34,5,FALSE),VLOOKUP(GA$4,Transactions!$C$26:$M$34,5,FALSE)-IFERROR(VLOOKUP(GA$4,Transactions!$C$45:$N$47,5,FALSE),0)))</f>
        <v>17.517743324720069</v>
      </c>
      <c r="GD44" s="315">
        <f t="shared" si="55"/>
        <v>43151</v>
      </c>
      <c r="GE44" s="88">
        <f>VLOOKUP(GD44,'Price Data'!$B$4:$AD$1048576,MATCH(GI$4,'Price Data'!$B$2:$AE$2,0),FALSE)</f>
        <v>1603.9849999999999</v>
      </c>
      <c r="GF44" s="5">
        <f t="shared" si="84"/>
        <v>1603.9849999999999</v>
      </c>
      <c r="GG44" s="79"/>
      <c r="GH44" s="212">
        <f>IF(GF44&gt;0,(GF44+SUM(GG$11:GG44))/GE$6-1,"N/A")</f>
        <v>1.3403716269577926E-2</v>
      </c>
      <c r="GI44" s="374">
        <v>0.5</v>
      </c>
      <c r="GK44" s="315">
        <f t="shared" si="56"/>
        <v>43151</v>
      </c>
      <c r="GL44" s="88">
        <f>VLOOKUP(GK44,'Price Data'!$B$4:$AD$1048576,MATCH(GP$4,'Price Data'!$B$2:$AE$2,0),FALSE)</f>
        <v>2126.2199999999998</v>
      </c>
      <c r="GM44" s="5">
        <f t="shared" si="26"/>
        <v>2126.2199999999998</v>
      </c>
      <c r="GN44" s="79"/>
      <c r="GO44" s="212">
        <f>IF(GM44&gt;0,(GM44+SUM(GN$11:GN44))/GL$6-1,"N/A")</f>
        <v>1.0825073094202331E-2</v>
      </c>
      <c r="GP44" s="374">
        <v>0.2</v>
      </c>
      <c r="GR44" s="315">
        <f t="shared" si="57"/>
        <v>43151</v>
      </c>
      <c r="GS44" s="88">
        <f>VLOOKUP(GR44,'Price Data'!$B$4:$AD$1048576,MATCH(GW$4,'Price Data'!$B$2:$AE$2,0),FALSE)</f>
        <v>2001.38</v>
      </c>
      <c r="GT44" s="5">
        <f t="shared" si="85"/>
        <v>2001.38</v>
      </c>
      <c r="GU44" s="79"/>
      <c r="GV44" s="212">
        <f>IF(GT44&gt;0,(GT44+SUM(GU$11:GU44))/GS$6-1,"N/A")</f>
        <v>-2.1985271480719382E-2</v>
      </c>
      <c r="GW44" s="374">
        <v>0.3</v>
      </c>
    </row>
    <row r="45" spans="1:205" x14ac:dyDescent="0.25">
      <c r="A45">
        <v>35</v>
      </c>
      <c r="B45" s="315">
        <f>'Price Data'!B39</f>
        <v>43152</v>
      </c>
      <c r="C45" s="200">
        <f t="shared" si="58"/>
        <v>23999.13872427334</v>
      </c>
      <c r="D45" s="200">
        <f t="shared" si="28"/>
        <v>0</v>
      </c>
      <c r="E45" s="200">
        <f t="shared" si="59"/>
        <v>6080.900376697271</v>
      </c>
      <c r="F45" s="200">
        <f t="shared" si="29"/>
        <v>0</v>
      </c>
      <c r="I45" s="315">
        <f t="shared" si="30"/>
        <v>43152</v>
      </c>
      <c r="J45" s="88">
        <f>VLOOKUP(I45,'Price Data'!$B$4:$AD$1048576,MATCH(N$4,'Price Data'!$B$2:$AE$2,0),FALSE)</f>
        <v>68.760000000000005</v>
      </c>
      <c r="K45" s="5">
        <f t="shared" si="0"/>
        <v>0</v>
      </c>
      <c r="M45" s="212" t="str">
        <f>IF(K45&gt;0,(K45+SUM(L$11:L45))/J$6-1,"N/A")</f>
        <v>N/A</v>
      </c>
      <c r="N45" s="344">
        <f>IF(VLOOKUP(N$4,Transactions!$C$5:$M$23,7,FALSE)&gt;I45,0,IF(IFERROR(VLOOKUP(N$4,Transactions!$C$39:$N$42,8,FALSE),0)&gt;I45,VLOOKUP(N$4,Transactions!$C$5:$M$23,5,FALSE),VLOOKUP(N$4,Transactions!$C$5:$M$23,5,FALSE)-IFERROR(VLOOKUP(N$4,Transactions!$C$39:$N$42,5,FALSE),0)))</f>
        <v>0</v>
      </c>
      <c r="P45" s="315">
        <f t="shared" si="31"/>
        <v>43152</v>
      </c>
      <c r="Q45" s="88">
        <f>VLOOKUP(P45,'Price Data'!$B$4:$AD$1048576,MATCH(U$4,'Price Data'!$B$2:$AE$2,0),FALSE)</f>
        <v>60</v>
      </c>
      <c r="R45" s="5">
        <f t="shared" si="60"/>
        <v>0</v>
      </c>
      <c r="T45" s="212" t="str">
        <f>IF(R45&gt;0,(R45+SUM(S$11:S45))/Q$6-1,"N/A")</f>
        <v>N/A</v>
      </c>
      <c r="U45" s="344">
        <f>IF(VLOOKUP(U$4,Transactions!$C$5:$M$23,7,FALSE)&gt;P45,0,IF(IFERROR(VLOOKUP(U$4,Transactions!$C$39:$N$42,8,FALSE),0)&gt;P45,VLOOKUP(U$4,Transactions!$C$5:$M$23,5,FALSE),VLOOKUP(U$4,Transactions!$C$5:$M$23,5,FALSE)-IFERROR(VLOOKUP(U$4,Transactions!$C$39:$N$42,5,FALSE),0)))</f>
        <v>0</v>
      </c>
      <c r="W45" s="315">
        <f t="shared" si="32"/>
        <v>43152</v>
      </c>
      <c r="X45" s="88">
        <f>VLOOKUP(W45,'Price Data'!$B$4:$AD$1048576,MATCH(AB$4,'Price Data'!$B$2:$AE$2,0),FALSE)</f>
        <v>105.05</v>
      </c>
      <c r="Y45" s="5">
        <f t="shared" si="61"/>
        <v>0</v>
      </c>
      <c r="Z45" s="79"/>
      <c r="AA45" s="212" t="str">
        <f>IF(Y45&gt;0,(Y45+SUM(Z$11:Z45))/X$6-1,"N/A")</f>
        <v>N/A</v>
      </c>
      <c r="AB45" s="344">
        <f>IF(VLOOKUP(AB$4,Transactions!$C$5:$M$23,7,FALSE)&gt;W45,0,IF(IFERROR(VLOOKUP(AB$4,Transactions!$C$39:$N$42,8,FALSE),0)&gt;W45,VLOOKUP(AB$4,Transactions!$C$5:$M$23,5,FALSE),VLOOKUP(AB$4,Transactions!$C$5:$M$23,5,FALSE)-IFERROR(VLOOKUP(AB$4,Transactions!$C$39:$N$42,5,FALSE),0)))</f>
        <v>0</v>
      </c>
      <c r="AD45" s="315">
        <f t="shared" si="33"/>
        <v>43152</v>
      </c>
      <c r="AE45" s="88">
        <f>VLOOKUP(AD45,'Price Data'!$B$4:$AD$1048576,MATCH(AI$4,'Price Data'!$B$2:$AE$2,0),FALSE)</f>
        <v>75.400000000000006</v>
      </c>
      <c r="AF45" s="5">
        <f t="shared" si="62"/>
        <v>0</v>
      </c>
      <c r="AG45" s="79"/>
      <c r="AH45" s="212" t="str">
        <f>IF(AF45&gt;0,(AF45+SUM(AG$11:AG45))/AE$6-1,"N/A")</f>
        <v>N/A</v>
      </c>
      <c r="AI45" s="344">
        <f>IF(VLOOKUP(AI$4,Transactions!$C$5:$M$23,7,FALSE)&gt;AD45,0,IF(IFERROR(VLOOKUP(AI$4,Transactions!$C$39:$N$42,8,FALSE),0)&gt;AD45,VLOOKUP(AI$4,Transactions!$C$5:$M$23,5,FALSE),VLOOKUP(AI$4,Transactions!$C$5:$M$23,5,FALSE)-IFERROR(VLOOKUP(AI$4,Transactions!$C$39:$N$42,5,FALSE),0)))</f>
        <v>0</v>
      </c>
      <c r="AK45" s="315">
        <f t="shared" si="34"/>
        <v>43152</v>
      </c>
      <c r="AL45" s="88">
        <f>VLOOKUP(AK45,'Price Data'!$B$4:$AD$1048576,MATCH(AP$4,'Price Data'!$B$2:$AE$2,0),FALSE)</f>
        <v>416.56</v>
      </c>
      <c r="AM45" s="5">
        <f t="shared" si="63"/>
        <v>0</v>
      </c>
      <c r="AN45" s="79"/>
      <c r="AO45" s="212" t="str">
        <f>IF(AM45&gt;0,(AM45+SUM(AN$11:AN45))/AL$6-1,"N/A")</f>
        <v>N/A</v>
      </c>
      <c r="AP45" s="344">
        <f>IF(VLOOKUP(AP$4,Transactions!$C$5:$M$23,7,FALSE)&gt;AK45,0,IF(IFERROR(VLOOKUP(AP$4,Transactions!$C$39:$N$42,8,FALSE),0)&gt;AK45,VLOOKUP(AP$4,Transactions!$C$5:$M$23,5,FALSE),VLOOKUP(AP$4,Transactions!$C$5:$M$23,5,FALSE)-IFERROR(VLOOKUP(AP$4,Transactions!$C$39:$N$42,5,FALSE),0)))</f>
        <v>0</v>
      </c>
      <c r="AR45" s="315">
        <f t="shared" si="35"/>
        <v>43152</v>
      </c>
      <c r="AS45" s="88">
        <f>VLOOKUP(AR45,'Price Data'!$B$4:$AD$1048576,MATCH(AW$4,'Price Data'!$B$2:$AE$2,0),FALSE)</f>
        <v>117.91</v>
      </c>
      <c r="AT45" s="5">
        <f t="shared" si="64"/>
        <v>0</v>
      </c>
      <c r="AU45" s="79"/>
      <c r="AV45" s="212" t="str">
        <f>IF(AT45&gt;0,(AT45+SUM(AU$11:AU45))/AS$6-1,"N/A")</f>
        <v>N/A</v>
      </c>
      <c r="AW45" s="344">
        <f>IF(VLOOKUP(AW$4,Transactions!$C$5:$M$23,7,FALSE)&gt;AR45,0,IF(IFERROR(VLOOKUP(AW$4,Transactions!$C$39:$N$42,8,FALSE),0)&gt;AR45,VLOOKUP(AW$4,Transactions!$C$5:$M$23,5,FALSE),VLOOKUP(AW$4,Transactions!$C$5:$M$23,5,FALSE)-IFERROR(VLOOKUP(AW$4,Transactions!$C$39:$N$42,5,FALSE),0)))</f>
        <v>0</v>
      </c>
      <c r="AY45" s="315">
        <f t="shared" si="36"/>
        <v>43152</v>
      </c>
      <c r="AZ45" s="88">
        <f>VLOOKUP(AY45,'Price Data'!$B$4:$AD$1048576,MATCH(BD$4,'Price Data'!$B$2:$AE$2,0),FALSE)</f>
        <v>114.48</v>
      </c>
      <c r="BA45" s="5">
        <f t="shared" si="65"/>
        <v>0</v>
      </c>
      <c r="BB45" s="79"/>
      <c r="BC45" s="212" t="str">
        <f>IF(BA45&gt;0,(BA45+SUM(BB$11:BB45))/AZ$6-1,"N/A")</f>
        <v>N/A</v>
      </c>
      <c r="BD45" s="344">
        <f>IF(VLOOKUP(BD$4,Transactions!$C$5:$M$23,7,FALSE)&gt;AY45,0,IF(IFERROR(VLOOKUP(BD$4,Transactions!$C$39:$N$42,8,FALSE),0)&gt;AY45,VLOOKUP(BD$4,Transactions!$C$5:$M$23,5,FALSE),VLOOKUP(BD$4,Transactions!$C$5:$M$23,5,FALSE)-IFERROR(VLOOKUP(BD$4,Transactions!$C$39:$N$42,5,FALSE),0)))</f>
        <v>0</v>
      </c>
      <c r="BF45" s="315">
        <f t="shared" si="37"/>
        <v>43152</v>
      </c>
      <c r="BG45" s="88">
        <f>VLOOKUP(BF45,'Price Data'!$B$4:$AD$1048576,MATCH(BK$4,'Price Data'!$B$2:$AE$2,0),FALSE)</f>
        <v>66.53</v>
      </c>
      <c r="BH45" s="5">
        <f t="shared" si="66"/>
        <v>66.53</v>
      </c>
      <c r="BI45" s="79"/>
      <c r="BJ45" s="212">
        <f>IF(BH45&gt;0,(BH45+SUM(BI$11:BI45))/BG$6-1,"N/A")</f>
        <v>9.219973890339439E-2</v>
      </c>
      <c r="BK45" s="344">
        <f>IF(VLOOKUP(BK$4,Transactions!$C$5:$M$23,7,FALSE)&gt;BF45,0,IF(IFERROR(VLOOKUP(BK$4,Transactions!$C$39:$N$42,8,FALSE),0)&gt;BF45,VLOOKUP(BK$4,Transactions!$C$5:$M$23,5,FALSE),VLOOKUP(BK$4,Transactions!$C$5:$M$23,5,FALSE)-IFERROR(VLOOKUP(BK$4,Transactions!$C$39:$N$42,5,FALSE),0)))</f>
        <v>10</v>
      </c>
      <c r="BM45" s="315">
        <f t="shared" si="38"/>
        <v>43152</v>
      </c>
      <c r="BN45" s="88">
        <f>VLOOKUP(BM45,'Price Data'!$B$4:$AD$1048576,MATCH(BR$4,'Price Data'!$B$2:$AE$2,0),FALSE)</f>
        <v>56.13</v>
      </c>
      <c r="BO45" s="5">
        <f t="shared" si="67"/>
        <v>56.13</v>
      </c>
      <c r="BP45" s="79"/>
      <c r="BQ45" s="212">
        <f>IF(BO45&gt;0,(BO45+SUM(BP$11:BP45))/BN$6-1,"N/A")</f>
        <v>9.9960876369327156E-2</v>
      </c>
      <c r="BR45" s="344">
        <f>IF(VLOOKUP(BR$4,Transactions!$C$5:$M$23,7,FALSE)&gt;BM45,0,IF(IFERROR(VLOOKUP(BR$4,Transactions!$C$39:$N$42,8,FALSE),0)&gt;BM45,VLOOKUP(BR$4,Transactions!$C$5:$M$23,5,FALSE),VLOOKUP(BR$4,Transactions!$C$5:$M$23,5,FALSE)-IFERROR(VLOOKUP(BR$4,Transactions!$C$39:$N$42,5,FALSE),0)))</f>
        <v>12</v>
      </c>
      <c r="BT45" s="315">
        <f t="shared" si="39"/>
        <v>43152</v>
      </c>
      <c r="BU45" s="88">
        <f>VLOOKUP(BT45,'Price Data'!$B$4:$AD$1048576,MATCH(BY$4,'Price Data'!$B$2:$AE$2,0),FALSE)</f>
        <v>99.07</v>
      </c>
      <c r="BV45" s="5">
        <f t="shared" si="68"/>
        <v>99.07</v>
      </c>
      <c r="BW45" s="79"/>
      <c r="BX45" s="212">
        <f>IF(BV45&gt;0,(BV45+SUM(BW$11:BW45))/BU$6-1,"N/A")</f>
        <v>9.6270216745516501E-2</v>
      </c>
      <c r="BY45" s="344">
        <f>IF(VLOOKUP(BY$4,Transactions!$C$5:$M$23,7,FALSE)&gt;BT45,0,IF(IFERROR(VLOOKUP(BY$4,Transactions!$C$39:$N$42,8,FALSE),0)&gt;BT45,VLOOKUP(BY$4,Transactions!$C$5:$M$23,5,FALSE),VLOOKUP(BY$4,Transactions!$C$5:$M$23,5,FALSE)-IFERROR(VLOOKUP(BY$4,Transactions!$C$39:$N$42,5,FALSE),0)))</f>
        <v>11</v>
      </c>
      <c r="CA45" s="315">
        <f t="shared" si="40"/>
        <v>43152</v>
      </c>
      <c r="CB45" s="88">
        <f>VLOOKUP(CA45,'Price Data'!$B$4:$AD$1048576,MATCH(CF$4,'Price Data'!$B$2:$AE$2,0),FALSE)</f>
        <v>213.79</v>
      </c>
      <c r="CC45" s="5">
        <f t="shared" si="69"/>
        <v>213.79</v>
      </c>
      <c r="CD45" s="79"/>
      <c r="CE45" s="212">
        <f>IF(CC45&gt;0,(CC45+SUM(CD$11:CD45))/CB$6-1,"N/A")</f>
        <v>-6.238788992431199E-2</v>
      </c>
      <c r="CF45" s="344">
        <f>IF(VLOOKUP(CF$4,Transactions!$C$5:$M$23,7,FALSE)&gt;CA45,0,IF(IFERROR(VLOOKUP(CF$4,Transactions!$C$39:$N$42,8,FALSE),0)&gt;CA45,VLOOKUP(CF$4,Transactions!$C$5:$M$23,5,FALSE),VLOOKUP(CF$4,Transactions!$C$5:$M$23,5,FALSE)-IFERROR(VLOOKUP(CF$4,Transactions!$C$39:$N$42,5,FALSE),0)))</f>
        <v>6</v>
      </c>
      <c r="CH45" s="315">
        <f t="shared" si="41"/>
        <v>43152</v>
      </c>
      <c r="CI45" s="88">
        <f>VLOOKUP(CH45,'Price Data'!$B$4:$AD$1048576,MATCH(CM$4,'Price Data'!$B$2:$AE$2,0),FALSE)</f>
        <v>76.510000000000005</v>
      </c>
      <c r="CJ45" s="5">
        <f t="shared" si="70"/>
        <v>76.510000000000005</v>
      </c>
      <c r="CK45" s="79"/>
      <c r="CL45" s="212">
        <f>IF(CJ45&gt;0,(CJ45+SUM(CK$11:CK45))/CI$6-1,"N/A")</f>
        <v>3.9255637055148007E-2</v>
      </c>
      <c r="CM45" s="344">
        <f>IF(VLOOKUP(CM$4,Transactions!$C$5:$M$23,7,FALSE)&gt;CH45,0,IF(IFERROR(VLOOKUP(CM$4,Transactions!$C$39:$N$42,8,FALSE),0)&gt;CH45,VLOOKUP(CM$4,Transactions!$C$5:$M$23,5,FALSE),VLOOKUP(CM$4,Transactions!$C$5:$M$23,5,FALSE)-IFERROR(VLOOKUP(CM$4,Transactions!$C$39:$N$42,5,FALSE),0)))</f>
        <v>19</v>
      </c>
      <c r="CO45" s="315">
        <f t="shared" si="42"/>
        <v>43152</v>
      </c>
      <c r="CP45" s="88">
        <f>VLOOKUP(CO45,'Price Data'!$B$4:$AD$1048576,MATCH(CT$4,'Price Data'!$B$2:$AE$2,0),FALSE)</f>
        <v>117.16</v>
      </c>
      <c r="CQ45" s="5">
        <f t="shared" si="71"/>
        <v>117.16</v>
      </c>
      <c r="CR45" s="79"/>
      <c r="CS45" s="212">
        <f>IF(CQ45&gt;0,(CQ45+SUM(CR$11:CR45))/CP$6-1,"N/A")</f>
        <v>4.2719829120683395E-2</v>
      </c>
      <c r="CT45" s="344">
        <f>IF(VLOOKUP(CT$4,Transactions!$C$5:$M$23,7,FALSE)&gt;CO45,0,IF(IFERROR(VLOOKUP(CT$4,Transactions!$C$39:$N$42,8,FALSE),0)&gt;CO45,VLOOKUP(CT$4,Transactions!$C$5:$M$23,5,FALSE),VLOOKUP(CT$4,Transactions!$C$5:$M$23,5,FALSE)-IFERROR(VLOOKUP(CT$4,Transactions!$C$39:$N$42,5,FALSE),0)))</f>
        <v>7</v>
      </c>
      <c r="CV45" s="315">
        <f t="shared" si="43"/>
        <v>43152</v>
      </c>
      <c r="CW45" s="88">
        <f>VLOOKUP(CV45,'Price Data'!$B$4:$AD$1048576,MATCH(DA$4,'Price Data'!$B$2:$AE$2,0),FALSE)</f>
        <v>201.11</v>
      </c>
      <c r="CX45" s="5">
        <f t="shared" si="72"/>
        <v>201.11</v>
      </c>
      <c r="CY45" s="79"/>
      <c r="CZ45" s="212">
        <f>IF(CX45&gt;0,(CX45+SUM(CY$11:CY45))/CW$6-1,"N/A")</f>
        <v>6.9108500345542501E-2</v>
      </c>
      <c r="DA45" s="344">
        <f>IF(VLOOKUP(DA$4,Transactions!$C$5:$M$23,7,FALSE)&gt;CV45,0,IF(IFERROR(VLOOKUP(DA$4,Transactions!$C$39:$N$42,8,FALSE),0)&gt;CV45,VLOOKUP(DA$4,Transactions!$C$5:$M$23,5,FALSE),VLOOKUP(DA$4,Transactions!$C$5:$M$23,5,FALSE)-IFERROR(VLOOKUP(DA$4,Transactions!$C$39:$N$42,5,FALSE),0)))</f>
        <v>9.4038062835574934</v>
      </c>
      <c r="DC45" s="315">
        <f t="shared" si="44"/>
        <v>43152</v>
      </c>
      <c r="DD45" s="88">
        <f>VLOOKUP(DC45,'Price Data'!$B$4:$AD$1048576,MATCH(DH$4,'Price Data'!$B$2:$AE$2,0),FALSE)</f>
        <v>159.68</v>
      </c>
      <c r="DE45" s="5">
        <f t="shared" si="73"/>
        <v>159.68</v>
      </c>
      <c r="DF45" s="79"/>
      <c r="DG45" s="212">
        <f>IF(DE45&gt;0,(DE45+SUM(DF$11:DF45))/DD$6-1,"N/A")</f>
        <v>9.5466902699627987E-3</v>
      </c>
      <c r="DH45" s="344">
        <f>IF(VLOOKUP(DH$4,Transactions!$C$5:$M$23,7,FALSE)&gt;DC45,0,IF(IFERROR(VLOOKUP(DH$4,Transactions!$C$39:$N$42,8,FALSE),0)&gt;DC45,VLOOKUP(DH$4,Transactions!$C$5:$M$23,5,FALSE),VLOOKUP(DH$4,Transactions!$C$5:$M$23,5,FALSE)-IFERROR(VLOOKUP(DH$4,Transactions!$C$39:$N$42,5,FALSE),0)))</f>
        <v>64.264399064297919</v>
      </c>
      <c r="DJ45" s="315">
        <f t="shared" si="45"/>
        <v>43152</v>
      </c>
      <c r="DK45" s="88">
        <f>VLOOKUP(DJ45,'Price Data'!$B$4:$AD$1048576,MATCH(DO$4,'Price Data'!$B$2:$AE$2,0),FALSE)</f>
        <v>243.3</v>
      </c>
      <c r="DL45" s="5">
        <f t="shared" si="74"/>
        <v>243.3</v>
      </c>
      <c r="DM45" s="79"/>
      <c r="DN45" s="212">
        <f>IF(DL45&gt;0,(DL45+SUM(DM$11:DM45))/DK$6-1,"N/A")</f>
        <v>-2.4810613651849778E-2</v>
      </c>
      <c r="DO45" s="344">
        <f>IF(VLOOKUP(DO$4,Transactions!$C$5:$M$23,7,FALSE)&gt;DJ45,0,IF(IFERROR(VLOOKUP(DO$4,Transactions!$C$39:$N$42,8,FALSE),0)&gt;DJ45,VLOOKUP(DO$4,Transactions!$C$5:$M$23,5,FALSE),VLOOKUP(DO$4,Transactions!$C$5:$M$23,5,FALSE)-IFERROR(VLOOKUP(DO$4,Transactions!$C$39:$N$42,5,FALSE),0)))</f>
        <v>8</v>
      </c>
      <c r="DQ45" s="315">
        <f t="shared" si="46"/>
        <v>43152</v>
      </c>
      <c r="DR45" s="88">
        <f>VLOOKUP(DQ45,'Price Data'!$B$4:$AD$1048576,MATCH(DV$4,'Price Data'!$B$2:$AE$2,0),FALSE)</f>
        <v>91.49</v>
      </c>
      <c r="DS45" s="5">
        <f t="shared" si="75"/>
        <v>91.49</v>
      </c>
      <c r="DT45" s="79"/>
      <c r="DU45" s="212">
        <f>IF(DS45&gt;0,(DS45+SUM(DT$11:DT45))/DR$6-1,"N/A")</f>
        <v>7.4468085106382809E-2</v>
      </c>
      <c r="DV45" s="344">
        <f>IF(VLOOKUP(DV$4,Transactions!$C$5:$M$23,7,FALSE)&gt;DQ45,0,IF(IFERROR(VLOOKUP(DV$4,Transactions!$C$39:$N$42,8,FALSE),0)&gt;DQ45,VLOOKUP(DV$4,Transactions!$C$5:$M$23,5,FALSE),VLOOKUP(DV$4,Transactions!$C$5:$M$23,5,FALSE)-IFERROR(VLOOKUP(DV$4,Transactions!$C$39:$N$42,5,FALSE),0)))</f>
        <v>23</v>
      </c>
      <c r="DX45" s="315">
        <f t="shared" si="47"/>
        <v>43152</v>
      </c>
      <c r="DY45" s="88">
        <f>VLOOKUP(DX45,'Price Data'!$B$4:$AD$1048576,MATCH(EC$4,'Price Data'!$B$2:$AE$2,0),FALSE)</f>
        <v>67.05</v>
      </c>
      <c r="DZ45" s="5">
        <f t="shared" si="76"/>
        <v>67.05</v>
      </c>
      <c r="EA45" s="79"/>
      <c r="EB45" s="212">
        <f>IF(DZ45&gt;0,(DZ45+SUM(EA$11:EA45))/DY$6-1,"N/A")</f>
        <v>7.1942446043165464E-2</v>
      </c>
      <c r="EC45" s="344">
        <f>IF(VLOOKUP(EC$4,Transactions!$C$5:$M$23,7,FALSE)&gt;DX45,0,IF(IFERROR(VLOOKUP(EC$4,Transactions!$C$39:$N$42,8,FALSE),0)&gt;DX45,VLOOKUP(EC$4,Transactions!$C$5:$M$23,5,FALSE),VLOOKUP(EC$4,Transactions!$C$5:$M$23,5,FALSE)-IFERROR(VLOOKUP(EC$4,Transactions!$C$39:$N$42,5,FALSE),0)))</f>
        <v>27</v>
      </c>
      <c r="EF45" s="315">
        <f t="shared" si="48"/>
        <v>43152</v>
      </c>
      <c r="EG45" s="88">
        <f>VLOOKUP(EF45,'Price Data'!$B$4:$AD$1048576,MATCH(EK$4,'Price Data'!$B$2:$AE$2,0),FALSE)</f>
        <v>10.68</v>
      </c>
      <c r="EH45" s="5">
        <f t="shared" si="77"/>
        <v>0</v>
      </c>
      <c r="EI45" s="79"/>
      <c r="EJ45" s="212" t="str">
        <f>IF(EH45&gt;0,(EH45+SUM(EI$11:EI45))/EG$6-1,"N/A")</f>
        <v>N/A</v>
      </c>
      <c r="EK45" s="344">
        <f>IF(VLOOKUP(EK$4,Transactions!$C$26:$M$34,7,FALSE)&gt;EF45,0,IF(IFERROR(VLOOKUP(EK$4,Transactions!$C$45:$N82,8,FALSE),0)&gt;EF45,VLOOKUP(EK$4,Transactions!$C$26:$M$34,5,FALSE),VLOOKUP(EK$4,Transactions!$C$26:$M$34,5,FALSE)-IFERROR(VLOOKUP(EK$4,Transactions!$C$45:$N$47,5,FALSE),0)))</f>
        <v>0</v>
      </c>
      <c r="EM45" s="315">
        <f t="shared" si="49"/>
        <v>43152</v>
      </c>
      <c r="EN45" s="88">
        <f>VLOOKUP(EM45,'Price Data'!$B$4:$AD$1048576,MATCH(ER$4,'Price Data'!$B$2:$AE$2,0),FALSE)</f>
        <v>85.76</v>
      </c>
      <c r="EO45" s="5">
        <f t="shared" si="78"/>
        <v>85.76</v>
      </c>
      <c r="EP45" s="79"/>
      <c r="EQ45" s="212">
        <f>IF(EO45&gt;0,(EO45+SUM(EP$11:EP45))/EN$6-1,"N/A")</f>
        <v>-1.2995645198258132E-2</v>
      </c>
      <c r="ER45" s="344">
        <f>IF(VLOOKUP(ER$4,Transactions!$C$26:$M$34,7,FALSE)&gt;EM45,0,IF(IFERROR(VLOOKUP(ER$4,Transactions!$C$45:$N82,8,FALSE),0)&gt;EM45,VLOOKUP(ER$4,Transactions!$C$26:$M$34,5,FALSE),VLOOKUP(ER$4,Transactions!$C$26:$M$34,5,FALSE)-IFERROR(VLOOKUP(ER$4,Transactions!$C$45:$N$47,5,FALSE),0)))</f>
        <v>0</v>
      </c>
      <c r="ET45" s="315">
        <f t="shared" si="50"/>
        <v>43152</v>
      </c>
      <c r="EU45" s="88">
        <f>VLOOKUP(ET45,'Price Data'!$B$4:$AD$1048576,MATCH(EY$4,'Price Data'!$B$2:$AE$2,0),FALSE)</f>
        <v>84.56</v>
      </c>
      <c r="EV45" s="5">
        <f t="shared" si="79"/>
        <v>84.56</v>
      </c>
      <c r="EW45" s="79"/>
      <c r="EX45" s="212">
        <f>IF(EV45&gt;0,(EV45+SUM(EW$11:EW45))/EU$6-1,"N/A")</f>
        <v>-2.9797459663577053E-2</v>
      </c>
      <c r="EY45" s="344">
        <f>IF(VLOOKUP(EY$4,Transactions!$C$26:$M$34,7,FALSE)&gt;ET45,0,IF(IFERROR(VLOOKUP(EY$4,Transactions!$C$45:$N82,8,FALSE),0)&gt;ET45,VLOOKUP(EY$4,Transactions!$C$26:$M$34,5,FALSE),VLOOKUP(EY$4,Transactions!$C$26:$M$34,5,FALSE)-IFERROR(VLOOKUP(EY$4,Transactions!$C$45:$N$47,5,FALSE),0)))</f>
        <v>12.608879734523402</v>
      </c>
      <c r="FA45" s="315">
        <f t="shared" si="51"/>
        <v>43152</v>
      </c>
      <c r="FB45" s="88">
        <f>VLOOKUP(FA45,'Price Data'!$B$4:$AD$1048576,MATCH(FF$4,'Price Data'!$B$2:$AE$2,0),FALSE)</f>
        <v>50.22</v>
      </c>
      <c r="FC45" s="5">
        <f t="shared" si="80"/>
        <v>50.22</v>
      </c>
      <c r="FD45" s="79"/>
      <c r="FE45" s="212">
        <f>IF(FC45&gt;0,(FC45+SUM(FD$11:FD45))/FB$6-1,"N/A")</f>
        <v>-1.8353813146089415E-2</v>
      </c>
      <c r="FF45" s="344">
        <f>IF(VLOOKUP(FF$4,Transactions!$C$26:$M$34,7,FALSE)&gt;FA45,0,IF(IFERROR(VLOOKUP(FF$4,Transactions!$C$45:$N82,8,FALSE),0)&gt;FA45,VLOOKUP(FF$4,Transactions!$C$26:$M$34,5,FALSE),VLOOKUP(FF$4,Transactions!$C$26:$M$34,5,FALSE)-IFERROR(VLOOKUP(FF$4,Transactions!$C$45:$N$47,5,FALSE),0)))</f>
        <v>20.356738833625901</v>
      </c>
      <c r="FH45" s="315">
        <f t="shared" si="52"/>
        <v>43152</v>
      </c>
      <c r="FI45" s="88">
        <f>VLOOKUP(FH45,'Price Data'!$B$4:$AD$1048576,MATCH(FM$4,'Price Data'!$B$2:$AE$2,0),FALSE)</f>
        <v>24.195</v>
      </c>
      <c r="FJ45" s="5">
        <f t="shared" si="81"/>
        <v>24.195</v>
      </c>
      <c r="FK45" s="79"/>
      <c r="FL45" s="212">
        <f>IF(FJ45&gt;0,(FJ45+SUM(FK$11:FK45))/FI$6-1,"N/A")</f>
        <v>-6.3655030800822132E-3</v>
      </c>
      <c r="FM45" s="344">
        <f>IF(VLOOKUP(FM$4,Transactions!$C$26:$M$34,7,FALSE)&gt;FH45,0,IF(IFERROR(VLOOKUP(FM$4,Transactions!$C$45:$N82,8,FALSE),0)&gt;FH45,VLOOKUP(FM$4,Transactions!$C$26:$M$34,5,FALSE),VLOOKUP(FM$4,Transactions!$C$26:$M$34,5,FALSE)-IFERROR(VLOOKUP(FM$4,Transactions!$C$45:$N$47,5,FALSE),0)))</f>
        <v>64.516221765913755</v>
      </c>
      <c r="FO45" s="315">
        <f t="shared" si="53"/>
        <v>43152</v>
      </c>
      <c r="FP45" s="88">
        <f>VLOOKUP(FO45,'Price Data'!$B$4:$AD$1048576,MATCH(FT$4,'Price Data'!$B$2:$AE$2,0),FALSE)</f>
        <v>101.6</v>
      </c>
      <c r="FQ45" s="5">
        <f t="shared" si="82"/>
        <v>101.6</v>
      </c>
      <c r="FR45" s="79"/>
      <c r="FS45" s="212">
        <f>IF(FQ45&gt;0,(FQ45+SUM(FR$11:FR45))/FP$6-1,"N/A")</f>
        <v>-3.601401913422364E-2</v>
      </c>
      <c r="FT45" s="344">
        <f>IF(VLOOKUP(FT$4,Transactions!$C$26:$M$34,7,FALSE)&gt;FO45,0,IF(IFERROR(VLOOKUP(FT$4,Transactions!$C$45:$N82,8,FALSE),0)&gt;FO45,VLOOKUP(FT$4,Transactions!$C$26:$M$34,5,FALSE),VLOOKUP(FT$4,Transactions!$C$26:$M$34,5,FALSE)-IFERROR(VLOOKUP(FT$4,Transactions!$C$45:$N$47,5,FALSE),0)))</f>
        <v>4.6685611442644692</v>
      </c>
      <c r="FV45" s="315">
        <f t="shared" si="54"/>
        <v>43152</v>
      </c>
      <c r="FW45" s="88">
        <f>VLOOKUP(FV45,'Price Data'!$B$4:$AD$1048576,MATCH(GA$4,'Price Data'!$B$2:$AE$2,0),FALSE)</f>
        <v>111.72</v>
      </c>
      <c r="FX45" s="5">
        <f t="shared" si="83"/>
        <v>111.72</v>
      </c>
      <c r="FY45" s="79"/>
      <c r="FZ45" s="212">
        <f>IF(FX45&gt;0,(FX45+SUM(FY$11:FY45))/FW$6-1,"N/A")</f>
        <v>-3.5055986218776813E-2</v>
      </c>
      <c r="GA45" s="344">
        <f>IF(VLOOKUP(GA$4,Transactions!$C$26:$M$34,7,FALSE)&gt;FV45,0,IF(IFERROR(VLOOKUP(GA$4,Transactions!$C$45:$N82,8,FALSE),0)&gt;FV45,VLOOKUP(GA$4,Transactions!$C$26:$M$34,5,FALSE),VLOOKUP(GA$4,Transactions!$C$26:$M$34,5,FALSE)-IFERROR(VLOOKUP(GA$4,Transactions!$C$45:$N$47,5,FALSE),0)))</f>
        <v>17.517743324720069</v>
      </c>
      <c r="GD45" s="315">
        <f t="shared" si="55"/>
        <v>43152</v>
      </c>
      <c r="GE45" s="88">
        <f>VLOOKUP(GD45,'Price Data'!$B$4:$AD$1048576,MATCH(GI$4,'Price Data'!$B$2:$AE$2,0),FALSE)</f>
        <v>1596.329</v>
      </c>
      <c r="GF45" s="5">
        <f t="shared" si="84"/>
        <v>1596.329</v>
      </c>
      <c r="GG45" s="79"/>
      <c r="GH45" s="212">
        <f>IF(GF45&gt;0,(GF45+SUM(GG$11:GG45))/GE$6-1,"N/A")</f>
        <v>8.5666268630313347E-3</v>
      </c>
      <c r="GI45" s="374">
        <v>0.5</v>
      </c>
      <c r="GK45" s="315">
        <f t="shared" si="56"/>
        <v>43152</v>
      </c>
      <c r="GL45" s="88">
        <f>VLOOKUP(GK45,'Price Data'!$B$4:$AD$1048576,MATCH(GP$4,'Price Data'!$B$2:$AE$2,0),FALSE)</f>
        <v>2118.36</v>
      </c>
      <c r="GM45" s="5">
        <f t="shared" si="26"/>
        <v>2118.36</v>
      </c>
      <c r="GN45" s="79"/>
      <c r="GO45" s="212">
        <f>IF(GM45&gt;0,(GM45+SUM(GN$11:GN45))/GL$6-1,"N/A")</f>
        <v>7.088354845610878E-3</v>
      </c>
      <c r="GP45" s="374">
        <v>0.2</v>
      </c>
      <c r="GR45" s="315">
        <f t="shared" si="57"/>
        <v>43152</v>
      </c>
      <c r="GS45" s="88">
        <f>VLOOKUP(GR45,'Price Data'!$B$4:$AD$1048576,MATCH(GW$4,'Price Data'!$B$2:$AE$2,0),FALSE)</f>
        <v>1996.33</v>
      </c>
      <c r="GT45" s="5">
        <f t="shared" si="85"/>
        <v>1996.33</v>
      </c>
      <c r="GU45" s="79"/>
      <c r="GV45" s="212">
        <f>IF(GT45&gt;0,(GT45+SUM(GU$11:GU45))/GS$6-1,"N/A")</f>
        <v>-2.4453055898982057E-2</v>
      </c>
      <c r="GW45" s="374">
        <v>0.3</v>
      </c>
    </row>
    <row r="46" spans="1:205" x14ac:dyDescent="0.25">
      <c r="A46">
        <v>36</v>
      </c>
      <c r="B46" s="315">
        <f>'Price Data'!B40</f>
        <v>43153</v>
      </c>
      <c r="C46" s="200">
        <f t="shared" si="58"/>
        <v>24031.931912801527</v>
      </c>
      <c r="D46" s="200">
        <f t="shared" si="28"/>
        <v>0</v>
      </c>
      <c r="E46" s="200">
        <f t="shared" si="59"/>
        <v>6084.0323193624026</v>
      </c>
      <c r="F46" s="200">
        <f t="shared" si="29"/>
        <v>0</v>
      </c>
      <c r="I46" s="315">
        <f t="shared" si="30"/>
        <v>43153</v>
      </c>
      <c r="J46" s="88">
        <f>VLOOKUP(I46,'Price Data'!$B$4:$AD$1048576,MATCH(N$4,'Price Data'!$B$2:$AE$2,0),FALSE)</f>
        <v>68</v>
      </c>
      <c r="K46" s="5">
        <f t="shared" si="0"/>
        <v>0</v>
      </c>
      <c r="M46" s="212" t="str">
        <f>IF(K46&gt;0,(K46+SUM(L$11:L46))/J$6-1,"N/A")</f>
        <v>N/A</v>
      </c>
      <c r="N46" s="344">
        <f>IF(VLOOKUP(N$4,Transactions!$C$5:$M$23,7,FALSE)&gt;I46,0,IF(IFERROR(VLOOKUP(N$4,Transactions!$C$39:$N$42,8,FALSE),0)&gt;I46,VLOOKUP(N$4,Transactions!$C$5:$M$23,5,FALSE),VLOOKUP(N$4,Transactions!$C$5:$M$23,5,FALSE)-IFERROR(VLOOKUP(N$4,Transactions!$C$39:$N$42,5,FALSE),0)))</f>
        <v>0</v>
      </c>
      <c r="P46" s="315">
        <f t="shared" si="31"/>
        <v>43153</v>
      </c>
      <c r="Q46" s="88">
        <f>VLOOKUP(P46,'Price Data'!$B$4:$AD$1048576,MATCH(U$4,'Price Data'!$B$2:$AE$2,0),FALSE)</f>
        <v>60.4</v>
      </c>
      <c r="R46" s="5">
        <f t="shared" si="60"/>
        <v>0</v>
      </c>
      <c r="T46" s="212" t="str">
        <f>IF(R46&gt;0,(R46+SUM(S$11:S46))/Q$6-1,"N/A")</f>
        <v>N/A</v>
      </c>
      <c r="U46" s="344">
        <f>IF(VLOOKUP(U$4,Transactions!$C$5:$M$23,7,FALSE)&gt;P46,0,IF(IFERROR(VLOOKUP(U$4,Transactions!$C$39:$N$42,8,FALSE),0)&gt;P46,VLOOKUP(U$4,Transactions!$C$5:$M$23,5,FALSE),VLOOKUP(U$4,Transactions!$C$5:$M$23,5,FALSE)-IFERROR(VLOOKUP(U$4,Transactions!$C$39:$N$42,5,FALSE),0)))</f>
        <v>0</v>
      </c>
      <c r="W46" s="315">
        <f t="shared" si="32"/>
        <v>43153</v>
      </c>
      <c r="X46" s="88">
        <f>VLOOKUP(W46,'Price Data'!$B$4:$AD$1048576,MATCH(AB$4,'Price Data'!$B$2:$AE$2,0),FALSE)</f>
        <v>105.24</v>
      </c>
      <c r="Y46" s="5">
        <f t="shared" si="61"/>
        <v>0</v>
      </c>
      <c r="Z46" s="79"/>
      <c r="AA46" s="212" t="str">
        <f>IF(Y46&gt;0,(Y46+SUM(Z$11:Z46))/X$6-1,"N/A")</f>
        <v>N/A</v>
      </c>
      <c r="AB46" s="344">
        <f>IF(VLOOKUP(AB$4,Transactions!$C$5:$M$23,7,FALSE)&gt;W46,0,IF(IFERROR(VLOOKUP(AB$4,Transactions!$C$39:$N$42,8,FALSE),0)&gt;W46,VLOOKUP(AB$4,Transactions!$C$5:$M$23,5,FALSE),VLOOKUP(AB$4,Transactions!$C$5:$M$23,5,FALSE)-IFERROR(VLOOKUP(AB$4,Transactions!$C$39:$N$42,5,FALSE),0)))</f>
        <v>0</v>
      </c>
      <c r="AD46" s="315">
        <f t="shared" si="33"/>
        <v>43153</v>
      </c>
      <c r="AE46" s="88">
        <f>VLOOKUP(AD46,'Price Data'!$B$4:$AD$1048576,MATCH(AI$4,'Price Data'!$B$2:$AE$2,0),FALSE)</f>
        <v>74.69</v>
      </c>
      <c r="AF46" s="5">
        <f t="shared" si="62"/>
        <v>0</v>
      </c>
      <c r="AG46" s="79"/>
      <c r="AH46" s="212" t="str">
        <f>IF(AF46&gt;0,(AF46+SUM(AG$11:AG46))/AE$6-1,"N/A")</f>
        <v>N/A</v>
      </c>
      <c r="AI46" s="344">
        <f>IF(VLOOKUP(AI$4,Transactions!$C$5:$M$23,7,FALSE)&gt;AD46,0,IF(IFERROR(VLOOKUP(AI$4,Transactions!$C$39:$N$42,8,FALSE),0)&gt;AD46,VLOOKUP(AI$4,Transactions!$C$5:$M$23,5,FALSE),VLOOKUP(AI$4,Transactions!$C$5:$M$23,5,FALSE)-IFERROR(VLOOKUP(AI$4,Transactions!$C$39:$N$42,5,FALSE),0)))</f>
        <v>0</v>
      </c>
      <c r="AK46" s="315">
        <f t="shared" si="34"/>
        <v>43153</v>
      </c>
      <c r="AL46" s="88">
        <f>VLOOKUP(AK46,'Price Data'!$B$4:$AD$1048576,MATCH(AP$4,'Price Data'!$B$2:$AE$2,0),FALSE)</f>
        <v>419.79</v>
      </c>
      <c r="AM46" s="5">
        <f t="shared" si="63"/>
        <v>0</v>
      </c>
      <c r="AN46" s="79"/>
      <c r="AO46" s="212" t="str">
        <f>IF(AM46&gt;0,(AM46+SUM(AN$11:AN46))/AL$6-1,"N/A")</f>
        <v>N/A</v>
      </c>
      <c r="AP46" s="344">
        <f>IF(VLOOKUP(AP$4,Transactions!$C$5:$M$23,7,FALSE)&gt;AK46,0,IF(IFERROR(VLOOKUP(AP$4,Transactions!$C$39:$N$42,8,FALSE),0)&gt;AK46,VLOOKUP(AP$4,Transactions!$C$5:$M$23,5,FALSE),VLOOKUP(AP$4,Transactions!$C$5:$M$23,5,FALSE)-IFERROR(VLOOKUP(AP$4,Transactions!$C$39:$N$42,5,FALSE),0)))</f>
        <v>0</v>
      </c>
      <c r="AR46" s="315">
        <f t="shared" si="35"/>
        <v>43153</v>
      </c>
      <c r="AS46" s="88">
        <f>VLOOKUP(AR46,'Price Data'!$B$4:$AD$1048576,MATCH(AW$4,'Price Data'!$B$2:$AE$2,0),FALSE)</f>
        <v>117.56</v>
      </c>
      <c r="AT46" s="5">
        <f t="shared" si="64"/>
        <v>0</v>
      </c>
      <c r="AU46" s="79"/>
      <c r="AV46" s="212" t="str">
        <f>IF(AT46&gt;0,(AT46+SUM(AU$11:AU46))/AS$6-1,"N/A")</f>
        <v>N/A</v>
      </c>
      <c r="AW46" s="344">
        <f>IF(VLOOKUP(AW$4,Transactions!$C$5:$M$23,7,FALSE)&gt;AR46,0,IF(IFERROR(VLOOKUP(AW$4,Transactions!$C$39:$N$42,8,FALSE),0)&gt;AR46,VLOOKUP(AW$4,Transactions!$C$5:$M$23,5,FALSE),VLOOKUP(AW$4,Transactions!$C$5:$M$23,5,FALSE)-IFERROR(VLOOKUP(AW$4,Transactions!$C$39:$N$42,5,FALSE),0)))</f>
        <v>0</v>
      </c>
      <c r="AY46" s="315">
        <f t="shared" si="36"/>
        <v>43153</v>
      </c>
      <c r="AZ46" s="88">
        <f>VLOOKUP(AY46,'Price Data'!$B$4:$AD$1048576,MATCH(BD$4,'Price Data'!$B$2:$AE$2,0),FALSE)</f>
        <v>113</v>
      </c>
      <c r="BA46" s="5">
        <f t="shared" si="65"/>
        <v>0</v>
      </c>
      <c r="BB46" s="79"/>
      <c r="BC46" s="212" t="str">
        <f>IF(BA46&gt;0,(BA46+SUM(BB$11:BB46))/AZ$6-1,"N/A")</f>
        <v>N/A</v>
      </c>
      <c r="BD46" s="344">
        <f>IF(VLOOKUP(BD$4,Transactions!$C$5:$M$23,7,FALSE)&gt;AY46,0,IF(IFERROR(VLOOKUP(BD$4,Transactions!$C$39:$N$42,8,FALSE),0)&gt;AY46,VLOOKUP(BD$4,Transactions!$C$5:$M$23,5,FALSE),VLOOKUP(BD$4,Transactions!$C$5:$M$23,5,FALSE)-IFERROR(VLOOKUP(BD$4,Transactions!$C$39:$N$42,5,FALSE),0)))</f>
        <v>0</v>
      </c>
      <c r="BF46" s="315">
        <f t="shared" si="37"/>
        <v>43153</v>
      </c>
      <c r="BG46" s="88">
        <f>VLOOKUP(BF46,'Price Data'!$B$4:$AD$1048576,MATCH(BK$4,'Price Data'!$B$2:$AE$2,0),FALSE)</f>
        <v>65.94</v>
      </c>
      <c r="BH46" s="5">
        <f t="shared" si="66"/>
        <v>65.94</v>
      </c>
      <c r="BI46" s="79"/>
      <c r="BJ46" s="212">
        <f>IF(BH46&gt;0,(BH46+SUM(BI$11:BI46))/BG$6-1,"N/A")</f>
        <v>8.2571801566579728E-2</v>
      </c>
      <c r="BK46" s="344">
        <f>IF(VLOOKUP(BK$4,Transactions!$C$5:$M$23,7,FALSE)&gt;BF46,0,IF(IFERROR(VLOOKUP(BK$4,Transactions!$C$39:$N$42,8,FALSE),0)&gt;BF46,VLOOKUP(BK$4,Transactions!$C$5:$M$23,5,FALSE),VLOOKUP(BK$4,Transactions!$C$5:$M$23,5,FALSE)-IFERROR(VLOOKUP(BK$4,Transactions!$C$39:$N$42,5,FALSE),0)))</f>
        <v>10</v>
      </c>
      <c r="BM46" s="315">
        <f t="shared" si="38"/>
        <v>43153</v>
      </c>
      <c r="BN46" s="88">
        <f>VLOOKUP(BM46,'Price Data'!$B$4:$AD$1048576,MATCH(BR$4,'Price Data'!$B$2:$AE$2,0),FALSE)</f>
        <v>56.07</v>
      </c>
      <c r="BO46" s="5">
        <f t="shared" si="67"/>
        <v>56.07</v>
      </c>
      <c r="BP46" s="79"/>
      <c r="BQ46" s="212">
        <f>IF(BO46&gt;0,(BO46+SUM(BP$11:BP46))/BN$6-1,"N/A")</f>
        <v>9.8787167449139401E-2</v>
      </c>
      <c r="BR46" s="344">
        <f>IF(VLOOKUP(BR$4,Transactions!$C$5:$M$23,7,FALSE)&gt;BM46,0,IF(IFERROR(VLOOKUP(BR$4,Transactions!$C$39:$N$42,8,FALSE),0)&gt;BM46,VLOOKUP(BR$4,Transactions!$C$5:$M$23,5,FALSE),VLOOKUP(BR$4,Transactions!$C$5:$M$23,5,FALSE)-IFERROR(VLOOKUP(BR$4,Transactions!$C$39:$N$42,5,FALSE),0)))</f>
        <v>12</v>
      </c>
      <c r="BT46" s="315">
        <f t="shared" si="39"/>
        <v>43153</v>
      </c>
      <c r="BU46" s="88">
        <f>VLOOKUP(BT46,'Price Data'!$B$4:$AD$1048576,MATCH(BY$4,'Price Data'!$B$2:$AE$2,0),FALSE)</f>
        <v>97.31</v>
      </c>
      <c r="BV46" s="5">
        <f t="shared" si="68"/>
        <v>97.31</v>
      </c>
      <c r="BW46" s="79"/>
      <c r="BX46" s="212">
        <f>IF(BV46&gt;0,(BV46+SUM(BW$11:BW46))/BU$6-1,"N/A")</f>
        <v>7.6906150291561115E-2</v>
      </c>
      <c r="BY46" s="344">
        <f>IF(VLOOKUP(BY$4,Transactions!$C$5:$M$23,7,FALSE)&gt;BT46,0,IF(IFERROR(VLOOKUP(BY$4,Transactions!$C$39:$N$42,8,FALSE),0)&gt;BT46,VLOOKUP(BY$4,Transactions!$C$5:$M$23,5,FALSE),VLOOKUP(BY$4,Transactions!$C$5:$M$23,5,FALSE)-IFERROR(VLOOKUP(BY$4,Transactions!$C$39:$N$42,5,FALSE),0)))</f>
        <v>11</v>
      </c>
      <c r="CA46" s="315">
        <f t="shared" si="40"/>
        <v>43153</v>
      </c>
      <c r="CB46" s="88">
        <f>VLOOKUP(CA46,'Price Data'!$B$4:$AD$1048576,MATCH(CF$4,'Price Data'!$B$2:$AE$2,0),FALSE)</f>
        <v>213.11</v>
      </c>
      <c r="CC46" s="5">
        <f t="shared" si="69"/>
        <v>213.11</v>
      </c>
      <c r="CD46" s="79"/>
      <c r="CE46" s="212">
        <f>IF(CC46&gt;0,(CC46+SUM(CD$11:CD46))/CB$6-1,"N/A")</f>
        <v>-6.5362908518178053E-2</v>
      </c>
      <c r="CF46" s="344">
        <f>IF(VLOOKUP(CF$4,Transactions!$C$5:$M$23,7,FALSE)&gt;CA46,0,IF(IFERROR(VLOOKUP(CF$4,Transactions!$C$39:$N$42,8,FALSE),0)&gt;CA46,VLOOKUP(CF$4,Transactions!$C$5:$M$23,5,FALSE),VLOOKUP(CF$4,Transactions!$C$5:$M$23,5,FALSE)-IFERROR(VLOOKUP(CF$4,Transactions!$C$39:$N$42,5,FALSE),0)))</f>
        <v>6</v>
      </c>
      <c r="CH46" s="315">
        <f t="shared" si="41"/>
        <v>43153</v>
      </c>
      <c r="CI46" s="88">
        <f>VLOOKUP(CH46,'Price Data'!$B$4:$AD$1048576,MATCH(CM$4,'Price Data'!$B$2:$AE$2,0),FALSE)</f>
        <v>77.7</v>
      </c>
      <c r="CJ46" s="5">
        <f t="shared" si="70"/>
        <v>77.7</v>
      </c>
      <c r="CK46" s="79"/>
      <c r="CL46" s="212">
        <f>IF(CJ46&gt;0,(CJ46+SUM(CK$11:CK46))/CI$6-1,"N/A")</f>
        <v>5.5419722901385526E-2</v>
      </c>
      <c r="CM46" s="344">
        <f>IF(VLOOKUP(CM$4,Transactions!$C$5:$M$23,7,FALSE)&gt;CH46,0,IF(IFERROR(VLOOKUP(CM$4,Transactions!$C$39:$N$42,8,FALSE),0)&gt;CH46,VLOOKUP(CM$4,Transactions!$C$5:$M$23,5,FALSE),VLOOKUP(CM$4,Transactions!$C$5:$M$23,5,FALSE)-IFERROR(VLOOKUP(CM$4,Transactions!$C$39:$N$42,5,FALSE),0)))</f>
        <v>19</v>
      </c>
      <c r="CO46" s="315">
        <f t="shared" si="42"/>
        <v>43153</v>
      </c>
      <c r="CP46" s="88">
        <f>VLOOKUP(CO46,'Price Data'!$B$4:$AD$1048576,MATCH(CT$4,'Price Data'!$B$2:$AE$2,0),FALSE)</f>
        <v>117.19</v>
      </c>
      <c r="CQ46" s="5">
        <f t="shared" si="71"/>
        <v>117.19</v>
      </c>
      <c r="CR46" s="79"/>
      <c r="CS46" s="212">
        <f>IF(CQ46&gt;0,(CQ46+SUM(CR$11:CR46))/CP$6-1,"N/A")</f>
        <v>4.298682805268772E-2</v>
      </c>
      <c r="CT46" s="344">
        <f>IF(VLOOKUP(CT$4,Transactions!$C$5:$M$23,7,FALSE)&gt;CO46,0,IF(IFERROR(VLOOKUP(CT$4,Transactions!$C$39:$N$42,8,FALSE),0)&gt;CO46,VLOOKUP(CT$4,Transactions!$C$5:$M$23,5,FALSE),VLOOKUP(CT$4,Transactions!$C$5:$M$23,5,FALSE)-IFERROR(VLOOKUP(CT$4,Transactions!$C$39:$N$42,5,FALSE),0)))</f>
        <v>7</v>
      </c>
      <c r="CV46" s="315">
        <f t="shared" si="43"/>
        <v>43153</v>
      </c>
      <c r="CW46" s="88">
        <f>VLOOKUP(CV46,'Price Data'!$B$4:$AD$1048576,MATCH(DA$4,'Price Data'!$B$2:$AE$2,0),FALSE)</f>
        <v>201.85</v>
      </c>
      <c r="CX46" s="5">
        <f t="shared" si="72"/>
        <v>201.85</v>
      </c>
      <c r="CY46" s="79"/>
      <c r="CZ46" s="212">
        <f>IF(CX46&gt;0,(CX46+SUM(CY$11:CY46))/CW$6-1,"N/A")</f>
        <v>7.3042368826750304E-2</v>
      </c>
      <c r="DA46" s="344">
        <f>IF(VLOOKUP(DA$4,Transactions!$C$5:$M$23,7,FALSE)&gt;CV46,0,IF(IFERROR(VLOOKUP(DA$4,Transactions!$C$39:$N$42,8,FALSE),0)&gt;CV46,VLOOKUP(DA$4,Transactions!$C$5:$M$23,5,FALSE),VLOOKUP(DA$4,Transactions!$C$5:$M$23,5,FALSE)-IFERROR(VLOOKUP(DA$4,Transactions!$C$39:$N$42,5,FALSE),0)))</f>
        <v>9.4038062835574934</v>
      </c>
      <c r="DC46" s="315">
        <f t="shared" si="44"/>
        <v>43153</v>
      </c>
      <c r="DD46" s="88">
        <f>VLOOKUP(DC46,'Price Data'!$B$4:$AD$1048576,MATCH(DH$4,'Price Data'!$B$2:$AE$2,0),FALSE)</f>
        <v>159.81</v>
      </c>
      <c r="DE46" s="5">
        <f t="shared" si="73"/>
        <v>159.81</v>
      </c>
      <c r="DF46" s="79"/>
      <c r="DG46" s="212">
        <f>IF(DE46&gt;0,(DE46+SUM(DF$11:DF46))/DD$6-1,"N/A")</f>
        <v>1.036859075678076E-2</v>
      </c>
      <c r="DH46" s="344">
        <f>IF(VLOOKUP(DH$4,Transactions!$C$5:$M$23,7,FALSE)&gt;DC46,0,IF(IFERROR(VLOOKUP(DH$4,Transactions!$C$39:$N$42,8,FALSE),0)&gt;DC46,VLOOKUP(DH$4,Transactions!$C$5:$M$23,5,FALSE),VLOOKUP(DH$4,Transactions!$C$5:$M$23,5,FALSE)-IFERROR(VLOOKUP(DH$4,Transactions!$C$39:$N$42,5,FALSE),0)))</f>
        <v>64.264399064297919</v>
      </c>
      <c r="DJ46" s="315">
        <f t="shared" si="45"/>
        <v>43153</v>
      </c>
      <c r="DK46" s="88">
        <f>VLOOKUP(DJ46,'Price Data'!$B$4:$AD$1048576,MATCH(DO$4,'Price Data'!$B$2:$AE$2,0),FALSE)</f>
        <v>245.43</v>
      </c>
      <c r="DL46" s="5">
        <f t="shared" si="74"/>
        <v>245.43</v>
      </c>
      <c r="DM46" s="79"/>
      <c r="DN46" s="212">
        <f>IF(DL46&gt;0,(DL46+SUM(DM$11:DM46))/DK$6-1,"N/A")</f>
        <v>-1.6273197322537958E-2</v>
      </c>
      <c r="DO46" s="344">
        <f>IF(VLOOKUP(DO$4,Transactions!$C$5:$M$23,7,FALSE)&gt;DJ46,0,IF(IFERROR(VLOOKUP(DO$4,Transactions!$C$39:$N$42,8,FALSE),0)&gt;DJ46,VLOOKUP(DO$4,Transactions!$C$5:$M$23,5,FALSE),VLOOKUP(DO$4,Transactions!$C$5:$M$23,5,FALSE)-IFERROR(VLOOKUP(DO$4,Transactions!$C$39:$N$42,5,FALSE),0)))</f>
        <v>8</v>
      </c>
      <c r="DQ46" s="315">
        <f t="shared" si="46"/>
        <v>43153</v>
      </c>
      <c r="DR46" s="88">
        <f>VLOOKUP(DQ46,'Price Data'!$B$4:$AD$1048576,MATCH(DV$4,'Price Data'!$B$2:$AE$2,0),FALSE)</f>
        <v>91.73</v>
      </c>
      <c r="DS46" s="5">
        <f t="shared" si="75"/>
        <v>91.73</v>
      </c>
      <c r="DT46" s="79"/>
      <c r="DU46" s="212">
        <f>IF(DS46&gt;0,(DS46+SUM(DT$11:DT46))/DR$6-1,"N/A")</f>
        <v>7.7273790039747547E-2</v>
      </c>
      <c r="DV46" s="344">
        <f>IF(VLOOKUP(DV$4,Transactions!$C$5:$M$23,7,FALSE)&gt;DQ46,0,IF(IFERROR(VLOOKUP(DV$4,Transactions!$C$39:$N$42,8,FALSE),0)&gt;DQ46,VLOOKUP(DV$4,Transactions!$C$5:$M$23,5,FALSE),VLOOKUP(DV$4,Transactions!$C$5:$M$23,5,FALSE)-IFERROR(VLOOKUP(DV$4,Transactions!$C$39:$N$42,5,FALSE),0)))</f>
        <v>23</v>
      </c>
      <c r="DX46" s="315">
        <f t="shared" si="47"/>
        <v>43153</v>
      </c>
      <c r="DY46" s="88">
        <f>VLOOKUP(DX46,'Price Data'!$B$4:$AD$1048576,MATCH(EC$4,'Price Data'!$B$2:$AE$2,0),FALSE)</f>
        <v>67.13</v>
      </c>
      <c r="DZ46" s="5">
        <f t="shared" si="76"/>
        <v>67.13</v>
      </c>
      <c r="EA46" s="79"/>
      <c r="EB46" s="212">
        <f>IF(DZ46&gt;0,(DZ46+SUM(EA$11:EA46))/DY$6-1,"N/A")</f>
        <v>7.3221422861710517E-2</v>
      </c>
      <c r="EC46" s="344">
        <f>IF(VLOOKUP(EC$4,Transactions!$C$5:$M$23,7,FALSE)&gt;DX46,0,IF(IFERROR(VLOOKUP(EC$4,Transactions!$C$39:$N$42,8,FALSE),0)&gt;DX46,VLOOKUP(EC$4,Transactions!$C$5:$M$23,5,FALSE),VLOOKUP(EC$4,Transactions!$C$5:$M$23,5,FALSE)-IFERROR(VLOOKUP(EC$4,Transactions!$C$39:$N$42,5,FALSE),0)))</f>
        <v>27</v>
      </c>
      <c r="EF46" s="315">
        <f t="shared" si="48"/>
        <v>43153</v>
      </c>
      <c r="EG46" s="88">
        <f>VLOOKUP(EF46,'Price Data'!$B$4:$AD$1048576,MATCH(EK$4,'Price Data'!$B$2:$AE$2,0),FALSE)</f>
        <v>10.68</v>
      </c>
      <c r="EH46" s="5">
        <f t="shared" si="77"/>
        <v>0</v>
      </c>
      <c r="EI46" s="79"/>
      <c r="EJ46" s="212" t="str">
        <f>IF(EH46&gt;0,(EH46+SUM(EI$11:EI46))/EG$6-1,"N/A")</f>
        <v>N/A</v>
      </c>
      <c r="EK46" s="344">
        <f>IF(VLOOKUP(EK$4,Transactions!$C$26:$M$34,7,FALSE)&gt;EF46,0,IF(IFERROR(VLOOKUP(EK$4,Transactions!$C$45:$N83,8,FALSE),0)&gt;EF46,VLOOKUP(EK$4,Transactions!$C$26:$M$34,5,FALSE),VLOOKUP(EK$4,Transactions!$C$26:$M$34,5,FALSE)-IFERROR(VLOOKUP(EK$4,Transactions!$C$45:$N$47,5,FALSE),0)))</f>
        <v>0</v>
      </c>
      <c r="EM46" s="315">
        <f t="shared" si="49"/>
        <v>43153</v>
      </c>
      <c r="EN46" s="88">
        <f>VLOOKUP(EM46,'Price Data'!$B$4:$AD$1048576,MATCH(ER$4,'Price Data'!$B$2:$AE$2,0),FALSE)</f>
        <v>85.82</v>
      </c>
      <c r="EO46" s="5">
        <f t="shared" si="78"/>
        <v>85.82</v>
      </c>
      <c r="EP46" s="79"/>
      <c r="EQ46" s="212">
        <f>IF(EO46&gt;0,(EO46+SUM(EP$11:EP46))/EN$6-1,"N/A")</f>
        <v>-1.2308044923218131E-2</v>
      </c>
      <c r="ER46" s="344">
        <f>IF(VLOOKUP(ER$4,Transactions!$C$26:$M$34,7,FALSE)&gt;EM46,0,IF(IFERROR(VLOOKUP(ER$4,Transactions!$C$45:$N83,8,FALSE),0)&gt;EM46,VLOOKUP(ER$4,Transactions!$C$26:$M$34,5,FALSE),VLOOKUP(ER$4,Transactions!$C$26:$M$34,5,FALSE)-IFERROR(VLOOKUP(ER$4,Transactions!$C$45:$N$47,5,FALSE),0)))</f>
        <v>0</v>
      </c>
      <c r="ET46" s="315">
        <f t="shared" si="50"/>
        <v>43153</v>
      </c>
      <c r="EU46" s="88">
        <f>VLOOKUP(ET46,'Price Data'!$B$4:$AD$1048576,MATCH(EY$4,'Price Data'!$B$2:$AE$2,0),FALSE)</f>
        <v>84.68</v>
      </c>
      <c r="EV46" s="5">
        <f t="shared" si="79"/>
        <v>84.68</v>
      </c>
      <c r="EW46" s="79"/>
      <c r="EX46" s="212">
        <f>IF(EV46&gt;0,(EV46+SUM(EW$11:EW46))/EU$6-1,"N/A")</f>
        <v>-2.8424304840370729E-2</v>
      </c>
      <c r="EY46" s="344">
        <f>IF(VLOOKUP(EY$4,Transactions!$C$26:$M$34,7,FALSE)&gt;ET46,0,IF(IFERROR(VLOOKUP(EY$4,Transactions!$C$45:$N83,8,FALSE),0)&gt;ET46,VLOOKUP(EY$4,Transactions!$C$26:$M$34,5,FALSE),VLOOKUP(EY$4,Transactions!$C$26:$M$34,5,FALSE)-IFERROR(VLOOKUP(EY$4,Transactions!$C$45:$N$47,5,FALSE),0)))</f>
        <v>12.608879734523402</v>
      </c>
      <c r="FA46" s="315">
        <f t="shared" si="51"/>
        <v>43153</v>
      </c>
      <c r="FB46" s="88">
        <f>VLOOKUP(FA46,'Price Data'!$B$4:$AD$1048576,MATCH(FF$4,'Price Data'!$B$2:$AE$2,0),FALSE)</f>
        <v>50.18</v>
      </c>
      <c r="FC46" s="5">
        <f t="shared" si="80"/>
        <v>50.18</v>
      </c>
      <c r="FD46" s="79"/>
      <c r="FE46" s="212">
        <f>IF(FC46&gt;0,(FC46+SUM(FD$11:FD46))/FB$6-1,"N/A")</f>
        <v>-1.913399648917502E-2</v>
      </c>
      <c r="FF46" s="344">
        <f>IF(VLOOKUP(FF$4,Transactions!$C$26:$M$34,7,FALSE)&gt;FA46,0,IF(IFERROR(VLOOKUP(FF$4,Transactions!$C$45:$N83,8,FALSE),0)&gt;FA46,VLOOKUP(FF$4,Transactions!$C$26:$M$34,5,FALSE),VLOOKUP(FF$4,Transactions!$C$26:$M$34,5,FALSE)-IFERROR(VLOOKUP(FF$4,Transactions!$C$45:$N$47,5,FALSE),0)))</f>
        <v>20.356738833625901</v>
      </c>
      <c r="FH46" s="315">
        <f t="shared" si="52"/>
        <v>43153</v>
      </c>
      <c r="FI46" s="88">
        <f>VLOOKUP(FH46,'Price Data'!$B$4:$AD$1048576,MATCH(FM$4,'Price Data'!$B$2:$AE$2,0),FALSE)</f>
        <v>24.19</v>
      </c>
      <c r="FJ46" s="5">
        <f t="shared" si="81"/>
        <v>24.19</v>
      </c>
      <c r="FK46" s="79"/>
      <c r="FL46" s="212">
        <f>IF(FJ46&gt;0,(FJ46+SUM(FK$11:FK46))/FI$6-1,"N/A")</f>
        <v>-6.5708418891170517E-3</v>
      </c>
      <c r="FM46" s="344">
        <f>IF(VLOOKUP(FM$4,Transactions!$C$26:$M$34,7,FALSE)&gt;FH46,0,IF(IFERROR(VLOOKUP(FM$4,Transactions!$C$45:$N83,8,FALSE),0)&gt;FH46,VLOOKUP(FM$4,Transactions!$C$26:$M$34,5,FALSE),VLOOKUP(FM$4,Transactions!$C$26:$M$34,5,FALSE)-IFERROR(VLOOKUP(FM$4,Transactions!$C$45:$N$47,5,FALSE),0)))</f>
        <v>64.516221765913755</v>
      </c>
      <c r="FO46" s="315">
        <f t="shared" si="53"/>
        <v>43153</v>
      </c>
      <c r="FP46" s="88">
        <f>VLOOKUP(FO46,'Price Data'!$B$4:$AD$1048576,MATCH(FT$4,'Price Data'!$B$2:$AE$2,0),FALSE)</f>
        <v>101.74</v>
      </c>
      <c r="FQ46" s="5">
        <f t="shared" si="82"/>
        <v>101.74</v>
      </c>
      <c r="FR46" s="79"/>
      <c r="FS46" s="212">
        <f>IF(FQ46&gt;0,(FQ46+SUM(FR$11:FR46))/FP$6-1,"N/A")</f>
        <v>-3.4687884815762016E-2</v>
      </c>
      <c r="FT46" s="344">
        <f>IF(VLOOKUP(FT$4,Transactions!$C$26:$M$34,7,FALSE)&gt;FO46,0,IF(IFERROR(VLOOKUP(FT$4,Transactions!$C$45:$N83,8,FALSE),0)&gt;FO46,VLOOKUP(FT$4,Transactions!$C$26:$M$34,5,FALSE),VLOOKUP(FT$4,Transactions!$C$26:$M$34,5,FALSE)-IFERROR(VLOOKUP(FT$4,Transactions!$C$45:$N$47,5,FALSE),0)))</f>
        <v>4.6685611442644692</v>
      </c>
      <c r="FV46" s="315">
        <f t="shared" si="54"/>
        <v>43153</v>
      </c>
      <c r="FW46" s="88">
        <f>VLOOKUP(FV46,'Price Data'!$B$4:$AD$1048576,MATCH(GA$4,'Price Data'!$B$2:$AE$2,0),FALSE)</f>
        <v>111.84</v>
      </c>
      <c r="FX46" s="5">
        <f t="shared" si="83"/>
        <v>111.84</v>
      </c>
      <c r="FY46" s="79"/>
      <c r="FZ46" s="212">
        <f>IF(FX46&gt;0,(FX46+SUM(FY$11:FY46))/FW$6-1,"N/A")</f>
        <v>-3.4022394487510654E-2</v>
      </c>
      <c r="GA46" s="344">
        <f>IF(VLOOKUP(GA$4,Transactions!$C$26:$M$34,7,FALSE)&gt;FV46,0,IF(IFERROR(VLOOKUP(GA$4,Transactions!$C$45:$N83,8,FALSE),0)&gt;FV46,VLOOKUP(GA$4,Transactions!$C$26:$M$34,5,FALSE),VLOOKUP(GA$4,Transactions!$C$26:$M$34,5,FALSE)-IFERROR(VLOOKUP(GA$4,Transactions!$C$45:$N$47,5,FALSE),0)))</f>
        <v>17.517743324720069</v>
      </c>
      <c r="GD46" s="315">
        <f t="shared" si="55"/>
        <v>43153</v>
      </c>
      <c r="GE46" s="88">
        <f>VLOOKUP(GD46,'Price Data'!$B$4:$AD$1048576,MATCH(GI$4,'Price Data'!$B$2:$AE$2,0),FALSE)</f>
        <v>1597.1110000000001</v>
      </c>
      <c r="GF46" s="5">
        <f t="shared" si="84"/>
        <v>1597.1110000000001</v>
      </c>
      <c r="GG46" s="79"/>
      <c r="GH46" s="212">
        <f>IF(GF46&gt;0,(GF46+SUM(GG$11:GG46))/GE$6-1,"N/A")</f>
        <v>9.0606973849645112E-3</v>
      </c>
      <c r="GI46" s="374">
        <v>0.5</v>
      </c>
      <c r="GK46" s="315">
        <f t="shared" si="56"/>
        <v>43153</v>
      </c>
      <c r="GL46" s="88">
        <f>VLOOKUP(GK46,'Price Data'!$B$4:$AD$1048576,MATCH(GP$4,'Price Data'!$B$2:$AE$2,0),FALSE)</f>
        <v>2117.17</v>
      </c>
      <c r="GM46" s="5">
        <f t="shared" si="26"/>
        <v>2117.17</v>
      </c>
      <c r="GN46" s="79"/>
      <c r="GO46" s="212">
        <f>IF(GM46&gt;0,(GM46+SUM(GN$11:GN46))/GL$6-1,"N/A")</f>
        <v>6.5226176044119732E-3</v>
      </c>
      <c r="GP46" s="374">
        <v>0.2</v>
      </c>
      <c r="GR46" s="315">
        <f t="shared" si="57"/>
        <v>43153</v>
      </c>
      <c r="GS46" s="88">
        <f>VLOOKUP(GR46,'Price Data'!$B$4:$AD$1048576,MATCH(GW$4,'Price Data'!$B$2:$AE$2,0),FALSE)</f>
        <v>1998.36</v>
      </c>
      <c r="GT46" s="5">
        <f t="shared" si="85"/>
        <v>1998.36</v>
      </c>
      <c r="GU46" s="79"/>
      <c r="GV46" s="212">
        <f>IF(GT46&gt;0,(GT46+SUM(GU$11:GU46))/GS$6-1,"N/A")</f>
        <v>-2.3461055429858768E-2</v>
      </c>
      <c r="GW46" s="374">
        <v>0.3</v>
      </c>
    </row>
    <row r="47" spans="1:205" x14ac:dyDescent="0.25">
      <c r="A47">
        <v>37</v>
      </c>
      <c r="B47" s="315">
        <f>'Price Data'!B41</f>
        <v>43154</v>
      </c>
      <c r="C47" s="200">
        <f t="shared" si="58"/>
        <v>24445.708244279293</v>
      </c>
      <c r="D47" s="200">
        <f t="shared" si="28"/>
        <v>0</v>
      </c>
      <c r="E47" s="200">
        <f t="shared" si="59"/>
        <v>6112.6859322174369</v>
      </c>
      <c r="F47" s="200">
        <f t="shared" si="29"/>
        <v>0</v>
      </c>
      <c r="I47" s="315">
        <f t="shared" si="30"/>
        <v>43154</v>
      </c>
      <c r="J47" s="88">
        <f>VLOOKUP(I47,'Price Data'!$B$4:$AD$1048576,MATCH(N$4,'Price Data'!$B$2:$AE$2,0),FALSE)</f>
        <v>68.16</v>
      </c>
      <c r="K47" s="5">
        <f t="shared" si="0"/>
        <v>0</v>
      </c>
      <c r="M47" s="212" t="str">
        <f>IF(K47&gt;0,(K47+SUM(L$11:L47))/J$6-1,"N/A")</f>
        <v>N/A</v>
      </c>
      <c r="N47" s="344">
        <f>IF(VLOOKUP(N$4,Transactions!$C$5:$M$23,7,FALSE)&gt;I47,0,IF(IFERROR(VLOOKUP(N$4,Transactions!$C$39:$N$42,8,FALSE),0)&gt;I47,VLOOKUP(N$4,Transactions!$C$5:$M$23,5,FALSE),VLOOKUP(N$4,Transactions!$C$5:$M$23,5,FALSE)-IFERROR(VLOOKUP(N$4,Transactions!$C$39:$N$42,5,FALSE),0)))</f>
        <v>0</v>
      </c>
      <c r="P47" s="315">
        <f t="shared" si="31"/>
        <v>43154</v>
      </c>
      <c r="Q47" s="88">
        <f>VLOOKUP(P47,'Price Data'!$B$4:$AD$1048576,MATCH(U$4,'Price Data'!$B$2:$AE$2,0),FALSE)</f>
        <v>61.29</v>
      </c>
      <c r="R47" s="5">
        <f t="shared" si="60"/>
        <v>0</v>
      </c>
      <c r="T47" s="212" t="str">
        <f>IF(R47&gt;0,(R47+SUM(S$11:S47))/Q$6-1,"N/A")</f>
        <v>N/A</v>
      </c>
      <c r="U47" s="344">
        <f>IF(VLOOKUP(U$4,Transactions!$C$5:$M$23,7,FALSE)&gt;P47,0,IF(IFERROR(VLOOKUP(U$4,Transactions!$C$39:$N$42,8,FALSE),0)&gt;P47,VLOOKUP(U$4,Transactions!$C$5:$M$23,5,FALSE),VLOOKUP(U$4,Transactions!$C$5:$M$23,5,FALSE)-IFERROR(VLOOKUP(U$4,Transactions!$C$39:$N$42,5,FALSE),0)))</f>
        <v>0</v>
      </c>
      <c r="W47" s="315">
        <f t="shared" si="32"/>
        <v>43154</v>
      </c>
      <c r="X47" s="88">
        <f>VLOOKUP(W47,'Price Data'!$B$4:$AD$1048576,MATCH(AB$4,'Price Data'!$B$2:$AE$2,0),FALSE)</f>
        <v>107.25</v>
      </c>
      <c r="Y47" s="5">
        <f t="shared" si="61"/>
        <v>0</v>
      </c>
      <c r="Z47" s="79"/>
      <c r="AA47" s="212" t="str">
        <f>IF(Y47&gt;0,(Y47+SUM(Z$11:Z47))/X$6-1,"N/A")</f>
        <v>N/A</v>
      </c>
      <c r="AB47" s="344">
        <f>IF(VLOOKUP(AB$4,Transactions!$C$5:$M$23,7,FALSE)&gt;W47,0,IF(IFERROR(VLOOKUP(AB$4,Transactions!$C$39:$N$42,8,FALSE),0)&gt;W47,VLOOKUP(AB$4,Transactions!$C$5:$M$23,5,FALSE),VLOOKUP(AB$4,Transactions!$C$5:$M$23,5,FALSE)-IFERROR(VLOOKUP(AB$4,Transactions!$C$39:$N$42,5,FALSE),0)))</f>
        <v>0</v>
      </c>
      <c r="AD47" s="315">
        <f t="shared" si="33"/>
        <v>43154</v>
      </c>
      <c r="AE47" s="88">
        <f>VLOOKUP(AD47,'Price Data'!$B$4:$AD$1048576,MATCH(AI$4,'Price Data'!$B$2:$AE$2,0),FALSE)</f>
        <v>75.08</v>
      </c>
      <c r="AF47" s="5">
        <f t="shared" si="62"/>
        <v>0</v>
      </c>
      <c r="AG47" s="79"/>
      <c r="AH47" s="212" t="str">
        <f>IF(AF47&gt;0,(AF47+SUM(AG$11:AG47))/AE$6-1,"N/A")</f>
        <v>N/A</v>
      </c>
      <c r="AI47" s="344">
        <f>IF(VLOOKUP(AI$4,Transactions!$C$5:$M$23,7,FALSE)&gt;AD47,0,IF(IFERROR(VLOOKUP(AI$4,Transactions!$C$39:$N$42,8,FALSE),0)&gt;AD47,VLOOKUP(AI$4,Transactions!$C$5:$M$23,5,FALSE),VLOOKUP(AI$4,Transactions!$C$5:$M$23,5,FALSE)-IFERROR(VLOOKUP(AI$4,Transactions!$C$39:$N$42,5,FALSE),0)))</f>
        <v>0</v>
      </c>
      <c r="AK47" s="315">
        <f t="shared" si="34"/>
        <v>43154</v>
      </c>
      <c r="AL47" s="88">
        <f>VLOOKUP(AK47,'Price Data'!$B$4:$AD$1048576,MATCH(AP$4,'Price Data'!$B$2:$AE$2,0),FALSE)</f>
        <v>427.51</v>
      </c>
      <c r="AM47" s="5">
        <f t="shared" si="63"/>
        <v>0</v>
      </c>
      <c r="AN47" s="79"/>
      <c r="AO47" s="212" t="str">
        <f>IF(AM47&gt;0,(AM47+SUM(AN$11:AN47))/AL$6-1,"N/A")</f>
        <v>N/A</v>
      </c>
      <c r="AP47" s="344">
        <f>IF(VLOOKUP(AP$4,Transactions!$C$5:$M$23,7,FALSE)&gt;AK47,0,IF(IFERROR(VLOOKUP(AP$4,Transactions!$C$39:$N$42,8,FALSE),0)&gt;AK47,VLOOKUP(AP$4,Transactions!$C$5:$M$23,5,FALSE),VLOOKUP(AP$4,Transactions!$C$5:$M$23,5,FALSE)-IFERROR(VLOOKUP(AP$4,Transactions!$C$39:$N$42,5,FALSE),0)))</f>
        <v>0</v>
      </c>
      <c r="AR47" s="315">
        <f t="shared" si="35"/>
        <v>43154</v>
      </c>
      <c r="AS47" s="88">
        <f>VLOOKUP(AR47,'Price Data'!$B$4:$AD$1048576,MATCH(AW$4,'Price Data'!$B$2:$AE$2,0),FALSE)</f>
        <v>118.75</v>
      </c>
      <c r="AT47" s="5">
        <f t="shared" si="64"/>
        <v>0</v>
      </c>
      <c r="AU47" s="79"/>
      <c r="AV47" s="212" t="str">
        <f>IF(AT47&gt;0,(AT47+SUM(AU$11:AU47))/AS$6-1,"N/A")</f>
        <v>N/A</v>
      </c>
      <c r="AW47" s="344">
        <f>IF(VLOOKUP(AW$4,Transactions!$C$5:$M$23,7,FALSE)&gt;AR47,0,IF(IFERROR(VLOOKUP(AW$4,Transactions!$C$39:$N$42,8,FALSE),0)&gt;AR47,VLOOKUP(AW$4,Transactions!$C$5:$M$23,5,FALSE),VLOOKUP(AW$4,Transactions!$C$5:$M$23,5,FALSE)-IFERROR(VLOOKUP(AW$4,Transactions!$C$39:$N$42,5,FALSE),0)))</f>
        <v>0</v>
      </c>
      <c r="AY47" s="315">
        <f t="shared" si="36"/>
        <v>43154</v>
      </c>
      <c r="AZ47" s="88">
        <f>VLOOKUP(AY47,'Price Data'!$B$4:$AD$1048576,MATCH(BD$4,'Price Data'!$B$2:$AE$2,0),FALSE)</f>
        <v>114.96</v>
      </c>
      <c r="BA47" s="5">
        <f t="shared" si="65"/>
        <v>0</v>
      </c>
      <c r="BB47" s="79"/>
      <c r="BC47" s="212" t="str">
        <f>IF(BA47&gt;0,(BA47+SUM(BB$11:BB47))/AZ$6-1,"N/A")</f>
        <v>N/A</v>
      </c>
      <c r="BD47" s="344">
        <f>IF(VLOOKUP(BD$4,Transactions!$C$5:$M$23,7,FALSE)&gt;AY47,0,IF(IFERROR(VLOOKUP(BD$4,Transactions!$C$39:$N$42,8,FALSE),0)&gt;AY47,VLOOKUP(BD$4,Transactions!$C$5:$M$23,5,FALSE),VLOOKUP(BD$4,Transactions!$C$5:$M$23,5,FALSE)-IFERROR(VLOOKUP(BD$4,Transactions!$C$39:$N$42,5,FALSE),0)))</f>
        <v>0</v>
      </c>
      <c r="BF47" s="315">
        <f t="shared" si="37"/>
        <v>43154</v>
      </c>
      <c r="BG47" s="88">
        <f>VLOOKUP(BF47,'Price Data'!$B$4:$AD$1048576,MATCH(BK$4,'Price Data'!$B$2:$AE$2,0),FALSE)</f>
        <v>67.95</v>
      </c>
      <c r="BH47" s="5">
        <f t="shared" si="66"/>
        <v>67.95</v>
      </c>
      <c r="BI47" s="79"/>
      <c r="BJ47" s="212">
        <f>IF(BH47&gt;0,(BH47+SUM(BI$11:BI47))/BG$6-1,"N/A")</f>
        <v>0.11537206266318556</v>
      </c>
      <c r="BK47" s="344">
        <f>IF(VLOOKUP(BK$4,Transactions!$C$5:$M$23,7,FALSE)&gt;BF47,0,IF(IFERROR(VLOOKUP(BK$4,Transactions!$C$39:$N$42,8,FALSE),0)&gt;BF47,VLOOKUP(BK$4,Transactions!$C$5:$M$23,5,FALSE),VLOOKUP(BK$4,Transactions!$C$5:$M$23,5,FALSE)-IFERROR(VLOOKUP(BK$4,Transactions!$C$39:$N$42,5,FALSE),0)))</f>
        <v>10</v>
      </c>
      <c r="BM47" s="315">
        <f t="shared" si="38"/>
        <v>43154</v>
      </c>
      <c r="BN47" s="88">
        <f>VLOOKUP(BM47,'Price Data'!$B$4:$AD$1048576,MATCH(BR$4,'Price Data'!$B$2:$AE$2,0),FALSE)</f>
        <v>57.01</v>
      </c>
      <c r="BO47" s="5">
        <f t="shared" si="67"/>
        <v>57.01</v>
      </c>
      <c r="BP47" s="79"/>
      <c r="BQ47" s="212">
        <f>IF(BO47&gt;0,(BO47+SUM(BP$11:BP47))/BN$6-1,"N/A")</f>
        <v>0.11717527386541482</v>
      </c>
      <c r="BR47" s="344">
        <f>IF(VLOOKUP(BR$4,Transactions!$C$5:$M$23,7,FALSE)&gt;BM47,0,IF(IFERROR(VLOOKUP(BR$4,Transactions!$C$39:$N$42,8,FALSE),0)&gt;BM47,VLOOKUP(BR$4,Transactions!$C$5:$M$23,5,FALSE),VLOOKUP(BR$4,Transactions!$C$5:$M$23,5,FALSE)-IFERROR(VLOOKUP(BR$4,Transactions!$C$39:$N$42,5,FALSE),0)))</f>
        <v>12</v>
      </c>
      <c r="BT47" s="315">
        <f t="shared" si="39"/>
        <v>43154</v>
      </c>
      <c r="BU47" s="88">
        <f>VLOOKUP(BT47,'Price Data'!$B$4:$AD$1048576,MATCH(BY$4,'Price Data'!$B$2:$AE$2,0),FALSE)</f>
        <v>97.47</v>
      </c>
      <c r="BV47" s="5">
        <f t="shared" si="68"/>
        <v>97.47</v>
      </c>
      <c r="BW47" s="79"/>
      <c r="BX47" s="212">
        <f>IF(BV47&gt;0,(BV47+SUM(BW$11:BW47))/BU$6-1,"N/A")</f>
        <v>7.8666519969193383E-2</v>
      </c>
      <c r="BY47" s="344">
        <f>IF(VLOOKUP(BY$4,Transactions!$C$5:$M$23,7,FALSE)&gt;BT47,0,IF(IFERROR(VLOOKUP(BY$4,Transactions!$C$39:$N$42,8,FALSE),0)&gt;BT47,VLOOKUP(BY$4,Transactions!$C$5:$M$23,5,FALSE),VLOOKUP(BY$4,Transactions!$C$5:$M$23,5,FALSE)-IFERROR(VLOOKUP(BY$4,Transactions!$C$39:$N$42,5,FALSE),0)))</f>
        <v>11</v>
      </c>
      <c r="CA47" s="315">
        <f t="shared" si="40"/>
        <v>43154</v>
      </c>
      <c r="CB47" s="88">
        <f>VLOOKUP(CA47,'Price Data'!$B$4:$AD$1048576,MATCH(CF$4,'Price Data'!$B$2:$AE$2,0),FALSE)</f>
        <v>217.46</v>
      </c>
      <c r="CC47" s="5">
        <f t="shared" si="69"/>
        <v>217.46</v>
      </c>
      <c r="CD47" s="79"/>
      <c r="CE47" s="212">
        <f>IF(CC47&gt;0,(CC47+SUM(CD$11:CD47))/CB$6-1,"N/A")</f>
        <v>-4.6331539572122216E-2</v>
      </c>
      <c r="CF47" s="344">
        <f>IF(VLOOKUP(CF$4,Transactions!$C$5:$M$23,7,FALSE)&gt;CA47,0,IF(IFERROR(VLOOKUP(CF$4,Transactions!$C$39:$N$42,8,FALSE),0)&gt;CA47,VLOOKUP(CF$4,Transactions!$C$5:$M$23,5,FALSE),VLOOKUP(CF$4,Transactions!$C$5:$M$23,5,FALSE)-IFERROR(VLOOKUP(CF$4,Transactions!$C$39:$N$42,5,FALSE),0)))</f>
        <v>6</v>
      </c>
      <c r="CH47" s="315">
        <f t="shared" si="41"/>
        <v>43154</v>
      </c>
      <c r="CI47" s="88">
        <f>VLOOKUP(CH47,'Price Data'!$B$4:$AD$1048576,MATCH(CM$4,'Price Data'!$B$2:$AE$2,0),FALSE)</f>
        <v>79.69</v>
      </c>
      <c r="CJ47" s="5">
        <f t="shared" si="70"/>
        <v>79.69</v>
      </c>
      <c r="CK47" s="79"/>
      <c r="CL47" s="212">
        <f>IF(CJ47&gt;0,(CJ47+SUM(CK$11:CK47))/CI$6-1,"N/A")</f>
        <v>8.2450421081227798E-2</v>
      </c>
      <c r="CM47" s="344">
        <f>IF(VLOOKUP(CM$4,Transactions!$C$5:$M$23,7,FALSE)&gt;CH47,0,IF(IFERROR(VLOOKUP(CM$4,Transactions!$C$39:$N$42,8,FALSE),0)&gt;CH47,VLOOKUP(CM$4,Transactions!$C$5:$M$23,5,FALSE),VLOOKUP(CM$4,Transactions!$C$5:$M$23,5,FALSE)-IFERROR(VLOOKUP(CM$4,Transactions!$C$39:$N$42,5,FALSE),0)))</f>
        <v>19</v>
      </c>
      <c r="CO47" s="315">
        <f t="shared" si="42"/>
        <v>43154</v>
      </c>
      <c r="CP47" s="88">
        <f>VLOOKUP(CO47,'Price Data'!$B$4:$AD$1048576,MATCH(CT$4,'Price Data'!$B$2:$AE$2,0),FALSE)</f>
        <v>118.05</v>
      </c>
      <c r="CQ47" s="5">
        <f t="shared" si="71"/>
        <v>118.05</v>
      </c>
      <c r="CR47" s="79"/>
      <c r="CS47" s="212">
        <f>IF(CQ47&gt;0,(CQ47+SUM(CR$11:CR47))/CP$6-1,"N/A")</f>
        <v>5.0640797436810159E-2</v>
      </c>
      <c r="CT47" s="344">
        <f>IF(VLOOKUP(CT$4,Transactions!$C$5:$M$23,7,FALSE)&gt;CO47,0,IF(IFERROR(VLOOKUP(CT$4,Transactions!$C$39:$N$42,8,FALSE),0)&gt;CO47,VLOOKUP(CT$4,Transactions!$C$5:$M$23,5,FALSE),VLOOKUP(CT$4,Transactions!$C$5:$M$23,5,FALSE)-IFERROR(VLOOKUP(CT$4,Transactions!$C$39:$N$42,5,FALSE),0)))</f>
        <v>7</v>
      </c>
      <c r="CV47" s="315">
        <f t="shared" si="43"/>
        <v>43154</v>
      </c>
      <c r="CW47" s="88">
        <f>VLOOKUP(CV47,'Price Data'!$B$4:$AD$1048576,MATCH(DA$4,'Price Data'!$B$2:$AE$2,0),FALSE)</f>
        <v>203.1</v>
      </c>
      <c r="CX47" s="5">
        <f t="shared" si="72"/>
        <v>203.1</v>
      </c>
      <c r="CY47" s="79"/>
      <c r="CZ47" s="212">
        <f>IF(CX47&gt;0,(CX47+SUM(CY$11:CY47))/CW$6-1,"N/A")</f>
        <v>7.9687416936898625E-2</v>
      </c>
      <c r="DA47" s="344">
        <f>IF(VLOOKUP(DA$4,Transactions!$C$5:$M$23,7,FALSE)&gt;CV47,0,IF(IFERROR(VLOOKUP(DA$4,Transactions!$C$39:$N$42,8,FALSE),0)&gt;CV47,VLOOKUP(DA$4,Transactions!$C$5:$M$23,5,FALSE),VLOOKUP(DA$4,Transactions!$C$5:$M$23,5,FALSE)-IFERROR(VLOOKUP(DA$4,Transactions!$C$39:$N$42,5,FALSE),0)))</f>
        <v>9.4038062835574934</v>
      </c>
      <c r="DC47" s="315">
        <f t="shared" si="44"/>
        <v>43154</v>
      </c>
      <c r="DD47" s="88">
        <f>VLOOKUP(DC47,'Price Data'!$B$4:$AD$1048576,MATCH(DH$4,'Price Data'!$B$2:$AE$2,0),FALSE)</f>
        <v>162.35</v>
      </c>
      <c r="DE47" s="5">
        <f t="shared" si="73"/>
        <v>162.35</v>
      </c>
      <c r="DF47" s="79"/>
      <c r="DG47" s="212">
        <f>IF(DE47&gt;0,(DE47+SUM(DF$11:DF47))/DD$6-1,"N/A")</f>
        <v>2.6427261806916569E-2</v>
      </c>
      <c r="DH47" s="344">
        <f>IF(VLOOKUP(DH$4,Transactions!$C$5:$M$23,7,FALSE)&gt;DC47,0,IF(IFERROR(VLOOKUP(DH$4,Transactions!$C$39:$N$42,8,FALSE),0)&gt;DC47,VLOOKUP(DH$4,Transactions!$C$5:$M$23,5,FALSE),VLOOKUP(DH$4,Transactions!$C$5:$M$23,5,FALSE)-IFERROR(VLOOKUP(DH$4,Transactions!$C$39:$N$42,5,FALSE),0)))</f>
        <v>64.264399064297919</v>
      </c>
      <c r="DJ47" s="315">
        <f t="shared" si="45"/>
        <v>43154</v>
      </c>
      <c r="DK47" s="88">
        <f>VLOOKUP(DJ47,'Price Data'!$B$4:$AD$1048576,MATCH(DO$4,'Price Data'!$B$2:$AE$2,0),FALSE)</f>
        <v>252.22</v>
      </c>
      <c r="DL47" s="5">
        <f t="shared" si="74"/>
        <v>252.22</v>
      </c>
      <c r="DM47" s="79"/>
      <c r="DN47" s="212">
        <f>IF(DL47&gt;0,(DL47+SUM(DM$11:DM47))/DK$6-1,"N/A")</f>
        <v>1.0942322337568644E-2</v>
      </c>
      <c r="DO47" s="344">
        <f>IF(VLOOKUP(DO$4,Transactions!$C$5:$M$23,7,FALSE)&gt;DJ47,0,IF(IFERROR(VLOOKUP(DO$4,Transactions!$C$39:$N$42,8,FALSE),0)&gt;DJ47,VLOOKUP(DO$4,Transactions!$C$5:$M$23,5,FALSE),VLOOKUP(DO$4,Transactions!$C$5:$M$23,5,FALSE)-IFERROR(VLOOKUP(DO$4,Transactions!$C$39:$N$42,5,FALSE),0)))</f>
        <v>8</v>
      </c>
      <c r="DQ47" s="315">
        <f t="shared" si="46"/>
        <v>43154</v>
      </c>
      <c r="DR47" s="88">
        <f>VLOOKUP(DQ47,'Price Data'!$B$4:$AD$1048576,MATCH(DV$4,'Price Data'!$B$2:$AE$2,0),FALSE)</f>
        <v>94.06</v>
      </c>
      <c r="DS47" s="5">
        <f t="shared" si="75"/>
        <v>94.06</v>
      </c>
      <c r="DT47" s="79"/>
      <c r="DU47" s="212">
        <f>IF(DS47&gt;0,(DS47+SUM(DT$11:DT47))/DR$6-1,"N/A")</f>
        <v>0.10451250876782781</v>
      </c>
      <c r="DV47" s="344">
        <f>IF(VLOOKUP(DV$4,Transactions!$C$5:$M$23,7,FALSE)&gt;DQ47,0,IF(IFERROR(VLOOKUP(DV$4,Transactions!$C$39:$N$42,8,FALSE),0)&gt;DQ47,VLOOKUP(DV$4,Transactions!$C$5:$M$23,5,FALSE),VLOOKUP(DV$4,Transactions!$C$5:$M$23,5,FALSE)-IFERROR(VLOOKUP(DV$4,Transactions!$C$39:$N$42,5,FALSE),0)))</f>
        <v>23</v>
      </c>
      <c r="DX47" s="315">
        <f t="shared" si="47"/>
        <v>43154</v>
      </c>
      <c r="DY47" s="88">
        <f>VLOOKUP(DX47,'Price Data'!$B$4:$AD$1048576,MATCH(EC$4,'Price Data'!$B$2:$AE$2,0),FALSE)</f>
        <v>68.16</v>
      </c>
      <c r="DZ47" s="5">
        <f t="shared" si="76"/>
        <v>68.16</v>
      </c>
      <c r="EA47" s="79"/>
      <c r="EB47" s="212">
        <f>IF(DZ47&gt;0,(DZ47+SUM(EA$11:EA47))/DY$6-1,"N/A")</f>
        <v>8.9688249400479592E-2</v>
      </c>
      <c r="EC47" s="344">
        <f>IF(VLOOKUP(EC$4,Transactions!$C$5:$M$23,7,FALSE)&gt;DX47,0,IF(IFERROR(VLOOKUP(EC$4,Transactions!$C$39:$N$42,8,FALSE),0)&gt;DX47,VLOOKUP(EC$4,Transactions!$C$5:$M$23,5,FALSE),VLOOKUP(EC$4,Transactions!$C$5:$M$23,5,FALSE)-IFERROR(VLOOKUP(EC$4,Transactions!$C$39:$N$42,5,FALSE),0)))</f>
        <v>27</v>
      </c>
      <c r="EF47" s="315">
        <f t="shared" si="48"/>
        <v>43154</v>
      </c>
      <c r="EG47" s="88">
        <f>VLOOKUP(EF47,'Price Data'!$B$4:$AD$1048576,MATCH(EK$4,'Price Data'!$B$2:$AE$2,0),FALSE)</f>
        <v>10.69</v>
      </c>
      <c r="EH47" s="5">
        <f t="shared" si="77"/>
        <v>0</v>
      </c>
      <c r="EI47" s="79"/>
      <c r="EJ47" s="212" t="str">
        <f>IF(EH47&gt;0,(EH47+SUM(EI$11:EI47))/EG$6-1,"N/A")</f>
        <v>N/A</v>
      </c>
      <c r="EK47" s="344">
        <f>IF(VLOOKUP(EK$4,Transactions!$C$26:$M$34,7,FALSE)&gt;EF47,0,IF(IFERROR(VLOOKUP(EK$4,Transactions!$C$45:$N84,8,FALSE),0)&gt;EF47,VLOOKUP(EK$4,Transactions!$C$26:$M$34,5,FALSE),VLOOKUP(EK$4,Transactions!$C$26:$M$34,5,FALSE)-IFERROR(VLOOKUP(EK$4,Transactions!$C$45:$N$47,5,FALSE),0)))</f>
        <v>0</v>
      </c>
      <c r="EM47" s="315">
        <f t="shared" si="49"/>
        <v>43154</v>
      </c>
      <c r="EN47" s="88">
        <f>VLOOKUP(EM47,'Price Data'!$B$4:$AD$1048576,MATCH(ER$4,'Price Data'!$B$2:$AE$2,0),FALSE)</f>
        <v>86.39</v>
      </c>
      <c r="EO47" s="5">
        <f t="shared" si="78"/>
        <v>86.39</v>
      </c>
      <c r="EP47" s="79"/>
      <c r="EQ47" s="212">
        <f>IF(EO47&gt;0,(EO47+SUM(EP$11:EP47))/EN$6-1,"N/A")</f>
        <v>-5.7758423103370093E-3</v>
      </c>
      <c r="ER47" s="344">
        <f>IF(VLOOKUP(ER$4,Transactions!$C$26:$M$34,7,FALSE)&gt;EM47,0,IF(IFERROR(VLOOKUP(ER$4,Transactions!$C$45:$N84,8,FALSE),0)&gt;EM47,VLOOKUP(ER$4,Transactions!$C$26:$M$34,5,FALSE),VLOOKUP(ER$4,Transactions!$C$26:$M$34,5,FALSE)-IFERROR(VLOOKUP(ER$4,Transactions!$C$45:$N$47,5,FALSE),0)))</f>
        <v>0</v>
      </c>
      <c r="ET47" s="315">
        <f t="shared" si="50"/>
        <v>43154</v>
      </c>
      <c r="EU47" s="88">
        <f>VLOOKUP(ET47,'Price Data'!$B$4:$AD$1048576,MATCH(EY$4,'Price Data'!$B$2:$AE$2,0),FALSE)</f>
        <v>84.96</v>
      </c>
      <c r="EV47" s="5">
        <f t="shared" si="79"/>
        <v>84.96</v>
      </c>
      <c r="EW47" s="79"/>
      <c r="EX47" s="212">
        <f>IF(EV47&gt;0,(EV47+SUM(EW$11:EW47))/EU$6-1,"N/A")</f>
        <v>-2.5220276919556084E-2</v>
      </c>
      <c r="EY47" s="344">
        <f>IF(VLOOKUP(EY$4,Transactions!$C$26:$M$34,7,FALSE)&gt;ET47,0,IF(IFERROR(VLOOKUP(EY$4,Transactions!$C$45:$N84,8,FALSE),0)&gt;ET47,VLOOKUP(EY$4,Transactions!$C$26:$M$34,5,FALSE),VLOOKUP(EY$4,Transactions!$C$26:$M$34,5,FALSE)-IFERROR(VLOOKUP(EY$4,Transactions!$C$45:$N$47,5,FALSE),0)))</f>
        <v>12.608879734523402</v>
      </c>
      <c r="FA47" s="315">
        <f t="shared" si="51"/>
        <v>43154</v>
      </c>
      <c r="FB47" s="88">
        <f>VLOOKUP(FA47,'Price Data'!$B$4:$AD$1048576,MATCH(FF$4,'Price Data'!$B$2:$AE$2,0),FALSE)</f>
        <v>50.38</v>
      </c>
      <c r="FC47" s="5">
        <f t="shared" si="80"/>
        <v>50.38</v>
      </c>
      <c r="FD47" s="79"/>
      <c r="FE47" s="212">
        <f>IF(FC47&gt;0,(FC47+SUM(FD$11:FD47))/FB$6-1,"N/A")</f>
        <v>-1.5233079773746772E-2</v>
      </c>
      <c r="FF47" s="344">
        <f>IF(VLOOKUP(FF$4,Transactions!$C$26:$M$34,7,FALSE)&gt;FA47,0,IF(IFERROR(VLOOKUP(FF$4,Transactions!$C$45:$N84,8,FALSE),0)&gt;FA47,VLOOKUP(FF$4,Transactions!$C$26:$M$34,5,FALSE),VLOOKUP(FF$4,Transactions!$C$26:$M$34,5,FALSE)-IFERROR(VLOOKUP(FF$4,Transactions!$C$45:$N$47,5,FALSE),0)))</f>
        <v>20.356738833625901</v>
      </c>
      <c r="FH47" s="315">
        <f t="shared" si="52"/>
        <v>43154</v>
      </c>
      <c r="FI47" s="88">
        <f>VLOOKUP(FH47,'Price Data'!$B$4:$AD$1048576,MATCH(FM$4,'Price Data'!$B$2:$AE$2,0),FALSE)</f>
        <v>24.26</v>
      </c>
      <c r="FJ47" s="5">
        <f t="shared" si="81"/>
        <v>24.26</v>
      </c>
      <c r="FK47" s="79"/>
      <c r="FL47" s="212">
        <f>IF(FJ47&gt;0,(FJ47+SUM(FK$11:FK47))/FI$6-1,"N/A")</f>
        <v>-3.6960985626283138E-3</v>
      </c>
      <c r="FM47" s="344">
        <f>IF(VLOOKUP(FM$4,Transactions!$C$26:$M$34,7,FALSE)&gt;FH47,0,IF(IFERROR(VLOOKUP(FM$4,Transactions!$C$45:$N84,8,FALSE),0)&gt;FH47,VLOOKUP(FM$4,Transactions!$C$26:$M$34,5,FALSE),VLOOKUP(FM$4,Transactions!$C$26:$M$34,5,FALSE)-IFERROR(VLOOKUP(FM$4,Transactions!$C$45:$N$47,5,FALSE),0)))</f>
        <v>64.516221765913755</v>
      </c>
      <c r="FO47" s="315">
        <f t="shared" si="53"/>
        <v>43154</v>
      </c>
      <c r="FP47" s="88">
        <f>VLOOKUP(FO47,'Price Data'!$B$4:$AD$1048576,MATCH(FT$4,'Price Data'!$B$2:$AE$2,0),FALSE)</f>
        <v>102.13</v>
      </c>
      <c r="FQ47" s="5">
        <f t="shared" si="82"/>
        <v>102.13</v>
      </c>
      <c r="FR47" s="79"/>
      <c r="FS47" s="212">
        <f>IF(FQ47&gt;0,(FQ47+SUM(FR$11:FR47))/FP$6-1,"N/A")</f>
        <v>-3.0993653500047236E-2</v>
      </c>
      <c r="FT47" s="344">
        <f>IF(VLOOKUP(FT$4,Transactions!$C$26:$M$34,7,FALSE)&gt;FO47,0,IF(IFERROR(VLOOKUP(FT$4,Transactions!$C$45:$N84,8,FALSE),0)&gt;FO47,VLOOKUP(FT$4,Transactions!$C$26:$M$34,5,FALSE),VLOOKUP(FT$4,Transactions!$C$26:$M$34,5,FALSE)-IFERROR(VLOOKUP(FT$4,Transactions!$C$45:$N$47,5,FALSE),0)))</f>
        <v>4.6685611442644692</v>
      </c>
      <c r="FV47" s="315">
        <f t="shared" si="54"/>
        <v>43154</v>
      </c>
      <c r="FW47" s="88">
        <f>VLOOKUP(FV47,'Price Data'!$B$4:$AD$1048576,MATCH(GA$4,'Price Data'!$B$2:$AE$2,0),FALSE)</f>
        <v>112.68</v>
      </c>
      <c r="FX47" s="5">
        <f t="shared" si="83"/>
        <v>112.68</v>
      </c>
      <c r="FY47" s="79"/>
      <c r="FZ47" s="212">
        <f>IF(FX47&gt;0,(FX47+SUM(FY$11:FY47))/FW$6-1,"N/A")</f>
        <v>-2.6787252368647541E-2</v>
      </c>
      <c r="GA47" s="344">
        <f>IF(VLOOKUP(GA$4,Transactions!$C$26:$M$34,7,FALSE)&gt;FV47,0,IF(IFERROR(VLOOKUP(GA$4,Transactions!$C$45:$N84,8,FALSE),0)&gt;FV47,VLOOKUP(GA$4,Transactions!$C$26:$M$34,5,FALSE),VLOOKUP(GA$4,Transactions!$C$26:$M$34,5,FALSE)-IFERROR(VLOOKUP(GA$4,Transactions!$C$45:$N$47,5,FALSE),0)))</f>
        <v>17.517743324720069</v>
      </c>
      <c r="GD47" s="315">
        <f t="shared" si="55"/>
        <v>43154</v>
      </c>
      <c r="GE47" s="88">
        <f>VLOOKUP(GD47,'Price Data'!$B$4:$AD$1048576,MATCH(GI$4,'Price Data'!$B$2:$AE$2,0),FALSE)</f>
        <v>1621.7439999999999</v>
      </c>
      <c r="GF47" s="5">
        <f t="shared" si="84"/>
        <v>1621.7439999999999</v>
      </c>
      <c r="GG47" s="79"/>
      <c r="GH47" s="212">
        <f>IF(GF47&gt;0,(GF47+SUM(GG$11:GG47))/GE$6-1,"N/A")</f>
        <v>2.4623918825855906E-2</v>
      </c>
      <c r="GI47" s="374">
        <v>0.5</v>
      </c>
      <c r="GK47" s="315">
        <f t="shared" si="56"/>
        <v>43154</v>
      </c>
      <c r="GL47" s="88">
        <f>VLOOKUP(GK47,'Price Data'!$B$4:$AD$1048576,MATCH(GP$4,'Price Data'!$B$2:$AE$2,0),FALSE)</f>
        <v>2140.91</v>
      </c>
      <c r="GM47" s="5">
        <f t="shared" si="26"/>
        <v>2140.91</v>
      </c>
      <c r="GN47" s="79"/>
      <c r="GO47" s="212">
        <f>IF(GM47&gt;0,(GM47+SUM(GN$11:GN47))/GL$6-1,"N/A")</f>
        <v>1.7808837861608362E-2</v>
      </c>
      <c r="GP47" s="374">
        <v>0.2</v>
      </c>
      <c r="GR47" s="315">
        <f t="shared" si="57"/>
        <v>43154</v>
      </c>
      <c r="GS47" s="88">
        <f>VLOOKUP(GR47,'Price Data'!$B$4:$AD$1048576,MATCH(GW$4,'Price Data'!$B$2:$AE$2,0),FALSE)</f>
        <v>2002.87</v>
      </c>
      <c r="GT47" s="5">
        <f t="shared" si="85"/>
        <v>2002.87</v>
      </c>
      <c r="GU47" s="79"/>
      <c r="GV47" s="212">
        <f>IF(GT47&gt;0,(GT47+SUM(GU$11:GU47))/GS$6-1,"N/A")</f>
        <v>-2.1257152909786581E-2</v>
      </c>
      <c r="GW47" s="374">
        <v>0.3</v>
      </c>
    </row>
    <row r="48" spans="1:205" x14ac:dyDescent="0.25">
      <c r="A48">
        <v>38</v>
      </c>
      <c r="B48" s="315">
        <f>'Price Data'!B42</f>
        <v>43157</v>
      </c>
      <c r="C48" s="200">
        <f t="shared" si="58"/>
        <v>24713.550808531138</v>
      </c>
      <c r="D48" s="200">
        <f t="shared" si="28"/>
        <v>0</v>
      </c>
      <c r="E48" s="200">
        <f t="shared" si="59"/>
        <v>6128.2895489520306</v>
      </c>
      <c r="F48" s="200">
        <f t="shared" si="29"/>
        <v>0</v>
      </c>
      <c r="I48" s="315">
        <f t="shared" si="30"/>
        <v>43157</v>
      </c>
      <c r="J48" s="88">
        <f>VLOOKUP(I48,'Price Data'!$B$4:$AD$1048576,MATCH(N$4,'Price Data'!$B$2:$AE$2,0),FALSE)</f>
        <v>68.23</v>
      </c>
      <c r="K48" s="5">
        <f t="shared" si="0"/>
        <v>0</v>
      </c>
      <c r="M48" s="212" t="str">
        <f>IF(K48&gt;0,(K48+SUM(L$11:L48))/J$6-1,"N/A")</f>
        <v>N/A</v>
      </c>
      <c r="N48" s="344">
        <f>IF(VLOOKUP(N$4,Transactions!$C$5:$M$23,7,FALSE)&gt;I48,0,IF(IFERROR(VLOOKUP(N$4,Transactions!$C$39:$N$42,8,FALSE),0)&gt;I48,VLOOKUP(N$4,Transactions!$C$5:$M$23,5,FALSE),VLOOKUP(N$4,Transactions!$C$5:$M$23,5,FALSE)-IFERROR(VLOOKUP(N$4,Transactions!$C$39:$N$42,5,FALSE),0)))</f>
        <v>0</v>
      </c>
      <c r="P48" s="315">
        <f t="shared" si="31"/>
        <v>43157</v>
      </c>
      <c r="Q48" s="88">
        <f>VLOOKUP(P48,'Price Data'!$B$4:$AD$1048576,MATCH(U$4,'Price Data'!$B$2:$AE$2,0),FALSE)</f>
        <v>61.56</v>
      </c>
      <c r="R48" s="5">
        <f t="shared" si="60"/>
        <v>0</v>
      </c>
      <c r="T48" s="212" t="str">
        <f>IF(R48&gt;0,(R48+SUM(S$11:S48))/Q$6-1,"N/A")</f>
        <v>N/A</v>
      </c>
      <c r="U48" s="344">
        <f>IF(VLOOKUP(U$4,Transactions!$C$5:$M$23,7,FALSE)&gt;P48,0,IF(IFERROR(VLOOKUP(U$4,Transactions!$C$39:$N$42,8,FALSE),0)&gt;P48,VLOOKUP(U$4,Transactions!$C$5:$M$23,5,FALSE),VLOOKUP(U$4,Transactions!$C$5:$M$23,5,FALSE)-IFERROR(VLOOKUP(U$4,Transactions!$C$39:$N$42,5,FALSE),0)))</f>
        <v>0</v>
      </c>
      <c r="W48" s="315">
        <f t="shared" si="32"/>
        <v>43157</v>
      </c>
      <c r="X48" s="88">
        <f>VLOOKUP(W48,'Price Data'!$B$4:$AD$1048576,MATCH(AB$4,'Price Data'!$B$2:$AE$2,0),FALSE)</f>
        <v>109.81</v>
      </c>
      <c r="Y48" s="5">
        <f t="shared" si="61"/>
        <v>0</v>
      </c>
      <c r="Z48" s="79"/>
      <c r="AA48" s="212" t="str">
        <f>IF(Y48&gt;0,(Y48+SUM(Z$11:Z48))/X$6-1,"N/A")</f>
        <v>N/A</v>
      </c>
      <c r="AB48" s="344">
        <f>IF(VLOOKUP(AB$4,Transactions!$C$5:$M$23,7,FALSE)&gt;W48,0,IF(IFERROR(VLOOKUP(AB$4,Transactions!$C$39:$N$42,8,FALSE),0)&gt;W48,VLOOKUP(AB$4,Transactions!$C$5:$M$23,5,FALSE),VLOOKUP(AB$4,Transactions!$C$5:$M$23,5,FALSE)-IFERROR(VLOOKUP(AB$4,Transactions!$C$39:$N$42,5,FALSE),0)))</f>
        <v>0</v>
      </c>
      <c r="AD48" s="315">
        <f t="shared" si="33"/>
        <v>43157</v>
      </c>
      <c r="AE48" s="88">
        <f>VLOOKUP(AD48,'Price Data'!$B$4:$AD$1048576,MATCH(AI$4,'Price Data'!$B$2:$AE$2,0),FALSE)</f>
        <v>75.709999999999994</v>
      </c>
      <c r="AF48" s="5">
        <f t="shared" si="62"/>
        <v>0</v>
      </c>
      <c r="AG48" s="79"/>
      <c r="AH48" s="212" t="str">
        <f>IF(AF48&gt;0,(AF48+SUM(AG$11:AG48))/AE$6-1,"N/A")</f>
        <v>N/A</v>
      </c>
      <c r="AI48" s="344">
        <f>IF(VLOOKUP(AI$4,Transactions!$C$5:$M$23,7,FALSE)&gt;AD48,0,IF(IFERROR(VLOOKUP(AI$4,Transactions!$C$39:$N$42,8,FALSE),0)&gt;AD48,VLOOKUP(AI$4,Transactions!$C$5:$M$23,5,FALSE),VLOOKUP(AI$4,Transactions!$C$5:$M$23,5,FALSE)-IFERROR(VLOOKUP(AI$4,Transactions!$C$39:$N$42,5,FALSE),0)))</f>
        <v>0</v>
      </c>
      <c r="AK48" s="315">
        <f t="shared" si="34"/>
        <v>43157</v>
      </c>
      <c r="AL48" s="88">
        <f>VLOOKUP(AK48,'Price Data'!$B$4:$AD$1048576,MATCH(AP$4,'Price Data'!$B$2:$AE$2,0),FALSE)</f>
        <v>432</v>
      </c>
      <c r="AM48" s="5">
        <f t="shared" si="63"/>
        <v>0</v>
      </c>
      <c r="AN48" s="79"/>
      <c r="AO48" s="212" t="str">
        <f>IF(AM48&gt;0,(AM48+SUM(AN$11:AN48))/AL$6-1,"N/A")</f>
        <v>N/A</v>
      </c>
      <c r="AP48" s="344">
        <f>IF(VLOOKUP(AP$4,Transactions!$C$5:$M$23,7,FALSE)&gt;AK48,0,IF(IFERROR(VLOOKUP(AP$4,Transactions!$C$39:$N$42,8,FALSE),0)&gt;AK48,VLOOKUP(AP$4,Transactions!$C$5:$M$23,5,FALSE),VLOOKUP(AP$4,Transactions!$C$5:$M$23,5,FALSE)-IFERROR(VLOOKUP(AP$4,Transactions!$C$39:$N$42,5,FALSE),0)))</f>
        <v>0</v>
      </c>
      <c r="AR48" s="315">
        <f t="shared" si="35"/>
        <v>43157</v>
      </c>
      <c r="AS48" s="88">
        <f>VLOOKUP(AR48,'Price Data'!$B$4:$AD$1048576,MATCH(AW$4,'Price Data'!$B$2:$AE$2,0),FALSE)</f>
        <v>121.54</v>
      </c>
      <c r="AT48" s="5">
        <f t="shared" si="64"/>
        <v>0</v>
      </c>
      <c r="AU48" s="79"/>
      <c r="AV48" s="212" t="str">
        <f>IF(AT48&gt;0,(AT48+SUM(AU$11:AU48))/AS$6-1,"N/A")</f>
        <v>N/A</v>
      </c>
      <c r="AW48" s="344">
        <f>IF(VLOOKUP(AW$4,Transactions!$C$5:$M$23,7,FALSE)&gt;AR48,0,IF(IFERROR(VLOOKUP(AW$4,Transactions!$C$39:$N$42,8,FALSE),0)&gt;AR48,VLOOKUP(AW$4,Transactions!$C$5:$M$23,5,FALSE),VLOOKUP(AW$4,Transactions!$C$5:$M$23,5,FALSE)-IFERROR(VLOOKUP(AW$4,Transactions!$C$39:$N$42,5,FALSE),0)))</f>
        <v>0</v>
      </c>
      <c r="AY48" s="315">
        <f t="shared" si="36"/>
        <v>43157</v>
      </c>
      <c r="AZ48" s="88">
        <f>VLOOKUP(AY48,'Price Data'!$B$4:$AD$1048576,MATCH(BD$4,'Price Data'!$B$2:$AE$2,0),FALSE)</f>
        <v>116.65</v>
      </c>
      <c r="BA48" s="5">
        <f t="shared" si="65"/>
        <v>0</v>
      </c>
      <c r="BB48" s="79"/>
      <c r="BC48" s="212" t="str">
        <f>IF(BA48&gt;0,(BA48+SUM(BB$11:BB48))/AZ$6-1,"N/A")</f>
        <v>N/A</v>
      </c>
      <c r="BD48" s="344">
        <f>IF(VLOOKUP(BD$4,Transactions!$C$5:$M$23,7,FALSE)&gt;AY48,0,IF(IFERROR(VLOOKUP(BD$4,Transactions!$C$39:$N$42,8,FALSE),0)&gt;AY48,VLOOKUP(BD$4,Transactions!$C$5:$M$23,5,FALSE),VLOOKUP(BD$4,Transactions!$C$5:$M$23,5,FALSE)-IFERROR(VLOOKUP(BD$4,Transactions!$C$39:$N$42,5,FALSE),0)))</f>
        <v>0</v>
      </c>
      <c r="BF48" s="315">
        <f t="shared" si="37"/>
        <v>43157</v>
      </c>
      <c r="BG48" s="88">
        <f>VLOOKUP(BF48,'Price Data'!$B$4:$AD$1048576,MATCH(BK$4,'Price Data'!$B$2:$AE$2,0),FALSE)</f>
        <v>68.63</v>
      </c>
      <c r="BH48" s="5">
        <f t="shared" si="66"/>
        <v>68.63</v>
      </c>
      <c r="BI48" s="79"/>
      <c r="BJ48" s="212">
        <f>IF(BH48&gt;0,(BH48+SUM(BI$11:BI48))/BG$6-1,"N/A")</f>
        <v>0.12646866840731064</v>
      </c>
      <c r="BK48" s="344">
        <f>IF(VLOOKUP(BK$4,Transactions!$C$5:$M$23,7,FALSE)&gt;BF48,0,IF(IFERROR(VLOOKUP(BK$4,Transactions!$C$39:$N$42,8,FALSE),0)&gt;BF48,VLOOKUP(BK$4,Transactions!$C$5:$M$23,5,FALSE),VLOOKUP(BK$4,Transactions!$C$5:$M$23,5,FALSE)-IFERROR(VLOOKUP(BK$4,Transactions!$C$39:$N$42,5,FALSE),0)))</f>
        <v>10</v>
      </c>
      <c r="BM48" s="315">
        <f t="shared" si="38"/>
        <v>43157</v>
      </c>
      <c r="BN48" s="88">
        <f>VLOOKUP(BM48,'Price Data'!$B$4:$AD$1048576,MATCH(BR$4,'Price Data'!$B$2:$AE$2,0),FALSE)</f>
        <v>58.81</v>
      </c>
      <c r="BO48" s="5">
        <f t="shared" si="67"/>
        <v>58.81</v>
      </c>
      <c r="BP48" s="79"/>
      <c r="BQ48" s="212">
        <f>IF(BO48&gt;0,(BO48+SUM(BP$11:BP48))/BN$6-1,"N/A")</f>
        <v>0.15238654147104858</v>
      </c>
      <c r="BR48" s="344">
        <f>IF(VLOOKUP(BR$4,Transactions!$C$5:$M$23,7,FALSE)&gt;BM48,0,IF(IFERROR(VLOOKUP(BR$4,Transactions!$C$39:$N$42,8,FALSE),0)&gt;BM48,VLOOKUP(BR$4,Transactions!$C$5:$M$23,5,FALSE),VLOOKUP(BR$4,Transactions!$C$5:$M$23,5,FALSE)-IFERROR(VLOOKUP(BR$4,Transactions!$C$39:$N$42,5,FALSE),0)))</f>
        <v>12</v>
      </c>
      <c r="BT48" s="315">
        <f t="shared" si="39"/>
        <v>43157</v>
      </c>
      <c r="BU48" s="88">
        <f>VLOOKUP(BT48,'Price Data'!$B$4:$AD$1048576,MATCH(BY$4,'Price Data'!$B$2:$AE$2,0),FALSE)</f>
        <v>98.52</v>
      </c>
      <c r="BV48" s="5">
        <f t="shared" si="68"/>
        <v>98.52</v>
      </c>
      <c r="BW48" s="79"/>
      <c r="BX48" s="212">
        <f>IF(BV48&gt;0,(BV48+SUM(BW$11:BW48))/BU$6-1,"N/A")</f>
        <v>9.0218945978655318E-2</v>
      </c>
      <c r="BY48" s="344">
        <f>IF(VLOOKUP(BY$4,Transactions!$C$5:$M$23,7,FALSE)&gt;BT48,0,IF(IFERROR(VLOOKUP(BY$4,Transactions!$C$39:$N$42,8,FALSE),0)&gt;BT48,VLOOKUP(BY$4,Transactions!$C$5:$M$23,5,FALSE),VLOOKUP(BY$4,Transactions!$C$5:$M$23,5,FALSE)-IFERROR(VLOOKUP(BY$4,Transactions!$C$39:$N$42,5,FALSE),0)))</f>
        <v>11</v>
      </c>
      <c r="CA48" s="315">
        <f t="shared" si="40"/>
        <v>43157</v>
      </c>
      <c r="CB48" s="88">
        <f>VLOOKUP(CA48,'Price Data'!$B$4:$AD$1048576,MATCH(CF$4,'Price Data'!$B$2:$AE$2,0),FALSE)</f>
        <v>218.04</v>
      </c>
      <c r="CC48" s="5">
        <f t="shared" si="69"/>
        <v>218.04</v>
      </c>
      <c r="CD48" s="79"/>
      <c r="CE48" s="212">
        <f>IF(CC48&gt;0,(CC48+SUM(CD$11:CD48))/CB$6-1,"N/A")</f>
        <v>-4.3794023712648178E-2</v>
      </c>
      <c r="CF48" s="344">
        <f>IF(VLOOKUP(CF$4,Transactions!$C$5:$M$23,7,FALSE)&gt;CA48,0,IF(IFERROR(VLOOKUP(CF$4,Transactions!$C$39:$N$42,8,FALSE),0)&gt;CA48,VLOOKUP(CF$4,Transactions!$C$5:$M$23,5,FALSE),VLOOKUP(CF$4,Transactions!$C$5:$M$23,5,FALSE)-IFERROR(VLOOKUP(CF$4,Transactions!$C$39:$N$42,5,FALSE),0)))</f>
        <v>6</v>
      </c>
      <c r="CH48" s="315">
        <f t="shared" si="41"/>
        <v>43157</v>
      </c>
      <c r="CI48" s="88">
        <f>VLOOKUP(CH48,'Price Data'!$B$4:$AD$1048576,MATCH(CM$4,'Price Data'!$B$2:$AE$2,0),FALSE)</f>
        <v>79.349999999999994</v>
      </c>
      <c r="CJ48" s="5">
        <f t="shared" si="70"/>
        <v>79.349999999999994</v>
      </c>
      <c r="CK48" s="79"/>
      <c r="CL48" s="212">
        <f>IF(CJ48&gt;0,(CJ48+SUM(CK$11:CK48))/CI$6-1,"N/A")</f>
        <v>7.7832110839445745E-2</v>
      </c>
      <c r="CM48" s="344">
        <f>IF(VLOOKUP(CM$4,Transactions!$C$5:$M$23,7,FALSE)&gt;CH48,0,IF(IFERROR(VLOOKUP(CM$4,Transactions!$C$39:$N$42,8,FALSE),0)&gt;CH48,VLOOKUP(CM$4,Transactions!$C$5:$M$23,5,FALSE),VLOOKUP(CM$4,Transactions!$C$5:$M$23,5,FALSE)-IFERROR(VLOOKUP(CM$4,Transactions!$C$39:$N$42,5,FALSE),0)))</f>
        <v>19</v>
      </c>
      <c r="CO48" s="315">
        <f t="shared" si="42"/>
        <v>43157</v>
      </c>
      <c r="CP48" s="88">
        <f>VLOOKUP(CO48,'Price Data'!$B$4:$AD$1048576,MATCH(CT$4,'Price Data'!$B$2:$AE$2,0),FALSE)</f>
        <v>119.82</v>
      </c>
      <c r="CQ48" s="5">
        <f t="shared" si="71"/>
        <v>119.82</v>
      </c>
      <c r="CR48" s="79"/>
      <c r="CS48" s="212">
        <f>IF(CQ48&gt;0,(CQ48+SUM(CR$11:CR48))/CP$6-1,"N/A")</f>
        <v>6.6393734425062245E-2</v>
      </c>
      <c r="CT48" s="344">
        <f>IF(VLOOKUP(CT$4,Transactions!$C$5:$M$23,7,FALSE)&gt;CO48,0,IF(IFERROR(VLOOKUP(CT$4,Transactions!$C$39:$N$42,8,FALSE),0)&gt;CO48,VLOOKUP(CT$4,Transactions!$C$5:$M$23,5,FALSE),VLOOKUP(CT$4,Transactions!$C$5:$M$23,5,FALSE)-IFERROR(VLOOKUP(CT$4,Transactions!$C$39:$N$42,5,FALSE),0)))</f>
        <v>7</v>
      </c>
      <c r="CV48" s="315">
        <f t="shared" si="43"/>
        <v>43157</v>
      </c>
      <c r="CW48" s="88">
        <f>VLOOKUP(CV48,'Price Data'!$B$4:$AD$1048576,MATCH(DA$4,'Price Data'!$B$2:$AE$2,0),FALSE)</f>
        <v>205.3</v>
      </c>
      <c r="CX48" s="5">
        <f t="shared" si="72"/>
        <v>205.3</v>
      </c>
      <c r="CY48" s="79"/>
      <c r="CZ48" s="212">
        <f>IF(CX48&gt;0,(CX48+SUM(CY$11:CY48))/CW$6-1,"N/A")</f>
        <v>9.1382701610759565E-2</v>
      </c>
      <c r="DA48" s="344">
        <f>IF(VLOOKUP(DA$4,Transactions!$C$5:$M$23,7,FALSE)&gt;CV48,0,IF(IFERROR(VLOOKUP(DA$4,Transactions!$C$39:$N$42,8,FALSE),0)&gt;CV48,VLOOKUP(DA$4,Transactions!$C$5:$M$23,5,FALSE),VLOOKUP(DA$4,Transactions!$C$5:$M$23,5,FALSE)-IFERROR(VLOOKUP(DA$4,Transactions!$C$39:$N$42,5,FALSE),0)))</f>
        <v>9.4038062835574934</v>
      </c>
      <c r="DC48" s="315">
        <f t="shared" si="44"/>
        <v>43157</v>
      </c>
      <c r="DD48" s="88">
        <f>VLOOKUP(DC48,'Price Data'!$B$4:$AD$1048576,MATCH(DH$4,'Price Data'!$B$2:$AE$2,0),FALSE)</f>
        <v>164.03</v>
      </c>
      <c r="DE48" s="5">
        <f t="shared" si="73"/>
        <v>164.03</v>
      </c>
      <c r="DF48" s="79"/>
      <c r="DG48" s="212">
        <f>IF(DE48&gt;0,(DE48+SUM(DF$11:DF48))/DD$6-1,"N/A")</f>
        <v>3.704874502117983E-2</v>
      </c>
      <c r="DH48" s="344">
        <f>IF(VLOOKUP(DH$4,Transactions!$C$5:$M$23,7,FALSE)&gt;DC48,0,IF(IFERROR(VLOOKUP(DH$4,Transactions!$C$39:$N$42,8,FALSE),0)&gt;DC48,VLOOKUP(DH$4,Transactions!$C$5:$M$23,5,FALSE),VLOOKUP(DH$4,Transactions!$C$5:$M$23,5,FALSE)-IFERROR(VLOOKUP(DH$4,Transactions!$C$39:$N$42,5,FALSE),0)))</f>
        <v>64.264399064297919</v>
      </c>
      <c r="DJ48" s="315">
        <f t="shared" si="45"/>
        <v>43157</v>
      </c>
      <c r="DK48" s="88">
        <f>VLOOKUP(DJ48,'Price Data'!$B$4:$AD$1048576,MATCH(DO$4,'Price Data'!$B$2:$AE$2,0),FALSE)</f>
        <v>254.51</v>
      </c>
      <c r="DL48" s="5">
        <f t="shared" si="74"/>
        <v>254.51</v>
      </c>
      <c r="DM48" s="79"/>
      <c r="DN48" s="212">
        <f>IF(DL48&gt;0,(DL48+SUM(DM$11:DM48))/DK$6-1,"N/A")</f>
        <v>2.0121046935748899E-2</v>
      </c>
      <c r="DO48" s="344">
        <f>IF(VLOOKUP(DO$4,Transactions!$C$5:$M$23,7,FALSE)&gt;DJ48,0,IF(IFERROR(VLOOKUP(DO$4,Transactions!$C$39:$N$42,8,FALSE),0)&gt;DJ48,VLOOKUP(DO$4,Transactions!$C$5:$M$23,5,FALSE),VLOOKUP(DO$4,Transactions!$C$5:$M$23,5,FALSE)-IFERROR(VLOOKUP(DO$4,Transactions!$C$39:$N$42,5,FALSE),0)))</f>
        <v>8</v>
      </c>
      <c r="DQ48" s="315">
        <f t="shared" si="46"/>
        <v>43157</v>
      </c>
      <c r="DR48" s="88">
        <f>VLOOKUP(DQ48,'Price Data'!$B$4:$AD$1048576,MATCH(DV$4,'Price Data'!$B$2:$AE$2,0),FALSE)</f>
        <v>95.42</v>
      </c>
      <c r="DS48" s="5">
        <f t="shared" si="75"/>
        <v>95.42</v>
      </c>
      <c r="DT48" s="79"/>
      <c r="DU48" s="212">
        <f>IF(DS48&gt;0,(DS48+SUM(DT$11:DT48))/DR$6-1,"N/A")</f>
        <v>0.12041150339022666</v>
      </c>
      <c r="DV48" s="344">
        <f>IF(VLOOKUP(DV$4,Transactions!$C$5:$M$23,7,FALSE)&gt;DQ48,0,IF(IFERROR(VLOOKUP(DV$4,Transactions!$C$39:$N$42,8,FALSE),0)&gt;DQ48,VLOOKUP(DV$4,Transactions!$C$5:$M$23,5,FALSE),VLOOKUP(DV$4,Transactions!$C$5:$M$23,5,FALSE)-IFERROR(VLOOKUP(DV$4,Transactions!$C$39:$N$42,5,FALSE),0)))</f>
        <v>23</v>
      </c>
      <c r="DX48" s="315">
        <f t="shared" si="47"/>
        <v>43157</v>
      </c>
      <c r="DY48" s="88">
        <f>VLOOKUP(DX48,'Price Data'!$B$4:$AD$1048576,MATCH(EC$4,'Price Data'!$B$2:$AE$2,0),FALSE)</f>
        <v>69.650000000000006</v>
      </c>
      <c r="DZ48" s="5">
        <f t="shared" si="76"/>
        <v>69.650000000000006</v>
      </c>
      <c r="EA48" s="79"/>
      <c r="EB48" s="212">
        <f>IF(DZ48&gt;0,(DZ48+SUM(EA$11:EA48))/DY$6-1,"N/A")</f>
        <v>0.11350919264588333</v>
      </c>
      <c r="EC48" s="344">
        <f>IF(VLOOKUP(EC$4,Transactions!$C$5:$M$23,7,FALSE)&gt;DX48,0,IF(IFERROR(VLOOKUP(EC$4,Transactions!$C$39:$N$42,8,FALSE),0)&gt;DX48,VLOOKUP(EC$4,Transactions!$C$5:$M$23,5,FALSE),VLOOKUP(EC$4,Transactions!$C$5:$M$23,5,FALSE)-IFERROR(VLOOKUP(EC$4,Transactions!$C$39:$N$42,5,FALSE),0)))</f>
        <v>27</v>
      </c>
      <c r="EF48" s="315">
        <f t="shared" si="48"/>
        <v>43157</v>
      </c>
      <c r="EG48" s="88">
        <f>VLOOKUP(EF48,'Price Data'!$B$4:$AD$1048576,MATCH(EK$4,'Price Data'!$B$2:$AE$2,0),FALSE)</f>
        <v>10.69</v>
      </c>
      <c r="EH48" s="5">
        <f t="shared" si="77"/>
        <v>0</v>
      </c>
      <c r="EI48" s="79"/>
      <c r="EJ48" s="212" t="str">
        <f>IF(EH48&gt;0,(EH48+SUM(EI$11:EI48))/EG$6-1,"N/A")</f>
        <v>N/A</v>
      </c>
      <c r="EK48" s="344">
        <f>IF(VLOOKUP(EK$4,Transactions!$C$26:$M$34,7,FALSE)&gt;EF48,0,IF(IFERROR(VLOOKUP(EK$4,Transactions!$C$45:$N85,8,FALSE),0)&gt;EF48,VLOOKUP(EK$4,Transactions!$C$26:$M$34,5,FALSE),VLOOKUP(EK$4,Transactions!$C$26:$M$34,5,FALSE)-IFERROR(VLOOKUP(EK$4,Transactions!$C$45:$N$47,5,FALSE),0)))</f>
        <v>0</v>
      </c>
      <c r="EM48" s="315">
        <f t="shared" si="49"/>
        <v>43157</v>
      </c>
      <c r="EN48" s="88">
        <f>VLOOKUP(EM48,'Price Data'!$B$4:$AD$1048576,MATCH(ER$4,'Price Data'!$B$2:$AE$2,0),FALSE)</f>
        <v>86.54</v>
      </c>
      <c r="EO48" s="5">
        <f t="shared" si="78"/>
        <v>86.54</v>
      </c>
      <c r="EP48" s="79"/>
      <c r="EQ48" s="212">
        <f>IF(EO48&gt;0,(EO48+SUM(EP$11:EP48))/EN$6-1,"N/A")</f>
        <v>-4.0568416227366733E-3</v>
      </c>
      <c r="ER48" s="344">
        <f>IF(VLOOKUP(ER$4,Transactions!$C$26:$M$34,7,FALSE)&gt;EM48,0,IF(IFERROR(VLOOKUP(ER$4,Transactions!$C$45:$N85,8,FALSE),0)&gt;EM48,VLOOKUP(ER$4,Transactions!$C$26:$M$34,5,FALSE),VLOOKUP(ER$4,Transactions!$C$26:$M$34,5,FALSE)-IFERROR(VLOOKUP(ER$4,Transactions!$C$45:$N$47,5,FALSE),0)))</f>
        <v>0</v>
      </c>
      <c r="ET48" s="315">
        <f t="shared" si="50"/>
        <v>43157</v>
      </c>
      <c r="EU48" s="88">
        <f>VLOOKUP(ET48,'Price Data'!$B$4:$AD$1048576,MATCH(EY$4,'Price Data'!$B$2:$AE$2,0),FALSE)</f>
        <v>85.09</v>
      </c>
      <c r="EV48" s="5">
        <f t="shared" si="79"/>
        <v>85.09</v>
      </c>
      <c r="EW48" s="79"/>
      <c r="EX48" s="212">
        <f>IF(EV48&gt;0,(EV48+SUM(EW$11:EW48))/EU$6-1,"N/A")</f>
        <v>-2.3732692527749122E-2</v>
      </c>
      <c r="EY48" s="344">
        <f>IF(VLOOKUP(EY$4,Transactions!$C$26:$M$34,7,FALSE)&gt;ET48,0,IF(IFERROR(VLOOKUP(EY$4,Transactions!$C$45:$N85,8,FALSE),0)&gt;ET48,VLOOKUP(EY$4,Transactions!$C$26:$M$34,5,FALSE),VLOOKUP(EY$4,Transactions!$C$26:$M$34,5,FALSE)-IFERROR(VLOOKUP(EY$4,Transactions!$C$45:$N$47,5,FALSE),0)))</f>
        <v>12.608879734523402</v>
      </c>
      <c r="FA48" s="315">
        <f t="shared" si="51"/>
        <v>43157</v>
      </c>
      <c r="FB48" s="88">
        <f>VLOOKUP(FA48,'Price Data'!$B$4:$AD$1048576,MATCH(FF$4,'Price Data'!$B$2:$AE$2,0),FALSE)</f>
        <v>50.771700000000003</v>
      </c>
      <c r="FC48" s="5">
        <f t="shared" si="80"/>
        <v>50.771700000000003</v>
      </c>
      <c r="FD48" s="79"/>
      <c r="FE48" s="212">
        <f>IF(FC48&gt;0,(FC48+SUM(FD$11:FD48))/FB$6-1,"N/A")</f>
        <v>-7.5931343865808243E-3</v>
      </c>
      <c r="FF48" s="344">
        <f>IF(VLOOKUP(FF$4,Transactions!$C$26:$M$34,7,FALSE)&gt;FA48,0,IF(IFERROR(VLOOKUP(FF$4,Transactions!$C$45:$N85,8,FALSE),0)&gt;FA48,VLOOKUP(FF$4,Transactions!$C$26:$M$34,5,FALSE),VLOOKUP(FF$4,Transactions!$C$26:$M$34,5,FALSE)-IFERROR(VLOOKUP(FF$4,Transactions!$C$45:$N$47,5,FALSE),0)))</f>
        <v>20.356738833625901</v>
      </c>
      <c r="FH48" s="315">
        <f t="shared" si="52"/>
        <v>43157</v>
      </c>
      <c r="FI48" s="88">
        <f>VLOOKUP(FH48,'Price Data'!$B$4:$AD$1048576,MATCH(FM$4,'Price Data'!$B$2:$AE$2,0),FALSE)</f>
        <v>24.26</v>
      </c>
      <c r="FJ48" s="5">
        <f t="shared" si="81"/>
        <v>24.26</v>
      </c>
      <c r="FK48" s="79"/>
      <c r="FL48" s="212">
        <f>IF(FJ48&gt;0,(FJ48+SUM(FK$11:FK48))/FI$6-1,"N/A")</f>
        <v>-3.6960985626283138E-3</v>
      </c>
      <c r="FM48" s="344">
        <f>IF(VLOOKUP(FM$4,Transactions!$C$26:$M$34,7,FALSE)&gt;FH48,0,IF(IFERROR(VLOOKUP(FM$4,Transactions!$C$45:$N85,8,FALSE),0)&gt;FH48,VLOOKUP(FM$4,Transactions!$C$26:$M$34,5,FALSE),VLOOKUP(FM$4,Transactions!$C$26:$M$34,5,FALSE)-IFERROR(VLOOKUP(FM$4,Transactions!$C$45:$N$47,5,FALSE),0)))</f>
        <v>64.516221765913755</v>
      </c>
      <c r="FO48" s="315">
        <f t="shared" si="53"/>
        <v>43157</v>
      </c>
      <c r="FP48" s="88">
        <f>VLOOKUP(FO48,'Price Data'!$B$4:$AD$1048576,MATCH(FT$4,'Price Data'!$B$2:$AE$2,0),FALSE)</f>
        <v>102.25</v>
      </c>
      <c r="FQ48" s="5">
        <f t="shared" si="82"/>
        <v>102.25</v>
      </c>
      <c r="FR48" s="79"/>
      <c r="FS48" s="212">
        <f>IF(FQ48&gt;0,(FQ48+SUM(FR$11:FR48))/FP$6-1,"N/A")</f>
        <v>-2.9856966941365748E-2</v>
      </c>
      <c r="FT48" s="344">
        <f>IF(VLOOKUP(FT$4,Transactions!$C$26:$M$34,7,FALSE)&gt;FO48,0,IF(IFERROR(VLOOKUP(FT$4,Transactions!$C$45:$N85,8,FALSE),0)&gt;FO48,VLOOKUP(FT$4,Transactions!$C$26:$M$34,5,FALSE),VLOOKUP(FT$4,Transactions!$C$26:$M$34,5,FALSE)-IFERROR(VLOOKUP(FT$4,Transactions!$C$45:$N$47,5,FALSE),0)))</f>
        <v>4.6685611442644692</v>
      </c>
      <c r="FV48" s="315">
        <f t="shared" si="54"/>
        <v>43157</v>
      </c>
      <c r="FW48" s="88">
        <f>VLOOKUP(FV48,'Price Data'!$B$4:$AD$1048576,MATCH(GA$4,'Price Data'!$B$2:$AE$2,0),FALSE)</f>
        <v>112.99</v>
      </c>
      <c r="FX48" s="5">
        <f t="shared" si="83"/>
        <v>112.99</v>
      </c>
      <c r="FY48" s="79"/>
      <c r="FZ48" s="212">
        <f>IF(FX48&gt;0,(FX48+SUM(FY$11:FY48))/FW$6-1,"N/A")</f>
        <v>-2.4117140396210157E-2</v>
      </c>
      <c r="GA48" s="344">
        <f>IF(VLOOKUP(GA$4,Transactions!$C$26:$M$34,7,FALSE)&gt;FV48,0,IF(IFERROR(VLOOKUP(GA$4,Transactions!$C$45:$N85,8,FALSE),0)&gt;FV48,VLOOKUP(GA$4,Transactions!$C$26:$M$34,5,FALSE),VLOOKUP(GA$4,Transactions!$C$26:$M$34,5,FALSE)-IFERROR(VLOOKUP(GA$4,Transactions!$C$45:$N$47,5,FALSE),0)))</f>
        <v>17.517743324720069</v>
      </c>
      <c r="GD48" s="315">
        <f t="shared" si="55"/>
        <v>43157</v>
      </c>
      <c r="GE48" s="88">
        <f>VLOOKUP(GD48,'Price Data'!$B$4:$AD$1048576,MATCH(GI$4,'Price Data'!$B$2:$AE$2,0),FALSE)</f>
        <v>1639.172</v>
      </c>
      <c r="GF48" s="5">
        <f t="shared" si="84"/>
        <v>1639.172</v>
      </c>
      <c r="GG48" s="79"/>
      <c r="GH48" s="212">
        <f>IF(GF48&gt;0,(GF48+SUM(GG$11:GG48))/GE$6-1,"N/A")</f>
        <v>3.5634994345356663E-2</v>
      </c>
      <c r="GI48" s="374">
        <v>0.5</v>
      </c>
      <c r="GK48" s="315">
        <f t="shared" si="56"/>
        <v>43157</v>
      </c>
      <c r="GL48" s="88">
        <f>VLOOKUP(GK48,'Price Data'!$B$4:$AD$1048576,MATCH(GP$4,'Price Data'!$B$2:$AE$2,0),FALSE)</f>
        <v>2159.67</v>
      </c>
      <c r="GM48" s="5">
        <f t="shared" si="26"/>
        <v>2159.67</v>
      </c>
      <c r="GN48" s="79"/>
      <c r="GO48" s="212">
        <f>IF(GM48&gt;0,(GM48+SUM(GN$11:GN48))/GL$6-1,"N/A")</f>
        <v>2.6727519075804063E-2</v>
      </c>
      <c r="GP48" s="374">
        <v>0.2</v>
      </c>
      <c r="GR48" s="315">
        <f t="shared" si="57"/>
        <v>43157</v>
      </c>
      <c r="GS48" s="88">
        <f>VLOOKUP(GR48,'Price Data'!$B$4:$AD$1048576,MATCH(GW$4,'Price Data'!$B$2:$AE$2,0),FALSE)</f>
        <v>2004.42</v>
      </c>
      <c r="GT48" s="5">
        <f t="shared" si="85"/>
        <v>2004.42</v>
      </c>
      <c r="GU48" s="79"/>
      <c r="GV48" s="212">
        <f>IF(GT48&gt;0,(GT48+SUM(GU$11:GU48))/GS$6-1,"N/A")</f>
        <v>-2.0499714127943491E-2</v>
      </c>
      <c r="GW48" s="374">
        <v>0.3</v>
      </c>
    </row>
    <row r="49" spans="1:205" x14ac:dyDescent="0.25">
      <c r="A49">
        <v>39</v>
      </c>
      <c r="B49" s="315">
        <f>'Price Data'!B43</f>
        <v>43158</v>
      </c>
      <c r="C49" s="200">
        <f t="shared" si="58"/>
        <v>24397.710859126808</v>
      </c>
      <c r="D49" s="200">
        <f t="shared" si="28"/>
        <v>0</v>
      </c>
      <c r="E49" s="200">
        <f t="shared" si="59"/>
        <v>6108.4501797098683</v>
      </c>
      <c r="F49" s="200">
        <f t="shared" si="29"/>
        <v>0</v>
      </c>
      <c r="I49" s="315">
        <f t="shared" si="30"/>
        <v>43158</v>
      </c>
      <c r="J49" s="88">
        <f>VLOOKUP(I49,'Price Data'!$B$4:$AD$1048576,MATCH(N$4,'Price Data'!$B$2:$AE$2,0),FALSE)</f>
        <v>68.25</v>
      </c>
      <c r="K49" s="5">
        <f t="shared" si="0"/>
        <v>0</v>
      </c>
      <c r="M49" s="212" t="str">
        <f>IF(K49&gt;0,(K49+SUM(L$11:L49))/J$6-1,"N/A")</f>
        <v>N/A</v>
      </c>
      <c r="N49" s="344">
        <f>IF(VLOOKUP(N$4,Transactions!$C$5:$M$23,7,FALSE)&gt;I49,0,IF(IFERROR(VLOOKUP(N$4,Transactions!$C$39:$N$42,8,FALSE),0)&gt;I49,VLOOKUP(N$4,Transactions!$C$5:$M$23,5,FALSE),VLOOKUP(N$4,Transactions!$C$5:$M$23,5,FALSE)-IFERROR(VLOOKUP(N$4,Transactions!$C$39:$N$42,5,FALSE),0)))</f>
        <v>0</v>
      </c>
      <c r="P49" s="315">
        <f t="shared" si="31"/>
        <v>43158</v>
      </c>
      <c r="Q49" s="88">
        <f>VLOOKUP(P49,'Price Data'!$B$4:$AD$1048576,MATCH(U$4,'Price Data'!$B$2:$AE$2,0),FALSE)</f>
        <v>60.71</v>
      </c>
      <c r="R49" s="5">
        <f t="shared" si="60"/>
        <v>0</v>
      </c>
      <c r="T49" s="212" t="str">
        <f>IF(R49&gt;0,(R49+SUM(S$11:S49))/Q$6-1,"N/A")</f>
        <v>N/A</v>
      </c>
      <c r="U49" s="344">
        <f>IF(VLOOKUP(U$4,Transactions!$C$5:$M$23,7,FALSE)&gt;P49,0,IF(IFERROR(VLOOKUP(U$4,Transactions!$C$39:$N$42,8,FALSE),0)&gt;P49,VLOOKUP(U$4,Transactions!$C$5:$M$23,5,FALSE),VLOOKUP(U$4,Transactions!$C$5:$M$23,5,FALSE)-IFERROR(VLOOKUP(U$4,Transactions!$C$39:$N$42,5,FALSE),0)))</f>
        <v>0</v>
      </c>
      <c r="W49" s="315">
        <f t="shared" si="32"/>
        <v>43158</v>
      </c>
      <c r="X49" s="88">
        <f>VLOOKUP(W49,'Price Data'!$B$4:$AD$1048576,MATCH(AB$4,'Price Data'!$B$2:$AE$2,0),FALSE)</f>
        <v>104.87</v>
      </c>
      <c r="Y49" s="5">
        <f t="shared" si="61"/>
        <v>0</v>
      </c>
      <c r="Z49" s="79"/>
      <c r="AA49" s="212" t="str">
        <f>IF(Y49&gt;0,(Y49+SUM(Z$11:Z49))/X$6-1,"N/A")</f>
        <v>N/A</v>
      </c>
      <c r="AB49" s="344">
        <f>IF(VLOOKUP(AB$4,Transactions!$C$5:$M$23,7,FALSE)&gt;W49,0,IF(IFERROR(VLOOKUP(AB$4,Transactions!$C$39:$N$42,8,FALSE),0)&gt;W49,VLOOKUP(AB$4,Transactions!$C$5:$M$23,5,FALSE),VLOOKUP(AB$4,Transactions!$C$5:$M$23,5,FALSE)-IFERROR(VLOOKUP(AB$4,Transactions!$C$39:$N$42,5,FALSE),0)))</f>
        <v>0</v>
      </c>
      <c r="AD49" s="315">
        <f t="shared" si="33"/>
        <v>43158</v>
      </c>
      <c r="AE49" s="88">
        <f>VLOOKUP(AD49,'Price Data'!$B$4:$AD$1048576,MATCH(AI$4,'Price Data'!$B$2:$AE$2,0),FALSE)</f>
        <v>74.56</v>
      </c>
      <c r="AF49" s="5">
        <f t="shared" si="62"/>
        <v>0</v>
      </c>
      <c r="AG49" s="79"/>
      <c r="AH49" s="212" t="str">
        <f>IF(AF49&gt;0,(AF49+SUM(AG$11:AG49))/AE$6-1,"N/A")</f>
        <v>N/A</v>
      </c>
      <c r="AI49" s="344">
        <f>IF(VLOOKUP(AI$4,Transactions!$C$5:$M$23,7,FALSE)&gt;AD49,0,IF(IFERROR(VLOOKUP(AI$4,Transactions!$C$39:$N$42,8,FALSE),0)&gt;AD49,VLOOKUP(AI$4,Transactions!$C$5:$M$23,5,FALSE),VLOOKUP(AI$4,Transactions!$C$5:$M$23,5,FALSE)-IFERROR(VLOOKUP(AI$4,Transactions!$C$39:$N$42,5,FALSE),0)))</f>
        <v>0</v>
      </c>
      <c r="AK49" s="315">
        <f t="shared" si="34"/>
        <v>43158</v>
      </c>
      <c r="AL49" s="88">
        <f>VLOOKUP(AK49,'Price Data'!$B$4:$AD$1048576,MATCH(AP$4,'Price Data'!$B$2:$AE$2,0),FALSE)</f>
        <v>430.98</v>
      </c>
      <c r="AM49" s="5">
        <f t="shared" si="63"/>
        <v>0</v>
      </c>
      <c r="AN49" s="79"/>
      <c r="AO49" s="212" t="str">
        <f>IF(AM49&gt;0,(AM49+SUM(AN$11:AN49))/AL$6-1,"N/A")</f>
        <v>N/A</v>
      </c>
      <c r="AP49" s="344">
        <f>IF(VLOOKUP(AP$4,Transactions!$C$5:$M$23,7,FALSE)&gt;AK49,0,IF(IFERROR(VLOOKUP(AP$4,Transactions!$C$39:$N$42,8,FALSE),0)&gt;AK49,VLOOKUP(AP$4,Transactions!$C$5:$M$23,5,FALSE),VLOOKUP(AP$4,Transactions!$C$5:$M$23,5,FALSE)-IFERROR(VLOOKUP(AP$4,Transactions!$C$39:$N$42,5,FALSE),0)))</f>
        <v>0</v>
      </c>
      <c r="AR49" s="315">
        <f t="shared" si="35"/>
        <v>43158</v>
      </c>
      <c r="AS49" s="88">
        <f>VLOOKUP(AR49,'Price Data'!$B$4:$AD$1048576,MATCH(AW$4,'Price Data'!$B$2:$AE$2,0),FALSE)</f>
        <v>118.26</v>
      </c>
      <c r="AT49" s="5">
        <f t="shared" si="64"/>
        <v>0</v>
      </c>
      <c r="AU49" s="79"/>
      <c r="AV49" s="212" t="str">
        <f>IF(AT49&gt;0,(AT49+SUM(AU$11:AU49))/AS$6-1,"N/A")</f>
        <v>N/A</v>
      </c>
      <c r="AW49" s="344">
        <f>IF(VLOOKUP(AW$4,Transactions!$C$5:$M$23,7,FALSE)&gt;AR49,0,IF(IFERROR(VLOOKUP(AW$4,Transactions!$C$39:$N$42,8,FALSE),0)&gt;AR49,VLOOKUP(AW$4,Transactions!$C$5:$M$23,5,FALSE),VLOOKUP(AW$4,Transactions!$C$5:$M$23,5,FALSE)-IFERROR(VLOOKUP(AW$4,Transactions!$C$39:$N$42,5,FALSE),0)))</f>
        <v>0</v>
      </c>
      <c r="AY49" s="315">
        <f t="shared" si="36"/>
        <v>43158</v>
      </c>
      <c r="AZ49" s="88">
        <f>VLOOKUP(AY49,'Price Data'!$B$4:$AD$1048576,MATCH(BD$4,'Price Data'!$B$2:$AE$2,0),FALSE)</f>
        <v>116.47</v>
      </c>
      <c r="BA49" s="5">
        <f t="shared" si="65"/>
        <v>0</v>
      </c>
      <c r="BB49" s="79"/>
      <c r="BC49" s="212" t="str">
        <f>IF(BA49&gt;0,(BA49+SUM(BB$11:BB49))/AZ$6-1,"N/A")</f>
        <v>N/A</v>
      </c>
      <c r="BD49" s="344">
        <f>IF(VLOOKUP(BD$4,Transactions!$C$5:$M$23,7,FALSE)&gt;AY49,0,IF(IFERROR(VLOOKUP(BD$4,Transactions!$C$39:$N$42,8,FALSE),0)&gt;AY49,VLOOKUP(BD$4,Transactions!$C$5:$M$23,5,FALSE),VLOOKUP(BD$4,Transactions!$C$5:$M$23,5,FALSE)-IFERROR(VLOOKUP(BD$4,Transactions!$C$39:$N$42,5,FALSE),0)))</f>
        <v>0</v>
      </c>
      <c r="BF49" s="315">
        <f t="shared" si="37"/>
        <v>43158</v>
      </c>
      <c r="BG49" s="88">
        <f>VLOOKUP(BF49,'Price Data'!$B$4:$AD$1048576,MATCH(BK$4,'Price Data'!$B$2:$AE$2,0),FALSE)</f>
        <v>67.84</v>
      </c>
      <c r="BH49" s="5">
        <f t="shared" si="66"/>
        <v>67.84</v>
      </c>
      <c r="BI49" s="79"/>
      <c r="BJ49" s="212">
        <f>IF(BH49&gt;0,(BH49+SUM(BI$11:BI49))/BG$6-1,"N/A")</f>
        <v>0.11357702349869458</v>
      </c>
      <c r="BK49" s="344">
        <f>IF(VLOOKUP(BK$4,Transactions!$C$5:$M$23,7,FALSE)&gt;BF49,0,IF(IFERROR(VLOOKUP(BK$4,Transactions!$C$39:$N$42,8,FALSE),0)&gt;BF49,VLOOKUP(BK$4,Transactions!$C$5:$M$23,5,FALSE),VLOOKUP(BK$4,Transactions!$C$5:$M$23,5,FALSE)-IFERROR(VLOOKUP(BK$4,Transactions!$C$39:$N$42,5,FALSE),0)))</f>
        <v>10</v>
      </c>
      <c r="BM49" s="315">
        <f t="shared" si="38"/>
        <v>43158</v>
      </c>
      <c r="BN49" s="88">
        <f>VLOOKUP(BM49,'Price Data'!$B$4:$AD$1048576,MATCH(BR$4,'Price Data'!$B$2:$AE$2,0),FALSE)</f>
        <v>57.64</v>
      </c>
      <c r="BO49" s="5">
        <f t="shared" si="67"/>
        <v>57.64</v>
      </c>
      <c r="BP49" s="79"/>
      <c r="BQ49" s="212">
        <f>IF(BO49&gt;0,(BO49+SUM(BP$11:BP49))/BN$6-1,"N/A")</f>
        <v>0.12949921752738658</v>
      </c>
      <c r="BR49" s="344">
        <f>IF(VLOOKUP(BR$4,Transactions!$C$5:$M$23,7,FALSE)&gt;BM49,0,IF(IFERROR(VLOOKUP(BR$4,Transactions!$C$39:$N$42,8,FALSE),0)&gt;BM49,VLOOKUP(BR$4,Transactions!$C$5:$M$23,5,FALSE),VLOOKUP(BR$4,Transactions!$C$5:$M$23,5,FALSE)-IFERROR(VLOOKUP(BR$4,Transactions!$C$39:$N$42,5,FALSE),0)))</f>
        <v>12</v>
      </c>
      <c r="BT49" s="315">
        <f t="shared" si="39"/>
        <v>43158</v>
      </c>
      <c r="BU49" s="88">
        <f>VLOOKUP(BT49,'Price Data'!$B$4:$AD$1048576,MATCH(BY$4,'Price Data'!$B$2:$AE$2,0),FALSE)</f>
        <v>97.24</v>
      </c>
      <c r="BV49" s="5">
        <f t="shared" si="68"/>
        <v>97.24</v>
      </c>
      <c r="BW49" s="79"/>
      <c r="BX49" s="212">
        <f>IF(BV49&gt;0,(BV49+SUM(BW$11:BW49))/BU$6-1,"N/A")</f>
        <v>7.6135988557596956E-2</v>
      </c>
      <c r="BY49" s="344">
        <f>IF(VLOOKUP(BY$4,Transactions!$C$5:$M$23,7,FALSE)&gt;BT49,0,IF(IFERROR(VLOOKUP(BY$4,Transactions!$C$39:$N$42,8,FALSE),0)&gt;BT49,VLOOKUP(BY$4,Transactions!$C$5:$M$23,5,FALSE),VLOOKUP(BY$4,Transactions!$C$5:$M$23,5,FALSE)-IFERROR(VLOOKUP(BY$4,Transactions!$C$39:$N$42,5,FALSE),0)))</f>
        <v>11</v>
      </c>
      <c r="CA49" s="315">
        <f t="shared" si="40"/>
        <v>43158</v>
      </c>
      <c r="CB49" s="88">
        <f>VLOOKUP(CA49,'Price Data'!$B$4:$AD$1048576,MATCH(CF$4,'Price Data'!$B$2:$AE$2,0),FALSE)</f>
        <v>218.05</v>
      </c>
      <c r="CC49" s="5">
        <f t="shared" si="69"/>
        <v>218.05</v>
      </c>
      <c r="CD49" s="79"/>
      <c r="CE49" s="212">
        <f>IF(CC49&gt;0,(CC49+SUM(CD$11:CD49))/CB$6-1,"N/A")</f>
        <v>-4.3750273439208898E-2</v>
      </c>
      <c r="CF49" s="344">
        <f>IF(VLOOKUP(CF$4,Transactions!$C$5:$M$23,7,FALSE)&gt;CA49,0,IF(IFERROR(VLOOKUP(CF$4,Transactions!$C$39:$N$42,8,FALSE),0)&gt;CA49,VLOOKUP(CF$4,Transactions!$C$5:$M$23,5,FALSE),VLOOKUP(CF$4,Transactions!$C$5:$M$23,5,FALSE)-IFERROR(VLOOKUP(CF$4,Transactions!$C$39:$N$42,5,FALSE),0)))</f>
        <v>6</v>
      </c>
      <c r="CH49" s="315">
        <f t="shared" si="41"/>
        <v>43158</v>
      </c>
      <c r="CI49" s="88">
        <f>VLOOKUP(CH49,'Price Data'!$B$4:$AD$1048576,MATCH(CM$4,'Price Data'!$B$2:$AE$2,0),FALSE)</f>
        <v>79.459999999999994</v>
      </c>
      <c r="CJ49" s="5">
        <f t="shared" si="70"/>
        <v>79.459999999999994</v>
      </c>
      <c r="CK49" s="79"/>
      <c r="CL49" s="212">
        <f>IF(CJ49&gt;0,(CJ49+SUM(CK$11:CK49))/CI$6-1,"N/A")</f>
        <v>7.9326270035316337E-2</v>
      </c>
      <c r="CM49" s="344">
        <f>IF(VLOOKUP(CM$4,Transactions!$C$5:$M$23,7,FALSE)&gt;CH49,0,IF(IFERROR(VLOOKUP(CM$4,Transactions!$C$39:$N$42,8,FALSE),0)&gt;CH49,VLOOKUP(CM$4,Transactions!$C$5:$M$23,5,FALSE),VLOOKUP(CM$4,Transactions!$C$5:$M$23,5,FALSE)-IFERROR(VLOOKUP(CM$4,Transactions!$C$39:$N$42,5,FALSE),0)))</f>
        <v>19</v>
      </c>
      <c r="CO49" s="315">
        <f t="shared" si="42"/>
        <v>43158</v>
      </c>
      <c r="CP49" s="88">
        <f>VLOOKUP(CO49,'Price Data'!$B$4:$AD$1048576,MATCH(CT$4,'Price Data'!$B$2:$AE$2,0),FALSE)</f>
        <v>118.58</v>
      </c>
      <c r="CQ49" s="5">
        <f t="shared" si="71"/>
        <v>118.58</v>
      </c>
      <c r="CR49" s="79"/>
      <c r="CS49" s="212">
        <f>IF(CQ49&gt;0,(CQ49+SUM(CR$11:CR49))/CP$6-1,"N/A")</f>
        <v>5.5357778568885685E-2</v>
      </c>
      <c r="CT49" s="344">
        <f>IF(VLOOKUP(CT$4,Transactions!$C$5:$M$23,7,FALSE)&gt;CO49,0,IF(IFERROR(VLOOKUP(CT$4,Transactions!$C$39:$N$42,8,FALSE),0)&gt;CO49,VLOOKUP(CT$4,Transactions!$C$5:$M$23,5,FALSE),VLOOKUP(CT$4,Transactions!$C$5:$M$23,5,FALSE)-IFERROR(VLOOKUP(CT$4,Transactions!$C$39:$N$42,5,FALSE),0)))</f>
        <v>7</v>
      </c>
      <c r="CV49" s="315">
        <f t="shared" si="43"/>
        <v>43158</v>
      </c>
      <c r="CW49" s="88">
        <f>VLOOKUP(CV49,'Price Data'!$B$4:$AD$1048576,MATCH(DA$4,'Price Data'!$B$2:$AE$2,0),FALSE)</f>
        <v>202.86</v>
      </c>
      <c r="CX49" s="5">
        <f t="shared" si="72"/>
        <v>202.86</v>
      </c>
      <c r="CY49" s="79"/>
      <c r="CZ49" s="212">
        <f>IF(CX49&gt;0,(CX49+SUM(CY$11:CY49))/CW$6-1,"N/A")</f>
        <v>7.8411567699750107E-2</v>
      </c>
      <c r="DA49" s="344">
        <f>IF(VLOOKUP(DA$4,Transactions!$C$5:$M$23,7,FALSE)&gt;CV49,0,IF(IFERROR(VLOOKUP(DA$4,Transactions!$C$39:$N$42,8,FALSE),0)&gt;CV49,VLOOKUP(DA$4,Transactions!$C$5:$M$23,5,FALSE),VLOOKUP(DA$4,Transactions!$C$5:$M$23,5,FALSE)-IFERROR(VLOOKUP(DA$4,Transactions!$C$39:$N$42,5,FALSE),0)))</f>
        <v>9.4038062835574934</v>
      </c>
      <c r="DC49" s="315">
        <f t="shared" si="44"/>
        <v>43158</v>
      </c>
      <c r="DD49" s="88">
        <f>VLOOKUP(DC49,'Price Data'!$B$4:$AD$1048576,MATCH(DH$4,'Price Data'!$B$2:$AE$2,0),FALSE)</f>
        <v>161.97</v>
      </c>
      <c r="DE49" s="5">
        <f t="shared" si="73"/>
        <v>161.97</v>
      </c>
      <c r="DF49" s="79"/>
      <c r="DG49" s="212">
        <f>IF(DE49&gt;0,(DE49+SUM(DF$11:DF49))/DD$6-1,"N/A")</f>
        <v>2.4024783460833365E-2</v>
      </c>
      <c r="DH49" s="344">
        <f>IF(VLOOKUP(DH$4,Transactions!$C$5:$M$23,7,FALSE)&gt;DC49,0,IF(IFERROR(VLOOKUP(DH$4,Transactions!$C$39:$N$42,8,FALSE),0)&gt;DC49,VLOOKUP(DH$4,Transactions!$C$5:$M$23,5,FALSE),VLOOKUP(DH$4,Transactions!$C$5:$M$23,5,FALSE)-IFERROR(VLOOKUP(DH$4,Transactions!$C$39:$N$42,5,FALSE),0)))</f>
        <v>64.264399064297919</v>
      </c>
      <c r="DJ49" s="315">
        <f t="shared" si="45"/>
        <v>43158</v>
      </c>
      <c r="DK49" s="88">
        <f>VLOOKUP(DJ49,'Price Data'!$B$4:$AD$1048576,MATCH(DO$4,'Price Data'!$B$2:$AE$2,0),FALSE)</f>
        <v>248.74</v>
      </c>
      <c r="DL49" s="5">
        <f t="shared" si="74"/>
        <v>248.74</v>
      </c>
      <c r="DM49" s="79"/>
      <c r="DN49" s="212">
        <f>IF(DL49&gt;0,(DL49+SUM(DM$11:DM49))/DK$6-1,"N/A")</f>
        <v>-3.0061325103210024E-3</v>
      </c>
      <c r="DO49" s="344">
        <f>IF(VLOOKUP(DO$4,Transactions!$C$5:$M$23,7,FALSE)&gt;DJ49,0,IF(IFERROR(VLOOKUP(DO$4,Transactions!$C$39:$N$42,8,FALSE),0)&gt;DJ49,VLOOKUP(DO$4,Transactions!$C$5:$M$23,5,FALSE),VLOOKUP(DO$4,Transactions!$C$5:$M$23,5,FALSE)-IFERROR(VLOOKUP(DO$4,Transactions!$C$39:$N$42,5,FALSE),0)))</f>
        <v>8</v>
      </c>
      <c r="DQ49" s="315">
        <f t="shared" si="46"/>
        <v>43158</v>
      </c>
      <c r="DR49" s="88">
        <f>VLOOKUP(DQ49,'Price Data'!$B$4:$AD$1048576,MATCH(DV$4,'Price Data'!$B$2:$AE$2,0),FALSE)</f>
        <v>94.2</v>
      </c>
      <c r="DS49" s="5">
        <f t="shared" si="75"/>
        <v>94.2</v>
      </c>
      <c r="DT49" s="79"/>
      <c r="DU49" s="212">
        <f>IF(DS49&gt;0,(DS49+SUM(DT$11:DT49))/DR$6-1,"N/A")</f>
        <v>0.10614916997895718</v>
      </c>
      <c r="DV49" s="344">
        <f>IF(VLOOKUP(DV$4,Transactions!$C$5:$M$23,7,FALSE)&gt;DQ49,0,IF(IFERROR(VLOOKUP(DV$4,Transactions!$C$39:$N$42,8,FALSE),0)&gt;DQ49,VLOOKUP(DV$4,Transactions!$C$5:$M$23,5,FALSE),VLOOKUP(DV$4,Transactions!$C$5:$M$23,5,FALSE)-IFERROR(VLOOKUP(DV$4,Transactions!$C$39:$N$42,5,FALSE),0)))</f>
        <v>23</v>
      </c>
      <c r="DX49" s="315">
        <f t="shared" si="47"/>
        <v>43158</v>
      </c>
      <c r="DY49" s="88">
        <f>VLOOKUP(DX49,'Price Data'!$B$4:$AD$1048576,MATCH(EC$4,'Price Data'!$B$2:$AE$2,0),FALSE)</f>
        <v>68.03</v>
      </c>
      <c r="DZ49" s="5">
        <f t="shared" si="76"/>
        <v>68.03</v>
      </c>
      <c r="EA49" s="79"/>
      <c r="EB49" s="212">
        <f>IF(DZ49&gt;0,(DZ49+SUM(EA$11:EA49))/DY$6-1,"N/A")</f>
        <v>8.7609912070343743E-2</v>
      </c>
      <c r="EC49" s="344">
        <f>IF(VLOOKUP(EC$4,Transactions!$C$5:$M$23,7,FALSE)&gt;DX49,0,IF(IFERROR(VLOOKUP(EC$4,Transactions!$C$39:$N$42,8,FALSE),0)&gt;DX49,VLOOKUP(EC$4,Transactions!$C$5:$M$23,5,FALSE),VLOOKUP(EC$4,Transactions!$C$5:$M$23,5,FALSE)-IFERROR(VLOOKUP(EC$4,Transactions!$C$39:$N$42,5,FALSE),0)))</f>
        <v>27</v>
      </c>
      <c r="EF49" s="315">
        <f t="shared" si="48"/>
        <v>43158</v>
      </c>
      <c r="EG49" s="88">
        <f>VLOOKUP(EF49,'Price Data'!$B$4:$AD$1048576,MATCH(EK$4,'Price Data'!$B$2:$AE$2,0),FALSE)</f>
        <v>10.69</v>
      </c>
      <c r="EH49" s="5">
        <f t="shared" si="77"/>
        <v>0</v>
      </c>
      <c r="EI49" s="79"/>
      <c r="EJ49" s="212" t="str">
        <f>IF(EH49&gt;0,(EH49+SUM(EI$11:EI49))/EG$6-1,"N/A")</f>
        <v>N/A</v>
      </c>
      <c r="EK49" s="344">
        <f>IF(VLOOKUP(EK$4,Transactions!$C$26:$M$34,7,FALSE)&gt;EF49,0,IF(IFERROR(VLOOKUP(EK$4,Transactions!$C$45:$N86,8,FALSE),0)&gt;EF49,VLOOKUP(EK$4,Transactions!$C$26:$M$34,5,FALSE),VLOOKUP(EK$4,Transactions!$C$26:$M$34,5,FALSE)-IFERROR(VLOOKUP(EK$4,Transactions!$C$45:$N$47,5,FALSE),0)))</f>
        <v>0</v>
      </c>
      <c r="EM49" s="315">
        <f t="shared" si="49"/>
        <v>43158</v>
      </c>
      <c r="EN49" s="88">
        <f>VLOOKUP(EM49,'Price Data'!$B$4:$AD$1048576,MATCH(ER$4,'Price Data'!$B$2:$AE$2,0),FALSE)</f>
        <v>86.31</v>
      </c>
      <c r="EO49" s="5">
        <f t="shared" si="78"/>
        <v>86.31</v>
      </c>
      <c r="EP49" s="79"/>
      <c r="EQ49" s="212">
        <f>IF(EO49&gt;0,(EO49+SUM(EP$11:EP49))/EN$6-1,"N/A")</f>
        <v>-6.692642677057159E-3</v>
      </c>
      <c r="ER49" s="344">
        <f>IF(VLOOKUP(ER$4,Transactions!$C$26:$M$34,7,FALSE)&gt;EM49,0,IF(IFERROR(VLOOKUP(ER$4,Transactions!$C$45:$N86,8,FALSE),0)&gt;EM49,VLOOKUP(ER$4,Transactions!$C$26:$M$34,5,FALSE),VLOOKUP(ER$4,Transactions!$C$26:$M$34,5,FALSE)-IFERROR(VLOOKUP(ER$4,Transactions!$C$45:$N$47,5,FALSE),0)))</f>
        <v>0</v>
      </c>
      <c r="ET49" s="315">
        <f t="shared" si="50"/>
        <v>43158</v>
      </c>
      <c r="EU49" s="88">
        <f>VLOOKUP(ET49,'Price Data'!$B$4:$AD$1048576,MATCH(EY$4,'Price Data'!$B$2:$AE$2,0),FALSE)</f>
        <v>84.78</v>
      </c>
      <c r="EV49" s="5">
        <f t="shared" si="79"/>
        <v>84.78</v>
      </c>
      <c r="EW49" s="79"/>
      <c r="EX49" s="212">
        <f>IF(EV49&gt;0,(EV49+SUM(EW$11:EW49))/EU$6-1,"N/A")</f>
        <v>-2.7280009154365459E-2</v>
      </c>
      <c r="EY49" s="344">
        <f>IF(VLOOKUP(EY$4,Transactions!$C$26:$M$34,7,FALSE)&gt;ET49,0,IF(IFERROR(VLOOKUP(EY$4,Transactions!$C$45:$N86,8,FALSE),0)&gt;ET49,VLOOKUP(EY$4,Transactions!$C$26:$M$34,5,FALSE),VLOOKUP(EY$4,Transactions!$C$26:$M$34,5,FALSE)-IFERROR(VLOOKUP(EY$4,Transactions!$C$45:$N$47,5,FALSE),0)))</f>
        <v>12.608879734523402</v>
      </c>
      <c r="FA49" s="315">
        <f t="shared" si="51"/>
        <v>43158</v>
      </c>
      <c r="FB49" s="88">
        <f>VLOOKUP(FA49,'Price Data'!$B$4:$AD$1048576,MATCH(FF$4,'Price Data'!$B$2:$AE$2,0),FALSE)</f>
        <v>50.37</v>
      </c>
      <c r="FC49" s="5">
        <f t="shared" si="80"/>
        <v>50.37</v>
      </c>
      <c r="FD49" s="79"/>
      <c r="FE49" s="212">
        <f>IF(FC49&gt;0,(FC49+SUM(FD$11:FD49))/FB$6-1,"N/A")</f>
        <v>-1.5428125609518339E-2</v>
      </c>
      <c r="FF49" s="344">
        <f>IF(VLOOKUP(FF$4,Transactions!$C$26:$M$34,7,FALSE)&gt;FA49,0,IF(IFERROR(VLOOKUP(FF$4,Transactions!$C$45:$N86,8,FALSE),0)&gt;FA49,VLOOKUP(FF$4,Transactions!$C$26:$M$34,5,FALSE),VLOOKUP(FF$4,Transactions!$C$26:$M$34,5,FALSE)-IFERROR(VLOOKUP(FF$4,Transactions!$C$45:$N$47,5,FALSE),0)))</f>
        <v>20.356738833625901</v>
      </c>
      <c r="FH49" s="315">
        <f t="shared" si="52"/>
        <v>43158</v>
      </c>
      <c r="FI49" s="88">
        <f>VLOOKUP(FH49,'Price Data'!$B$4:$AD$1048576,MATCH(FM$4,'Price Data'!$B$2:$AE$2,0),FALSE)</f>
        <v>24.22</v>
      </c>
      <c r="FJ49" s="5">
        <f t="shared" si="81"/>
        <v>24.22</v>
      </c>
      <c r="FK49" s="79"/>
      <c r="FL49" s="212">
        <f>IF(FJ49&gt;0,(FJ49+SUM(FK$11:FK49))/FI$6-1,"N/A")</f>
        <v>-5.3388090349076878E-3</v>
      </c>
      <c r="FM49" s="344">
        <f>IF(VLOOKUP(FM$4,Transactions!$C$26:$M$34,7,FALSE)&gt;FH49,0,IF(IFERROR(VLOOKUP(FM$4,Transactions!$C$45:$N86,8,FALSE),0)&gt;FH49,VLOOKUP(FM$4,Transactions!$C$26:$M$34,5,FALSE),VLOOKUP(FM$4,Transactions!$C$26:$M$34,5,FALSE)-IFERROR(VLOOKUP(FM$4,Transactions!$C$45:$N$47,5,FALSE),0)))</f>
        <v>64.516221765913755</v>
      </c>
      <c r="FO49" s="315">
        <f t="shared" si="53"/>
        <v>43158</v>
      </c>
      <c r="FP49" s="88">
        <f>VLOOKUP(FO49,'Price Data'!$B$4:$AD$1048576,MATCH(FT$4,'Price Data'!$B$2:$AE$2,0),FALSE)</f>
        <v>101.93</v>
      </c>
      <c r="FQ49" s="5">
        <f t="shared" si="82"/>
        <v>101.93</v>
      </c>
      <c r="FR49" s="79"/>
      <c r="FS49" s="212">
        <f>IF(FQ49&gt;0,(FQ49+SUM(FR$11:FR49))/FP$6-1,"N/A")</f>
        <v>-3.2888131097849604E-2</v>
      </c>
      <c r="FT49" s="344">
        <f>IF(VLOOKUP(FT$4,Transactions!$C$26:$M$34,7,FALSE)&gt;FO49,0,IF(IFERROR(VLOOKUP(FT$4,Transactions!$C$45:$N86,8,FALSE),0)&gt;FO49,VLOOKUP(FT$4,Transactions!$C$26:$M$34,5,FALSE),VLOOKUP(FT$4,Transactions!$C$26:$M$34,5,FALSE)-IFERROR(VLOOKUP(FT$4,Transactions!$C$45:$N$47,5,FALSE),0)))</f>
        <v>4.6685611442644692</v>
      </c>
      <c r="FV49" s="315">
        <f t="shared" si="54"/>
        <v>43158</v>
      </c>
      <c r="FW49" s="88">
        <f>VLOOKUP(FV49,'Price Data'!$B$4:$AD$1048576,MATCH(GA$4,'Price Data'!$B$2:$AE$2,0),FALSE)</f>
        <v>112.78</v>
      </c>
      <c r="FX49" s="5">
        <f t="shared" si="83"/>
        <v>112.78</v>
      </c>
      <c r="FY49" s="79"/>
      <c r="FZ49" s="212">
        <f>IF(FX49&gt;0,(FX49+SUM(FY$11:FY49))/FW$6-1,"N/A")</f>
        <v>-2.5925925925925797E-2</v>
      </c>
      <c r="GA49" s="344">
        <f>IF(VLOOKUP(GA$4,Transactions!$C$26:$M$34,7,FALSE)&gt;FV49,0,IF(IFERROR(VLOOKUP(GA$4,Transactions!$C$45:$N86,8,FALSE),0)&gt;FV49,VLOOKUP(GA$4,Transactions!$C$26:$M$34,5,FALSE),VLOOKUP(GA$4,Transactions!$C$26:$M$34,5,FALSE)-IFERROR(VLOOKUP(GA$4,Transactions!$C$45:$N$47,5,FALSE),0)))</f>
        <v>17.517743324720069</v>
      </c>
      <c r="GD49" s="315">
        <f t="shared" si="55"/>
        <v>43158</v>
      </c>
      <c r="GE49" s="88">
        <f>VLOOKUP(GD49,'Price Data'!$B$4:$AD$1048576,MATCH(GI$4,'Price Data'!$B$2:$AE$2,0),FALSE)</f>
        <v>1618.088</v>
      </c>
      <c r="GF49" s="5">
        <f t="shared" si="84"/>
        <v>1618.088</v>
      </c>
      <c r="GG49" s="79"/>
      <c r="GH49" s="212">
        <f>IF(GF49&gt;0,(GF49+SUM(GG$11:GG49))/GE$6-1,"N/A")</f>
        <v>2.2314044365258301E-2</v>
      </c>
      <c r="GI49" s="374">
        <v>0.5</v>
      </c>
      <c r="GK49" s="315">
        <f t="shared" si="56"/>
        <v>43158</v>
      </c>
      <c r="GL49" s="88">
        <f>VLOOKUP(GK49,'Price Data'!$B$4:$AD$1048576,MATCH(GP$4,'Price Data'!$B$2:$AE$2,0),FALSE)</f>
        <v>2140.5700000000002</v>
      </c>
      <c r="GM49" s="5">
        <f t="shared" si="26"/>
        <v>2140.5700000000002</v>
      </c>
      <c r="GN49" s="79"/>
      <c r="GO49" s="212">
        <f>IF(GM49&gt;0,(GM49+SUM(GN$11:GN49))/GL$6-1,"N/A")</f>
        <v>1.7647198649837437E-2</v>
      </c>
      <c r="GP49" s="374">
        <v>0.2</v>
      </c>
      <c r="GR49" s="315">
        <f t="shared" si="57"/>
        <v>43158</v>
      </c>
      <c r="GS49" s="88">
        <f>VLOOKUP(GR49,'Price Data'!$B$4:$AD$1048576,MATCH(GW$4,'Price Data'!$B$2:$AE$2,0),FALSE)</f>
        <v>1999.7</v>
      </c>
      <c r="GT49" s="5">
        <f t="shared" si="85"/>
        <v>1999.7</v>
      </c>
      <c r="GU49" s="79"/>
      <c r="GV49" s="212">
        <f>IF(GT49&gt;0,(GT49+SUM(GU$11:GU49))/GS$6-1,"N/A")</f>
        <v>-2.2806237386200912E-2</v>
      </c>
      <c r="GW49" s="374">
        <v>0.3</v>
      </c>
    </row>
    <row r="50" spans="1:205" x14ac:dyDescent="0.25">
      <c r="A50">
        <v>40</v>
      </c>
      <c r="B50" s="315">
        <f>'Price Data'!B44</f>
        <v>43159</v>
      </c>
      <c r="C50" s="200">
        <f t="shared" si="58"/>
        <v>24166.146910845833</v>
      </c>
      <c r="D50" s="200">
        <f t="shared" si="28"/>
        <v>0</v>
      </c>
      <c r="E50" s="200">
        <f t="shared" si="59"/>
        <v>6106.4955834946531</v>
      </c>
      <c r="F50" s="200">
        <f t="shared" si="29"/>
        <v>0</v>
      </c>
      <c r="I50" s="315">
        <f t="shared" si="30"/>
        <v>43159</v>
      </c>
      <c r="J50" s="88">
        <f>VLOOKUP(I50,'Price Data'!$B$4:$AD$1048576,MATCH(N$4,'Price Data'!$B$2:$AE$2,0),FALSE)</f>
        <v>67.73</v>
      </c>
      <c r="K50" s="5">
        <f t="shared" si="0"/>
        <v>0</v>
      </c>
      <c r="M50" s="212" t="str">
        <f>IF(K50&gt;0,(K50+SUM(L$11:L50))/J$6-1,"N/A")</f>
        <v>N/A</v>
      </c>
      <c r="N50" s="344">
        <f>IF(VLOOKUP(N$4,Transactions!$C$5:$M$23,7,FALSE)&gt;I50,0,IF(IFERROR(VLOOKUP(N$4,Transactions!$C$39:$N$42,8,FALSE),0)&gt;I50,VLOOKUP(N$4,Transactions!$C$5:$M$23,5,FALSE),VLOOKUP(N$4,Transactions!$C$5:$M$23,5,FALSE)-IFERROR(VLOOKUP(N$4,Transactions!$C$39:$N$42,5,FALSE),0)))</f>
        <v>0</v>
      </c>
      <c r="P50" s="315">
        <f t="shared" si="31"/>
        <v>43159</v>
      </c>
      <c r="Q50" s="88">
        <f>VLOOKUP(P50,'Price Data'!$B$4:$AD$1048576,MATCH(U$4,'Price Data'!$B$2:$AE$2,0),FALSE)</f>
        <v>59.63</v>
      </c>
      <c r="R50" s="5">
        <f t="shared" si="60"/>
        <v>0</v>
      </c>
      <c r="T50" s="212" t="str">
        <f>IF(R50&gt;0,(R50+SUM(S$11:S50))/Q$6-1,"N/A")</f>
        <v>N/A</v>
      </c>
      <c r="U50" s="344">
        <f>IF(VLOOKUP(U$4,Transactions!$C$5:$M$23,7,FALSE)&gt;P50,0,IF(IFERROR(VLOOKUP(U$4,Transactions!$C$39:$N$42,8,FALSE),0)&gt;P50,VLOOKUP(U$4,Transactions!$C$5:$M$23,5,FALSE),VLOOKUP(U$4,Transactions!$C$5:$M$23,5,FALSE)-IFERROR(VLOOKUP(U$4,Transactions!$C$39:$N$42,5,FALSE),0)))</f>
        <v>0</v>
      </c>
      <c r="W50" s="315">
        <f t="shared" si="32"/>
        <v>43159</v>
      </c>
      <c r="X50" s="88">
        <f>VLOOKUP(W50,'Price Data'!$B$4:$AD$1048576,MATCH(AB$4,'Price Data'!$B$2:$AE$2,0),FALSE)</f>
        <v>103.16</v>
      </c>
      <c r="Y50" s="5">
        <f t="shared" si="61"/>
        <v>0</v>
      </c>
      <c r="Z50" s="79"/>
      <c r="AA50" s="212" t="str">
        <f>IF(Y50&gt;0,(Y50+SUM(Z$11:Z50))/X$6-1,"N/A")</f>
        <v>N/A</v>
      </c>
      <c r="AB50" s="344">
        <f>IF(VLOOKUP(AB$4,Transactions!$C$5:$M$23,7,FALSE)&gt;W50,0,IF(IFERROR(VLOOKUP(AB$4,Transactions!$C$39:$N$42,8,FALSE),0)&gt;W50,VLOOKUP(AB$4,Transactions!$C$5:$M$23,5,FALSE),VLOOKUP(AB$4,Transactions!$C$5:$M$23,5,FALSE)-IFERROR(VLOOKUP(AB$4,Transactions!$C$39:$N$42,5,FALSE),0)))</f>
        <v>0</v>
      </c>
      <c r="AD50" s="315">
        <f t="shared" si="33"/>
        <v>43159</v>
      </c>
      <c r="AE50" s="88">
        <f>VLOOKUP(AD50,'Price Data'!$B$4:$AD$1048576,MATCH(AI$4,'Price Data'!$B$2:$AE$2,0),FALSE)</f>
        <v>74.38</v>
      </c>
      <c r="AF50" s="5">
        <f t="shared" si="62"/>
        <v>0</v>
      </c>
      <c r="AG50" s="79"/>
      <c r="AH50" s="212" t="str">
        <f>IF(AF50&gt;0,(AF50+SUM(AG$11:AG50))/AE$6-1,"N/A")</f>
        <v>N/A</v>
      </c>
      <c r="AI50" s="344">
        <f>IF(VLOOKUP(AI$4,Transactions!$C$5:$M$23,7,FALSE)&gt;AD50,0,IF(IFERROR(VLOOKUP(AI$4,Transactions!$C$39:$N$42,8,FALSE),0)&gt;AD50,VLOOKUP(AI$4,Transactions!$C$5:$M$23,5,FALSE),VLOOKUP(AI$4,Transactions!$C$5:$M$23,5,FALSE)-IFERROR(VLOOKUP(AI$4,Transactions!$C$39:$N$42,5,FALSE),0)))</f>
        <v>0</v>
      </c>
      <c r="AK50" s="315">
        <f t="shared" si="34"/>
        <v>43159</v>
      </c>
      <c r="AL50" s="88">
        <f>VLOOKUP(AK50,'Price Data'!$B$4:$AD$1048576,MATCH(AP$4,'Price Data'!$B$2:$AE$2,0),FALSE)</f>
        <v>426.45</v>
      </c>
      <c r="AM50" s="5">
        <f t="shared" si="63"/>
        <v>0</v>
      </c>
      <c r="AN50" s="79"/>
      <c r="AO50" s="212" t="str">
        <f>IF(AM50&gt;0,(AM50+SUM(AN$11:AN50))/AL$6-1,"N/A")</f>
        <v>N/A</v>
      </c>
      <c r="AP50" s="344">
        <f>IF(VLOOKUP(AP$4,Transactions!$C$5:$M$23,7,FALSE)&gt;AK50,0,IF(IFERROR(VLOOKUP(AP$4,Transactions!$C$39:$N$42,8,FALSE),0)&gt;AK50,VLOOKUP(AP$4,Transactions!$C$5:$M$23,5,FALSE),VLOOKUP(AP$4,Transactions!$C$5:$M$23,5,FALSE)-IFERROR(VLOOKUP(AP$4,Transactions!$C$39:$N$42,5,FALSE),0)))</f>
        <v>0</v>
      </c>
      <c r="AR50" s="315">
        <f t="shared" si="35"/>
        <v>43159</v>
      </c>
      <c r="AS50" s="88">
        <f>VLOOKUP(AR50,'Price Data'!$B$4:$AD$1048576,MATCH(AW$4,'Price Data'!$B$2:$AE$2,0),FALSE)</f>
        <v>115.83</v>
      </c>
      <c r="AT50" s="5">
        <f t="shared" si="64"/>
        <v>0</v>
      </c>
      <c r="AU50" s="79"/>
      <c r="AV50" s="212" t="str">
        <f>IF(AT50&gt;0,(AT50+SUM(AU$11:AU50))/AS$6-1,"N/A")</f>
        <v>N/A</v>
      </c>
      <c r="AW50" s="344">
        <f>IF(VLOOKUP(AW$4,Transactions!$C$5:$M$23,7,FALSE)&gt;AR50,0,IF(IFERROR(VLOOKUP(AW$4,Transactions!$C$39:$N$42,8,FALSE),0)&gt;AR50,VLOOKUP(AW$4,Transactions!$C$5:$M$23,5,FALSE),VLOOKUP(AW$4,Transactions!$C$5:$M$23,5,FALSE)-IFERROR(VLOOKUP(AW$4,Transactions!$C$39:$N$42,5,FALSE),0)))</f>
        <v>0</v>
      </c>
      <c r="AY50" s="315">
        <f t="shared" si="36"/>
        <v>43159</v>
      </c>
      <c r="AZ50" s="88">
        <f>VLOOKUP(AY50,'Price Data'!$B$4:$AD$1048576,MATCH(BD$4,'Price Data'!$B$2:$AE$2,0),FALSE)</f>
        <v>116.25</v>
      </c>
      <c r="BA50" s="5">
        <f t="shared" si="65"/>
        <v>0</v>
      </c>
      <c r="BB50" s="79"/>
      <c r="BC50" s="212" t="str">
        <f>IF(BA50&gt;0,(BA50+SUM(BB$11:BB50))/AZ$6-1,"N/A")</f>
        <v>N/A</v>
      </c>
      <c r="BD50" s="344">
        <f>IF(VLOOKUP(BD$4,Transactions!$C$5:$M$23,7,FALSE)&gt;AY50,0,IF(IFERROR(VLOOKUP(BD$4,Transactions!$C$39:$N$42,8,FALSE),0)&gt;AY50,VLOOKUP(BD$4,Transactions!$C$5:$M$23,5,FALSE),VLOOKUP(BD$4,Transactions!$C$5:$M$23,5,FALSE)-IFERROR(VLOOKUP(BD$4,Transactions!$C$39:$N$42,5,FALSE),0)))</f>
        <v>0</v>
      </c>
      <c r="BF50" s="315">
        <f t="shared" si="37"/>
        <v>43159</v>
      </c>
      <c r="BG50" s="88">
        <f>VLOOKUP(BF50,'Price Data'!$B$4:$AD$1048576,MATCH(BK$4,'Price Data'!$B$2:$AE$2,0),FALSE)</f>
        <v>66.2</v>
      </c>
      <c r="BH50" s="5">
        <f t="shared" si="66"/>
        <v>66.2</v>
      </c>
      <c r="BI50" s="79"/>
      <c r="BJ50" s="212">
        <f>IF(BH50&gt;0,(BH50+SUM(BI$11:BI50))/BG$6-1,"N/A")</f>
        <v>8.6814621409921688E-2</v>
      </c>
      <c r="BK50" s="344">
        <f>IF(VLOOKUP(BK$4,Transactions!$C$5:$M$23,7,FALSE)&gt;BF50,0,IF(IFERROR(VLOOKUP(BK$4,Transactions!$C$39:$N$42,8,FALSE),0)&gt;BF50,VLOOKUP(BK$4,Transactions!$C$5:$M$23,5,FALSE),VLOOKUP(BK$4,Transactions!$C$5:$M$23,5,FALSE)-IFERROR(VLOOKUP(BK$4,Transactions!$C$39:$N$42,5,FALSE),0)))</f>
        <v>10</v>
      </c>
      <c r="BM50" s="315">
        <f t="shared" si="38"/>
        <v>43159</v>
      </c>
      <c r="BN50" s="88">
        <f>VLOOKUP(BM50,'Price Data'!$B$4:$AD$1048576,MATCH(BR$4,'Price Data'!$B$2:$AE$2,0),FALSE)</f>
        <v>57.59</v>
      </c>
      <c r="BO50" s="5">
        <f t="shared" si="67"/>
        <v>57.59</v>
      </c>
      <c r="BP50" s="79"/>
      <c r="BQ50" s="212">
        <f>IF(BO50&gt;0,(BO50+SUM(BP$11:BP50))/BN$6-1,"N/A")</f>
        <v>0.12852112676056349</v>
      </c>
      <c r="BR50" s="344">
        <f>IF(VLOOKUP(BR$4,Transactions!$C$5:$M$23,7,FALSE)&gt;BM50,0,IF(IFERROR(VLOOKUP(BR$4,Transactions!$C$39:$N$42,8,FALSE),0)&gt;BM50,VLOOKUP(BR$4,Transactions!$C$5:$M$23,5,FALSE),VLOOKUP(BR$4,Transactions!$C$5:$M$23,5,FALSE)-IFERROR(VLOOKUP(BR$4,Transactions!$C$39:$N$42,5,FALSE),0)))</f>
        <v>12</v>
      </c>
      <c r="BT50" s="315">
        <f t="shared" si="39"/>
        <v>43159</v>
      </c>
      <c r="BU50" s="88">
        <f>VLOOKUP(BT50,'Price Data'!$B$4:$AD$1048576,MATCH(BY$4,'Price Data'!$B$2:$AE$2,0),FALSE)</f>
        <v>95.57</v>
      </c>
      <c r="BV50" s="5">
        <f t="shared" si="68"/>
        <v>95.57</v>
      </c>
      <c r="BW50" s="79"/>
      <c r="BX50" s="212">
        <f>IF(BV50&gt;0,(BV50+SUM(BW$11:BW50))/BU$6-1,"N/A")</f>
        <v>5.7762130047309679E-2</v>
      </c>
      <c r="BY50" s="344">
        <f>IF(VLOOKUP(BY$4,Transactions!$C$5:$M$23,7,FALSE)&gt;BT50,0,IF(IFERROR(VLOOKUP(BY$4,Transactions!$C$39:$N$42,8,FALSE),0)&gt;BT50,VLOOKUP(BY$4,Transactions!$C$5:$M$23,5,FALSE),VLOOKUP(BY$4,Transactions!$C$5:$M$23,5,FALSE)-IFERROR(VLOOKUP(BY$4,Transactions!$C$39:$N$42,5,FALSE),0)))</f>
        <v>11</v>
      </c>
      <c r="CA50" s="315">
        <f t="shared" si="40"/>
        <v>43159</v>
      </c>
      <c r="CB50" s="88">
        <f>VLOOKUP(CA50,'Price Data'!$B$4:$AD$1048576,MATCH(CF$4,'Price Data'!$B$2:$AE$2,0),FALSE)</f>
        <v>215.48</v>
      </c>
      <c r="CC50" s="5">
        <f t="shared" si="69"/>
        <v>215.48</v>
      </c>
      <c r="CD50" s="79"/>
      <c r="CE50" s="212">
        <f>IF(CC50&gt;0,(CC50+SUM(CD$11:CD50))/CB$6-1,"N/A")</f>
        <v>-5.4994093713085723E-2</v>
      </c>
      <c r="CF50" s="344">
        <f>IF(VLOOKUP(CF$4,Transactions!$C$5:$M$23,7,FALSE)&gt;CA50,0,IF(IFERROR(VLOOKUP(CF$4,Transactions!$C$39:$N$42,8,FALSE),0)&gt;CA50,VLOOKUP(CF$4,Transactions!$C$5:$M$23,5,FALSE),VLOOKUP(CF$4,Transactions!$C$5:$M$23,5,FALSE)-IFERROR(VLOOKUP(CF$4,Transactions!$C$39:$N$42,5,FALSE),0)))</f>
        <v>6</v>
      </c>
      <c r="CH50" s="315">
        <f t="shared" si="41"/>
        <v>43159</v>
      </c>
      <c r="CI50" s="88">
        <f>VLOOKUP(CH50,'Price Data'!$B$4:$AD$1048576,MATCH(CM$4,'Price Data'!$B$2:$AE$2,0),FALSE)</f>
        <v>79.41</v>
      </c>
      <c r="CJ50" s="5">
        <f t="shared" si="70"/>
        <v>79.41</v>
      </c>
      <c r="CK50" s="79"/>
      <c r="CL50" s="212">
        <f>IF(CJ50&gt;0,(CJ50+SUM(CK$11:CK50))/CI$6-1,"N/A")</f>
        <v>7.8647106764466068E-2</v>
      </c>
      <c r="CM50" s="344">
        <f>IF(VLOOKUP(CM$4,Transactions!$C$5:$M$23,7,FALSE)&gt;CH50,0,IF(IFERROR(VLOOKUP(CM$4,Transactions!$C$39:$N$42,8,FALSE),0)&gt;CH50,VLOOKUP(CM$4,Transactions!$C$5:$M$23,5,FALSE),VLOOKUP(CM$4,Transactions!$C$5:$M$23,5,FALSE)-IFERROR(VLOOKUP(CM$4,Transactions!$C$39:$N$42,5,FALSE),0)))</f>
        <v>19</v>
      </c>
      <c r="CO50" s="315">
        <f t="shared" si="42"/>
        <v>43159</v>
      </c>
      <c r="CP50" s="88">
        <f>VLOOKUP(CO50,'Price Data'!$B$4:$AD$1048576,MATCH(CT$4,'Price Data'!$B$2:$AE$2,0),FALSE)</f>
        <v>117.06</v>
      </c>
      <c r="CQ50" s="5">
        <f t="shared" si="71"/>
        <v>117.06</v>
      </c>
      <c r="CR50" s="79"/>
      <c r="CS50" s="212">
        <f>IF(CQ50&gt;0,(CQ50+SUM(CR$11:CR50))/CP$6-1,"N/A")</f>
        <v>4.1829832680669199E-2</v>
      </c>
      <c r="CT50" s="344">
        <f>IF(VLOOKUP(CT$4,Transactions!$C$5:$M$23,7,FALSE)&gt;CO50,0,IF(IFERROR(VLOOKUP(CT$4,Transactions!$C$39:$N$42,8,FALSE),0)&gt;CO50,VLOOKUP(CT$4,Transactions!$C$5:$M$23,5,FALSE),VLOOKUP(CT$4,Transactions!$C$5:$M$23,5,FALSE)-IFERROR(VLOOKUP(CT$4,Transactions!$C$39:$N$42,5,FALSE),0)))</f>
        <v>7</v>
      </c>
      <c r="CV50" s="315">
        <f t="shared" si="43"/>
        <v>43159</v>
      </c>
      <c r="CW50" s="88">
        <f>VLOOKUP(CV50,'Price Data'!$B$4:$AD$1048576,MATCH(DA$4,'Price Data'!$B$2:$AE$2,0),FALSE)</f>
        <v>202.87</v>
      </c>
      <c r="CX50" s="5">
        <f t="shared" si="72"/>
        <v>202.87</v>
      </c>
      <c r="CY50" s="79"/>
      <c r="CZ50" s="212">
        <f>IF(CX50&gt;0,(CX50+SUM(CY$11:CY50))/CW$6-1,"N/A")</f>
        <v>7.8464728084631341E-2</v>
      </c>
      <c r="DA50" s="344">
        <f>IF(VLOOKUP(DA$4,Transactions!$C$5:$M$23,7,FALSE)&gt;CV50,0,IF(IFERROR(VLOOKUP(DA$4,Transactions!$C$39:$N$42,8,FALSE),0)&gt;CV50,VLOOKUP(DA$4,Transactions!$C$5:$M$23,5,FALSE),VLOOKUP(DA$4,Transactions!$C$5:$M$23,5,FALSE)-IFERROR(VLOOKUP(DA$4,Transactions!$C$39:$N$42,5,FALSE),0)))</f>
        <v>9.4038062835574934</v>
      </c>
      <c r="DC50" s="315">
        <f t="shared" si="44"/>
        <v>43159</v>
      </c>
      <c r="DD50" s="88">
        <f>VLOOKUP(DC50,'Price Data'!$B$4:$AD$1048576,MATCH(DH$4,'Price Data'!$B$2:$AE$2,0),FALSE)</f>
        <v>160.19999999999999</v>
      </c>
      <c r="DE50" s="5">
        <f t="shared" si="73"/>
        <v>160.19999999999999</v>
      </c>
      <c r="DF50" s="79"/>
      <c r="DG50" s="212">
        <f>IF(DE50&gt;0,(DE50+SUM(DF$11:DF50))/DD$6-1,"N/A")</f>
        <v>1.2834292217234644E-2</v>
      </c>
      <c r="DH50" s="344">
        <f>IF(VLOOKUP(DH$4,Transactions!$C$5:$M$23,7,FALSE)&gt;DC50,0,IF(IFERROR(VLOOKUP(DH$4,Transactions!$C$39:$N$42,8,FALSE),0)&gt;DC50,VLOOKUP(DH$4,Transactions!$C$5:$M$23,5,FALSE),VLOOKUP(DH$4,Transactions!$C$5:$M$23,5,FALSE)-IFERROR(VLOOKUP(DH$4,Transactions!$C$39:$N$42,5,FALSE),0)))</f>
        <v>64.264399064297919</v>
      </c>
      <c r="DJ50" s="315">
        <f t="shared" si="45"/>
        <v>43159</v>
      </c>
      <c r="DK50" s="88">
        <f>VLOOKUP(DJ50,'Price Data'!$B$4:$AD$1048576,MATCH(DO$4,'Price Data'!$B$2:$AE$2,0),FALSE)</f>
        <v>246.41</v>
      </c>
      <c r="DL50" s="5">
        <f t="shared" si="74"/>
        <v>246.41</v>
      </c>
      <c r="DM50" s="79"/>
      <c r="DN50" s="212">
        <f>IF(DL50&gt;0,(DL50+SUM(DM$11:DM50))/DK$6-1,"N/A")</f>
        <v>-1.2345184175718504E-2</v>
      </c>
      <c r="DO50" s="344">
        <f>IF(VLOOKUP(DO$4,Transactions!$C$5:$M$23,7,FALSE)&gt;DJ50,0,IF(IFERROR(VLOOKUP(DO$4,Transactions!$C$39:$N$42,8,FALSE),0)&gt;DJ50,VLOOKUP(DO$4,Transactions!$C$5:$M$23,5,FALSE),VLOOKUP(DO$4,Transactions!$C$5:$M$23,5,FALSE)-IFERROR(VLOOKUP(DO$4,Transactions!$C$39:$N$42,5,FALSE),0)))</f>
        <v>8</v>
      </c>
      <c r="DQ50" s="315">
        <f t="shared" si="46"/>
        <v>43159</v>
      </c>
      <c r="DR50" s="88">
        <f>VLOOKUP(DQ50,'Price Data'!$B$4:$AD$1048576,MATCH(DV$4,'Price Data'!$B$2:$AE$2,0),FALSE)</f>
        <v>93.77</v>
      </c>
      <c r="DS50" s="5">
        <f t="shared" si="75"/>
        <v>93.77</v>
      </c>
      <c r="DT50" s="79"/>
      <c r="DU50" s="212">
        <f>IF(DS50&gt;0,(DS50+SUM(DT$11:DT50))/DR$6-1,"N/A")</f>
        <v>0.10112228197334572</v>
      </c>
      <c r="DV50" s="344">
        <f>IF(VLOOKUP(DV$4,Transactions!$C$5:$M$23,7,FALSE)&gt;DQ50,0,IF(IFERROR(VLOOKUP(DV$4,Transactions!$C$39:$N$42,8,FALSE),0)&gt;DQ50,VLOOKUP(DV$4,Transactions!$C$5:$M$23,5,FALSE),VLOOKUP(DV$4,Transactions!$C$5:$M$23,5,FALSE)-IFERROR(VLOOKUP(DV$4,Transactions!$C$39:$N$42,5,FALSE),0)))</f>
        <v>23</v>
      </c>
      <c r="DX50" s="315">
        <f t="shared" si="47"/>
        <v>43159</v>
      </c>
      <c r="DY50" s="88">
        <f>VLOOKUP(DX50,'Price Data'!$B$4:$AD$1048576,MATCH(EC$4,'Price Data'!$B$2:$AE$2,0),FALSE)</f>
        <v>67.03</v>
      </c>
      <c r="DZ50" s="5">
        <f t="shared" si="76"/>
        <v>67.03</v>
      </c>
      <c r="EA50" s="79"/>
      <c r="EB50" s="212">
        <f>IF(DZ50&gt;0,(DZ50+SUM(EA$11:EA50))/DY$6-1,"N/A")</f>
        <v>7.1622701838529146E-2</v>
      </c>
      <c r="EC50" s="344">
        <f>IF(VLOOKUP(EC$4,Transactions!$C$5:$M$23,7,FALSE)&gt;DX50,0,IF(IFERROR(VLOOKUP(EC$4,Transactions!$C$39:$N$42,8,FALSE),0)&gt;DX50,VLOOKUP(EC$4,Transactions!$C$5:$M$23,5,FALSE),VLOOKUP(EC$4,Transactions!$C$5:$M$23,5,FALSE)-IFERROR(VLOOKUP(EC$4,Transactions!$C$39:$N$42,5,FALSE),0)))</f>
        <v>27</v>
      </c>
      <c r="EF50" s="315">
        <f t="shared" si="48"/>
        <v>43159</v>
      </c>
      <c r="EG50" s="88">
        <f>VLOOKUP(EF50,'Price Data'!$B$4:$AD$1048576,MATCH(EK$4,'Price Data'!$B$2:$AE$2,0),FALSE)</f>
        <v>10.69</v>
      </c>
      <c r="EH50" s="5">
        <f t="shared" si="77"/>
        <v>0</v>
      </c>
      <c r="EI50" s="79"/>
      <c r="EJ50" s="212" t="str">
        <f>IF(EH50&gt;0,(EH50+SUM(EI$11:EI50))/EG$6-1,"N/A")</f>
        <v>N/A</v>
      </c>
      <c r="EK50" s="344">
        <f>IF(VLOOKUP(EK$4,Transactions!$C$26:$M$34,7,FALSE)&gt;EF50,0,IF(IFERROR(VLOOKUP(EK$4,Transactions!$C$45:$N87,8,FALSE),0)&gt;EF50,VLOOKUP(EK$4,Transactions!$C$26:$M$34,5,FALSE),VLOOKUP(EK$4,Transactions!$C$26:$M$34,5,FALSE)-IFERROR(VLOOKUP(EK$4,Transactions!$C$45:$N$47,5,FALSE),0)))</f>
        <v>0</v>
      </c>
      <c r="EM50" s="315">
        <f t="shared" si="49"/>
        <v>43159</v>
      </c>
      <c r="EN50" s="88">
        <f>VLOOKUP(EM50,'Price Data'!$B$4:$AD$1048576,MATCH(ER$4,'Price Data'!$B$2:$AE$2,0),FALSE)</f>
        <v>86.18</v>
      </c>
      <c r="EO50" s="5">
        <f t="shared" si="78"/>
        <v>86.18</v>
      </c>
      <c r="EP50" s="79"/>
      <c r="EQ50" s="212">
        <f>IF(EO50&gt;0,(EO50+SUM(EP$11:EP50))/EN$6-1,"N/A")</f>
        <v>-8.1824432729773466E-3</v>
      </c>
      <c r="ER50" s="344">
        <f>IF(VLOOKUP(ER$4,Transactions!$C$26:$M$34,7,FALSE)&gt;EM50,0,IF(IFERROR(VLOOKUP(ER$4,Transactions!$C$45:$N87,8,FALSE),0)&gt;EM50,VLOOKUP(ER$4,Transactions!$C$26:$M$34,5,FALSE),VLOOKUP(ER$4,Transactions!$C$26:$M$34,5,FALSE)-IFERROR(VLOOKUP(ER$4,Transactions!$C$45:$N$47,5,FALSE),0)))</f>
        <v>0</v>
      </c>
      <c r="ET50" s="315">
        <f t="shared" si="50"/>
        <v>43159</v>
      </c>
      <c r="EU50" s="88">
        <f>VLOOKUP(ET50,'Price Data'!$B$4:$AD$1048576,MATCH(EY$4,'Price Data'!$B$2:$AE$2,0),FALSE)</f>
        <v>84.84</v>
      </c>
      <c r="EV50" s="5">
        <f t="shared" si="79"/>
        <v>84.84</v>
      </c>
      <c r="EW50" s="79"/>
      <c r="EX50" s="212">
        <f>IF(EV50&gt;0,(EV50+SUM(EW$11:EW50))/EU$6-1,"N/A")</f>
        <v>-2.6593431742762297E-2</v>
      </c>
      <c r="EY50" s="344">
        <f>IF(VLOOKUP(EY$4,Transactions!$C$26:$M$34,7,FALSE)&gt;ET50,0,IF(IFERROR(VLOOKUP(EY$4,Transactions!$C$45:$N87,8,FALSE),0)&gt;ET50,VLOOKUP(EY$4,Transactions!$C$26:$M$34,5,FALSE),VLOOKUP(EY$4,Transactions!$C$26:$M$34,5,FALSE)-IFERROR(VLOOKUP(EY$4,Transactions!$C$45:$N$47,5,FALSE),0)))</f>
        <v>12.608879734523402</v>
      </c>
      <c r="FA50" s="315">
        <f t="shared" si="51"/>
        <v>43159</v>
      </c>
      <c r="FB50" s="88">
        <f>VLOOKUP(FA50,'Price Data'!$B$4:$AD$1048576,MATCH(FF$4,'Price Data'!$B$2:$AE$2,0),FALSE)</f>
        <v>50.42</v>
      </c>
      <c r="FC50" s="5">
        <f t="shared" si="80"/>
        <v>50.42</v>
      </c>
      <c r="FD50" s="79"/>
      <c r="FE50" s="212">
        <f>IF(FC50&gt;0,(FC50+SUM(FD$11:FD50))/FB$6-1,"N/A")</f>
        <v>-1.4452896430661166E-2</v>
      </c>
      <c r="FF50" s="344">
        <f>IF(VLOOKUP(FF$4,Transactions!$C$26:$M$34,7,FALSE)&gt;FA50,0,IF(IFERROR(VLOOKUP(FF$4,Transactions!$C$45:$N87,8,FALSE),0)&gt;FA50,VLOOKUP(FF$4,Transactions!$C$26:$M$34,5,FALSE),VLOOKUP(FF$4,Transactions!$C$26:$M$34,5,FALSE)-IFERROR(VLOOKUP(FF$4,Transactions!$C$45:$N$47,5,FALSE),0)))</f>
        <v>20.356738833625901</v>
      </c>
      <c r="FH50" s="315">
        <f t="shared" si="52"/>
        <v>43159</v>
      </c>
      <c r="FI50" s="88">
        <f>VLOOKUP(FH50,'Price Data'!$B$4:$AD$1048576,MATCH(FM$4,'Price Data'!$B$2:$AE$2,0),FALSE)</f>
        <v>24.21</v>
      </c>
      <c r="FJ50" s="5">
        <f t="shared" si="81"/>
        <v>24.21</v>
      </c>
      <c r="FK50" s="79"/>
      <c r="FL50" s="212">
        <f>IF(FJ50&gt;0,(FJ50+SUM(FK$11:FK50))/FI$6-1,"N/A")</f>
        <v>-5.7494866529774757E-3</v>
      </c>
      <c r="FM50" s="344">
        <f>IF(VLOOKUP(FM$4,Transactions!$C$26:$M$34,7,FALSE)&gt;FH50,0,IF(IFERROR(VLOOKUP(FM$4,Transactions!$C$45:$N87,8,FALSE),0)&gt;FH50,VLOOKUP(FM$4,Transactions!$C$26:$M$34,5,FALSE),VLOOKUP(FM$4,Transactions!$C$26:$M$34,5,FALSE)-IFERROR(VLOOKUP(FM$4,Transactions!$C$45:$N$47,5,FALSE),0)))</f>
        <v>64.516221765913755</v>
      </c>
      <c r="FO50" s="315">
        <f t="shared" si="53"/>
        <v>43159</v>
      </c>
      <c r="FP50" s="88">
        <f>VLOOKUP(FO50,'Price Data'!$B$4:$AD$1048576,MATCH(FT$4,'Price Data'!$B$2:$AE$2,0),FALSE)</f>
        <v>102.17</v>
      </c>
      <c r="FQ50" s="5">
        <f t="shared" si="82"/>
        <v>102.17</v>
      </c>
      <c r="FR50" s="79"/>
      <c r="FS50" s="212">
        <f>IF(FQ50&gt;0,(FQ50+SUM(FR$11:FR50))/FP$6-1,"N/A")</f>
        <v>-3.061475798048674E-2</v>
      </c>
      <c r="FT50" s="344">
        <f>IF(VLOOKUP(FT$4,Transactions!$C$26:$M$34,7,FALSE)&gt;FO50,0,IF(IFERROR(VLOOKUP(FT$4,Transactions!$C$45:$N87,8,FALSE),0)&gt;FO50,VLOOKUP(FT$4,Transactions!$C$26:$M$34,5,FALSE),VLOOKUP(FT$4,Transactions!$C$26:$M$34,5,FALSE)-IFERROR(VLOOKUP(FT$4,Transactions!$C$45:$N$47,5,FALSE),0)))</f>
        <v>4.6685611442644692</v>
      </c>
      <c r="FV50" s="315">
        <f t="shared" si="54"/>
        <v>43159</v>
      </c>
      <c r="FW50" s="88">
        <f>VLOOKUP(FV50,'Price Data'!$B$4:$AD$1048576,MATCH(GA$4,'Price Data'!$B$2:$AE$2,0),FALSE)</f>
        <v>112.54</v>
      </c>
      <c r="FX50" s="5">
        <f t="shared" si="83"/>
        <v>112.54</v>
      </c>
      <c r="FY50" s="79"/>
      <c r="FZ50" s="212">
        <f>IF(FX50&gt;0,(FX50+SUM(FY$11:FY50))/FW$6-1,"N/A")</f>
        <v>-2.7993109388458115E-2</v>
      </c>
      <c r="GA50" s="344">
        <f>IF(VLOOKUP(GA$4,Transactions!$C$26:$M$34,7,FALSE)&gt;FV50,0,IF(IFERROR(VLOOKUP(GA$4,Transactions!$C$45:$N87,8,FALSE),0)&gt;FV50,VLOOKUP(GA$4,Transactions!$C$26:$M$34,5,FALSE),VLOOKUP(GA$4,Transactions!$C$26:$M$34,5,FALSE)-IFERROR(VLOOKUP(GA$4,Transactions!$C$45:$N$47,5,FALSE),0)))</f>
        <v>17.517743324720069</v>
      </c>
      <c r="GD50" s="315">
        <f t="shared" si="55"/>
        <v>43159</v>
      </c>
      <c r="GE50" s="88">
        <f>VLOOKUP(GD50,'Price Data'!$B$4:$AD$1048576,MATCH(GI$4,'Price Data'!$B$2:$AE$2,0),FALSE)</f>
        <v>1600.146</v>
      </c>
      <c r="GF50" s="5">
        <f t="shared" si="84"/>
        <v>1600.146</v>
      </c>
      <c r="GG50" s="79"/>
      <c r="GH50" s="212">
        <f>IF(GF50&gt;0,(GF50+SUM(GG$11:GG50))/GE$6-1,"N/A")</f>
        <v>1.0978221725203241E-2</v>
      </c>
      <c r="GI50" s="374">
        <v>0.5</v>
      </c>
      <c r="GK50" s="315">
        <f t="shared" si="56"/>
        <v>43159</v>
      </c>
      <c r="GL50" s="88">
        <f>VLOOKUP(GK50,'Price Data'!$B$4:$AD$1048576,MATCH(GP$4,'Price Data'!$B$2:$AE$2,0),FALSE)</f>
        <v>2117.9899999999998</v>
      </c>
      <c r="GM50" s="5">
        <f t="shared" si="26"/>
        <v>2117.9899999999998</v>
      </c>
      <c r="GN50" s="79"/>
      <c r="GO50" s="212">
        <f>IF(GM50&gt;0,(GM50+SUM(GN$11:GN50))/GL$6-1,"N/A")</f>
        <v>6.9124533504481001E-3</v>
      </c>
      <c r="GP50" s="374">
        <v>0.2</v>
      </c>
      <c r="GR50" s="315">
        <f t="shared" si="57"/>
        <v>43159</v>
      </c>
      <c r="GS50" s="88">
        <f>VLOOKUP(GR50,'Price Data'!$B$4:$AD$1048576,MATCH(GW$4,'Price Data'!$B$2:$AE$2,0),FALSE)</f>
        <v>2003.63</v>
      </c>
      <c r="GT50" s="5">
        <f t="shared" si="85"/>
        <v>2003.63</v>
      </c>
      <c r="GU50" s="79"/>
      <c r="GV50" s="212">
        <f>IF(GT50&gt;0,(GT50+SUM(GU$11:GU50))/GS$6-1,"N/A")</f>
        <v>-2.0885763571592553E-2</v>
      </c>
      <c r="GW50" s="374">
        <v>0.3</v>
      </c>
    </row>
    <row r="51" spans="1:205" x14ac:dyDescent="0.25">
      <c r="A51">
        <v>41</v>
      </c>
      <c r="B51" s="315">
        <f>'Price Data'!B45</f>
        <v>43160</v>
      </c>
      <c r="C51" s="200">
        <f t="shared" si="58"/>
        <v>23897.425773068302</v>
      </c>
      <c r="D51" s="200">
        <f t="shared" si="28"/>
        <v>0</v>
      </c>
      <c r="E51" s="200">
        <f t="shared" si="59"/>
        <v>6091.1822550348552</v>
      </c>
      <c r="F51" s="200">
        <f t="shared" si="29"/>
        <v>11.694058865266928</v>
      </c>
      <c r="I51" s="315">
        <f t="shared" si="30"/>
        <v>43160</v>
      </c>
      <c r="J51" s="88">
        <f>VLOOKUP(I51,'Price Data'!$B$4:$AD$1048576,MATCH(N$4,'Price Data'!$B$2:$AE$2,0),FALSE)</f>
        <v>67.150000000000006</v>
      </c>
      <c r="K51" s="5">
        <f t="shared" si="0"/>
        <v>0</v>
      </c>
      <c r="M51" s="212" t="str">
        <f>IF(K51&gt;0,(K51+SUM(L$11:L51))/J$6-1,"N/A")</f>
        <v>N/A</v>
      </c>
      <c r="N51" s="344">
        <f>IF(VLOOKUP(N$4,Transactions!$C$5:$M$23,7,FALSE)&gt;I51,0,IF(IFERROR(VLOOKUP(N$4,Transactions!$C$39:$N$42,8,FALSE),0)&gt;I51,VLOOKUP(N$4,Transactions!$C$5:$M$23,5,FALSE),VLOOKUP(N$4,Transactions!$C$5:$M$23,5,FALSE)-IFERROR(VLOOKUP(N$4,Transactions!$C$39:$N$42,5,FALSE),0)))</f>
        <v>0</v>
      </c>
      <c r="P51" s="315">
        <f t="shared" si="31"/>
        <v>43160</v>
      </c>
      <c r="Q51" s="88">
        <f>VLOOKUP(P51,'Price Data'!$B$4:$AD$1048576,MATCH(U$4,'Price Data'!$B$2:$AE$2,0),FALSE)</f>
        <v>59.02</v>
      </c>
      <c r="R51" s="5">
        <f t="shared" si="60"/>
        <v>0</v>
      </c>
      <c r="T51" s="212" t="str">
        <f>IF(R51&gt;0,(R51+SUM(S$11:S51))/Q$6-1,"N/A")</f>
        <v>N/A</v>
      </c>
      <c r="U51" s="344">
        <f>IF(VLOOKUP(U$4,Transactions!$C$5:$M$23,7,FALSE)&gt;P51,0,IF(IFERROR(VLOOKUP(U$4,Transactions!$C$39:$N$42,8,FALSE),0)&gt;P51,VLOOKUP(U$4,Transactions!$C$5:$M$23,5,FALSE),VLOOKUP(U$4,Transactions!$C$5:$M$23,5,FALSE)-IFERROR(VLOOKUP(U$4,Transactions!$C$39:$N$42,5,FALSE),0)))</f>
        <v>0</v>
      </c>
      <c r="W51" s="315">
        <f t="shared" si="32"/>
        <v>43160</v>
      </c>
      <c r="X51" s="88">
        <f>VLOOKUP(W51,'Price Data'!$B$4:$AD$1048576,MATCH(AB$4,'Price Data'!$B$2:$AE$2,0),FALSE)</f>
        <v>102.57</v>
      </c>
      <c r="Y51" s="5">
        <f t="shared" si="61"/>
        <v>0</v>
      </c>
      <c r="Z51" s="79"/>
      <c r="AA51" s="212" t="str">
        <f>IF(Y51&gt;0,(Y51+SUM(Z$11:Z51))/X$6-1,"N/A")</f>
        <v>N/A</v>
      </c>
      <c r="AB51" s="344">
        <f>IF(VLOOKUP(AB$4,Transactions!$C$5:$M$23,7,FALSE)&gt;W51,0,IF(IFERROR(VLOOKUP(AB$4,Transactions!$C$39:$N$42,8,FALSE),0)&gt;W51,VLOOKUP(AB$4,Transactions!$C$5:$M$23,5,FALSE),VLOOKUP(AB$4,Transactions!$C$5:$M$23,5,FALSE)-IFERROR(VLOOKUP(AB$4,Transactions!$C$39:$N$42,5,FALSE),0)))</f>
        <v>0</v>
      </c>
      <c r="AD51" s="315">
        <f t="shared" si="33"/>
        <v>43160</v>
      </c>
      <c r="AE51" s="88">
        <f>VLOOKUP(AD51,'Price Data'!$B$4:$AD$1048576,MATCH(AI$4,'Price Data'!$B$2:$AE$2,0),FALSE)</f>
        <v>73.42</v>
      </c>
      <c r="AF51" s="5">
        <f t="shared" si="62"/>
        <v>0</v>
      </c>
      <c r="AG51" s="79"/>
      <c r="AH51" s="212" t="str">
        <f>IF(AF51&gt;0,(AF51+SUM(AG$11:AG51))/AE$6-1,"N/A")</f>
        <v>N/A</v>
      </c>
      <c r="AI51" s="344">
        <f>IF(VLOOKUP(AI$4,Transactions!$C$5:$M$23,7,FALSE)&gt;AD51,0,IF(IFERROR(VLOOKUP(AI$4,Transactions!$C$39:$N$42,8,FALSE),0)&gt;AD51,VLOOKUP(AI$4,Transactions!$C$5:$M$23,5,FALSE),VLOOKUP(AI$4,Transactions!$C$5:$M$23,5,FALSE)-IFERROR(VLOOKUP(AI$4,Transactions!$C$39:$N$42,5,FALSE),0)))</f>
        <v>0</v>
      </c>
      <c r="AK51" s="315">
        <f t="shared" si="34"/>
        <v>43160</v>
      </c>
      <c r="AL51" s="88">
        <f>VLOOKUP(AK51,'Price Data'!$B$4:$AD$1048576,MATCH(AP$4,'Price Data'!$B$2:$AE$2,0),FALSE)</f>
        <v>412.13</v>
      </c>
      <c r="AM51" s="5">
        <f t="shared" si="63"/>
        <v>0</v>
      </c>
      <c r="AN51" s="79"/>
      <c r="AO51" s="212" t="str">
        <f>IF(AM51&gt;0,(AM51+SUM(AN$11:AN51))/AL$6-1,"N/A")</f>
        <v>N/A</v>
      </c>
      <c r="AP51" s="344">
        <f>IF(VLOOKUP(AP$4,Transactions!$C$5:$M$23,7,FALSE)&gt;AK51,0,IF(IFERROR(VLOOKUP(AP$4,Transactions!$C$39:$N$42,8,FALSE),0)&gt;AK51,VLOOKUP(AP$4,Transactions!$C$5:$M$23,5,FALSE),VLOOKUP(AP$4,Transactions!$C$5:$M$23,5,FALSE)-IFERROR(VLOOKUP(AP$4,Transactions!$C$39:$N$42,5,FALSE),0)))</f>
        <v>0</v>
      </c>
      <c r="AR51" s="315">
        <f t="shared" si="35"/>
        <v>43160</v>
      </c>
      <c r="AS51" s="88">
        <f>VLOOKUP(AR51,'Price Data'!$B$4:$AD$1048576,MATCH(AW$4,'Price Data'!$B$2:$AE$2,0),FALSE)</f>
        <v>113.84</v>
      </c>
      <c r="AT51" s="5">
        <f t="shared" si="64"/>
        <v>0</v>
      </c>
      <c r="AU51" s="79"/>
      <c r="AV51" s="212" t="str">
        <f>IF(AT51&gt;0,(AT51+SUM(AU$11:AU51))/AS$6-1,"N/A")</f>
        <v>N/A</v>
      </c>
      <c r="AW51" s="344">
        <f>IF(VLOOKUP(AW$4,Transactions!$C$5:$M$23,7,FALSE)&gt;AR51,0,IF(IFERROR(VLOOKUP(AW$4,Transactions!$C$39:$N$42,8,FALSE),0)&gt;AR51,VLOOKUP(AW$4,Transactions!$C$5:$M$23,5,FALSE),VLOOKUP(AW$4,Transactions!$C$5:$M$23,5,FALSE)-IFERROR(VLOOKUP(AW$4,Transactions!$C$39:$N$42,5,FALSE),0)))</f>
        <v>0</v>
      </c>
      <c r="AY51" s="315">
        <f t="shared" si="36"/>
        <v>43160</v>
      </c>
      <c r="AZ51" s="88">
        <f>VLOOKUP(AY51,'Price Data'!$B$4:$AD$1048576,MATCH(BD$4,'Price Data'!$B$2:$AE$2,0),FALSE)</f>
        <v>119.43</v>
      </c>
      <c r="BA51" s="5">
        <f t="shared" si="65"/>
        <v>0</v>
      </c>
      <c r="BB51" s="79"/>
      <c r="BC51" s="212" t="str">
        <f>IF(BA51&gt;0,(BA51+SUM(BB$11:BB51))/AZ$6-1,"N/A")</f>
        <v>N/A</v>
      </c>
      <c r="BD51" s="344">
        <f>IF(VLOOKUP(BD$4,Transactions!$C$5:$M$23,7,FALSE)&gt;AY51,0,IF(IFERROR(VLOOKUP(BD$4,Transactions!$C$39:$N$42,8,FALSE),0)&gt;AY51,VLOOKUP(BD$4,Transactions!$C$5:$M$23,5,FALSE),VLOOKUP(BD$4,Transactions!$C$5:$M$23,5,FALSE)-IFERROR(VLOOKUP(BD$4,Transactions!$C$39:$N$42,5,FALSE),0)))</f>
        <v>0</v>
      </c>
      <c r="BF51" s="315">
        <f t="shared" si="37"/>
        <v>43160</v>
      </c>
      <c r="BG51" s="88">
        <f>VLOOKUP(BF51,'Price Data'!$B$4:$AD$1048576,MATCH(BK$4,'Price Data'!$B$2:$AE$2,0),FALSE)</f>
        <v>65.69</v>
      </c>
      <c r="BH51" s="5">
        <f t="shared" si="66"/>
        <v>65.69</v>
      </c>
      <c r="BI51" s="79"/>
      <c r="BJ51" s="212">
        <f>IF(BH51&gt;0,(BH51+SUM(BI$11:BI51))/BG$6-1,"N/A")</f>
        <v>7.8492167101827715E-2</v>
      </c>
      <c r="BK51" s="344">
        <f>IF(VLOOKUP(BK$4,Transactions!$C$5:$M$23,7,FALSE)&gt;BF51,0,IF(IFERROR(VLOOKUP(BK$4,Transactions!$C$39:$N$42,8,FALSE),0)&gt;BF51,VLOOKUP(BK$4,Transactions!$C$5:$M$23,5,FALSE),VLOOKUP(BK$4,Transactions!$C$5:$M$23,5,FALSE)-IFERROR(VLOOKUP(BK$4,Transactions!$C$39:$N$42,5,FALSE),0)))</f>
        <v>10</v>
      </c>
      <c r="BM51" s="315">
        <f t="shared" si="38"/>
        <v>43160</v>
      </c>
      <c r="BN51" s="88">
        <f>VLOOKUP(BM51,'Price Data'!$B$4:$AD$1048576,MATCH(BR$4,'Price Data'!$B$2:$AE$2,0),FALSE)</f>
        <v>57.07</v>
      </c>
      <c r="BO51" s="5">
        <f t="shared" si="67"/>
        <v>57.07</v>
      </c>
      <c r="BP51" s="79"/>
      <c r="BQ51" s="212">
        <f>IF(BO51&gt;0,(BO51+SUM(BP$11:BP51))/BN$6-1,"N/A")</f>
        <v>0.11834898278560257</v>
      </c>
      <c r="BR51" s="344">
        <f>IF(VLOOKUP(BR$4,Transactions!$C$5:$M$23,7,FALSE)&gt;BM51,0,IF(IFERROR(VLOOKUP(BR$4,Transactions!$C$39:$N$42,8,FALSE),0)&gt;BM51,VLOOKUP(BR$4,Transactions!$C$5:$M$23,5,FALSE),VLOOKUP(BR$4,Transactions!$C$5:$M$23,5,FALSE)-IFERROR(VLOOKUP(BR$4,Transactions!$C$39:$N$42,5,FALSE),0)))</f>
        <v>12</v>
      </c>
      <c r="BT51" s="315">
        <f t="shared" si="39"/>
        <v>43160</v>
      </c>
      <c r="BU51" s="88">
        <f>VLOOKUP(BT51,'Price Data'!$B$4:$AD$1048576,MATCH(BY$4,'Price Data'!$B$2:$AE$2,0),FALSE)</f>
        <v>94.4</v>
      </c>
      <c r="BV51" s="5">
        <f t="shared" si="68"/>
        <v>94.4</v>
      </c>
      <c r="BW51" s="79"/>
      <c r="BX51" s="212">
        <f>IF(BV51&gt;0,(BV51+SUM(BW$11:BW51))/BU$6-1,"N/A")</f>
        <v>4.4889426779623598E-2</v>
      </c>
      <c r="BY51" s="344">
        <f>IF(VLOOKUP(BY$4,Transactions!$C$5:$M$23,7,FALSE)&gt;BT51,0,IF(IFERROR(VLOOKUP(BY$4,Transactions!$C$39:$N$42,8,FALSE),0)&gt;BT51,VLOOKUP(BY$4,Transactions!$C$5:$M$23,5,FALSE),VLOOKUP(BY$4,Transactions!$C$5:$M$23,5,FALSE)-IFERROR(VLOOKUP(BY$4,Transactions!$C$39:$N$42,5,FALSE),0)))</f>
        <v>11</v>
      </c>
      <c r="CA51" s="315">
        <f t="shared" si="40"/>
        <v>43160</v>
      </c>
      <c r="CB51" s="88">
        <f>VLOOKUP(CA51,'Price Data'!$B$4:$AD$1048576,MATCH(CF$4,'Price Data'!$B$2:$AE$2,0),FALSE)</f>
        <v>215.95</v>
      </c>
      <c r="CC51" s="5">
        <f t="shared" si="69"/>
        <v>215.95</v>
      </c>
      <c r="CD51" s="79"/>
      <c r="CE51" s="212">
        <f>IF(CC51&gt;0,(CC51+SUM(CD$11:CD51))/CB$6-1,"N/A")</f>
        <v>-5.2937830861442881E-2</v>
      </c>
      <c r="CF51" s="344">
        <f>IF(VLOOKUP(CF$4,Transactions!$C$5:$M$23,7,FALSE)&gt;CA51,0,IF(IFERROR(VLOOKUP(CF$4,Transactions!$C$39:$N$42,8,FALSE),0)&gt;CA51,VLOOKUP(CF$4,Transactions!$C$5:$M$23,5,FALSE),VLOOKUP(CF$4,Transactions!$C$5:$M$23,5,FALSE)-IFERROR(VLOOKUP(CF$4,Transactions!$C$39:$N$42,5,FALSE),0)))</f>
        <v>6</v>
      </c>
      <c r="CH51" s="315">
        <f t="shared" si="41"/>
        <v>43160</v>
      </c>
      <c r="CI51" s="88">
        <f>VLOOKUP(CH51,'Price Data'!$B$4:$AD$1048576,MATCH(CM$4,'Price Data'!$B$2:$AE$2,0),FALSE)</f>
        <v>78.64</v>
      </c>
      <c r="CJ51" s="5">
        <f t="shared" si="70"/>
        <v>78.64</v>
      </c>
      <c r="CK51" s="79"/>
      <c r="CL51" s="212">
        <f>IF(CJ51&gt;0,(CJ51+SUM(CK$11:CK51))/CI$6-1,"N/A")</f>
        <v>6.8187992393371255E-2</v>
      </c>
      <c r="CM51" s="344">
        <f>IF(VLOOKUP(CM$4,Transactions!$C$5:$M$23,7,FALSE)&gt;CH51,0,IF(IFERROR(VLOOKUP(CM$4,Transactions!$C$39:$N$42,8,FALSE),0)&gt;CH51,VLOOKUP(CM$4,Transactions!$C$5:$M$23,5,FALSE),VLOOKUP(CM$4,Transactions!$C$5:$M$23,5,FALSE)-IFERROR(VLOOKUP(CM$4,Transactions!$C$39:$N$42,5,FALSE),0)))</f>
        <v>19</v>
      </c>
      <c r="CO51" s="315">
        <f t="shared" si="42"/>
        <v>43160</v>
      </c>
      <c r="CP51" s="88">
        <f>VLOOKUP(CO51,'Price Data'!$B$4:$AD$1048576,MATCH(CT$4,'Price Data'!$B$2:$AE$2,0),FALSE)</f>
        <v>115.77</v>
      </c>
      <c r="CQ51" s="5">
        <f t="shared" si="71"/>
        <v>115.77</v>
      </c>
      <c r="CR51" s="79"/>
      <c r="CS51" s="212">
        <f>IF(CQ51&gt;0,(CQ51+SUM(CR$11:CR51))/CP$6-1,"N/A")</f>
        <v>3.0348878604485652E-2</v>
      </c>
      <c r="CT51" s="344">
        <f>IF(VLOOKUP(CT$4,Transactions!$C$5:$M$23,7,FALSE)&gt;CO51,0,IF(IFERROR(VLOOKUP(CT$4,Transactions!$C$39:$N$42,8,FALSE),0)&gt;CO51,VLOOKUP(CT$4,Transactions!$C$5:$M$23,5,FALSE),VLOOKUP(CT$4,Transactions!$C$5:$M$23,5,FALSE)-IFERROR(VLOOKUP(CT$4,Transactions!$C$39:$N$42,5,FALSE),0)))</f>
        <v>7</v>
      </c>
      <c r="CV51" s="315">
        <f t="shared" si="43"/>
        <v>43160</v>
      </c>
      <c r="CW51" s="88">
        <f>VLOOKUP(CV51,'Price Data'!$B$4:$AD$1048576,MATCH(DA$4,'Price Data'!$B$2:$AE$2,0),FALSE)</f>
        <v>198.8</v>
      </c>
      <c r="CX51" s="5">
        <f t="shared" si="72"/>
        <v>198.8</v>
      </c>
      <c r="CY51" s="79"/>
      <c r="CZ51" s="212">
        <f>IF(CX51&gt;0,(CX51+SUM(CY$11:CY51))/CW$6-1,"N/A")</f>
        <v>5.6828451437988425E-2</v>
      </c>
      <c r="DA51" s="344">
        <f>IF(VLOOKUP(DA$4,Transactions!$C$5:$M$23,7,FALSE)&gt;CV51,0,IF(IFERROR(VLOOKUP(DA$4,Transactions!$C$39:$N$42,8,FALSE),0)&gt;CV51,VLOOKUP(DA$4,Transactions!$C$5:$M$23,5,FALSE),VLOOKUP(DA$4,Transactions!$C$5:$M$23,5,FALSE)-IFERROR(VLOOKUP(DA$4,Transactions!$C$39:$N$42,5,FALSE),0)))</f>
        <v>9.4038062835574934</v>
      </c>
      <c r="DC51" s="315">
        <f t="shared" si="44"/>
        <v>43160</v>
      </c>
      <c r="DD51" s="88">
        <f>VLOOKUP(DC51,'Price Data'!$B$4:$AD$1048576,MATCH(DH$4,'Price Data'!$B$2:$AE$2,0),FALSE)</f>
        <v>158.28</v>
      </c>
      <c r="DE51" s="5">
        <f t="shared" si="73"/>
        <v>158.28</v>
      </c>
      <c r="DF51" s="79"/>
      <c r="DG51" s="212">
        <f>IF(DE51&gt;0,(DE51+SUM(DF$11:DF51))/DD$6-1,"N/A")</f>
        <v>6.9545425807682193E-4</v>
      </c>
      <c r="DH51" s="344">
        <f>IF(VLOOKUP(DH$4,Transactions!$C$5:$M$23,7,FALSE)&gt;DC51,0,IF(IFERROR(VLOOKUP(DH$4,Transactions!$C$39:$N$42,8,FALSE),0)&gt;DC51,VLOOKUP(DH$4,Transactions!$C$5:$M$23,5,FALSE),VLOOKUP(DH$4,Transactions!$C$5:$M$23,5,FALSE)-IFERROR(VLOOKUP(DH$4,Transactions!$C$39:$N$42,5,FALSE),0)))</f>
        <v>64.264399064297919</v>
      </c>
      <c r="DJ51" s="315">
        <f t="shared" si="45"/>
        <v>43160</v>
      </c>
      <c r="DK51" s="88">
        <f>VLOOKUP(DJ51,'Price Data'!$B$4:$AD$1048576,MATCH(DO$4,'Price Data'!$B$2:$AE$2,0),FALSE)</f>
        <v>243.7</v>
      </c>
      <c r="DL51" s="5">
        <f t="shared" si="74"/>
        <v>243.7</v>
      </c>
      <c r="DM51" s="79"/>
      <c r="DN51" s="212">
        <f>IF(DL51&gt;0,(DL51+SUM(DM$11:DM51))/DK$6-1,"N/A")</f>
        <v>-2.3207342979678636E-2</v>
      </c>
      <c r="DO51" s="344">
        <f>IF(VLOOKUP(DO$4,Transactions!$C$5:$M$23,7,FALSE)&gt;DJ51,0,IF(IFERROR(VLOOKUP(DO$4,Transactions!$C$39:$N$42,8,FALSE),0)&gt;DJ51,VLOOKUP(DO$4,Transactions!$C$5:$M$23,5,FALSE),VLOOKUP(DO$4,Transactions!$C$5:$M$23,5,FALSE)-IFERROR(VLOOKUP(DO$4,Transactions!$C$39:$N$42,5,FALSE),0)))</f>
        <v>8</v>
      </c>
      <c r="DQ51" s="315">
        <f t="shared" si="46"/>
        <v>43160</v>
      </c>
      <c r="DR51" s="88">
        <f>VLOOKUP(DQ51,'Price Data'!$B$4:$AD$1048576,MATCH(DV$4,'Price Data'!$B$2:$AE$2,0),FALSE)</f>
        <v>92.85</v>
      </c>
      <c r="DS51" s="5">
        <f t="shared" si="75"/>
        <v>92.85</v>
      </c>
      <c r="DT51" s="79"/>
      <c r="DU51" s="212">
        <f>IF(DS51&gt;0,(DS51+SUM(DT$11:DT51))/DR$6-1,"N/A")</f>
        <v>9.0367079728781663E-2</v>
      </c>
      <c r="DV51" s="344">
        <f>IF(VLOOKUP(DV$4,Transactions!$C$5:$M$23,7,FALSE)&gt;DQ51,0,IF(IFERROR(VLOOKUP(DV$4,Transactions!$C$39:$N$42,8,FALSE),0)&gt;DQ51,VLOOKUP(DV$4,Transactions!$C$5:$M$23,5,FALSE),VLOOKUP(DV$4,Transactions!$C$5:$M$23,5,FALSE)-IFERROR(VLOOKUP(DV$4,Transactions!$C$39:$N$42,5,FALSE),0)))</f>
        <v>23</v>
      </c>
      <c r="DX51" s="315">
        <f t="shared" si="47"/>
        <v>43160</v>
      </c>
      <c r="DY51" s="88">
        <f>VLOOKUP(DX51,'Price Data'!$B$4:$AD$1048576,MATCH(EC$4,'Price Data'!$B$2:$AE$2,0),FALSE)</f>
        <v>66.319999999999993</v>
      </c>
      <c r="DZ51" s="5">
        <f t="shared" si="76"/>
        <v>66.319999999999993</v>
      </c>
      <c r="EA51" s="79"/>
      <c r="EB51" s="212">
        <f>IF(DZ51&gt;0,(DZ51+SUM(EA$11:EA51))/DY$6-1,"N/A")</f>
        <v>6.0271782573940724E-2</v>
      </c>
      <c r="EC51" s="344">
        <f>IF(VLOOKUP(EC$4,Transactions!$C$5:$M$23,7,FALSE)&gt;DX51,0,IF(IFERROR(VLOOKUP(EC$4,Transactions!$C$39:$N$42,8,FALSE),0)&gt;DX51,VLOOKUP(EC$4,Transactions!$C$5:$M$23,5,FALSE),VLOOKUP(EC$4,Transactions!$C$5:$M$23,5,FALSE)-IFERROR(VLOOKUP(EC$4,Transactions!$C$39:$N$42,5,FALSE),0)))</f>
        <v>27</v>
      </c>
      <c r="EF51" s="315">
        <f t="shared" si="48"/>
        <v>43160</v>
      </c>
      <c r="EG51" s="88">
        <f>VLOOKUP(EF51,'Price Data'!$B$4:$AD$1048576,MATCH(EK$4,'Price Data'!$B$2:$AE$2,0),FALSE)</f>
        <v>10.7</v>
      </c>
      <c r="EH51" s="5">
        <f t="shared" si="77"/>
        <v>0</v>
      </c>
      <c r="EI51" s="79"/>
      <c r="EJ51" s="212" t="str">
        <f>IF(EH51&gt;0,(EH51+SUM(EI$11:EI51))/EG$6-1,"N/A")</f>
        <v>N/A</v>
      </c>
      <c r="EK51" s="344">
        <f>IF(VLOOKUP(EK$4,Transactions!$C$26:$M$34,7,FALSE)&gt;EF51,0,IF(IFERROR(VLOOKUP(EK$4,Transactions!$C$45:$N88,8,FALSE),0)&gt;EF51,VLOOKUP(EK$4,Transactions!$C$26:$M$34,5,FALSE),VLOOKUP(EK$4,Transactions!$C$26:$M$34,5,FALSE)-IFERROR(VLOOKUP(EK$4,Transactions!$C$45:$N$47,5,FALSE),0)))</f>
        <v>0</v>
      </c>
      <c r="EM51" s="315">
        <f t="shared" si="49"/>
        <v>43160</v>
      </c>
      <c r="EN51" s="88">
        <f>VLOOKUP(EM51,'Price Data'!$B$4:$AD$1048576,MATCH(ER$4,'Price Data'!$B$2:$AE$2,0),FALSE)</f>
        <v>85.27</v>
      </c>
      <c r="EO51" s="5">
        <f t="shared" si="78"/>
        <v>85.27</v>
      </c>
      <c r="EP51" s="79">
        <v>0.34100000000000003</v>
      </c>
      <c r="EQ51" s="212">
        <f>IF(EO51&gt;0,(EO51+SUM(EP$11:EP51))/EN$6-1,"N/A")</f>
        <v>-1.4703185881274505E-2</v>
      </c>
      <c r="ER51" s="344">
        <f>IF(VLOOKUP(ER$4,Transactions!$C$26:$M$34,7,FALSE)&gt;EM51,0,IF(IFERROR(VLOOKUP(ER$4,Transactions!$C$45:$N88,8,FALSE),0)&gt;EM51,VLOOKUP(ER$4,Transactions!$C$26:$M$34,5,FALSE),VLOOKUP(ER$4,Transactions!$C$26:$M$34,5,FALSE)-IFERROR(VLOOKUP(ER$4,Transactions!$C$45:$N$47,5,FALSE),0)))</f>
        <v>0</v>
      </c>
      <c r="ET51" s="315">
        <f t="shared" si="50"/>
        <v>43160</v>
      </c>
      <c r="EU51" s="88">
        <f>VLOOKUP(ET51,'Price Data'!$B$4:$AD$1048576,MATCH(EY$4,'Price Data'!$B$2:$AE$2,0),FALSE)</f>
        <v>84.69</v>
      </c>
      <c r="EV51" s="5">
        <f t="shared" si="79"/>
        <v>84.69</v>
      </c>
      <c r="EW51" s="79">
        <v>0.217</v>
      </c>
      <c r="EX51" s="212">
        <f>IF(EV51&gt;0,(EV51+SUM(EW$11:EW51))/EU$6-1,"N/A")</f>
        <v>-2.582675363313891E-2</v>
      </c>
      <c r="EY51" s="344">
        <f>IF(VLOOKUP(EY$4,Transactions!$C$26:$M$34,7,FALSE)&gt;ET51,0,IF(IFERROR(VLOOKUP(EY$4,Transactions!$C$45:$N88,8,FALSE),0)&gt;ET51,VLOOKUP(EY$4,Transactions!$C$26:$M$34,5,FALSE),VLOOKUP(EY$4,Transactions!$C$26:$M$34,5,FALSE)-IFERROR(VLOOKUP(EY$4,Transactions!$C$45:$N$47,5,FALSE),0)))</f>
        <v>12.608879734523402</v>
      </c>
      <c r="FA51" s="315">
        <f t="shared" si="51"/>
        <v>43160</v>
      </c>
      <c r="FB51" s="88">
        <f>VLOOKUP(FA51,'Price Data'!$B$4:$AD$1048576,MATCH(FF$4,'Price Data'!$B$2:$AE$2,0),FALSE)</f>
        <v>50.12</v>
      </c>
      <c r="FC51" s="5">
        <f t="shared" si="80"/>
        <v>50.12</v>
      </c>
      <c r="FD51" s="79">
        <v>0.111</v>
      </c>
      <c r="FE51" s="212">
        <f>IF(FC51&gt;0,(FC51+SUM(FD$11:FD51))/FB$6-1,"N/A")</f>
        <v>-1.8139262726740935E-2</v>
      </c>
      <c r="FF51" s="344">
        <f>IF(VLOOKUP(FF$4,Transactions!$C$26:$M$34,7,FALSE)&gt;FA51,0,IF(IFERROR(VLOOKUP(FF$4,Transactions!$C$45:$N88,8,FALSE),0)&gt;FA51,VLOOKUP(FF$4,Transactions!$C$26:$M$34,5,FALSE),VLOOKUP(FF$4,Transactions!$C$26:$M$34,5,FALSE)-IFERROR(VLOOKUP(FF$4,Transactions!$C$45:$N$47,5,FALSE),0)))</f>
        <v>20.356738833625901</v>
      </c>
      <c r="FH51" s="315">
        <f t="shared" si="52"/>
        <v>43160</v>
      </c>
      <c r="FI51" s="88">
        <f>VLOOKUP(FH51,'Price Data'!$B$4:$AD$1048576,MATCH(FM$4,'Price Data'!$B$2:$AE$2,0),FALSE)</f>
        <v>24.28</v>
      </c>
      <c r="FJ51" s="5">
        <f t="shared" si="81"/>
        <v>24.28</v>
      </c>
      <c r="FK51" s="79"/>
      <c r="FL51" s="212">
        <f>IF(FJ51&gt;0,(FJ51+SUM(FK$11:FK51))/FI$6-1,"N/A")</f>
        <v>-2.8747433264887379E-3</v>
      </c>
      <c r="FM51" s="344">
        <f>IF(VLOOKUP(FM$4,Transactions!$C$26:$M$34,7,FALSE)&gt;FH51,0,IF(IFERROR(VLOOKUP(FM$4,Transactions!$C$45:$N88,8,FALSE),0)&gt;FH51,VLOOKUP(FM$4,Transactions!$C$26:$M$34,5,FALSE),VLOOKUP(FM$4,Transactions!$C$26:$M$34,5,FALSE)-IFERROR(VLOOKUP(FM$4,Transactions!$C$45:$N$47,5,FALSE),0)))</f>
        <v>64.516221765913755</v>
      </c>
      <c r="FO51" s="315">
        <f t="shared" si="53"/>
        <v>43160</v>
      </c>
      <c r="FP51" s="88">
        <f>VLOOKUP(FO51,'Price Data'!$B$4:$AD$1048576,MATCH(FT$4,'Price Data'!$B$2:$AE$2,0),FALSE)</f>
        <v>102.45</v>
      </c>
      <c r="FQ51" s="5">
        <f t="shared" si="82"/>
        <v>102.45</v>
      </c>
      <c r="FR51" s="79">
        <v>0.159</v>
      </c>
      <c r="FS51" s="212">
        <f>IF(FQ51&gt;0,(FQ51+SUM(FR$11:FR51))/FP$6-1,"N/A")</f>
        <v>-2.6456379653310491E-2</v>
      </c>
      <c r="FT51" s="344">
        <f>IF(VLOOKUP(FT$4,Transactions!$C$26:$M$34,7,FALSE)&gt;FO51,0,IF(IFERROR(VLOOKUP(FT$4,Transactions!$C$45:$N88,8,FALSE),0)&gt;FO51,VLOOKUP(FT$4,Transactions!$C$26:$M$34,5,FALSE),VLOOKUP(FT$4,Transactions!$C$26:$M$34,5,FALSE)-IFERROR(VLOOKUP(FT$4,Transactions!$C$45:$N$47,5,FALSE),0)))</f>
        <v>4.6685611442644692</v>
      </c>
      <c r="FV51" s="315">
        <f t="shared" si="54"/>
        <v>43160</v>
      </c>
      <c r="FW51" s="88">
        <f>VLOOKUP(FV51,'Price Data'!$B$4:$AD$1048576,MATCH(GA$4,'Price Data'!$B$2:$AE$2,0),FALSE)</f>
        <v>111.79</v>
      </c>
      <c r="FX51" s="5">
        <f t="shared" si="83"/>
        <v>111.79</v>
      </c>
      <c r="FY51" s="79">
        <v>0.34</v>
      </c>
      <c r="FZ51" s="212">
        <f>IF(FX51&gt;0,(FX51+SUM(FY$11:FY51))/FW$6-1,"N/A")</f>
        <v>-3.1524547803617464E-2</v>
      </c>
      <c r="GA51" s="344">
        <f>IF(VLOOKUP(GA$4,Transactions!$C$26:$M$34,7,FALSE)&gt;FV51,0,IF(IFERROR(VLOOKUP(GA$4,Transactions!$C$45:$N88,8,FALSE),0)&gt;FV51,VLOOKUP(GA$4,Transactions!$C$26:$M$34,5,FALSE),VLOOKUP(GA$4,Transactions!$C$26:$M$34,5,FALSE)-IFERROR(VLOOKUP(GA$4,Transactions!$C$45:$N$47,5,FALSE),0)))</f>
        <v>17.517743324720069</v>
      </c>
      <c r="GD51" s="315">
        <f t="shared" si="55"/>
        <v>43160</v>
      </c>
      <c r="GE51" s="88">
        <f>VLOOKUP(GD51,'Price Data'!$B$4:$AD$1048576,MATCH(GI$4,'Price Data'!$B$2:$AE$2,0),FALSE)</f>
        <v>1581.1659999999999</v>
      </c>
      <c r="GF51" s="5">
        <f t="shared" si="84"/>
        <v>1581.1659999999999</v>
      </c>
      <c r="GG51" s="79"/>
      <c r="GH51" s="212">
        <f>IF(GF51&gt;0,(GF51+SUM(GG$11:GG51))/GE$6-1,"N/A")</f>
        <v>-1.0134131933255963E-3</v>
      </c>
      <c r="GI51" s="374">
        <v>0.5</v>
      </c>
      <c r="GK51" s="315">
        <f t="shared" si="56"/>
        <v>43160</v>
      </c>
      <c r="GL51" s="88">
        <f>VLOOKUP(GK51,'Price Data'!$B$4:$AD$1048576,MATCH(GP$4,'Price Data'!$B$2:$AE$2,0),FALSE)</f>
        <v>2089.98</v>
      </c>
      <c r="GM51" s="5">
        <f t="shared" si="26"/>
        <v>2089.98</v>
      </c>
      <c r="GN51" s="79"/>
      <c r="GO51" s="212">
        <f>IF(GM51&gt;0,(GM51+SUM(GN$11:GN51))/GL$6-1,"N/A")</f>
        <v>-6.4037652428152736E-3</v>
      </c>
      <c r="GP51" s="374">
        <v>0.2</v>
      </c>
      <c r="GR51" s="315">
        <f t="shared" si="57"/>
        <v>43160</v>
      </c>
      <c r="GS51" s="88">
        <f>VLOOKUP(GR51,'Price Data'!$B$4:$AD$1048576,MATCH(GW$4,'Price Data'!$B$2:$AE$2,0),FALSE)</f>
        <v>2009.14</v>
      </c>
      <c r="GT51" s="5">
        <f t="shared" si="85"/>
        <v>2009.14</v>
      </c>
      <c r="GU51" s="79"/>
      <c r="GV51" s="212">
        <f>IF(GT51&gt;0,(GT51+SUM(GU$11:GU51))/GS$6-1,"N/A")</f>
        <v>-1.8193190869686182E-2</v>
      </c>
      <c r="GW51" s="374">
        <v>0.3</v>
      </c>
    </row>
    <row r="52" spans="1:205" x14ac:dyDescent="0.25">
      <c r="A52">
        <v>42</v>
      </c>
      <c r="B52" s="315">
        <f>'Price Data'!B46</f>
        <v>43161</v>
      </c>
      <c r="C52" s="200">
        <f t="shared" si="58"/>
        <v>24018.714467077898</v>
      </c>
      <c r="D52" s="200">
        <f t="shared" si="28"/>
        <v>5.4</v>
      </c>
      <c r="E52" s="200">
        <f t="shared" si="59"/>
        <v>6097.5800560305979</v>
      </c>
      <c r="F52" s="200">
        <f t="shared" si="29"/>
        <v>0</v>
      </c>
      <c r="I52" s="315">
        <f t="shared" si="30"/>
        <v>43161</v>
      </c>
      <c r="J52" s="88">
        <f>VLOOKUP(I52,'Price Data'!$B$4:$AD$1048576,MATCH(N$4,'Price Data'!$B$2:$AE$2,0),FALSE)</f>
        <v>67.459999999999994</v>
      </c>
      <c r="K52" s="5">
        <f t="shared" si="0"/>
        <v>0</v>
      </c>
      <c r="M52" s="212" t="str">
        <f>IF(K52&gt;0,(K52+SUM(L$11:L52))/J$6-1,"N/A")</f>
        <v>N/A</v>
      </c>
      <c r="N52" s="344">
        <f>IF(VLOOKUP(N$4,Transactions!$C$5:$M$23,7,FALSE)&gt;I52,0,IF(IFERROR(VLOOKUP(N$4,Transactions!$C$39:$N$42,8,FALSE),0)&gt;I52,VLOOKUP(N$4,Transactions!$C$5:$M$23,5,FALSE),VLOOKUP(N$4,Transactions!$C$5:$M$23,5,FALSE)-IFERROR(VLOOKUP(N$4,Transactions!$C$39:$N$42,5,FALSE),0)))</f>
        <v>0</v>
      </c>
      <c r="P52" s="315">
        <f t="shared" si="31"/>
        <v>43161</v>
      </c>
      <c r="Q52" s="88">
        <f>VLOOKUP(P52,'Price Data'!$B$4:$AD$1048576,MATCH(U$4,'Price Data'!$B$2:$AE$2,0),FALSE)</f>
        <v>58.96</v>
      </c>
      <c r="R52" s="5">
        <f t="shared" si="60"/>
        <v>0</v>
      </c>
      <c r="T52" s="212" t="str">
        <f>IF(R52&gt;0,(R52+SUM(S$11:S52))/Q$6-1,"N/A")</f>
        <v>N/A</v>
      </c>
      <c r="U52" s="344">
        <f>IF(VLOOKUP(U$4,Transactions!$C$5:$M$23,7,FALSE)&gt;P52,0,IF(IFERROR(VLOOKUP(U$4,Transactions!$C$39:$N$42,8,FALSE),0)&gt;P52,VLOOKUP(U$4,Transactions!$C$5:$M$23,5,FALSE),VLOOKUP(U$4,Transactions!$C$5:$M$23,5,FALSE)-IFERROR(VLOOKUP(U$4,Transactions!$C$39:$N$42,5,FALSE),0)))</f>
        <v>0</v>
      </c>
      <c r="W52" s="315">
        <f t="shared" si="32"/>
        <v>43161</v>
      </c>
      <c r="X52" s="88">
        <f>VLOOKUP(W52,'Price Data'!$B$4:$AD$1048576,MATCH(AB$4,'Price Data'!$B$2:$AE$2,0),FALSE)</f>
        <v>102.99</v>
      </c>
      <c r="Y52" s="5">
        <f t="shared" si="61"/>
        <v>0</v>
      </c>
      <c r="Z52" s="79"/>
      <c r="AA52" s="212" t="str">
        <f>IF(Y52&gt;0,(Y52+SUM(Z$11:Z52))/X$6-1,"N/A")</f>
        <v>N/A</v>
      </c>
      <c r="AB52" s="344">
        <f>IF(VLOOKUP(AB$4,Transactions!$C$5:$M$23,7,FALSE)&gt;W52,0,IF(IFERROR(VLOOKUP(AB$4,Transactions!$C$39:$N$42,8,FALSE),0)&gt;W52,VLOOKUP(AB$4,Transactions!$C$5:$M$23,5,FALSE),VLOOKUP(AB$4,Transactions!$C$5:$M$23,5,FALSE)-IFERROR(VLOOKUP(AB$4,Transactions!$C$39:$N$42,5,FALSE),0)))</f>
        <v>0</v>
      </c>
      <c r="AD52" s="315">
        <f t="shared" si="33"/>
        <v>43161</v>
      </c>
      <c r="AE52" s="88">
        <f>VLOOKUP(AD52,'Price Data'!$B$4:$AD$1048576,MATCH(AI$4,'Price Data'!$B$2:$AE$2,0),FALSE)</f>
        <v>73.650000000000006</v>
      </c>
      <c r="AF52" s="5">
        <f t="shared" si="62"/>
        <v>0</v>
      </c>
      <c r="AG52" s="79"/>
      <c r="AH52" s="212" t="str">
        <f>IF(AF52&gt;0,(AF52+SUM(AG$11:AG52))/AE$6-1,"N/A")</f>
        <v>N/A</v>
      </c>
      <c r="AI52" s="344">
        <f>IF(VLOOKUP(AI$4,Transactions!$C$5:$M$23,7,FALSE)&gt;AD52,0,IF(IFERROR(VLOOKUP(AI$4,Transactions!$C$39:$N$42,8,FALSE),0)&gt;AD52,VLOOKUP(AI$4,Transactions!$C$5:$M$23,5,FALSE),VLOOKUP(AI$4,Transactions!$C$5:$M$23,5,FALSE)-IFERROR(VLOOKUP(AI$4,Transactions!$C$39:$N$42,5,FALSE),0)))</f>
        <v>0</v>
      </c>
      <c r="AK52" s="315">
        <f t="shared" si="34"/>
        <v>43161</v>
      </c>
      <c r="AL52" s="88">
        <f>VLOOKUP(AK52,'Price Data'!$B$4:$AD$1048576,MATCH(AP$4,'Price Data'!$B$2:$AE$2,0),FALSE)</f>
        <v>417.39</v>
      </c>
      <c r="AM52" s="5">
        <f t="shared" si="63"/>
        <v>0</v>
      </c>
      <c r="AN52" s="79"/>
      <c r="AO52" s="212" t="str">
        <f>IF(AM52&gt;0,(AM52+SUM(AN$11:AN52))/AL$6-1,"N/A")</f>
        <v>N/A</v>
      </c>
      <c r="AP52" s="344">
        <f>IF(VLOOKUP(AP$4,Transactions!$C$5:$M$23,7,FALSE)&gt;AK52,0,IF(IFERROR(VLOOKUP(AP$4,Transactions!$C$39:$N$42,8,FALSE),0)&gt;AK52,VLOOKUP(AP$4,Transactions!$C$5:$M$23,5,FALSE),VLOOKUP(AP$4,Transactions!$C$5:$M$23,5,FALSE)-IFERROR(VLOOKUP(AP$4,Transactions!$C$39:$N$42,5,FALSE),0)))</f>
        <v>0</v>
      </c>
      <c r="AR52" s="315">
        <f t="shared" si="35"/>
        <v>43161</v>
      </c>
      <c r="AS52" s="88">
        <f>VLOOKUP(AR52,'Price Data'!$B$4:$AD$1048576,MATCH(AW$4,'Price Data'!$B$2:$AE$2,0),FALSE)</f>
        <v>115.04</v>
      </c>
      <c r="AT52" s="5">
        <f t="shared" si="64"/>
        <v>0</v>
      </c>
      <c r="AU52" s="79"/>
      <c r="AV52" s="212" t="str">
        <f>IF(AT52&gt;0,(AT52+SUM(AU$11:AU52))/AS$6-1,"N/A")</f>
        <v>N/A</v>
      </c>
      <c r="AW52" s="344">
        <f>IF(VLOOKUP(AW$4,Transactions!$C$5:$M$23,7,FALSE)&gt;AR52,0,IF(IFERROR(VLOOKUP(AW$4,Transactions!$C$39:$N$42,8,FALSE),0)&gt;AR52,VLOOKUP(AW$4,Transactions!$C$5:$M$23,5,FALSE),VLOOKUP(AW$4,Transactions!$C$5:$M$23,5,FALSE)-IFERROR(VLOOKUP(AW$4,Transactions!$C$39:$N$42,5,FALSE),0)))</f>
        <v>0</v>
      </c>
      <c r="AY52" s="315">
        <f t="shared" si="36"/>
        <v>43161</v>
      </c>
      <c r="AZ52" s="88">
        <f>VLOOKUP(AY52,'Price Data'!$B$4:$AD$1048576,MATCH(BD$4,'Price Data'!$B$2:$AE$2,0),FALSE)</f>
        <v>121.92</v>
      </c>
      <c r="BA52" s="5">
        <f t="shared" si="65"/>
        <v>0</v>
      </c>
      <c r="BB52" s="79"/>
      <c r="BC52" s="212" t="str">
        <f>IF(BA52&gt;0,(BA52+SUM(BB$11:BB52))/AZ$6-1,"N/A")</f>
        <v>N/A</v>
      </c>
      <c r="BD52" s="344">
        <f>IF(VLOOKUP(BD$4,Transactions!$C$5:$M$23,7,FALSE)&gt;AY52,0,IF(IFERROR(VLOOKUP(BD$4,Transactions!$C$39:$N$42,8,FALSE),0)&gt;AY52,VLOOKUP(BD$4,Transactions!$C$5:$M$23,5,FALSE),VLOOKUP(BD$4,Transactions!$C$5:$M$23,5,FALSE)-IFERROR(VLOOKUP(BD$4,Transactions!$C$39:$N$42,5,FALSE),0)))</f>
        <v>0</v>
      </c>
      <c r="BF52" s="315">
        <f t="shared" si="37"/>
        <v>43161</v>
      </c>
      <c r="BG52" s="88">
        <f>VLOOKUP(BF52,'Price Data'!$B$4:$AD$1048576,MATCH(BK$4,'Price Data'!$B$2:$AE$2,0),FALSE)</f>
        <v>66.17</v>
      </c>
      <c r="BH52" s="5">
        <f t="shared" si="66"/>
        <v>66.17</v>
      </c>
      <c r="BI52" s="79"/>
      <c r="BJ52" s="212">
        <f>IF(BH52&gt;0,(BH52+SUM(BI$11:BI52))/BG$6-1,"N/A")</f>
        <v>8.6325065274151624E-2</v>
      </c>
      <c r="BK52" s="344">
        <f>IF(VLOOKUP(BK$4,Transactions!$C$5:$M$23,7,FALSE)&gt;BF52,0,IF(IFERROR(VLOOKUP(BK$4,Transactions!$C$39:$N$42,8,FALSE),0)&gt;BF52,VLOOKUP(BK$4,Transactions!$C$5:$M$23,5,FALSE),VLOOKUP(BK$4,Transactions!$C$5:$M$23,5,FALSE)-IFERROR(VLOOKUP(BK$4,Transactions!$C$39:$N$42,5,FALSE),0)))</f>
        <v>10</v>
      </c>
      <c r="BM52" s="315">
        <f t="shared" si="38"/>
        <v>43161</v>
      </c>
      <c r="BN52" s="88">
        <f>VLOOKUP(BM52,'Price Data'!$B$4:$AD$1048576,MATCH(BR$4,'Price Data'!$B$2:$AE$2,0),FALSE)</f>
        <v>58.03</v>
      </c>
      <c r="BO52" s="5">
        <f t="shared" si="67"/>
        <v>58.03</v>
      </c>
      <c r="BP52" s="79"/>
      <c r="BQ52" s="212">
        <f>IF(BO52&gt;0,(BO52+SUM(BP$11:BP52))/BN$6-1,"N/A")</f>
        <v>0.13712832550860732</v>
      </c>
      <c r="BR52" s="344">
        <f>IF(VLOOKUP(BR$4,Transactions!$C$5:$M$23,7,FALSE)&gt;BM52,0,IF(IFERROR(VLOOKUP(BR$4,Transactions!$C$39:$N$42,8,FALSE),0)&gt;BM52,VLOOKUP(BR$4,Transactions!$C$5:$M$23,5,FALSE),VLOOKUP(BR$4,Transactions!$C$5:$M$23,5,FALSE)-IFERROR(VLOOKUP(BR$4,Transactions!$C$39:$N$42,5,FALSE),0)))</f>
        <v>12</v>
      </c>
      <c r="BT52" s="315">
        <f t="shared" si="39"/>
        <v>43161</v>
      </c>
      <c r="BU52" s="88">
        <f>VLOOKUP(BT52,'Price Data'!$B$4:$AD$1048576,MATCH(BY$4,'Price Data'!$B$2:$AE$2,0),FALSE)</f>
        <v>95.65</v>
      </c>
      <c r="BV52" s="5">
        <f t="shared" si="68"/>
        <v>95.65</v>
      </c>
      <c r="BW52" s="79"/>
      <c r="BX52" s="212">
        <f>IF(BV52&gt;0,(BV52+SUM(BW$11:BW52))/BU$6-1,"N/A")</f>
        <v>5.8642314886126146E-2</v>
      </c>
      <c r="BY52" s="344">
        <f>IF(VLOOKUP(BY$4,Transactions!$C$5:$M$23,7,FALSE)&gt;BT52,0,IF(IFERROR(VLOOKUP(BY$4,Transactions!$C$39:$N$42,8,FALSE),0)&gt;BT52,VLOOKUP(BY$4,Transactions!$C$5:$M$23,5,FALSE),VLOOKUP(BY$4,Transactions!$C$5:$M$23,5,FALSE)-IFERROR(VLOOKUP(BY$4,Transactions!$C$39:$N$42,5,FALSE),0)))</f>
        <v>11</v>
      </c>
      <c r="CA52" s="315">
        <f t="shared" si="40"/>
        <v>43161</v>
      </c>
      <c r="CB52" s="88">
        <f>VLOOKUP(CA52,'Price Data'!$B$4:$AD$1048576,MATCH(CF$4,'Price Data'!$B$2:$AE$2,0),FALSE)</f>
        <v>219.84</v>
      </c>
      <c r="CC52" s="5">
        <f t="shared" si="69"/>
        <v>219.84</v>
      </c>
      <c r="CD52" s="79"/>
      <c r="CE52" s="212">
        <f>IF(CC52&gt;0,(CC52+SUM(CD$11:CD52))/CB$6-1,"N/A")</f>
        <v>-3.5918974493590494E-2</v>
      </c>
      <c r="CF52" s="344">
        <f>IF(VLOOKUP(CF$4,Transactions!$C$5:$M$23,7,FALSE)&gt;CA52,0,IF(IFERROR(VLOOKUP(CF$4,Transactions!$C$39:$N$42,8,FALSE),0)&gt;CA52,VLOOKUP(CF$4,Transactions!$C$5:$M$23,5,FALSE),VLOOKUP(CF$4,Transactions!$C$5:$M$23,5,FALSE)-IFERROR(VLOOKUP(CF$4,Transactions!$C$39:$N$42,5,FALSE),0)))</f>
        <v>6</v>
      </c>
      <c r="CH52" s="315">
        <f t="shared" si="41"/>
        <v>43161</v>
      </c>
      <c r="CI52" s="88">
        <f>VLOOKUP(CH52,'Price Data'!$B$4:$AD$1048576,MATCH(CM$4,'Price Data'!$B$2:$AE$2,0),FALSE)</f>
        <v>78.87</v>
      </c>
      <c r="CJ52" s="5">
        <f t="shared" si="70"/>
        <v>78.87</v>
      </c>
      <c r="CK52" s="79"/>
      <c r="CL52" s="212">
        <f>IF(CJ52&gt;0,(CJ52+SUM(CK$11:CK52))/CI$6-1,"N/A")</f>
        <v>7.1312143439282716E-2</v>
      </c>
      <c r="CM52" s="344">
        <f>IF(VLOOKUP(CM$4,Transactions!$C$5:$M$23,7,FALSE)&gt;CH52,0,IF(IFERROR(VLOOKUP(CM$4,Transactions!$C$39:$N$42,8,FALSE),0)&gt;CH52,VLOOKUP(CM$4,Transactions!$C$5:$M$23,5,FALSE),VLOOKUP(CM$4,Transactions!$C$5:$M$23,5,FALSE)-IFERROR(VLOOKUP(CM$4,Transactions!$C$39:$N$42,5,FALSE),0)))</f>
        <v>19</v>
      </c>
      <c r="CO52" s="315">
        <f t="shared" si="42"/>
        <v>43161</v>
      </c>
      <c r="CP52" s="88">
        <f>VLOOKUP(CO52,'Price Data'!$B$4:$AD$1048576,MATCH(CT$4,'Price Data'!$B$2:$AE$2,0),FALSE)</f>
        <v>118.15</v>
      </c>
      <c r="CQ52" s="5">
        <f t="shared" si="71"/>
        <v>118.15</v>
      </c>
      <c r="CR52" s="79"/>
      <c r="CS52" s="212">
        <f>IF(CQ52&gt;0,(CQ52+SUM(CR$11:CR52))/CP$6-1,"N/A")</f>
        <v>5.1530793876824577E-2</v>
      </c>
      <c r="CT52" s="344">
        <f>IF(VLOOKUP(CT$4,Transactions!$C$5:$M$23,7,FALSE)&gt;CO52,0,IF(IFERROR(VLOOKUP(CT$4,Transactions!$C$39:$N$42,8,FALSE),0)&gt;CO52,VLOOKUP(CT$4,Transactions!$C$5:$M$23,5,FALSE),VLOOKUP(CT$4,Transactions!$C$5:$M$23,5,FALSE)-IFERROR(VLOOKUP(CT$4,Transactions!$C$39:$N$42,5,FALSE),0)))</f>
        <v>7</v>
      </c>
      <c r="CV52" s="315">
        <f t="shared" si="43"/>
        <v>43161</v>
      </c>
      <c r="CW52" s="88">
        <f>VLOOKUP(CV52,'Price Data'!$B$4:$AD$1048576,MATCH(DA$4,'Price Data'!$B$2:$AE$2,0),FALSE)</f>
        <v>199.59</v>
      </c>
      <c r="CX52" s="5">
        <f t="shared" si="72"/>
        <v>199.59</v>
      </c>
      <c r="CY52" s="79"/>
      <c r="CZ52" s="212">
        <f>IF(CX52&gt;0,(CX52+SUM(CY$11:CY52))/CW$6-1,"N/A")</f>
        <v>6.1028121843602179E-2</v>
      </c>
      <c r="DA52" s="344">
        <f>IF(VLOOKUP(DA$4,Transactions!$C$5:$M$23,7,FALSE)&gt;CV52,0,IF(IFERROR(VLOOKUP(DA$4,Transactions!$C$39:$N$42,8,FALSE),0)&gt;CV52,VLOOKUP(DA$4,Transactions!$C$5:$M$23,5,FALSE),VLOOKUP(DA$4,Transactions!$C$5:$M$23,5,FALSE)-IFERROR(VLOOKUP(DA$4,Transactions!$C$39:$N$42,5,FALSE),0)))</f>
        <v>9.4038062835574934</v>
      </c>
      <c r="DC52" s="315">
        <f t="shared" si="44"/>
        <v>43161</v>
      </c>
      <c r="DD52" s="88">
        <f>VLOOKUP(DC52,'Price Data'!$B$4:$AD$1048576,MATCH(DH$4,'Price Data'!$B$2:$AE$2,0),FALSE)</f>
        <v>159.30000000000001</v>
      </c>
      <c r="DE52" s="5">
        <f t="shared" si="73"/>
        <v>159.30000000000001</v>
      </c>
      <c r="DF52" s="79"/>
      <c r="DG52" s="212">
        <f>IF(DE52&gt;0,(DE52+SUM(DF$11:DF52))/DD$6-1,"N/A")</f>
        <v>7.1442119238795954E-3</v>
      </c>
      <c r="DH52" s="344">
        <f>IF(VLOOKUP(DH$4,Transactions!$C$5:$M$23,7,FALSE)&gt;DC52,0,IF(IFERROR(VLOOKUP(DH$4,Transactions!$C$39:$N$42,8,FALSE),0)&gt;DC52,VLOOKUP(DH$4,Transactions!$C$5:$M$23,5,FALSE),VLOOKUP(DH$4,Transactions!$C$5:$M$23,5,FALSE)-IFERROR(VLOOKUP(DH$4,Transactions!$C$39:$N$42,5,FALSE),0)))</f>
        <v>64.264399064297919</v>
      </c>
      <c r="DJ52" s="315">
        <f t="shared" si="45"/>
        <v>43161</v>
      </c>
      <c r="DK52" s="88">
        <f>VLOOKUP(DJ52,'Price Data'!$B$4:$AD$1048576,MATCH(DO$4,'Price Data'!$B$2:$AE$2,0),FALSE)</f>
        <v>241.31</v>
      </c>
      <c r="DL52" s="5">
        <f t="shared" si="74"/>
        <v>241.31</v>
      </c>
      <c r="DM52" s="79"/>
      <c r="DN52" s="212">
        <f>IF(DL52&gt;0,(DL52+SUM(DM$11:DM52))/DK$6-1,"N/A")</f>
        <v>-3.2786885245901676E-2</v>
      </c>
      <c r="DO52" s="344">
        <f>IF(VLOOKUP(DO$4,Transactions!$C$5:$M$23,7,FALSE)&gt;DJ52,0,IF(IFERROR(VLOOKUP(DO$4,Transactions!$C$39:$N$42,8,FALSE),0)&gt;DJ52,VLOOKUP(DO$4,Transactions!$C$5:$M$23,5,FALSE),VLOOKUP(DO$4,Transactions!$C$5:$M$23,5,FALSE)-IFERROR(VLOOKUP(DO$4,Transactions!$C$39:$N$42,5,FALSE),0)))</f>
        <v>8</v>
      </c>
      <c r="DQ52" s="315">
        <f t="shared" si="46"/>
        <v>43161</v>
      </c>
      <c r="DR52" s="88">
        <f>VLOOKUP(DQ52,'Price Data'!$B$4:$AD$1048576,MATCH(DV$4,'Price Data'!$B$2:$AE$2,0),FALSE)</f>
        <v>93.05</v>
      </c>
      <c r="DS52" s="5">
        <f t="shared" si="75"/>
        <v>93.05</v>
      </c>
      <c r="DT52" s="79"/>
      <c r="DU52" s="212">
        <f>IF(DS52&gt;0,(DS52+SUM(DT$11:DT52))/DR$6-1,"N/A")</f>
        <v>9.2705167173252168E-2</v>
      </c>
      <c r="DV52" s="344">
        <f>IF(VLOOKUP(DV$4,Transactions!$C$5:$M$23,7,FALSE)&gt;DQ52,0,IF(IFERROR(VLOOKUP(DV$4,Transactions!$C$39:$N$42,8,FALSE),0)&gt;DQ52,VLOOKUP(DV$4,Transactions!$C$5:$M$23,5,FALSE),VLOOKUP(DV$4,Transactions!$C$5:$M$23,5,FALSE)-IFERROR(VLOOKUP(DV$4,Transactions!$C$39:$N$42,5,FALSE),0)))</f>
        <v>23</v>
      </c>
      <c r="DX52" s="315">
        <f t="shared" si="47"/>
        <v>43161</v>
      </c>
      <c r="DY52" s="88">
        <f>VLOOKUP(DX52,'Price Data'!$B$4:$AD$1048576,MATCH(EC$4,'Price Data'!$B$2:$AE$2,0),FALSE)</f>
        <v>65.89</v>
      </c>
      <c r="DZ52" s="5">
        <f t="shared" si="76"/>
        <v>65.89</v>
      </c>
      <c r="EA52" s="79">
        <v>0.2</v>
      </c>
      <c r="EB52" s="212">
        <f>IF(DZ52&gt;0,(DZ52+SUM(EA$11:EA52))/DY$6-1,"N/A")</f>
        <v>5.6594724220623505E-2</v>
      </c>
      <c r="EC52" s="344">
        <f>IF(VLOOKUP(EC$4,Transactions!$C$5:$M$23,7,FALSE)&gt;DX52,0,IF(IFERROR(VLOOKUP(EC$4,Transactions!$C$39:$N$42,8,FALSE),0)&gt;DX52,VLOOKUP(EC$4,Transactions!$C$5:$M$23,5,FALSE),VLOOKUP(EC$4,Transactions!$C$5:$M$23,5,FALSE)-IFERROR(VLOOKUP(EC$4,Transactions!$C$39:$N$42,5,FALSE),0)))</f>
        <v>27</v>
      </c>
      <c r="EF52" s="315">
        <f t="shared" si="48"/>
        <v>43161</v>
      </c>
      <c r="EG52" s="88">
        <f>VLOOKUP(EF52,'Price Data'!$B$4:$AD$1048576,MATCH(EK$4,'Price Data'!$B$2:$AE$2,0),FALSE)</f>
        <v>10.7</v>
      </c>
      <c r="EH52" s="5">
        <f t="shared" si="77"/>
        <v>0</v>
      </c>
      <c r="EI52" s="79"/>
      <c r="EJ52" s="212" t="str">
        <f>IF(EH52&gt;0,(EH52+SUM(EI$11:EI52))/EG$6-1,"N/A")</f>
        <v>N/A</v>
      </c>
      <c r="EK52" s="344">
        <f>IF(VLOOKUP(EK$4,Transactions!$C$26:$M$34,7,FALSE)&gt;EF52,0,IF(IFERROR(VLOOKUP(EK$4,Transactions!$C$45:$N89,8,FALSE),0)&gt;EF52,VLOOKUP(EK$4,Transactions!$C$26:$M$34,5,FALSE),VLOOKUP(EK$4,Transactions!$C$26:$M$34,5,FALSE)-IFERROR(VLOOKUP(EK$4,Transactions!$C$45:$N$47,5,FALSE),0)))</f>
        <v>0</v>
      </c>
      <c r="EM52" s="315">
        <f t="shared" si="49"/>
        <v>43161</v>
      </c>
      <c r="EN52" s="88">
        <f>VLOOKUP(EM52,'Price Data'!$B$4:$AD$1048576,MATCH(ER$4,'Price Data'!$B$2:$AE$2,0),FALSE)</f>
        <v>85.75</v>
      </c>
      <c r="EO52" s="5">
        <f t="shared" si="78"/>
        <v>85.75</v>
      </c>
      <c r="EP52" s="79"/>
      <c r="EQ52" s="212">
        <f>IF(EO52&gt;0,(EO52+SUM(EP$11:EP52))/EN$6-1,"N/A")</f>
        <v>-9.2023836809536075E-3</v>
      </c>
      <c r="ER52" s="344">
        <f>IF(VLOOKUP(ER$4,Transactions!$C$26:$M$34,7,FALSE)&gt;EM52,0,IF(IFERROR(VLOOKUP(ER$4,Transactions!$C$45:$N89,8,FALSE),0)&gt;EM52,VLOOKUP(ER$4,Transactions!$C$26:$M$34,5,FALSE),VLOOKUP(ER$4,Transactions!$C$26:$M$34,5,FALSE)-IFERROR(VLOOKUP(ER$4,Transactions!$C$45:$N$47,5,FALSE),0)))</f>
        <v>0</v>
      </c>
      <c r="ET52" s="315">
        <f t="shared" si="50"/>
        <v>43161</v>
      </c>
      <c r="EU52" s="88">
        <f>VLOOKUP(ET52,'Price Data'!$B$4:$AD$1048576,MATCH(EY$4,'Price Data'!$B$2:$AE$2,0),FALSE)</f>
        <v>84.49</v>
      </c>
      <c r="EV52" s="5">
        <f t="shared" si="79"/>
        <v>84.49</v>
      </c>
      <c r="EW52" s="79"/>
      <c r="EX52" s="212">
        <f>IF(EV52&gt;0,(EV52+SUM(EW$11:EW52))/EU$6-1,"N/A")</f>
        <v>-2.811534500514945E-2</v>
      </c>
      <c r="EY52" s="344">
        <f>IF(VLOOKUP(EY$4,Transactions!$C$26:$M$34,7,FALSE)&gt;ET52,0,IF(IFERROR(VLOOKUP(EY$4,Transactions!$C$45:$N89,8,FALSE),0)&gt;ET52,VLOOKUP(EY$4,Transactions!$C$26:$M$34,5,FALSE),VLOOKUP(EY$4,Transactions!$C$26:$M$34,5,FALSE)-IFERROR(VLOOKUP(EY$4,Transactions!$C$45:$N$47,5,FALSE),0)))</f>
        <v>12.608879734523402</v>
      </c>
      <c r="FA52" s="315">
        <f t="shared" si="51"/>
        <v>43161</v>
      </c>
      <c r="FB52" s="88">
        <f>VLOOKUP(FA52,'Price Data'!$B$4:$AD$1048576,MATCH(FF$4,'Price Data'!$B$2:$AE$2,0),FALSE)</f>
        <v>50.35</v>
      </c>
      <c r="FC52" s="5">
        <f t="shared" si="80"/>
        <v>50.35</v>
      </c>
      <c r="FD52" s="79"/>
      <c r="FE52" s="212">
        <f>IF(FC52&gt;0,(FC52+SUM(FD$11:FD52))/FB$6-1,"N/A")</f>
        <v>-1.3653208503998537E-2</v>
      </c>
      <c r="FF52" s="344">
        <f>IF(VLOOKUP(FF$4,Transactions!$C$26:$M$34,7,FALSE)&gt;FA52,0,IF(IFERROR(VLOOKUP(FF$4,Transactions!$C$45:$N89,8,FALSE),0)&gt;FA52,VLOOKUP(FF$4,Transactions!$C$26:$M$34,5,FALSE),VLOOKUP(FF$4,Transactions!$C$26:$M$34,5,FALSE)-IFERROR(VLOOKUP(FF$4,Transactions!$C$45:$N$47,5,FALSE),0)))</f>
        <v>20.356738833625901</v>
      </c>
      <c r="FH52" s="315">
        <f t="shared" si="52"/>
        <v>43161</v>
      </c>
      <c r="FI52" s="88">
        <f>VLOOKUP(FH52,'Price Data'!$B$4:$AD$1048576,MATCH(FM$4,'Price Data'!$B$2:$AE$2,0),FALSE)</f>
        <v>24.27</v>
      </c>
      <c r="FJ52" s="5">
        <f t="shared" si="81"/>
        <v>24.27</v>
      </c>
      <c r="FK52" s="79"/>
      <c r="FL52" s="212">
        <f>IF(FJ52&gt;0,(FJ52+SUM(FK$11:FK52))/FI$6-1,"N/A")</f>
        <v>-3.2854209445586369E-3</v>
      </c>
      <c r="FM52" s="344">
        <f>IF(VLOOKUP(FM$4,Transactions!$C$26:$M$34,7,FALSE)&gt;FH52,0,IF(IFERROR(VLOOKUP(FM$4,Transactions!$C$45:$N89,8,FALSE),0)&gt;FH52,VLOOKUP(FM$4,Transactions!$C$26:$M$34,5,FALSE),VLOOKUP(FM$4,Transactions!$C$26:$M$34,5,FALSE)-IFERROR(VLOOKUP(FM$4,Transactions!$C$45:$N$47,5,FALSE),0)))</f>
        <v>64.516221765913755</v>
      </c>
      <c r="FO52" s="315">
        <f t="shared" si="53"/>
        <v>43161</v>
      </c>
      <c r="FP52" s="88">
        <f>VLOOKUP(FO52,'Price Data'!$B$4:$AD$1048576,MATCH(FT$4,'Price Data'!$B$2:$AE$2,0),FALSE)</f>
        <v>102.07</v>
      </c>
      <c r="FQ52" s="5">
        <f t="shared" si="82"/>
        <v>102.07</v>
      </c>
      <c r="FR52" s="79"/>
      <c r="FS52" s="212">
        <f>IF(FQ52&gt;0,(FQ52+SUM(FR$11:FR52))/FP$6-1,"N/A")</f>
        <v>-3.0055887089135203E-2</v>
      </c>
      <c r="FT52" s="344">
        <f>IF(VLOOKUP(FT$4,Transactions!$C$26:$M$34,7,FALSE)&gt;FO52,0,IF(IFERROR(VLOOKUP(FT$4,Transactions!$C$45:$N89,8,FALSE),0)&gt;FO52,VLOOKUP(FT$4,Transactions!$C$26:$M$34,5,FALSE),VLOOKUP(FT$4,Transactions!$C$26:$M$34,5,FALSE)-IFERROR(VLOOKUP(FT$4,Transactions!$C$45:$N$47,5,FALSE),0)))</f>
        <v>4.6685611442644692</v>
      </c>
      <c r="FV52" s="315">
        <f t="shared" si="54"/>
        <v>43161</v>
      </c>
      <c r="FW52" s="88">
        <f>VLOOKUP(FV52,'Price Data'!$B$4:$AD$1048576,MATCH(GA$4,'Price Data'!$B$2:$AE$2,0),FALSE)</f>
        <v>112.17</v>
      </c>
      <c r="FX52" s="5">
        <f t="shared" si="83"/>
        <v>112.17</v>
      </c>
      <c r="FY52" s="79"/>
      <c r="FZ52" s="212">
        <f>IF(FX52&gt;0,(FX52+SUM(FY$11:FY52))/FW$6-1,"N/A")</f>
        <v>-2.8251507321274683E-2</v>
      </c>
      <c r="GA52" s="344">
        <f>IF(VLOOKUP(GA$4,Transactions!$C$26:$M$34,7,FALSE)&gt;FV52,0,IF(IFERROR(VLOOKUP(GA$4,Transactions!$C$45:$N89,8,FALSE),0)&gt;FV52,VLOOKUP(GA$4,Transactions!$C$26:$M$34,5,FALSE),VLOOKUP(GA$4,Transactions!$C$26:$M$34,5,FALSE)-IFERROR(VLOOKUP(GA$4,Transactions!$C$45:$N$47,5,FALSE),0)))</f>
        <v>17.517743324720069</v>
      </c>
      <c r="GD52" s="315">
        <f t="shared" si="55"/>
        <v>43161</v>
      </c>
      <c r="GE52" s="88">
        <f>VLOOKUP(GD52,'Price Data'!$B$4:$AD$1048576,MATCH(GI$4,'Price Data'!$B$2:$AE$2,0),FALSE)</f>
        <v>1591.377</v>
      </c>
      <c r="GF52" s="5">
        <f t="shared" si="84"/>
        <v>1591.377</v>
      </c>
      <c r="GG52" s="79"/>
      <c r="GH52" s="212">
        <f>IF(GF52&gt;0,(GF52+SUM(GG$11:GG52))/GE$6-1,"N/A")</f>
        <v>5.4379347599462502E-3</v>
      </c>
      <c r="GI52" s="374">
        <v>0.5</v>
      </c>
      <c r="GK52" s="315">
        <f t="shared" si="56"/>
        <v>43161</v>
      </c>
      <c r="GL52" s="88">
        <f>VLOOKUP(GK52,'Price Data'!$B$4:$AD$1048576,MATCH(GP$4,'Price Data'!$B$2:$AE$2,0),FALSE)</f>
        <v>2089.84</v>
      </c>
      <c r="GM52" s="5">
        <f t="shared" si="26"/>
        <v>2089.84</v>
      </c>
      <c r="GN52" s="79"/>
      <c r="GO52" s="212">
        <f>IF(GM52&gt;0,(GM52+SUM(GN$11:GN52))/GL$6-1,"N/A")</f>
        <v>-6.4703225653092167E-3</v>
      </c>
      <c r="GP52" s="374">
        <v>0.2</v>
      </c>
      <c r="GR52" s="315">
        <f t="shared" si="57"/>
        <v>43161</v>
      </c>
      <c r="GS52" s="88">
        <f>VLOOKUP(GR52,'Price Data'!$B$4:$AD$1048576,MATCH(GW$4,'Price Data'!$B$2:$AE$2,0),FALSE)</f>
        <v>2003.27</v>
      </c>
      <c r="GT52" s="5">
        <f t="shared" si="85"/>
        <v>2003.27</v>
      </c>
      <c r="GU52" s="79"/>
      <c r="GV52" s="212">
        <f>IF(GT52&gt;0,(GT52+SUM(GU$11:GU52))/GS$6-1,"N/A")</f>
        <v>-2.1061684837052841E-2</v>
      </c>
      <c r="GW52" s="374">
        <v>0.3</v>
      </c>
    </row>
    <row r="53" spans="1:205" x14ac:dyDescent="0.25">
      <c r="A53">
        <v>43</v>
      </c>
      <c r="B53" s="315">
        <f>'Price Data'!B47</f>
        <v>43164</v>
      </c>
      <c r="C53" s="200">
        <f t="shared" si="58"/>
        <v>24162.060130371789</v>
      </c>
      <c r="D53" s="200">
        <f t="shared" si="28"/>
        <v>0</v>
      </c>
      <c r="E53" s="200">
        <f t="shared" si="59"/>
        <v>6092.7828489495423</v>
      </c>
      <c r="F53" s="200">
        <f t="shared" si="29"/>
        <v>0</v>
      </c>
      <c r="I53" s="315">
        <f t="shared" si="30"/>
        <v>43164</v>
      </c>
      <c r="J53" s="88">
        <f>VLOOKUP(I53,'Price Data'!$B$4:$AD$1048576,MATCH(N$4,'Price Data'!$B$2:$AE$2,0),FALSE)</f>
        <v>68.31</v>
      </c>
      <c r="K53" s="5">
        <f t="shared" si="0"/>
        <v>0</v>
      </c>
      <c r="M53" s="212" t="str">
        <f>IF(K53&gt;0,(K53+SUM(L$11:L53))/J$6-1,"N/A")</f>
        <v>N/A</v>
      </c>
      <c r="N53" s="344">
        <f>IF(VLOOKUP(N$4,Transactions!$C$5:$M$23,7,FALSE)&gt;I53,0,IF(IFERROR(VLOOKUP(N$4,Transactions!$C$39:$N$42,8,FALSE),0)&gt;I53,VLOOKUP(N$4,Transactions!$C$5:$M$23,5,FALSE),VLOOKUP(N$4,Transactions!$C$5:$M$23,5,FALSE)-IFERROR(VLOOKUP(N$4,Transactions!$C$39:$N$42,5,FALSE),0)))</f>
        <v>0</v>
      </c>
      <c r="P53" s="315">
        <f t="shared" si="31"/>
        <v>43164</v>
      </c>
      <c r="Q53" s="88">
        <f>VLOOKUP(P53,'Price Data'!$B$4:$AD$1048576,MATCH(U$4,'Price Data'!$B$2:$AE$2,0),FALSE)</f>
        <v>59.74</v>
      </c>
      <c r="R53" s="5">
        <f t="shared" si="60"/>
        <v>0</v>
      </c>
      <c r="T53" s="212" t="str">
        <f>IF(R53&gt;0,(R53+SUM(S$11:S53))/Q$6-1,"N/A")</f>
        <v>N/A</v>
      </c>
      <c r="U53" s="344">
        <f>IF(VLOOKUP(U$4,Transactions!$C$5:$M$23,7,FALSE)&gt;P53,0,IF(IFERROR(VLOOKUP(U$4,Transactions!$C$39:$N$42,8,FALSE),0)&gt;P53,VLOOKUP(U$4,Transactions!$C$5:$M$23,5,FALSE),VLOOKUP(U$4,Transactions!$C$5:$M$23,5,FALSE)-IFERROR(VLOOKUP(U$4,Transactions!$C$39:$N$42,5,FALSE),0)))</f>
        <v>0</v>
      </c>
      <c r="W53" s="315">
        <f t="shared" si="32"/>
        <v>43164</v>
      </c>
      <c r="X53" s="88">
        <f>VLOOKUP(W53,'Price Data'!$B$4:$AD$1048576,MATCH(AB$4,'Price Data'!$B$2:$AE$2,0),FALSE)</f>
        <v>103.41</v>
      </c>
      <c r="Y53" s="5">
        <f t="shared" si="61"/>
        <v>0</v>
      </c>
      <c r="Z53" s="79"/>
      <c r="AA53" s="212" t="str">
        <f>IF(Y53&gt;0,(Y53+SUM(Z$11:Z53))/X$6-1,"N/A")</f>
        <v>N/A</v>
      </c>
      <c r="AB53" s="344">
        <f>IF(VLOOKUP(AB$4,Transactions!$C$5:$M$23,7,FALSE)&gt;W53,0,IF(IFERROR(VLOOKUP(AB$4,Transactions!$C$39:$N$42,8,FALSE),0)&gt;W53,VLOOKUP(AB$4,Transactions!$C$5:$M$23,5,FALSE),VLOOKUP(AB$4,Transactions!$C$5:$M$23,5,FALSE)-IFERROR(VLOOKUP(AB$4,Transactions!$C$39:$N$42,5,FALSE),0)))</f>
        <v>0</v>
      </c>
      <c r="AD53" s="315">
        <f t="shared" si="33"/>
        <v>43164</v>
      </c>
      <c r="AE53" s="88">
        <f>VLOOKUP(AD53,'Price Data'!$B$4:$AD$1048576,MATCH(AI$4,'Price Data'!$B$2:$AE$2,0),FALSE)</f>
        <v>73.599999999999994</v>
      </c>
      <c r="AF53" s="5">
        <f t="shared" si="62"/>
        <v>0</v>
      </c>
      <c r="AG53" s="79"/>
      <c r="AH53" s="212" t="str">
        <f>IF(AF53&gt;0,(AF53+SUM(AG$11:AG53))/AE$6-1,"N/A")</f>
        <v>N/A</v>
      </c>
      <c r="AI53" s="344">
        <f>IF(VLOOKUP(AI$4,Transactions!$C$5:$M$23,7,FALSE)&gt;AD53,0,IF(IFERROR(VLOOKUP(AI$4,Transactions!$C$39:$N$42,8,FALSE),0)&gt;AD53,VLOOKUP(AI$4,Transactions!$C$5:$M$23,5,FALSE),VLOOKUP(AI$4,Transactions!$C$5:$M$23,5,FALSE)-IFERROR(VLOOKUP(AI$4,Transactions!$C$39:$N$42,5,FALSE),0)))</f>
        <v>0</v>
      </c>
      <c r="AK53" s="315">
        <f t="shared" si="34"/>
        <v>43164</v>
      </c>
      <c r="AL53" s="88">
        <f>VLOOKUP(AK53,'Price Data'!$B$4:$AD$1048576,MATCH(AP$4,'Price Data'!$B$2:$AE$2,0),FALSE)</f>
        <v>424.25</v>
      </c>
      <c r="AM53" s="5">
        <f t="shared" si="63"/>
        <v>0</v>
      </c>
      <c r="AN53" s="79"/>
      <c r="AO53" s="212" t="str">
        <f>IF(AM53&gt;0,(AM53+SUM(AN$11:AN53))/AL$6-1,"N/A")</f>
        <v>N/A</v>
      </c>
      <c r="AP53" s="344">
        <f>IF(VLOOKUP(AP$4,Transactions!$C$5:$M$23,7,FALSE)&gt;AK53,0,IF(IFERROR(VLOOKUP(AP$4,Transactions!$C$39:$N$42,8,FALSE),0)&gt;AK53,VLOOKUP(AP$4,Transactions!$C$5:$M$23,5,FALSE),VLOOKUP(AP$4,Transactions!$C$5:$M$23,5,FALSE)-IFERROR(VLOOKUP(AP$4,Transactions!$C$39:$N$42,5,FALSE),0)))</f>
        <v>0</v>
      </c>
      <c r="AR53" s="315">
        <f t="shared" si="35"/>
        <v>43164</v>
      </c>
      <c r="AS53" s="88">
        <f>VLOOKUP(AR53,'Price Data'!$B$4:$AD$1048576,MATCH(AW$4,'Price Data'!$B$2:$AE$2,0),FALSE)</f>
        <v>115.66</v>
      </c>
      <c r="AT53" s="5">
        <f t="shared" si="64"/>
        <v>0</v>
      </c>
      <c r="AU53" s="79"/>
      <c r="AV53" s="212" t="str">
        <f>IF(AT53&gt;0,(AT53+SUM(AU$11:AU53))/AS$6-1,"N/A")</f>
        <v>N/A</v>
      </c>
      <c r="AW53" s="344">
        <f>IF(VLOOKUP(AW$4,Transactions!$C$5:$M$23,7,FALSE)&gt;AR53,0,IF(IFERROR(VLOOKUP(AW$4,Transactions!$C$39:$N$42,8,FALSE),0)&gt;AR53,VLOOKUP(AW$4,Transactions!$C$5:$M$23,5,FALSE),VLOOKUP(AW$4,Transactions!$C$5:$M$23,5,FALSE)-IFERROR(VLOOKUP(AW$4,Transactions!$C$39:$N$42,5,FALSE),0)))</f>
        <v>0</v>
      </c>
      <c r="AY53" s="315">
        <f t="shared" si="36"/>
        <v>43164</v>
      </c>
      <c r="AZ53" s="88">
        <f>VLOOKUP(AY53,'Price Data'!$B$4:$AD$1048576,MATCH(BD$4,'Price Data'!$B$2:$AE$2,0),FALSE)</f>
        <v>122.5</v>
      </c>
      <c r="BA53" s="5">
        <f t="shared" si="65"/>
        <v>0</v>
      </c>
      <c r="BB53" s="79"/>
      <c r="BC53" s="212" t="str">
        <f>IF(BA53&gt;0,(BA53+SUM(BB$11:BB53))/AZ$6-1,"N/A")</f>
        <v>N/A</v>
      </c>
      <c r="BD53" s="344">
        <f>IF(VLOOKUP(BD$4,Transactions!$C$5:$M$23,7,FALSE)&gt;AY53,0,IF(IFERROR(VLOOKUP(BD$4,Transactions!$C$39:$N$42,8,FALSE),0)&gt;AY53,VLOOKUP(BD$4,Transactions!$C$5:$M$23,5,FALSE),VLOOKUP(BD$4,Transactions!$C$5:$M$23,5,FALSE)-IFERROR(VLOOKUP(BD$4,Transactions!$C$39:$N$42,5,FALSE),0)))</f>
        <v>0</v>
      </c>
      <c r="BF53" s="315">
        <f t="shared" si="37"/>
        <v>43164</v>
      </c>
      <c r="BG53" s="88">
        <f>VLOOKUP(BF53,'Price Data'!$B$4:$AD$1048576,MATCH(BK$4,'Price Data'!$B$2:$AE$2,0),FALSE)</f>
        <v>66.819999999999993</v>
      </c>
      <c r="BH53" s="5">
        <f t="shared" si="66"/>
        <v>66.819999999999993</v>
      </c>
      <c r="BI53" s="79"/>
      <c r="BJ53" s="212">
        <f>IF(BH53&gt;0,(BH53+SUM(BI$11:BI53))/BG$6-1,"N/A")</f>
        <v>9.6932114882506415E-2</v>
      </c>
      <c r="BK53" s="344">
        <f>IF(VLOOKUP(BK$4,Transactions!$C$5:$M$23,7,FALSE)&gt;BF53,0,IF(IFERROR(VLOOKUP(BK$4,Transactions!$C$39:$N$42,8,FALSE),0)&gt;BF53,VLOOKUP(BK$4,Transactions!$C$5:$M$23,5,FALSE),VLOOKUP(BK$4,Transactions!$C$5:$M$23,5,FALSE)-IFERROR(VLOOKUP(BK$4,Transactions!$C$39:$N$42,5,FALSE),0)))</f>
        <v>10</v>
      </c>
      <c r="BM53" s="315">
        <f t="shared" si="38"/>
        <v>43164</v>
      </c>
      <c r="BN53" s="88">
        <f>VLOOKUP(BM53,'Price Data'!$B$4:$AD$1048576,MATCH(BR$4,'Price Data'!$B$2:$AE$2,0),FALSE)</f>
        <v>57.63</v>
      </c>
      <c r="BO53" s="5">
        <f t="shared" si="67"/>
        <v>57.63</v>
      </c>
      <c r="BP53" s="79"/>
      <c r="BQ53" s="212">
        <f>IF(BO53&gt;0,(BO53+SUM(BP$11:BP53))/BN$6-1,"N/A")</f>
        <v>0.12930359937402214</v>
      </c>
      <c r="BR53" s="344">
        <f>IF(VLOOKUP(BR$4,Transactions!$C$5:$M$23,7,FALSE)&gt;BM53,0,IF(IFERROR(VLOOKUP(BR$4,Transactions!$C$39:$N$42,8,FALSE),0)&gt;BM53,VLOOKUP(BR$4,Transactions!$C$5:$M$23,5,FALSE),VLOOKUP(BR$4,Transactions!$C$5:$M$23,5,FALSE)-IFERROR(VLOOKUP(BR$4,Transactions!$C$39:$N$42,5,FALSE),0)))</f>
        <v>12</v>
      </c>
      <c r="BT53" s="315">
        <f t="shared" si="39"/>
        <v>43164</v>
      </c>
      <c r="BU53" s="88">
        <f>VLOOKUP(BT53,'Price Data'!$B$4:$AD$1048576,MATCH(BY$4,'Price Data'!$B$2:$AE$2,0),FALSE)</f>
        <v>96.8</v>
      </c>
      <c r="BV53" s="5">
        <f t="shared" si="68"/>
        <v>96.8</v>
      </c>
      <c r="BW53" s="79"/>
      <c r="BX53" s="212">
        <f>IF(BV53&gt;0,(BV53+SUM(BW$11:BW53))/BU$6-1,"N/A")</f>
        <v>7.1294971944108054E-2</v>
      </c>
      <c r="BY53" s="344">
        <f>IF(VLOOKUP(BY$4,Transactions!$C$5:$M$23,7,FALSE)&gt;BT53,0,IF(IFERROR(VLOOKUP(BY$4,Transactions!$C$39:$N$42,8,FALSE),0)&gt;BT53,VLOOKUP(BY$4,Transactions!$C$5:$M$23,5,FALSE),VLOOKUP(BY$4,Transactions!$C$5:$M$23,5,FALSE)-IFERROR(VLOOKUP(BY$4,Transactions!$C$39:$N$42,5,FALSE),0)))</f>
        <v>11</v>
      </c>
      <c r="CA53" s="315">
        <f t="shared" si="40"/>
        <v>43164</v>
      </c>
      <c r="CB53" s="88">
        <f>VLOOKUP(CA53,'Price Data'!$B$4:$AD$1048576,MATCH(CF$4,'Price Data'!$B$2:$AE$2,0),FALSE)</f>
        <v>219.52</v>
      </c>
      <c r="CC53" s="5">
        <f t="shared" si="69"/>
        <v>219.52</v>
      </c>
      <c r="CD53" s="79"/>
      <c r="CE53" s="212">
        <f>IF(CC53&gt;0,(CC53+SUM(CD$11:CD53))/CB$6-1,"N/A")</f>
        <v>-3.7318983243645132E-2</v>
      </c>
      <c r="CF53" s="344">
        <f>IF(VLOOKUP(CF$4,Transactions!$C$5:$M$23,7,FALSE)&gt;CA53,0,IF(IFERROR(VLOOKUP(CF$4,Transactions!$C$39:$N$42,8,FALSE),0)&gt;CA53,VLOOKUP(CF$4,Transactions!$C$5:$M$23,5,FALSE),VLOOKUP(CF$4,Transactions!$C$5:$M$23,5,FALSE)-IFERROR(VLOOKUP(CF$4,Transactions!$C$39:$N$42,5,FALSE),0)))</f>
        <v>6</v>
      </c>
      <c r="CH53" s="315">
        <f t="shared" si="41"/>
        <v>43164</v>
      </c>
      <c r="CI53" s="88">
        <f>VLOOKUP(CH53,'Price Data'!$B$4:$AD$1048576,MATCH(CM$4,'Price Data'!$B$2:$AE$2,0),FALSE)</f>
        <v>79.069999999999993</v>
      </c>
      <c r="CJ53" s="5">
        <f t="shared" si="70"/>
        <v>79.069999999999993</v>
      </c>
      <c r="CK53" s="79"/>
      <c r="CL53" s="212">
        <f>IF(CJ53&gt;0,(CJ53+SUM(CK$11:CK53))/CI$6-1,"N/A")</f>
        <v>7.4028796522683793E-2</v>
      </c>
      <c r="CM53" s="344">
        <f>IF(VLOOKUP(CM$4,Transactions!$C$5:$M$23,7,FALSE)&gt;CH53,0,IF(IFERROR(VLOOKUP(CM$4,Transactions!$C$39:$N$42,8,FALSE),0)&gt;CH53,VLOOKUP(CM$4,Transactions!$C$5:$M$23,5,FALSE),VLOOKUP(CM$4,Transactions!$C$5:$M$23,5,FALSE)-IFERROR(VLOOKUP(CM$4,Transactions!$C$39:$N$42,5,FALSE),0)))</f>
        <v>19</v>
      </c>
      <c r="CO53" s="315">
        <f t="shared" si="42"/>
        <v>43164</v>
      </c>
      <c r="CP53" s="88">
        <f>VLOOKUP(CO53,'Price Data'!$B$4:$AD$1048576,MATCH(CT$4,'Price Data'!$B$2:$AE$2,0),FALSE)</f>
        <v>118.42</v>
      </c>
      <c r="CQ53" s="5">
        <f t="shared" si="71"/>
        <v>118.42</v>
      </c>
      <c r="CR53" s="79"/>
      <c r="CS53" s="212">
        <f>IF(CQ53&gt;0,(CQ53+SUM(CR$11:CR53))/CP$6-1,"N/A")</f>
        <v>5.3933784264863061E-2</v>
      </c>
      <c r="CT53" s="344">
        <f>IF(VLOOKUP(CT$4,Transactions!$C$5:$M$23,7,FALSE)&gt;CO53,0,IF(IFERROR(VLOOKUP(CT$4,Transactions!$C$39:$N$42,8,FALSE),0)&gt;CO53,VLOOKUP(CT$4,Transactions!$C$5:$M$23,5,FALSE),VLOOKUP(CT$4,Transactions!$C$5:$M$23,5,FALSE)-IFERROR(VLOOKUP(CT$4,Transactions!$C$39:$N$42,5,FALSE),0)))</f>
        <v>7</v>
      </c>
      <c r="CV53" s="315">
        <f t="shared" si="43"/>
        <v>43164</v>
      </c>
      <c r="CW53" s="88">
        <f>VLOOKUP(CV53,'Price Data'!$B$4:$AD$1048576,MATCH(DA$4,'Price Data'!$B$2:$AE$2,0),FALSE)</f>
        <v>201.17500000000001</v>
      </c>
      <c r="CX53" s="5">
        <f t="shared" si="72"/>
        <v>201.17500000000001</v>
      </c>
      <c r="CY53" s="79"/>
      <c r="CZ53" s="212">
        <f>IF(CX53&gt;0,(CX53+SUM(CY$11:CY53))/CW$6-1,"N/A")</f>
        <v>6.9454042847270303E-2</v>
      </c>
      <c r="DA53" s="344">
        <f>IF(VLOOKUP(DA$4,Transactions!$C$5:$M$23,7,FALSE)&gt;CV53,0,IF(IFERROR(VLOOKUP(DA$4,Transactions!$C$39:$N$42,8,FALSE),0)&gt;CV53,VLOOKUP(DA$4,Transactions!$C$5:$M$23,5,FALSE),VLOOKUP(DA$4,Transactions!$C$5:$M$23,5,FALSE)-IFERROR(VLOOKUP(DA$4,Transactions!$C$39:$N$42,5,FALSE),0)))</f>
        <v>9.4038062835574934</v>
      </c>
      <c r="DC53" s="315">
        <f t="shared" si="44"/>
        <v>43164</v>
      </c>
      <c r="DD53" s="88">
        <f>VLOOKUP(DC53,'Price Data'!$B$4:$AD$1048576,MATCH(DH$4,'Price Data'!$B$2:$AE$2,0),FALSE)</f>
        <v>161.08000000000001</v>
      </c>
      <c r="DE53" s="5">
        <f t="shared" si="73"/>
        <v>161.08000000000001</v>
      </c>
      <c r="DF53" s="79"/>
      <c r="DG53" s="212">
        <f>IF(DE53&gt;0,(DE53+SUM(DF$11:DF53))/DD$6-1,"N/A")</f>
        <v>1.8397926281848775E-2</v>
      </c>
      <c r="DH53" s="344">
        <f>IF(VLOOKUP(DH$4,Transactions!$C$5:$M$23,7,FALSE)&gt;DC53,0,IF(IFERROR(VLOOKUP(DH$4,Transactions!$C$39:$N$42,8,FALSE),0)&gt;DC53,VLOOKUP(DH$4,Transactions!$C$5:$M$23,5,FALSE),VLOOKUP(DH$4,Transactions!$C$5:$M$23,5,FALSE)-IFERROR(VLOOKUP(DH$4,Transactions!$C$39:$N$42,5,FALSE),0)))</f>
        <v>64.264399064297919</v>
      </c>
      <c r="DJ53" s="315">
        <f t="shared" si="45"/>
        <v>43164</v>
      </c>
      <c r="DK53" s="88">
        <f>VLOOKUP(DJ53,'Price Data'!$B$4:$AD$1048576,MATCH(DO$4,'Price Data'!$B$2:$AE$2,0),FALSE)</f>
        <v>241.94</v>
      </c>
      <c r="DL53" s="5">
        <f t="shared" si="74"/>
        <v>241.94</v>
      </c>
      <c r="DM53" s="79"/>
      <c r="DN53" s="212">
        <f>IF(DL53&gt;0,(DL53+SUM(DM$11:DM53))/DK$6-1,"N/A")</f>
        <v>-3.0261733937231972E-2</v>
      </c>
      <c r="DO53" s="344">
        <f>IF(VLOOKUP(DO$4,Transactions!$C$5:$M$23,7,FALSE)&gt;DJ53,0,IF(IFERROR(VLOOKUP(DO$4,Transactions!$C$39:$N$42,8,FALSE),0)&gt;DJ53,VLOOKUP(DO$4,Transactions!$C$5:$M$23,5,FALSE),VLOOKUP(DO$4,Transactions!$C$5:$M$23,5,FALSE)-IFERROR(VLOOKUP(DO$4,Transactions!$C$39:$N$42,5,FALSE),0)))</f>
        <v>8</v>
      </c>
      <c r="DQ53" s="315">
        <f t="shared" si="46"/>
        <v>43164</v>
      </c>
      <c r="DR53" s="88">
        <f>VLOOKUP(DQ53,'Price Data'!$B$4:$AD$1048576,MATCH(DV$4,'Price Data'!$B$2:$AE$2,0),FALSE)</f>
        <v>93.64</v>
      </c>
      <c r="DS53" s="5">
        <f t="shared" si="75"/>
        <v>93.64</v>
      </c>
      <c r="DT53" s="79"/>
      <c r="DU53" s="212">
        <f>IF(DS53&gt;0,(DS53+SUM(DT$11:DT53))/DR$6-1,"N/A")</f>
        <v>9.9602525134439901E-2</v>
      </c>
      <c r="DV53" s="344">
        <f>IF(VLOOKUP(DV$4,Transactions!$C$5:$M$23,7,FALSE)&gt;DQ53,0,IF(IFERROR(VLOOKUP(DV$4,Transactions!$C$39:$N$42,8,FALSE),0)&gt;DQ53,VLOOKUP(DV$4,Transactions!$C$5:$M$23,5,FALSE),VLOOKUP(DV$4,Transactions!$C$5:$M$23,5,FALSE)-IFERROR(VLOOKUP(DV$4,Transactions!$C$39:$N$42,5,FALSE),0)))</f>
        <v>23</v>
      </c>
      <c r="DX53" s="315">
        <f t="shared" si="47"/>
        <v>43164</v>
      </c>
      <c r="DY53" s="88">
        <f>VLOOKUP(DX53,'Price Data'!$B$4:$AD$1048576,MATCH(EC$4,'Price Data'!$B$2:$AE$2,0),FALSE)</f>
        <v>65.05</v>
      </c>
      <c r="DZ53" s="5">
        <f t="shared" si="76"/>
        <v>65.05</v>
      </c>
      <c r="EA53" s="79"/>
      <c r="EB53" s="212">
        <f>IF(DZ53&gt;0,(DZ53+SUM(EA$11:EA53))/DY$6-1,"N/A")</f>
        <v>4.3165467625899234E-2</v>
      </c>
      <c r="EC53" s="344">
        <f>IF(VLOOKUP(EC$4,Transactions!$C$5:$M$23,7,FALSE)&gt;DX53,0,IF(IFERROR(VLOOKUP(EC$4,Transactions!$C$39:$N$42,8,FALSE),0)&gt;DX53,VLOOKUP(EC$4,Transactions!$C$5:$M$23,5,FALSE),VLOOKUP(EC$4,Transactions!$C$5:$M$23,5,FALSE)-IFERROR(VLOOKUP(EC$4,Transactions!$C$39:$N$42,5,FALSE),0)))</f>
        <v>27</v>
      </c>
      <c r="EF53" s="315">
        <f t="shared" si="48"/>
        <v>43164</v>
      </c>
      <c r="EG53" s="88">
        <f>VLOOKUP(EF53,'Price Data'!$B$4:$AD$1048576,MATCH(EK$4,'Price Data'!$B$2:$AE$2,0),FALSE)</f>
        <v>10.7</v>
      </c>
      <c r="EH53" s="5">
        <f t="shared" si="77"/>
        <v>0</v>
      </c>
      <c r="EI53" s="79"/>
      <c r="EJ53" s="212" t="str">
        <f>IF(EH53&gt;0,(EH53+SUM(EI$11:EI53))/EG$6-1,"N/A")</f>
        <v>N/A</v>
      </c>
      <c r="EK53" s="344">
        <f>IF(VLOOKUP(EK$4,Transactions!$C$26:$M$34,7,FALSE)&gt;EF53,0,IF(IFERROR(VLOOKUP(EK$4,Transactions!$C$45:$N90,8,FALSE),0)&gt;EF53,VLOOKUP(EK$4,Transactions!$C$26:$M$34,5,FALSE),VLOOKUP(EK$4,Transactions!$C$26:$M$34,5,FALSE)-IFERROR(VLOOKUP(EK$4,Transactions!$C$45:$N$47,5,FALSE),0)))</f>
        <v>0</v>
      </c>
      <c r="EM53" s="315">
        <f t="shared" si="49"/>
        <v>43164</v>
      </c>
      <c r="EN53" s="88">
        <f>VLOOKUP(EM53,'Price Data'!$B$4:$AD$1048576,MATCH(ER$4,'Price Data'!$B$2:$AE$2,0),FALSE)</f>
        <v>85.75</v>
      </c>
      <c r="EO53" s="5">
        <f t="shared" si="78"/>
        <v>85.75</v>
      </c>
      <c r="EP53" s="79"/>
      <c r="EQ53" s="212">
        <f>IF(EO53&gt;0,(EO53+SUM(EP$11:EP53))/EN$6-1,"N/A")</f>
        <v>-9.2023836809536075E-3</v>
      </c>
      <c r="ER53" s="344">
        <f>IF(VLOOKUP(ER$4,Transactions!$C$26:$M$34,7,FALSE)&gt;EM53,0,IF(IFERROR(VLOOKUP(ER$4,Transactions!$C$45:$N90,8,FALSE),0)&gt;EM53,VLOOKUP(ER$4,Transactions!$C$26:$M$34,5,FALSE),VLOOKUP(ER$4,Transactions!$C$26:$M$34,5,FALSE)-IFERROR(VLOOKUP(ER$4,Transactions!$C$45:$N$47,5,FALSE),0)))</f>
        <v>0</v>
      </c>
      <c r="ET53" s="315">
        <f t="shared" si="50"/>
        <v>43164</v>
      </c>
      <c r="EU53" s="88">
        <f>VLOOKUP(ET53,'Price Data'!$B$4:$AD$1048576,MATCH(EY$4,'Price Data'!$B$2:$AE$2,0),FALSE)</f>
        <v>84.41</v>
      </c>
      <c r="EV53" s="5">
        <f t="shared" si="79"/>
        <v>84.41</v>
      </c>
      <c r="EW53" s="79"/>
      <c r="EX53" s="212">
        <f>IF(EV53&gt;0,(EV53+SUM(EW$11:EW53))/EU$6-1,"N/A")</f>
        <v>-2.9030781553953666E-2</v>
      </c>
      <c r="EY53" s="344">
        <f>IF(VLOOKUP(EY$4,Transactions!$C$26:$M$34,7,FALSE)&gt;ET53,0,IF(IFERROR(VLOOKUP(EY$4,Transactions!$C$45:$N90,8,FALSE),0)&gt;ET53,VLOOKUP(EY$4,Transactions!$C$26:$M$34,5,FALSE),VLOOKUP(EY$4,Transactions!$C$26:$M$34,5,FALSE)-IFERROR(VLOOKUP(EY$4,Transactions!$C$45:$N$47,5,FALSE),0)))</f>
        <v>12.608879734523402</v>
      </c>
      <c r="FA53" s="315">
        <f t="shared" si="51"/>
        <v>43164</v>
      </c>
      <c r="FB53" s="88">
        <f>VLOOKUP(FA53,'Price Data'!$B$4:$AD$1048576,MATCH(FF$4,'Price Data'!$B$2:$AE$2,0),FALSE)</f>
        <v>50.34</v>
      </c>
      <c r="FC53" s="5">
        <f t="shared" si="80"/>
        <v>50.34</v>
      </c>
      <c r="FD53" s="79"/>
      <c r="FE53" s="212">
        <f>IF(FC53&gt;0,(FC53+SUM(FD$11:FD53))/FB$6-1,"N/A")</f>
        <v>-1.3848254339769883E-2</v>
      </c>
      <c r="FF53" s="344">
        <f>IF(VLOOKUP(FF$4,Transactions!$C$26:$M$34,7,FALSE)&gt;FA53,0,IF(IFERROR(VLOOKUP(FF$4,Transactions!$C$45:$N90,8,FALSE),0)&gt;FA53,VLOOKUP(FF$4,Transactions!$C$26:$M$34,5,FALSE),VLOOKUP(FF$4,Transactions!$C$26:$M$34,5,FALSE)-IFERROR(VLOOKUP(FF$4,Transactions!$C$45:$N$47,5,FALSE),0)))</f>
        <v>20.356738833625901</v>
      </c>
      <c r="FH53" s="315">
        <f t="shared" si="52"/>
        <v>43164</v>
      </c>
      <c r="FI53" s="88">
        <f>VLOOKUP(FH53,'Price Data'!$B$4:$AD$1048576,MATCH(FM$4,'Price Data'!$B$2:$AE$2,0),FALSE)</f>
        <v>24.27</v>
      </c>
      <c r="FJ53" s="5">
        <f t="shared" si="81"/>
        <v>24.27</v>
      </c>
      <c r="FK53" s="79"/>
      <c r="FL53" s="212">
        <f>IF(FJ53&gt;0,(FJ53+SUM(FK$11:FK53))/FI$6-1,"N/A")</f>
        <v>-3.2854209445586369E-3</v>
      </c>
      <c r="FM53" s="344">
        <f>IF(VLOOKUP(FM$4,Transactions!$C$26:$M$34,7,FALSE)&gt;FH53,0,IF(IFERROR(VLOOKUP(FM$4,Transactions!$C$45:$N90,8,FALSE),0)&gt;FH53,VLOOKUP(FM$4,Transactions!$C$26:$M$34,5,FALSE),VLOOKUP(FM$4,Transactions!$C$26:$M$34,5,FALSE)-IFERROR(VLOOKUP(FM$4,Transactions!$C$45:$N$47,5,FALSE),0)))</f>
        <v>64.516221765913755</v>
      </c>
      <c r="FO53" s="315">
        <f t="shared" si="53"/>
        <v>43164</v>
      </c>
      <c r="FP53" s="88">
        <f>VLOOKUP(FO53,'Price Data'!$B$4:$AD$1048576,MATCH(FT$4,'Price Data'!$B$2:$AE$2,0),FALSE)</f>
        <v>101.94</v>
      </c>
      <c r="FQ53" s="5">
        <f t="shared" si="82"/>
        <v>101.94</v>
      </c>
      <c r="FR53" s="79"/>
      <c r="FS53" s="212">
        <f>IF(FQ53&gt;0,(FQ53+SUM(FR$11:FR53))/FP$6-1,"N/A")</f>
        <v>-3.1287297527706759E-2</v>
      </c>
      <c r="FT53" s="344">
        <f>IF(VLOOKUP(FT$4,Transactions!$C$26:$M$34,7,FALSE)&gt;FO53,0,IF(IFERROR(VLOOKUP(FT$4,Transactions!$C$45:$N90,8,FALSE),0)&gt;FO53,VLOOKUP(FT$4,Transactions!$C$26:$M$34,5,FALSE),VLOOKUP(FT$4,Transactions!$C$26:$M$34,5,FALSE)-IFERROR(VLOOKUP(FT$4,Transactions!$C$45:$N$47,5,FALSE),0)))</f>
        <v>4.6685611442644692</v>
      </c>
      <c r="FV53" s="315">
        <f t="shared" si="54"/>
        <v>43164</v>
      </c>
      <c r="FW53" s="88">
        <f>VLOOKUP(FV53,'Price Data'!$B$4:$AD$1048576,MATCH(GA$4,'Price Data'!$B$2:$AE$2,0),FALSE)</f>
        <v>112</v>
      </c>
      <c r="FX53" s="5">
        <f t="shared" si="83"/>
        <v>112</v>
      </c>
      <c r="FY53" s="79"/>
      <c r="FZ53" s="212">
        <f>IF(FX53&gt;0,(FX53+SUM(FY$11:FY53))/FW$6-1,"N/A")</f>
        <v>-2.9715762273901714E-2</v>
      </c>
      <c r="GA53" s="344">
        <f>IF(VLOOKUP(GA$4,Transactions!$C$26:$M$34,7,FALSE)&gt;FV53,0,IF(IFERROR(VLOOKUP(GA$4,Transactions!$C$45:$N90,8,FALSE),0)&gt;FV53,VLOOKUP(GA$4,Transactions!$C$26:$M$34,5,FALSE),VLOOKUP(GA$4,Transactions!$C$26:$M$34,5,FALSE)-IFERROR(VLOOKUP(GA$4,Transactions!$C$45:$N$47,5,FALSE),0)))</f>
        <v>17.517743324720069</v>
      </c>
      <c r="GD53" s="315">
        <f t="shared" si="55"/>
        <v>43164</v>
      </c>
      <c r="GE53" s="88">
        <f>VLOOKUP(GD53,'Price Data'!$B$4:$AD$1048576,MATCH(GI$4,'Price Data'!$B$2:$AE$2,0),FALSE)</f>
        <v>1608.6089999999999</v>
      </c>
      <c r="GF53" s="5">
        <f t="shared" si="84"/>
        <v>1608.6089999999999</v>
      </c>
      <c r="GG53" s="79"/>
      <c r="GH53" s="212">
        <f>IF(GF53&gt;0,(GF53+SUM(GG$11:GG53))/GE$6-1,"N/A")</f>
        <v>1.6325176747095327E-2</v>
      </c>
      <c r="GI53" s="374">
        <v>0.5</v>
      </c>
      <c r="GK53" s="315">
        <f t="shared" si="56"/>
        <v>43164</v>
      </c>
      <c r="GL53" s="88">
        <f>VLOOKUP(GK53,'Price Data'!$B$4:$AD$1048576,MATCH(GP$4,'Price Data'!$B$2:$AE$2,0),FALSE)</f>
        <v>2106.58</v>
      </c>
      <c r="GM53" s="5">
        <f t="shared" si="26"/>
        <v>2106.58</v>
      </c>
      <c r="GN53" s="79"/>
      <c r="GO53" s="212">
        <f>IF(GM53&gt;0,(GM53+SUM(GN$11:GN53))/GL$6-1,"N/A")</f>
        <v>1.4880315671872424E-3</v>
      </c>
      <c r="GP53" s="374">
        <v>0.2</v>
      </c>
      <c r="GR53" s="315">
        <f t="shared" si="57"/>
        <v>43164</v>
      </c>
      <c r="GS53" s="88">
        <f>VLOOKUP(GR53,'Price Data'!$B$4:$AD$1048576,MATCH(GW$4,'Price Data'!$B$2:$AE$2,0),FALSE)</f>
        <v>2001.22</v>
      </c>
      <c r="GT53" s="5">
        <f t="shared" si="85"/>
        <v>2001.22</v>
      </c>
      <c r="GU53" s="79"/>
      <c r="GV53" s="212">
        <f>IF(GT53&gt;0,(GT53+SUM(GU$11:GU53))/GS$6-1,"N/A")</f>
        <v>-2.2063458709812966E-2</v>
      </c>
      <c r="GW53" s="374">
        <v>0.3</v>
      </c>
    </row>
    <row r="54" spans="1:205" x14ac:dyDescent="0.25">
      <c r="A54">
        <v>44</v>
      </c>
      <c r="B54" s="315">
        <f>'Price Data'!B48</f>
        <v>43165</v>
      </c>
      <c r="C54" s="200">
        <f t="shared" si="58"/>
        <v>24232.893206724086</v>
      </c>
      <c r="D54" s="200">
        <f t="shared" si="28"/>
        <v>0</v>
      </c>
      <c r="E54" s="200">
        <f t="shared" si="59"/>
        <v>6097.5716196880603</v>
      </c>
      <c r="F54" s="200">
        <f t="shared" si="29"/>
        <v>0</v>
      </c>
      <c r="I54" s="315">
        <f t="shared" si="30"/>
        <v>43165</v>
      </c>
      <c r="J54" s="88">
        <f>VLOOKUP(I54,'Price Data'!$B$4:$AD$1048576,MATCH(N$4,'Price Data'!$B$2:$AE$2,0),FALSE)</f>
        <v>67.650000000000006</v>
      </c>
      <c r="K54" s="5">
        <f t="shared" si="0"/>
        <v>0</v>
      </c>
      <c r="M54" s="212" t="str">
        <f>IF(K54&gt;0,(K54+SUM(L$11:L54))/J$6-1,"N/A")</f>
        <v>N/A</v>
      </c>
      <c r="N54" s="344">
        <f>IF(VLOOKUP(N$4,Transactions!$C$5:$M$23,7,FALSE)&gt;I54,0,IF(IFERROR(VLOOKUP(N$4,Transactions!$C$39:$N$42,8,FALSE),0)&gt;I54,VLOOKUP(N$4,Transactions!$C$5:$M$23,5,FALSE),VLOOKUP(N$4,Transactions!$C$5:$M$23,5,FALSE)-IFERROR(VLOOKUP(N$4,Transactions!$C$39:$N$42,5,FALSE),0)))</f>
        <v>0</v>
      </c>
      <c r="P54" s="315">
        <f t="shared" si="31"/>
        <v>43165</v>
      </c>
      <c r="Q54" s="88">
        <f>VLOOKUP(P54,'Price Data'!$B$4:$AD$1048576,MATCH(U$4,'Price Data'!$B$2:$AE$2,0),FALSE)</f>
        <v>60.4</v>
      </c>
      <c r="R54" s="5">
        <f t="shared" si="60"/>
        <v>0</v>
      </c>
      <c r="T54" s="212" t="str">
        <f>IF(R54&gt;0,(R54+SUM(S$11:S54))/Q$6-1,"N/A")</f>
        <v>N/A</v>
      </c>
      <c r="U54" s="344">
        <f>IF(VLOOKUP(U$4,Transactions!$C$5:$M$23,7,FALSE)&gt;P54,0,IF(IFERROR(VLOOKUP(U$4,Transactions!$C$39:$N$42,8,FALSE),0)&gt;P54,VLOOKUP(U$4,Transactions!$C$5:$M$23,5,FALSE),VLOOKUP(U$4,Transactions!$C$5:$M$23,5,FALSE)-IFERROR(VLOOKUP(U$4,Transactions!$C$39:$N$42,5,FALSE),0)))</f>
        <v>0</v>
      </c>
      <c r="W54" s="315">
        <f t="shared" si="32"/>
        <v>43165</v>
      </c>
      <c r="X54" s="88">
        <f>VLOOKUP(W54,'Price Data'!$B$4:$AD$1048576,MATCH(AB$4,'Price Data'!$B$2:$AE$2,0),FALSE)</f>
        <v>104.94</v>
      </c>
      <c r="Y54" s="5">
        <f t="shared" si="61"/>
        <v>0</v>
      </c>
      <c r="Z54" s="79"/>
      <c r="AA54" s="212" t="str">
        <f>IF(Y54&gt;0,(Y54+SUM(Z$11:Z54))/X$6-1,"N/A")</f>
        <v>N/A</v>
      </c>
      <c r="AB54" s="344">
        <f>IF(VLOOKUP(AB$4,Transactions!$C$5:$M$23,7,FALSE)&gt;W54,0,IF(IFERROR(VLOOKUP(AB$4,Transactions!$C$39:$N$42,8,FALSE),0)&gt;W54,VLOOKUP(AB$4,Transactions!$C$5:$M$23,5,FALSE),VLOOKUP(AB$4,Transactions!$C$5:$M$23,5,FALSE)-IFERROR(VLOOKUP(AB$4,Transactions!$C$39:$N$42,5,FALSE),0)))</f>
        <v>0</v>
      </c>
      <c r="AD54" s="315">
        <f t="shared" si="33"/>
        <v>43165</v>
      </c>
      <c r="AE54" s="88">
        <f>VLOOKUP(AD54,'Price Data'!$B$4:$AD$1048576,MATCH(AI$4,'Price Data'!$B$2:$AE$2,0),FALSE)</f>
        <v>74.05</v>
      </c>
      <c r="AF54" s="5">
        <f t="shared" si="62"/>
        <v>0</v>
      </c>
      <c r="AG54" s="79"/>
      <c r="AH54" s="212" t="str">
        <f>IF(AF54&gt;0,(AF54+SUM(AG$11:AG54))/AE$6-1,"N/A")</f>
        <v>N/A</v>
      </c>
      <c r="AI54" s="344">
        <f>IF(VLOOKUP(AI$4,Transactions!$C$5:$M$23,7,FALSE)&gt;AD54,0,IF(IFERROR(VLOOKUP(AI$4,Transactions!$C$39:$N$42,8,FALSE),0)&gt;AD54,VLOOKUP(AI$4,Transactions!$C$5:$M$23,5,FALSE),VLOOKUP(AI$4,Transactions!$C$5:$M$23,5,FALSE)-IFERROR(VLOOKUP(AI$4,Transactions!$C$39:$N$42,5,FALSE),0)))</f>
        <v>0</v>
      </c>
      <c r="AK54" s="315">
        <f t="shared" si="34"/>
        <v>43165</v>
      </c>
      <c r="AL54" s="88">
        <f>VLOOKUP(AK54,'Price Data'!$B$4:$AD$1048576,MATCH(AP$4,'Price Data'!$B$2:$AE$2,0),FALSE)</f>
        <v>426.5</v>
      </c>
      <c r="AM54" s="5">
        <f t="shared" si="63"/>
        <v>0</v>
      </c>
      <c r="AN54" s="79"/>
      <c r="AO54" s="212" t="str">
        <f>IF(AM54&gt;0,(AM54+SUM(AN$11:AN54))/AL$6-1,"N/A")</f>
        <v>N/A</v>
      </c>
      <c r="AP54" s="344">
        <f>IF(VLOOKUP(AP$4,Transactions!$C$5:$M$23,7,FALSE)&gt;AK54,0,IF(IFERROR(VLOOKUP(AP$4,Transactions!$C$39:$N$42,8,FALSE),0)&gt;AK54,VLOOKUP(AP$4,Transactions!$C$5:$M$23,5,FALSE),VLOOKUP(AP$4,Transactions!$C$5:$M$23,5,FALSE)-IFERROR(VLOOKUP(AP$4,Transactions!$C$39:$N$42,5,FALSE),0)))</f>
        <v>0</v>
      </c>
      <c r="AR54" s="315">
        <f t="shared" si="35"/>
        <v>43165</v>
      </c>
      <c r="AS54" s="88">
        <f>VLOOKUP(AR54,'Price Data'!$B$4:$AD$1048576,MATCH(AW$4,'Price Data'!$B$2:$AE$2,0),FALSE)</f>
        <v>114.56</v>
      </c>
      <c r="AT54" s="5">
        <f t="shared" si="64"/>
        <v>0</v>
      </c>
      <c r="AU54" s="79"/>
      <c r="AV54" s="212" t="str">
        <f>IF(AT54&gt;0,(AT54+SUM(AU$11:AU54))/AS$6-1,"N/A")</f>
        <v>N/A</v>
      </c>
      <c r="AW54" s="344">
        <f>IF(VLOOKUP(AW$4,Transactions!$C$5:$M$23,7,FALSE)&gt;AR54,0,IF(IFERROR(VLOOKUP(AW$4,Transactions!$C$39:$N$42,8,FALSE),0)&gt;AR54,VLOOKUP(AW$4,Transactions!$C$5:$M$23,5,FALSE),VLOOKUP(AW$4,Transactions!$C$5:$M$23,5,FALSE)-IFERROR(VLOOKUP(AW$4,Transactions!$C$39:$N$42,5,FALSE),0)))</f>
        <v>0</v>
      </c>
      <c r="AY54" s="315">
        <f t="shared" si="36"/>
        <v>43165</v>
      </c>
      <c r="AZ54" s="88">
        <f>VLOOKUP(AY54,'Price Data'!$B$4:$AD$1048576,MATCH(BD$4,'Price Data'!$B$2:$AE$2,0),FALSE)</f>
        <v>124.48</v>
      </c>
      <c r="BA54" s="5">
        <f t="shared" si="65"/>
        <v>0</v>
      </c>
      <c r="BB54" s="79"/>
      <c r="BC54" s="212" t="str">
        <f>IF(BA54&gt;0,(BA54+SUM(BB$11:BB54))/AZ$6-1,"N/A")</f>
        <v>N/A</v>
      </c>
      <c r="BD54" s="344">
        <f>IF(VLOOKUP(BD$4,Transactions!$C$5:$M$23,7,FALSE)&gt;AY54,0,IF(IFERROR(VLOOKUP(BD$4,Transactions!$C$39:$N$42,8,FALSE),0)&gt;AY54,VLOOKUP(BD$4,Transactions!$C$5:$M$23,5,FALSE),VLOOKUP(BD$4,Transactions!$C$5:$M$23,5,FALSE)-IFERROR(VLOOKUP(BD$4,Transactions!$C$39:$N$42,5,FALSE),0)))</f>
        <v>0</v>
      </c>
      <c r="BF54" s="315">
        <f t="shared" si="37"/>
        <v>43165</v>
      </c>
      <c r="BG54" s="88">
        <f>VLOOKUP(BF54,'Price Data'!$B$4:$AD$1048576,MATCH(BK$4,'Price Data'!$B$2:$AE$2,0),FALSE)</f>
        <v>65.47</v>
      </c>
      <c r="BH54" s="5">
        <f t="shared" si="66"/>
        <v>65.47</v>
      </c>
      <c r="BI54" s="79"/>
      <c r="BJ54" s="212">
        <f>IF(BH54&gt;0,(BH54+SUM(BI$11:BI54))/BG$6-1,"N/A")</f>
        <v>7.4902088772845987E-2</v>
      </c>
      <c r="BK54" s="344">
        <f>IF(VLOOKUP(BK$4,Transactions!$C$5:$M$23,7,FALSE)&gt;BF54,0,IF(IFERROR(VLOOKUP(BK$4,Transactions!$C$39:$N$42,8,FALSE),0)&gt;BF54,VLOOKUP(BK$4,Transactions!$C$5:$M$23,5,FALSE),VLOOKUP(BK$4,Transactions!$C$5:$M$23,5,FALSE)-IFERROR(VLOOKUP(BK$4,Transactions!$C$39:$N$42,5,FALSE),0)))</f>
        <v>10</v>
      </c>
      <c r="BM54" s="315">
        <f t="shared" si="38"/>
        <v>43165</v>
      </c>
      <c r="BN54" s="88">
        <f>VLOOKUP(BM54,'Price Data'!$B$4:$AD$1048576,MATCH(BR$4,'Price Data'!$B$2:$AE$2,0),FALSE)</f>
        <v>59.99</v>
      </c>
      <c r="BO54" s="5">
        <f t="shared" si="67"/>
        <v>59.99</v>
      </c>
      <c r="BP54" s="79"/>
      <c r="BQ54" s="212">
        <f>IF(BO54&gt;0,(BO54+SUM(BP$11:BP54))/BN$6-1,"N/A")</f>
        <v>0.17546948356807524</v>
      </c>
      <c r="BR54" s="344">
        <f>IF(VLOOKUP(BR$4,Transactions!$C$5:$M$23,7,FALSE)&gt;BM54,0,IF(IFERROR(VLOOKUP(BR$4,Transactions!$C$39:$N$42,8,FALSE),0)&gt;BM54,VLOOKUP(BR$4,Transactions!$C$5:$M$23,5,FALSE),VLOOKUP(BR$4,Transactions!$C$5:$M$23,5,FALSE)-IFERROR(VLOOKUP(BR$4,Transactions!$C$39:$N$42,5,FALSE),0)))</f>
        <v>12</v>
      </c>
      <c r="BT54" s="315">
        <f t="shared" si="39"/>
        <v>43165</v>
      </c>
      <c r="BU54" s="88">
        <f>VLOOKUP(BT54,'Price Data'!$B$4:$AD$1048576,MATCH(BY$4,'Price Data'!$B$2:$AE$2,0),FALSE)</f>
        <v>95.87</v>
      </c>
      <c r="BV54" s="5">
        <f t="shared" si="68"/>
        <v>95.87</v>
      </c>
      <c r="BW54" s="79"/>
      <c r="BX54" s="212">
        <f>IF(BV54&gt;0,(BV54+SUM(BW$11:BW54))/BU$6-1,"N/A")</f>
        <v>6.1062823192870486E-2</v>
      </c>
      <c r="BY54" s="344">
        <f>IF(VLOOKUP(BY$4,Transactions!$C$5:$M$23,7,FALSE)&gt;BT54,0,IF(IFERROR(VLOOKUP(BY$4,Transactions!$C$39:$N$42,8,FALSE),0)&gt;BT54,VLOOKUP(BY$4,Transactions!$C$5:$M$23,5,FALSE),VLOOKUP(BY$4,Transactions!$C$5:$M$23,5,FALSE)-IFERROR(VLOOKUP(BY$4,Transactions!$C$39:$N$42,5,FALSE),0)))</f>
        <v>11</v>
      </c>
      <c r="CA54" s="315">
        <f t="shared" si="40"/>
        <v>43165</v>
      </c>
      <c r="CB54" s="88">
        <f>VLOOKUP(CA54,'Price Data'!$B$4:$AD$1048576,MATCH(CF$4,'Price Data'!$B$2:$AE$2,0),FALSE)</f>
        <v>222.56</v>
      </c>
      <c r="CC54" s="5">
        <f t="shared" si="69"/>
        <v>222.56</v>
      </c>
      <c r="CD54" s="79"/>
      <c r="CE54" s="212">
        <f>IF(CC54&gt;0,(CC54+SUM(CD$11:CD54))/CB$6-1,"N/A")</f>
        <v>-2.4018900118125686E-2</v>
      </c>
      <c r="CF54" s="344">
        <f>IF(VLOOKUP(CF$4,Transactions!$C$5:$M$23,7,FALSE)&gt;CA54,0,IF(IFERROR(VLOOKUP(CF$4,Transactions!$C$39:$N$42,8,FALSE),0)&gt;CA54,VLOOKUP(CF$4,Transactions!$C$5:$M$23,5,FALSE),VLOOKUP(CF$4,Transactions!$C$5:$M$23,5,FALSE)-IFERROR(VLOOKUP(CF$4,Transactions!$C$39:$N$42,5,FALSE),0)))</f>
        <v>6</v>
      </c>
      <c r="CH54" s="315">
        <f t="shared" si="41"/>
        <v>43165</v>
      </c>
      <c r="CI54" s="88">
        <f>VLOOKUP(CH54,'Price Data'!$B$4:$AD$1048576,MATCH(CM$4,'Price Data'!$B$2:$AE$2,0),FALSE)</f>
        <v>79.23</v>
      </c>
      <c r="CJ54" s="5">
        <f t="shared" si="70"/>
        <v>79.23</v>
      </c>
      <c r="CK54" s="79"/>
      <c r="CL54" s="212">
        <f>IF(CJ54&gt;0,(CJ54+SUM(CK$11:CK54))/CI$6-1,"N/A")</f>
        <v>7.6202118989405099E-2</v>
      </c>
      <c r="CM54" s="344">
        <f>IF(VLOOKUP(CM$4,Transactions!$C$5:$M$23,7,FALSE)&gt;CH54,0,IF(IFERROR(VLOOKUP(CM$4,Transactions!$C$39:$N$42,8,FALSE),0)&gt;CH54,VLOOKUP(CM$4,Transactions!$C$5:$M$23,5,FALSE),VLOOKUP(CM$4,Transactions!$C$5:$M$23,5,FALSE)-IFERROR(VLOOKUP(CM$4,Transactions!$C$39:$N$42,5,FALSE),0)))</f>
        <v>19</v>
      </c>
      <c r="CO54" s="315">
        <f t="shared" si="42"/>
        <v>43165</v>
      </c>
      <c r="CP54" s="88">
        <f>VLOOKUP(CO54,'Price Data'!$B$4:$AD$1048576,MATCH(CT$4,'Price Data'!$B$2:$AE$2,0),FALSE)</f>
        <v>119.03</v>
      </c>
      <c r="CQ54" s="5">
        <f t="shared" si="71"/>
        <v>119.03</v>
      </c>
      <c r="CR54" s="79"/>
      <c r="CS54" s="212">
        <f>IF(CQ54&gt;0,(CQ54+SUM(CR$11:CR54))/CP$6-1,"N/A")</f>
        <v>5.9362762548949899E-2</v>
      </c>
      <c r="CT54" s="344">
        <f>IF(VLOOKUP(CT$4,Transactions!$C$5:$M$23,7,FALSE)&gt;CO54,0,IF(IFERROR(VLOOKUP(CT$4,Transactions!$C$39:$N$42,8,FALSE),0)&gt;CO54,VLOOKUP(CT$4,Transactions!$C$5:$M$23,5,FALSE),VLOOKUP(CT$4,Transactions!$C$5:$M$23,5,FALSE)-IFERROR(VLOOKUP(CT$4,Transactions!$C$39:$N$42,5,FALSE),0)))</f>
        <v>7</v>
      </c>
      <c r="CV54" s="315">
        <f t="shared" si="43"/>
        <v>43165</v>
      </c>
      <c r="CW54" s="88">
        <f>VLOOKUP(CV54,'Price Data'!$B$4:$AD$1048576,MATCH(DA$4,'Price Data'!$B$2:$AE$2,0),FALSE)</f>
        <v>200.84</v>
      </c>
      <c r="CX54" s="5">
        <f t="shared" si="72"/>
        <v>200.84</v>
      </c>
      <c r="CY54" s="79"/>
      <c r="CZ54" s="212">
        <f>IF(CX54&gt;0,(CX54+SUM(CY$11:CY54))/CW$6-1,"N/A")</f>
        <v>6.76731699537505E-2</v>
      </c>
      <c r="DA54" s="344">
        <f>IF(VLOOKUP(DA$4,Transactions!$C$5:$M$23,7,FALSE)&gt;CV54,0,IF(IFERROR(VLOOKUP(DA$4,Transactions!$C$39:$N$42,8,FALSE),0)&gt;CV54,VLOOKUP(DA$4,Transactions!$C$5:$M$23,5,FALSE),VLOOKUP(DA$4,Transactions!$C$5:$M$23,5,FALSE)-IFERROR(VLOOKUP(DA$4,Transactions!$C$39:$N$42,5,FALSE),0)))</f>
        <v>9.4038062835574934</v>
      </c>
      <c r="DC54" s="315">
        <f t="shared" si="44"/>
        <v>43165</v>
      </c>
      <c r="DD54" s="88">
        <f>VLOOKUP(DC54,'Price Data'!$B$4:$AD$1048576,MATCH(DH$4,'Price Data'!$B$2:$AE$2,0),FALSE)</f>
        <v>161.66</v>
      </c>
      <c r="DE54" s="5">
        <f t="shared" si="73"/>
        <v>161.66</v>
      </c>
      <c r="DF54" s="79"/>
      <c r="DG54" s="212">
        <f>IF(DE54&gt;0,(DE54+SUM(DF$11:DF54))/DD$6-1,"N/A")</f>
        <v>2.2064866915344261E-2</v>
      </c>
      <c r="DH54" s="344">
        <f>IF(VLOOKUP(DH$4,Transactions!$C$5:$M$23,7,FALSE)&gt;DC54,0,IF(IFERROR(VLOOKUP(DH$4,Transactions!$C$39:$N$42,8,FALSE),0)&gt;DC54,VLOOKUP(DH$4,Transactions!$C$5:$M$23,5,FALSE),VLOOKUP(DH$4,Transactions!$C$5:$M$23,5,FALSE)-IFERROR(VLOOKUP(DH$4,Transactions!$C$39:$N$42,5,FALSE),0)))</f>
        <v>64.264399064297919</v>
      </c>
      <c r="DJ54" s="315">
        <f t="shared" si="45"/>
        <v>43165</v>
      </c>
      <c r="DK54" s="88">
        <f>VLOOKUP(DJ54,'Price Data'!$B$4:$AD$1048576,MATCH(DO$4,'Price Data'!$B$2:$AE$2,0),FALSE)</f>
        <v>243.04</v>
      </c>
      <c r="DL54" s="5">
        <f t="shared" si="74"/>
        <v>243.04</v>
      </c>
      <c r="DM54" s="79"/>
      <c r="DN54" s="212">
        <f>IF(DL54&gt;0,(DL54+SUM(DM$11:DM54))/DK$6-1,"N/A")</f>
        <v>-2.5852739588761109E-2</v>
      </c>
      <c r="DO54" s="344">
        <f>IF(VLOOKUP(DO$4,Transactions!$C$5:$M$23,7,FALSE)&gt;DJ54,0,IF(IFERROR(VLOOKUP(DO$4,Transactions!$C$39:$N$42,8,FALSE),0)&gt;DJ54,VLOOKUP(DO$4,Transactions!$C$5:$M$23,5,FALSE),VLOOKUP(DO$4,Transactions!$C$5:$M$23,5,FALSE)-IFERROR(VLOOKUP(DO$4,Transactions!$C$39:$N$42,5,FALSE),0)))</f>
        <v>8</v>
      </c>
      <c r="DQ54" s="315">
        <f t="shared" si="46"/>
        <v>43165</v>
      </c>
      <c r="DR54" s="88">
        <f>VLOOKUP(DQ54,'Price Data'!$B$4:$AD$1048576,MATCH(DV$4,'Price Data'!$B$2:$AE$2,0),FALSE)</f>
        <v>93.32</v>
      </c>
      <c r="DS54" s="5">
        <f t="shared" si="75"/>
        <v>93.32</v>
      </c>
      <c r="DT54" s="79"/>
      <c r="DU54" s="212">
        <f>IF(DS54&gt;0,(DS54+SUM(DT$11:DT54))/DR$6-1,"N/A")</f>
        <v>9.5861585223287138E-2</v>
      </c>
      <c r="DV54" s="344">
        <f>IF(VLOOKUP(DV$4,Transactions!$C$5:$M$23,7,FALSE)&gt;DQ54,0,IF(IFERROR(VLOOKUP(DV$4,Transactions!$C$39:$N$42,8,FALSE),0)&gt;DQ54,VLOOKUP(DV$4,Transactions!$C$5:$M$23,5,FALSE),VLOOKUP(DV$4,Transactions!$C$5:$M$23,5,FALSE)-IFERROR(VLOOKUP(DV$4,Transactions!$C$39:$N$42,5,FALSE),0)))</f>
        <v>23</v>
      </c>
      <c r="DX54" s="315">
        <f t="shared" si="47"/>
        <v>43165</v>
      </c>
      <c r="DY54" s="88">
        <f>VLOOKUP(DX54,'Price Data'!$B$4:$AD$1048576,MATCH(EC$4,'Price Data'!$B$2:$AE$2,0),FALSE)</f>
        <v>65.239999999999995</v>
      </c>
      <c r="DZ54" s="5">
        <f t="shared" si="76"/>
        <v>65.239999999999995</v>
      </c>
      <c r="EA54" s="79"/>
      <c r="EB54" s="212">
        <f>IF(DZ54&gt;0,(DZ54+SUM(EA$11:EA54))/DY$6-1,"N/A")</f>
        <v>4.6203037569944039E-2</v>
      </c>
      <c r="EC54" s="344">
        <f>IF(VLOOKUP(EC$4,Transactions!$C$5:$M$23,7,FALSE)&gt;DX54,0,IF(IFERROR(VLOOKUP(EC$4,Transactions!$C$39:$N$42,8,FALSE),0)&gt;DX54,VLOOKUP(EC$4,Transactions!$C$5:$M$23,5,FALSE),VLOOKUP(EC$4,Transactions!$C$5:$M$23,5,FALSE)-IFERROR(VLOOKUP(EC$4,Transactions!$C$39:$N$42,5,FALSE),0)))</f>
        <v>27</v>
      </c>
      <c r="EF54" s="315">
        <f t="shared" si="48"/>
        <v>43165</v>
      </c>
      <c r="EG54" s="88">
        <f>VLOOKUP(EF54,'Price Data'!$B$4:$AD$1048576,MATCH(EK$4,'Price Data'!$B$2:$AE$2,0),FALSE)</f>
        <v>10.69</v>
      </c>
      <c r="EH54" s="5">
        <f t="shared" si="77"/>
        <v>0</v>
      </c>
      <c r="EI54" s="79"/>
      <c r="EJ54" s="212" t="str">
        <f>IF(EH54&gt;0,(EH54+SUM(EI$11:EI54))/EG$6-1,"N/A")</f>
        <v>N/A</v>
      </c>
      <c r="EK54" s="344">
        <f>IF(VLOOKUP(EK$4,Transactions!$C$26:$M$34,7,FALSE)&gt;EF54,0,IF(IFERROR(VLOOKUP(EK$4,Transactions!$C$45:$N91,8,FALSE),0)&gt;EF54,VLOOKUP(EK$4,Transactions!$C$26:$M$34,5,FALSE),VLOOKUP(EK$4,Transactions!$C$26:$M$34,5,FALSE)-IFERROR(VLOOKUP(EK$4,Transactions!$C$45:$N$47,5,FALSE),0)))</f>
        <v>0</v>
      </c>
      <c r="EM54" s="315">
        <f t="shared" si="49"/>
        <v>43165</v>
      </c>
      <c r="EN54" s="88">
        <f>VLOOKUP(EM54,'Price Data'!$B$4:$AD$1048576,MATCH(ER$4,'Price Data'!$B$2:$AE$2,0),FALSE)</f>
        <v>85.87</v>
      </c>
      <c r="EO54" s="5">
        <f t="shared" si="78"/>
        <v>85.87</v>
      </c>
      <c r="EP54" s="79"/>
      <c r="EQ54" s="212">
        <f>IF(EO54&gt;0,(EO54+SUM(EP$11:EP54))/EN$6-1,"N/A")</f>
        <v>-7.827183130873383E-3</v>
      </c>
      <c r="ER54" s="344">
        <f>IF(VLOOKUP(ER$4,Transactions!$C$26:$M$34,7,FALSE)&gt;EM54,0,IF(IFERROR(VLOOKUP(ER$4,Transactions!$C$45:$N91,8,FALSE),0)&gt;EM54,VLOOKUP(ER$4,Transactions!$C$26:$M$34,5,FALSE),VLOOKUP(ER$4,Transactions!$C$26:$M$34,5,FALSE)-IFERROR(VLOOKUP(ER$4,Transactions!$C$45:$N$47,5,FALSE),0)))</f>
        <v>0</v>
      </c>
      <c r="ET54" s="315">
        <f t="shared" si="50"/>
        <v>43165</v>
      </c>
      <c r="EU54" s="88">
        <f>VLOOKUP(ET54,'Price Data'!$B$4:$AD$1048576,MATCH(EY$4,'Price Data'!$B$2:$AE$2,0),FALSE)</f>
        <v>84.49</v>
      </c>
      <c r="EV54" s="5">
        <f t="shared" si="79"/>
        <v>84.49</v>
      </c>
      <c r="EW54" s="79"/>
      <c r="EX54" s="212">
        <f>IF(EV54&gt;0,(EV54+SUM(EW$11:EW54))/EU$6-1,"N/A")</f>
        <v>-2.811534500514945E-2</v>
      </c>
      <c r="EY54" s="344">
        <f>IF(VLOOKUP(EY$4,Transactions!$C$26:$M$34,7,FALSE)&gt;ET54,0,IF(IFERROR(VLOOKUP(EY$4,Transactions!$C$45:$N91,8,FALSE),0)&gt;ET54,VLOOKUP(EY$4,Transactions!$C$26:$M$34,5,FALSE),VLOOKUP(EY$4,Transactions!$C$26:$M$34,5,FALSE)-IFERROR(VLOOKUP(EY$4,Transactions!$C$45:$N$47,5,FALSE),0)))</f>
        <v>12.608879734523402</v>
      </c>
      <c r="FA54" s="315">
        <f t="shared" si="51"/>
        <v>43165</v>
      </c>
      <c r="FB54" s="88">
        <f>VLOOKUP(FA54,'Price Data'!$B$4:$AD$1048576,MATCH(FF$4,'Price Data'!$B$2:$AE$2,0),FALSE)</f>
        <v>50.35</v>
      </c>
      <c r="FC54" s="5">
        <f t="shared" si="80"/>
        <v>50.35</v>
      </c>
      <c r="FD54" s="79"/>
      <c r="FE54" s="212">
        <f>IF(FC54&gt;0,(FC54+SUM(FD$11:FD54))/FB$6-1,"N/A")</f>
        <v>-1.3653208503998537E-2</v>
      </c>
      <c r="FF54" s="344">
        <f>IF(VLOOKUP(FF$4,Transactions!$C$26:$M$34,7,FALSE)&gt;FA54,0,IF(IFERROR(VLOOKUP(FF$4,Transactions!$C$45:$N91,8,FALSE),0)&gt;FA54,VLOOKUP(FF$4,Transactions!$C$26:$M$34,5,FALSE),VLOOKUP(FF$4,Transactions!$C$26:$M$34,5,FALSE)-IFERROR(VLOOKUP(FF$4,Transactions!$C$45:$N$47,5,FALSE),0)))</f>
        <v>20.356738833625901</v>
      </c>
      <c r="FH54" s="315">
        <f t="shared" si="52"/>
        <v>43165</v>
      </c>
      <c r="FI54" s="88">
        <f>VLOOKUP(FH54,'Price Data'!$B$4:$AD$1048576,MATCH(FM$4,'Price Data'!$B$2:$AE$2,0),FALSE)</f>
        <v>24.28</v>
      </c>
      <c r="FJ54" s="5">
        <f t="shared" si="81"/>
        <v>24.28</v>
      </c>
      <c r="FK54" s="79"/>
      <c r="FL54" s="212">
        <f>IF(FJ54&gt;0,(FJ54+SUM(FK$11:FK54))/FI$6-1,"N/A")</f>
        <v>-2.8747433264887379E-3</v>
      </c>
      <c r="FM54" s="344">
        <f>IF(VLOOKUP(FM$4,Transactions!$C$26:$M$34,7,FALSE)&gt;FH54,0,IF(IFERROR(VLOOKUP(FM$4,Transactions!$C$45:$N91,8,FALSE),0)&gt;FH54,VLOOKUP(FM$4,Transactions!$C$26:$M$34,5,FALSE),VLOOKUP(FM$4,Transactions!$C$26:$M$34,5,FALSE)-IFERROR(VLOOKUP(FM$4,Transactions!$C$45:$N$47,5,FALSE),0)))</f>
        <v>64.516221765913755</v>
      </c>
      <c r="FO54" s="315">
        <f t="shared" si="53"/>
        <v>43165</v>
      </c>
      <c r="FP54" s="88">
        <f>VLOOKUP(FO54,'Price Data'!$B$4:$AD$1048576,MATCH(FT$4,'Price Data'!$B$2:$AE$2,0),FALSE)</f>
        <v>101.93</v>
      </c>
      <c r="FQ54" s="5">
        <f t="shared" si="82"/>
        <v>101.93</v>
      </c>
      <c r="FR54" s="79"/>
      <c r="FS54" s="212">
        <f>IF(FQ54&gt;0,(FQ54+SUM(FR$11:FR54))/FP$6-1,"N/A")</f>
        <v>-3.1382021407596716E-2</v>
      </c>
      <c r="FT54" s="344">
        <f>IF(VLOOKUP(FT$4,Transactions!$C$26:$M$34,7,FALSE)&gt;FO54,0,IF(IFERROR(VLOOKUP(FT$4,Transactions!$C$45:$N91,8,FALSE),0)&gt;FO54,VLOOKUP(FT$4,Transactions!$C$26:$M$34,5,FALSE),VLOOKUP(FT$4,Transactions!$C$26:$M$34,5,FALSE)-IFERROR(VLOOKUP(FT$4,Transactions!$C$45:$N$47,5,FALSE),0)))</f>
        <v>4.6685611442644692</v>
      </c>
      <c r="FV54" s="315">
        <f t="shared" si="54"/>
        <v>43165</v>
      </c>
      <c r="FW54" s="88">
        <f>VLOOKUP(FV54,'Price Data'!$B$4:$AD$1048576,MATCH(GA$4,'Price Data'!$B$2:$AE$2,0),FALSE)</f>
        <v>112.17</v>
      </c>
      <c r="FX54" s="5">
        <f t="shared" si="83"/>
        <v>112.17</v>
      </c>
      <c r="FY54" s="79"/>
      <c r="FZ54" s="212">
        <f>IF(FX54&gt;0,(FX54+SUM(FY$11:FY54))/FW$6-1,"N/A")</f>
        <v>-2.8251507321274683E-2</v>
      </c>
      <c r="GA54" s="344">
        <f>IF(VLOOKUP(GA$4,Transactions!$C$26:$M$34,7,FALSE)&gt;FV54,0,IF(IFERROR(VLOOKUP(GA$4,Transactions!$C$45:$N91,8,FALSE),0)&gt;FV54,VLOOKUP(GA$4,Transactions!$C$26:$M$34,5,FALSE),VLOOKUP(GA$4,Transactions!$C$26:$M$34,5,FALSE)-IFERROR(VLOOKUP(GA$4,Transactions!$C$45:$N$47,5,FALSE),0)))</f>
        <v>17.517743324720069</v>
      </c>
      <c r="GD54" s="315">
        <f t="shared" si="55"/>
        <v>43165</v>
      </c>
      <c r="GE54" s="88">
        <f>VLOOKUP(GD54,'Price Data'!$B$4:$AD$1048576,MATCH(GI$4,'Price Data'!$B$2:$AE$2,0),FALSE)</f>
        <v>1614.568</v>
      </c>
      <c r="GF54" s="5">
        <f t="shared" si="84"/>
        <v>1614.568</v>
      </c>
      <c r="GG54" s="79"/>
      <c r="GH54" s="212">
        <f>IF(GF54&gt;0,(GF54+SUM(GG$11:GG54))/GE$6-1,"N/A")</f>
        <v>2.0090095212823122E-2</v>
      </c>
      <c r="GI54" s="374">
        <v>0.5</v>
      </c>
      <c r="GK54" s="315">
        <f t="shared" si="56"/>
        <v>43165</v>
      </c>
      <c r="GL54" s="88">
        <f>VLOOKUP(GK54,'Price Data'!$B$4:$AD$1048576,MATCH(GP$4,'Price Data'!$B$2:$AE$2,0),FALSE)</f>
        <v>2117.77</v>
      </c>
      <c r="GM54" s="5">
        <f t="shared" si="26"/>
        <v>2117.77</v>
      </c>
      <c r="GN54" s="79"/>
      <c r="GO54" s="212">
        <f>IF(GM54&gt;0,(GM54+SUM(GN$11:GN54))/GL$6-1,"N/A")</f>
        <v>6.807863272243253E-3</v>
      </c>
      <c r="GP54" s="374">
        <v>0.2</v>
      </c>
      <c r="GR54" s="315">
        <f t="shared" si="57"/>
        <v>43165</v>
      </c>
      <c r="GS54" s="88">
        <f>VLOOKUP(GR54,'Price Data'!$B$4:$AD$1048576,MATCH(GW$4,'Price Data'!$B$2:$AE$2,0),FALSE)</f>
        <v>2002.32</v>
      </c>
      <c r="GT54" s="5">
        <f t="shared" si="85"/>
        <v>2002.32</v>
      </c>
      <c r="GU54" s="79"/>
      <c r="GV54" s="212">
        <f>IF(GT54&gt;0,(GT54+SUM(GU$11:GU54))/GS$6-1,"N/A")</f>
        <v>-2.1525921509795376E-2</v>
      </c>
      <c r="GW54" s="374">
        <v>0.3</v>
      </c>
    </row>
    <row r="55" spans="1:205" x14ac:dyDescent="0.25">
      <c r="A55">
        <v>45</v>
      </c>
      <c r="B55" s="315">
        <f>'Price Data'!B49</f>
        <v>43166</v>
      </c>
      <c r="C55" s="200">
        <f t="shared" si="58"/>
        <v>24214.363324472844</v>
      </c>
      <c r="D55" s="200">
        <f t="shared" si="28"/>
        <v>0</v>
      </c>
      <c r="E55" s="200">
        <f t="shared" si="59"/>
        <v>6092.8287061087358</v>
      </c>
      <c r="F55" s="200">
        <f t="shared" si="29"/>
        <v>0</v>
      </c>
      <c r="I55" s="315">
        <f t="shared" si="30"/>
        <v>43166</v>
      </c>
      <c r="J55" s="88">
        <f>VLOOKUP(I55,'Price Data'!$B$4:$AD$1048576,MATCH(N$4,'Price Data'!$B$2:$AE$2,0),FALSE)</f>
        <v>67.510000000000005</v>
      </c>
      <c r="K55" s="5">
        <f t="shared" si="0"/>
        <v>0</v>
      </c>
      <c r="M55" s="212" t="str">
        <f>IF(K55&gt;0,(K55+SUM(L$11:L55))/J$6-1,"N/A")</f>
        <v>N/A</v>
      </c>
      <c r="N55" s="344">
        <f>IF(VLOOKUP(N$4,Transactions!$C$5:$M$23,7,FALSE)&gt;I55,0,IF(IFERROR(VLOOKUP(N$4,Transactions!$C$39:$N$42,8,FALSE),0)&gt;I55,VLOOKUP(N$4,Transactions!$C$5:$M$23,5,FALSE),VLOOKUP(N$4,Transactions!$C$5:$M$23,5,FALSE)-IFERROR(VLOOKUP(N$4,Transactions!$C$39:$N$42,5,FALSE),0)))</f>
        <v>0</v>
      </c>
      <c r="P55" s="315">
        <f t="shared" si="31"/>
        <v>43166</v>
      </c>
      <c r="Q55" s="88">
        <f>VLOOKUP(P55,'Price Data'!$B$4:$AD$1048576,MATCH(U$4,'Price Data'!$B$2:$AE$2,0),FALSE)</f>
        <v>60.18</v>
      </c>
      <c r="R55" s="5">
        <f t="shared" si="60"/>
        <v>0</v>
      </c>
      <c r="T55" s="212" t="str">
        <f>IF(R55&gt;0,(R55+SUM(S$11:S55))/Q$6-1,"N/A")</f>
        <v>N/A</v>
      </c>
      <c r="U55" s="344">
        <f>IF(VLOOKUP(U$4,Transactions!$C$5:$M$23,7,FALSE)&gt;P55,0,IF(IFERROR(VLOOKUP(U$4,Transactions!$C$39:$N$42,8,FALSE),0)&gt;P55,VLOOKUP(U$4,Transactions!$C$5:$M$23,5,FALSE),VLOOKUP(U$4,Transactions!$C$5:$M$23,5,FALSE)-IFERROR(VLOOKUP(U$4,Transactions!$C$39:$N$42,5,FALSE),0)))</f>
        <v>0</v>
      </c>
      <c r="W55" s="315">
        <f t="shared" si="32"/>
        <v>43166</v>
      </c>
      <c r="X55" s="88">
        <f>VLOOKUP(W55,'Price Data'!$B$4:$AD$1048576,MATCH(AB$4,'Price Data'!$B$2:$AE$2,0),FALSE)</f>
        <v>103.59</v>
      </c>
      <c r="Y55" s="5">
        <f t="shared" si="61"/>
        <v>0</v>
      </c>
      <c r="Z55" s="79"/>
      <c r="AA55" s="212" t="str">
        <f>IF(Y55&gt;0,(Y55+SUM(Z$11:Z55))/X$6-1,"N/A")</f>
        <v>N/A</v>
      </c>
      <c r="AB55" s="344">
        <f>IF(VLOOKUP(AB$4,Transactions!$C$5:$M$23,7,FALSE)&gt;W55,0,IF(IFERROR(VLOOKUP(AB$4,Transactions!$C$39:$N$42,8,FALSE),0)&gt;W55,VLOOKUP(AB$4,Transactions!$C$5:$M$23,5,FALSE),VLOOKUP(AB$4,Transactions!$C$5:$M$23,5,FALSE)-IFERROR(VLOOKUP(AB$4,Transactions!$C$39:$N$42,5,FALSE),0)))</f>
        <v>0</v>
      </c>
      <c r="AD55" s="315">
        <f t="shared" si="33"/>
        <v>43166</v>
      </c>
      <c r="AE55" s="88">
        <f>VLOOKUP(AD55,'Price Data'!$B$4:$AD$1048576,MATCH(AI$4,'Price Data'!$B$2:$AE$2,0),FALSE)</f>
        <v>74.53</v>
      </c>
      <c r="AF55" s="5">
        <f t="shared" si="62"/>
        <v>0</v>
      </c>
      <c r="AG55" s="79"/>
      <c r="AH55" s="212" t="str">
        <f>IF(AF55&gt;0,(AF55+SUM(AG$11:AG55))/AE$6-1,"N/A")</f>
        <v>N/A</v>
      </c>
      <c r="AI55" s="344">
        <f>IF(VLOOKUP(AI$4,Transactions!$C$5:$M$23,7,FALSE)&gt;AD55,0,IF(IFERROR(VLOOKUP(AI$4,Transactions!$C$39:$N$42,8,FALSE),0)&gt;AD55,VLOOKUP(AI$4,Transactions!$C$5:$M$23,5,FALSE),VLOOKUP(AI$4,Transactions!$C$5:$M$23,5,FALSE)-IFERROR(VLOOKUP(AI$4,Transactions!$C$39:$N$42,5,FALSE),0)))</f>
        <v>0</v>
      </c>
      <c r="AK55" s="315">
        <f t="shared" si="34"/>
        <v>43166</v>
      </c>
      <c r="AL55" s="88">
        <f>VLOOKUP(AK55,'Price Data'!$B$4:$AD$1048576,MATCH(AP$4,'Price Data'!$B$2:$AE$2,0),FALSE)</f>
        <v>430.46</v>
      </c>
      <c r="AM55" s="5">
        <f t="shared" si="63"/>
        <v>0</v>
      </c>
      <c r="AN55" s="79"/>
      <c r="AO55" s="212" t="str">
        <f>IF(AM55&gt;0,(AM55+SUM(AN$11:AN55))/AL$6-1,"N/A")</f>
        <v>N/A</v>
      </c>
      <c r="AP55" s="344">
        <f>IF(VLOOKUP(AP$4,Transactions!$C$5:$M$23,7,FALSE)&gt;AK55,0,IF(IFERROR(VLOOKUP(AP$4,Transactions!$C$39:$N$42,8,FALSE),0)&gt;AK55,VLOOKUP(AP$4,Transactions!$C$5:$M$23,5,FALSE),VLOOKUP(AP$4,Transactions!$C$5:$M$23,5,FALSE)-IFERROR(VLOOKUP(AP$4,Transactions!$C$39:$N$42,5,FALSE),0)))</f>
        <v>0</v>
      </c>
      <c r="AR55" s="315">
        <f t="shared" si="35"/>
        <v>43166</v>
      </c>
      <c r="AS55" s="88">
        <f>VLOOKUP(AR55,'Price Data'!$B$4:$AD$1048576,MATCH(AW$4,'Price Data'!$B$2:$AE$2,0),FALSE)</f>
        <v>114.72</v>
      </c>
      <c r="AT55" s="5">
        <f t="shared" si="64"/>
        <v>0</v>
      </c>
      <c r="AU55" s="79"/>
      <c r="AV55" s="212" t="str">
        <f>IF(AT55&gt;0,(AT55+SUM(AU$11:AU55))/AS$6-1,"N/A")</f>
        <v>N/A</v>
      </c>
      <c r="AW55" s="344">
        <f>IF(VLOOKUP(AW$4,Transactions!$C$5:$M$23,7,FALSE)&gt;AR55,0,IF(IFERROR(VLOOKUP(AW$4,Transactions!$C$39:$N$42,8,FALSE),0)&gt;AR55,VLOOKUP(AW$4,Transactions!$C$5:$M$23,5,FALSE),VLOOKUP(AW$4,Transactions!$C$5:$M$23,5,FALSE)-IFERROR(VLOOKUP(AW$4,Transactions!$C$39:$N$42,5,FALSE),0)))</f>
        <v>0</v>
      </c>
      <c r="AY55" s="315">
        <f t="shared" si="36"/>
        <v>43166</v>
      </c>
      <c r="AZ55" s="88">
        <f>VLOOKUP(AY55,'Price Data'!$B$4:$AD$1048576,MATCH(BD$4,'Price Data'!$B$2:$AE$2,0),FALSE)</f>
        <v>125.33</v>
      </c>
      <c r="BA55" s="5">
        <f t="shared" si="65"/>
        <v>0</v>
      </c>
      <c r="BB55" s="79"/>
      <c r="BC55" s="212" t="str">
        <f>IF(BA55&gt;0,(BA55+SUM(BB$11:BB55))/AZ$6-1,"N/A")</f>
        <v>N/A</v>
      </c>
      <c r="BD55" s="344">
        <f>IF(VLOOKUP(BD$4,Transactions!$C$5:$M$23,7,FALSE)&gt;AY55,0,IF(IFERROR(VLOOKUP(BD$4,Transactions!$C$39:$N$42,8,FALSE),0)&gt;AY55,VLOOKUP(BD$4,Transactions!$C$5:$M$23,5,FALSE),VLOOKUP(BD$4,Transactions!$C$5:$M$23,5,FALSE)-IFERROR(VLOOKUP(BD$4,Transactions!$C$39:$N$42,5,FALSE),0)))</f>
        <v>0</v>
      </c>
      <c r="BF55" s="315">
        <f t="shared" si="37"/>
        <v>43166</v>
      </c>
      <c r="BG55" s="88">
        <f>VLOOKUP(BF55,'Price Data'!$B$4:$AD$1048576,MATCH(BK$4,'Price Data'!$B$2:$AE$2,0),FALSE)</f>
        <v>66.099999999999994</v>
      </c>
      <c r="BH55" s="5">
        <f t="shared" si="66"/>
        <v>66.099999999999994</v>
      </c>
      <c r="BI55" s="79"/>
      <c r="BJ55" s="212">
        <f>IF(BH55&gt;0,(BH55+SUM(BI$11:BI55))/BG$6-1,"N/A")</f>
        <v>8.5182767624020883E-2</v>
      </c>
      <c r="BK55" s="344">
        <f>IF(VLOOKUP(BK$4,Transactions!$C$5:$M$23,7,FALSE)&gt;BF55,0,IF(IFERROR(VLOOKUP(BK$4,Transactions!$C$39:$N$42,8,FALSE),0)&gt;BF55,VLOOKUP(BK$4,Transactions!$C$5:$M$23,5,FALSE),VLOOKUP(BK$4,Transactions!$C$5:$M$23,5,FALSE)-IFERROR(VLOOKUP(BK$4,Transactions!$C$39:$N$42,5,FALSE),0)))</f>
        <v>10</v>
      </c>
      <c r="BM55" s="315">
        <f t="shared" si="38"/>
        <v>43166</v>
      </c>
      <c r="BN55" s="88">
        <f>VLOOKUP(BM55,'Price Data'!$B$4:$AD$1048576,MATCH(BR$4,'Price Data'!$B$2:$AE$2,0),FALSE)</f>
        <v>59.42</v>
      </c>
      <c r="BO55" s="5">
        <f t="shared" si="67"/>
        <v>59.42</v>
      </c>
      <c r="BP55" s="79"/>
      <c r="BQ55" s="212">
        <f>IF(BO55&gt;0,(BO55+SUM(BP$11:BP55))/BN$6-1,"N/A")</f>
        <v>0.16431924882629123</v>
      </c>
      <c r="BR55" s="344">
        <f>IF(VLOOKUP(BR$4,Transactions!$C$5:$M$23,7,FALSE)&gt;BM55,0,IF(IFERROR(VLOOKUP(BR$4,Transactions!$C$39:$N$42,8,FALSE),0)&gt;BM55,VLOOKUP(BR$4,Transactions!$C$5:$M$23,5,FALSE),VLOOKUP(BR$4,Transactions!$C$5:$M$23,5,FALSE)-IFERROR(VLOOKUP(BR$4,Transactions!$C$39:$N$42,5,FALSE),0)))</f>
        <v>12</v>
      </c>
      <c r="BT55" s="315">
        <f t="shared" si="39"/>
        <v>43166</v>
      </c>
      <c r="BU55" s="88">
        <f>VLOOKUP(BT55,'Price Data'!$B$4:$AD$1048576,MATCH(BY$4,'Price Data'!$B$2:$AE$2,0),FALSE)</f>
        <v>94.22</v>
      </c>
      <c r="BV55" s="5">
        <f t="shared" si="68"/>
        <v>94.22</v>
      </c>
      <c r="BW55" s="79"/>
      <c r="BX55" s="212">
        <f>IF(BV55&gt;0,(BV55+SUM(BW$11:BW55))/BU$6-1,"N/A")</f>
        <v>4.290901089228738E-2</v>
      </c>
      <c r="BY55" s="344">
        <f>IF(VLOOKUP(BY$4,Transactions!$C$5:$M$23,7,FALSE)&gt;BT55,0,IF(IFERROR(VLOOKUP(BY$4,Transactions!$C$39:$N$42,8,FALSE),0)&gt;BT55,VLOOKUP(BY$4,Transactions!$C$5:$M$23,5,FALSE),VLOOKUP(BY$4,Transactions!$C$5:$M$23,5,FALSE)-IFERROR(VLOOKUP(BY$4,Transactions!$C$39:$N$42,5,FALSE),0)))</f>
        <v>11</v>
      </c>
      <c r="CA55" s="315">
        <f t="shared" si="40"/>
        <v>43166</v>
      </c>
      <c r="CB55" s="88">
        <f>VLOOKUP(CA55,'Price Data'!$B$4:$AD$1048576,MATCH(CF$4,'Price Data'!$B$2:$AE$2,0),FALSE)</f>
        <v>223.91</v>
      </c>
      <c r="CC55" s="5">
        <f t="shared" si="69"/>
        <v>223.91</v>
      </c>
      <c r="CD55" s="79"/>
      <c r="CE55" s="212">
        <f>IF(CC55&gt;0,(CC55+SUM(CD$11:CD55))/CB$6-1,"N/A")</f>
        <v>-1.8112613203832506E-2</v>
      </c>
      <c r="CF55" s="344">
        <f>IF(VLOOKUP(CF$4,Transactions!$C$5:$M$23,7,FALSE)&gt;CA55,0,IF(IFERROR(VLOOKUP(CF$4,Transactions!$C$39:$N$42,8,FALSE),0)&gt;CA55,VLOOKUP(CF$4,Transactions!$C$5:$M$23,5,FALSE),VLOOKUP(CF$4,Transactions!$C$5:$M$23,5,FALSE)-IFERROR(VLOOKUP(CF$4,Transactions!$C$39:$N$42,5,FALSE),0)))</f>
        <v>6</v>
      </c>
      <c r="CH55" s="315">
        <f t="shared" si="41"/>
        <v>43166</v>
      </c>
      <c r="CI55" s="88">
        <f>VLOOKUP(CH55,'Price Data'!$B$4:$AD$1048576,MATCH(CM$4,'Price Data'!$B$2:$AE$2,0),FALSE)</f>
        <v>79.52</v>
      </c>
      <c r="CJ55" s="5">
        <f t="shared" si="70"/>
        <v>79.52</v>
      </c>
      <c r="CK55" s="79"/>
      <c r="CL55" s="212">
        <f>IF(CJ55&gt;0,(CJ55+SUM(CK$11:CK55))/CI$6-1,"N/A")</f>
        <v>8.0141265960336661E-2</v>
      </c>
      <c r="CM55" s="344">
        <f>IF(VLOOKUP(CM$4,Transactions!$C$5:$M$23,7,FALSE)&gt;CH55,0,IF(IFERROR(VLOOKUP(CM$4,Transactions!$C$39:$N$42,8,FALSE),0)&gt;CH55,VLOOKUP(CM$4,Transactions!$C$5:$M$23,5,FALSE),VLOOKUP(CM$4,Transactions!$C$5:$M$23,5,FALSE)-IFERROR(VLOOKUP(CM$4,Transactions!$C$39:$N$42,5,FALSE),0)))</f>
        <v>19</v>
      </c>
      <c r="CO55" s="315">
        <f t="shared" si="42"/>
        <v>43166</v>
      </c>
      <c r="CP55" s="88">
        <f>VLOOKUP(CO55,'Price Data'!$B$4:$AD$1048576,MATCH(CT$4,'Price Data'!$B$2:$AE$2,0),FALSE)</f>
        <v>119.37</v>
      </c>
      <c r="CQ55" s="5">
        <f t="shared" si="71"/>
        <v>119.37</v>
      </c>
      <c r="CR55" s="79"/>
      <c r="CS55" s="212">
        <f>IF(CQ55&gt;0,(CQ55+SUM(CR$11:CR55))/CP$6-1,"N/A")</f>
        <v>6.2388750444998253E-2</v>
      </c>
      <c r="CT55" s="344">
        <f>IF(VLOOKUP(CT$4,Transactions!$C$5:$M$23,7,FALSE)&gt;CO55,0,IF(IFERROR(VLOOKUP(CT$4,Transactions!$C$39:$N$42,8,FALSE),0)&gt;CO55,VLOOKUP(CT$4,Transactions!$C$5:$M$23,5,FALSE),VLOOKUP(CT$4,Transactions!$C$5:$M$23,5,FALSE)-IFERROR(VLOOKUP(CT$4,Transactions!$C$39:$N$42,5,FALSE),0)))</f>
        <v>7</v>
      </c>
      <c r="CV55" s="315">
        <f t="shared" si="43"/>
        <v>43166</v>
      </c>
      <c r="CW55" s="88">
        <f>VLOOKUP(CV55,'Price Data'!$B$4:$AD$1048576,MATCH(DA$4,'Price Data'!$B$2:$AE$2,0),FALSE)</f>
        <v>201.45</v>
      </c>
      <c r="CX55" s="5">
        <f t="shared" si="72"/>
        <v>201.45</v>
      </c>
      <c r="CY55" s="79"/>
      <c r="CZ55" s="212">
        <f>IF(CX55&gt;0,(CX55+SUM(CY$11:CY55))/CW$6-1,"N/A")</f>
        <v>7.0915953431502698E-2</v>
      </c>
      <c r="DA55" s="344">
        <f>IF(VLOOKUP(DA$4,Transactions!$C$5:$M$23,7,FALSE)&gt;CV55,0,IF(IFERROR(VLOOKUP(DA$4,Transactions!$C$39:$N$42,8,FALSE),0)&gt;CV55,VLOOKUP(DA$4,Transactions!$C$5:$M$23,5,FALSE),VLOOKUP(DA$4,Transactions!$C$5:$M$23,5,FALSE)-IFERROR(VLOOKUP(DA$4,Transactions!$C$39:$N$42,5,FALSE),0)))</f>
        <v>9.4038062835574934</v>
      </c>
      <c r="DC55" s="315">
        <f t="shared" si="44"/>
        <v>43166</v>
      </c>
      <c r="DD55" s="88">
        <f>VLOOKUP(DC55,'Price Data'!$B$4:$AD$1048576,MATCH(DH$4,'Price Data'!$B$2:$AE$2,0),FALSE)</f>
        <v>161.75</v>
      </c>
      <c r="DE55" s="5">
        <f t="shared" si="73"/>
        <v>161.75</v>
      </c>
      <c r="DF55" s="79"/>
      <c r="DG55" s="212">
        <f>IF(DE55&gt;0,(DE55+SUM(DF$11:DF55))/DD$6-1,"N/A")</f>
        <v>2.2633874944679944E-2</v>
      </c>
      <c r="DH55" s="344">
        <f>IF(VLOOKUP(DH$4,Transactions!$C$5:$M$23,7,FALSE)&gt;DC55,0,IF(IFERROR(VLOOKUP(DH$4,Transactions!$C$39:$N$42,8,FALSE),0)&gt;DC55,VLOOKUP(DH$4,Transactions!$C$5:$M$23,5,FALSE),VLOOKUP(DH$4,Transactions!$C$5:$M$23,5,FALSE)-IFERROR(VLOOKUP(DH$4,Transactions!$C$39:$N$42,5,FALSE),0)))</f>
        <v>64.264399064297919</v>
      </c>
      <c r="DJ55" s="315">
        <f t="shared" si="45"/>
        <v>43166</v>
      </c>
      <c r="DK55" s="88">
        <f>VLOOKUP(DJ55,'Price Data'!$B$4:$AD$1048576,MATCH(DO$4,'Price Data'!$B$2:$AE$2,0),FALSE)</f>
        <v>241.68</v>
      </c>
      <c r="DL55" s="5">
        <f t="shared" si="74"/>
        <v>241.68</v>
      </c>
      <c r="DM55" s="79"/>
      <c r="DN55" s="212">
        <f>IF(DL55&gt;0,(DL55+SUM(DM$11:DM55))/DK$6-1,"N/A")</f>
        <v>-3.1303859874143303E-2</v>
      </c>
      <c r="DO55" s="344">
        <f>IF(VLOOKUP(DO$4,Transactions!$C$5:$M$23,7,FALSE)&gt;DJ55,0,IF(IFERROR(VLOOKUP(DO$4,Transactions!$C$39:$N$42,8,FALSE),0)&gt;DJ55,VLOOKUP(DO$4,Transactions!$C$5:$M$23,5,FALSE),VLOOKUP(DO$4,Transactions!$C$5:$M$23,5,FALSE)-IFERROR(VLOOKUP(DO$4,Transactions!$C$39:$N$42,5,FALSE),0)))</f>
        <v>8</v>
      </c>
      <c r="DQ55" s="315">
        <f t="shared" si="46"/>
        <v>43166</v>
      </c>
      <c r="DR55" s="88">
        <f>VLOOKUP(DQ55,'Price Data'!$B$4:$AD$1048576,MATCH(DV$4,'Price Data'!$B$2:$AE$2,0),FALSE)</f>
        <v>93.86</v>
      </c>
      <c r="DS55" s="5">
        <f t="shared" si="75"/>
        <v>93.86</v>
      </c>
      <c r="DT55" s="79"/>
      <c r="DU55" s="212">
        <f>IF(DS55&gt;0,(DS55+SUM(DT$11:DT55))/DR$6-1,"N/A")</f>
        <v>0.10217442132335752</v>
      </c>
      <c r="DV55" s="344">
        <f>IF(VLOOKUP(DV$4,Transactions!$C$5:$M$23,7,FALSE)&gt;DQ55,0,IF(IFERROR(VLOOKUP(DV$4,Transactions!$C$39:$N$42,8,FALSE),0)&gt;DQ55,VLOOKUP(DV$4,Transactions!$C$5:$M$23,5,FALSE),VLOOKUP(DV$4,Transactions!$C$5:$M$23,5,FALSE)-IFERROR(VLOOKUP(DV$4,Transactions!$C$39:$N$42,5,FALSE),0)))</f>
        <v>23</v>
      </c>
      <c r="DX55" s="315">
        <f t="shared" si="47"/>
        <v>43166</v>
      </c>
      <c r="DY55" s="88">
        <f>VLOOKUP(DX55,'Price Data'!$B$4:$AD$1048576,MATCH(EC$4,'Price Data'!$B$2:$AE$2,0),FALSE)</f>
        <v>64.17</v>
      </c>
      <c r="DZ55" s="5">
        <f t="shared" si="76"/>
        <v>64.17</v>
      </c>
      <c r="EA55" s="79"/>
      <c r="EB55" s="212">
        <f>IF(DZ55&gt;0,(DZ55+SUM(EA$11:EA55))/DY$6-1,"N/A")</f>
        <v>2.9096722621902549E-2</v>
      </c>
      <c r="EC55" s="344">
        <f>IF(VLOOKUP(EC$4,Transactions!$C$5:$M$23,7,FALSE)&gt;DX55,0,IF(IFERROR(VLOOKUP(EC$4,Transactions!$C$39:$N$42,8,FALSE),0)&gt;DX55,VLOOKUP(EC$4,Transactions!$C$5:$M$23,5,FALSE),VLOOKUP(EC$4,Transactions!$C$5:$M$23,5,FALSE)-IFERROR(VLOOKUP(EC$4,Transactions!$C$39:$N$42,5,FALSE),0)))</f>
        <v>27</v>
      </c>
      <c r="EF55" s="315">
        <f t="shared" si="48"/>
        <v>43166</v>
      </c>
      <c r="EG55" s="88">
        <f>VLOOKUP(EF55,'Price Data'!$B$4:$AD$1048576,MATCH(EK$4,'Price Data'!$B$2:$AE$2,0),FALSE)</f>
        <v>10.7</v>
      </c>
      <c r="EH55" s="5">
        <f t="shared" si="77"/>
        <v>0</v>
      </c>
      <c r="EI55" s="79"/>
      <c r="EJ55" s="212" t="str">
        <f>IF(EH55&gt;0,(EH55+SUM(EI$11:EI55))/EG$6-1,"N/A")</f>
        <v>N/A</v>
      </c>
      <c r="EK55" s="344">
        <f>IF(VLOOKUP(EK$4,Transactions!$C$26:$M$34,7,FALSE)&gt;EF55,0,IF(IFERROR(VLOOKUP(EK$4,Transactions!$C$45:$N92,8,FALSE),0)&gt;EF55,VLOOKUP(EK$4,Transactions!$C$26:$M$34,5,FALSE),VLOOKUP(EK$4,Transactions!$C$26:$M$34,5,FALSE)-IFERROR(VLOOKUP(EK$4,Transactions!$C$45:$N$47,5,FALSE),0)))</f>
        <v>0</v>
      </c>
      <c r="EM55" s="315">
        <f t="shared" si="49"/>
        <v>43166</v>
      </c>
      <c r="EN55" s="88">
        <f>VLOOKUP(EM55,'Price Data'!$B$4:$AD$1048576,MATCH(ER$4,'Price Data'!$B$2:$AE$2,0),FALSE)</f>
        <v>85.66</v>
      </c>
      <c r="EO55" s="5">
        <f t="shared" si="78"/>
        <v>85.66</v>
      </c>
      <c r="EP55" s="79"/>
      <c r="EQ55" s="212">
        <f>IF(EO55&gt;0,(EO55+SUM(EP$11:EP55))/EN$6-1,"N/A")</f>
        <v>-1.0233784093513831E-2</v>
      </c>
      <c r="ER55" s="344">
        <f>IF(VLOOKUP(ER$4,Transactions!$C$26:$M$34,7,FALSE)&gt;EM55,0,IF(IFERROR(VLOOKUP(ER$4,Transactions!$C$45:$N92,8,FALSE),0)&gt;EM55,VLOOKUP(ER$4,Transactions!$C$26:$M$34,5,FALSE),VLOOKUP(ER$4,Transactions!$C$26:$M$34,5,FALSE)-IFERROR(VLOOKUP(ER$4,Transactions!$C$45:$N$47,5,FALSE),0)))</f>
        <v>0</v>
      </c>
      <c r="ET55" s="315">
        <f t="shared" si="50"/>
        <v>43166</v>
      </c>
      <c r="EU55" s="88">
        <f>VLOOKUP(ET55,'Price Data'!$B$4:$AD$1048576,MATCH(EY$4,'Price Data'!$B$2:$AE$2,0),FALSE)</f>
        <v>84.52</v>
      </c>
      <c r="EV55" s="5">
        <f t="shared" si="79"/>
        <v>84.52</v>
      </c>
      <c r="EW55" s="79"/>
      <c r="EX55" s="212">
        <f>IF(EV55&gt;0,(EV55+SUM(EW$11:EW55))/EU$6-1,"N/A")</f>
        <v>-2.7772056299347869E-2</v>
      </c>
      <c r="EY55" s="344">
        <f>IF(VLOOKUP(EY$4,Transactions!$C$26:$M$34,7,FALSE)&gt;ET55,0,IF(IFERROR(VLOOKUP(EY$4,Transactions!$C$45:$N92,8,FALSE),0)&gt;ET55,VLOOKUP(EY$4,Transactions!$C$26:$M$34,5,FALSE),VLOOKUP(EY$4,Transactions!$C$26:$M$34,5,FALSE)-IFERROR(VLOOKUP(EY$4,Transactions!$C$45:$N$47,5,FALSE),0)))</f>
        <v>12.608879734523402</v>
      </c>
      <c r="FA55" s="315">
        <f t="shared" si="51"/>
        <v>43166</v>
      </c>
      <c r="FB55" s="88">
        <f>VLOOKUP(FA55,'Price Data'!$B$4:$AD$1048576,MATCH(FF$4,'Price Data'!$B$2:$AE$2,0),FALSE)</f>
        <v>50.17</v>
      </c>
      <c r="FC55" s="5">
        <f t="shared" si="80"/>
        <v>50.17</v>
      </c>
      <c r="FD55" s="79"/>
      <c r="FE55" s="212">
        <f>IF(FC55&gt;0,(FC55+SUM(FD$11:FD55))/FB$6-1,"N/A")</f>
        <v>-1.7164033547883761E-2</v>
      </c>
      <c r="FF55" s="344">
        <f>IF(VLOOKUP(FF$4,Transactions!$C$26:$M$34,7,FALSE)&gt;FA55,0,IF(IFERROR(VLOOKUP(FF$4,Transactions!$C$45:$N92,8,FALSE),0)&gt;FA55,VLOOKUP(FF$4,Transactions!$C$26:$M$34,5,FALSE),VLOOKUP(FF$4,Transactions!$C$26:$M$34,5,FALSE)-IFERROR(VLOOKUP(FF$4,Transactions!$C$45:$N$47,5,FALSE),0)))</f>
        <v>20.356738833625901</v>
      </c>
      <c r="FH55" s="315">
        <f t="shared" si="52"/>
        <v>43166</v>
      </c>
      <c r="FI55" s="88">
        <f>VLOOKUP(FH55,'Price Data'!$B$4:$AD$1048576,MATCH(FM$4,'Price Data'!$B$2:$AE$2,0),FALSE)</f>
        <v>24.29</v>
      </c>
      <c r="FJ55" s="5">
        <f t="shared" si="81"/>
        <v>24.29</v>
      </c>
      <c r="FK55" s="79"/>
      <c r="FL55" s="212">
        <f>IF(FJ55&gt;0,(FJ55+SUM(FK$11:FK55))/FI$6-1,"N/A")</f>
        <v>-2.4640657084189499E-3</v>
      </c>
      <c r="FM55" s="344">
        <f>IF(VLOOKUP(FM$4,Transactions!$C$26:$M$34,7,FALSE)&gt;FH55,0,IF(IFERROR(VLOOKUP(FM$4,Transactions!$C$45:$N92,8,FALSE),0)&gt;FH55,VLOOKUP(FM$4,Transactions!$C$26:$M$34,5,FALSE),VLOOKUP(FM$4,Transactions!$C$26:$M$34,5,FALSE)-IFERROR(VLOOKUP(FM$4,Transactions!$C$45:$N$47,5,FALSE),0)))</f>
        <v>64.516221765913755</v>
      </c>
      <c r="FO55" s="315">
        <f t="shared" si="53"/>
        <v>43166</v>
      </c>
      <c r="FP55" s="88">
        <f>VLOOKUP(FO55,'Price Data'!$B$4:$AD$1048576,MATCH(FT$4,'Price Data'!$B$2:$AE$2,0),FALSE)</f>
        <v>101.93</v>
      </c>
      <c r="FQ55" s="5">
        <f t="shared" si="82"/>
        <v>101.93</v>
      </c>
      <c r="FR55" s="79"/>
      <c r="FS55" s="212">
        <f>IF(FQ55&gt;0,(FQ55+SUM(FR$11:FR55))/FP$6-1,"N/A")</f>
        <v>-3.1382021407596716E-2</v>
      </c>
      <c r="FT55" s="344">
        <f>IF(VLOOKUP(FT$4,Transactions!$C$26:$M$34,7,FALSE)&gt;FO55,0,IF(IFERROR(VLOOKUP(FT$4,Transactions!$C$45:$N92,8,FALSE),0)&gt;FO55,VLOOKUP(FT$4,Transactions!$C$26:$M$34,5,FALSE),VLOOKUP(FT$4,Transactions!$C$26:$M$34,5,FALSE)-IFERROR(VLOOKUP(FT$4,Transactions!$C$45:$N$47,5,FALSE),0)))</f>
        <v>4.6685611442644692</v>
      </c>
      <c r="FV55" s="315">
        <f t="shared" si="54"/>
        <v>43166</v>
      </c>
      <c r="FW55" s="88">
        <f>VLOOKUP(FV55,'Price Data'!$B$4:$AD$1048576,MATCH(GA$4,'Price Data'!$B$2:$AE$2,0),FALSE)</f>
        <v>112.05</v>
      </c>
      <c r="FX55" s="5">
        <f t="shared" si="83"/>
        <v>112.05</v>
      </c>
      <c r="FY55" s="79"/>
      <c r="FZ55" s="212">
        <f>IF(FX55&gt;0,(FX55+SUM(FY$11:FY55))/FW$6-1,"N/A")</f>
        <v>-2.9285099052540842E-2</v>
      </c>
      <c r="GA55" s="344">
        <f>IF(VLOOKUP(GA$4,Transactions!$C$26:$M$34,7,FALSE)&gt;FV55,0,IF(IFERROR(VLOOKUP(GA$4,Transactions!$C$45:$N92,8,FALSE),0)&gt;FV55,VLOOKUP(GA$4,Transactions!$C$26:$M$34,5,FALSE),VLOOKUP(GA$4,Transactions!$C$26:$M$34,5,FALSE)-IFERROR(VLOOKUP(GA$4,Transactions!$C$45:$N$47,5,FALSE),0)))</f>
        <v>17.517743324720069</v>
      </c>
      <c r="GD55" s="315">
        <f t="shared" si="55"/>
        <v>43166</v>
      </c>
      <c r="GE55" s="88">
        <f>VLOOKUP(GD55,'Price Data'!$B$4:$AD$1048576,MATCH(GI$4,'Price Data'!$B$2:$AE$2,0),FALSE)</f>
        <v>1615.327</v>
      </c>
      <c r="GF55" s="5">
        <f t="shared" si="84"/>
        <v>1615.327</v>
      </c>
      <c r="GG55" s="79"/>
      <c r="GH55" s="212">
        <f>IF(GF55&gt;0,(GF55+SUM(GG$11:GG55))/GE$6-1,"N/A")</f>
        <v>2.0569634248816859E-2</v>
      </c>
      <c r="GI55" s="374">
        <v>0.5</v>
      </c>
      <c r="GK55" s="315">
        <f t="shared" si="56"/>
        <v>43166</v>
      </c>
      <c r="GL55" s="88">
        <f>VLOOKUP(GK55,'Price Data'!$B$4:$AD$1048576,MATCH(GP$4,'Price Data'!$B$2:$AE$2,0),FALSE)</f>
        <v>2115.98</v>
      </c>
      <c r="GM55" s="5">
        <f t="shared" si="26"/>
        <v>2115.98</v>
      </c>
      <c r="GN55" s="79"/>
      <c r="GO55" s="212">
        <f>IF(GM55&gt;0,(GM55+SUM(GN$11:GN55))/GL$6-1,"N/A")</f>
        <v>5.9568803632128464E-3</v>
      </c>
      <c r="GP55" s="374">
        <v>0.2</v>
      </c>
      <c r="GR55" s="315">
        <f t="shared" si="57"/>
        <v>43166</v>
      </c>
      <c r="GS55" s="88">
        <f>VLOOKUP(GR55,'Price Data'!$B$4:$AD$1048576,MATCH(GW$4,'Price Data'!$B$2:$AE$2,0),FALSE)</f>
        <v>2001.15</v>
      </c>
      <c r="GT55" s="5">
        <f t="shared" si="85"/>
        <v>2001.15</v>
      </c>
      <c r="GU55" s="79"/>
      <c r="GV55" s="212">
        <f>IF(GT55&gt;0,(GT55+SUM(GU$11:GU55))/GS$6-1,"N/A")</f>
        <v>-2.2097665622541229E-2</v>
      </c>
      <c r="GW55" s="374">
        <v>0.3</v>
      </c>
    </row>
    <row r="56" spans="1:205" x14ac:dyDescent="0.25">
      <c r="A56">
        <v>46</v>
      </c>
      <c r="B56" s="315">
        <f>'Price Data'!B50</f>
        <v>43167</v>
      </c>
      <c r="C56" s="200">
        <f t="shared" si="58"/>
        <v>24319.259576803244</v>
      </c>
      <c r="D56" s="200">
        <f t="shared" si="28"/>
        <v>0</v>
      </c>
      <c r="E56" s="200">
        <f t="shared" si="59"/>
        <v>6097.6652693763708</v>
      </c>
      <c r="F56" s="200">
        <f t="shared" si="29"/>
        <v>0</v>
      </c>
      <c r="I56" s="315">
        <f t="shared" si="30"/>
        <v>43167</v>
      </c>
      <c r="J56" s="88">
        <f>VLOOKUP(I56,'Price Data'!$B$4:$AD$1048576,MATCH(N$4,'Price Data'!$B$2:$AE$2,0),FALSE)</f>
        <v>68.36</v>
      </c>
      <c r="K56" s="5">
        <f t="shared" si="0"/>
        <v>0</v>
      </c>
      <c r="M56" s="212" t="str">
        <f>IF(K56&gt;0,(K56+SUM(L$11:L56))/J$6-1,"N/A")</f>
        <v>N/A</v>
      </c>
      <c r="N56" s="344">
        <f>IF(VLOOKUP(N$4,Transactions!$C$5:$M$23,7,FALSE)&gt;I56,0,IF(IFERROR(VLOOKUP(N$4,Transactions!$C$39:$N$42,8,FALSE),0)&gt;I56,VLOOKUP(N$4,Transactions!$C$5:$M$23,5,FALSE),VLOOKUP(N$4,Transactions!$C$5:$M$23,5,FALSE)-IFERROR(VLOOKUP(N$4,Transactions!$C$39:$N$42,5,FALSE),0)))</f>
        <v>0</v>
      </c>
      <c r="P56" s="315">
        <f t="shared" si="31"/>
        <v>43167</v>
      </c>
      <c r="Q56" s="88">
        <f>VLOOKUP(P56,'Price Data'!$B$4:$AD$1048576,MATCH(U$4,'Price Data'!$B$2:$AE$2,0),FALSE)</f>
        <v>60.23</v>
      </c>
      <c r="R56" s="5">
        <f t="shared" si="60"/>
        <v>0</v>
      </c>
      <c r="T56" s="212" t="str">
        <f>IF(R56&gt;0,(R56+SUM(S$11:S56))/Q$6-1,"N/A")</f>
        <v>N/A</v>
      </c>
      <c r="U56" s="344">
        <f>IF(VLOOKUP(U$4,Transactions!$C$5:$M$23,7,FALSE)&gt;P56,0,IF(IFERROR(VLOOKUP(U$4,Transactions!$C$39:$N$42,8,FALSE),0)&gt;P56,VLOOKUP(U$4,Transactions!$C$5:$M$23,5,FALSE),VLOOKUP(U$4,Transactions!$C$5:$M$23,5,FALSE)-IFERROR(VLOOKUP(U$4,Transactions!$C$39:$N$42,5,FALSE),0)))</f>
        <v>0</v>
      </c>
      <c r="W56" s="315">
        <f t="shared" si="32"/>
        <v>43167</v>
      </c>
      <c r="X56" s="88">
        <f>VLOOKUP(W56,'Price Data'!$B$4:$AD$1048576,MATCH(AB$4,'Price Data'!$B$2:$AE$2,0),FALSE)</f>
        <v>104.03</v>
      </c>
      <c r="Y56" s="5">
        <f t="shared" si="61"/>
        <v>0</v>
      </c>
      <c r="Z56" s="79"/>
      <c r="AA56" s="212" t="str">
        <f>IF(Y56&gt;0,(Y56+SUM(Z$11:Z56))/X$6-1,"N/A")</f>
        <v>N/A</v>
      </c>
      <c r="AB56" s="344">
        <f>IF(VLOOKUP(AB$4,Transactions!$C$5:$M$23,7,FALSE)&gt;W56,0,IF(IFERROR(VLOOKUP(AB$4,Transactions!$C$39:$N$42,8,FALSE),0)&gt;W56,VLOOKUP(AB$4,Transactions!$C$5:$M$23,5,FALSE),VLOOKUP(AB$4,Transactions!$C$5:$M$23,5,FALSE)-IFERROR(VLOOKUP(AB$4,Transactions!$C$39:$N$42,5,FALSE),0)))</f>
        <v>0</v>
      </c>
      <c r="AD56" s="315">
        <f t="shared" si="33"/>
        <v>43167</v>
      </c>
      <c r="AE56" s="88">
        <f>VLOOKUP(AD56,'Price Data'!$B$4:$AD$1048576,MATCH(AI$4,'Price Data'!$B$2:$AE$2,0),FALSE)</f>
        <v>74.97</v>
      </c>
      <c r="AF56" s="5">
        <f t="shared" si="62"/>
        <v>0</v>
      </c>
      <c r="AG56" s="79"/>
      <c r="AH56" s="212" t="str">
        <f>IF(AF56&gt;0,(AF56+SUM(AG$11:AG56))/AE$6-1,"N/A")</f>
        <v>N/A</v>
      </c>
      <c r="AI56" s="344">
        <f>IF(VLOOKUP(AI$4,Transactions!$C$5:$M$23,7,FALSE)&gt;AD56,0,IF(IFERROR(VLOOKUP(AI$4,Transactions!$C$39:$N$42,8,FALSE),0)&gt;AD56,VLOOKUP(AI$4,Transactions!$C$5:$M$23,5,FALSE),VLOOKUP(AI$4,Transactions!$C$5:$M$23,5,FALSE)-IFERROR(VLOOKUP(AI$4,Transactions!$C$39:$N$42,5,FALSE),0)))</f>
        <v>0</v>
      </c>
      <c r="AK56" s="315">
        <f t="shared" si="34"/>
        <v>43167</v>
      </c>
      <c r="AL56" s="88">
        <f>VLOOKUP(AK56,'Price Data'!$B$4:$AD$1048576,MATCH(AP$4,'Price Data'!$B$2:$AE$2,0),FALSE)</f>
        <v>432.36</v>
      </c>
      <c r="AM56" s="5">
        <f t="shared" si="63"/>
        <v>0</v>
      </c>
      <c r="AN56" s="79"/>
      <c r="AO56" s="212" t="str">
        <f>IF(AM56&gt;0,(AM56+SUM(AN$11:AN56))/AL$6-1,"N/A")</f>
        <v>N/A</v>
      </c>
      <c r="AP56" s="344">
        <f>IF(VLOOKUP(AP$4,Transactions!$C$5:$M$23,7,FALSE)&gt;AK56,0,IF(IFERROR(VLOOKUP(AP$4,Transactions!$C$39:$N$42,8,FALSE),0)&gt;AK56,VLOOKUP(AP$4,Transactions!$C$5:$M$23,5,FALSE),VLOOKUP(AP$4,Transactions!$C$5:$M$23,5,FALSE)-IFERROR(VLOOKUP(AP$4,Transactions!$C$39:$N$42,5,FALSE),0)))</f>
        <v>0</v>
      </c>
      <c r="AR56" s="315">
        <f t="shared" si="35"/>
        <v>43167</v>
      </c>
      <c r="AS56" s="88">
        <f>VLOOKUP(AR56,'Price Data'!$B$4:$AD$1048576,MATCH(AW$4,'Price Data'!$B$2:$AE$2,0),FALSE)</f>
        <v>117.01</v>
      </c>
      <c r="AT56" s="5">
        <f t="shared" si="64"/>
        <v>0</v>
      </c>
      <c r="AU56" s="79"/>
      <c r="AV56" s="212" t="str">
        <f>IF(AT56&gt;0,(AT56+SUM(AU$11:AU56))/AS$6-1,"N/A")</f>
        <v>N/A</v>
      </c>
      <c r="AW56" s="344">
        <f>IF(VLOOKUP(AW$4,Transactions!$C$5:$M$23,7,FALSE)&gt;AR56,0,IF(IFERROR(VLOOKUP(AW$4,Transactions!$C$39:$N$42,8,FALSE),0)&gt;AR56,VLOOKUP(AW$4,Transactions!$C$5:$M$23,5,FALSE),VLOOKUP(AW$4,Transactions!$C$5:$M$23,5,FALSE)-IFERROR(VLOOKUP(AW$4,Transactions!$C$39:$N$42,5,FALSE),0)))</f>
        <v>0</v>
      </c>
      <c r="AY56" s="315">
        <f t="shared" si="36"/>
        <v>43167</v>
      </c>
      <c r="AZ56" s="88">
        <f>VLOOKUP(AY56,'Price Data'!$B$4:$AD$1048576,MATCH(BD$4,'Price Data'!$B$2:$AE$2,0),FALSE)</f>
        <v>126.36</v>
      </c>
      <c r="BA56" s="5">
        <f t="shared" si="65"/>
        <v>0</v>
      </c>
      <c r="BB56" s="79"/>
      <c r="BC56" s="212" t="str">
        <f>IF(BA56&gt;0,(BA56+SUM(BB$11:BB56))/AZ$6-1,"N/A")</f>
        <v>N/A</v>
      </c>
      <c r="BD56" s="344">
        <f>IF(VLOOKUP(BD$4,Transactions!$C$5:$M$23,7,FALSE)&gt;AY56,0,IF(IFERROR(VLOOKUP(BD$4,Transactions!$C$39:$N$42,8,FALSE),0)&gt;AY56,VLOOKUP(BD$4,Transactions!$C$5:$M$23,5,FALSE),VLOOKUP(BD$4,Transactions!$C$5:$M$23,5,FALSE)-IFERROR(VLOOKUP(BD$4,Transactions!$C$39:$N$42,5,FALSE),0)))</f>
        <v>0</v>
      </c>
      <c r="BF56" s="315">
        <f t="shared" si="37"/>
        <v>43167</v>
      </c>
      <c r="BG56" s="88">
        <f>VLOOKUP(BF56,'Price Data'!$B$4:$AD$1048576,MATCH(BK$4,'Price Data'!$B$2:$AE$2,0),FALSE)</f>
        <v>66.75</v>
      </c>
      <c r="BH56" s="5">
        <f t="shared" si="66"/>
        <v>66.75</v>
      </c>
      <c r="BI56" s="79"/>
      <c r="BJ56" s="212">
        <f>IF(BH56&gt;0,(BH56+SUM(BI$11:BI56))/BG$6-1,"N/A")</f>
        <v>9.5789817232376118E-2</v>
      </c>
      <c r="BK56" s="344">
        <f>IF(VLOOKUP(BK$4,Transactions!$C$5:$M$23,7,FALSE)&gt;BF56,0,IF(IFERROR(VLOOKUP(BK$4,Transactions!$C$39:$N$42,8,FALSE),0)&gt;BF56,VLOOKUP(BK$4,Transactions!$C$5:$M$23,5,FALSE),VLOOKUP(BK$4,Transactions!$C$5:$M$23,5,FALSE)-IFERROR(VLOOKUP(BK$4,Transactions!$C$39:$N$42,5,FALSE),0)))</f>
        <v>10</v>
      </c>
      <c r="BM56" s="315">
        <f t="shared" si="38"/>
        <v>43167</v>
      </c>
      <c r="BN56" s="88">
        <f>VLOOKUP(BM56,'Price Data'!$B$4:$AD$1048576,MATCH(BR$4,'Price Data'!$B$2:$AE$2,0),FALSE)</f>
        <v>59.37</v>
      </c>
      <c r="BO56" s="5">
        <f t="shared" si="67"/>
        <v>59.37</v>
      </c>
      <c r="BP56" s="79"/>
      <c r="BQ56" s="212">
        <f>IF(BO56&gt;0,(BO56+SUM(BP$11:BP56))/BN$6-1,"N/A")</f>
        <v>0.16334115805946792</v>
      </c>
      <c r="BR56" s="344">
        <f>IF(VLOOKUP(BR$4,Transactions!$C$5:$M$23,7,FALSE)&gt;BM56,0,IF(IFERROR(VLOOKUP(BR$4,Transactions!$C$39:$N$42,8,FALSE),0)&gt;BM56,VLOOKUP(BR$4,Transactions!$C$5:$M$23,5,FALSE),VLOOKUP(BR$4,Transactions!$C$5:$M$23,5,FALSE)-IFERROR(VLOOKUP(BR$4,Transactions!$C$39:$N$42,5,FALSE),0)))</f>
        <v>12</v>
      </c>
      <c r="BT56" s="315">
        <f t="shared" si="39"/>
        <v>43167</v>
      </c>
      <c r="BU56" s="88">
        <f>VLOOKUP(BT56,'Price Data'!$B$4:$AD$1048576,MATCH(BY$4,'Price Data'!$B$2:$AE$2,0),FALSE)</f>
        <v>93.38</v>
      </c>
      <c r="BV56" s="5">
        <f t="shared" si="68"/>
        <v>93.38</v>
      </c>
      <c r="BW56" s="79"/>
      <c r="BX56" s="212">
        <f>IF(BV56&gt;0,(BV56+SUM(BW$11:BW56))/BU$6-1,"N/A")</f>
        <v>3.3667070084717698E-2</v>
      </c>
      <c r="BY56" s="344">
        <f>IF(VLOOKUP(BY$4,Transactions!$C$5:$M$23,7,FALSE)&gt;BT56,0,IF(IFERROR(VLOOKUP(BY$4,Transactions!$C$39:$N$42,8,FALSE),0)&gt;BT56,VLOOKUP(BY$4,Transactions!$C$5:$M$23,5,FALSE),VLOOKUP(BY$4,Transactions!$C$5:$M$23,5,FALSE)-IFERROR(VLOOKUP(BY$4,Transactions!$C$39:$N$42,5,FALSE),0)))</f>
        <v>11</v>
      </c>
      <c r="CA56" s="315">
        <f t="shared" si="40"/>
        <v>43167</v>
      </c>
      <c r="CB56" s="88">
        <f>VLOOKUP(CA56,'Price Data'!$B$4:$AD$1048576,MATCH(CF$4,'Price Data'!$B$2:$AE$2,0),FALSE)</f>
        <v>227.7</v>
      </c>
      <c r="CC56" s="5">
        <f t="shared" si="69"/>
        <v>227.7</v>
      </c>
      <c r="CD56" s="79"/>
      <c r="CE56" s="212">
        <f>IF(CC56&gt;0,(CC56+SUM(CD$11:CD56))/CB$6-1,"N/A")</f>
        <v>-1.5312595703722565E-3</v>
      </c>
      <c r="CF56" s="344">
        <f>IF(VLOOKUP(CF$4,Transactions!$C$5:$M$23,7,FALSE)&gt;CA56,0,IF(IFERROR(VLOOKUP(CF$4,Transactions!$C$39:$N$42,8,FALSE),0)&gt;CA56,VLOOKUP(CF$4,Transactions!$C$5:$M$23,5,FALSE),VLOOKUP(CF$4,Transactions!$C$5:$M$23,5,FALSE)-IFERROR(VLOOKUP(CF$4,Transactions!$C$39:$N$42,5,FALSE),0)))</f>
        <v>6</v>
      </c>
      <c r="CH56" s="315">
        <f t="shared" si="41"/>
        <v>43167</v>
      </c>
      <c r="CI56" s="88">
        <f>VLOOKUP(CH56,'Price Data'!$B$4:$AD$1048576,MATCH(CM$4,'Price Data'!$B$2:$AE$2,0),FALSE)</f>
        <v>79.87</v>
      </c>
      <c r="CJ56" s="5">
        <f t="shared" si="70"/>
        <v>79.87</v>
      </c>
      <c r="CK56" s="79"/>
      <c r="CL56" s="212">
        <f>IF(CJ56&gt;0,(CJ56+SUM(CK$11:CK56))/CI$6-1,"N/A")</f>
        <v>8.489540885628899E-2</v>
      </c>
      <c r="CM56" s="344">
        <f>IF(VLOOKUP(CM$4,Transactions!$C$5:$M$23,7,FALSE)&gt;CH56,0,IF(IFERROR(VLOOKUP(CM$4,Transactions!$C$39:$N$42,8,FALSE),0)&gt;CH56,VLOOKUP(CM$4,Transactions!$C$5:$M$23,5,FALSE),VLOOKUP(CM$4,Transactions!$C$5:$M$23,5,FALSE)-IFERROR(VLOOKUP(CM$4,Transactions!$C$39:$N$42,5,FALSE),0)))</f>
        <v>19</v>
      </c>
      <c r="CO56" s="315">
        <f t="shared" si="42"/>
        <v>43167</v>
      </c>
      <c r="CP56" s="88">
        <f>VLOOKUP(CO56,'Price Data'!$B$4:$AD$1048576,MATCH(CT$4,'Price Data'!$B$2:$AE$2,0),FALSE)</f>
        <v>119.87</v>
      </c>
      <c r="CQ56" s="5">
        <f t="shared" si="71"/>
        <v>119.87</v>
      </c>
      <c r="CR56" s="79"/>
      <c r="CS56" s="212">
        <f>IF(CQ56&gt;0,(CQ56+SUM(CR$11:CR56))/CP$6-1,"N/A")</f>
        <v>6.6838732645069454E-2</v>
      </c>
      <c r="CT56" s="344">
        <f>IF(VLOOKUP(CT$4,Transactions!$C$5:$M$23,7,FALSE)&gt;CO56,0,IF(IFERROR(VLOOKUP(CT$4,Transactions!$C$39:$N$42,8,FALSE),0)&gt;CO56,VLOOKUP(CT$4,Transactions!$C$5:$M$23,5,FALSE),VLOOKUP(CT$4,Transactions!$C$5:$M$23,5,FALSE)-IFERROR(VLOOKUP(CT$4,Transactions!$C$39:$N$42,5,FALSE),0)))</f>
        <v>7</v>
      </c>
      <c r="CV56" s="315">
        <f t="shared" si="43"/>
        <v>43167</v>
      </c>
      <c r="CW56" s="88">
        <f>VLOOKUP(CV56,'Price Data'!$B$4:$AD$1048576,MATCH(DA$4,'Price Data'!$B$2:$AE$2,0),FALSE)</f>
        <v>202.23</v>
      </c>
      <c r="CX56" s="5">
        <f t="shared" si="72"/>
        <v>202.23</v>
      </c>
      <c r="CY56" s="79"/>
      <c r="CZ56" s="212">
        <f>IF(CX56&gt;0,(CX56+SUM(CY$11:CY56))/CW$6-1,"N/A")</f>
        <v>7.5062463452235217E-2</v>
      </c>
      <c r="DA56" s="344">
        <f>IF(VLOOKUP(DA$4,Transactions!$C$5:$M$23,7,FALSE)&gt;CV56,0,IF(IFERROR(VLOOKUP(DA$4,Transactions!$C$39:$N$42,8,FALSE),0)&gt;CV56,VLOOKUP(DA$4,Transactions!$C$5:$M$23,5,FALSE),VLOOKUP(DA$4,Transactions!$C$5:$M$23,5,FALSE)-IFERROR(VLOOKUP(DA$4,Transactions!$C$39:$N$42,5,FALSE),0)))</f>
        <v>9.4038062835574934</v>
      </c>
      <c r="DC56" s="315">
        <f t="shared" si="44"/>
        <v>43167</v>
      </c>
      <c r="DD56" s="88">
        <f>VLOOKUP(DC56,'Price Data'!$B$4:$AD$1048576,MATCH(DH$4,'Price Data'!$B$2:$AE$2,0),FALSE)</f>
        <v>162.36000000000001</v>
      </c>
      <c r="DE56" s="5">
        <f t="shared" si="73"/>
        <v>162.36000000000001</v>
      </c>
      <c r="DF56" s="79"/>
      <c r="DG56" s="212">
        <f>IF(DE56&gt;0,(DE56+SUM(DF$11:DF56))/DD$6-1,"N/A")</f>
        <v>2.6490484921287472E-2</v>
      </c>
      <c r="DH56" s="344">
        <f>IF(VLOOKUP(DH$4,Transactions!$C$5:$M$23,7,FALSE)&gt;DC56,0,IF(IFERROR(VLOOKUP(DH$4,Transactions!$C$39:$N$42,8,FALSE),0)&gt;DC56,VLOOKUP(DH$4,Transactions!$C$5:$M$23,5,FALSE),VLOOKUP(DH$4,Transactions!$C$5:$M$23,5,FALSE)-IFERROR(VLOOKUP(DH$4,Transactions!$C$39:$N$42,5,FALSE),0)))</f>
        <v>64.264399064297919</v>
      </c>
      <c r="DJ56" s="315">
        <f t="shared" si="45"/>
        <v>43167</v>
      </c>
      <c r="DK56" s="88">
        <f>VLOOKUP(DJ56,'Price Data'!$B$4:$AD$1048576,MATCH(DO$4,'Price Data'!$B$2:$AE$2,0),FALSE)</f>
        <v>240.47</v>
      </c>
      <c r="DL56" s="5">
        <f t="shared" si="74"/>
        <v>240.47</v>
      </c>
      <c r="DM56" s="79"/>
      <c r="DN56" s="212">
        <f>IF(DL56&gt;0,(DL56+SUM(DM$11:DM56))/DK$6-1,"N/A")</f>
        <v>-3.6153753657461207E-2</v>
      </c>
      <c r="DO56" s="344">
        <f>IF(VLOOKUP(DO$4,Transactions!$C$5:$M$23,7,FALSE)&gt;DJ56,0,IF(IFERROR(VLOOKUP(DO$4,Transactions!$C$39:$N$42,8,FALSE),0)&gt;DJ56,VLOOKUP(DO$4,Transactions!$C$5:$M$23,5,FALSE),VLOOKUP(DO$4,Transactions!$C$5:$M$23,5,FALSE)-IFERROR(VLOOKUP(DO$4,Transactions!$C$39:$N$42,5,FALSE),0)))</f>
        <v>8</v>
      </c>
      <c r="DQ56" s="315">
        <f t="shared" si="46"/>
        <v>43167</v>
      </c>
      <c r="DR56" s="88">
        <f>VLOOKUP(DQ56,'Price Data'!$B$4:$AD$1048576,MATCH(DV$4,'Price Data'!$B$2:$AE$2,0),FALSE)</f>
        <v>94.43</v>
      </c>
      <c r="DS56" s="5">
        <f t="shared" si="75"/>
        <v>94.43</v>
      </c>
      <c r="DT56" s="79"/>
      <c r="DU56" s="212">
        <f>IF(DS56&gt;0,(DS56+SUM(DT$11:DT56))/DR$6-1,"N/A")</f>
        <v>0.10883797054009814</v>
      </c>
      <c r="DV56" s="344">
        <f>IF(VLOOKUP(DV$4,Transactions!$C$5:$M$23,7,FALSE)&gt;DQ56,0,IF(IFERROR(VLOOKUP(DV$4,Transactions!$C$39:$N$42,8,FALSE),0)&gt;DQ56,VLOOKUP(DV$4,Transactions!$C$5:$M$23,5,FALSE),VLOOKUP(DV$4,Transactions!$C$5:$M$23,5,FALSE)-IFERROR(VLOOKUP(DV$4,Transactions!$C$39:$N$42,5,FALSE),0)))</f>
        <v>23</v>
      </c>
      <c r="DX56" s="315">
        <f t="shared" si="47"/>
        <v>43167</v>
      </c>
      <c r="DY56" s="88">
        <f>VLOOKUP(DX56,'Price Data'!$B$4:$AD$1048576,MATCH(EC$4,'Price Data'!$B$2:$AE$2,0),FALSE)</f>
        <v>65.11</v>
      </c>
      <c r="DZ56" s="5">
        <f t="shared" si="76"/>
        <v>65.11</v>
      </c>
      <c r="EA56" s="79"/>
      <c r="EB56" s="212">
        <f>IF(DZ56&gt;0,(DZ56+SUM(EA$11:EA56))/DY$6-1,"N/A")</f>
        <v>4.412470023980819E-2</v>
      </c>
      <c r="EC56" s="344">
        <f>IF(VLOOKUP(EC$4,Transactions!$C$5:$M$23,7,FALSE)&gt;DX56,0,IF(IFERROR(VLOOKUP(EC$4,Transactions!$C$39:$N$42,8,FALSE),0)&gt;DX56,VLOOKUP(EC$4,Transactions!$C$5:$M$23,5,FALSE),VLOOKUP(EC$4,Transactions!$C$5:$M$23,5,FALSE)-IFERROR(VLOOKUP(EC$4,Transactions!$C$39:$N$42,5,FALSE),0)))</f>
        <v>27</v>
      </c>
      <c r="EF56" s="315">
        <f t="shared" si="48"/>
        <v>43167</v>
      </c>
      <c r="EG56" s="88">
        <f>VLOOKUP(EF56,'Price Data'!$B$4:$AD$1048576,MATCH(EK$4,'Price Data'!$B$2:$AE$2,0),FALSE)</f>
        <v>10.71</v>
      </c>
      <c r="EH56" s="5">
        <f t="shared" si="77"/>
        <v>0</v>
      </c>
      <c r="EI56" s="79"/>
      <c r="EJ56" s="212" t="str">
        <f>IF(EH56&gt;0,(EH56+SUM(EI$11:EI56))/EG$6-1,"N/A")</f>
        <v>N/A</v>
      </c>
      <c r="EK56" s="344">
        <f>IF(VLOOKUP(EK$4,Transactions!$C$26:$M$34,7,FALSE)&gt;EF56,0,IF(IFERROR(VLOOKUP(EK$4,Transactions!$C$45:$N93,8,FALSE),0)&gt;EF56,VLOOKUP(EK$4,Transactions!$C$26:$M$34,5,FALSE),VLOOKUP(EK$4,Transactions!$C$26:$M$34,5,FALSE)-IFERROR(VLOOKUP(EK$4,Transactions!$C$45:$N$47,5,FALSE),0)))</f>
        <v>0</v>
      </c>
      <c r="EM56" s="315">
        <f t="shared" si="49"/>
        <v>43167</v>
      </c>
      <c r="EN56" s="88">
        <f>VLOOKUP(EM56,'Price Data'!$B$4:$AD$1048576,MATCH(ER$4,'Price Data'!$B$2:$AE$2,0),FALSE)</f>
        <v>85.76</v>
      </c>
      <c r="EO56" s="5">
        <f t="shared" si="78"/>
        <v>85.76</v>
      </c>
      <c r="EP56" s="79"/>
      <c r="EQ56" s="212">
        <f>IF(EO56&gt;0,(EO56+SUM(EP$11:EP56))/EN$6-1,"N/A")</f>
        <v>-9.0877836351135333E-3</v>
      </c>
      <c r="ER56" s="344">
        <f>IF(VLOOKUP(ER$4,Transactions!$C$26:$M$34,7,FALSE)&gt;EM56,0,IF(IFERROR(VLOOKUP(ER$4,Transactions!$C$45:$N93,8,FALSE),0)&gt;EM56,VLOOKUP(ER$4,Transactions!$C$26:$M$34,5,FALSE),VLOOKUP(ER$4,Transactions!$C$26:$M$34,5,FALSE)-IFERROR(VLOOKUP(ER$4,Transactions!$C$45:$N$47,5,FALSE),0)))</f>
        <v>0</v>
      </c>
      <c r="ET56" s="315">
        <f t="shared" si="50"/>
        <v>43167</v>
      </c>
      <c r="EU56" s="88">
        <f>VLOOKUP(ET56,'Price Data'!$B$4:$AD$1048576,MATCH(EY$4,'Price Data'!$B$2:$AE$2,0),FALSE)</f>
        <v>84.61</v>
      </c>
      <c r="EV56" s="5">
        <f t="shared" si="79"/>
        <v>84.61</v>
      </c>
      <c r="EW56" s="79"/>
      <c r="EX56" s="212">
        <f>IF(EV56&gt;0,(EV56+SUM(EW$11:EW56))/EU$6-1,"N/A")</f>
        <v>-2.6742190181943015E-2</v>
      </c>
      <c r="EY56" s="344">
        <f>IF(VLOOKUP(EY$4,Transactions!$C$26:$M$34,7,FALSE)&gt;ET56,0,IF(IFERROR(VLOOKUP(EY$4,Transactions!$C$45:$N93,8,FALSE),0)&gt;ET56,VLOOKUP(EY$4,Transactions!$C$26:$M$34,5,FALSE),VLOOKUP(EY$4,Transactions!$C$26:$M$34,5,FALSE)-IFERROR(VLOOKUP(EY$4,Transactions!$C$45:$N$47,5,FALSE),0)))</f>
        <v>12.608879734523402</v>
      </c>
      <c r="FA56" s="315">
        <f t="shared" si="51"/>
        <v>43167</v>
      </c>
      <c r="FB56" s="88">
        <f>VLOOKUP(FA56,'Price Data'!$B$4:$AD$1048576,MATCH(FF$4,'Price Data'!$B$2:$AE$2,0),FALSE)</f>
        <v>50.2</v>
      </c>
      <c r="FC56" s="5">
        <f t="shared" si="80"/>
        <v>50.2</v>
      </c>
      <c r="FD56" s="79"/>
      <c r="FE56" s="212">
        <f>IF(FC56&gt;0,(FC56+SUM(FD$11:FD56))/FB$6-1,"N/A")</f>
        <v>-1.6578896040569613E-2</v>
      </c>
      <c r="FF56" s="344">
        <f>IF(VLOOKUP(FF$4,Transactions!$C$26:$M$34,7,FALSE)&gt;FA56,0,IF(IFERROR(VLOOKUP(FF$4,Transactions!$C$45:$N93,8,FALSE),0)&gt;FA56,VLOOKUP(FF$4,Transactions!$C$26:$M$34,5,FALSE),VLOOKUP(FF$4,Transactions!$C$26:$M$34,5,FALSE)-IFERROR(VLOOKUP(FF$4,Transactions!$C$45:$N$47,5,FALSE),0)))</f>
        <v>20.356738833625901</v>
      </c>
      <c r="FH56" s="315">
        <f t="shared" si="52"/>
        <v>43167</v>
      </c>
      <c r="FI56" s="88">
        <f>VLOOKUP(FH56,'Price Data'!$B$4:$AD$1048576,MATCH(FM$4,'Price Data'!$B$2:$AE$2,0),FALSE)</f>
        <v>24.32</v>
      </c>
      <c r="FJ56" s="5">
        <f t="shared" si="81"/>
        <v>24.32</v>
      </c>
      <c r="FK56" s="79"/>
      <c r="FL56" s="212">
        <f>IF(FJ56&gt;0,(FJ56+SUM(FK$11:FK56))/FI$6-1,"N/A")</f>
        <v>-1.2320328542094749E-3</v>
      </c>
      <c r="FM56" s="344">
        <f>IF(VLOOKUP(FM$4,Transactions!$C$26:$M$34,7,FALSE)&gt;FH56,0,IF(IFERROR(VLOOKUP(FM$4,Transactions!$C$45:$N93,8,FALSE),0)&gt;FH56,VLOOKUP(FM$4,Transactions!$C$26:$M$34,5,FALSE),VLOOKUP(FM$4,Transactions!$C$26:$M$34,5,FALSE)-IFERROR(VLOOKUP(FM$4,Transactions!$C$45:$N$47,5,FALSE),0)))</f>
        <v>64.516221765913755</v>
      </c>
      <c r="FO56" s="315">
        <f t="shared" si="53"/>
        <v>43167</v>
      </c>
      <c r="FP56" s="88">
        <f>VLOOKUP(FO56,'Price Data'!$B$4:$AD$1048576,MATCH(FT$4,'Price Data'!$B$2:$AE$2,0),FALSE)</f>
        <v>102.14</v>
      </c>
      <c r="FQ56" s="5">
        <f t="shared" si="82"/>
        <v>102.14</v>
      </c>
      <c r="FR56" s="79"/>
      <c r="FS56" s="212">
        <f>IF(FQ56&gt;0,(FQ56+SUM(FR$11:FR56))/FP$6-1,"N/A")</f>
        <v>-2.9392819929904279E-2</v>
      </c>
      <c r="FT56" s="344">
        <f>IF(VLOOKUP(FT$4,Transactions!$C$26:$M$34,7,FALSE)&gt;FO56,0,IF(IFERROR(VLOOKUP(FT$4,Transactions!$C$45:$N93,8,FALSE),0)&gt;FO56,VLOOKUP(FT$4,Transactions!$C$26:$M$34,5,FALSE),VLOOKUP(FT$4,Transactions!$C$26:$M$34,5,FALSE)-IFERROR(VLOOKUP(FT$4,Transactions!$C$45:$N$47,5,FALSE),0)))</f>
        <v>4.6685611442644692</v>
      </c>
      <c r="FV56" s="315">
        <f t="shared" si="54"/>
        <v>43167</v>
      </c>
      <c r="FW56" s="88">
        <f>VLOOKUP(FV56,'Price Data'!$B$4:$AD$1048576,MATCH(GA$4,'Price Data'!$B$2:$AE$2,0),FALSE)</f>
        <v>112.06</v>
      </c>
      <c r="FX56" s="5">
        <f t="shared" si="83"/>
        <v>112.06</v>
      </c>
      <c r="FY56" s="79"/>
      <c r="FZ56" s="212">
        <f>IF(FX56&gt;0,(FX56+SUM(FY$11:FY56))/FW$6-1,"N/A")</f>
        <v>-2.9198966408268578E-2</v>
      </c>
      <c r="GA56" s="344">
        <f>IF(VLOOKUP(GA$4,Transactions!$C$26:$M$34,7,FALSE)&gt;FV56,0,IF(IFERROR(VLOOKUP(GA$4,Transactions!$C$45:$N93,8,FALSE),0)&gt;FV56,VLOOKUP(GA$4,Transactions!$C$26:$M$34,5,FALSE),VLOOKUP(GA$4,Transactions!$C$26:$M$34,5,FALSE)-IFERROR(VLOOKUP(GA$4,Transactions!$C$45:$N$47,5,FALSE),0)))</f>
        <v>17.517743324720069</v>
      </c>
      <c r="GD56" s="315">
        <f t="shared" si="55"/>
        <v>43167</v>
      </c>
      <c r="GE56" s="88">
        <f>VLOOKUP(GD56,'Price Data'!$B$4:$AD$1048576,MATCH(GI$4,'Price Data'!$B$2:$AE$2,0),FALSE)</f>
        <v>1621.2370000000001</v>
      </c>
      <c r="GF56" s="5">
        <f t="shared" si="84"/>
        <v>1621.2370000000001</v>
      </c>
      <c r="GG56" s="79"/>
      <c r="GH56" s="212">
        <f>IF(GF56&gt;0,(GF56+SUM(GG$11:GG56))/GE$6-1,"N/A")</f>
        <v>2.4303594331456901E-2</v>
      </c>
      <c r="GI56" s="374">
        <v>0.5</v>
      </c>
      <c r="GK56" s="315">
        <f t="shared" si="56"/>
        <v>43167</v>
      </c>
      <c r="GL56" s="88">
        <f>VLOOKUP(GK56,'Price Data'!$B$4:$AD$1048576,MATCH(GP$4,'Price Data'!$B$2:$AE$2,0),FALSE)</f>
        <v>2125.2800000000002</v>
      </c>
      <c r="GM56" s="5">
        <f t="shared" si="26"/>
        <v>2125.2800000000002</v>
      </c>
      <c r="GN56" s="79"/>
      <c r="GO56" s="212">
        <f>IF(GM56&gt;0,(GM56+SUM(GN$11:GN56))/GL$6-1,"N/A")</f>
        <v>1.0378188214599904E-2</v>
      </c>
      <c r="GP56" s="374">
        <v>0.2</v>
      </c>
      <c r="GR56" s="315">
        <f t="shared" si="57"/>
        <v>43167</v>
      </c>
      <c r="GS56" s="88">
        <f>VLOOKUP(GR56,'Price Data'!$B$4:$AD$1048576,MATCH(GW$4,'Price Data'!$B$2:$AE$2,0),FALSE)</f>
        <v>2003.2</v>
      </c>
      <c r="GT56" s="5">
        <f t="shared" si="85"/>
        <v>2003.2</v>
      </c>
      <c r="GU56" s="79"/>
      <c r="GV56" s="212">
        <f>IF(GT56&gt;0,(GT56+SUM(GU$11:GU56))/GS$6-1,"N/A")</f>
        <v>-2.1095891749781215E-2</v>
      </c>
      <c r="GW56" s="374">
        <v>0.3</v>
      </c>
    </row>
    <row r="57" spans="1:205" x14ac:dyDescent="0.25">
      <c r="A57">
        <v>47</v>
      </c>
      <c r="B57" s="315">
        <f>'Price Data'!B51</f>
        <v>43168</v>
      </c>
      <c r="C57" s="200">
        <f t="shared" si="58"/>
        <v>24736.503052266533</v>
      </c>
      <c r="D57" s="200">
        <f t="shared" si="28"/>
        <v>4</v>
      </c>
      <c r="E57" s="200">
        <f t="shared" si="59"/>
        <v>6094.2371804138129</v>
      </c>
      <c r="F57" s="200">
        <f t="shared" si="29"/>
        <v>0</v>
      </c>
      <c r="I57" s="315">
        <f t="shared" si="30"/>
        <v>43168</v>
      </c>
      <c r="J57" s="88">
        <f>VLOOKUP(I57,'Price Data'!$B$4:$AD$1048576,MATCH(N$4,'Price Data'!$B$2:$AE$2,0),FALSE)</f>
        <v>69.27</v>
      </c>
      <c r="K57" s="5">
        <f t="shared" si="0"/>
        <v>0</v>
      </c>
      <c r="M57" s="212" t="str">
        <f>IF(K57&gt;0,(K57+SUM(L$11:L57))/J$6-1,"N/A")</f>
        <v>N/A</v>
      </c>
      <c r="N57" s="344">
        <f>IF(VLOOKUP(N$4,Transactions!$C$5:$M$23,7,FALSE)&gt;I57,0,IF(IFERROR(VLOOKUP(N$4,Transactions!$C$39:$N$42,8,FALSE),0)&gt;I57,VLOOKUP(N$4,Transactions!$C$5:$M$23,5,FALSE),VLOOKUP(N$4,Transactions!$C$5:$M$23,5,FALSE)-IFERROR(VLOOKUP(N$4,Transactions!$C$39:$N$42,5,FALSE),0)))</f>
        <v>0</v>
      </c>
      <c r="P57" s="315">
        <f t="shared" si="31"/>
        <v>43168</v>
      </c>
      <c r="Q57" s="88">
        <f>VLOOKUP(P57,'Price Data'!$B$4:$AD$1048576,MATCH(U$4,'Price Data'!$B$2:$AE$2,0),FALSE)</f>
        <v>61.32</v>
      </c>
      <c r="R57" s="5">
        <f t="shared" si="60"/>
        <v>0</v>
      </c>
      <c r="T57" s="212" t="str">
        <f>IF(R57&gt;0,(R57+SUM(S$11:S57))/Q$6-1,"N/A")</f>
        <v>N/A</v>
      </c>
      <c r="U57" s="344">
        <f>IF(VLOOKUP(U$4,Transactions!$C$5:$M$23,7,FALSE)&gt;P57,0,IF(IFERROR(VLOOKUP(U$4,Transactions!$C$39:$N$42,8,FALSE),0)&gt;P57,VLOOKUP(U$4,Transactions!$C$5:$M$23,5,FALSE),VLOOKUP(U$4,Transactions!$C$5:$M$23,5,FALSE)-IFERROR(VLOOKUP(U$4,Transactions!$C$39:$N$42,5,FALSE),0)))</f>
        <v>0</v>
      </c>
      <c r="W57" s="315">
        <f t="shared" si="32"/>
        <v>43168</v>
      </c>
      <c r="X57" s="88">
        <f>VLOOKUP(W57,'Price Data'!$B$4:$AD$1048576,MATCH(AB$4,'Price Data'!$B$2:$AE$2,0),FALSE)</f>
        <v>104.73</v>
      </c>
      <c r="Y57" s="5">
        <f t="shared" si="61"/>
        <v>0</v>
      </c>
      <c r="Z57" s="79"/>
      <c r="AA57" s="212" t="str">
        <f>IF(Y57&gt;0,(Y57+SUM(Z$11:Z57))/X$6-1,"N/A")</f>
        <v>N/A</v>
      </c>
      <c r="AB57" s="344">
        <f>IF(VLOOKUP(AB$4,Transactions!$C$5:$M$23,7,FALSE)&gt;W57,0,IF(IFERROR(VLOOKUP(AB$4,Transactions!$C$39:$N$42,8,FALSE),0)&gt;W57,VLOOKUP(AB$4,Transactions!$C$5:$M$23,5,FALSE),VLOOKUP(AB$4,Transactions!$C$5:$M$23,5,FALSE)-IFERROR(VLOOKUP(AB$4,Transactions!$C$39:$N$42,5,FALSE),0)))</f>
        <v>0</v>
      </c>
      <c r="AD57" s="315">
        <f t="shared" si="33"/>
        <v>43168</v>
      </c>
      <c r="AE57" s="88">
        <f>VLOOKUP(AD57,'Price Data'!$B$4:$AD$1048576,MATCH(AI$4,'Price Data'!$B$2:$AE$2,0),FALSE)</f>
        <v>75.69</v>
      </c>
      <c r="AF57" s="5">
        <f t="shared" si="62"/>
        <v>0</v>
      </c>
      <c r="AG57" s="79"/>
      <c r="AH57" s="212" t="str">
        <f>IF(AF57&gt;0,(AF57+SUM(AG$11:AG57))/AE$6-1,"N/A")</f>
        <v>N/A</v>
      </c>
      <c r="AI57" s="344">
        <f>IF(VLOOKUP(AI$4,Transactions!$C$5:$M$23,7,FALSE)&gt;AD57,0,IF(IFERROR(VLOOKUP(AI$4,Transactions!$C$39:$N$42,8,FALSE),0)&gt;AD57,VLOOKUP(AI$4,Transactions!$C$5:$M$23,5,FALSE),VLOOKUP(AI$4,Transactions!$C$5:$M$23,5,FALSE)-IFERROR(VLOOKUP(AI$4,Transactions!$C$39:$N$42,5,FALSE),0)))</f>
        <v>0</v>
      </c>
      <c r="AK57" s="315">
        <f t="shared" si="34"/>
        <v>43168</v>
      </c>
      <c r="AL57" s="88">
        <f>VLOOKUP(AK57,'Price Data'!$B$4:$AD$1048576,MATCH(AP$4,'Price Data'!$B$2:$AE$2,0),FALSE)</f>
        <v>440.46</v>
      </c>
      <c r="AM57" s="5">
        <f t="shared" si="63"/>
        <v>0</v>
      </c>
      <c r="AN57" s="79"/>
      <c r="AO57" s="212" t="str">
        <f>IF(AM57&gt;0,(AM57+SUM(AN$11:AN57))/AL$6-1,"N/A")</f>
        <v>N/A</v>
      </c>
      <c r="AP57" s="344">
        <f>IF(VLOOKUP(AP$4,Transactions!$C$5:$M$23,7,FALSE)&gt;AK57,0,IF(IFERROR(VLOOKUP(AP$4,Transactions!$C$39:$N$42,8,FALSE),0)&gt;AK57,VLOOKUP(AP$4,Transactions!$C$5:$M$23,5,FALSE),VLOOKUP(AP$4,Transactions!$C$5:$M$23,5,FALSE)-IFERROR(VLOOKUP(AP$4,Transactions!$C$39:$N$42,5,FALSE),0)))</f>
        <v>0</v>
      </c>
      <c r="AR57" s="315">
        <f t="shared" si="35"/>
        <v>43168</v>
      </c>
      <c r="AS57" s="88">
        <f>VLOOKUP(AR57,'Price Data'!$B$4:$AD$1048576,MATCH(AW$4,'Price Data'!$B$2:$AE$2,0),FALSE)</f>
        <v>119.29</v>
      </c>
      <c r="AT57" s="5">
        <f t="shared" si="64"/>
        <v>0</v>
      </c>
      <c r="AU57" s="79"/>
      <c r="AV57" s="212" t="str">
        <f>IF(AT57&gt;0,(AT57+SUM(AU$11:AU57))/AS$6-1,"N/A")</f>
        <v>N/A</v>
      </c>
      <c r="AW57" s="344">
        <f>IF(VLOOKUP(AW$4,Transactions!$C$5:$M$23,7,FALSE)&gt;AR57,0,IF(IFERROR(VLOOKUP(AW$4,Transactions!$C$39:$N$42,8,FALSE),0)&gt;AR57,VLOOKUP(AW$4,Transactions!$C$5:$M$23,5,FALSE),VLOOKUP(AW$4,Transactions!$C$5:$M$23,5,FALSE)-IFERROR(VLOOKUP(AW$4,Transactions!$C$39:$N$42,5,FALSE),0)))</f>
        <v>0</v>
      </c>
      <c r="AY57" s="315">
        <f t="shared" si="36"/>
        <v>43168</v>
      </c>
      <c r="AZ57" s="88">
        <f>VLOOKUP(AY57,'Price Data'!$B$4:$AD$1048576,MATCH(BD$4,'Price Data'!$B$2:$AE$2,0),FALSE)</f>
        <v>127.41</v>
      </c>
      <c r="BA57" s="5">
        <f t="shared" si="65"/>
        <v>0</v>
      </c>
      <c r="BB57" s="79"/>
      <c r="BC57" s="212" t="str">
        <f>IF(BA57&gt;0,(BA57+SUM(BB$11:BB57))/AZ$6-1,"N/A")</f>
        <v>N/A</v>
      </c>
      <c r="BD57" s="344">
        <f>IF(VLOOKUP(BD$4,Transactions!$C$5:$M$23,7,FALSE)&gt;AY57,0,IF(IFERROR(VLOOKUP(BD$4,Transactions!$C$39:$N$42,8,FALSE),0)&gt;AY57,VLOOKUP(BD$4,Transactions!$C$5:$M$23,5,FALSE),VLOOKUP(BD$4,Transactions!$C$5:$M$23,5,FALSE)-IFERROR(VLOOKUP(BD$4,Transactions!$C$39:$N$42,5,FALSE),0)))</f>
        <v>0</v>
      </c>
      <c r="BF57" s="315">
        <f t="shared" si="37"/>
        <v>43168</v>
      </c>
      <c r="BG57" s="88">
        <f>VLOOKUP(BF57,'Price Data'!$B$4:$AD$1048576,MATCH(BK$4,'Price Data'!$B$2:$AE$2,0),FALSE)</f>
        <v>67.92</v>
      </c>
      <c r="BH57" s="5">
        <f t="shared" si="66"/>
        <v>67.92</v>
      </c>
      <c r="BI57" s="79"/>
      <c r="BJ57" s="212">
        <f>IF(BH57&gt;0,(BH57+SUM(BI$11:BI57))/BG$6-1,"N/A")</f>
        <v>0.11488250652741527</v>
      </c>
      <c r="BK57" s="344">
        <f>IF(VLOOKUP(BK$4,Transactions!$C$5:$M$23,7,FALSE)&gt;BF57,0,IF(IFERROR(VLOOKUP(BK$4,Transactions!$C$39:$N$42,8,FALSE),0)&gt;BF57,VLOOKUP(BK$4,Transactions!$C$5:$M$23,5,FALSE),VLOOKUP(BK$4,Transactions!$C$5:$M$23,5,FALSE)-IFERROR(VLOOKUP(BK$4,Transactions!$C$39:$N$42,5,FALSE),0)))</f>
        <v>10</v>
      </c>
      <c r="BM57" s="315">
        <f t="shared" si="38"/>
        <v>43168</v>
      </c>
      <c r="BN57" s="88">
        <f>VLOOKUP(BM57,'Price Data'!$B$4:$AD$1048576,MATCH(BR$4,'Price Data'!$B$2:$AE$2,0),FALSE)</f>
        <v>61.61</v>
      </c>
      <c r="BO57" s="5">
        <f t="shared" si="67"/>
        <v>61.61</v>
      </c>
      <c r="BP57" s="79"/>
      <c r="BQ57" s="212">
        <f>IF(BO57&gt;0,(BO57+SUM(BP$11:BP57))/BN$6-1,"N/A")</f>
        <v>0.20715962441314573</v>
      </c>
      <c r="BR57" s="344">
        <f>IF(VLOOKUP(BR$4,Transactions!$C$5:$M$23,7,FALSE)&gt;BM57,0,IF(IFERROR(VLOOKUP(BR$4,Transactions!$C$39:$N$42,8,FALSE),0)&gt;BM57,VLOOKUP(BR$4,Transactions!$C$5:$M$23,5,FALSE),VLOOKUP(BR$4,Transactions!$C$5:$M$23,5,FALSE)-IFERROR(VLOOKUP(BR$4,Transactions!$C$39:$N$42,5,FALSE),0)))</f>
        <v>12</v>
      </c>
      <c r="BT57" s="315">
        <f t="shared" si="39"/>
        <v>43168</v>
      </c>
      <c r="BU57" s="88">
        <f>VLOOKUP(BT57,'Price Data'!$B$4:$AD$1048576,MATCH(BY$4,'Price Data'!$B$2:$AE$2,0),FALSE)</f>
        <v>91.46</v>
      </c>
      <c r="BV57" s="5">
        <f t="shared" si="68"/>
        <v>91.46</v>
      </c>
      <c r="BW57" s="79"/>
      <c r="BX57" s="212">
        <f>IF(BV57&gt;0,(BV57+SUM(BW$11:BW57))/BU$6-1,"N/A")</f>
        <v>1.2542633953130045E-2</v>
      </c>
      <c r="BY57" s="344">
        <f>IF(VLOOKUP(BY$4,Transactions!$C$5:$M$23,7,FALSE)&gt;BT57,0,IF(IFERROR(VLOOKUP(BY$4,Transactions!$C$39:$N$42,8,FALSE),0)&gt;BT57,VLOOKUP(BY$4,Transactions!$C$5:$M$23,5,FALSE),VLOOKUP(BY$4,Transactions!$C$5:$M$23,5,FALSE)-IFERROR(VLOOKUP(BY$4,Transactions!$C$39:$N$42,5,FALSE),0)))</f>
        <v>11</v>
      </c>
      <c r="CA57" s="315">
        <f t="shared" si="40"/>
        <v>43168</v>
      </c>
      <c r="CB57" s="88">
        <f>VLOOKUP(CA57,'Price Data'!$B$4:$AD$1048576,MATCH(CF$4,'Price Data'!$B$2:$AE$2,0),FALSE)</f>
        <v>230.34</v>
      </c>
      <c r="CC57" s="5">
        <f t="shared" si="69"/>
        <v>230.34</v>
      </c>
      <c r="CD57" s="79"/>
      <c r="CE57" s="212">
        <f>IF(CC57&gt;0,(CC57+SUM(CD$11:CD57))/CB$6-1,"N/A")</f>
        <v>1.0018812617578865E-2</v>
      </c>
      <c r="CF57" s="344">
        <f>IF(VLOOKUP(CF$4,Transactions!$C$5:$M$23,7,FALSE)&gt;CA57,0,IF(IFERROR(VLOOKUP(CF$4,Transactions!$C$39:$N$42,8,FALSE),0)&gt;CA57,VLOOKUP(CF$4,Transactions!$C$5:$M$23,5,FALSE),VLOOKUP(CF$4,Transactions!$C$5:$M$23,5,FALSE)-IFERROR(VLOOKUP(CF$4,Transactions!$C$39:$N$42,5,FALSE),0)))</f>
        <v>6</v>
      </c>
      <c r="CH57" s="315">
        <f t="shared" si="41"/>
        <v>43168</v>
      </c>
      <c r="CI57" s="88">
        <f>VLOOKUP(CH57,'Price Data'!$B$4:$AD$1048576,MATCH(CM$4,'Price Data'!$B$2:$AE$2,0),FALSE)</f>
        <v>80.709999999999994</v>
      </c>
      <c r="CJ57" s="5">
        <f t="shared" si="70"/>
        <v>80.709999999999994</v>
      </c>
      <c r="CK57" s="79"/>
      <c r="CL57" s="212">
        <f>IF(CJ57&gt;0,(CJ57+SUM(CK$11:CK57))/CI$6-1,"N/A")</f>
        <v>9.630535180657418E-2</v>
      </c>
      <c r="CM57" s="344">
        <f>IF(VLOOKUP(CM$4,Transactions!$C$5:$M$23,7,FALSE)&gt;CH57,0,IF(IFERROR(VLOOKUP(CM$4,Transactions!$C$39:$N$42,8,FALSE),0)&gt;CH57,VLOOKUP(CM$4,Transactions!$C$5:$M$23,5,FALSE),VLOOKUP(CM$4,Transactions!$C$5:$M$23,5,FALSE)-IFERROR(VLOOKUP(CM$4,Transactions!$C$39:$N$42,5,FALSE),0)))</f>
        <v>19</v>
      </c>
      <c r="CO57" s="315">
        <f t="shared" si="42"/>
        <v>43168</v>
      </c>
      <c r="CP57" s="88">
        <f>VLOOKUP(CO57,'Price Data'!$B$4:$AD$1048576,MATCH(CT$4,'Price Data'!$B$2:$AE$2,0),FALSE)</f>
        <v>124.87</v>
      </c>
      <c r="CQ57" s="5">
        <f t="shared" si="71"/>
        <v>124.87</v>
      </c>
      <c r="CR57" s="79"/>
      <c r="CS57" s="212">
        <f>IF(CQ57&gt;0,(CQ57+SUM(CR$11:CR57))/CP$6-1,"N/A")</f>
        <v>0.11133855464578146</v>
      </c>
      <c r="CT57" s="344">
        <f>IF(VLOOKUP(CT$4,Transactions!$C$5:$M$23,7,FALSE)&gt;CO57,0,IF(IFERROR(VLOOKUP(CT$4,Transactions!$C$39:$N$42,8,FALSE),0)&gt;CO57,VLOOKUP(CT$4,Transactions!$C$5:$M$23,5,FALSE),VLOOKUP(CT$4,Transactions!$C$5:$M$23,5,FALSE)-IFERROR(VLOOKUP(CT$4,Transactions!$C$39:$N$42,5,FALSE),0)))</f>
        <v>7</v>
      </c>
      <c r="CV57" s="315">
        <f t="shared" si="43"/>
        <v>43168</v>
      </c>
      <c r="CW57" s="88">
        <f>VLOOKUP(CV57,'Price Data'!$B$4:$AD$1048576,MATCH(DA$4,'Price Data'!$B$2:$AE$2,0),FALSE)</f>
        <v>205.09</v>
      </c>
      <c r="CX57" s="5">
        <f t="shared" si="72"/>
        <v>205.09</v>
      </c>
      <c r="CY57" s="79"/>
      <c r="CZ57" s="212">
        <f>IF(CX57&gt;0,(CX57+SUM(CY$11:CY57))/CW$6-1,"N/A")</f>
        <v>9.026633352825475E-2</v>
      </c>
      <c r="DA57" s="344">
        <f>IF(VLOOKUP(DA$4,Transactions!$C$5:$M$23,7,FALSE)&gt;CV57,0,IF(IFERROR(VLOOKUP(DA$4,Transactions!$C$39:$N$42,8,FALSE),0)&gt;CV57,VLOOKUP(DA$4,Transactions!$C$5:$M$23,5,FALSE),VLOOKUP(DA$4,Transactions!$C$5:$M$23,5,FALSE)-IFERROR(VLOOKUP(DA$4,Transactions!$C$39:$N$42,5,FALSE),0)))</f>
        <v>9.4038062835574934</v>
      </c>
      <c r="DC57" s="315">
        <f t="shared" si="44"/>
        <v>43168</v>
      </c>
      <c r="DD57" s="88">
        <f>VLOOKUP(DC57,'Price Data'!$B$4:$AD$1048576,MATCH(DH$4,'Price Data'!$B$2:$AE$2,0),FALSE)</f>
        <v>165.04</v>
      </c>
      <c r="DE57" s="5">
        <f t="shared" si="73"/>
        <v>165.04</v>
      </c>
      <c r="DF57" s="79"/>
      <c r="DG57" s="212">
        <f>IF(DE57&gt;0,(DE57+SUM(DF$11:DF57))/DD$6-1,"N/A")</f>
        <v>4.34342795726117E-2</v>
      </c>
      <c r="DH57" s="344">
        <f>IF(VLOOKUP(DH$4,Transactions!$C$5:$M$23,7,FALSE)&gt;DC57,0,IF(IFERROR(VLOOKUP(DH$4,Transactions!$C$39:$N$42,8,FALSE),0)&gt;DC57,VLOOKUP(DH$4,Transactions!$C$5:$M$23,5,FALSE),VLOOKUP(DH$4,Transactions!$C$5:$M$23,5,FALSE)-IFERROR(VLOOKUP(DH$4,Transactions!$C$39:$N$42,5,FALSE),0)))</f>
        <v>64.264399064297919</v>
      </c>
      <c r="DJ57" s="315">
        <f t="shared" si="45"/>
        <v>43168</v>
      </c>
      <c r="DK57" s="88">
        <f>VLOOKUP(DJ57,'Price Data'!$B$4:$AD$1048576,MATCH(DO$4,'Price Data'!$B$2:$AE$2,0),FALSE)</f>
        <v>247.12</v>
      </c>
      <c r="DL57" s="5">
        <f t="shared" si="74"/>
        <v>247.12</v>
      </c>
      <c r="DM57" s="79">
        <v>0.5</v>
      </c>
      <c r="DN57" s="212">
        <f>IF(DL57&gt;0,(DL57+SUM(DM$11:DM57))/DK$6-1,"N/A")</f>
        <v>-7.4952903924004888E-3</v>
      </c>
      <c r="DO57" s="344">
        <f>IF(VLOOKUP(DO$4,Transactions!$C$5:$M$23,7,FALSE)&gt;DJ57,0,IF(IFERROR(VLOOKUP(DO$4,Transactions!$C$39:$N$42,8,FALSE),0)&gt;DJ57,VLOOKUP(DO$4,Transactions!$C$5:$M$23,5,FALSE),VLOOKUP(DO$4,Transactions!$C$5:$M$23,5,FALSE)-IFERROR(VLOOKUP(DO$4,Transactions!$C$39:$N$42,5,FALSE),0)))</f>
        <v>8</v>
      </c>
      <c r="DQ57" s="315">
        <f t="shared" si="46"/>
        <v>43168</v>
      </c>
      <c r="DR57" s="88">
        <f>VLOOKUP(DQ57,'Price Data'!$B$4:$AD$1048576,MATCH(DV$4,'Price Data'!$B$2:$AE$2,0),FALSE)</f>
        <v>96.54</v>
      </c>
      <c r="DS57" s="5">
        <f t="shared" si="75"/>
        <v>96.54</v>
      </c>
      <c r="DT57" s="79"/>
      <c r="DU57" s="212">
        <f>IF(DS57&gt;0,(DS57+SUM(DT$11:DT57))/DR$6-1,"N/A")</f>
        <v>0.13350479307926122</v>
      </c>
      <c r="DV57" s="344">
        <f>IF(VLOOKUP(DV$4,Transactions!$C$5:$M$23,7,FALSE)&gt;DQ57,0,IF(IFERROR(VLOOKUP(DV$4,Transactions!$C$39:$N$42,8,FALSE),0)&gt;DQ57,VLOOKUP(DV$4,Transactions!$C$5:$M$23,5,FALSE),VLOOKUP(DV$4,Transactions!$C$5:$M$23,5,FALSE)-IFERROR(VLOOKUP(DV$4,Transactions!$C$39:$N$42,5,FALSE),0)))</f>
        <v>23</v>
      </c>
      <c r="DX57" s="315">
        <f t="shared" si="47"/>
        <v>43168</v>
      </c>
      <c r="DY57" s="88">
        <f>VLOOKUP(DX57,'Price Data'!$B$4:$AD$1048576,MATCH(EC$4,'Price Data'!$B$2:$AE$2,0),FALSE)</f>
        <v>66.3</v>
      </c>
      <c r="DZ57" s="5">
        <f t="shared" si="76"/>
        <v>66.3</v>
      </c>
      <c r="EA57" s="79"/>
      <c r="EB57" s="212">
        <f>IF(DZ57&gt;0,(DZ57+SUM(EA$11:EA57))/DY$6-1,"N/A")</f>
        <v>6.3149480415667592E-2</v>
      </c>
      <c r="EC57" s="344">
        <f>IF(VLOOKUP(EC$4,Transactions!$C$5:$M$23,7,FALSE)&gt;DX57,0,IF(IFERROR(VLOOKUP(EC$4,Transactions!$C$39:$N$42,8,FALSE),0)&gt;DX57,VLOOKUP(EC$4,Transactions!$C$5:$M$23,5,FALSE),VLOOKUP(EC$4,Transactions!$C$5:$M$23,5,FALSE)-IFERROR(VLOOKUP(EC$4,Transactions!$C$39:$N$42,5,FALSE),0)))</f>
        <v>27</v>
      </c>
      <c r="EF57" s="315">
        <f t="shared" si="48"/>
        <v>43168</v>
      </c>
      <c r="EG57" s="88">
        <f>VLOOKUP(EF57,'Price Data'!$B$4:$AD$1048576,MATCH(EK$4,'Price Data'!$B$2:$AE$2,0),FALSE)</f>
        <v>10.71</v>
      </c>
      <c r="EH57" s="5">
        <f t="shared" si="77"/>
        <v>0</v>
      </c>
      <c r="EI57" s="79"/>
      <c r="EJ57" s="212" t="str">
        <f>IF(EH57&gt;0,(EH57+SUM(EI$11:EI57))/EG$6-1,"N/A")</f>
        <v>N/A</v>
      </c>
      <c r="EK57" s="344">
        <f>IF(VLOOKUP(EK$4,Transactions!$C$26:$M$34,7,FALSE)&gt;EF57,0,IF(IFERROR(VLOOKUP(EK$4,Transactions!$C$45:$N94,8,FALSE),0)&gt;EF57,VLOOKUP(EK$4,Transactions!$C$26:$M$34,5,FALSE),VLOOKUP(EK$4,Transactions!$C$26:$M$34,5,FALSE)-IFERROR(VLOOKUP(EK$4,Transactions!$C$45:$N$47,5,FALSE),0)))</f>
        <v>0</v>
      </c>
      <c r="EM57" s="315">
        <f t="shared" si="49"/>
        <v>43168</v>
      </c>
      <c r="EN57" s="88">
        <f>VLOOKUP(EM57,'Price Data'!$B$4:$AD$1048576,MATCH(ER$4,'Price Data'!$B$2:$AE$2,0),FALSE)</f>
        <v>86.07</v>
      </c>
      <c r="EO57" s="5">
        <f t="shared" si="78"/>
        <v>86.07</v>
      </c>
      <c r="EP57" s="79"/>
      <c r="EQ57" s="212">
        <f>IF(EO57&gt;0,(EO57+SUM(EP$11:EP57))/EN$6-1,"N/A")</f>
        <v>-5.5351822140731199E-3</v>
      </c>
      <c r="ER57" s="344">
        <f>IF(VLOOKUP(ER$4,Transactions!$C$26:$M$34,7,FALSE)&gt;EM57,0,IF(IFERROR(VLOOKUP(ER$4,Transactions!$C$45:$N94,8,FALSE),0)&gt;EM57,VLOOKUP(ER$4,Transactions!$C$26:$M$34,5,FALSE),VLOOKUP(ER$4,Transactions!$C$26:$M$34,5,FALSE)-IFERROR(VLOOKUP(ER$4,Transactions!$C$45:$N$47,5,FALSE),0)))</f>
        <v>0</v>
      </c>
      <c r="ET57" s="315">
        <f t="shared" si="50"/>
        <v>43168</v>
      </c>
      <c r="EU57" s="88">
        <f>VLOOKUP(ET57,'Price Data'!$B$4:$AD$1048576,MATCH(EY$4,'Price Data'!$B$2:$AE$2,0),FALSE)</f>
        <v>84.41</v>
      </c>
      <c r="EV57" s="5">
        <f t="shared" si="79"/>
        <v>84.41</v>
      </c>
      <c r="EW57" s="79"/>
      <c r="EX57" s="212">
        <f>IF(EV57&gt;0,(EV57+SUM(EW$11:EW57))/EU$6-1,"N/A")</f>
        <v>-2.9030781553953666E-2</v>
      </c>
      <c r="EY57" s="344">
        <f>IF(VLOOKUP(EY$4,Transactions!$C$26:$M$34,7,FALSE)&gt;ET57,0,IF(IFERROR(VLOOKUP(EY$4,Transactions!$C$45:$N94,8,FALSE),0)&gt;ET57,VLOOKUP(EY$4,Transactions!$C$26:$M$34,5,FALSE),VLOOKUP(EY$4,Transactions!$C$26:$M$34,5,FALSE)-IFERROR(VLOOKUP(EY$4,Transactions!$C$45:$N$47,5,FALSE),0)))</f>
        <v>12.608879734523402</v>
      </c>
      <c r="FA57" s="315">
        <f t="shared" si="51"/>
        <v>43168</v>
      </c>
      <c r="FB57" s="88">
        <f>VLOOKUP(FA57,'Price Data'!$B$4:$AD$1048576,MATCH(FF$4,'Price Data'!$B$2:$AE$2,0),FALSE)</f>
        <v>50.08</v>
      </c>
      <c r="FC57" s="5">
        <f t="shared" si="80"/>
        <v>50.08</v>
      </c>
      <c r="FD57" s="79"/>
      <c r="FE57" s="212">
        <f>IF(FC57&gt;0,(FC57+SUM(FD$11:FD57))/FB$6-1,"N/A")</f>
        <v>-1.891944606982654E-2</v>
      </c>
      <c r="FF57" s="344">
        <f>IF(VLOOKUP(FF$4,Transactions!$C$26:$M$34,7,FALSE)&gt;FA57,0,IF(IFERROR(VLOOKUP(FF$4,Transactions!$C$45:$N94,8,FALSE),0)&gt;FA57,VLOOKUP(FF$4,Transactions!$C$26:$M$34,5,FALSE),VLOOKUP(FF$4,Transactions!$C$26:$M$34,5,FALSE)-IFERROR(VLOOKUP(FF$4,Transactions!$C$45:$N$47,5,FALSE),0)))</f>
        <v>20.356738833625901</v>
      </c>
      <c r="FH57" s="315">
        <f t="shared" si="52"/>
        <v>43168</v>
      </c>
      <c r="FI57" s="88">
        <f>VLOOKUP(FH57,'Price Data'!$B$4:$AD$1048576,MATCH(FM$4,'Price Data'!$B$2:$AE$2,0),FALSE)</f>
        <v>24.3</v>
      </c>
      <c r="FJ57" s="5">
        <f t="shared" si="81"/>
        <v>24.3</v>
      </c>
      <c r="FK57" s="79"/>
      <c r="FL57" s="212">
        <f>IF(FJ57&gt;0,(FJ57+SUM(FK$11:FK57))/FI$6-1,"N/A")</f>
        <v>-2.0533880903490509E-3</v>
      </c>
      <c r="FM57" s="344">
        <f>IF(VLOOKUP(FM$4,Transactions!$C$26:$M$34,7,FALSE)&gt;FH57,0,IF(IFERROR(VLOOKUP(FM$4,Transactions!$C$45:$N94,8,FALSE),0)&gt;FH57,VLOOKUP(FM$4,Transactions!$C$26:$M$34,5,FALSE),VLOOKUP(FM$4,Transactions!$C$26:$M$34,5,FALSE)-IFERROR(VLOOKUP(FM$4,Transactions!$C$45:$N$47,5,FALSE),0)))</f>
        <v>64.516221765913755</v>
      </c>
      <c r="FO57" s="315">
        <f t="shared" si="53"/>
        <v>43168</v>
      </c>
      <c r="FP57" s="88">
        <f>VLOOKUP(FO57,'Price Data'!$B$4:$AD$1048576,MATCH(FT$4,'Price Data'!$B$2:$AE$2,0),FALSE)</f>
        <v>101.92</v>
      </c>
      <c r="FQ57" s="5">
        <f t="shared" si="82"/>
        <v>101.92</v>
      </c>
      <c r="FR57" s="79"/>
      <c r="FS57" s="212">
        <f>IF(FQ57&gt;0,(FQ57+SUM(FR$11:FR57))/FP$6-1,"N/A")</f>
        <v>-3.1476745287486896E-2</v>
      </c>
      <c r="FT57" s="344">
        <f>IF(VLOOKUP(FT$4,Transactions!$C$26:$M$34,7,FALSE)&gt;FO57,0,IF(IFERROR(VLOOKUP(FT$4,Transactions!$C$45:$N94,8,FALSE),0)&gt;FO57,VLOOKUP(FT$4,Transactions!$C$26:$M$34,5,FALSE),VLOOKUP(FT$4,Transactions!$C$26:$M$34,5,FALSE)-IFERROR(VLOOKUP(FT$4,Transactions!$C$45:$N$47,5,FALSE),0)))</f>
        <v>4.6685611442644692</v>
      </c>
      <c r="FV57" s="315">
        <f t="shared" si="54"/>
        <v>43168</v>
      </c>
      <c r="FW57" s="88">
        <f>VLOOKUP(FV57,'Price Data'!$B$4:$AD$1048576,MATCH(GA$4,'Price Data'!$B$2:$AE$2,0),FALSE)</f>
        <v>112.28</v>
      </c>
      <c r="FX57" s="5">
        <f t="shared" si="83"/>
        <v>112.28</v>
      </c>
      <c r="FY57" s="79"/>
      <c r="FZ57" s="212">
        <f>IF(FX57&gt;0,(FX57+SUM(FY$11:FY57))/FW$6-1,"N/A")</f>
        <v>-2.7304048234280676E-2</v>
      </c>
      <c r="GA57" s="344">
        <f>IF(VLOOKUP(GA$4,Transactions!$C$26:$M$34,7,FALSE)&gt;FV57,0,IF(IFERROR(VLOOKUP(GA$4,Transactions!$C$45:$N94,8,FALSE),0)&gt;FV57,VLOOKUP(GA$4,Transactions!$C$26:$M$34,5,FALSE),VLOOKUP(GA$4,Transactions!$C$26:$M$34,5,FALSE)-IFERROR(VLOOKUP(GA$4,Transactions!$C$45:$N$47,5,FALSE),0)))</f>
        <v>17.517743324720069</v>
      </c>
      <c r="GD57" s="315">
        <f t="shared" si="55"/>
        <v>43168</v>
      </c>
      <c r="GE57" s="88">
        <f>VLOOKUP(GD57,'Price Data'!$B$4:$AD$1048576,MATCH(GI$4,'Price Data'!$B$2:$AE$2,0),FALSE)</f>
        <v>1648.461</v>
      </c>
      <c r="GF57" s="5">
        <f t="shared" si="84"/>
        <v>1648.461</v>
      </c>
      <c r="GG57" s="79"/>
      <c r="GH57" s="212">
        <f>IF(GF57&gt;0,(GF57+SUM(GG$11:GG57))/GE$6-1,"N/A")</f>
        <v>4.1503819253587038E-2</v>
      </c>
      <c r="GI57" s="374">
        <v>0.5</v>
      </c>
      <c r="GK57" s="315">
        <f t="shared" si="56"/>
        <v>43168</v>
      </c>
      <c r="GL57" s="88">
        <f>VLOOKUP(GK57,'Price Data'!$B$4:$AD$1048576,MATCH(GP$4,'Price Data'!$B$2:$AE$2,0),FALSE)</f>
        <v>2149.3200000000002</v>
      </c>
      <c r="GM57" s="5">
        <f t="shared" si="26"/>
        <v>2149.3200000000002</v>
      </c>
      <c r="GN57" s="79"/>
      <c r="GO57" s="212">
        <f>IF(GM57&gt;0,(GM57+SUM(GN$11:GN57))/GL$6-1,"N/A")</f>
        <v>2.1807031305712155E-2</v>
      </c>
      <c r="GP57" s="374">
        <v>0.2</v>
      </c>
      <c r="GR57" s="315">
        <f t="shared" si="57"/>
        <v>43168</v>
      </c>
      <c r="GS57" s="88">
        <f>VLOOKUP(GR57,'Price Data'!$B$4:$AD$1048576,MATCH(GW$4,'Price Data'!$B$2:$AE$2,0),FALSE)</f>
        <v>2000.94</v>
      </c>
      <c r="GT57" s="5">
        <f t="shared" si="85"/>
        <v>2000.94</v>
      </c>
      <c r="GU57" s="79"/>
      <c r="GV57" s="212">
        <f>IF(GT57&gt;0,(GT57+SUM(GU$11:GU57))/GS$6-1,"N/A")</f>
        <v>-2.2200286360726462E-2</v>
      </c>
      <c r="GW57" s="374">
        <v>0.3</v>
      </c>
    </row>
    <row r="58" spans="1:205" x14ac:dyDescent="0.25">
      <c r="A58">
        <v>48</v>
      </c>
      <c r="B58" s="315">
        <f>'Price Data'!B52</f>
        <v>43171</v>
      </c>
      <c r="C58" s="200">
        <f t="shared" si="58"/>
        <v>24688.176320006689</v>
      </c>
      <c r="D58" s="200">
        <f t="shared" si="28"/>
        <v>0</v>
      </c>
      <c r="E58" s="200">
        <f t="shared" si="59"/>
        <v>6096.9852173360323</v>
      </c>
      <c r="F58" s="200">
        <f t="shared" si="29"/>
        <v>0</v>
      </c>
      <c r="I58" s="315">
        <f t="shared" si="30"/>
        <v>43171</v>
      </c>
      <c r="J58" s="88">
        <f>VLOOKUP(I58,'Price Data'!$B$4:$AD$1048576,MATCH(N$4,'Price Data'!$B$2:$AE$2,0),FALSE)</f>
        <v>69.010000000000005</v>
      </c>
      <c r="K58" s="5">
        <f t="shared" si="0"/>
        <v>0</v>
      </c>
      <c r="M58" s="212" t="str">
        <f>IF(K58&gt;0,(K58+SUM(L$11:L58))/J$6-1,"N/A")</f>
        <v>N/A</v>
      </c>
      <c r="N58" s="344">
        <f>IF(VLOOKUP(N$4,Transactions!$C$5:$M$23,7,FALSE)&gt;I58,0,IF(IFERROR(VLOOKUP(N$4,Transactions!$C$39:$N$42,8,FALSE),0)&gt;I58,VLOOKUP(N$4,Transactions!$C$5:$M$23,5,FALSE),VLOOKUP(N$4,Transactions!$C$5:$M$23,5,FALSE)-IFERROR(VLOOKUP(N$4,Transactions!$C$39:$N$42,5,FALSE),0)))</f>
        <v>0</v>
      </c>
      <c r="P58" s="315">
        <f t="shared" si="31"/>
        <v>43171</v>
      </c>
      <c r="Q58" s="88">
        <f>VLOOKUP(P58,'Price Data'!$B$4:$AD$1048576,MATCH(U$4,'Price Data'!$B$2:$AE$2,0),FALSE)</f>
        <v>61.17</v>
      </c>
      <c r="R58" s="5">
        <f t="shared" si="60"/>
        <v>0</v>
      </c>
      <c r="T58" s="212" t="str">
        <f>IF(R58&gt;0,(R58+SUM(S$11:S58))/Q$6-1,"N/A")</f>
        <v>N/A</v>
      </c>
      <c r="U58" s="344">
        <f>IF(VLOOKUP(U$4,Transactions!$C$5:$M$23,7,FALSE)&gt;P58,0,IF(IFERROR(VLOOKUP(U$4,Transactions!$C$39:$N$42,8,FALSE),0)&gt;P58,VLOOKUP(U$4,Transactions!$C$5:$M$23,5,FALSE),VLOOKUP(U$4,Transactions!$C$5:$M$23,5,FALSE)-IFERROR(VLOOKUP(U$4,Transactions!$C$39:$N$42,5,FALSE),0)))</f>
        <v>0</v>
      </c>
      <c r="W58" s="315">
        <f t="shared" si="32"/>
        <v>43171</v>
      </c>
      <c r="X58" s="88">
        <f>VLOOKUP(W58,'Price Data'!$B$4:$AD$1048576,MATCH(AB$4,'Price Data'!$B$2:$AE$2,0),FALSE)</f>
        <v>105.17</v>
      </c>
      <c r="Y58" s="5">
        <f t="shared" si="61"/>
        <v>0</v>
      </c>
      <c r="Z58" s="79"/>
      <c r="AA58" s="212" t="str">
        <f>IF(Y58&gt;0,(Y58+SUM(Z$11:Z58))/X$6-1,"N/A")</f>
        <v>N/A</v>
      </c>
      <c r="AB58" s="344">
        <f>IF(VLOOKUP(AB$4,Transactions!$C$5:$M$23,7,FALSE)&gt;W58,0,IF(IFERROR(VLOOKUP(AB$4,Transactions!$C$39:$N$42,8,FALSE),0)&gt;W58,VLOOKUP(AB$4,Transactions!$C$5:$M$23,5,FALSE),VLOOKUP(AB$4,Transactions!$C$5:$M$23,5,FALSE)-IFERROR(VLOOKUP(AB$4,Transactions!$C$39:$N$42,5,FALSE),0)))</f>
        <v>0</v>
      </c>
      <c r="AD58" s="315">
        <f t="shared" si="33"/>
        <v>43171</v>
      </c>
      <c r="AE58" s="88">
        <f>VLOOKUP(AD58,'Price Data'!$B$4:$AD$1048576,MATCH(AI$4,'Price Data'!$B$2:$AE$2,0),FALSE)</f>
        <v>75.27</v>
      </c>
      <c r="AF58" s="5">
        <f t="shared" si="62"/>
        <v>0</v>
      </c>
      <c r="AG58" s="79"/>
      <c r="AH58" s="212" t="str">
        <f>IF(AF58&gt;0,(AF58+SUM(AG$11:AG58))/AE$6-1,"N/A")</f>
        <v>N/A</v>
      </c>
      <c r="AI58" s="344">
        <f>IF(VLOOKUP(AI$4,Transactions!$C$5:$M$23,7,FALSE)&gt;AD58,0,IF(IFERROR(VLOOKUP(AI$4,Transactions!$C$39:$N$42,8,FALSE),0)&gt;AD58,VLOOKUP(AI$4,Transactions!$C$5:$M$23,5,FALSE),VLOOKUP(AI$4,Transactions!$C$5:$M$23,5,FALSE)-IFERROR(VLOOKUP(AI$4,Transactions!$C$39:$N$42,5,FALSE),0)))</f>
        <v>0</v>
      </c>
      <c r="AK58" s="315">
        <f t="shared" si="34"/>
        <v>43171</v>
      </c>
      <c r="AL58" s="88">
        <f>VLOOKUP(AK58,'Price Data'!$B$4:$AD$1048576,MATCH(AP$4,'Price Data'!$B$2:$AE$2,0),FALSE)</f>
        <v>438.95</v>
      </c>
      <c r="AM58" s="5">
        <f t="shared" si="63"/>
        <v>0</v>
      </c>
      <c r="AN58" s="79"/>
      <c r="AO58" s="212" t="str">
        <f>IF(AM58&gt;0,(AM58+SUM(AN$11:AN58))/AL$6-1,"N/A")</f>
        <v>N/A</v>
      </c>
      <c r="AP58" s="344">
        <f>IF(VLOOKUP(AP$4,Transactions!$C$5:$M$23,7,FALSE)&gt;AK58,0,IF(IFERROR(VLOOKUP(AP$4,Transactions!$C$39:$N$42,8,FALSE),0)&gt;AK58,VLOOKUP(AP$4,Transactions!$C$5:$M$23,5,FALSE),VLOOKUP(AP$4,Transactions!$C$5:$M$23,5,FALSE)-IFERROR(VLOOKUP(AP$4,Transactions!$C$39:$N$42,5,FALSE),0)))</f>
        <v>0</v>
      </c>
      <c r="AR58" s="315">
        <f t="shared" si="35"/>
        <v>43171</v>
      </c>
      <c r="AS58" s="88">
        <f>VLOOKUP(AR58,'Price Data'!$B$4:$AD$1048576,MATCH(AW$4,'Price Data'!$B$2:$AE$2,0),FALSE)</f>
        <v>118.3</v>
      </c>
      <c r="AT58" s="5">
        <f t="shared" si="64"/>
        <v>0</v>
      </c>
      <c r="AU58" s="79"/>
      <c r="AV58" s="212" t="str">
        <f>IF(AT58&gt;0,(AT58+SUM(AU$11:AU58))/AS$6-1,"N/A")</f>
        <v>N/A</v>
      </c>
      <c r="AW58" s="344">
        <f>IF(VLOOKUP(AW$4,Transactions!$C$5:$M$23,7,FALSE)&gt;AR58,0,IF(IFERROR(VLOOKUP(AW$4,Transactions!$C$39:$N$42,8,FALSE),0)&gt;AR58,VLOOKUP(AW$4,Transactions!$C$5:$M$23,5,FALSE),VLOOKUP(AW$4,Transactions!$C$5:$M$23,5,FALSE)-IFERROR(VLOOKUP(AW$4,Transactions!$C$39:$N$42,5,FALSE),0)))</f>
        <v>0</v>
      </c>
      <c r="AY58" s="315">
        <f t="shared" si="36"/>
        <v>43171</v>
      </c>
      <c r="AZ58" s="88">
        <f>VLOOKUP(AY58,'Price Data'!$B$4:$AD$1048576,MATCH(BD$4,'Price Data'!$B$2:$AE$2,0),FALSE)</f>
        <v>126.78</v>
      </c>
      <c r="BA58" s="5">
        <f t="shared" si="65"/>
        <v>0</v>
      </c>
      <c r="BB58" s="79"/>
      <c r="BC58" s="212" t="str">
        <f>IF(BA58&gt;0,(BA58+SUM(BB$11:BB58))/AZ$6-1,"N/A")</f>
        <v>N/A</v>
      </c>
      <c r="BD58" s="344">
        <f>IF(VLOOKUP(BD$4,Transactions!$C$5:$M$23,7,FALSE)&gt;AY58,0,IF(IFERROR(VLOOKUP(BD$4,Transactions!$C$39:$N$42,8,FALSE),0)&gt;AY58,VLOOKUP(BD$4,Transactions!$C$5:$M$23,5,FALSE),VLOOKUP(BD$4,Transactions!$C$5:$M$23,5,FALSE)-IFERROR(VLOOKUP(BD$4,Transactions!$C$39:$N$42,5,FALSE),0)))</f>
        <v>0</v>
      </c>
      <c r="BF58" s="315">
        <f t="shared" si="37"/>
        <v>43171</v>
      </c>
      <c r="BG58" s="88">
        <f>VLOOKUP(BF58,'Price Data'!$B$4:$AD$1048576,MATCH(BK$4,'Price Data'!$B$2:$AE$2,0),FALSE)</f>
        <v>67.45</v>
      </c>
      <c r="BH58" s="5">
        <f t="shared" si="66"/>
        <v>67.45</v>
      </c>
      <c r="BI58" s="79"/>
      <c r="BJ58" s="212">
        <f>IF(BH58&gt;0,(BH58+SUM(BI$11:BI58))/BG$6-1,"N/A")</f>
        <v>0.10721279373368153</v>
      </c>
      <c r="BK58" s="344">
        <f>IF(VLOOKUP(BK$4,Transactions!$C$5:$M$23,7,FALSE)&gt;BF58,0,IF(IFERROR(VLOOKUP(BK$4,Transactions!$C$39:$N$42,8,FALSE),0)&gt;BF58,VLOOKUP(BK$4,Transactions!$C$5:$M$23,5,FALSE),VLOOKUP(BK$4,Transactions!$C$5:$M$23,5,FALSE)-IFERROR(VLOOKUP(BK$4,Transactions!$C$39:$N$42,5,FALSE),0)))</f>
        <v>10</v>
      </c>
      <c r="BM58" s="315">
        <f t="shared" si="38"/>
        <v>43171</v>
      </c>
      <c r="BN58" s="88">
        <f>VLOOKUP(BM58,'Price Data'!$B$4:$AD$1048576,MATCH(BR$4,'Price Data'!$B$2:$AE$2,0),FALSE)</f>
        <v>60.97</v>
      </c>
      <c r="BO58" s="5">
        <f t="shared" si="67"/>
        <v>60.97</v>
      </c>
      <c r="BP58" s="79"/>
      <c r="BQ58" s="212">
        <f>IF(BO58&gt;0,(BO58+SUM(BP$11:BP58))/BN$6-1,"N/A")</f>
        <v>0.19464006259780908</v>
      </c>
      <c r="BR58" s="344">
        <f>IF(VLOOKUP(BR$4,Transactions!$C$5:$M$23,7,FALSE)&gt;BM58,0,IF(IFERROR(VLOOKUP(BR$4,Transactions!$C$39:$N$42,8,FALSE),0)&gt;BM58,VLOOKUP(BR$4,Transactions!$C$5:$M$23,5,FALSE),VLOOKUP(BR$4,Transactions!$C$5:$M$23,5,FALSE)-IFERROR(VLOOKUP(BR$4,Transactions!$C$39:$N$42,5,FALSE),0)))</f>
        <v>12</v>
      </c>
      <c r="BT58" s="315">
        <f t="shared" si="39"/>
        <v>43171</v>
      </c>
      <c r="BU58" s="88">
        <f>VLOOKUP(BT58,'Price Data'!$B$4:$AD$1048576,MATCH(BY$4,'Price Data'!$B$2:$AE$2,0),FALSE)</f>
        <v>90.07</v>
      </c>
      <c r="BV58" s="5">
        <f t="shared" si="68"/>
        <v>90.07</v>
      </c>
      <c r="BW58" s="79"/>
      <c r="BX58" s="212">
        <f>IF(BV58&gt;0,(BV58+SUM(BW$11:BW58))/BU$6-1,"N/A")</f>
        <v>-2.7505776213005984E-3</v>
      </c>
      <c r="BY58" s="344">
        <f>IF(VLOOKUP(BY$4,Transactions!$C$5:$M$23,7,FALSE)&gt;BT58,0,IF(IFERROR(VLOOKUP(BY$4,Transactions!$C$39:$N$42,8,FALSE),0)&gt;BT58,VLOOKUP(BY$4,Transactions!$C$5:$M$23,5,FALSE),VLOOKUP(BY$4,Transactions!$C$5:$M$23,5,FALSE)-IFERROR(VLOOKUP(BY$4,Transactions!$C$39:$N$42,5,FALSE),0)))</f>
        <v>11</v>
      </c>
      <c r="CA58" s="315">
        <f t="shared" si="40"/>
        <v>43171</v>
      </c>
      <c r="CB58" s="88">
        <f>VLOOKUP(CA58,'Price Data'!$B$4:$AD$1048576,MATCH(CF$4,'Price Data'!$B$2:$AE$2,0),FALSE)</f>
        <v>230.15</v>
      </c>
      <c r="CC58" s="5">
        <f t="shared" si="69"/>
        <v>230.15</v>
      </c>
      <c r="CD58" s="79"/>
      <c r="CE58" s="212">
        <f>IF(CC58&gt;0,(CC58+SUM(CD$11:CD58))/CB$6-1,"N/A")</f>
        <v>9.1875574222339829E-3</v>
      </c>
      <c r="CF58" s="344">
        <f>IF(VLOOKUP(CF$4,Transactions!$C$5:$M$23,7,FALSE)&gt;CA58,0,IF(IFERROR(VLOOKUP(CF$4,Transactions!$C$39:$N$42,8,FALSE),0)&gt;CA58,VLOOKUP(CF$4,Transactions!$C$5:$M$23,5,FALSE),VLOOKUP(CF$4,Transactions!$C$5:$M$23,5,FALSE)-IFERROR(VLOOKUP(CF$4,Transactions!$C$39:$N$42,5,FALSE),0)))</f>
        <v>6</v>
      </c>
      <c r="CH58" s="315">
        <f t="shared" si="41"/>
        <v>43171</v>
      </c>
      <c r="CI58" s="88">
        <f>VLOOKUP(CH58,'Price Data'!$B$4:$AD$1048576,MATCH(CM$4,'Price Data'!$B$2:$AE$2,0),FALSE)</f>
        <v>80.599999999999994</v>
      </c>
      <c r="CJ58" s="5">
        <f t="shared" si="70"/>
        <v>80.599999999999994</v>
      </c>
      <c r="CK58" s="79"/>
      <c r="CL58" s="212">
        <f>IF(CJ58&gt;0,(CJ58+SUM(CK$11:CK58))/CI$6-1,"N/A")</f>
        <v>9.4811192610703365E-2</v>
      </c>
      <c r="CM58" s="344">
        <f>IF(VLOOKUP(CM$4,Transactions!$C$5:$M$23,7,FALSE)&gt;CH58,0,IF(IFERROR(VLOOKUP(CM$4,Transactions!$C$39:$N$42,8,FALSE),0)&gt;CH58,VLOOKUP(CM$4,Transactions!$C$5:$M$23,5,FALSE),VLOOKUP(CM$4,Transactions!$C$5:$M$23,5,FALSE)-IFERROR(VLOOKUP(CM$4,Transactions!$C$39:$N$42,5,FALSE),0)))</f>
        <v>19</v>
      </c>
      <c r="CO58" s="315">
        <f t="shared" si="42"/>
        <v>43171</v>
      </c>
      <c r="CP58" s="88">
        <f>VLOOKUP(CO58,'Price Data'!$B$4:$AD$1048576,MATCH(CT$4,'Price Data'!$B$2:$AE$2,0),FALSE)</f>
        <v>125.51</v>
      </c>
      <c r="CQ58" s="5">
        <f t="shared" si="71"/>
        <v>125.51</v>
      </c>
      <c r="CR58" s="79"/>
      <c r="CS58" s="212">
        <f>IF(CQ58&gt;0,(CQ58+SUM(CR$11:CR58))/CP$6-1,"N/A")</f>
        <v>0.11703453186187263</v>
      </c>
      <c r="CT58" s="344">
        <f>IF(VLOOKUP(CT$4,Transactions!$C$5:$M$23,7,FALSE)&gt;CO58,0,IF(IFERROR(VLOOKUP(CT$4,Transactions!$C$39:$N$42,8,FALSE),0)&gt;CO58,VLOOKUP(CT$4,Transactions!$C$5:$M$23,5,FALSE),VLOOKUP(CT$4,Transactions!$C$5:$M$23,5,FALSE)-IFERROR(VLOOKUP(CT$4,Transactions!$C$39:$N$42,5,FALSE),0)))</f>
        <v>7</v>
      </c>
      <c r="CV58" s="315">
        <f t="shared" si="43"/>
        <v>43171</v>
      </c>
      <c r="CW58" s="88">
        <f>VLOOKUP(CV58,'Price Data'!$B$4:$AD$1048576,MATCH(DA$4,'Price Data'!$B$2:$AE$2,0),FALSE)</f>
        <v>201.54</v>
      </c>
      <c r="CX58" s="5">
        <f t="shared" si="72"/>
        <v>201.54</v>
      </c>
      <c r="CY58" s="79"/>
      <c r="CZ58" s="212">
        <f>IF(CX58&gt;0,(CX58+SUM(CY$11:CY58))/CW$6-1,"N/A")</f>
        <v>7.1394396895433365E-2</v>
      </c>
      <c r="DA58" s="344">
        <f>IF(VLOOKUP(DA$4,Transactions!$C$5:$M$23,7,FALSE)&gt;CV58,0,IF(IFERROR(VLOOKUP(DA$4,Transactions!$C$39:$N$42,8,FALSE),0)&gt;CV58,VLOOKUP(DA$4,Transactions!$C$5:$M$23,5,FALSE),VLOOKUP(DA$4,Transactions!$C$5:$M$23,5,FALSE)-IFERROR(VLOOKUP(DA$4,Transactions!$C$39:$N$42,5,FALSE),0)))</f>
        <v>9.4038062835574934</v>
      </c>
      <c r="DC58" s="315">
        <f t="shared" si="44"/>
        <v>43171</v>
      </c>
      <c r="DD58" s="88">
        <f>VLOOKUP(DC58,'Price Data'!$B$4:$AD$1048576,MATCH(DH$4,'Price Data'!$B$2:$AE$2,0),FALSE)</f>
        <v>164.99</v>
      </c>
      <c r="DE58" s="5">
        <f t="shared" si="73"/>
        <v>164.99</v>
      </c>
      <c r="DF58" s="79"/>
      <c r="DG58" s="212">
        <f>IF(DE58&gt;0,(DE58+SUM(DF$11:DF58))/DD$6-1,"N/A")</f>
        <v>4.3118164000758741E-2</v>
      </c>
      <c r="DH58" s="344">
        <f>IF(VLOOKUP(DH$4,Transactions!$C$5:$M$23,7,FALSE)&gt;DC58,0,IF(IFERROR(VLOOKUP(DH$4,Transactions!$C$39:$N$42,8,FALSE),0)&gt;DC58,VLOOKUP(DH$4,Transactions!$C$5:$M$23,5,FALSE),VLOOKUP(DH$4,Transactions!$C$5:$M$23,5,FALSE)-IFERROR(VLOOKUP(DH$4,Transactions!$C$39:$N$42,5,FALSE),0)))</f>
        <v>64.264399064297919</v>
      </c>
      <c r="DJ58" s="315">
        <f t="shared" si="45"/>
        <v>43171</v>
      </c>
      <c r="DK58" s="88">
        <f>VLOOKUP(DJ58,'Price Data'!$B$4:$AD$1048576,MATCH(DO$4,'Price Data'!$B$2:$AE$2,0),FALSE)</f>
        <v>246.54</v>
      </c>
      <c r="DL58" s="5">
        <f t="shared" si="74"/>
        <v>246.54</v>
      </c>
      <c r="DM58" s="79"/>
      <c r="DN58" s="212">
        <f>IF(DL58&gt;0,(DL58+SUM(DM$11:DM58))/DK$6-1,"N/A")</f>
        <v>-9.8200328670488002E-3</v>
      </c>
      <c r="DO58" s="344">
        <f>IF(VLOOKUP(DO$4,Transactions!$C$5:$M$23,7,FALSE)&gt;DJ58,0,IF(IFERROR(VLOOKUP(DO$4,Transactions!$C$39:$N$42,8,FALSE),0)&gt;DJ58,VLOOKUP(DO$4,Transactions!$C$5:$M$23,5,FALSE),VLOOKUP(DO$4,Transactions!$C$5:$M$23,5,FALSE)-IFERROR(VLOOKUP(DO$4,Transactions!$C$39:$N$42,5,FALSE),0)))</f>
        <v>8</v>
      </c>
      <c r="DQ58" s="315">
        <f t="shared" si="46"/>
        <v>43171</v>
      </c>
      <c r="DR58" s="88">
        <f>VLOOKUP(DQ58,'Price Data'!$B$4:$AD$1048576,MATCH(DV$4,'Price Data'!$B$2:$AE$2,0),FALSE)</f>
        <v>96.77</v>
      </c>
      <c r="DS58" s="5">
        <f t="shared" si="75"/>
        <v>96.77</v>
      </c>
      <c r="DT58" s="79"/>
      <c r="DU58" s="212">
        <f>IF(DS58&gt;0,(DS58+SUM(DT$11:DT58))/DR$6-1,"N/A")</f>
        <v>0.13619359364040196</v>
      </c>
      <c r="DV58" s="344">
        <f>IF(VLOOKUP(DV$4,Transactions!$C$5:$M$23,7,FALSE)&gt;DQ58,0,IF(IFERROR(VLOOKUP(DV$4,Transactions!$C$39:$N$42,8,FALSE),0)&gt;DQ58,VLOOKUP(DV$4,Transactions!$C$5:$M$23,5,FALSE),VLOOKUP(DV$4,Transactions!$C$5:$M$23,5,FALSE)-IFERROR(VLOOKUP(DV$4,Transactions!$C$39:$N$42,5,FALSE),0)))</f>
        <v>23</v>
      </c>
      <c r="DX58" s="315">
        <f t="shared" si="47"/>
        <v>43171</v>
      </c>
      <c r="DY58" s="88">
        <f>VLOOKUP(DX58,'Price Data'!$B$4:$AD$1048576,MATCH(EC$4,'Price Data'!$B$2:$AE$2,0),FALSE)</f>
        <v>66.819999999999993</v>
      </c>
      <c r="DZ58" s="5">
        <f t="shared" si="76"/>
        <v>66.819999999999993</v>
      </c>
      <c r="EA58" s="79"/>
      <c r="EB58" s="212">
        <f>IF(DZ58&gt;0,(DZ58+SUM(EA$11:EA58))/DY$6-1,"N/A")</f>
        <v>7.1462829736210987E-2</v>
      </c>
      <c r="EC58" s="344">
        <f>IF(VLOOKUP(EC$4,Transactions!$C$5:$M$23,7,FALSE)&gt;DX58,0,IF(IFERROR(VLOOKUP(EC$4,Transactions!$C$39:$N$42,8,FALSE),0)&gt;DX58,VLOOKUP(EC$4,Transactions!$C$5:$M$23,5,FALSE),VLOOKUP(EC$4,Transactions!$C$5:$M$23,5,FALSE)-IFERROR(VLOOKUP(EC$4,Transactions!$C$39:$N$42,5,FALSE),0)))</f>
        <v>27</v>
      </c>
      <c r="EF58" s="315">
        <f t="shared" si="48"/>
        <v>43171</v>
      </c>
      <c r="EG58" s="88">
        <f>VLOOKUP(EF58,'Price Data'!$B$4:$AD$1048576,MATCH(EK$4,'Price Data'!$B$2:$AE$2,0),FALSE)</f>
        <v>10.71</v>
      </c>
      <c r="EH58" s="5">
        <f t="shared" si="77"/>
        <v>0</v>
      </c>
      <c r="EI58" s="79"/>
      <c r="EJ58" s="212" t="str">
        <f>IF(EH58&gt;0,(EH58+SUM(EI$11:EI58))/EG$6-1,"N/A")</f>
        <v>N/A</v>
      </c>
      <c r="EK58" s="344">
        <f>IF(VLOOKUP(EK$4,Transactions!$C$26:$M$34,7,FALSE)&gt;EF58,0,IF(IFERROR(VLOOKUP(EK$4,Transactions!$C$45:$N95,8,FALSE),0)&gt;EF58,VLOOKUP(EK$4,Transactions!$C$26:$M$34,5,FALSE),VLOOKUP(EK$4,Transactions!$C$26:$M$34,5,FALSE)-IFERROR(VLOOKUP(EK$4,Transactions!$C$45:$N$47,5,FALSE),0)))</f>
        <v>0</v>
      </c>
      <c r="EM58" s="315">
        <f t="shared" si="49"/>
        <v>43171</v>
      </c>
      <c r="EN58" s="88">
        <f>VLOOKUP(EM58,'Price Data'!$B$4:$AD$1048576,MATCH(ER$4,'Price Data'!$B$2:$AE$2,0),FALSE)</f>
        <v>85.93</v>
      </c>
      <c r="EO58" s="5">
        <f t="shared" si="78"/>
        <v>85.93</v>
      </c>
      <c r="EP58" s="79"/>
      <c r="EQ58" s="212">
        <f>IF(EO58&gt;0,(EO58+SUM(EP$11:EP58))/EN$6-1,"N/A")</f>
        <v>-7.1395828558331598E-3</v>
      </c>
      <c r="ER58" s="344">
        <f>IF(VLOOKUP(ER$4,Transactions!$C$26:$M$34,7,FALSE)&gt;EM58,0,IF(IFERROR(VLOOKUP(ER$4,Transactions!$C$45:$N95,8,FALSE),0)&gt;EM58,VLOOKUP(ER$4,Transactions!$C$26:$M$34,5,FALSE),VLOOKUP(ER$4,Transactions!$C$26:$M$34,5,FALSE)-IFERROR(VLOOKUP(ER$4,Transactions!$C$45:$N$47,5,FALSE),0)))</f>
        <v>0</v>
      </c>
      <c r="ET58" s="315">
        <f t="shared" si="50"/>
        <v>43171</v>
      </c>
      <c r="EU58" s="88">
        <f>VLOOKUP(ET58,'Price Data'!$B$4:$AD$1048576,MATCH(EY$4,'Price Data'!$B$2:$AE$2,0),FALSE)</f>
        <v>84.47</v>
      </c>
      <c r="EV58" s="5">
        <f t="shared" si="79"/>
        <v>84.47</v>
      </c>
      <c r="EW58" s="79"/>
      <c r="EX58" s="212">
        <f>IF(EV58&gt;0,(EV58+SUM(EW$11:EW58))/EU$6-1,"N/A")</f>
        <v>-2.8344204142350393E-2</v>
      </c>
      <c r="EY58" s="344">
        <f>IF(VLOOKUP(EY$4,Transactions!$C$26:$M$34,7,FALSE)&gt;ET58,0,IF(IFERROR(VLOOKUP(EY$4,Transactions!$C$45:$N95,8,FALSE),0)&gt;ET58,VLOOKUP(EY$4,Transactions!$C$26:$M$34,5,FALSE),VLOOKUP(EY$4,Transactions!$C$26:$M$34,5,FALSE)-IFERROR(VLOOKUP(EY$4,Transactions!$C$45:$N$47,5,FALSE),0)))</f>
        <v>12.608879734523402</v>
      </c>
      <c r="FA58" s="315">
        <f t="shared" si="51"/>
        <v>43171</v>
      </c>
      <c r="FB58" s="88">
        <f>VLOOKUP(FA58,'Price Data'!$B$4:$AD$1048576,MATCH(FF$4,'Price Data'!$B$2:$AE$2,0),FALSE)</f>
        <v>50.14</v>
      </c>
      <c r="FC58" s="5">
        <f t="shared" si="80"/>
        <v>50.14</v>
      </c>
      <c r="FD58" s="79"/>
      <c r="FE58" s="212">
        <f>IF(FC58&gt;0,(FC58+SUM(FD$11:FD58))/FB$6-1,"N/A")</f>
        <v>-1.7749171055198021E-2</v>
      </c>
      <c r="FF58" s="344">
        <f>IF(VLOOKUP(FF$4,Transactions!$C$26:$M$34,7,FALSE)&gt;FA58,0,IF(IFERROR(VLOOKUP(FF$4,Transactions!$C$45:$N95,8,FALSE),0)&gt;FA58,VLOOKUP(FF$4,Transactions!$C$26:$M$34,5,FALSE),VLOOKUP(FF$4,Transactions!$C$26:$M$34,5,FALSE)-IFERROR(VLOOKUP(FF$4,Transactions!$C$45:$N$47,5,FALSE),0)))</f>
        <v>20.356738833625901</v>
      </c>
      <c r="FH58" s="315">
        <f t="shared" si="52"/>
        <v>43171</v>
      </c>
      <c r="FI58" s="88">
        <f>VLOOKUP(FH58,'Price Data'!$B$4:$AD$1048576,MATCH(FM$4,'Price Data'!$B$2:$AE$2,0),FALSE)</f>
        <v>24.3</v>
      </c>
      <c r="FJ58" s="5">
        <f t="shared" si="81"/>
        <v>24.3</v>
      </c>
      <c r="FK58" s="79"/>
      <c r="FL58" s="212">
        <f>IF(FJ58&gt;0,(FJ58+SUM(FK$11:FK58))/FI$6-1,"N/A")</f>
        <v>-2.0533880903490509E-3</v>
      </c>
      <c r="FM58" s="344">
        <f>IF(VLOOKUP(FM$4,Transactions!$C$26:$M$34,7,FALSE)&gt;FH58,0,IF(IFERROR(VLOOKUP(FM$4,Transactions!$C$45:$N95,8,FALSE),0)&gt;FH58,VLOOKUP(FM$4,Transactions!$C$26:$M$34,5,FALSE),VLOOKUP(FM$4,Transactions!$C$26:$M$34,5,FALSE)-IFERROR(VLOOKUP(FM$4,Transactions!$C$45:$N$47,5,FALSE),0)))</f>
        <v>64.516221765913755</v>
      </c>
      <c r="FO58" s="315">
        <f t="shared" si="53"/>
        <v>43171</v>
      </c>
      <c r="FP58" s="88">
        <f>VLOOKUP(FO58,'Price Data'!$B$4:$AD$1048576,MATCH(FT$4,'Price Data'!$B$2:$AE$2,0),FALSE)</f>
        <v>102.16</v>
      </c>
      <c r="FQ58" s="5">
        <f t="shared" si="82"/>
        <v>102.16</v>
      </c>
      <c r="FR58" s="79"/>
      <c r="FS58" s="212">
        <f>IF(FQ58&gt;0,(FQ58+SUM(FR$11:FR58))/FP$6-1,"N/A")</f>
        <v>-2.9203372170124031E-2</v>
      </c>
      <c r="FT58" s="344">
        <f>IF(VLOOKUP(FT$4,Transactions!$C$26:$M$34,7,FALSE)&gt;FO58,0,IF(IFERROR(VLOOKUP(FT$4,Transactions!$C$45:$N95,8,FALSE),0)&gt;FO58,VLOOKUP(FT$4,Transactions!$C$26:$M$34,5,FALSE),VLOOKUP(FT$4,Transactions!$C$26:$M$34,5,FALSE)-IFERROR(VLOOKUP(FT$4,Transactions!$C$45:$N$47,5,FALSE),0)))</f>
        <v>4.6685611442644692</v>
      </c>
      <c r="FV58" s="315">
        <f t="shared" si="54"/>
        <v>43171</v>
      </c>
      <c r="FW58" s="88">
        <f>VLOOKUP(FV58,'Price Data'!$B$4:$AD$1048576,MATCH(GA$4,'Price Data'!$B$2:$AE$2,0),FALSE)</f>
        <v>112.26</v>
      </c>
      <c r="FX58" s="5">
        <f t="shared" si="83"/>
        <v>112.26</v>
      </c>
      <c r="FY58" s="79"/>
      <c r="FZ58" s="212">
        <f>IF(FX58&gt;0,(FX58+SUM(FY$11:FY58))/FW$6-1,"N/A")</f>
        <v>-2.747631352282498E-2</v>
      </c>
      <c r="GA58" s="344">
        <f>IF(VLOOKUP(GA$4,Transactions!$C$26:$M$34,7,FALSE)&gt;FV58,0,IF(IFERROR(VLOOKUP(GA$4,Transactions!$C$45:$N95,8,FALSE),0)&gt;FV58,VLOOKUP(GA$4,Transactions!$C$26:$M$34,5,FALSE),VLOOKUP(GA$4,Transactions!$C$26:$M$34,5,FALSE)-IFERROR(VLOOKUP(GA$4,Transactions!$C$45:$N$47,5,FALSE),0)))</f>
        <v>17.517743324720069</v>
      </c>
      <c r="GD58" s="315">
        <f t="shared" si="55"/>
        <v>43171</v>
      </c>
      <c r="GE58" s="88">
        <f>VLOOKUP(GD58,'Price Data'!$B$4:$AD$1048576,MATCH(GI$4,'Price Data'!$B$2:$AE$2,0),FALSE)</f>
        <v>1647.415</v>
      </c>
      <c r="GF58" s="5">
        <f t="shared" si="84"/>
        <v>1647.415</v>
      </c>
      <c r="GG58" s="79"/>
      <c r="GH58" s="212">
        <f>IF(GF58&gt;0,(GF58+SUM(GG$11:GG58))/GE$6-1,"N/A")</f>
        <v>4.0842952545221411E-2</v>
      </c>
      <c r="GI58" s="374">
        <v>0.5</v>
      </c>
      <c r="GK58" s="315">
        <f t="shared" si="56"/>
        <v>43171</v>
      </c>
      <c r="GL58" s="88">
        <f>VLOOKUP(GK58,'Price Data'!$B$4:$AD$1048576,MATCH(GP$4,'Price Data'!$B$2:$AE$2,0),FALSE)</f>
        <v>2154.2600000000002</v>
      </c>
      <c r="GM58" s="5">
        <f t="shared" si="26"/>
        <v>2154.2600000000002</v>
      </c>
      <c r="GN58" s="79"/>
      <c r="GO58" s="212">
        <f>IF(GM58&gt;0,(GM58+SUM(GN$11:GN58))/GL$6-1,"N/A")</f>
        <v>2.4155553970857557E-2</v>
      </c>
      <c r="GP58" s="374">
        <v>0.2</v>
      </c>
      <c r="GR58" s="315">
        <f t="shared" si="57"/>
        <v>43171</v>
      </c>
      <c r="GS58" s="88">
        <f>VLOOKUP(GR58,'Price Data'!$B$4:$AD$1048576,MATCH(GW$4,'Price Data'!$B$2:$AE$2,0),FALSE)</f>
        <v>2003.48</v>
      </c>
      <c r="GT58" s="5">
        <f t="shared" si="85"/>
        <v>2003.48</v>
      </c>
      <c r="GU58" s="79"/>
      <c r="GV58" s="212">
        <f>IF(GT58&gt;0,(GT58+SUM(GU$11:GU58))/GS$6-1,"N/A")</f>
        <v>-2.0959064098867719E-2</v>
      </c>
      <c r="GW58" s="374">
        <v>0.3</v>
      </c>
    </row>
    <row r="59" spans="1:205" x14ac:dyDescent="0.25">
      <c r="A59">
        <v>49</v>
      </c>
      <c r="B59" s="315">
        <f>'Price Data'!B53</f>
        <v>43172</v>
      </c>
      <c r="C59" s="200">
        <f t="shared" si="58"/>
        <v>24514.217857451673</v>
      </c>
      <c r="D59" s="200">
        <f t="shared" si="28"/>
        <v>0</v>
      </c>
      <c r="E59" s="200">
        <f t="shared" si="59"/>
        <v>6097.630579550796</v>
      </c>
      <c r="F59" s="200">
        <f t="shared" si="29"/>
        <v>0</v>
      </c>
      <c r="I59" s="315">
        <f t="shared" si="30"/>
        <v>43172</v>
      </c>
      <c r="J59" s="88">
        <f>VLOOKUP(I59,'Price Data'!$B$4:$AD$1048576,MATCH(N$4,'Price Data'!$B$2:$AE$2,0),FALSE)</f>
        <v>68.25</v>
      </c>
      <c r="K59" s="5">
        <f t="shared" si="0"/>
        <v>0</v>
      </c>
      <c r="M59" s="212" t="str">
        <f>IF(K59&gt;0,(K59+SUM(L$11:L59))/J$6-1,"N/A")</f>
        <v>N/A</v>
      </c>
      <c r="N59" s="344">
        <f>IF(VLOOKUP(N$4,Transactions!$C$5:$M$23,7,FALSE)&gt;I59,0,IF(IFERROR(VLOOKUP(N$4,Transactions!$C$39:$N$42,8,FALSE),0)&gt;I59,VLOOKUP(N$4,Transactions!$C$5:$M$23,5,FALSE),VLOOKUP(N$4,Transactions!$C$5:$M$23,5,FALSE)-IFERROR(VLOOKUP(N$4,Transactions!$C$39:$N$42,5,FALSE),0)))</f>
        <v>0</v>
      </c>
      <c r="P59" s="315">
        <f t="shared" si="31"/>
        <v>43172</v>
      </c>
      <c r="Q59" s="88">
        <f>VLOOKUP(P59,'Price Data'!$B$4:$AD$1048576,MATCH(U$4,'Price Data'!$B$2:$AE$2,0),FALSE)</f>
        <v>60.92</v>
      </c>
      <c r="R59" s="5">
        <f t="shared" si="60"/>
        <v>0</v>
      </c>
      <c r="T59" s="212" t="str">
        <f>IF(R59&gt;0,(R59+SUM(S$11:S59))/Q$6-1,"N/A")</f>
        <v>N/A</v>
      </c>
      <c r="U59" s="344">
        <f>IF(VLOOKUP(U$4,Transactions!$C$5:$M$23,7,FALSE)&gt;P59,0,IF(IFERROR(VLOOKUP(U$4,Transactions!$C$39:$N$42,8,FALSE),0)&gt;P59,VLOOKUP(U$4,Transactions!$C$5:$M$23,5,FALSE),VLOOKUP(U$4,Transactions!$C$5:$M$23,5,FALSE)-IFERROR(VLOOKUP(U$4,Transactions!$C$39:$N$42,5,FALSE),0)))</f>
        <v>0</v>
      </c>
      <c r="W59" s="315">
        <f t="shared" si="32"/>
        <v>43172</v>
      </c>
      <c r="X59" s="88">
        <f>VLOOKUP(W59,'Price Data'!$B$4:$AD$1048576,MATCH(AB$4,'Price Data'!$B$2:$AE$2,0),FALSE)</f>
        <v>103.73</v>
      </c>
      <c r="Y59" s="5">
        <f t="shared" si="61"/>
        <v>0</v>
      </c>
      <c r="Z59" s="79"/>
      <c r="AA59" s="212" t="str">
        <f>IF(Y59&gt;0,(Y59+SUM(Z$11:Z59))/X$6-1,"N/A")</f>
        <v>N/A</v>
      </c>
      <c r="AB59" s="344">
        <f>IF(VLOOKUP(AB$4,Transactions!$C$5:$M$23,7,FALSE)&gt;W59,0,IF(IFERROR(VLOOKUP(AB$4,Transactions!$C$39:$N$42,8,FALSE),0)&gt;W59,VLOOKUP(AB$4,Transactions!$C$5:$M$23,5,FALSE),VLOOKUP(AB$4,Transactions!$C$5:$M$23,5,FALSE)-IFERROR(VLOOKUP(AB$4,Transactions!$C$39:$N$42,5,FALSE),0)))</f>
        <v>0</v>
      </c>
      <c r="AD59" s="315">
        <f t="shared" si="33"/>
        <v>43172</v>
      </c>
      <c r="AE59" s="88">
        <f>VLOOKUP(AD59,'Price Data'!$B$4:$AD$1048576,MATCH(AI$4,'Price Data'!$B$2:$AE$2,0),FALSE)</f>
        <v>75.62</v>
      </c>
      <c r="AF59" s="5">
        <f t="shared" si="62"/>
        <v>0</v>
      </c>
      <c r="AG59" s="79"/>
      <c r="AH59" s="212" t="str">
        <f>IF(AF59&gt;0,(AF59+SUM(AG$11:AG59))/AE$6-1,"N/A")</f>
        <v>N/A</v>
      </c>
      <c r="AI59" s="344">
        <f>IF(VLOOKUP(AI$4,Transactions!$C$5:$M$23,7,FALSE)&gt;AD59,0,IF(IFERROR(VLOOKUP(AI$4,Transactions!$C$39:$N$42,8,FALSE),0)&gt;AD59,VLOOKUP(AI$4,Transactions!$C$5:$M$23,5,FALSE),VLOOKUP(AI$4,Transactions!$C$5:$M$23,5,FALSE)-IFERROR(VLOOKUP(AI$4,Transactions!$C$39:$N$42,5,FALSE),0)))</f>
        <v>0</v>
      </c>
      <c r="AK59" s="315">
        <f t="shared" si="34"/>
        <v>43172</v>
      </c>
      <c r="AL59" s="88">
        <f>VLOOKUP(AK59,'Price Data'!$B$4:$AD$1048576,MATCH(AP$4,'Price Data'!$B$2:$AE$2,0),FALSE)</f>
        <v>440.22</v>
      </c>
      <c r="AM59" s="5">
        <f t="shared" si="63"/>
        <v>0</v>
      </c>
      <c r="AN59" s="79"/>
      <c r="AO59" s="212" t="str">
        <f>IF(AM59&gt;0,(AM59+SUM(AN$11:AN59))/AL$6-1,"N/A")</f>
        <v>N/A</v>
      </c>
      <c r="AP59" s="344">
        <f>IF(VLOOKUP(AP$4,Transactions!$C$5:$M$23,7,FALSE)&gt;AK59,0,IF(IFERROR(VLOOKUP(AP$4,Transactions!$C$39:$N$42,8,FALSE),0)&gt;AK59,VLOOKUP(AP$4,Transactions!$C$5:$M$23,5,FALSE),VLOOKUP(AP$4,Transactions!$C$5:$M$23,5,FALSE)-IFERROR(VLOOKUP(AP$4,Transactions!$C$39:$N$42,5,FALSE),0)))</f>
        <v>0</v>
      </c>
      <c r="AR59" s="315">
        <f t="shared" si="35"/>
        <v>43172</v>
      </c>
      <c r="AS59" s="88">
        <f>VLOOKUP(AR59,'Price Data'!$B$4:$AD$1048576,MATCH(AW$4,'Price Data'!$B$2:$AE$2,0),FALSE)</f>
        <v>119.75</v>
      </c>
      <c r="AT59" s="5">
        <f t="shared" si="64"/>
        <v>0</v>
      </c>
      <c r="AU59" s="79"/>
      <c r="AV59" s="212" t="str">
        <f>IF(AT59&gt;0,(AT59+SUM(AU$11:AU59))/AS$6-1,"N/A")</f>
        <v>N/A</v>
      </c>
      <c r="AW59" s="344">
        <f>IF(VLOOKUP(AW$4,Transactions!$C$5:$M$23,7,FALSE)&gt;AR59,0,IF(IFERROR(VLOOKUP(AW$4,Transactions!$C$39:$N$42,8,FALSE),0)&gt;AR59,VLOOKUP(AW$4,Transactions!$C$5:$M$23,5,FALSE),VLOOKUP(AW$4,Transactions!$C$5:$M$23,5,FALSE)-IFERROR(VLOOKUP(AW$4,Transactions!$C$39:$N$42,5,FALSE),0)))</f>
        <v>0</v>
      </c>
      <c r="AY59" s="315">
        <f t="shared" si="36"/>
        <v>43172</v>
      </c>
      <c r="AZ59" s="88">
        <f>VLOOKUP(AY59,'Price Data'!$B$4:$AD$1048576,MATCH(BD$4,'Price Data'!$B$2:$AE$2,0),FALSE)</f>
        <v>126.73</v>
      </c>
      <c r="BA59" s="5">
        <f t="shared" si="65"/>
        <v>0</v>
      </c>
      <c r="BB59" s="79"/>
      <c r="BC59" s="212" t="str">
        <f>IF(BA59&gt;0,(BA59+SUM(BB$11:BB59))/AZ$6-1,"N/A")</f>
        <v>N/A</v>
      </c>
      <c r="BD59" s="344">
        <f>IF(VLOOKUP(BD$4,Transactions!$C$5:$M$23,7,FALSE)&gt;AY59,0,IF(IFERROR(VLOOKUP(BD$4,Transactions!$C$39:$N$42,8,FALSE),0)&gt;AY59,VLOOKUP(BD$4,Transactions!$C$5:$M$23,5,FALSE),VLOOKUP(BD$4,Transactions!$C$5:$M$23,5,FALSE)-IFERROR(VLOOKUP(BD$4,Transactions!$C$39:$N$42,5,FALSE),0)))</f>
        <v>0</v>
      </c>
      <c r="BF59" s="315">
        <f t="shared" si="37"/>
        <v>43172</v>
      </c>
      <c r="BG59" s="88">
        <f>VLOOKUP(BF59,'Price Data'!$B$4:$AD$1048576,MATCH(BK$4,'Price Data'!$B$2:$AE$2,0),FALSE)</f>
        <v>66.680000000000007</v>
      </c>
      <c r="BH59" s="5">
        <f t="shared" si="66"/>
        <v>66.680000000000007</v>
      </c>
      <c r="BI59" s="79"/>
      <c r="BJ59" s="212">
        <f>IF(BH59&gt;0,(BH59+SUM(BI$11:BI59))/BG$6-1,"N/A")</f>
        <v>9.4647519582245598E-2</v>
      </c>
      <c r="BK59" s="344">
        <f>IF(VLOOKUP(BK$4,Transactions!$C$5:$M$23,7,FALSE)&gt;BF59,0,IF(IFERROR(VLOOKUP(BK$4,Transactions!$C$39:$N$42,8,FALSE),0)&gt;BF59,VLOOKUP(BK$4,Transactions!$C$5:$M$23,5,FALSE),VLOOKUP(BK$4,Transactions!$C$5:$M$23,5,FALSE)-IFERROR(VLOOKUP(BK$4,Transactions!$C$39:$N$42,5,FALSE),0)))</f>
        <v>10</v>
      </c>
      <c r="BM59" s="315">
        <f t="shared" si="38"/>
        <v>43172</v>
      </c>
      <c r="BN59" s="88">
        <f>VLOOKUP(BM59,'Price Data'!$B$4:$AD$1048576,MATCH(BR$4,'Price Data'!$B$2:$AE$2,0),FALSE)</f>
        <v>59.69</v>
      </c>
      <c r="BO59" s="5">
        <f t="shared" si="67"/>
        <v>59.69</v>
      </c>
      <c r="BP59" s="79"/>
      <c r="BQ59" s="212">
        <f>IF(BO59&gt;0,(BO59+SUM(BP$11:BP59))/BN$6-1,"N/A")</f>
        <v>0.16960093896713624</v>
      </c>
      <c r="BR59" s="344">
        <f>IF(VLOOKUP(BR$4,Transactions!$C$5:$M$23,7,FALSE)&gt;BM59,0,IF(IFERROR(VLOOKUP(BR$4,Transactions!$C$39:$N$42,8,FALSE),0)&gt;BM59,VLOOKUP(BR$4,Transactions!$C$5:$M$23,5,FALSE),VLOOKUP(BR$4,Transactions!$C$5:$M$23,5,FALSE)-IFERROR(VLOOKUP(BR$4,Transactions!$C$39:$N$42,5,FALSE),0)))</f>
        <v>12</v>
      </c>
      <c r="BT59" s="315">
        <f t="shared" si="39"/>
        <v>43172</v>
      </c>
      <c r="BU59" s="88">
        <f>VLOOKUP(BT59,'Price Data'!$B$4:$AD$1048576,MATCH(BY$4,'Price Data'!$B$2:$AE$2,0),FALSE)</f>
        <v>89.35</v>
      </c>
      <c r="BV59" s="5">
        <f t="shared" si="68"/>
        <v>89.35</v>
      </c>
      <c r="BW59" s="79"/>
      <c r="BX59" s="212">
        <f>IF(BV59&gt;0,(BV59+SUM(BW$11:BW59))/BU$6-1,"N/A")</f>
        <v>-1.0672241170646024E-2</v>
      </c>
      <c r="BY59" s="344">
        <f>IF(VLOOKUP(BY$4,Transactions!$C$5:$M$23,7,FALSE)&gt;BT59,0,IF(IFERROR(VLOOKUP(BY$4,Transactions!$C$39:$N$42,8,FALSE),0)&gt;BT59,VLOOKUP(BY$4,Transactions!$C$5:$M$23,5,FALSE),VLOOKUP(BY$4,Transactions!$C$5:$M$23,5,FALSE)-IFERROR(VLOOKUP(BY$4,Transactions!$C$39:$N$42,5,FALSE),0)))</f>
        <v>11</v>
      </c>
      <c r="CA59" s="315">
        <f t="shared" si="40"/>
        <v>43172</v>
      </c>
      <c r="CB59" s="88">
        <f>VLOOKUP(CA59,'Price Data'!$B$4:$AD$1048576,MATCH(CF$4,'Price Data'!$B$2:$AE$2,0),FALSE)</f>
        <v>227.94</v>
      </c>
      <c r="CC59" s="5">
        <f t="shared" si="69"/>
        <v>227.94</v>
      </c>
      <c r="CD59" s="79"/>
      <c r="CE59" s="212">
        <f>IF(CC59&gt;0,(CC59+SUM(CD$11:CD59))/CB$6-1,"N/A")</f>
        <v>-4.8125300783119496E-4</v>
      </c>
      <c r="CF59" s="344">
        <f>IF(VLOOKUP(CF$4,Transactions!$C$5:$M$23,7,FALSE)&gt;CA59,0,IF(IFERROR(VLOOKUP(CF$4,Transactions!$C$39:$N$42,8,FALSE),0)&gt;CA59,VLOOKUP(CF$4,Transactions!$C$5:$M$23,5,FALSE),VLOOKUP(CF$4,Transactions!$C$5:$M$23,5,FALSE)-IFERROR(VLOOKUP(CF$4,Transactions!$C$39:$N$42,5,FALSE),0)))</f>
        <v>6</v>
      </c>
      <c r="CH59" s="315">
        <f t="shared" si="41"/>
        <v>43172</v>
      </c>
      <c r="CI59" s="88">
        <f>VLOOKUP(CH59,'Price Data'!$B$4:$AD$1048576,MATCH(CM$4,'Price Data'!$B$2:$AE$2,0),FALSE)</f>
        <v>80.2</v>
      </c>
      <c r="CJ59" s="5">
        <f t="shared" si="70"/>
        <v>80.2</v>
      </c>
      <c r="CK59" s="79"/>
      <c r="CL59" s="212">
        <f>IF(CJ59&gt;0,(CJ59+SUM(CK$11:CK59))/CI$6-1,"N/A")</f>
        <v>8.9377886443900989E-2</v>
      </c>
      <c r="CM59" s="344">
        <f>IF(VLOOKUP(CM$4,Transactions!$C$5:$M$23,7,FALSE)&gt;CH59,0,IF(IFERROR(VLOOKUP(CM$4,Transactions!$C$39:$N$42,8,FALSE),0)&gt;CH59,VLOOKUP(CM$4,Transactions!$C$5:$M$23,5,FALSE),VLOOKUP(CM$4,Transactions!$C$5:$M$23,5,FALSE)-IFERROR(VLOOKUP(CM$4,Transactions!$C$39:$N$42,5,FALSE),0)))</f>
        <v>19</v>
      </c>
      <c r="CO59" s="315">
        <f t="shared" si="42"/>
        <v>43172</v>
      </c>
      <c r="CP59" s="88">
        <f>VLOOKUP(CO59,'Price Data'!$B$4:$AD$1048576,MATCH(CT$4,'Price Data'!$B$2:$AE$2,0),FALSE)</f>
        <v>123.7</v>
      </c>
      <c r="CQ59" s="5">
        <f t="shared" si="71"/>
        <v>123.7</v>
      </c>
      <c r="CR59" s="79"/>
      <c r="CS59" s="212">
        <f>IF(CQ59&gt;0,(CQ59+SUM(CR$11:CR59))/CP$6-1,"N/A")</f>
        <v>0.10092559629761477</v>
      </c>
      <c r="CT59" s="344">
        <f>IF(VLOOKUP(CT$4,Transactions!$C$5:$M$23,7,FALSE)&gt;CO59,0,IF(IFERROR(VLOOKUP(CT$4,Transactions!$C$39:$N$42,8,FALSE),0)&gt;CO59,VLOOKUP(CT$4,Transactions!$C$5:$M$23,5,FALSE),VLOOKUP(CT$4,Transactions!$C$5:$M$23,5,FALSE)-IFERROR(VLOOKUP(CT$4,Transactions!$C$39:$N$42,5,FALSE),0)))</f>
        <v>7</v>
      </c>
      <c r="CV59" s="315">
        <f t="shared" si="43"/>
        <v>43172</v>
      </c>
      <c r="CW59" s="88">
        <f>VLOOKUP(CV59,'Price Data'!$B$4:$AD$1048576,MATCH(DA$4,'Price Data'!$B$2:$AE$2,0),FALSE)</f>
        <v>200.98</v>
      </c>
      <c r="CX59" s="5">
        <f t="shared" si="72"/>
        <v>200.98</v>
      </c>
      <c r="CY59" s="79"/>
      <c r="CZ59" s="212">
        <f>IF(CX59&gt;0,(CX59+SUM(CY$11:CY59))/CW$6-1,"N/A")</f>
        <v>6.8417415342086896E-2</v>
      </c>
      <c r="DA59" s="344">
        <f>IF(VLOOKUP(DA$4,Transactions!$C$5:$M$23,7,FALSE)&gt;CV59,0,IF(IFERROR(VLOOKUP(DA$4,Transactions!$C$39:$N$42,8,FALSE),0)&gt;CV59,VLOOKUP(DA$4,Transactions!$C$5:$M$23,5,FALSE),VLOOKUP(DA$4,Transactions!$C$5:$M$23,5,FALSE)-IFERROR(VLOOKUP(DA$4,Transactions!$C$39:$N$42,5,FALSE),0)))</f>
        <v>9.4038062835574934</v>
      </c>
      <c r="DC59" s="315">
        <f t="shared" si="44"/>
        <v>43172</v>
      </c>
      <c r="DD59" s="88">
        <f>VLOOKUP(DC59,'Price Data'!$B$4:$AD$1048576,MATCH(DH$4,'Price Data'!$B$2:$AE$2,0),FALSE)</f>
        <v>163.96</v>
      </c>
      <c r="DE59" s="5">
        <f t="shared" si="73"/>
        <v>163.96</v>
      </c>
      <c r="DF59" s="79"/>
      <c r="DG59" s="212">
        <f>IF(DE59&gt;0,(DE59+SUM(DF$11:DF59))/DD$6-1,"N/A")</f>
        <v>3.6606183220585509E-2</v>
      </c>
      <c r="DH59" s="344">
        <f>IF(VLOOKUP(DH$4,Transactions!$C$5:$M$23,7,FALSE)&gt;DC59,0,IF(IFERROR(VLOOKUP(DH$4,Transactions!$C$39:$N$42,8,FALSE),0)&gt;DC59,VLOOKUP(DH$4,Transactions!$C$5:$M$23,5,FALSE),VLOOKUP(DH$4,Transactions!$C$5:$M$23,5,FALSE)-IFERROR(VLOOKUP(DH$4,Transactions!$C$39:$N$42,5,FALSE),0)))</f>
        <v>64.264399064297919</v>
      </c>
      <c r="DJ59" s="315">
        <f t="shared" si="45"/>
        <v>43172</v>
      </c>
      <c r="DK59" s="88">
        <f>VLOOKUP(DJ59,'Price Data'!$B$4:$AD$1048576,MATCH(DO$4,'Price Data'!$B$2:$AE$2,0),FALSE)</f>
        <v>250.77</v>
      </c>
      <c r="DL59" s="5">
        <f t="shared" si="74"/>
        <v>250.77</v>
      </c>
      <c r="DM59" s="79"/>
      <c r="DN59" s="212">
        <f>IF(DL59&gt;0,(DL59+SUM(DM$11:DM59))/DK$6-1,"N/A")</f>
        <v>7.1345544911620706E-3</v>
      </c>
      <c r="DO59" s="344">
        <f>IF(VLOOKUP(DO$4,Transactions!$C$5:$M$23,7,FALSE)&gt;DJ59,0,IF(IFERROR(VLOOKUP(DO$4,Transactions!$C$39:$N$42,8,FALSE),0)&gt;DJ59,VLOOKUP(DO$4,Transactions!$C$5:$M$23,5,FALSE),VLOOKUP(DO$4,Transactions!$C$5:$M$23,5,FALSE)-IFERROR(VLOOKUP(DO$4,Transactions!$C$39:$N$42,5,FALSE),0)))</f>
        <v>8</v>
      </c>
      <c r="DQ59" s="315">
        <f t="shared" si="46"/>
        <v>43172</v>
      </c>
      <c r="DR59" s="88">
        <f>VLOOKUP(DQ59,'Price Data'!$B$4:$AD$1048576,MATCH(DV$4,'Price Data'!$B$2:$AE$2,0),FALSE)</f>
        <v>94.41</v>
      </c>
      <c r="DS59" s="5">
        <f t="shared" si="75"/>
        <v>94.41</v>
      </c>
      <c r="DT59" s="79"/>
      <c r="DU59" s="212">
        <f>IF(DS59&gt;0,(DS59+SUM(DT$11:DT59))/DR$6-1,"N/A")</f>
        <v>0.10860416179565102</v>
      </c>
      <c r="DV59" s="344">
        <f>IF(VLOOKUP(DV$4,Transactions!$C$5:$M$23,7,FALSE)&gt;DQ59,0,IF(IFERROR(VLOOKUP(DV$4,Transactions!$C$39:$N$42,8,FALSE),0)&gt;DQ59,VLOOKUP(DV$4,Transactions!$C$5:$M$23,5,FALSE),VLOOKUP(DV$4,Transactions!$C$5:$M$23,5,FALSE)-IFERROR(VLOOKUP(DV$4,Transactions!$C$39:$N$42,5,FALSE),0)))</f>
        <v>23</v>
      </c>
      <c r="DX59" s="315">
        <f t="shared" si="47"/>
        <v>43172</v>
      </c>
      <c r="DY59" s="88">
        <f>VLOOKUP(DX59,'Price Data'!$B$4:$AD$1048576,MATCH(EC$4,'Price Data'!$B$2:$AE$2,0),FALSE)</f>
        <v>66.17</v>
      </c>
      <c r="DZ59" s="5">
        <f t="shared" si="76"/>
        <v>66.17</v>
      </c>
      <c r="EA59" s="79"/>
      <c r="EB59" s="212">
        <f>IF(DZ59&gt;0,(DZ59+SUM(EA$11:EA59))/DY$6-1,"N/A")</f>
        <v>6.1071143085531743E-2</v>
      </c>
      <c r="EC59" s="344">
        <f>IF(VLOOKUP(EC$4,Transactions!$C$5:$M$23,7,FALSE)&gt;DX59,0,IF(IFERROR(VLOOKUP(EC$4,Transactions!$C$39:$N$42,8,FALSE),0)&gt;DX59,VLOOKUP(EC$4,Transactions!$C$5:$M$23,5,FALSE),VLOOKUP(EC$4,Transactions!$C$5:$M$23,5,FALSE)-IFERROR(VLOOKUP(EC$4,Transactions!$C$39:$N$42,5,FALSE),0)))</f>
        <v>27</v>
      </c>
      <c r="EF59" s="315">
        <f t="shared" si="48"/>
        <v>43172</v>
      </c>
      <c r="EG59" s="88">
        <f>VLOOKUP(EF59,'Price Data'!$B$4:$AD$1048576,MATCH(EK$4,'Price Data'!$B$2:$AE$2,0),FALSE)</f>
        <v>10.72</v>
      </c>
      <c r="EH59" s="5">
        <f t="shared" si="77"/>
        <v>0</v>
      </c>
      <c r="EI59" s="79"/>
      <c r="EJ59" s="212" t="str">
        <f>IF(EH59&gt;0,(EH59+SUM(EI$11:EI59))/EG$6-1,"N/A")</f>
        <v>N/A</v>
      </c>
      <c r="EK59" s="344">
        <f>IF(VLOOKUP(EK$4,Transactions!$C$26:$M$34,7,FALSE)&gt;EF59,0,IF(IFERROR(VLOOKUP(EK$4,Transactions!$C$45:$N96,8,FALSE),0)&gt;EF59,VLOOKUP(EK$4,Transactions!$C$26:$M$34,5,FALSE),VLOOKUP(EK$4,Transactions!$C$26:$M$34,5,FALSE)-IFERROR(VLOOKUP(EK$4,Transactions!$C$45:$N$47,5,FALSE),0)))</f>
        <v>0</v>
      </c>
      <c r="EM59" s="315">
        <f t="shared" si="49"/>
        <v>43172</v>
      </c>
      <c r="EN59" s="88">
        <f>VLOOKUP(EM59,'Price Data'!$B$4:$AD$1048576,MATCH(ER$4,'Price Data'!$B$2:$AE$2,0),FALSE)</f>
        <v>85.66</v>
      </c>
      <c r="EO59" s="5">
        <f t="shared" si="78"/>
        <v>85.66</v>
      </c>
      <c r="EP59" s="79"/>
      <c r="EQ59" s="212">
        <f>IF(EO59&gt;0,(EO59+SUM(EP$11:EP59))/EN$6-1,"N/A")</f>
        <v>-1.0233784093513831E-2</v>
      </c>
      <c r="ER59" s="344">
        <f>IF(VLOOKUP(ER$4,Transactions!$C$26:$M$34,7,FALSE)&gt;EM59,0,IF(IFERROR(VLOOKUP(ER$4,Transactions!$C$45:$N96,8,FALSE),0)&gt;EM59,VLOOKUP(ER$4,Transactions!$C$26:$M$34,5,FALSE),VLOOKUP(ER$4,Transactions!$C$26:$M$34,5,FALSE)-IFERROR(VLOOKUP(ER$4,Transactions!$C$45:$N$47,5,FALSE),0)))</f>
        <v>0</v>
      </c>
      <c r="ET59" s="315">
        <f t="shared" si="50"/>
        <v>43172</v>
      </c>
      <c r="EU59" s="88">
        <f>VLOOKUP(ET59,'Price Data'!$B$4:$AD$1048576,MATCH(EY$4,'Price Data'!$B$2:$AE$2,0),FALSE)</f>
        <v>84.45</v>
      </c>
      <c r="EV59" s="5">
        <f t="shared" si="79"/>
        <v>84.45</v>
      </c>
      <c r="EW59" s="79"/>
      <c r="EX59" s="212">
        <f>IF(EV59&gt;0,(EV59+SUM(EW$11:EW59))/EU$6-1,"N/A")</f>
        <v>-2.8573063279551447E-2</v>
      </c>
      <c r="EY59" s="344">
        <f>IF(VLOOKUP(EY$4,Transactions!$C$26:$M$34,7,FALSE)&gt;ET59,0,IF(IFERROR(VLOOKUP(EY$4,Transactions!$C$45:$N96,8,FALSE),0)&gt;ET59,VLOOKUP(EY$4,Transactions!$C$26:$M$34,5,FALSE),VLOOKUP(EY$4,Transactions!$C$26:$M$34,5,FALSE)-IFERROR(VLOOKUP(EY$4,Transactions!$C$45:$N$47,5,FALSE),0)))</f>
        <v>12.608879734523402</v>
      </c>
      <c r="FA59" s="315">
        <f t="shared" si="51"/>
        <v>43172</v>
      </c>
      <c r="FB59" s="88">
        <f>VLOOKUP(FA59,'Price Data'!$B$4:$AD$1048576,MATCH(FF$4,'Price Data'!$B$2:$AE$2,0),FALSE)</f>
        <v>50.3</v>
      </c>
      <c r="FC59" s="5">
        <f t="shared" si="80"/>
        <v>50.3</v>
      </c>
      <c r="FD59" s="79"/>
      <c r="FE59" s="212">
        <f>IF(FC59&gt;0,(FC59+SUM(FD$11:FD59))/FB$6-1,"N/A")</f>
        <v>-1.46284376828556E-2</v>
      </c>
      <c r="FF59" s="344">
        <f>IF(VLOOKUP(FF$4,Transactions!$C$26:$M$34,7,FALSE)&gt;FA59,0,IF(IFERROR(VLOOKUP(FF$4,Transactions!$C$45:$N96,8,FALSE),0)&gt;FA59,VLOOKUP(FF$4,Transactions!$C$26:$M$34,5,FALSE),VLOOKUP(FF$4,Transactions!$C$26:$M$34,5,FALSE)-IFERROR(VLOOKUP(FF$4,Transactions!$C$45:$N$47,5,FALSE),0)))</f>
        <v>20.356738833625901</v>
      </c>
      <c r="FH59" s="315">
        <f t="shared" si="52"/>
        <v>43172</v>
      </c>
      <c r="FI59" s="88">
        <f>VLOOKUP(FH59,'Price Data'!$B$4:$AD$1048576,MATCH(FM$4,'Price Data'!$B$2:$AE$2,0),FALSE)</f>
        <v>24.3</v>
      </c>
      <c r="FJ59" s="5">
        <f t="shared" si="81"/>
        <v>24.3</v>
      </c>
      <c r="FK59" s="79"/>
      <c r="FL59" s="212">
        <f>IF(FJ59&gt;0,(FJ59+SUM(FK$11:FK59))/FI$6-1,"N/A")</f>
        <v>-2.0533880903490509E-3</v>
      </c>
      <c r="FM59" s="344">
        <f>IF(VLOOKUP(FM$4,Transactions!$C$26:$M$34,7,FALSE)&gt;FH59,0,IF(IFERROR(VLOOKUP(FM$4,Transactions!$C$45:$N96,8,FALSE),0)&gt;FH59,VLOOKUP(FM$4,Transactions!$C$26:$M$34,5,FALSE),VLOOKUP(FM$4,Transactions!$C$26:$M$34,5,FALSE)-IFERROR(VLOOKUP(FM$4,Transactions!$C$45:$N$47,5,FALSE),0)))</f>
        <v>64.516221765913755</v>
      </c>
      <c r="FO59" s="315">
        <f t="shared" si="53"/>
        <v>43172</v>
      </c>
      <c r="FP59" s="88">
        <f>VLOOKUP(FO59,'Price Data'!$B$4:$AD$1048576,MATCH(FT$4,'Price Data'!$B$2:$AE$2,0),FALSE)</f>
        <v>102.33</v>
      </c>
      <c r="FQ59" s="5">
        <f t="shared" si="82"/>
        <v>102.33</v>
      </c>
      <c r="FR59" s="79"/>
      <c r="FS59" s="212">
        <f>IF(FQ59&gt;0,(FQ59+SUM(FR$11:FR59))/FP$6-1,"N/A")</f>
        <v>-2.7593066211991979E-2</v>
      </c>
      <c r="FT59" s="344">
        <f>IF(VLOOKUP(FT$4,Transactions!$C$26:$M$34,7,FALSE)&gt;FO59,0,IF(IFERROR(VLOOKUP(FT$4,Transactions!$C$45:$N96,8,FALSE),0)&gt;FO59,VLOOKUP(FT$4,Transactions!$C$26:$M$34,5,FALSE),VLOOKUP(FT$4,Transactions!$C$26:$M$34,5,FALSE)-IFERROR(VLOOKUP(FT$4,Transactions!$C$45:$N$47,5,FALSE),0)))</f>
        <v>4.6685611442644692</v>
      </c>
      <c r="FV59" s="315">
        <f t="shared" si="54"/>
        <v>43172</v>
      </c>
      <c r="FW59" s="88">
        <f>VLOOKUP(FV59,'Price Data'!$B$4:$AD$1048576,MATCH(GA$4,'Price Data'!$B$2:$AE$2,0),FALSE)</f>
        <v>112.08</v>
      </c>
      <c r="FX59" s="5">
        <f t="shared" si="83"/>
        <v>112.08</v>
      </c>
      <c r="FY59" s="79"/>
      <c r="FZ59" s="212">
        <f>IF(FX59&gt;0,(FX59+SUM(FY$11:FY59))/FW$6-1,"N/A")</f>
        <v>-2.9026701119724274E-2</v>
      </c>
      <c r="GA59" s="344">
        <f>IF(VLOOKUP(GA$4,Transactions!$C$26:$M$34,7,FALSE)&gt;FV59,0,IF(IFERROR(VLOOKUP(GA$4,Transactions!$C$45:$N96,8,FALSE),0)&gt;FV59,VLOOKUP(GA$4,Transactions!$C$26:$M$34,5,FALSE),VLOOKUP(GA$4,Transactions!$C$26:$M$34,5,FALSE)-IFERROR(VLOOKUP(GA$4,Transactions!$C$45:$N$47,5,FALSE),0)))</f>
        <v>17.517743324720069</v>
      </c>
      <c r="GD59" s="315">
        <f t="shared" si="55"/>
        <v>43172</v>
      </c>
      <c r="GE59" s="88">
        <f>VLOOKUP(GD59,'Price Data'!$B$4:$AD$1048576,MATCH(GI$4,'Price Data'!$B$2:$AE$2,0),FALSE)</f>
        <v>1637.193</v>
      </c>
      <c r="GF59" s="5">
        <f t="shared" si="84"/>
        <v>1637.193</v>
      </c>
      <c r="GG59" s="79"/>
      <c r="GH59" s="212">
        <f>IF(GF59&gt;0,(GF59+SUM(GG$11:GG59))/GE$6-1,"N/A")</f>
        <v>3.4384654750848176E-2</v>
      </c>
      <c r="GI59" s="374">
        <v>0.5</v>
      </c>
      <c r="GK59" s="315">
        <f t="shared" si="56"/>
        <v>43172</v>
      </c>
      <c r="GL59" s="88">
        <f>VLOOKUP(GK59,'Price Data'!$B$4:$AD$1048576,MATCH(GP$4,'Price Data'!$B$2:$AE$2,0),FALSE)</f>
        <v>2144.6</v>
      </c>
      <c r="GM59" s="5">
        <f t="shared" si="26"/>
        <v>2144.6</v>
      </c>
      <c r="GN59" s="79"/>
      <c r="GO59" s="212">
        <f>IF(GM59&gt;0,(GM59+SUM(GN$11:GN59))/GL$6-1,"N/A")</f>
        <v>1.9563098718771599E-2</v>
      </c>
      <c r="GP59" s="374">
        <v>0.2</v>
      </c>
      <c r="GR59" s="315">
        <f t="shared" si="57"/>
        <v>43172</v>
      </c>
      <c r="GS59" s="88">
        <f>VLOOKUP(GR59,'Price Data'!$B$4:$AD$1048576,MATCH(GW$4,'Price Data'!$B$2:$AE$2,0),FALSE)</f>
        <v>2005.04</v>
      </c>
      <c r="GT59" s="5">
        <f t="shared" si="85"/>
        <v>2005.04</v>
      </c>
      <c r="GU59" s="79"/>
      <c r="GV59" s="212">
        <f>IF(GT59&gt;0,(GT59+SUM(GU$11:GU59))/GS$6-1,"N/A")</f>
        <v>-2.0196738615206433E-2</v>
      </c>
      <c r="GW59" s="374">
        <v>0.3</v>
      </c>
    </row>
    <row r="60" spans="1:205" x14ac:dyDescent="0.25">
      <c r="A60">
        <v>50</v>
      </c>
      <c r="B60" s="315">
        <f>'Price Data'!B54</f>
        <v>43173</v>
      </c>
      <c r="C60" s="200">
        <f t="shared" si="58"/>
        <v>24446.380371892436</v>
      </c>
      <c r="D60" s="200">
        <f t="shared" si="28"/>
        <v>0</v>
      </c>
      <c r="E60" s="200">
        <f t="shared" si="59"/>
        <v>6103.1508351811117</v>
      </c>
      <c r="F60" s="200">
        <f t="shared" si="29"/>
        <v>0</v>
      </c>
      <c r="I60" s="315">
        <f t="shared" si="30"/>
        <v>43173</v>
      </c>
      <c r="J60" s="88">
        <f>VLOOKUP(I60,'Price Data'!$B$4:$AD$1048576,MATCH(N$4,'Price Data'!$B$2:$AE$2,0),FALSE)</f>
        <v>67.05</v>
      </c>
      <c r="K60" s="5">
        <f t="shared" si="0"/>
        <v>0</v>
      </c>
      <c r="M60" s="212" t="str">
        <f>IF(K60&gt;0,(K60+SUM(L$11:L60))/J$6-1,"N/A")</f>
        <v>N/A</v>
      </c>
      <c r="N60" s="344">
        <f>IF(VLOOKUP(N$4,Transactions!$C$5:$M$23,7,FALSE)&gt;I60,0,IF(IFERROR(VLOOKUP(N$4,Transactions!$C$39:$N$42,8,FALSE),0)&gt;I60,VLOOKUP(N$4,Transactions!$C$5:$M$23,5,FALSE),VLOOKUP(N$4,Transactions!$C$5:$M$23,5,FALSE)-IFERROR(VLOOKUP(N$4,Transactions!$C$39:$N$42,5,FALSE),0)))</f>
        <v>0</v>
      </c>
      <c r="P60" s="315">
        <f t="shared" si="31"/>
        <v>43173</v>
      </c>
      <c r="Q60" s="88">
        <f>VLOOKUP(P60,'Price Data'!$B$4:$AD$1048576,MATCH(U$4,'Price Data'!$B$2:$AE$2,0),FALSE)</f>
        <v>60.17</v>
      </c>
      <c r="R60" s="5">
        <f t="shared" si="60"/>
        <v>0</v>
      </c>
      <c r="T60" s="212" t="str">
        <f>IF(R60&gt;0,(R60+SUM(S$11:S60))/Q$6-1,"N/A")</f>
        <v>N/A</v>
      </c>
      <c r="U60" s="344">
        <f>IF(VLOOKUP(U$4,Transactions!$C$5:$M$23,7,FALSE)&gt;P60,0,IF(IFERROR(VLOOKUP(U$4,Transactions!$C$39:$N$42,8,FALSE),0)&gt;P60,VLOOKUP(U$4,Transactions!$C$5:$M$23,5,FALSE),VLOOKUP(U$4,Transactions!$C$5:$M$23,5,FALSE)-IFERROR(VLOOKUP(U$4,Transactions!$C$39:$N$42,5,FALSE),0)))</f>
        <v>0</v>
      </c>
      <c r="W60" s="315">
        <f t="shared" si="32"/>
        <v>43173</v>
      </c>
      <c r="X60" s="88">
        <f>VLOOKUP(W60,'Price Data'!$B$4:$AD$1048576,MATCH(AB$4,'Price Data'!$B$2:$AE$2,0),FALSE)</f>
        <v>103.9</v>
      </c>
      <c r="Y60" s="5">
        <f t="shared" si="61"/>
        <v>0</v>
      </c>
      <c r="Z60" s="79"/>
      <c r="AA60" s="212" t="str">
        <f>IF(Y60&gt;0,(Y60+SUM(Z$11:Z60))/X$6-1,"N/A")</f>
        <v>N/A</v>
      </c>
      <c r="AB60" s="344">
        <f>IF(VLOOKUP(AB$4,Transactions!$C$5:$M$23,7,FALSE)&gt;W60,0,IF(IFERROR(VLOOKUP(AB$4,Transactions!$C$39:$N$42,8,FALSE),0)&gt;W60,VLOOKUP(AB$4,Transactions!$C$5:$M$23,5,FALSE),VLOOKUP(AB$4,Transactions!$C$5:$M$23,5,FALSE)-IFERROR(VLOOKUP(AB$4,Transactions!$C$39:$N$42,5,FALSE),0)))</f>
        <v>0</v>
      </c>
      <c r="AD60" s="315">
        <f t="shared" si="33"/>
        <v>43173</v>
      </c>
      <c r="AE60" s="88">
        <f>VLOOKUP(AD60,'Price Data'!$B$4:$AD$1048576,MATCH(AI$4,'Price Data'!$B$2:$AE$2,0),FALSE)</f>
        <v>75.38</v>
      </c>
      <c r="AF60" s="5">
        <f t="shared" si="62"/>
        <v>0</v>
      </c>
      <c r="AG60" s="79"/>
      <c r="AH60" s="212" t="str">
        <f>IF(AF60&gt;0,(AF60+SUM(AG$11:AG60))/AE$6-1,"N/A")</f>
        <v>N/A</v>
      </c>
      <c r="AI60" s="344">
        <f>IF(VLOOKUP(AI$4,Transactions!$C$5:$M$23,7,FALSE)&gt;AD60,0,IF(IFERROR(VLOOKUP(AI$4,Transactions!$C$39:$N$42,8,FALSE),0)&gt;AD60,VLOOKUP(AI$4,Transactions!$C$5:$M$23,5,FALSE),VLOOKUP(AI$4,Transactions!$C$5:$M$23,5,FALSE)-IFERROR(VLOOKUP(AI$4,Transactions!$C$39:$N$42,5,FALSE),0)))</f>
        <v>0</v>
      </c>
      <c r="AK60" s="315">
        <f t="shared" si="34"/>
        <v>43173</v>
      </c>
      <c r="AL60" s="88">
        <f>VLOOKUP(AK60,'Price Data'!$B$4:$AD$1048576,MATCH(AP$4,'Price Data'!$B$2:$AE$2,0),FALSE)</f>
        <v>440.77</v>
      </c>
      <c r="AM60" s="5">
        <f t="shared" si="63"/>
        <v>0</v>
      </c>
      <c r="AN60" s="79"/>
      <c r="AO60" s="212" t="str">
        <f>IF(AM60&gt;0,(AM60+SUM(AN$11:AN60))/AL$6-1,"N/A")</f>
        <v>N/A</v>
      </c>
      <c r="AP60" s="344">
        <f>IF(VLOOKUP(AP$4,Transactions!$C$5:$M$23,7,FALSE)&gt;AK60,0,IF(IFERROR(VLOOKUP(AP$4,Transactions!$C$39:$N$42,8,FALSE),0)&gt;AK60,VLOOKUP(AP$4,Transactions!$C$5:$M$23,5,FALSE),VLOOKUP(AP$4,Transactions!$C$5:$M$23,5,FALSE)-IFERROR(VLOOKUP(AP$4,Transactions!$C$39:$N$42,5,FALSE),0)))</f>
        <v>0</v>
      </c>
      <c r="AR60" s="315">
        <f t="shared" si="35"/>
        <v>43173</v>
      </c>
      <c r="AS60" s="88">
        <f>VLOOKUP(AR60,'Price Data'!$B$4:$AD$1048576,MATCH(AW$4,'Price Data'!$B$2:$AE$2,0),FALSE)</f>
        <v>118.94</v>
      </c>
      <c r="AT60" s="5">
        <f t="shared" si="64"/>
        <v>0</v>
      </c>
      <c r="AU60" s="79"/>
      <c r="AV60" s="212" t="str">
        <f>IF(AT60&gt;0,(AT60+SUM(AU$11:AU60))/AS$6-1,"N/A")</f>
        <v>N/A</v>
      </c>
      <c r="AW60" s="344">
        <f>IF(VLOOKUP(AW$4,Transactions!$C$5:$M$23,7,FALSE)&gt;AR60,0,IF(IFERROR(VLOOKUP(AW$4,Transactions!$C$39:$N$42,8,FALSE),0)&gt;AR60,VLOOKUP(AW$4,Transactions!$C$5:$M$23,5,FALSE),VLOOKUP(AW$4,Transactions!$C$5:$M$23,5,FALSE)-IFERROR(VLOOKUP(AW$4,Transactions!$C$39:$N$42,5,FALSE),0)))</f>
        <v>0</v>
      </c>
      <c r="AY60" s="315">
        <f t="shared" si="36"/>
        <v>43173</v>
      </c>
      <c r="AZ60" s="88">
        <f>VLOOKUP(AY60,'Price Data'!$B$4:$AD$1048576,MATCH(BD$4,'Price Data'!$B$2:$AE$2,0),FALSE)</f>
        <v>127.99</v>
      </c>
      <c r="BA60" s="5">
        <f t="shared" si="65"/>
        <v>0</v>
      </c>
      <c r="BB60" s="79"/>
      <c r="BC60" s="212" t="str">
        <f>IF(BA60&gt;0,(BA60+SUM(BB$11:BB60))/AZ$6-1,"N/A")</f>
        <v>N/A</v>
      </c>
      <c r="BD60" s="344">
        <f>IF(VLOOKUP(BD$4,Transactions!$C$5:$M$23,7,FALSE)&gt;AY60,0,IF(IFERROR(VLOOKUP(BD$4,Transactions!$C$39:$N$42,8,FALSE),0)&gt;AY60,VLOOKUP(BD$4,Transactions!$C$5:$M$23,5,FALSE),VLOOKUP(BD$4,Transactions!$C$5:$M$23,5,FALSE)-IFERROR(VLOOKUP(BD$4,Transactions!$C$39:$N$42,5,FALSE),0)))</f>
        <v>0</v>
      </c>
      <c r="BF60" s="315">
        <f t="shared" si="37"/>
        <v>43173</v>
      </c>
      <c r="BG60" s="88">
        <f>VLOOKUP(BF60,'Price Data'!$B$4:$AD$1048576,MATCH(BK$4,'Price Data'!$B$2:$AE$2,0),FALSE)</f>
        <v>66.63</v>
      </c>
      <c r="BH60" s="5">
        <f t="shared" si="66"/>
        <v>66.63</v>
      </c>
      <c r="BI60" s="79"/>
      <c r="BJ60" s="212">
        <f>IF(BH60&gt;0,(BH60+SUM(BI$11:BI60))/BG$6-1,"N/A")</f>
        <v>9.3831592689294974E-2</v>
      </c>
      <c r="BK60" s="344">
        <f>IF(VLOOKUP(BK$4,Transactions!$C$5:$M$23,7,FALSE)&gt;BF60,0,IF(IFERROR(VLOOKUP(BK$4,Transactions!$C$39:$N$42,8,FALSE),0)&gt;BF60,VLOOKUP(BK$4,Transactions!$C$5:$M$23,5,FALSE),VLOOKUP(BK$4,Transactions!$C$5:$M$23,5,FALSE)-IFERROR(VLOOKUP(BK$4,Transactions!$C$39:$N$42,5,FALSE),0)))</f>
        <v>10</v>
      </c>
      <c r="BM60" s="315">
        <f t="shared" si="38"/>
        <v>43173</v>
      </c>
      <c r="BN60" s="88">
        <f>VLOOKUP(BM60,'Price Data'!$B$4:$AD$1048576,MATCH(BR$4,'Price Data'!$B$2:$AE$2,0),FALSE)</f>
        <v>60.23</v>
      </c>
      <c r="BO60" s="5">
        <f t="shared" si="67"/>
        <v>60.23</v>
      </c>
      <c r="BP60" s="79"/>
      <c r="BQ60" s="212">
        <f>IF(BO60&gt;0,(BO60+SUM(BP$11:BP60))/BN$6-1,"N/A")</f>
        <v>0.18016431924882625</v>
      </c>
      <c r="BR60" s="344">
        <f>IF(VLOOKUP(BR$4,Transactions!$C$5:$M$23,7,FALSE)&gt;BM60,0,IF(IFERROR(VLOOKUP(BR$4,Transactions!$C$39:$N$42,8,FALSE),0)&gt;BM60,VLOOKUP(BR$4,Transactions!$C$5:$M$23,5,FALSE),VLOOKUP(BR$4,Transactions!$C$5:$M$23,5,FALSE)-IFERROR(VLOOKUP(BR$4,Transactions!$C$39:$N$42,5,FALSE),0)))</f>
        <v>12</v>
      </c>
      <c r="BT60" s="315">
        <f t="shared" si="39"/>
        <v>43173</v>
      </c>
      <c r="BU60" s="88">
        <f>VLOOKUP(BT60,'Price Data'!$B$4:$AD$1048576,MATCH(BY$4,'Price Data'!$B$2:$AE$2,0),FALSE)</f>
        <v>88.53</v>
      </c>
      <c r="BV60" s="5">
        <f t="shared" si="68"/>
        <v>88.53</v>
      </c>
      <c r="BW60" s="79"/>
      <c r="BX60" s="212">
        <f>IF(BV60&gt;0,(BV60+SUM(BW$11:BW60))/BU$6-1,"N/A")</f>
        <v>-1.9694135768511423E-2</v>
      </c>
      <c r="BY60" s="344">
        <f>IF(VLOOKUP(BY$4,Transactions!$C$5:$M$23,7,FALSE)&gt;BT60,0,IF(IFERROR(VLOOKUP(BY$4,Transactions!$C$39:$N$42,8,FALSE),0)&gt;BT60,VLOOKUP(BY$4,Transactions!$C$5:$M$23,5,FALSE),VLOOKUP(BY$4,Transactions!$C$5:$M$23,5,FALSE)-IFERROR(VLOOKUP(BY$4,Transactions!$C$39:$N$42,5,FALSE),0)))</f>
        <v>11</v>
      </c>
      <c r="CA60" s="315">
        <f t="shared" si="40"/>
        <v>43173</v>
      </c>
      <c r="CB60" s="88">
        <f>VLOOKUP(CA60,'Price Data'!$B$4:$AD$1048576,MATCH(CF$4,'Price Data'!$B$2:$AE$2,0),FALSE)</f>
        <v>227.39</v>
      </c>
      <c r="CC60" s="5">
        <f t="shared" si="69"/>
        <v>227.39</v>
      </c>
      <c r="CD60" s="79"/>
      <c r="CE60" s="212">
        <f>IF(CC60&gt;0,(CC60+SUM(CD$11:CD60))/CB$6-1,"N/A")</f>
        <v>-2.8875180469877249E-3</v>
      </c>
      <c r="CF60" s="344">
        <f>IF(VLOOKUP(CF$4,Transactions!$C$5:$M$23,7,FALSE)&gt;CA60,0,IF(IFERROR(VLOOKUP(CF$4,Transactions!$C$39:$N$42,8,FALSE),0)&gt;CA60,VLOOKUP(CF$4,Transactions!$C$5:$M$23,5,FALSE),VLOOKUP(CF$4,Transactions!$C$5:$M$23,5,FALSE)-IFERROR(VLOOKUP(CF$4,Transactions!$C$39:$N$42,5,FALSE),0)))</f>
        <v>6</v>
      </c>
      <c r="CH60" s="315">
        <f t="shared" si="41"/>
        <v>43173</v>
      </c>
      <c r="CI60" s="88">
        <f>VLOOKUP(CH60,'Price Data'!$B$4:$AD$1048576,MATCH(CM$4,'Price Data'!$B$2:$AE$2,0),FALSE)</f>
        <v>83.31</v>
      </c>
      <c r="CJ60" s="5">
        <f t="shared" si="70"/>
        <v>83.31</v>
      </c>
      <c r="CK60" s="79"/>
      <c r="CL60" s="212">
        <f>IF(CJ60&gt;0,(CJ60+SUM(CK$11:CK60))/CI$6-1,"N/A")</f>
        <v>0.1316218418907904</v>
      </c>
      <c r="CM60" s="344">
        <f>IF(VLOOKUP(CM$4,Transactions!$C$5:$M$23,7,FALSE)&gt;CH60,0,IF(IFERROR(VLOOKUP(CM$4,Transactions!$C$39:$N$42,8,FALSE),0)&gt;CH60,VLOOKUP(CM$4,Transactions!$C$5:$M$23,5,FALSE),VLOOKUP(CM$4,Transactions!$C$5:$M$23,5,FALSE)-IFERROR(VLOOKUP(CM$4,Transactions!$C$39:$N$42,5,FALSE),0)))</f>
        <v>19</v>
      </c>
      <c r="CO60" s="315">
        <f t="shared" si="42"/>
        <v>43173</v>
      </c>
      <c r="CP60" s="88">
        <f>VLOOKUP(CO60,'Price Data'!$B$4:$AD$1048576,MATCH(CT$4,'Price Data'!$B$2:$AE$2,0),FALSE)</f>
        <v>123.2</v>
      </c>
      <c r="CQ60" s="5">
        <f t="shared" si="71"/>
        <v>123.2</v>
      </c>
      <c r="CR60" s="79"/>
      <c r="CS60" s="212">
        <f>IF(CQ60&gt;0,(CQ60+SUM(CR$11:CR60))/CP$6-1,"N/A")</f>
        <v>9.6475614097543572E-2</v>
      </c>
      <c r="CT60" s="344">
        <f>IF(VLOOKUP(CT$4,Transactions!$C$5:$M$23,7,FALSE)&gt;CO60,0,IF(IFERROR(VLOOKUP(CT$4,Transactions!$C$39:$N$42,8,FALSE),0)&gt;CO60,VLOOKUP(CT$4,Transactions!$C$5:$M$23,5,FALSE),VLOOKUP(CT$4,Transactions!$C$5:$M$23,5,FALSE)-IFERROR(VLOOKUP(CT$4,Transactions!$C$39:$N$42,5,FALSE),0)))</f>
        <v>7</v>
      </c>
      <c r="CV60" s="315">
        <f t="shared" si="43"/>
        <v>43173</v>
      </c>
      <c r="CW60" s="88">
        <f>VLOOKUP(CV60,'Price Data'!$B$4:$AD$1048576,MATCH(DA$4,'Price Data'!$B$2:$AE$2,0),FALSE)</f>
        <v>198.7</v>
      </c>
      <c r="CX60" s="5">
        <f t="shared" si="72"/>
        <v>198.7</v>
      </c>
      <c r="CY60" s="79"/>
      <c r="CZ60" s="212">
        <f>IF(CX60&gt;0,(CX60+SUM(CY$11:CY60))/CW$6-1,"N/A")</f>
        <v>5.6296847589176302E-2</v>
      </c>
      <c r="DA60" s="344">
        <f>IF(VLOOKUP(DA$4,Transactions!$C$5:$M$23,7,FALSE)&gt;CV60,0,IF(IFERROR(VLOOKUP(DA$4,Transactions!$C$39:$N$42,8,FALSE),0)&gt;CV60,VLOOKUP(DA$4,Transactions!$C$5:$M$23,5,FALSE),VLOOKUP(DA$4,Transactions!$C$5:$M$23,5,FALSE)-IFERROR(VLOOKUP(DA$4,Transactions!$C$39:$N$42,5,FALSE),0)))</f>
        <v>9.4038062835574934</v>
      </c>
      <c r="DC60" s="315">
        <f t="shared" si="44"/>
        <v>43173</v>
      </c>
      <c r="DD60" s="88">
        <f>VLOOKUP(DC60,'Price Data'!$B$4:$AD$1048576,MATCH(DH$4,'Price Data'!$B$2:$AE$2,0),FALSE)</f>
        <v>163.13999999999999</v>
      </c>
      <c r="DE60" s="5">
        <f t="shared" si="73"/>
        <v>163.13999999999999</v>
      </c>
      <c r="DF60" s="79"/>
      <c r="DG60" s="212">
        <f>IF(DE60&gt;0,(DE60+SUM(DF$11:DF60))/DD$6-1,"N/A")</f>
        <v>3.1421887842195018E-2</v>
      </c>
      <c r="DH60" s="344">
        <f>IF(VLOOKUP(DH$4,Transactions!$C$5:$M$23,7,FALSE)&gt;DC60,0,IF(IFERROR(VLOOKUP(DH$4,Transactions!$C$39:$N$42,8,FALSE),0)&gt;DC60,VLOOKUP(DH$4,Transactions!$C$5:$M$23,5,FALSE),VLOOKUP(DH$4,Transactions!$C$5:$M$23,5,FALSE)-IFERROR(VLOOKUP(DH$4,Transactions!$C$39:$N$42,5,FALSE),0)))</f>
        <v>64.264399064297919</v>
      </c>
      <c r="DJ60" s="315">
        <f t="shared" si="45"/>
        <v>43173</v>
      </c>
      <c r="DK60" s="88">
        <f>VLOOKUP(DJ60,'Price Data'!$B$4:$AD$1048576,MATCH(DO$4,'Price Data'!$B$2:$AE$2,0),FALSE)</f>
        <v>246.91</v>
      </c>
      <c r="DL60" s="5">
        <f t="shared" si="74"/>
        <v>246.91</v>
      </c>
      <c r="DM60" s="79"/>
      <c r="DN60" s="212">
        <f>IF(DL60&gt;0,(DL60+SUM(DM$11:DM60))/DK$6-1,"N/A")</f>
        <v>-8.3370074952904272E-3</v>
      </c>
      <c r="DO60" s="344">
        <f>IF(VLOOKUP(DO$4,Transactions!$C$5:$M$23,7,FALSE)&gt;DJ60,0,IF(IFERROR(VLOOKUP(DO$4,Transactions!$C$39:$N$42,8,FALSE),0)&gt;DJ60,VLOOKUP(DO$4,Transactions!$C$5:$M$23,5,FALSE),VLOOKUP(DO$4,Transactions!$C$5:$M$23,5,FALSE)-IFERROR(VLOOKUP(DO$4,Transactions!$C$39:$N$42,5,FALSE),0)))</f>
        <v>8</v>
      </c>
      <c r="DQ60" s="315">
        <f t="shared" si="46"/>
        <v>43173</v>
      </c>
      <c r="DR60" s="88">
        <f>VLOOKUP(DQ60,'Price Data'!$B$4:$AD$1048576,MATCH(DV$4,'Price Data'!$B$2:$AE$2,0),FALSE)</f>
        <v>93.85</v>
      </c>
      <c r="DS60" s="5">
        <f t="shared" si="75"/>
        <v>93.85</v>
      </c>
      <c r="DT60" s="79"/>
      <c r="DU60" s="212">
        <f>IF(DS60&gt;0,(DS60+SUM(DT$11:DT60))/DR$6-1,"N/A")</f>
        <v>0.10205751695113374</v>
      </c>
      <c r="DV60" s="344">
        <f>IF(VLOOKUP(DV$4,Transactions!$C$5:$M$23,7,FALSE)&gt;DQ60,0,IF(IFERROR(VLOOKUP(DV$4,Transactions!$C$39:$N$42,8,FALSE),0)&gt;DQ60,VLOOKUP(DV$4,Transactions!$C$5:$M$23,5,FALSE),VLOOKUP(DV$4,Transactions!$C$5:$M$23,5,FALSE)-IFERROR(VLOOKUP(DV$4,Transactions!$C$39:$N$42,5,FALSE),0)))</f>
        <v>23</v>
      </c>
      <c r="DX60" s="315">
        <f t="shared" si="47"/>
        <v>43173</v>
      </c>
      <c r="DY60" s="88">
        <f>VLOOKUP(DX60,'Price Data'!$B$4:$AD$1048576,MATCH(EC$4,'Price Data'!$B$2:$AE$2,0),FALSE)</f>
        <v>66.2</v>
      </c>
      <c r="DZ60" s="5">
        <f t="shared" si="76"/>
        <v>66.2</v>
      </c>
      <c r="EA60" s="79"/>
      <c r="EB60" s="212">
        <f>IF(DZ60&gt;0,(DZ60+SUM(EA$11:EA60))/DY$6-1,"N/A")</f>
        <v>6.1550759392486221E-2</v>
      </c>
      <c r="EC60" s="344">
        <f>IF(VLOOKUP(EC$4,Transactions!$C$5:$M$23,7,FALSE)&gt;DX60,0,IF(IFERROR(VLOOKUP(EC$4,Transactions!$C$39:$N$42,8,FALSE),0)&gt;DX60,VLOOKUP(EC$4,Transactions!$C$5:$M$23,5,FALSE),VLOOKUP(EC$4,Transactions!$C$5:$M$23,5,FALSE)-IFERROR(VLOOKUP(EC$4,Transactions!$C$39:$N$42,5,FALSE),0)))</f>
        <v>27</v>
      </c>
      <c r="EF60" s="315">
        <f t="shared" si="48"/>
        <v>43173</v>
      </c>
      <c r="EG60" s="88">
        <f>VLOOKUP(EF60,'Price Data'!$B$4:$AD$1048576,MATCH(EK$4,'Price Data'!$B$2:$AE$2,0),FALSE)</f>
        <v>10.73</v>
      </c>
      <c r="EH60" s="5">
        <f t="shared" si="77"/>
        <v>0</v>
      </c>
      <c r="EI60" s="79"/>
      <c r="EJ60" s="212" t="str">
        <f>IF(EH60&gt;0,(EH60+SUM(EI$11:EI60))/EG$6-1,"N/A")</f>
        <v>N/A</v>
      </c>
      <c r="EK60" s="344">
        <f>IF(VLOOKUP(EK$4,Transactions!$C$26:$M$34,7,FALSE)&gt;EF60,0,IF(IFERROR(VLOOKUP(EK$4,Transactions!$C$45:$N97,8,FALSE),0)&gt;EF60,VLOOKUP(EK$4,Transactions!$C$26:$M$34,5,FALSE),VLOOKUP(EK$4,Transactions!$C$26:$M$34,5,FALSE)-IFERROR(VLOOKUP(EK$4,Transactions!$C$45:$N$47,5,FALSE),0)))</f>
        <v>0</v>
      </c>
      <c r="EM60" s="315">
        <f t="shared" si="49"/>
        <v>43173</v>
      </c>
      <c r="EN60" s="88">
        <f>VLOOKUP(EM60,'Price Data'!$B$4:$AD$1048576,MATCH(ER$4,'Price Data'!$B$2:$AE$2,0),FALSE)</f>
        <v>85.56</v>
      </c>
      <c r="EO60" s="5">
        <f t="shared" si="78"/>
        <v>85.56</v>
      </c>
      <c r="EP60" s="79"/>
      <c r="EQ60" s="212">
        <f>IF(EO60&gt;0,(EO60+SUM(EP$11:EP60))/EN$6-1,"N/A")</f>
        <v>-1.1379784551913907E-2</v>
      </c>
      <c r="ER60" s="344">
        <f>IF(VLOOKUP(ER$4,Transactions!$C$26:$M$34,7,FALSE)&gt;EM60,0,IF(IFERROR(VLOOKUP(ER$4,Transactions!$C$45:$N97,8,FALSE),0)&gt;EM60,VLOOKUP(ER$4,Transactions!$C$26:$M$34,5,FALSE),VLOOKUP(ER$4,Transactions!$C$26:$M$34,5,FALSE)-IFERROR(VLOOKUP(ER$4,Transactions!$C$45:$N$47,5,FALSE),0)))</f>
        <v>0</v>
      </c>
      <c r="ET60" s="315">
        <f t="shared" si="50"/>
        <v>43173</v>
      </c>
      <c r="EU60" s="88">
        <f>VLOOKUP(ET60,'Price Data'!$B$4:$AD$1048576,MATCH(EY$4,'Price Data'!$B$2:$AE$2,0),FALSE)</f>
        <v>84.57</v>
      </c>
      <c r="EV60" s="5">
        <f t="shared" si="79"/>
        <v>84.57</v>
      </c>
      <c r="EW60" s="79"/>
      <c r="EX60" s="212">
        <f>IF(EV60&gt;0,(EV60+SUM(EW$11:EW60))/EU$6-1,"N/A")</f>
        <v>-2.7199908456345234E-2</v>
      </c>
      <c r="EY60" s="344">
        <f>IF(VLOOKUP(EY$4,Transactions!$C$26:$M$34,7,FALSE)&gt;ET60,0,IF(IFERROR(VLOOKUP(EY$4,Transactions!$C$45:$N97,8,FALSE),0)&gt;ET60,VLOOKUP(EY$4,Transactions!$C$26:$M$34,5,FALSE),VLOOKUP(EY$4,Transactions!$C$26:$M$34,5,FALSE)-IFERROR(VLOOKUP(EY$4,Transactions!$C$45:$N$47,5,FALSE),0)))</f>
        <v>12.608879734523402</v>
      </c>
      <c r="FA60" s="315">
        <f t="shared" si="51"/>
        <v>43173</v>
      </c>
      <c r="FB60" s="88">
        <f>VLOOKUP(FA60,'Price Data'!$B$4:$AD$1048576,MATCH(FF$4,'Price Data'!$B$2:$AE$2,0),FALSE)</f>
        <v>50.22</v>
      </c>
      <c r="FC60" s="5">
        <f t="shared" si="80"/>
        <v>50.22</v>
      </c>
      <c r="FD60" s="79"/>
      <c r="FE60" s="212">
        <f>IF(FC60&gt;0,(FC60+SUM(FD$11:FD60))/FB$6-1,"N/A")</f>
        <v>-1.618880436902681E-2</v>
      </c>
      <c r="FF60" s="344">
        <f>IF(VLOOKUP(FF$4,Transactions!$C$26:$M$34,7,FALSE)&gt;FA60,0,IF(IFERROR(VLOOKUP(FF$4,Transactions!$C$45:$N97,8,FALSE),0)&gt;FA60,VLOOKUP(FF$4,Transactions!$C$26:$M$34,5,FALSE),VLOOKUP(FF$4,Transactions!$C$26:$M$34,5,FALSE)-IFERROR(VLOOKUP(FF$4,Transactions!$C$45:$N$47,5,FALSE),0)))</f>
        <v>20.356738833625901</v>
      </c>
      <c r="FH60" s="315">
        <f t="shared" si="52"/>
        <v>43173</v>
      </c>
      <c r="FI60" s="88">
        <f>VLOOKUP(FH60,'Price Data'!$B$4:$AD$1048576,MATCH(FM$4,'Price Data'!$B$2:$AE$2,0),FALSE)</f>
        <v>24.305</v>
      </c>
      <c r="FJ60" s="5">
        <f t="shared" si="81"/>
        <v>24.305</v>
      </c>
      <c r="FK60" s="79"/>
      <c r="FL60" s="212">
        <f>IF(FJ60&gt;0,(FJ60+SUM(FK$11:FK60))/FI$6-1,"N/A")</f>
        <v>-1.8480492813142124E-3</v>
      </c>
      <c r="FM60" s="344">
        <f>IF(VLOOKUP(FM$4,Transactions!$C$26:$M$34,7,FALSE)&gt;FH60,0,IF(IFERROR(VLOOKUP(FM$4,Transactions!$C$45:$N97,8,FALSE),0)&gt;FH60,VLOOKUP(FM$4,Transactions!$C$26:$M$34,5,FALSE),VLOOKUP(FM$4,Transactions!$C$26:$M$34,5,FALSE)-IFERROR(VLOOKUP(FM$4,Transactions!$C$45:$N$47,5,FALSE),0)))</f>
        <v>64.516221765913755</v>
      </c>
      <c r="FO60" s="315">
        <f t="shared" si="53"/>
        <v>43173</v>
      </c>
      <c r="FP60" s="88">
        <f>VLOOKUP(FO60,'Price Data'!$B$4:$AD$1048576,MATCH(FT$4,'Price Data'!$B$2:$AE$2,0),FALSE)</f>
        <v>102.53</v>
      </c>
      <c r="FQ60" s="5">
        <f t="shared" si="82"/>
        <v>102.53</v>
      </c>
      <c r="FR60" s="79"/>
      <c r="FS60" s="212">
        <f>IF(FQ60&gt;0,(FQ60+SUM(FR$11:FR60))/FP$6-1,"N/A")</f>
        <v>-2.569858861418961E-2</v>
      </c>
      <c r="FT60" s="344">
        <f>IF(VLOOKUP(FT$4,Transactions!$C$26:$M$34,7,FALSE)&gt;FO60,0,IF(IFERROR(VLOOKUP(FT$4,Transactions!$C$45:$N97,8,FALSE),0)&gt;FO60,VLOOKUP(FT$4,Transactions!$C$26:$M$34,5,FALSE),VLOOKUP(FT$4,Transactions!$C$26:$M$34,5,FALSE)-IFERROR(VLOOKUP(FT$4,Transactions!$C$45:$N$47,5,FALSE),0)))</f>
        <v>4.6685611442644692</v>
      </c>
      <c r="FV60" s="315">
        <f t="shared" si="54"/>
        <v>43173</v>
      </c>
      <c r="FW60" s="88">
        <f>VLOOKUP(FV60,'Price Data'!$B$4:$AD$1048576,MATCH(GA$4,'Price Data'!$B$2:$AE$2,0),FALSE)</f>
        <v>112.33</v>
      </c>
      <c r="FX60" s="5">
        <f t="shared" si="83"/>
        <v>112.33</v>
      </c>
      <c r="FY60" s="79"/>
      <c r="FZ60" s="212">
        <f>IF(FX60&gt;0,(FX60+SUM(FY$11:FY60))/FW$6-1,"N/A")</f>
        <v>-2.6873385012919804E-2</v>
      </c>
      <c r="GA60" s="344">
        <f>IF(VLOOKUP(GA$4,Transactions!$C$26:$M$34,7,FALSE)&gt;FV60,0,IF(IFERROR(VLOOKUP(GA$4,Transactions!$C$45:$N97,8,FALSE),0)&gt;FV60,VLOOKUP(GA$4,Transactions!$C$26:$M$34,5,FALSE),VLOOKUP(GA$4,Transactions!$C$26:$M$34,5,FALSE)-IFERROR(VLOOKUP(GA$4,Transactions!$C$45:$N$47,5,FALSE),0)))</f>
        <v>17.517743324720069</v>
      </c>
      <c r="GD60" s="315">
        <f t="shared" si="55"/>
        <v>43173</v>
      </c>
      <c r="GE60" s="88">
        <f>VLOOKUP(GD60,'Price Data'!$B$4:$AD$1048576,MATCH(GI$4,'Price Data'!$B$2:$AE$2,0),FALSE)</f>
        <v>1628.1880000000001</v>
      </c>
      <c r="GF60" s="5">
        <f t="shared" si="84"/>
        <v>1628.1880000000001</v>
      </c>
      <c r="GG60" s="79"/>
      <c r="GH60" s="212">
        <f>IF(GF60&gt;0,(GF60+SUM(GG$11:GG60))/GE$6-1,"N/A")</f>
        <v>2.869526210378015E-2</v>
      </c>
      <c r="GI60" s="374">
        <v>0.5</v>
      </c>
      <c r="GK60" s="315">
        <f t="shared" si="56"/>
        <v>43173</v>
      </c>
      <c r="GL60" s="88">
        <f>VLOOKUP(GK60,'Price Data'!$B$4:$AD$1048576,MATCH(GP$4,'Price Data'!$B$2:$AE$2,0),FALSE)</f>
        <v>2134.5100000000002</v>
      </c>
      <c r="GM60" s="5">
        <f t="shared" si="26"/>
        <v>2134.5100000000002</v>
      </c>
      <c r="GN60" s="79"/>
      <c r="GO60" s="212">
        <f>IF(GM60&gt;0,(GM60+SUM(GN$11:GN60))/GL$6-1,"N/A")</f>
        <v>1.4766217404740045E-2</v>
      </c>
      <c r="GP60" s="374">
        <v>0.2</v>
      </c>
      <c r="GR60" s="315">
        <f t="shared" si="57"/>
        <v>43173</v>
      </c>
      <c r="GS60" s="88">
        <f>VLOOKUP(GR60,'Price Data'!$B$4:$AD$1048576,MATCH(GW$4,'Price Data'!$B$2:$AE$2,0),FALSE)</f>
        <v>2008.21</v>
      </c>
      <c r="GT60" s="5">
        <f t="shared" si="85"/>
        <v>2008.21</v>
      </c>
      <c r="GU60" s="79"/>
      <c r="GV60" s="212">
        <f>IF(GT60&gt;0,(GT60+SUM(GU$11:GU60))/GS$6-1,"N/A")</f>
        <v>-1.8647654138791991E-2</v>
      </c>
      <c r="GW60" s="374">
        <v>0.3</v>
      </c>
    </row>
    <row r="61" spans="1:205" x14ac:dyDescent="0.25">
      <c r="A61">
        <v>51</v>
      </c>
      <c r="B61" s="315">
        <f>'Price Data'!B55</f>
        <v>43174</v>
      </c>
      <c r="C61" s="200">
        <f t="shared" si="58"/>
        <v>24421.782641579557</v>
      </c>
      <c r="D61" s="200">
        <f t="shared" si="28"/>
        <v>0</v>
      </c>
      <c r="E61" s="200">
        <f t="shared" si="59"/>
        <v>6101.5315525603255</v>
      </c>
      <c r="F61" s="200">
        <f t="shared" si="29"/>
        <v>0</v>
      </c>
      <c r="I61" s="315">
        <f t="shared" si="30"/>
        <v>43174</v>
      </c>
      <c r="J61" s="88">
        <f>VLOOKUP(I61,'Price Data'!$B$4:$AD$1048576,MATCH(N$4,'Price Data'!$B$2:$AE$2,0),FALSE)</f>
        <v>65.86</v>
      </c>
      <c r="K61" s="5">
        <f t="shared" si="0"/>
        <v>0</v>
      </c>
      <c r="M61" s="212" t="str">
        <f>IF(K61&gt;0,(K61+SUM(L$11:L61))/J$6-1,"N/A")</f>
        <v>N/A</v>
      </c>
      <c r="N61" s="344">
        <f>IF(VLOOKUP(N$4,Transactions!$C$5:$M$23,7,FALSE)&gt;I61,0,IF(IFERROR(VLOOKUP(N$4,Transactions!$C$39:$N$42,8,FALSE),0)&gt;I61,VLOOKUP(N$4,Transactions!$C$5:$M$23,5,FALSE),VLOOKUP(N$4,Transactions!$C$5:$M$23,5,FALSE)-IFERROR(VLOOKUP(N$4,Transactions!$C$39:$N$42,5,FALSE),0)))</f>
        <v>0</v>
      </c>
      <c r="P61" s="315">
        <f t="shared" si="31"/>
        <v>43174</v>
      </c>
      <c r="Q61" s="88">
        <f>VLOOKUP(P61,'Price Data'!$B$4:$AD$1048576,MATCH(U$4,'Price Data'!$B$2:$AE$2,0),FALSE)</f>
        <v>59.38</v>
      </c>
      <c r="R61" s="5">
        <f t="shared" si="60"/>
        <v>0</v>
      </c>
      <c r="T61" s="212" t="str">
        <f>IF(R61&gt;0,(R61+SUM(S$11:S61))/Q$6-1,"N/A")</f>
        <v>N/A</v>
      </c>
      <c r="U61" s="344">
        <f>IF(VLOOKUP(U$4,Transactions!$C$5:$M$23,7,FALSE)&gt;P61,0,IF(IFERROR(VLOOKUP(U$4,Transactions!$C$39:$N$42,8,FALSE),0)&gt;P61,VLOOKUP(U$4,Transactions!$C$5:$M$23,5,FALSE),VLOOKUP(U$4,Transactions!$C$5:$M$23,5,FALSE)-IFERROR(VLOOKUP(U$4,Transactions!$C$39:$N$42,5,FALSE),0)))</f>
        <v>0</v>
      </c>
      <c r="W61" s="315">
        <f t="shared" si="32"/>
        <v>43174</v>
      </c>
      <c r="X61" s="88">
        <f>VLOOKUP(W61,'Price Data'!$B$4:$AD$1048576,MATCH(AB$4,'Price Data'!$B$2:$AE$2,0),FALSE)</f>
        <v>103.24</v>
      </c>
      <c r="Y61" s="5">
        <f t="shared" si="61"/>
        <v>0</v>
      </c>
      <c r="Z61" s="79"/>
      <c r="AA61" s="212" t="str">
        <f>IF(Y61&gt;0,(Y61+SUM(Z$11:Z61))/X$6-1,"N/A")</f>
        <v>N/A</v>
      </c>
      <c r="AB61" s="344">
        <f>IF(VLOOKUP(AB$4,Transactions!$C$5:$M$23,7,FALSE)&gt;W61,0,IF(IFERROR(VLOOKUP(AB$4,Transactions!$C$39:$N$42,8,FALSE),0)&gt;W61,VLOOKUP(AB$4,Transactions!$C$5:$M$23,5,FALSE),VLOOKUP(AB$4,Transactions!$C$5:$M$23,5,FALSE)-IFERROR(VLOOKUP(AB$4,Transactions!$C$39:$N$42,5,FALSE),0)))</f>
        <v>0</v>
      </c>
      <c r="AD61" s="315">
        <f t="shared" si="33"/>
        <v>43174</v>
      </c>
      <c r="AE61" s="88">
        <f>VLOOKUP(AD61,'Price Data'!$B$4:$AD$1048576,MATCH(AI$4,'Price Data'!$B$2:$AE$2,0),FALSE)</f>
        <v>73.73</v>
      </c>
      <c r="AF61" s="5">
        <f t="shared" si="62"/>
        <v>0</v>
      </c>
      <c r="AG61" s="79"/>
      <c r="AH61" s="212" t="str">
        <f>IF(AF61&gt;0,(AF61+SUM(AG$11:AG61))/AE$6-1,"N/A")</f>
        <v>N/A</v>
      </c>
      <c r="AI61" s="344">
        <f>IF(VLOOKUP(AI$4,Transactions!$C$5:$M$23,7,FALSE)&gt;AD61,0,IF(IFERROR(VLOOKUP(AI$4,Transactions!$C$39:$N$42,8,FALSE),0)&gt;AD61,VLOOKUP(AI$4,Transactions!$C$5:$M$23,5,FALSE),VLOOKUP(AI$4,Transactions!$C$5:$M$23,5,FALSE)-IFERROR(VLOOKUP(AI$4,Transactions!$C$39:$N$42,5,FALSE),0)))</f>
        <v>0</v>
      </c>
      <c r="AK61" s="315">
        <f t="shared" si="34"/>
        <v>43174</v>
      </c>
      <c r="AL61" s="88">
        <f>VLOOKUP(AK61,'Price Data'!$B$4:$AD$1048576,MATCH(AP$4,'Price Data'!$B$2:$AE$2,0),FALSE)</f>
        <v>441.95</v>
      </c>
      <c r="AM61" s="5">
        <f t="shared" si="63"/>
        <v>0</v>
      </c>
      <c r="AN61" s="79"/>
      <c r="AO61" s="212" t="str">
        <f>IF(AM61&gt;0,(AM61+SUM(AN$11:AN61))/AL$6-1,"N/A")</f>
        <v>N/A</v>
      </c>
      <c r="AP61" s="344">
        <f>IF(VLOOKUP(AP$4,Transactions!$C$5:$M$23,7,FALSE)&gt;AK61,0,IF(IFERROR(VLOOKUP(AP$4,Transactions!$C$39:$N$42,8,FALSE),0)&gt;AK61,VLOOKUP(AP$4,Transactions!$C$5:$M$23,5,FALSE),VLOOKUP(AP$4,Transactions!$C$5:$M$23,5,FALSE)-IFERROR(VLOOKUP(AP$4,Transactions!$C$39:$N$42,5,FALSE),0)))</f>
        <v>0</v>
      </c>
      <c r="AR61" s="315">
        <f t="shared" si="35"/>
        <v>43174</v>
      </c>
      <c r="AS61" s="88">
        <f>VLOOKUP(AR61,'Price Data'!$B$4:$AD$1048576,MATCH(AW$4,'Price Data'!$B$2:$AE$2,0),FALSE)</f>
        <v>114.93</v>
      </c>
      <c r="AT61" s="5">
        <f t="shared" si="64"/>
        <v>0</v>
      </c>
      <c r="AU61" s="79"/>
      <c r="AV61" s="212" t="str">
        <f>IF(AT61&gt;0,(AT61+SUM(AU$11:AU61))/AS$6-1,"N/A")</f>
        <v>N/A</v>
      </c>
      <c r="AW61" s="344">
        <f>IF(VLOOKUP(AW$4,Transactions!$C$5:$M$23,7,FALSE)&gt;AR61,0,IF(IFERROR(VLOOKUP(AW$4,Transactions!$C$39:$N$42,8,FALSE),0)&gt;AR61,VLOOKUP(AW$4,Transactions!$C$5:$M$23,5,FALSE),VLOOKUP(AW$4,Transactions!$C$5:$M$23,5,FALSE)-IFERROR(VLOOKUP(AW$4,Transactions!$C$39:$N$42,5,FALSE),0)))</f>
        <v>0</v>
      </c>
      <c r="AY61" s="315">
        <f t="shared" si="36"/>
        <v>43174</v>
      </c>
      <c r="AZ61" s="88">
        <f>VLOOKUP(AY61,'Price Data'!$B$4:$AD$1048576,MATCH(BD$4,'Price Data'!$B$2:$AE$2,0),FALSE)</f>
        <v>127.22</v>
      </c>
      <c r="BA61" s="5">
        <f t="shared" si="65"/>
        <v>0</v>
      </c>
      <c r="BB61" s="79"/>
      <c r="BC61" s="212" t="str">
        <f>IF(BA61&gt;0,(BA61+SUM(BB$11:BB61))/AZ$6-1,"N/A")</f>
        <v>N/A</v>
      </c>
      <c r="BD61" s="344">
        <f>IF(VLOOKUP(BD$4,Transactions!$C$5:$M$23,7,FALSE)&gt;AY61,0,IF(IFERROR(VLOOKUP(BD$4,Transactions!$C$39:$N$42,8,FALSE),0)&gt;AY61,VLOOKUP(BD$4,Transactions!$C$5:$M$23,5,FALSE),VLOOKUP(BD$4,Transactions!$C$5:$M$23,5,FALSE)-IFERROR(VLOOKUP(BD$4,Transactions!$C$39:$N$42,5,FALSE),0)))</f>
        <v>0</v>
      </c>
      <c r="BF61" s="315">
        <f t="shared" si="37"/>
        <v>43174</v>
      </c>
      <c r="BG61" s="88">
        <f>VLOOKUP(BF61,'Price Data'!$B$4:$AD$1048576,MATCH(BK$4,'Price Data'!$B$2:$AE$2,0),FALSE)</f>
        <v>66.25</v>
      </c>
      <c r="BH61" s="5">
        <f t="shared" si="66"/>
        <v>66.25</v>
      </c>
      <c r="BI61" s="79"/>
      <c r="BJ61" s="212">
        <f>IF(BH61&gt;0,(BH61+SUM(BI$11:BI61))/BG$6-1,"N/A")</f>
        <v>8.7630548302872091E-2</v>
      </c>
      <c r="BK61" s="344">
        <f>IF(VLOOKUP(BK$4,Transactions!$C$5:$M$23,7,FALSE)&gt;BF61,0,IF(IFERROR(VLOOKUP(BK$4,Transactions!$C$39:$N$42,8,FALSE),0)&gt;BF61,VLOOKUP(BK$4,Transactions!$C$5:$M$23,5,FALSE),VLOOKUP(BK$4,Transactions!$C$5:$M$23,5,FALSE)-IFERROR(VLOOKUP(BK$4,Transactions!$C$39:$N$42,5,FALSE),0)))</f>
        <v>10</v>
      </c>
      <c r="BM61" s="315">
        <f t="shared" si="38"/>
        <v>43174</v>
      </c>
      <c r="BN61" s="88">
        <f>VLOOKUP(BM61,'Price Data'!$B$4:$AD$1048576,MATCH(BR$4,'Price Data'!$B$2:$AE$2,0),FALSE)</f>
        <v>60.28</v>
      </c>
      <c r="BO61" s="5">
        <f t="shared" si="67"/>
        <v>60.28</v>
      </c>
      <c r="BP61" s="79"/>
      <c r="BQ61" s="212">
        <f>IF(BO61&gt;0,(BO61+SUM(BP$11:BP61))/BN$6-1,"N/A")</f>
        <v>0.18114241001564957</v>
      </c>
      <c r="BR61" s="344">
        <f>IF(VLOOKUP(BR$4,Transactions!$C$5:$M$23,7,FALSE)&gt;BM61,0,IF(IFERROR(VLOOKUP(BR$4,Transactions!$C$39:$N$42,8,FALSE),0)&gt;BM61,VLOOKUP(BR$4,Transactions!$C$5:$M$23,5,FALSE),VLOOKUP(BR$4,Transactions!$C$5:$M$23,5,FALSE)-IFERROR(VLOOKUP(BR$4,Transactions!$C$39:$N$42,5,FALSE),0)))</f>
        <v>12</v>
      </c>
      <c r="BT61" s="315">
        <f t="shared" si="39"/>
        <v>43174</v>
      </c>
      <c r="BU61" s="88">
        <f>VLOOKUP(BT61,'Price Data'!$B$4:$AD$1048576,MATCH(BY$4,'Price Data'!$B$2:$AE$2,0),FALSE)</f>
        <v>88.15</v>
      </c>
      <c r="BV61" s="5">
        <f t="shared" si="68"/>
        <v>88.15</v>
      </c>
      <c r="BW61" s="79"/>
      <c r="BX61" s="212">
        <f>IF(BV61&gt;0,(BV61+SUM(BW$11:BW61))/BU$6-1,"N/A")</f>
        <v>-2.3875013752888141E-2</v>
      </c>
      <c r="BY61" s="344">
        <f>IF(VLOOKUP(BY$4,Transactions!$C$5:$M$23,7,FALSE)&gt;BT61,0,IF(IFERROR(VLOOKUP(BY$4,Transactions!$C$39:$N$42,8,FALSE),0)&gt;BT61,VLOOKUP(BY$4,Transactions!$C$5:$M$23,5,FALSE),VLOOKUP(BY$4,Transactions!$C$5:$M$23,5,FALSE)-IFERROR(VLOOKUP(BY$4,Transactions!$C$39:$N$42,5,FALSE),0)))</f>
        <v>11</v>
      </c>
      <c r="CA61" s="315">
        <f t="shared" si="40"/>
        <v>43174</v>
      </c>
      <c r="CB61" s="88">
        <f>VLOOKUP(CA61,'Price Data'!$B$4:$AD$1048576,MATCH(CF$4,'Price Data'!$B$2:$AE$2,0),FALSE)</f>
        <v>226.89</v>
      </c>
      <c r="CC61" s="5">
        <f t="shared" si="69"/>
        <v>226.89</v>
      </c>
      <c r="CD61" s="79"/>
      <c r="CE61" s="212">
        <f>IF(CC61&gt;0,(CC61+SUM(CD$11:CD61))/CB$6-1,"N/A")</f>
        <v>-5.0750317189481864E-3</v>
      </c>
      <c r="CF61" s="344">
        <f>IF(VLOOKUP(CF$4,Transactions!$C$5:$M$23,7,FALSE)&gt;CA61,0,IF(IFERROR(VLOOKUP(CF$4,Transactions!$C$39:$N$42,8,FALSE),0)&gt;CA61,VLOOKUP(CF$4,Transactions!$C$5:$M$23,5,FALSE),VLOOKUP(CF$4,Transactions!$C$5:$M$23,5,FALSE)-IFERROR(VLOOKUP(CF$4,Transactions!$C$39:$N$42,5,FALSE),0)))</f>
        <v>6</v>
      </c>
      <c r="CH61" s="315">
        <f t="shared" si="41"/>
        <v>43174</v>
      </c>
      <c r="CI61" s="88">
        <f>VLOOKUP(CH61,'Price Data'!$B$4:$AD$1048576,MATCH(CM$4,'Price Data'!$B$2:$AE$2,0),FALSE)</f>
        <v>82.57</v>
      </c>
      <c r="CJ61" s="5">
        <f t="shared" si="70"/>
        <v>82.57</v>
      </c>
      <c r="CK61" s="79"/>
      <c r="CL61" s="212">
        <f>IF(CJ61&gt;0,(CJ61+SUM(CK$11:CK61))/CI$6-1,"N/A")</f>
        <v>0.12157022548220575</v>
      </c>
      <c r="CM61" s="344">
        <f>IF(VLOOKUP(CM$4,Transactions!$C$5:$M$23,7,FALSE)&gt;CH61,0,IF(IFERROR(VLOOKUP(CM$4,Transactions!$C$39:$N$42,8,FALSE),0)&gt;CH61,VLOOKUP(CM$4,Transactions!$C$5:$M$23,5,FALSE),VLOOKUP(CM$4,Transactions!$C$5:$M$23,5,FALSE)-IFERROR(VLOOKUP(CM$4,Transactions!$C$39:$N$42,5,FALSE),0)))</f>
        <v>19</v>
      </c>
      <c r="CO61" s="315">
        <f t="shared" si="42"/>
        <v>43174</v>
      </c>
      <c r="CP61" s="88">
        <f>VLOOKUP(CO61,'Price Data'!$B$4:$AD$1048576,MATCH(CT$4,'Price Data'!$B$2:$AE$2,0),FALSE)</f>
        <v>123.4</v>
      </c>
      <c r="CQ61" s="5">
        <f t="shared" si="71"/>
        <v>123.4</v>
      </c>
      <c r="CR61" s="79"/>
      <c r="CS61" s="212">
        <f>IF(CQ61&gt;0,(CQ61+SUM(CR$11:CR61))/CP$6-1,"N/A")</f>
        <v>9.8255606977572185E-2</v>
      </c>
      <c r="CT61" s="344">
        <f>IF(VLOOKUP(CT$4,Transactions!$C$5:$M$23,7,FALSE)&gt;CO61,0,IF(IFERROR(VLOOKUP(CT$4,Transactions!$C$39:$N$42,8,FALSE),0)&gt;CO61,VLOOKUP(CT$4,Transactions!$C$5:$M$23,5,FALSE),VLOOKUP(CT$4,Transactions!$C$5:$M$23,5,FALSE)-IFERROR(VLOOKUP(CT$4,Transactions!$C$39:$N$42,5,FALSE),0)))</f>
        <v>7</v>
      </c>
      <c r="CV61" s="315">
        <f t="shared" si="43"/>
        <v>43174</v>
      </c>
      <c r="CW61" s="88">
        <f>VLOOKUP(CV61,'Price Data'!$B$4:$AD$1048576,MATCH(DA$4,'Price Data'!$B$2:$AE$2,0),FALSE)</f>
        <v>198.61</v>
      </c>
      <c r="CX61" s="5">
        <f t="shared" si="72"/>
        <v>198.61</v>
      </c>
      <c r="CY61" s="79"/>
      <c r="CZ61" s="212">
        <f>IF(CX61&gt;0,(CX61+SUM(CY$11:CY61))/CW$6-1,"N/A")</f>
        <v>5.5818404125245857E-2</v>
      </c>
      <c r="DA61" s="344">
        <f>IF(VLOOKUP(DA$4,Transactions!$C$5:$M$23,7,FALSE)&gt;CV61,0,IF(IFERROR(VLOOKUP(DA$4,Transactions!$C$39:$N$42,8,FALSE),0)&gt;CV61,VLOOKUP(DA$4,Transactions!$C$5:$M$23,5,FALSE),VLOOKUP(DA$4,Transactions!$C$5:$M$23,5,FALSE)-IFERROR(VLOOKUP(DA$4,Transactions!$C$39:$N$42,5,FALSE),0)))</f>
        <v>9.4038062835574934</v>
      </c>
      <c r="DC61" s="315">
        <f t="shared" si="44"/>
        <v>43174</v>
      </c>
      <c r="DD61" s="88">
        <f>VLOOKUP(DC61,'Price Data'!$B$4:$AD$1048576,MATCH(DH$4,'Price Data'!$B$2:$AE$2,0),FALSE)</f>
        <v>162.87</v>
      </c>
      <c r="DE61" s="5">
        <f t="shared" si="73"/>
        <v>162.87</v>
      </c>
      <c r="DF61" s="79"/>
      <c r="DG61" s="212">
        <f>IF(DE61&gt;0,(DE61+SUM(DF$11:DF61))/DD$6-1,"N/A")</f>
        <v>2.9714863754188636E-2</v>
      </c>
      <c r="DH61" s="344">
        <f>IF(VLOOKUP(DH$4,Transactions!$C$5:$M$23,7,FALSE)&gt;DC61,0,IF(IFERROR(VLOOKUP(DH$4,Transactions!$C$39:$N$42,8,FALSE),0)&gt;DC61,VLOOKUP(DH$4,Transactions!$C$5:$M$23,5,FALSE),VLOOKUP(DH$4,Transactions!$C$5:$M$23,5,FALSE)-IFERROR(VLOOKUP(DH$4,Transactions!$C$39:$N$42,5,FALSE),0)))</f>
        <v>64.264399064297919</v>
      </c>
      <c r="DJ61" s="315">
        <f t="shared" si="45"/>
        <v>43174</v>
      </c>
      <c r="DK61" s="88">
        <f>VLOOKUP(DJ61,'Price Data'!$B$4:$AD$1048576,MATCH(DO$4,'Price Data'!$B$2:$AE$2,0),FALSE)</f>
        <v>247.4</v>
      </c>
      <c r="DL61" s="5">
        <f t="shared" si="74"/>
        <v>247.4</v>
      </c>
      <c r="DM61" s="79"/>
      <c r="DN61" s="212">
        <f>IF(DL61&gt;0,(DL61+SUM(DM$11:DM61))/DK$6-1,"N/A")</f>
        <v>-6.3730009218806449E-3</v>
      </c>
      <c r="DO61" s="344">
        <f>IF(VLOOKUP(DO$4,Transactions!$C$5:$M$23,7,FALSE)&gt;DJ61,0,IF(IFERROR(VLOOKUP(DO$4,Transactions!$C$39:$N$42,8,FALSE),0)&gt;DJ61,VLOOKUP(DO$4,Transactions!$C$5:$M$23,5,FALSE),VLOOKUP(DO$4,Transactions!$C$5:$M$23,5,FALSE)-IFERROR(VLOOKUP(DO$4,Transactions!$C$39:$N$42,5,FALSE),0)))</f>
        <v>8</v>
      </c>
      <c r="DQ61" s="315">
        <f t="shared" si="46"/>
        <v>43174</v>
      </c>
      <c r="DR61" s="88">
        <f>VLOOKUP(DQ61,'Price Data'!$B$4:$AD$1048576,MATCH(DV$4,'Price Data'!$B$2:$AE$2,0),FALSE)</f>
        <v>94.18</v>
      </c>
      <c r="DS61" s="5">
        <f t="shared" si="75"/>
        <v>94.18</v>
      </c>
      <c r="DT61" s="79"/>
      <c r="DU61" s="212">
        <f>IF(DS61&gt;0,(DS61+SUM(DT$11:DT61))/DR$6-1,"N/A")</f>
        <v>0.10591536123451029</v>
      </c>
      <c r="DV61" s="344">
        <f>IF(VLOOKUP(DV$4,Transactions!$C$5:$M$23,7,FALSE)&gt;DQ61,0,IF(IFERROR(VLOOKUP(DV$4,Transactions!$C$39:$N$42,8,FALSE),0)&gt;DQ61,VLOOKUP(DV$4,Transactions!$C$5:$M$23,5,FALSE),VLOOKUP(DV$4,Transactions!$C$5:$M$23,5,FALSE)-IFERROR(VLOOKUP(DV$4,Transactions!$C$39:$N$42,5,FALSE),0)))</f>
        <v>23</v>
      </c>
      <c r="DX61" s="315">
        <f t="shared" si="47"/>
        <v>43174</v>
      </c>
      <c r="DY61" s="88">
        <f>VLOOKUP(DX61,'Price Data'!$B$4:$AD$1048576,MATCH(EC$4,'Price Data'!$B$2:$AE$2,0),FALSE)</f>
        <v>66.39</v>
      </c>
      <c r="DZ61" s="5">
        <f t="shared" si="76"/>
        <v>66.39</v>
      </c>
      <c r="EA61" s="79"/>
      <c r="EB61" s="212">
        <f>IF(DZ61&gt;0,(DZ61+SUM(EA$11:EA61))/DY$6-1,"N/A")</f>
        <v>6.4588329336530803E-2</v>
      </c>
      <c r="EC61" s="344">
        <f>IF(VLOOKUP(EC$4,Transactions!$C$5:$M$23,7,FALSE)&gt;DX61,0,IF(IFERROR(VLOOKUP(EC$4,Transactions!$C$39:$N$42,8,FALSE),0)&gt;DX61,VLOOKUP(EC$4,Transactions!$C$5:$M$23,5,FALSE),VLOOKUP(EC$4,Transactions!$C$5:$M$23,5,FALSE)-IFERROR(VLOOKUP(EC$4,Transactions!$C$39:$N$42,5,FALSE),0)))</f>
        <v>27</v>
      </c>
      <c r="EF61" s="315">
        <f t="shared" si="48"/>
        <v>43174</v>
      </c>
      <c r="EG61" s="88">
        <f>VLOOKUP(EF61,'Price Data'!$B$4:$AD$1048576,MATCH(EK$4,'Price Data'!$B$2:$AE$2,0),FALSE)</f>
        <v>10.73</v>
      </c>
      <c r="EH61" s="5">
        <f t="shared" si="77"/>
        <v>0</v>
      </c>
      <c r="EI61" s="79"/>
      <c r="EJ61" s="212" t="str">
        <f>IF(EH61&gt;0,(EH61+SUM(EI$11:EI61))/EG$6-1,"N/A")</f>
        <v>N/A</v>
      </c>
      <c r="EK61" s="344">
        <f>IF(VLOOKUP(EK$4,Transactions!$C$26:$M$34,7,FALSE)&gt;EF61,0,IF(IFERROR(VLOOKUP(EK$4,Transactions!$C$45:$N98,8,FALSE),0)&gt;EF61,VLOOKUP(EK$4,Transactions!$C$26:$M$34,5,FALSE),VLOOKUP(EK$4,Transactions!$C$26:$M$34,5,FALSE)-IFERROR(VLOOKUP(EK$4,Transactions!$C$45:$N$47,5,FALSE),0)))</f>
        <v>0</v>
      </c>
      <c r="EM61" s="315">
        <f t="shared" si="49"/>
        <v>43174</v>
      </c>
      <c r="EN61" s="88">
        <f>VLOOKUP(EM61,'Price Data'!$B$4:$AD$1048576,MATCH(ER$4,'Price Data'!$B$2:$AE$2,0),FALSE)</f>
        <v>85.62</v>
      </c>
      <c r="EO61" s="5">
        <f t="shared" si="78"/>
        <v>85.62</v>
      </c>
      <c r="EP61" s="79"/>
      <c r="EQ61" s="212">
        <f>IF(EO61&gt;0,(EO61+SUM(EP$11:EP61))/EN$6-1,"N/A")</f>
        <v>-1.0692184276873795E-2</v>
      </c>
      <c r="ER61" s="344">
        <f>IF(VLOOKUP(ER$4,Transactions!$C$26:$M$34,7,FALSE)&gt;EM61,0,IF(IFERROR(VLOOKUP(ER$4,Transactions!$C$45:$N98,8,FALSE),0)&gt;EM61,VLOOKUP(ER$4,Transactions!$C$26:$M$34,5,FALSE),VLOOKUP(ER$4,Transactions!$C$26:$M$34,5,FALSE)-IFERROR(VLOOKUP(ER$4,Transactions!$C$45:$N$47,5,FALSE),0)))</f>
        <v>0</v>
      </c>
      <c r="ET61" s="315">
        <f t="shared" si="50"/>
        <v>43174</v>
      </c>
      <c r="EU61" s="88">
        <f>VLOOKUP(ET61,'Price Data'!$B$4:$AD$1048576,MATCH(EY$4,'Price Data'!$B$2:$AE$2,0),FALSE)</f>
        <v>84.52</v>
      </c>
      <c r="EV61" s="5">
        <f t="shared" si="79"/>
        <v>84.52</v>
      </c>
      <c r="EW61" s="79"/>
      <c r="EX61" s="212">
        <f>IF(EV61&gt;0,(EV61+SUM(EW$11:EW61))/EU$6-1,"N/A")</f>
        <v>-2.7772056299347869E-2</v>
      </c>
      <c r="EY61" s="344">
        <f>IF(VLOOKUP(EY$4,Transactions!$C$26:$M$34,7,FALSE)&gt;ET61,0,IF(IFERROR(VLOOKUP(EY$4,Transactions!$C$45:$N98,8,FALSE),0)&gt;ET61,VLOOKUP(EY$4,Transactions!$C$26:$M$34,5,FALSE),VLOOKUP(EY$4,Transactions!$C$26:$M$34,5,FALSE)-IFERROR(VLOOKUP(EY$4,Transactions!$C$45:$N$47,5,FALSE),0)))</f>
        <v>12.608879734523402</v>
      </c>
      <c r="FA61" s="315">
        <f t="shared" si="51"/>
        <v>43174</v>
      </c>
      <c r="FB61" s="88">
        <f>VLOOKUP(FA61,'Price Data'!$B$4:$AD$1048576,MATCH(FF$4,'Price Data'!$B$2:$AE$2,0),FALSE)</f>
        <v>50.242199999999997</v>
      </c>
      <c r="FC61" s="5">
        <f t="shared" si="80"/>
        <v>50.242199999999997</v>
      </c>
      <c r="FD61" s="79"/>
      <c r="FE61" s="212">
        <f>IF(FC61&gt;0,(FC61+SUM(FD$11:FD61))/FB$6-1,"N/A")</f>
        <v>-1.5755802613614311E-2</v>
      </c>
      <c r="FF61" s="344">
        <f>IF(VLOOKUP(FF$4,Transactions!$C$26:$M$34,7,FALSE)&gt;FA61,0,IF(IFERROR(VLOOKUP(FF$4,Transactions!$C$45:$N98,8,FALSE),0)&gt;FA61,VLOOKUP(FF$4,Transactions!$C$26:$M$34,5,FALSE),VLOOKUP(FF$4,Transactions!$C$26:$M$34,5,FALSE)-IFERROR(VLOOKUP(FF$4,Transactions!$C$45:$N$47,5,FALSE),0)))</f>
        <v>20.356738833625901</v>
      </c>
      <c r="FH61" s="315">
        <f t="shared" si="52"/>
        <v>43174</v>
      </c>
      <c r="FI61" s="88">
        <f>VLOOKUP(FH61,'Price Data'!$B$4:$AD$1048576,MATCH(FM$4,'Price Data'!$B$2:$AE$2,0),FALSE)</f>
        <v>24.31</v>
      </c>
      <c r="FJ61" s="5">
        <f t="shared" si="81"/>
        <v>24.31</v>
      </c>
      <c r="FK61" s="79"/>
      <c r="FL61" s="212">
        <f>IF(FJ61&gt;0,(FJ61+SUM(FK$11:FK61))/FI$6-1,"N/A")</f>
        <v>-1.6427104722793739E-3</v>
      </c>
      <c r="FM61" s="344">
        <f>IF(VLOOKUP(FM$4,Transactions!$C$26:$M$34,7,FALSE)&gt;FH61,0,IF(IFERROR(VLOOKUP(FM$4,Transactions!$C$45:$N98,8,FALSE),0)&gt;FH61,VLOOKUP(FM$4,Transactions!$C$26:$M$34,5,FALSE),VLOOKUP(FM$4,Transactions!$C$26:$M$34,5,FALSE)-IFERROR(VLOOKUP(FM$4,Transactions!$C$45:$N$47,5,FALSE),0)))</f>
        <v>64.516221765913755</v>
      </c>
      <c r="FO61" s="315">
        <f t="shared" si="53"/>
        <v>43174</v>
      </c>
      <c r="FP61" s="88">
        <f>VLOOKUP(FO61,'Price Data'!$B$4:$AD$1048576,MATCH(FT$4,'Price Data'!$B$2:$AE$2,0),FALSE)</f>
        <v>102.49</v>
      </c>
      <c r="FQ61" s="5">
        <f t="shared" si="82"/>
        <v>102.49</v>
      </c>
      <c r="FR61" s="79"/>
      <c r="FS61" s="212">
        <f>IF(FQ61&gt;0,(FQ61+SUM(FR$11:FR61))/FP$6-1,"N/A")</f>
        <v>-2.6077484133750106E-2</v>
      </c>
      <c r="FT61" s="344">
        <f>IF(VLOOKUP(FT$4,Transactions!$C$26:$M$34,7,FALSE)&gt;FO61,0,IF(IFERROR(VLOOKUP(FT$4,Transactions!$C$45:$N98,8,FALSE),0)&gt;FO61,VLOOKUP(FT$4,Transactions!$C$26:$M$34,5,FALSE),VLOOKUP(FT$4,Transactions!$C$26:$M$34,5,FALSE)-IFERROR(VLOOKUP(FT$4,Transactions!$C$45:$N$47,5,FALSE),0)))</f>
        <v>4.6685611442644692</v>
      </c>
      <c r="FV61" s="315">
        <f t="shared" si="54"/>
        <v>43174</v>
      </c>
      <c r="FW61" s="88">
        <f>VLOOKUP(FV61,'Price Data'!$B$4:$AD$1048576,MATCH(GA$4,'Price Data'!$B$2:$AE$2,0),FALSE)</f>
        <v>112.24</v>
      </c>
      <c r="FX61" s="5">
        <f t="shared" si="83"/>
        <v>112.24</v>
      </c>
      <c r="FY61" s="79"/>
      <c r="FZ61" s="212">
        <f>IF(FX61&gt;0,(FX61+SUM(FY$11:FY61))/FW$6-1,"N/A")</f>
        <v>-2.7648578811369506E-2</v>
      </c>
      <c r="GA61" s="344">
        <f>IF(VLOOKUP(GA$4,Transactions!$C$26:$M$34,7,FALSE)&gt;FV61,0,IF(IFERROR(VLOOKUP(GA$4,Transactions!$C$45:$N98,8,FALSE),0)&gt;FV61,VLOOKUP(GA$4,Transactions!$C$26:$M$34,5,FALSE),VLOOKUP(GA$4,Transactions!$C$26:$M$34,5,FALSE)-IFERROR(VLOOKUP(GA$4,Transactions!$C$45:$N$47,5,FALSE),0)))</f>
        <v>17.517743324720069</v>
      </c>
      <c r="GD61" s="315">
        <f t="shared" si="55"/>
        <v>43174</v>
      </c>
      <c r="GE61" s="88">
        <f>VLOOKUP(GD61,'Price Data'!$B$4:$AD$1048576,MATCH(GI$4,'Price Data'!$B$2:$AE$2,0),FALSE)</f>
        <v>1625.9</v>
      </c>
      <c r="GF61" s="5">
        <f t="shared" si="84"/>
        <v>1625.9</v>
      </c>
      <c r="GG61" s="79"/>
      <c r="GH61" s="212">
        <f>IF(GF61&gt;0,(GF61+SUM(GG$11:GG61))/GE$6-1,"N/A")</f>
        <v>2.7249695154697218E-2</v>
      </c>
      <c r="GI61" s="374">
        <v>0.5</v>
      </c>
      <c r="GK61" s="315">
        <f t="shared" si="56"/>
        <v>43174</v>
      </c>
      <c r="GL61" s="88">
        <f>VLOOKUP(GK61,'Price Data'!$B$4:$AD$1048576,MATCH(GP$4,'Price Data'!$B$2:$AE$2,0),FALSE)</f>
        <v>2133.35</v>
      </c>
      <c r="GM61" s="5">
        <f t="shared" si="26"/>
        <v>2133.35</v>
      </c>
      <c r="GN61" s="79"/>
      <c r="GO61" s="212">
        <f>IF(GM61&gt;0,(GM61+SUM(GN$11:GN61))/GL$6-1,"N/A")</f>
        <v>1.4214742446932549E-2</v>
      </c>
      <c r="GP61" s="374">
        <v>0.2</v>
      </c>
      <c r="GR61" s="315">
        <f t="shared" si="57"/>
        <v>43174</v>
      </c>
      <c r="GS61" s="88">
        <f>VLOOKUP(GR61,'Price Data'!$B$4:$AD$1048576,MATCH(GW$4,'Price Data'!$B$2:$AE$2,0),FALSE)</f>
        <v>2007.15</v>
      </c>
      <c r="GT61" s="5">
        <f t="shared" si="85"/>
        <v>2007.15</v>
      </c>
      <c r="GU61" s="79"/>
      <c r="GV61" s="212">
        <f>IF(GT61&gt;0,(GT61+SUM(GU$11:GU61))/GS$6-1,"N/A")</f>
        <v>-1.9165644531536241E-2</v>
      </c>
      <c r="GW61" s="374">
        <v>0.3</v>
      </c>
    </row>
    <row r="62" spans="1:205" x14ac:dyDescent="0.25">
      <c r="A62">
        <v>52</v>
      </c>
      <c r="B62" s="315">
        <f>'Price Data'!B56</f>
        <v>43175</v>
      </c>
      <c r="C62" s="200">
        <f t="shared" si="58"/>
        <v>24470.830248471244</v>
      </c>
      <c r="D62" s="200">
        <f t="shared" si="28"/>
        <v>0</v>
      </c>
      <c r="E62" s="200">
        <f t="shared" si="59"/>
        <v>6098.8270596473831</v>
      </c>
      <c r="F62" s="200">
        <f t="shared" si="29"/>
        <v>0</v>
      </c>
      <c r="I62" s="315">
        <f t="shared" si="30"/>
        <v>43175</v>
      </c>
      <c r="J62" s="88">
        <f>VLOOKUP(I62,'Price Data'!$B$4:$AD$1048576,MATCH(N$4,'Price Data'!$B$2:$AE$2,0),FALSE)</f>
        <v>65.650000000000006</v>
      </c>
      <c r="K62" s="5">
        <f t="shared" si="0"/>
        <v>0</v>
      </c>
      <c r="M62" s="212" t="str">
        <f>IF(K62&gt;0,(K62+SUM(L$11:L62))/J$6-1,"N/A")</f>
        <v>N/A</v>
      </c>
      <c r="N62" s="344">
        <f>IF(VLOOKUP(N$4,Transactions!$C$5:$M$23,7,FALSE)&gt;I62,0,IF(IFERROR(VLOOKUP(N$4,Transactions!$C$39:$N$42,8,FALSE),0)&gt;I62,VLOOKUP(N$4,Transactions!$C$5:$M$23,5,FALSE),VLOOKUP(N$4,Transactions!$C$5:$M$23,5,FALSE)-IFERROR(VLOOKUP(N$4,Transactions!$C$39:$N$42,5,FALSE),0)))</f>
        <v>0</v>
      </c>
      <c r="P62" s="315">
        <f t="shared" si="31"/>
        <v>43175</v>
      </c>
      <c r="Q62" s="88">
        <f>VLOOKUP(P62,'Price Data'!$B$4:$AD$1048576,MATCH(U$4,'Price Data'!$B$2:$AE$2,0),FALSE)</f>
        <v>59.15</v>
      </c>
      <c r="R62" s="5">
        <f t="shared" si="60"/>
        <v>0</v>
      </c>
      <c r="T62" s="212" t="str">
        <f>IF(R62&gt;0,(R62+SUM(S$11:S62))/Q$6-1,"N/A")</f>
        <v>N/A</v>
      </c>
      <c r="U62" s="344">
        <f>IF(VLOOKUP(U$4,Transactions!$C$5:$M$23,7,FALSE)&gt;P62,0,IF(IFERROR(VLOOKUP(U$4,Transactions!$C$39:$N$42,8,FALSE),0)&gt;P62,VLOOKUP(U$4,Transactions!$C$5:$M$23,5,FALSE),VLOOKUP(U$4,Transactions!$C$5:$M$23,5,FALSE)-IFERROR(VLOOKUP(U$4,Transactions!$C$39:$N$42,5,FALSE),0)))</f>
        <v>0</v>
      </c>
      <c r="W62" s="315">
        <f t="shared" si="32"/>
        <v>43175</v>
      </c>
      <c r="X62" s="88">
        <f>VLOOKUP(W62,'Price Data'!$B$4:$AD$1048576,MATCH(AB$4,'Price Data'!$B$2:$AE$2,0),FALSE)</f>
        <v>102.87</v>
      </c>
      <c r="Y62" s="5">
        <f t="shared" si="61"/>
        <v>0</v>
      </c>
      <c r="Z62" s="79"/>
      <c r="AA62" s="212" t="str">
        <f>IF(Y62&gt;0,(Y62+SUM(Z$11:Z62))/X$6-1,"N/A")</f>
        <v>N/A</v>
      </c>
      <c r="AB62" s="344">
        <f>IF(VLOOKUP(AB$4,Transactions!$C$5:$M$23,7,FALSE)&gt;W62,0,IF(IFERROR(VLOOKUP(AB$4,Transactions!$C$39:$N$42,8,FALSE),0)&gt;W62,VLOOKUP(AB$4,Transactions!$C$5:$M$23,5,FALSE),VLOOKUP(AB$4,Transactions!$C$5:$M$23,5,FALSE)-IFERROR(VLOOKUP(AB$4,Transactions!$C$39:$N$42,5,FALSE),0)))</f>
        <v>0</v>
      </c>
      <c r="AD62" s="315">
        <f t="shared" si="33"/>
        <v>43175</v>
      </c>
      <c r="AE62" s="88">
        <f>VLOOKUP(AD62,'Price Data'!$B$4:$AD$1048576,MATCH(AI$4,'Price Data'!$B$2:$AE$2,0),FALSE)</f>
        <v>74.27</v>
      </c>
      <c r="AF62" s="5">
        <f t="shared" si="62"/>
        <v>0</v>
      </c>
      <c r="AG62" s="79"/>
      <c r="AH62" s="212" t="str">
        <f>IF(AF62&gt;0,(AF62+SUM(AG$11:AG62))/AE$6-1,"N/A")</f>
        <v>N/A</v>
      </c>
      <c r="AI62" s="344">
        <f>IF(VLOOKUP(AI$4,Transactions!$C$5:$M$23,7,FALSE)&gt;AD62,0,IF(IFERROR(VLOOKUP(AI$4,Transactions!$C$39:$N$42,8,FALSE),0)&gt;AD62,VLOOKUP(AI$4,Transactions!$C$5:$M$23,5,FALSE),VLOOKUP(AI$4,Transactions!$C$5:$M$23,5,FALSE)-IFERROR(VLOOKUP(AI$4,Transactions!$C$39:$N$42,5,FALSE),0)))</f>
        <v>0</v>
      </c>
      <c r="AK62" s="315">
        <f t="shared" si="34"/>
        <v>43175</v>
      </c>
      <c r="AL62" s="88">
        <f>VLOOKUP(AK62,'Price Data'!$B$4:$AD$1048576,MATCH(AP$4,'Price Data'!$B$2:$AE$2,0),FALSE)</f>
        <v>435.86</v>
      </c>
      <c r="AM62" s="5">
        <f t="shared" si="63"/>
        <v>0</v>
      </c>
      <c r="AN62" s="79"/>
      <c r="AO62" s="212" t="str">
        <f>IF(AM62&gt;0,(AM62+SUM(AN$11:AN62))/AL$6-1,"N/A")</f>
        <v>N/A</v>
      </c>
      <c r="AP62" s="344">
        <f>IF(VLOOKUP(AP$4,Transactions!$C$5:$M$23,7,FALSE)&gt;AK62,0,IF(IFERROR(VLOOKUP(AP$4,Transactions!$C$39:$N$42,8,FALSE),0)&gt;AK62,VLOOKUP(AP$4,Transactions!$C$5:$M$23,5,FALSE),VLOOKUP(AP$4,Transactions!$C$5:$M$23,5,FALSE)-IFERROR(VLOOKUP(AP$4,Transactions!$C$39:$N$42,5,FALSE),0)))</f>
        <v>0</v>
      </c>
      <c r="AR62" s="315">
        <f t="shared" si="35"/>
        <v>43175</v>
      </c>
      <c r="AS62" s="88">
        <f>VLOOKUP(AR62,'Price Data'!$B$4:$AD$1048576,MATCH(AW$4,'Price Data'!$B$2:$AE$2,0),FALSE)</f>
        <v>113.71</v>
      </c>
      <c r="AT62" s="5">
        <f t="shared" si="64"/>
        <v>0</v>
      </c>
      <c r="AU62" s="79"/>
      <c r="AV62" s="212" t="str">
        <f>IF(AT62&gt;0,(AT62+SUM(AU$11:AU62))/AS$6-1,"N/A")</f>
        <v>N/A</v>
      </c>
      <c r="AW62" s="344">
        <f>IF(VLOOKUP(AW$4,Transactions!$C$5:$M$23,7,FALSE)&gt;AR62,0,IF(IFERROR(VLOOKUP(AW$4,Transactions!$C$39:$N$42,8,FALSE),0)&gt;AR62,VLOOKUP(AW$4,Transactions!$C$5:$M$23,5,FALSE),VLOOKUP(AW$4,Transactions!$C$5:$M$23,5,FALSE)-IFERROR(VLOOKUP(AW$4,Transactions!$C$39:$N$42,5,FALSE),0)))</f>
        <v>0</v>
      </c>
      <c r="AY62" s="315">
        <f t="shared" si="36"/>
        <v>43175</v>
      </c>
      <c r="AZ62" s="88">
        <f>VLOOKUP(AY62,'Price Data'!$B$4:$AD$1048576,MATCH(BD$4,'Price Data'!$B$2:$AE$2,0),FALSE)</f>
        <v>125.97</v>
      </c>
      <c r="BA62" s="5">
        <f t="shared" si="65"/>
        <v>0</v>
      </c>
      <c r="BB62" s="79"/>
      <c r="BC62" s="212" t="str">
        <f>IF(BA62&gt;0,(BA62+SUM(BB$11:BB62))/AZ$6-1,"N/A")</f>
        <v>N/A</v>
      </c>
      <c r="BD62" s="344">
        <f>IF(VLOOKUP(BD$4,Transactions!$C$5:$M$23,7,FALSE)&gt;AY62,0,IF(IFERROR(VLOOKUP(BD$4,Transactions!$C$39:$N$42,8,FALSE),0)&gt;AY62,VLOOKUP(BD$4,Transactions!$C$5:$M$23,5,FALSE),VLOOKUP(BD$4,Transactions!$C$5:$M$23,5,FALSE)-IFERROR(VLOOKUP(BD$4,Transactions!$C$39:$N$42,5,FALSE),0)))</f>
        <v>0</v>
      </c>
      <c r="BF62" s="315">
        <f t="shared" si="37"/>
        <v>43175</v>
      </c>
      <c r="BG62" s="88">
        <f>VLOOKUP(BF62,'Price Data'!$B$4:$AD$1048576,MATCH(BK$4,'Price Data'!$B$2:$AE$2,0),FALSE)</f>
        <v>66.599999999999994</v>
      </c>
      <c r="BH62" s="5">
        <f t="shared" si="66"/>
        <v>66.599999999999994</v>
      </c>
      <c r="BI62" s="79"/>
      <c r="BJ62" s="212">
        <f>IF(BH62&gt;0,(BH62+SUM(BI$11:BI62))/BG$6-1,"N/A")</f>
        <v>9.3342036553524688E-2</v>
      </c>
      <c r="BK62" s="344">
        <f>IF(VLOOKUP(BK$4,Transactions!$C$5:$M$23,7,FALSE)&gt;BF62,0,IF(IFERROR(VLOOKUP(BK$4,Transactions!$C$39:$N$42,8,FALSE),0)&gt;BF62,VLOOKUP(BK$4,Transactions!$C$5:$M$23,5,FALSE),VLOOKUP(BK$4,Transactions!$C$5:$M$23,5,FALSE)-IFERROR(VLOOKUP(BK$4,Transactions!$C$39:$N$42,5,FALSE),0)))</f>
        <v>10</v>
      </c>
      <c r="BM62" s="315">
        <f t="shared" si="38"/>
        <v>43175</v>
      </c>
      <c r="BN62" s="88">
        <f>VLOOKUP(BM62,'Price Data'!$B$4:$AD$1048576,MATCH(BR$4,'Price Data'!$B$2:$AE$2,0),FALSE)</f>
        <v>59.44</v>
      </c>
      <c r="BO62" s="5">
        <f t="shared" si="67"/>
        <v>59.44</v>
      </c>
      <c r="BP62" s="79"/>
      <c r="BQ62" s="212">
        <f>IF(BO62&gt;0,(BO62+SUM(BP$11:BP62))/BN$6-1,"N/A")</f>
        <v>0.16471048513302033</v>
      </c>
      <c r="BR62" s="344">
        <f>IF(VLOOKUP(BR$4,Transactions!$C$5:$M$23,7,FALSE)&gt;BM62,0,IF(IFERROR(VLOOKUP(BR$4,Transactions!$C$39:$N$42,8,FALSE),0)&gt;BM62,VLOOKUP(BR$4,Transactions!$C$5:$M$23,5,FALSE),VLOOKUP(BR$4,Transactions!$C$5:$M$23,5,FALSE)-IFERROR(VLOOKUP(BR$4,Transactions!$C$39:$N$42,5,FALSE),0)))</f>
        <v>12</v>
      </c>
      <c r="BT62" s="315">
        <f t="shared" si="39"/>
        <v>43175</v>
      </c>
      <c r="BU62" s="88">
        <f>VLOOKUP(BT62,'Price Data'!$B$4:$AD$1048576,MATCH(BY$4,'Price Data'!$B$2:$AE$2,0),FALSE)</f>
        <v>87.74</v>
      </c>
      <c r="BV62" s="5">
        <f t="shared" si="68"/>
        <v>87.74</v>
      </c>
      <c r="BW62" s="79"/>
      <c r="BX62" s="212">
        <f>IF(BV62&gt;0,(BV62+SUM(BW$11:BW62))/BU$6-1,"N/A")</f>
        <v>-2.8385961051821007E-2</v>
      </c>
      <c r="BY62" s="344">
        <f>IF(VLOOKUP(BY$4,Transactions!$C$5:$M$23,7,FALSE)&gt;BT62,0,IF(IFERROR(VLOOKUP(BY$4,Transactions!$C$39:$N$42,8,FALSE),0)&gt;BT62,VLOOKUP(BY$4,Transactions!$C$5:$M$23,5,FALSE),VLOOKUP(BY$4,Transactions!$C$5:$M$23,5,FALSE)-IFERROR(VLOOKUP(BY$4,Transactions!$C$39:$N$42,5,FALSE),0)))</f>
        <v>11</v>
      </c>
      <c r="CA62" s="315">
        <f t="shared" si="40"/>
        <v>43175</v>
      </c>
      <c r="CB62" s="88">
        <f>VLOOKUP(CA62,'Price Data'!$B$4:$AD$1048576,MATCH(CF$4,'Price Data'!$B$2:$AE$2,0),FALSE)</f>
        <v>228.54</v>
      </c>
      <c r="CC62" s="5">
        <f t="shared" si="69"/>
        <v>228.54</v>
      </c>
      <c r="CD62" s="79"/>
      <c r="CE62" s="212">
        <f>IF(CC62&gt;0,(CC62+SUM(CD$11:CD62))/CB$6-1,"N/A")</f>
        <v>2.1437633985212923E-3</v>
      </c>
      <c r="CF62" s="344">
        <f>IF(VLOOKUP(CF$4,Transactions!$C$5:$M$23,7,FALSE)&gt;CA62,0,IF(IFERROR(VLOOKUP(CF$4,Transactions!$C$39:$N$42,8,FALSE),0)&gt;CA62,VLOOKUP(CF$4,Transactions!$C$5:$M$23,5,FALSE),VLOOKUP(CF$4,Transactions!$C$5:$M$23,5,FALSE)-IFERROR(VLOOKUP(CF$4,Transactions!$C$39:$N$42,5,FALSE),0)))</f>
        <v>6</v>
      </c>
      <c r="CH62" s="315">
        <f t="shared" si="41"/>
        <v>43175</v>
      </c>
      <c r="CI62" s="88">
        <f>VLOOKUP(CH62,'Price Data'!$B$4:$AD$1048576,MATCH(CM$4,'Price Data'!$B$2:$AE$2,0),FALSE)</f>
        <v>82.16</v>
      </c>
      <c r="CJ62" s="5">
        <f t="shared" si="70"/>
        <v>82.16</v>
      </c>
      <c r="CK62" s="79"/>
      <c r="CL62" s="212">
        <f>IF(CJ62&gt;0,(CJ62+SUM(CK$11:CK62))/CI$6-1,"N/A")</f>
        <v>0.11600108666123332</v>
      </c>
      <c r="CM62" s="344">
        <f>IF(VLOOKUP(CM$4,Transactions!$C$5:$M$23,7,FALSE)&gt;CH62,0,IF(IFERROR(VLOOKUP(CM$4,Transactions!$C$39:$N$42,8,FALSE),0)&gt;CH62,VLOOKUP(CM$4,Transactions!$C$5:$M$23,5,FALSE),VLOOKUP(CM$4,Transactions!$C$5:$M$23,5,FALSE)-IFERROR(VLOOKUP(CM$4,Transactions!$C$39:$N$42,5,FALSE),0)))</f>
        <v>19</v>
      </c>
      <c r="CO62" s="315">
        <f t="shared" si="42"/>
        <v>43175</v>
      </c>
      <c r="CP62" s="88">
        <f>VLOOKUP(CO62,'Price Data'!$B$4:$AD$1048576,MATCH(CT$4,'Price Data'!$B$2:$AE$2,0),FALSE)</f>
        <v>124.72</v>
      </c>
      <c r="CQ62" s="5">
        <f t="shared" si="71"/>
        <v>124.72</v>
      </c>
      <c r="CR62" s="79"/>
      <c r="CS62" s="212">
        <f>IF(CQ62&gt;0,(CQ62+SUM(CR$11:CR62))/CP$6-1,"N/A")</f>
        <v>0.11000355998576006</v>
      </c>
      <c r="CT62" s="344">
        <f>IF(VLOOKUP(CT$4,Transactions!$C$5:$M$23,7,FALSE)&gt;CO62,0,IF(IFERROR(VLOOKUP(CT$4,Transactions!$C$39:$N$42,8,FALSE),0)&gt;CO62,VLOOKUP(CT$4,Transactions!$C$5:$M$23,5,FALSE),VLOOKUP(CT$4,Transactions!$C$5:$M$23,5,FALSE)-IFERROR(VLOOKUP(CT$4,Transactions!$C$39:$N$42,5,FALSE),0)))</f>
        <v>7</v>
      </c>
      <c r="CV62" s="315">
        <f t="shared" si="43"/>
        <v>43175</v>
      </c>
      <c r="CW62" s="88">
        <f>VLOOKUP(CV62,'Price Data'!$B$4:$AD$1048576,MATCH(DA$4,'Price Data'!$B$2:$AE$2,0),FALSE)</f>
        <v>198.16</v>
      </c>
      <c r="CX62" s="5">
        <f t="shared" si="72"/>
        <v>198.16</v>
      </c>
      <c r="CY62" s="79"/>
      <c r="CZ62" s="212">
        <f>IF(CX62&gt;0,(CX62+SUM(CY$11:CY62))/CW$6-1,"N/A")</f>
        <v>5.3426186805592302E-2</v>
      </c>
      <c r="DA62" s="344">
        <f>IF(VLOOKUP(DA$4,Transactions!$C$5:$M$23,7,FALSE)&gt;CV62,0,IF(IFERROR(VLOOKUP(DA$4,Transactions!$C$39:$N$42,8,FALSE),0)&gt;CV62,VLOOKUP(DA$4,Transactions!$C$5:$M$23,5,FALSE),VLOOKUP(DA$4,Transactions!$C$5:$M$23,5,FALSE)-IFERROR(VLOOKUP(DA$4,Transactions!$C$39:$N$42,5,FALSE),0)))</f>
        <v>9.4038062835574934</v>
      </c>
      <c r="DC62" s="315">
        <f t="shared" si="44"/>
        <v>43175</v>
      </c>
      <c r="DD62" s="88">
        <f>VLOOKUP(DC62,'Price Data'!$B$4:$AD$1048576,MATCH(DH$4,'Price Data'!$B$2:$AE$2,0),FALSE)</f>
        <v>163.16999999999999</v>
      </c>
      <c r="DE62" s="5">
        <f t="shared" si="73"/>
        <v>163.16999999999999</v>
      </c>
      <c r="DF62" s="79"/>
      <c r="DG62" s="212">
        <f>IF(DE62&gt;0,(DE62+SUM(DF$11:DF62))/DD$6-1,"N/A")</f>
        <v>3.161155718530706E-2</v>
      </c>
      <c r="DH62" s="344">
        <f>IF(VLOOKUP(DH$4,Transactions!$C$5:$M$23,7,FALSE)&gt;DC62,0,IF(IFERROR(VLOOKUP(DH$4,Transactions!$C$39:$N$42,8,FALSE),0)&gt;DC62,VLOOKUP(DH$4,Transactions!$C$5:$M$23,5,FALSE),VLOOKUP(DH$4,Transactions!$C$5:$M$23,5,FALSE)-IFERROR(VLOOKUP(DH$4,Transactions!$C$39:$N$42,5,FALSE),0)))</f>
        <v>64.264399064297919</v>
      </c>
      <c r="DJ62" s="315">
        <f t="shared" si="45"/>
        <v>43175</v>
      </c>
      <c r="DK62" s="88">
        <f>VLOOKUP(DJ62,'Price Data'!$B$4:$AD$1048576,MATCH(DO$4,'Price Data'!$B$2:$AE$2,0),FALSE)</f>
        <v>252.03</v>
      </c>
      <c r="DL62" s="5">
        <f t="shared" si="74"/>
        <v>252.03</v>
      </c>
      <c r="DM62" s="79"/>
      <c r="DN62" s="212">
        <f>IF(DL62&gt;0,(DL62+SUM(DM$11:DM62))/DK$6-1,"N/A")</f>
        <v>1.2184857108501257E-2</v>
      </c>
      <c r="DO62" s="344">
        <f>IF(VLOOKUP(DO$4,Transactions!$C$5:$M$23,7,FALSE)&gt;DJ62,0,IF(IFERROR(VLOOKUP(DO$4,Transactions!$C$39:$N$42,8,FALSE),0)&gt;DJ62,VLOOKUP(DO$4,Transactions!$C$5:$M$23,5,FALSE),VLOOKUP(DO$4,Transactions!$C$5:$M$23,5,FALSE)-IFERROR(VLOOKUP(DO$4,Transactions!$C$39:$N$42,5,FALSE),0)))</f>
        <v>8</v>
      </c>
      <c r="DQ62" s="315">
        <f t="shared" si="46"/>
        <v>43175</v>
      </c>
      <c r="DR62" s="88">
        <f>VLOOKUP(DQ62,'Price Data'!$B$4:$AD$1048576,MATCH(DV$4,'Price Data'!$B$2:$AE$2,0),FALSE)</f>
        <v>94.6</v>
      </c>
      <c r="DS62" s="5">
        <f t="shared" si="75"/>
        <v>94.6</v>
      </c>
      <c r="DT62" s="79"/>
      <c r="DU62" s="212">
        <f>IF(DS62&gt;0,(DS62+SUM(DT$11:DT62))/DR$6-1,"N/A")</f>
        <v>0.11082534486789797</v>
      </c>
      <c r="DV62" s="344">
        <f>IF(VLOOKUP(DV$4,Transactions!$C$5:$M$23,7,FALSE)&gt;DQ62,0,IF(IFERROR(VLOOKUP(DV$4,Transactions!$C$39:$N$42,8,FALSE),0)&gt;DQ62,VLOOKUP(DV$4,Transactions!$C$5:$M$23,5,FALSE),VLOOKUP(DV$4,Transactions!$C$5:$M$23,5,FALSE)-IFERROR(VLOOKUP(DV$4,Transactions!$C$39:$N$42,5,FALSE),0)))</f>
        <v>23</v>
      </c>
      <c r="DX62" s="315">
        <f t="shared" si="47"/>
        <v>43175</v>
      </c>
      <c r="DY62" s="88">
        <f>VLOOKUP(DX62,'Price Data'!$B$4:$AD$1048576,MATCH(EC$4,'Price Data'!$B$2:$AE$2,0),FALSE)</f>
        <v>65.91</v>
      </c>
      <c r="DZ62" s="5">
        <f t="shared" si="76"/>
        <v>65.91</v>
      </c>
      <c r="EA62" s="79"/>
      <c r="EB62" s="212">
        <f>IF(DZ62&gt;0,(DZ62+SUM(EA$11:EA62))/DY$6-1,"N/A")</f>
        <v>5.6914468425259823E-2</v>
      </c>
      <c r="EC62" s="344">
        <f>IF(VLOOKUP(EC$4,Transactions!$C$5:$M$23,7,FALSE)&gt;DX62,0,IF(IFERROR(VLOOKUP(EC$4,Transactions!$C$39:$N$42,8,FALSE),0)&gt;DX62,VLOOKUP(EC$4,Transactions!$C$5:$M$23,5,FALSE),VLOOKUP(EC$4,Transactions!$C$5:$M$23,5,FALSE)-IFERROR(VLOOKUP(EC$4,Transactions!$C$39:$N$42,5,FALSE),0)))</f>
        <v>27</v>
      </c>
      <c r="EF62" s="315">
        <f t="shared" si="48"/>
        <v>43175</v>
      </c>
      <c r="EG62" s="88">
        <f>VLOOKUP(EF62,'Price Data'!$B$4:$AD$1048576,MATCH(EK$4,'Price Data'!$B$2:$AE$2,0),FALSE)</f>
        <v>10.74</v>
      </c>
      <c r="EH62" s="5">
        <f t="shared" si="77"/>
        <v>0</v>
      </c>
      <c r="EI62" s="79"/>
      <c r="EJ62" s="212" t="str">
        <f>IF(EH62&gt;0,(EH62+SUM(EI$11:EI62))/EG$6-1,"N/A")</f>
        <v>N/A</v>
      </c>
      <c r="EK62" s="344">
        <f>IF(VLOOKUP(EK$4,Transactions!$C$26:$M$34,7,FALSE)&gt;EF62,0,IF(IFERROR(VLOOKUP(EK$4,Transactions!$C$45:$N99,8,FALSE),0)&gt;EF62,VLOOKUP(EK$4,Transactions!$C$26:$M$34,5,FALSE),VLOOKUP(EK$4,Transactions!$C$26:$M$34,5,FALSE)-IFERROR(VLOOKUP(EK$4,Transactions!$C$45:$N$47,5,FALSE),0)))</f>
        <v>0</v>
      </c>
      <c r="EM62" s="315">
        <f t="shared" si="49"/>
        <v>43175</v>
      </c>
      <c r="EN62" s="88">
        <f>VLOOKUP(EM62,'Price Data'!$B$4:$AD$1048576,MATCH(ER$4,'Price Data'!$B$2:$AE$2,0),FALSE)</f>
        <v>85.8</v>
      </c>
      <c r="EO62" s="5">
        <f t="shared" si="78"/>
        <v>85.8</v>
      </c>
      <c r="EP62" s="79"/>
      <c r="EQ62" s="212">
        <f>IF(EO62&gt;0,(EO62+SUM(EP$11:EP62))/EN$6-1,"N/A")</f>
        <v>-8.6293834517535695E-3</v>
      </c>
      <c r="ER62" s="344">
        <f>IF(VLOOKUP(ER$4,Transactions!$C$26:$M$34,7,FALSE)&gt;EM62,0,IF(IFERROR(VLOOKUP(ER$4,Transactions!$C$45:$N99,8,FALSE),0)&gt;EM62,VLOOKUP(ER$4,Transactions!$C$26:$M$34,5,FALSE),VLOOKUP(ER$4,Transactions!$C$26:$M$34,5,FALSE)-IFERROR(VLOOKUP(ER$4,Transactions!$C$45:$N$47,5,FALSE),0)))</f>
        <v>0</v>
      </c>
      <c r="ET62" s="315">
        <f t="shared" si="50"/>
        <v>43175</v>
      </c>
      <c r="EU62" s="88">
        <f>VLOOKUP(ET62,'Price Data'!$B$4:$AD$1048576,MATCH(EY$4,'Price Data'!$B$2:$AE$2,0),FALSE)</f>
        <v>84.58</v>
      </c>
      <c r="EV62" s="5">
        <f t="shared" si="79"/>
        <v>84.58</v>
      </c>
      <c r="EW62" s="79"/>
      <c r="EX62" s="212">
        <f>IF(EV62&gt;0,(EV62+SUM(EW$11:EW62))/EU$6-1,"N/A")</f>
        <v>-2.7085478887744596E-2</v>
      </c>
      <c r="EY62" s="344">
        <f>IF(VLOOKUP(EY$4,Transactions!$C$26:$M$34,7,FALSE)&gt;ET62,0,IF(IFERROR(VLOOKUP(EY$4,Transactions!$C$45:$N99,8,FALSE),0)&gt;ET62,VLOOKUP(EY$4,Transactions!$C$26:$M$34,5,FALSE),VLOOKUP(EY$4,Transactions!$C$26:$M$34,5,FALSE)-IFERROR(VLOOKUP(EY$4,Transactions!$C$45:$N$47,5,FALSE),0)))</f>
        <v>12.608879734523402</v>
      </c>
      <c r="FA62" s="315">
        <f t="shared" si="51"/>
        <v>43175</v>
      </c>
      <c r="FB62" s="88">
        <f>VLOOKUP(FA62,'Price Data'!$B$4:$AD$1048576,MATCH(FF$4,'Price Data'!$B$2:$AE$2,0),FALSE)</f>
        <v>50.14</v>
      </c>
      <c r="FC62" s="5">
        <f t="shared" si="80"/>
        <v>50.14</v>
      </c>
      <c r="FD62" s="79"/>
      <c r="FE62" s="212">
        <f>IF(FC62&gt;0,(FC62+SUM(FD$11:FD62))/FB$6-1,"N/A")</f>
        <v>-1.7749171055198021E-2</v>
      </c>
      <c r="FF62" s="344">
        <f>IF(VLOOKUP(FF$4,Transactions!$C$26:$M$34,7,FALSE)&gt;FA62,0,IF(IFERROR(VLOOKUP(FF$4,Transactions!$C$45:$N99,8,FALSE),0)&gt;FA62,VLOOKUP(FF$4,Transactions!$C$26:$M$34,5,FALSE),VLOOKUP(FF$4,Transactions!$C$26:$M$34,5,FALSE)-IFERROR(VLOOKUP(FF$4,Transactions!$C$45:$N$47,5,FALSE),0)))</f>
        <v>20.356738833625901</v>
      </c>
      <c r="FH62" s="315">
        <f t="shared" si="52"/>
        <v>43175</v>
      </c>
      <c r="FI62" s="88">
        <f>VLOOKUP(FH62,'Price Data'!$B$4:$AD$1048576,MATCH(FM$4,'Price Data'!$B$2:$AE$2,0),FALSE)</f>
        <v>24.3</v>
      </c>
      <c r="FJ62" s="5">
        <f t="shared" si="81"/>
        <v>24.3</v>
      </c>
      <c r="FK62" s="79"/>
      <c r="FL62" s="212">
        <f>IF(FJ62&gt;0,(FJ62+SUM(FK$11:FK62))/FI$6-1,"N/A")</f>
        <v>-2.0533880903490509E-3</v>
      </c>
      <c r="FM62" s="344">
        <f>IF(VLOOKUP(FM$4,Transactions!$C$26:$M$34,7,FALSE)&gt;FH62,0,IF(IFERROR(VLOOKUP(FM$4,Transactions!$C$45:$N99,8,FALSE),0)&gt;FH62,VLOOKUP(FM$4,Transactions!$C$26:$M$34,5,FALSE),VLOOKUP(FM$4,Transactions!$C$26:$M$34,5,FALSE)-IFERROR(VLOOKUP(FM$4,Transactions!$C$45:$N$47,5,FALSE),0)))</f>
        <v>64.516221765913755</v>
      </c>
      <c r="FO62" s="315">
        <f t="shared" si="53"/>
        <v>43175</v>
      </c>
      <c r="FP62" s="88">
        <f>VLOOKUP(FO62,'Price Data'!$B$4:$AD$1048576,MATCH(FT$4,'Price Data'!$B$2:$AE$2,0),FALSE)</f>
        <v>102.37</v>
      </c>
      <c r="FQ62" s="5">
        <f t="shared" si="82"/>
        <v>102.37</v>
      </c>
      <c r="FR62" s="79"/>
      <c r="FS62" s="212">
        <f>IF(FQ62&gt;0,(FQ62+SUM(FR$11:FR62))/FP$6-1,"N/A")</f>
        <v>-2.7214170692431483E-2</v>
      </c>
      <c r="FT62" s="344">
        <f>IF(VLOOKUP(FT$4,Transactions!$C$26:$M$34,7,FALSE)&gt;FO62,0,IF(IFERROR(VLOOKUP(FT$4,Transactions!$C$45:$N99,8,FALSE),0)&gt;FO62,VLOOKUP(FT$4,Transactions!$C$26:$M$34,5,FALSE),VLOOKUP(FT$4,Transactions!$C$26:$M$34,5,FALSE)-IFERROR(VLOOKUP(FT$4,Transactions!$C$45:$N$47,5,FALSE),0)))</f>
        <v>4.6685611442644692</v>
      </c>
      <c r="FV62" s="315">
        <f t="shared" si="54"/>
        <v>43175</v>
      </c>
      <c r="FW62" s="88">
        <f>VLOOKUP(FV62,'Price Data'!$B$4:$AD$1048576,MATCH(GA$4,'Price Data'!$B$2:$AE$2,0),FALSE)</f>
        <v>112.23</v>
      </c>
      <c r="FX62" s="5">
        <f t="shared" si="83"/>
        <v>112.23</v>
      </c>
      <c r="FY62" s="79"/>
      <c r="FZ62" s="212">
        <f>IF(FX62&gt;0,(FX62+SUM(FY$11:FY62))/FW$6-1,"N/A")</f>
        <v>-2.7734711455641547E-2</v>
      </c>
      <c r="GA62" s="344">
        <f>IF(VLOOKUP(GA$4,Transactions!$C$26:$M$34,7,FALSE)&gt;FV62,0,IF(IFERROR(VLOOKUP(GA$4,Transactions!$C$45:$N99,8,FALSE),0)&gt;FV62,VLOOKUP(GA$4,Transactions!$C$26:$M$34,5,FALSE),VLOOKUP(GA$4,Transactions!$C$26:$M$34,5,FALSE)-IFERROR(VLOOKUP(GA$4,Transactions!$C$45:$N$47,5,FALSE),0)))</f>
        <v>17.517743324720069</v>
      </c>
      <c r="GD62" s="315">
        <f t="shared" si="55"/>
        <v>43175</v>
      </c>
      <c r="GE62" s="88">
        <f>VLOOKUP(GD62,'Price Data'!$B$4:$AD$1048576,MATCH(GI$4,'Price Data'!$B$2:$AE$2,0),FALSE)</f>
        <v>1629.6790000000001</v>
      </c>
      <c r="GF62" s="5">
        <f t="shared" si="84"/>
        <v>1629.6790000000001</v>
      </c>
      <c r="GG62" s="79"/>
      <c r="GH62" s="212">
        <f>IF(GF62&gt;0,(GF62+SUM(GG$11:GG62))/GE$6-1,"N/A")</f>
        <v>2.9637281474882649E-2</v>
      </c>
      <c r="GI62" s="374">
        <v>0.5</v>
      </c>
      <c r="GK62" s="315">
        <f t="shared" si="56"/>
        <v>43175</v>
      </c>
      <c r="GL62" s="88">
        <f>VLOOKUP(GK62,'Price Data'!$B$4:$AD$1048576,MATCH(GP$4,'Price Data'!$B$2:$AE$2,0),FALSE)</f>
        <v>2134.0500000000002</v>
      </c>
      <c r="GM62" s="5">
        <f t="shared" si="26"/>
        <v>2134.0500000000002</v>
      </c>
      <c r="GN62" s="79"/>
      <c r="GO62" s="212">
        <f>IF(GM62&gt;0,(GM62+SUM(GN$11:GN62))/GL$6-1,"N/A")</f>
        <v>1.4547529059402597E-2</v>
      </c>
      <c r="GP62" s="374">
        <v>0.2</v>
      </c>
      <c r="GR62" s="315">
        <f t="shared" si="57"/>
        <v>43175</v>
      </c>
      <c r="GS62" s="88">
        <f>VLOOKUP(GR62,'Price Data'!$B$4:$AD$1048576,MATCH(GW$4,'Price Data'!$B$2:$AE$2,0),FALSE)</f>
        <v>2005.4</v>
      </c>
      <c r="GT62" s="5">
        <f t="shared" si="85"/>
        <v>2005.4</v>
      </c>
      <c r="GU62" s="79"/>
      <c r="GV62" s="212">
        <f>IF(GT62&gt;0,(GT62+SUM(GU$11:GU62))/GS$6-1,"N/A")</f>
        <v>-2.0020817349746034E-2</v>
      </c>
      <c r="GW62" s="374">
        <v>0.3</v>
      </c>
    </row>
    <row r="63" spans="1:205" x14ac:dyDescent="0.25">
      <c r="A63">
        <v>53</v>
      </c>
      <c r="B63" s="315">
        <f>'Price Data'!B57</f>
        <v>43178</v>
      </c>
      <c r="C63" s="200">
        <f t="shared" si="58"/>
        <v>24187.184315747789</v>
      </c>
      <c r="D63" s="200">
        <f t="shared" si="28"/>
        <v>0</v>
      </c>
      <c r="E63" s="200">
        <f t="shared" si="59"/>
        <v>6086.2803037354661</v>
      </c>
      <c r="F63" s="200">
        <f t="shared" si="29"/>
        <v>0</v>
      </c>
      <c r="I63" s="315">
        <f t="shared" si="30"/>
        <v>43178</v>
      </c>
      <c r="J63" s="88">
        <f>VLOOKUP(I63,'Price Data'!$B$4:$AD$1048576,MATCH(N$4,'Price Data'!$B$2:$AE$2,0),FALSE)</f>
        <v>63.63</v>
      </c>
      <c r="K63" s="5">
        <f t="shared" si="0"/>
        <v>0</v>
      </c>
      <c r="M63" s="212" t="str">
        <f>IF(K63&gt;0,(K63+SUM(L$11:L63))/J$6-1,"N/A")</f>
        <v>N/A</v>
      </c>
      <c r="N63" s="344">
        <f>IF(VLOOKUP(N$4,Transactions!$C$5:$M$23,7,FALSE)&gt;I63,0,IF(IFERROR(VLOOKUP(N$4,Transactions!$C$39:$N$42,8,FALSE),0)&gt;I63,VLOOKUP(N$4,Transactions!$C$5:$M$23,5,FALSE),VLOOKUP(N$4,Transactions!$C$5:$M$23,5,FALSE)-IFERROR(VLOOKUP(N$4,Transactions!$C$39:$N$42,5,FALSE),0)))</f>
        <v>0</v>
      </c>
      <c r="P63" s="315">
        <f t="shared" si="31"/>
        <v>43178</v>
      </c>
      <c r="Q63" s="88">
        <f>VLOOKUP(P63,'Price Data'!$B$4:$AD$1048576,MATCH(U$4,'Price Data'!$B$2:$AE$2,0),FALSE)</f>
        <v>58.3</v>
      </c>
      <c r="R63" s="5">
        <f t="shared" si="60"/>
        <v>0</v>
      </c>
      <c r="T63" s="212" t="str">
        <f>IF(R63&gt;0,(R63+SUM(S$11:S63))/Q$6-1,"N/A")</f>
        <v>N/A</v>
      </c>
      <c r="U63" s="344">
        <f>IF(VLOOKUP(U$4,Transactions!$C$5:$M$23,7,FALSE)&gt;P63,0,IF(IFERROR(VLOOKUP(U$4,Transactions!$C$39:$N$42,8,FALSE),0)&gt;P63,VLOOKUP(U$4,Transactions!$C$5:$M$23,5,FALSE),VLOOKUP(U$4,Transactions!$C$5:$M$23,5,FALSE)-IFERROR(VLOOKUP(U$4,Transactions!$C$39:$N$42,5,FALSE),0)))</f>
        <v>0</v>
      </c>
      <c r="W63" s="315">
        <f t="shared" si="32"/>
        <v>43178</v>
      </c>
      <c r="X63" s="88">
        <f>VLOOKUP(W63,'Price Data'!$B$4:$AD$1048576,MATCH(AB$4,'Price Data'!$B$2:$AE$2,0),FALSE)</f>
        <v>101.48</v>
      </c>
      <c r="Y63" s="5">
        <f t="shared" si="61"/>
        <v>0</v>
      </c>
      <c r="Z63" s="79"/>
      <c r="AA63" s="212" t="str">
        <f>IF(Y63&gt;0,(Y63+SUM(Z$11:Z63))/X$6-1,"N/A")</f>
        <v>N/A</v>
      </c>
      <c r="AB63" s="344">
        <f>IF(VLOOKUP(AB$4,Transactions!$C$5:$M$23,7,FALSE)&gt;W63,0,IF(IFERROR(VLOOKUP(AB$4,Transactions!$C$39:$N$42,8,FALSE),0)&gt;W63,VLOOKUP(AB$4,Transactions!$C$5:$M$23,5,FALSE),VLOOKUP(AB$4,Transactions!$C$5:$M$23,5,FALSE)-IFERROR(VLOOKUP(AB$4,Transactions!$C$39:$N$42,5,FALSE),0)))</f>
        <v>0</v>
      </c>
      <c r="AD63" s="315">
        <f t="shared" si="33"/>
        <v>43178</v>
      </c>
      <c r="AE63" s="88">
        <f>VLOOKUP(AD63,'Price Data'!$B$4:$AD$1048576,MATCH(AI$4,'Price Data'!$B$2:$AE$2,0),FALSE)</f>
        <v>74.13</v>
      </c>
      <c r="AF63" s="5">
        <f t="shared" si="62"/>
        <v>0</v>
      </c>
      <c r="AG63" s="79"/>
      <c r="AH63" s="212" t="str">
        <f>IF(AF63&gt;0,(AF63+SUM(AG$11:AG63))/AE$6-1,"N/A")</f>
        <v>N/A</v>
      </c>
      <c r="AI63" s="344">
        <f>IF(VLOOKUP(AI$4,Transactions!$C$5:$M$23,7,FALSE)&gt;AD63,0,IF(IFERROR(VLOOKUP(AI$4,Transactions!$C$39:$N$42,8,FALSE),0)&gt;AD63,VLOOKUP(AI$4,Transactions!$C$5:$M$23,5,FALSE),VLOOKUP(AI$4,Transactions!$C$5:$M$23,5,FALSE)-IFERROR(VLOOKUP(AI$4,Transactions!$C$39:$N$42,5,FALSE),0)))</f>
        <v>0</v>
      </c>
      <c r="AK63" s="315">
        <f t="shared" si="34"/>
        <v>43178</v>
      </c>
      <c r="AL63" s="88">
        <f>VLOOKUP(AK63,'Price Data'!$B$4:$AD$1048576,MATCH(AP$4,'Price Data'!$B$2:$AE$2,0),FALSE)</f>
        <v>426.86</v>
      </c>
      <c r="AM63" s="5">
        <f t="shared" si="63"/>
        <v>0</v>
      </c>
      <c r="AN63" s="79"/>
      <c r="AO63" s="212" t="str">
        <f>IF(AM63&gt;0,(AM63+SUM(AN$11:AN63))/AL$6-1,"N/A")</f>
        <v>N/A</v>
      </c>
      <c r="AP63" s="344">
        <f>IF(VLOOKUP(AP$4,Transactions!$C$5:$M$23,7,FALSE)&gt;AK63,0,IF(IFERROR(VLOOKUP(AP$4,Transactions!$C$39:$N$42,8,FALSE),0)&gt;AK63,VLOOKUP(AP$4,Transactions!$C$5:$M$23,5,FALSE),VLOOKUP(AP$4,Transactions!$C$5:$M$23,5,FALSE)-IFERROR(VLOOKUP(AP$4,Transactions!$C$39:$N$42,5,FALSE),0)))</f>
        <v>0</v>
      </c>
      <c r="AR63" s="315">
        <f t="shared" si="35"/>
        <v>43178</v>
      </c>
      <c r="AS63" s="88">
        <f>VLOOKUP(AR63,'Price Data'!$B$4:$AD$1048576,MATCH(AW$4,'Price Data'!$B$2:$AE$2,0),FALSE)</f>
        <v>112.03</v>
      </c>
      <c r="AT63" s="5">
        <f t="shared" si="64"/>
        <v>0</v>
      </c>
      <c r="AU63" s="79"/>
      <c r="AV63" s="212" t="str">
        <f>IF(AT63&gt;0,(AT63+SUM(AU$11:AU63))/AS$6-1,"N/A")</f>
        <v>N/A</v>
      </c>
      <c r="AW63" s="344">
        <f>IF(VLOOKUP(AW$4,Transactions!$C$5:$M$23,7,FALSE)&gt;AR63,0,IF(IFERROR(VLOOKUP(AW$4,Transactions!$C$39:$N$42,8,FALSE),0)&gt;AR63,VLOOKUP(AW$4,Transactions!$C$5:$M$23,5,FALSE),VLOOKUP(AW$4,Transactions!$C$5:$M$23,5,FALSE)-IFERROR(VLOOKUP(AW$4,Transactions!$C$39:$N$42,5,FALSE),0)))</f>
        <v>0</v>
      </c>
      <c r="AY63" s="315">
        <f t="shared" si="36"/>
        <v>43178</v>
      </c>
      <c r="AZ63" s="88">
        <f>VLOOKUP(AY63,'Price Data'!$B$4:$AD$1048576,MATCH(BD$4,'Price Data'!$B$2:$AE$2,0),FALSE)</f>
        <v>124.98</v>
      </c>
      <c r="BA63" s="5">
        <f t="shared" si="65"/>
        <v>0</v>
      </c>
      <c r="BB63" s="79"/>
      <c r="BC63" s="212" t="str">
        <f>IF(BA63&gt;0,(BA63+SUM(BB$11:BB63))/AZ$6-1,"N/A")</f>
        <v>N/A</v>
      </c>
      <c r="BD63" s="344">
        <f>IF(VLOOKUP(BD$4,Transactions!$C$5:$M$23,7,FALSE)&gt;AY63,0,IF(IFERROR(VLOOKUP(BD$4,Transactions!$C$39:$N$42,8,FALSE),0)&gt;AY63,VLOOKUP(BD$4,Transactions!$C$5:$M$23,5,FALSE),VLOOKUP(BD$4,Transactions!$C$5:$M$23,5,FALSE)-IFERROR(VLOOKUP(BD$4,Transactions!$C$39:$N$42,5,FALSE),0)))</f>
        <v>0</v>
      </c>
      <c r="BF63" s="315">
        <f t="shared" si="37"/>
        <v>43178</v>
      </c>
      <c r="BG63" s="88">
        <f>VLOOKUP(BF63,'Price Data'!$B$4:$AD$1048576,MATCH(BK$4,'Price Data'!$B$2:$AE$2,0),FALSE)</f>
        <v>66.069999999999993</v>
      </c>
      <c r="BH63" s="5">
        <f t="shared" si="66"/>
        <v>66.069999999999993</v>
      </c>
      <c r="BI63" s="79"/>
      <c r="BJ63" s="212">
        <f>IF(BH63&gt;0,(BH63+SUM(BI$11:BI63))/BG$6-1,"N/A")</f>
        <v>8.4693211488250597E-2</v>
      </c>
      <c r="BK63" s="344">
        <f>IF(VLOOKUP(BK$4,Transactions!$C$5:$M$23,7,FALSE)&gt;BF63,0,IF(IFERROR(VLOOKUP(BK$4,Transactions!$C$39:$N$42,8,FALSE),0)&gt;BF63,VLOOKUP(BK$4,Transactions!$C$5:$M$23,5,FALSE),VLOOKUP(BK$4,Transactions!$C$5:$M$23,5,FALSE)-IFERROR(VLOOKUP(BK$4,Transactions!$C$39:$N$42,5,FALSE),0)))</f>
        <v>10</v>
      </c>
      <c r="BM63" s="315">
        <f t="shared" si="38"/>
        <v>43178</v>
      </c>
      <c r="BN63" s="88">
        <f>VLOOKUP(BM63,'Price Data'!$B$4:$AD$1048576,MATCH(BR$4,'Price Data'!$B$2:$AE$2,0),FALSE)</f>
        <v>58.5</v>
      </c>
      <c r="BO63" s="5">
        <f t="shared" si="67"/>
        <v>58.5</v>
      </c>
      <c r="BP63" s="79"/>
      <c r="BQ63" s="212">
        <f>IF(BO63&gt;0,(BO63+SUM(BP$11:BP63))/BN$6-1,"N/A")</f>
        <v>0.14632237871674492</v>
      </c>
      <c r="BR63" s="344">
        <f>IF(VLOOKUP(BR$4,Transactions!$C$5:$M$23,7,FALSE)&gt;BM63,0,IF(IFERROR(VLOOKUP(BR$4,Transactions!$C$39:$N$42,8,FALSE),0)&gt;BM63,VLOOKUP(BR$4,Transactions!$C$5:$M$23,5,FALSE),VLOOKUP(BR$4,Transactions!$C$5:$M$23,5,FALSE)-IFERROR(VLOOKUP(BR$4,Transactions!$C$39:$N$42,5,FALSE),0)))</f>
        <v>12</v>
      </c>
      <c r="BT63" s="315">
        <f t="shared" si="39"/>
        <v>43178</v>
      </c>
      <c r="BU63" s="88">
        <f>VLOOKUP(BT63,'Price Data'!$B$4:$AD$1048576,MATCH(BY$4,'Price Data'!$B$2:$AE$2,0),FALSE)</f>
        <v>86.45</v>
      </c>
      <c r="BV63" s="5">
        <f t="shared" si="68"/>
        <v>86.45</v>
      </c>
      <c r="BW63" s="79"/>
      <c r="BX63" s="212">
        <f>IF(BV63&gt;0,(BV63+SUM(BW$11:BW63))/BU$6-1,"N/A")</f>
        <v>-4.2578941577731344E-2</v>
      </c>
      <c r="BY63" s="344">
        <f>IF(VLOOKUP(BY$4,Transactions!$C$5:$M$23,7,FALSE)&gt;BT63,0,IF(IFERROR(VLOOKUP(BY$4,Transactions!$C$39:$N$42,8,FALSE),0)&gt;BT63,VLOOKUP(BY$4,Transactions!$C$5:$M$23,5,FALSE),VLOOKUP(BY$4,Transactions!$C$5:$M$23,5,FALSE)-IFERROR(VLOOKUP(BY$4,Transactions!$C$39:$N$42,5,FALSE),0)))</f>
        <v>11</v>
      </c>
      <c r="CA63" s="315">
        <f t="shared" si="40"/>
        <v>43178</v>
      </c>
      <c r="CB63" s="88">
        <f>VLOOKUP(CA63,'Price Data'!$B$4:$AD$1048576,MATCH(CF$4,'Price Data'!$B$2:$AE$2,0),FALSE)</f>
        <v>226.35</v>
      </c>
      <c r="CC63" s="5">
        <f t="shared" si="69"/>
        <v>226.35</v>
      </c>
      <c r="CD63" s="79"/>
      <c r="CE63" s="212">
        <f>IF(CC63&gt;0,(CC63+SUM(CD$11:CD63))/CB$6-1,"N/A")</f>
        <v>-7.437546484665436E-3</v>
      </c>
      <c r="CF63" s="344">
        <f>IF(VLOOKUP(CF$4,Transactions!$C$5:$M$23,7,FALSE)&gt;CA63,0,IF(IFERROR(VLOOKUP(CF$4,Transactions!$C$39:$N$42,8,FALSE),0)&gt;CA63,VLOOKUP(CF$4,Transactions!$C$5:$M$23,5,FALSE),VLOOKUP(CF$4,Transactions!$C$5:$M$23,5,FALSE)-IFERROR(VLOOKUP(CF$4,Transactions!$C$39:$N$42,5,FALSE),0)))</f>
        <v>6</v>
      </c>
      <c r="CH63" s="315">
        <f t="shared" si="41"/>
        <v>43178</v>
      </c>
      <c r="CI63" s="88">
        <f>VLOOKUP(CH63,'Price Data'!$B$4:$AD$1048576,MATCH(CM$4,'Price Data'!$B$2:$AE$2,0),FALSE)</f>
        <v>80.3</v>
      </c>
      <c r="CJ63" s="5">
        <f t="shared" si="70"/>
        <v>80.3</v>
      </c>
      <c r="CK63" s="79"/>
      <c r="CL63" s="212">
        <f>IF(CJ63&gt;0,(CJ63+SUM(CK$11:CK63))/CI$6-1,"N/A")</f>
        <v>9.0736212985601528E-2</v>
      </c>
      <c r="CM63" s="344">
        <f>IF(VLOOKUP(CM$4,Transactions!$C$5:$M$23,7,FALSE)&gt;CH63,0,IF(IFERROR(VLOOKUP(CM$4,Transactions!$C$39:$N$42,8,FALSE),0)&gt;CH63,VLOOKUP(CM$4,Transactions!$C$5:$M$23,5,FALSE),VLOOKUP(CM$4,Transactions!$C$5:$M$23,5,FALSE)-IFERROR(VLOOKUP(CM$4,Transactions!$C$39:$N$42,5,FALSE),0)))</f>
        <v>19</v>
      </c>
      <c r="CO63" s="315">
        <f t="shared" si="42"/>
        <v>43178</v>
      </c>
      <c r="CP63" s="88">
        <f>VLOOKUP(CO63,'Price Data'!$B$4:$AD$1048576,MATCH(CT$4,'Price Data'!$B$2:$AE$2,0),FALSE)</f>
        <v>123.06</v>
      </c>
      <c r="CQ63" s="5">
        <f t="shared" si="71"/>
        <v>123.06</v>
      </c>
      <c r="CR63" s="79"/>
      <c r="CS63" s="212">
        <f>IF(CQ63&gt;0,(CQ63+SUM(CR$11:CR63))/CP$6-1,"N/A")</f>
        <v>9.5229619081523609E-2</v>
      </c>
      <c r="CT63" s="344">
        <f>IF(VLOOKUP(CT$4,Transactions!$C$5:$M$23,7,FALSE)&gt;CO63,0,IF(IFERROR(VLOOKUP(CT$4,Transactions!$C$39:$N$42,8,FALSE),0)&gt;CO63,VLOOKUP(CT$4,Transactions!$C$5:$M$23,5,FALSE),VLOOKUP(CT$4,Transactions!$C$5:$M$23,5,FALSE)-IFERROR(VLOOKUP(CT$4,Transactions!$C$39:$N$42,5,FALSE),0)))</f>
        <v>7</v>
      </c>
      <c r="CV63" s="315">
        <f t="shared" si="43"/>
        <v>43178</v>
      </c>
      <c r="CW63" s="88">
        <f>VLOOKUP(CV63,'Price Data'!$B$4:$AD$1048576,MATCH(DA$4,'Price Data'!$B$2:$AE$2,0),FALSE)</f>
        <v>198.69</v>
      </c>
      <c r="CX63" s="5">
        <f t="shared" si="72"/>
        <v>198.69</v>
      </c>
      <c r="CY63" s="79"/>
      <c r="CZ63" s="212">
        <f>IF(CX63&gt;0,(CX63+SUM(CY$11:CY63))/CW$6-1,"N/A")</f>
        <v>5.624368720429529E-2</v>
      </c>
      <c r="DA63" s="344">
        <f>IF(VLOOKUP(DA$4,Transactions!$C$5:$M$23,7,FALSE)&gt;CV63,0,IF(IFERROR(VLOOKUP(DA$4,Transactions!$C$39:$N$42,8,FALSE),0)&gt;CV63,VLOOKUP(DA$4,Transactions!$C$5:$M$23,5,FALSE),VLOOKUP(DA$4,Transactions!$C$5:$M$23,5,FALSE)-IFERROR(VLOOKUP(DA$4,Transactions!$C$39:$N$42,5,FALSE),0)))</f>
        <v>9.4038062835574934</v>
      </c>
      <c r="DC63" s="315">
        <f t="shared" si="44"/>
        <v>43178</v>
      </c>
      <c r="DD63" s="88">
        <f>VLOOKUP(DC63,'Price Data'!$B$4:$AD$1048576,MATCH(DH$4,'Price Data'!$B$2:$AE$2,0),FALSE)</f>
        <v>161.09</v>
      </c>
      <c r="DE63" s="5">
        <f t="shared" si="73"/>
        <v>161.09</v>
      </c>
      <c r="DF63" s="79"/>
      <c r="DG63" s="212">
        <f>IF(DE63&gt;0,(DE63+SUM(DF$11:DF63))/DD$6-1,"N/A")</f>
        <v>1.8461149396219456E-2</v>
      </c>
      <c r="DH63" s="344">
        <f>IF(VLOOKUP(DH$4,Transactions!$C$5:$M$23,7,FALSE)&gt;DC63,0,IF(IFERROR(VLOOKUP(DH$4,Transactions!$C$39:$N$42,8,FALSE),0)&gt;DC63,VLOOKUP(DH$4,Transactions!$C$5:$M$23,5,FALSE),VLOOKUP(DH$4,Transactions!$C$5:$M$23,5,FALSE)-IFERROR(VLOOKUP(DH$4,Transactions!$C$39:$N$42,5,FALSE),0)))</f>
        <v>64.264399064297919</v>
      </c>
      <c r="DJ63" s="315">
        <f t="shared" si="45"/>
        <v>43178</v>
      </c>
      <c r="DK63" s="88">
        <f>VLOOKUP(DJ63,'Price Data'!$B$4:$AD$1048576,MATCH(DO$4,'Price Data'!$B$2:$AE$2,0),FALSE)</f>
        <v>249.61</v>
      </c>
      <c r="DL63" s="5">
        <f t="shared" si="74"/>
        <v>249.61</v>
      </c>
      <c r="DM63" s="79"/>
      <c r="DN63" s="212">
        <f>IF(DL63&gt;0,(DL63+SUM(DM$11:DM63))/DK$6-1,"N/A")</f>
        <v>2.4850695418654478E-3</v>
      </c>
      <c r="DO63" s="344">
        <f>IF(VLOOKUP(DO$4,Transactions!$C$5:$M$23,7,FALSE)&gt;DJ63,0,IF(IFERROR(VLOOKUP(DO$4,Transactions!$C$39:$N$42,8,FALSE),0)&gt;DJ63,VLOOKUP(DO$4,Transactions!$C$5:$M$23,5,FALSE),VLOOKUP(DO$4,Transactions!$C$5:$M$23,5,FALSE)-IFERROR(VLOOKUP(DO$4,Transactions!$C$39:$N$42,5,FALSE),0)))</f>
        <v>8</v>
      </c>
      <c r="DQ63" s="315">
        <f t="shared" si="46"/>
        <v>43178</v>
      </c>
      <c r="DR63" s="88">
        <f>VLOOKUP(DQ63,'Price Data'!$B$4:$AD$1048576,MATCH(DV$4,'Price Data'!$B$2:$AE$2,0),FALSE)</f>
        <v>92.89</v>
      </c>
      <c r="DS63" s="5">
        <f t="shared" si="75"/>
        <v>92.89</v>
      </c>
      <c r="DT63" s="79"/>
      <c r="DU63" s="212">
        <f>IF(DS63&gt;0,(DS63+SUM(DT$11:DT63))/DR$6-1,"N/A")</f>
        <v>9.0834697217675897E-2</v>
      </c>
      <c r="DV63" s="344">
        <f>IF(VLOOKUP(DV$4,Transactions!$C$5:$M$23,7,FALSE)&gt;DQ63,0,IF(IFERROR(VLOOKUP(DV$4,Transactions!$C$39:$N$42,8,FALSE),0)&gt;DQ63,VLOOKUP(DV$4,Transactions!$C$5:$M$23,5,FALSE),VLOOKUP(DV$4,Transactions!$C$5:$M$23,5,FALSE)-IFERROR(VLOOKUP(DV$4,Transactions!$C$39:$N$42,5,FALSE),0)))</f>
        <v>23</v>
      </c>
      <c r="DX63" s="315">
        <f t="shared" si="47"/>
        <v>43178</v>
      </c>
      <c r="DY63" s="88">
        <f>VLOOKUP(DX63,'Price Data'!$B$4:$AD$1048576,MATCH(EC$4,'Price Data'!$B$2:$AE$2,0),FALSE)</f>
        <v>65.709999999999994</v>
      </c>
      <c r="DZ63" s="5">
        <f t="shared" si="76"/>
        <v>65.709999999999994</v>
      </c>
      <c r="EA63" s="79"/>
      <c r="EB63" s="212">
        <f>IF(DZ63&gt;0,(DZ63+SUM(EA$11:EA63))/DY$6-1,"N/A")</f>
        <v>5.3717026378896859E-2</v>
      </c>
      <c r="EC63" s="344">
        <f>IF(VLOOKUP(EC$4,Transactions!$C$5:$M$23,7,FALSE)&gt;DX63,0,IF(IFERROR(VLOOKUP(EC$4,Transactions!$C$39:$N$42,8,FALSE),0)&gt;DX63,VLOOKUP(EC$4,Transactions!$C$5:$M$23,5,FALSE),VLOOKUP(EC$4,Transactions!$C$5:$M$23,5,FALSE)-IFERROR(VLOOKUP(EC$4,Transactions!$C$39:$N$42,5,FALSE),0)))</f>
        <v>27</v>
      </c>
      <c r="EF63" s="315">
        <f t="shared" si="48"/>
        <v>43178</v>
      </c>
      <c r="EG63" s="88">
        <f>VLOOKUP(EF63,'Price Data'!$B$4:$AD$1048576,MATCH(EK$4,'Price Data'!$B$2:$AE$2,0),FALSE)</f>
        <v>10.74</v>
      </c>
      <c r="EH63" s="5">
        <f t="shared" si="77"/>
        <v>0</v>
      </c>
      <c r="EI63" s="79"/>
      <c r="EJ63" s="212" t="str">
        <f>IF(EH63&gt;0,(EH63+SUM(EI$11:EI63))/EG$6-1,"N/A")</f>
        <v>N/A</v>
      </c>
      <c r="EK63" s="344">
        <f>IF(VLOOKUP(EK$4,Transactions!$C$26:$M$34,7,FALSE)&gt;EF63,0,IF(IFERROR(VLOOKUP(EK$4,Transactions!$C$45:$N100,8,FALSE),0)&gt;EF63,VLOOKUP(EK$4,Transactions!$C$26:$M$34,5,FALSE),VLOOKUP(EK$4,Transactions!$C$26:$M$34,5,FALSE)-IFERROR(VLOOKUP(EK$4,Transactions!$C$45:$N$47,5,FALSE),0)))</f>
        <v>0</v>
      </c>
      <c r="EM63" s="315">
        <f t="shared" si="49"/>
        <v>43178</v>
      </c>
      <c r="EN63" s="88">
        <f>VLOOKUP(EM63,'Price Data'!$B$4:$AD$1048576,MATCH(ER$4,'Price Data'!$B$2:$AE$2,0),FALSE)</f>
        <v>85.45</v>
      </c>
      <c r="EO63" s="5">
        <f t="shared" si="78"/>
        <v>85.45</v>
      </c>
      <c r="EP63" s="79"/>
      <c r="EQ63" s="212">
        <f>IF(EO63&gt;0,(EO63+SUM(EP$11:EP63))/EN$6-1,"N/A")</f>
        <v>-1.2640385056154169E-2</v>
      </c>
      <c r="ER63" s="344">
        <f>IF(VLOOKUP(ER$4,Transactions!$C$26:$M$34,7,FALSE)&gt;EM63,0,IF(IFERROR(VLOOKUP(ER$4,Transactions!$C$45:$N100,8,FALSE),0)&gt;EM63,VLOOKUP(ER$4,Transactions!$C$26:$M$34,5,FALSE),VLOOKUP(ER$4,Transactions!$C$26:$M$34,5,FALSE)-IFERROR(VLOOKUP(ER$4,Transactions!$C$45:$N$47,5,FALSE),0)))</f>
        <v>0</v>
      </c>
      <c r="ET63" s="315">
        <f t="shared" si="50"/>
        <v>43178</v>
      </c>
      <c r="EU63" s="88">
        <f>VLOOKUP(ET63,'Price Data'!$B$4:$AD$1048576,MATCH(EY$4,'Price Data'!$B$2:$AE$2,0),FALSE)</f>
        <v>84.38</v>
      </c>
      <c r="EV63" s="5">
        <f t="shared" si="79"/>
        <v>84.38</v>
      </c>
      <c r="EW63" s="79"/>
      <c r="EX63" s="212">
        <f>IF(EV63&gt;0,(EV63+SUM(EW$11:EW63))/EU$6-1,"N/A")</f>
        <v>-2.9374070259755247E-2</v>
      </c>
      <c r="EY63" s="344">
        <f>IF(VLOOKUP(EY$4,Transactions!$C$26:$M$34,7,FALSE)&gt;ET63,0,IF(IFERROR(VLOOKUP(EY$4,Transactions!$C$45:$N100,8,FALSE),0)&gt;ET63,VLOOKUP(EY$4,Transactions!$C$26:$M$34,5,FALSE),VLOOKUP(EY$4,Transactions!$C$26:$M$34,5,FALSE)-IFERROR(VLOOKUP(EY$4,Transactions!$C$45:$N$47,5,FALSE),0)))</f>
        <v>12.608879734523402</v>
      </c>
      <c r="FA63" s="315">
        <f t="shared" si="51"/>
        <v>43178</v>
      </c>
      <c r="FB63" s="88">
        <f>VLOOKUP(FA63,'Price Data'!$B$4:$AD$1048576,MATCH(FF$4,'Price Data'!$B$2:$AE$2,0),FALSE)</f>
        <v>50.17</v>
      </c>
      <c r="FC63" s="5">
        <f t="shared" si="80"/>
        <v>50.17</v>
      </c>
      <c r="FD63" s="79"/>
      <c r="FE63" s="212">
        <f>IF(FC63&gt;0,(FC63+SUM(FD$11:FD63))/FB$6-1,"N/A")</f>
        <v>-1.7164033547883761E-2</v>
      </c>
      <c r="FF63" s="344">
        <f>IF(VLOOKUP(FF$4,Transactions!$C$26:$M$34,7,FALSE)&gt;FA63,0,IF(IFERROR(VLOOKUP(FF$4,Transactions!$C$45:$N100,8,FALSE),0)&gt;FA63,VLOOKUP(FF$4,Transactions!$C$26:$M$34,5,FALSE),VLOOKUP(FF$4,Transactions!$C$26:$M$34,5,FALSE)-IFERROR(VLOOKUP(FF$4,Transactions!$C$45:$N$47,5,FALSE),0)))</f>
        <v>20.356738833625901</v>
      </c>
      <c r="FH63" s="315">
        <f t="shared" si="52"/>
        <v>43178</v>
      </c>
      <c r="FI63" s="88">
        <f>VLOOKUP(FH63,'Price Data'!$B$4:$AD$1048576,MATCH(FM$4,'Price Data'!$B$2:$AE$2,0),FALSE)</f>
        <v>24.27</v>
      </c>
      <c r="FJ63" s="5">
        <f t="shared" si="81"/>
        <v>24.27</v>
      </c>
      <c r="FK63" s="79"/>
      <c r="FL63" s="212">
        <f>IF(FJ63&gt;0,(FJ63+SUM(FK$11:FK63))/FI$6-1,"N/A")</f>
        <v>-3.2854209445586369E-3</v>
      </c>
      <c r="FM63" s="344">
        <f>IF(VLOOKUP(FM$4,Transactions!$C$26:$M$34,7,FALSE)&gt;FH63,0,IF(IFERROR(VLOOKUP(FM$4,Transactions!$C$45:$N100,8,FALSE),0)&gt;FH63,VLOOKUP(FM$4,Transactions!$C$26:$M$34,5,FALSE),VLOOKUP(FM$4,Transactions!$C$26:$M$34,5,FALSE)-IFERROR(VLOOKUP(FM$4,Transactions!$C$45:$N$47,5,FALSE),0)))</f>
        <v>64.516221765913755</v>
      </c>
      <c r="FO63" s="315">
        <f t="shared" si="53"/>
        <v>43178</v>
      </c>
      <c r="FP63" s="88">
        <f>VLOOKUP(FO63,'Price Data'!$B$4:$AD$1048576,MATCH(FT$4,'Price Data'!$B$2:$AE$2,0),FALSE)</f>
        <v>102.27</v>
      </c>
      <c r="FQ63" s="5">
        <f t="shared" si="82"/>
        <v>102.27</v>
      </c>
      <c r="FR63" s="79"/>
      <c r="FS63" s="212">
        <f>IF(FQ63&gt;0,(FQ63+SUM(FR$11:FR63))/FP$6-1,"N/A")</f>
        <v>-2.8161409491332723E-2</v>
      </c>
      <c r="FT63" s="344">
        <f>IF(VLOOKUP(FT$4,Transactions!$C$26:$M$34,7,FALSE)&gt;FO63,0,IF(IFERROR(VLOOKUP(FT$4,Transactions!$C$45:$N100,8,FALSE),0)&gt;FO63,VLOOKUP(FT$4,Transactions!$C$26:$M$34,5,FALSE),VLOOKUP(FT$4,Transactions!$C$26:$M$34,5,FALSE)-IFERROR(VLOOKUP(FT$4,Transactions!$C$45:$N$47,5,FALSE),0)))</f>
        <v>4.6685611442644692</v>
      </c>
      <c r="FV63" s="315">
        <f t="shared" si="54"/>
        <v>43178</v>
      </c>
      <c r="FW63" s="88">
        <f>VLOOKUP(FV63,'Price Data'!$B$4:$AD$1048576,MATCH(GA$4,'Price Data'!$B$2:$AE$2,0),FALSE)</f>
        <v>111.76</v>
      </c>
      <c r="FX63" s="5">
        <f t="shared" si="83"/>
        <v>111.76</v>
      </c>
      <c r="FY63" s="79"/>
      <c r="FZ63" s="212">
        <f>IF(FX63&gt;0,(FX63+SUM(FY$11:FY63))/FW$6-1,"N/A")</f>
        <v>-3.1782945736433921E-2</v>
      </c>
      <c r="GA63" s="344">
        <f>IF(VLOOKUP(GA$4,Transactions!$C$26:$M$34,7,FALSE)&gt;FV63,0,IF(IFERROR(VLOOKUP(GA$4,Transactions!$C$45:$N100,8,FALSE),0)&gt;FV63,VLOOKUP(GA$4,Transactions!$C$26:$M$34,5,FALSE),VLOOKUP(GA$4,Transactions!$C$26:$M$34,5,FALSE)-IFERROR(VLOOKUP(GA$4,Transactions!$C$45:$N$47,5,FALSE),0)))</f>
        <v>17.517743324720069</v>
      </c>
      <c r="GD63" s="315">
        <f t="shared" si="55"/>
        <v>43178</v>
      </c>
      <c r="GE63" s="88">
        <f>VLOOKUP(GD63,'Price Data'!$B$4:$AD$1048576,MATCH(GI$4,'Price Data'!$B$2:$AE$2,0),FALSE)</f>
        <v>1607.69</v>
      </c>
      <c r="GF63" s="5">
        <f t="shared" si="84"/>
        <v>1607.69</v>
      </c>
      <c r="GG63" s="79"/>
      <c r="GH63" s="212">
        <f>IF(GF63&gt;0,(GF63+SUM(GG$11:GG63))/GE$6-1,"N/A")</f>
        <v>1.5744549113263506E-2</v>
      </c>
      <c r="GI63" s="374">
        <v>0.5</v>
      </c>
      <c r="GK63" s="315">
        <f t="shared" si="56"/>
        <v>43178</v>
      </c>
      <c r="GL63" s="88">
        <f>VLOOKUP(GK63,'Price Data'!$B$4:$AD$1048576,MATCH(GP$4,'Price Data'!$B$2:$AE$2,0),FALSE)</f>
        <v>2110.4</v>
      </c>
      <c r="GM63" s="5">
        <f t="shared" si="26"/>
        <v>2110.4</v>
      </c>
      <c r="GN63" s="79"/>
      <c r="GO63" s="212">
        <f>IF(GM63&gt;0,(GM63+SUM(GN$11:GN63))/GL$6-1,"N/A")</f>
        <v>3.3040956523806564E-3</v>
      </c>
      <c r="GP63" s="374">
        <v>0.2</v>
      </c>
      <c r="GR63" s="315">
        <f t="shared" si="57"/>
        <v>43178</v>
      </c>
      <c r="GS63" s="88">
        <f>VLOOKUP(GR63,'Price Data'!$B$4:$AD$1048576,MATCH(GW$4,'Price Data'!$B$2:$AE$2,0),FALSE)</f>
        <v>2005.93</v>
      </c>
      <c r="GT63" s="5">
        <f t="shared" si="85"/>
        <v>2005.93</v>
      </c>
      <c r="GU63" s="79"/>
      <c r="GV63" s="212">
        <f>IF(GT63&gt;0,(GT63+SUM(GU$11:GU63))/GS$6-1,"N/A")</f>
        <v>-1.9761822153373965E-2</v>
      </c>
      <c r="GW63" s="374">
        <v>0.3</v>
      </c>
    </row>
    <row r="64" spans="1:205" x14ac:dyDescent="0.25">
      <c r="A64">
        <v>54</v>
      </c>
      <c r="B64" s="315">
        <f>'Price Data'!B58</f>
        <v>43179</v>
      </c>
      <c r="C64" s="200">
        <f t="shared" si="58"/>
        <v>24304.213054159765</v>
      </c>
      <c r="D64" s="200">
        <f t="shared" si="28"/>
        <v>0</v>
      </c>
      <c r="E64" s="200">
        <f t="shared" si="59"/>
        <v>6077.7227646351794</v>
      </c>
      <c r="F64" s="200">
        <f t="shared" si="29"/>
        <v>0</v>
      </c>
      <c r="I64" s="315">
        <f t="shared" si="30"/>
        <v>43179</v>
      </c>
      <c r="J64" s="88">
        <f>VLOOKUP(I64,'Price Data'!$B$4:$AD$1048576,MATCH(N$4,'Price Data'!$B$2:$AE$2,0),FALSE)</f>
        <v>62.94</v>
      </c>
      <c r="K64" s="5">
        <f t="shared" si="0"/>
        <v>0</v>
      </c>
      <c r="M64" s="212" t="str">
        <f>IF(K64&gt;0,(K64+SUM(L$11:L64))/J$6-1,"N/A")</f>
        <v>N/A</v>
      </c>
      <c r="N64" s="344">
        <f>IF(VLOOKUP(N$4,Transactions!$C$5:$M$23,7,FALSE)&gt;I64,0,IF(IFERROR(VLOOKUP(N$4,Transactions!$C$39:$N$42,8,FALSE),0)&gt;I64,VLOOKUP(N$4,Transactions!$C$5:$M$23,5,FALSE),VLOOKUP(N$4,Transactions!$C$5:$M$23,5,FALSE)-IFERROR(VLOOKUP(N$4,Transactions!$C$39:$N$42,5,FALSE),0)))</f>
        <v>0</v>
      </c>
      <c r="P64" s="315">
        <f t="shared" si="31"/>
        <v>43179</v>
      </c>
      <c r="Q64" s="88">
        <f>VLOOKUP(P64,'Price Data'!$B$4:$AD$1048576,MATCH(U$4,'Price Data'!$B$2:$AE$2,0),FALSE)</f>
        <v>58.24</v>
      </c>
      <c r="R64" s="5">
        <f t="shared" si="60"/>
        <v>0</v>
      </c>
      <c r="T64" s="212" t="str">
        <f>IF(R64&gt;0,(R64+SUM(S$11:S64))/Q$6-1,"N/A")</f>
        <v>N/A</v>
      </c>
      <c r="U64" s="344">
        <f>IF(VLOOKUP(U$4,Transactions!$C$5:$M$23,7,FALSE)&gt;P64,0,IF(IFERROR(VLOOKUP(U$4,Transactions!$C$39:$N$42,8,FALSE),0)&gt;P64,VLOOKUP(U$4,Transactions!$C$5:$M$23,5,FALSE),VLOOKUP(U$4,Transactions!$C$5:$M$23,5,FALSE)-IFERROR(VLOOKUP(U$4,Transactions!$C$39:$N$42,5,FALSE),0)))</f>
        <v>0</v>
      </c>
      <c r="W64" s="315">
        <f t="shared" si="32"/>
        <v>43179</v>
      </c>
      <c r="X64" s="88">
        <f>VLOOKUP(W64,'Price Data'!$B$4:$AD$1048576,MATCH(AB$4,'Price Data'!$B$2:$AE$2,0),FALSE)</f>
        <v>101.35</v>
      </c>
      <c r="Y64" s="5">
        <f t="shared" si="61"/>
        <v>0</v>
      </c>
      <c r="Z64" s="79"/>
      <c r="AA64" s="212" t="str">
        <f>IF(Y64&gt;0,(Y64+SUM(Z$11:Z64))/X$6-1,"N/A")</f>
        <v>N/A</v>
      </c>
      <c r="AB64" s="344">
        <f>IF(VLOOKUP(AB$4,Transactions!$C$5:$M$23,7,FALSE)&gt;W64,0,IF(IFERROR(VLOOKUP(AB$4,Transactions!$C$39:$N$42,8,FALSE),0)&gt;W64,VLOOKUP(AB$4,Transactions!$C$5:$M$23,5,FALSE),VLOOKUP(AB$4,Transactions!$C$5:$M$23,5,FALSE)-IFERROR(VLOOKUP(AB$4,Transactions!$C$39:$N$42,5,FALSE),0)))</f>
        <v>0</v>
      </c>
      <c r="AD64" s="315">
        <f t="shared" si="33"/>
        <v>43179</v>
      </c>
      <c r="AE64" s="88">
        <f>VLOOKUP(AD64,'Price Data'!$B$4:$AD$1048576,MATCH(AI$4,'Price Data'!$B$2:$AE$2,0),FALSE)</f>
        <v>74.02</v>
      </c>
      <c r="AF64" s="5">
        <f t="shared" si="62"/>
        <v>0</v>
      </c>
      <c r="AG64" s="79"/>
      <c r="AH64" s="212" t="str">
        <f>IF(AF64&gt;0,(AF64+SUM(AG$11:AG64))/AE$6-1,"N/A")</f>
        <v>N/A</v>
      </c>
      <c r="AI64" s="344">
        <f>IF(VLOOKUP(AI$4,Transactions!$C$5:$M$23,7,FALSE)&gt;AD64,0,IF(IFERROR(VLOOKUP(AI$4,Transactions!$C$39:$N$42,8,FALSE),0)&gt;AD64,VLOOKUP(AI$4,Transactions!$C$5:$M$23,5,FALSE),VLOOKUP(AI$4,Transactions!$C$5:$M$23,5,FALSE)-IFERROR(VLOOKUP(AI$4,Transactions!$C$39:$N$42,5,FALSE),0)))</f>
        <v>0</v>
      </c>
      <c r="AK64" s="315">
        <f t="shared" si="34"/>
        <v>43179</v>
      </c>
      <c r="AL64" s="88">
        <f>VLOOKUP(AK64,'Price Data'!$B$4:$AD$1048576,MATCH(AP$4,'Price Data'!$B$2:$AE$2,0),FALSE)</f>
        <v>430.19</v>
      </c>
      <c r="AM64" s="5">
        <f t="shared" si="63"/>
        <v>0</v>
      </c>
      <c r="AN64" s="79"/>
      <c r="AO64" s="212" t="str">
        <f>IF(AM64&gt;0,(AM64+SUM(AN$11:AN64))/AL$6-1,"N/A")</f>
        <v>N/A</v>
      </c>
      <c r="AP64" s="344">
        <f>IF(VLOOKUP(AP$4,Transactions!$C$5:$M$23,7,FALSE)&gt;AK64,0,IF(IFERROR(VLOOKUP(AP$4,Transactions!$C$39:$N$42,8,FALSE),0)&gt;AK64,VLOOKUP(AP$4,Transactions!$C$5:$M$23,5,FALSE),VLOOKUP(AP$4,Transactions!$C$5:$M$23,5,FALSE)-IFERROR(VLOOKUP(AP$4,Transactions!$C$39:$N$42,5,FALSE),0)))</f>
        <v>0</v>
      </c>
      <c r="AR64" s="315">
        <f t="shared" si="35"/>
        <v>43179</v>
      </c>
      <c r="AS64" s="88">
        <f>VLOOKUP(AR64,'Price Data'!$B$4:$AD$1048576,MATCH(AW$4,'Price Data'!$B$2:$AE$2,0),FALSE)</f>
        <v>112.65</v>
      </c>
      <c r="AT64" s="5">
        <f t="shared" si="64"/>
        <v>0</v>
      </c>
      <c r="AU64" s="79"/>
      <c r="AV64" s="212" t="str">
        <f>IF(AT64&gt;0,(AT64+SUM(AU$11:AU64))/AS$6-1,"N/A")</f>
        <v>N/A</v>
      </c>
      <c r="AW64" s="344">
        <f>IF(VLOOKUP(AW$4,Transactions!$C$5:$M$23,7,FALSE)&gt;AR64,0,IF(IFERROR(VLOOKUP(AW$4,Transactions!$C$39:$N$42,8,FALSE),0)&gt;AR64,VLOOKUP(AW$4,Transactions!$C$5:$M$23,5,FALSE),VLOOKUP(AW$4,Transactions!$C$5:$M$23,5,FALSE)-IFERROR(VLOOKUP(AW$4,Transactions!$C$39:$N$42,5,FALSE),0)))</f>
        <v>0</v>
      </c>
      <c r="AY64" s="315">
        <f t="shared" si="36"/>
        <v>43179</v>
      </c>
      <c r="AZ64" s="88">
        <f>VLOOKUP(AY64,'Price Data'!$B$4:$AD$1048576,MATCH(BD$4,'Price Data'!$B$2:$AE$2,0),FALSE)</f>
        <v>125.12</v>
      </c>
      <c r="BA64" s="5">
        <f t="shared" si="65"/>
        <v>0</v>
      </c>
      <c r="BB64" s="79"/>
      <c r="BC64" s="212" t="str">
        <f>IF(BA64&gt;0,(BA64+SUM(BB$11:BB64))/AZ$6-1,"N/A")</f>
        <v>N/A</v>
      </c>
      <c r="BD64" s="344">
        <f>IF(VLOOKUP(BD$4,Transactions!$C$5:$M$23,7,FALSE)&gt;AY64,0,IF(IFERROR(VLOOKUP(BD$4,Transactions!$C$39:$N$42,8,FALSE),0)&gt;AY64,VLOOKUP(BD$4,Transactions!$C$5:$M$23,5,FALSE),VLOOKUP(BD$4,Transactions!$C$5:$M$23,5,FALSE)-IFERROR(VLOOKUP(BD$4,Transactions!$C$39:$N$42,5,FALSE),0)))</f>
        <v>0</v>
      </c>
      <c r="BF64" s="315">
        <f t="shared" si="37"/>
        <v>43179</v>
      </c>
      <c r="BG64" s="88">
        <f>VLOOKUP(BF64,'Price Data'!$B$4:$AD$1048576,MATCH(BK$4,'Price Data'!$B$2:$AE$2,0),FALSE)</f>
        <v>66.430000000000007</v>
      </c>
      <c r="BH64" s="5">
        <f t="shared" si="66"/>
        <v>66.430000000000007</v>
      </c>
      <c r="BI64" s="79"/>
      <c r="BJ64" s="212">
        <f>IF(BH64&gt;0,(BH64+SUM(BI$11:BI64))/BG$6-1,"N/A")</f>
        <v>9.0567885117493585E-2</v>
      </c>
      <c r="BK64" s="344">
        <f>IF(VLOOKUP(BK$4,Transactions!$C$5:$M$23,7,FALSE)&gt;BF64,0,IF(IFERROR(VLOOKUP(BK$4,Transactions!$C$39:$N$42,8,FALSE),0)&gt;BF64,VLOOKUP(BK$4,Transactions!$C$5:$M$23,5,FALSE),VLOOKUP(BK$4,Transactions!$C$5:$M$23,5,FALSE)-IFERROR(VLOOKUP(BK$4,Transactions!$C$39:$N$42,5,FALSE),0)))</f>
        <v>10</v>
      </c>
      <c r="BM64" s="315">
        <f t="shared" si="38"/>
        <v>43179</v>
      </c>
      <c r="BN64" s="88">
        <f>VLOOKUP(BM64,'Price Data'!$B$4:$AD$1048576,MATCH(BR$4,'Price Data'!$B$2:$AE$2,0),FALSE)</f>
        <v>59.23</v>
      </c>
      <c r="BO64" s="5">
        <f t="shared" si="67"/>
        <v>59.23</v>
      </c>
      <c r="BP64" s="79"/>
      <c r="BQ64" s="212">
        <f>IF(BO64&gt;0,(BO64+SUM(BP$11:BP64))/BN$6-1,"N/A")</f>
        <v>0.16060250391236308</v>
      </c>
      <c r="BR64" s="344">
        <f>IF(VLOOKUP(BR$4,Transactions!$C$5:$M$23,7,FALSE)&gt;BM64,0,IF(IFERROR(VLOOKUP(BR$4,Transactions!$C$39:$N$42,8,FALSE),0)&gt;BM64,VLOOKUP(BR$4,Transactions!$C$5:$M$23,5,FALSE),VLOOKUP(BR$4,Transactions!$C$5:$M$23,5,FALSE)-IFERROR(VLOOKUP(BR$4,Transactions!$C$39:$N$42,5,FALSE),0)))</f>
        <v>12</v>
      </c>
      <c r="BT64" s="315">
        <f t="shared" si="39"/>
        <v>43179</v>
      </c>
      <c r="BU64" s="88">
        <f>VLOOKUP(BT64,'Price Data'!$B$4:$AD$1048576,MATCH(BY$4,'Price Data'!$B$2:$AE$2,0),FALSE)</f>
        <v>85.7</v>
      </c>
      <c r="BV64" s="5">
        <f t="shared" si="68"/>
        <v>85.7</v>
      </c>
      <c r="BW64" s="79"/>
      <c r="BX64" s="212">
        <f>IF(BV64&gt;0,(BV64+SUM(BW$11:BW64))/BU$6-1,"N/A")</f>
        <v>-5.0830674441632806E-2</v>
      </c>
      <c r="BY64" s="344">
        <f>IF(VLOOKUP(BY$4,Transactions!$C$5:$M$23,7,FALSE)&gt;BT64,0,IF(IFERROR(VLOOKUP(BY$4,Transactions!$C$39:$N$42,8,FALSE),0)&gt;BT64,VLOOKUP(BY$4,Transactions!$C$5:$M$23,5,FALSE),VLOOKUP(BY$4,Transactions!$C$5:$M$23,5,FALSE)-IFERROR(VLOOKUP(BY$4,Transactions!$C$39:$N$42,5,FALSE),0)))</f>
        <v>11</v>
      </c>
      <c r="CA64" s="315">
        <f t="shared" si="40"/>
        <v>43179</v>
      </c>
      <c r="CB64" s="88">
        <f>VLOOKUP(CA64,'Price Data'!$B$4:$AD$1048576,MATCH(CF$4,'Price Data'!$B$2:$AE$2,0),FALSE)</f>
        <v>227.61</v>
      </c>
      <c r="CC64" s="5">
        <f t="shared" si="69"/>
        <v>227.61</v>
      </c>
      <c r="CD64" s="79"/>
      <c r="CE64" s="212">
        <f>IF(CC64&gt;0,(CC64+SUM(CD$11:CD64))/CB$6-1,"N/A")</f>
        <v>-1.9250120313251129E-3</v>
      </c>
      <c r="CF64" s="344">
        <f>IF(VLOOKUP(CF$4,Transactions!$C$5:$M$23,7,FALSE)&gt;CA64,0,IF(IFERROR(VLOOKUP(CF$4,Transactions!$C$39:$N$42,8,FALSE),0)&gt;CA64,VLOOKUP(CF$4,Transactions!$C$5:$M$23,5,FALSE),VLOOKUP(CF$4,Transactions!$C$5:$M$23,5,FALSE)-IFERROR(VLOOKUP(CF$4,Transactions!$C$39:$N$42,5,FALSE),0)))</f>
        <v>6</v>
      </c>
      <c r="CH64" s="315">
        <f t="shared" si="41"/>
        <v>43179</v>
      </c>
      <c r="CI64" s="88">
        <f>VLOOKUP(CH64,'Price Data'!$B$4:$AD$1048576,MATCH(CM$4,'Price Data'!$B$2:$AE$2,0),FALSE)</f>
        <v>80.86</v>
      </c>
      <c r="CJ64" s="5">
        <f t="shared" si="70"/>
        <v>80.86</v>
      </c>
      <c r="CK64" s="79"/>
      <c r="CL64" s="212">
        <f>IF(CJ64&gt;0,(CJ64+SUM(CK$11:CK64))/CI$6-1,"N/A")</f>
        <v>9.834284161912521E-2</v>
      </c>
      <c r="CM64" s="344">
        <f>IF(VLOOKUP(CM$4,Transactions!$C$5:$M$23,7,FALSE)&gt;CH64,0,IF(IFERROR(VLOOKUP(CM$4,Transactions!$C$39:$N$42,8,FALSE),0)&gt;CH64,VLOOKUP(CM$4,Transactions!$C$5:$M$23,5,FALSE),VLOOKUP(CM$4,Transactions!$C$5:$M$23,5,FALSE)-IFERROR(VLOOKUP(CM$4,Transactions!$C$39:$N$42,5,FALSE),0)))</f>
        <v>19</v>
      </c>
      <c r="CO64" s="315">
        <f t="shared" si="42"/>
        <v>43179</v>
      </c>
      <c r="CP64" s="88">
        <f>VLOOKUP(CO64,'Price Data'!$B$4:$AD$1048576,MATCH(CT$4,'Price Data'!$B$2:$AE$2,0),FALSE)</f>
        <v>125.11</v>
      </c>
      <c r="CQ64" s="5">
        <f t="shared" si="71"/>
        <v>125.11</v>
      </c>
      <c r="CR64" s="79"/>
      <c r="CS64" s="212">
        <f>IF(CQ64&gt;0,(CQ64+SUM(CR$11:CR64))/CP$6-1,"N/A")</f>
        <v>0.11347454610181562</v>
      </c>
      <c r="CT64" s="344">
        <f>IF(VLOOKUP(CT$4,Transactions!$C$5:$M$23,7,FALSE)&gt;CO64,0,IF(IFERROR(VLOOKUP(CT$4,Transactions!$C$39:$N$42,8,FALSE),0)&gt;CO64,VLOOKUP(CT$4,Transactions!$C$5:$M$23,5,FALSE),VLOOKUP(CT$4,Transactions!$C$5:$M$23,5,FALSE)-IFERROR(VLOOKUP(CT$4,Transactions!$C$39:$N$42,5,FALSE),0)))</f>
        <v>7</v>
      </c>
      <c r="CV64" s="315">
        <f t="shared" si="43"/>
        <v>43179</v>
      </c>
      <c r="CW64" s="88">
        <f>VLOOKUP(CV64,'Price Data'!$B$4:$AD$1048576,MATCH(DA$4,'Price Data'!$B$2:$AE$2,0),FALSE)</f>
        <v>200.06</v>
      </c>
      <c r="CX64" s="5">
        <f t="shared" si="72"/>
        <v>200.06</v>
      </c>
      <c r="CY64" s="79"/>
      <c r="CZ64" s="212">
        <f>IF(CX64&gt;0,(CX64+SUM(CY$11:CY64))/CW$6-1,"N/A")</f>
        <v>6.3526659933017759E-2</v>
      </c>
      <c r="DA64" s="344">
        <f>IF(VLOOKUP(DA$4,Transactions!$C$5:$M$23,7,FALSE)&gt;CV64,0,IF(IFERROR(VLOOKUP(DA$4,Transactions!$C$39:$N$42,8,FALSE),0)&gt;CV64,VLOOKUP(DA$4,Transactions!$C$5:$M$23,5,FALSE),VLOOKUP(DA$4,Transactions!$C$5:$M$23,5,FALSE)-IFERROR(VLOOKUP(DA$4,Transactions!$C$39:$N$42,5,FALSE),0)))</f>
        <v>9.4038062835574934</v>
      </c>
      <c r="DC64" s="315">
        <f t="shared" si="44"/>
        <v>43179</v>
      </c>
      <c r="DD64" s="88">
        <f>VLOOKUP(DC64,'Price Data'!$B$4:$AD$1048576,MATCH(DH$4,'Price Data'!$B$2:$AE$2,0),FALSE)</f>
        <v>161.30000000000001</v>
      </c>
      <c r="DE64" s="5">
        <f t="shared" si="73"/>
        <v>161.30000000000001</v>
      </c>
      <c r="DF64" s="79"/>
      <c r="DG64" s="212">
        <f>IF(DE64&gt;0,(DE64+SUM(DF$11:DF64))/DD$6-1,"N/A")</f>
        <v>1.9788834798002197E-2</v>
      </c>
      <c r="DH64" s="344">
        <f>IF(VLOOKUP(DH$4,Transactions!$C$5:$M$23,7,FALSE)&gt;DC64,0,IF(IFERROR(VLOOKUP(DH$4,Transactions!$C$39:$N$42,8,FALSE),0)&gt;DC64,VLOOKUP(DH$4,Transactions!$C$5:$M$23,5,FALSE),VLOOKUP(DH$4,Transactions!$C$5:$M$23,5,FALSE)-IFERROR(VLOOKUP(DH$4,Transactions!$C$39:$N$42,5,FALSE),0)))</f>
        <v>64.264399064297919</v>
      </c>
      <c r="DJ64" s="315">
        <f t="shared" si="45"/>
        <v>43179</v>
      </c>
      <c r="DK64" s="88">
        <f>VLOOKUP(DJ64,'Price Data'!$B$4:$AD$1048576,MATCH(DO$4,'Price Data'!$B$2:$AE$2,0),FALSE)</f>
        <v>251.99</v>
      </c>
      <c r="DL64" s="5">
        <f t="shared" si="74"/>
        <v>251.99</v>
      </c>
      <c r="DM64" s="79"/>
      <c r="DN64" s="212">
        <f>IF(DL64&gt;0,(DL64+SUM(DM$11:DM64))/DK$6-1,"N/A")</f>
        <v>1.2024530041284232E-2</v>
      </c>
      <c r="DO64" s="344">
        <f>IF(VLOOKUP(DO$4,Transactions!$C$5:$M$23,7,FALSE)&gt;DJ64,0,IF(IFERROR(VLOOKUP(DO$4,Transactions!$C$39:$N$42,8,FALSE),0)&gt;DJ64,VLOOKUP(DO$4,Transactions!$C$5:$M$23,5,FALSE),VLOOKUP(DO$4,Transactions!$C$5:$M$23,5,FALSE)-IFERROR(VLOOKUP(DO$4,Transactions!$C$39:$N$42,5,FALSE),0)))</f>
        <v>8</v>
      </c>
      <c r="DQ64" s="315">
        <f t="shared" si="46"/>
        <v>43179</v>
      </c>
      <c r="DR64" s="88">
        <f>VLOOKUP(DQ64,'Price Data'!$B$4:$AD$1048576,MATCH(DV$4,'Price Data'!$B$2:$AE$2,0),FALSE)</f>
        <v>93.13</v>
      </c>
      <c r="DS64" s="5">
        <f t="shared" si="75"/>
        <v>93.13</v>
      </c>
      <c r="DT64" s="79"/>
      <c r="DU64" s="212">
        <f>IF(DS64&gt;0,(DS64+SUM(DT$11:DT64))/DR$6-1,"N/A")</f>
        <v>9.3640402151040414E-2</v>
      </c>
      <c r="DV64" s="344">
        <f>IF(VLOOKUP(DV$4,Transactions!$C$5:$M$23,7,FALSE)&gt;DQ64,0,IF(IFERROR(VLOOKUP(DV$4,Transactions!$C$39:$N$42,8,FALSE),0)&gt;DQ64,VLOOKUP(DV$4,Transactions!$C$5:$M$23,5,FALSE),VLOOKUP(DV$4,Transactions!$C$5:$M$23,5,FALSE)-IFERROR(VLOOKUP(DV$4,Transactions!$C$39:$N$42,5,FALSE),0)))</f>
        <v>23</v>
      </c>
      <c r="DX64" s="315">
        <f t="shared" si="47"/>
        <v>43179</v>
      </c>
      <c r="DY64" s="88">
        <f>VLOOKUP(DX64,'Price Data'!$B$4:$AD$1048576,MATCH(EC$4,'Price Data'!$B$2:$AE$2,0),FALSE)</f>
        <v>66.8</v>
      </c>
      <c r="DZ64" s="5">
        <f t="shared" si="76"/>
        <v>66.8</v>
      </c>
      <c r="EA64" s="79"/>
      <c r="EB64" s="212">
        <f>IF(DZ64&gt;0,(DZ64+SUM(EA$11:EA64))/DY$6-1,"N/A")</f>
        <v>7.114308553157489E-2</v>
      </c>
      <c r="EC64" s="344">
        <f>IF(VLOOKUP(EC$4,Transactions!$C$5:$M$23,7,FALSE)&gt;DX64,0,IF(IFERROR(VLOOKUP(EC$4,Transactions!$C$39:$N$42,8,FALSE),0)&gt;DX64,VLOOKUP(EC$4,Transactions!$C$5:$M$23,5,FALSE),VLOOKUP(EC$4,Transactions!$C$5:$M$23,5,FALSE)-IFERROR(VLOOKUP(EC$4,Transactions!$C$39:$N$42,5,FALSE),0)))</f>
        <v>27</v>
      </c>
      <c r="EF64" s="315">
        <f t="shared" si="48"/>
        <v>43179</v>
      </c>
      <c r="EG64" s="88">
        <f>VLOOKUP(EF64,'Price Data'!$B$4:$AD$1048576,MATCH(EK$4,'Price Data'!$B$2:$AE$2,0),FALSE)</f>
        <v>10.74</v>
      </c>
      <c r="EH64" s="5">
        <f t="shared" si="77"/>
        <v>0</v>
      </c>
      <c r="EI64" s="79"/>
      <c r="EJ64" s="212" t="str">
        <f>IF(EH64&gt;0,(EH64+SUM(EI$11:EI64))/EG$6-1,"N/A")</f>
        <v>N/A</v>
      </c>
      <c r="EK64" s="344">
        <f>IF(VLOOKUP(EK$4,Transactions!$C$26:$M$34,7,FALSE)&gt;EF64,0,IF(IFERROR(VLOOKUP(EK$4,Transactions!$C$45:$N101,8,FALSE),0)&gt;EF64,VLOOKUP(EK$4,Transactions!$C$26:$M$34,5,FALSE),VLOOKUP(EK$4,Transactions!$C$26:$M$34,5,FALSE)-IFERROR(VLOOKUP(EK$4,Transactions!$C$45:$N$47,5,FALSE),0)))</f>
        <v>0</v>
      </c>
      <c r="EM64" s="315">
        <f t="shared" si="49"/>
        <v>43179</v>
      </c>
      <c r="EN64" s="88">
        <f>VLOOKUP(EM64,'Price Data'!$B$4:$AD$1048576,MATCH(ER$4,'Price Data'!$B$2:$AE$2,0),FALSE)</f>
        <v>85.62</v>
      </c>
      <c r="EO64" s="5">
        <f t="shared" si="78"/>
        <v>85.62</v>
      </c>
      <c r="EP64" s="79"/>
      <c r="EQ64" s="212">
        <f>IF(EO64&gt;0,(EO64+SUM(EP$11:EP64))/EN$6-1,"N/A")</f>
        <v>-1.0692184276873795E-2</v>
      </c>
      <c r="ER64" s="344">
        <f>IF(VLOOKUP(ER$4,Transactions!$C$26:$M$34,7,FALSE)&gt;EM64,0,IF(IFERROR(VLOOKUP(ER$4,Transactions!$C$45:$N101,8,FALSE),0)&gt;EM64,VLOOKUP(ER$4,Transactions!$C$26:$M$34,5,FALSE),VLOOKUP(ER$4,Transactions!$C$26:$M$34,5,FALSE)-IFERROR(VLOOKUP(ER$4,Transactions!$C$45:$N$47,5,FALSE),0)))</f>
        <v>0</v>
      </c>
      <c r="ET64" s="315">
        <f t="shared" si="50"/>
        <v>43179</v>
      </c>
      <c r="EU64" s="88">
        <f>VLOOKUP(ET64,'Price Data'!$B$4:$AD$1048576,MATCH(EY$4,'Price Data'!$B$2:$AE$2,0),FALSE)</f>
        <v>84.17</v>
      </c>
      <c r="EV64" s="5">
        <f t="shared" si="79"/>
        <v>84.17</v>
      </c>
      <c r="EW64" s="79"/>
      <c r="EX64" s="212">
        <f>IF(EV64&gt;0,(EV64+SUM(EW$11:EW64))/EU$6-1,"N/A")</f>
        <v>-3.1777091200366203E-2</v>
      </c>
      <c r="EY64" s="344">
        <f>IF(VLOOKUP(EY$4,Transactions!$C$26:$M$34,7,FALSE)&gt;ET64,0,IF(IFERROR(VLOOKUP(EY$4,Transactions!$C$45:$N101,8,FALSE),0)&gt;ET64,VLOOKUP(EY$4,Transactions!$C$26:$M$34,5,FALSE),VLOOKUP(EY$4,Transactions!$C$26:$M$34,5,FALSE)-IFERROR(VLOOKUP(EY$4,Transactions!$C$45:$N$47,5,FALSE),0)))</f>
        <v>12.608879734523402</v>
      </c>
      <c r="FA64" s="315">
        <f t="shared" si="51"/>
        <v>43179</v>
      </c>
      <c r="FB64" s="88">
        <f>VLOOKUP(FA64,'Price Data'!$B$4:$AD$1048576,MATCH(FF$4,'Price Data'!$B$2:$AE$2,0),FALSE)</f>
        <v>50.060099999999998</v>
      </c>
      <c r="FC64" s="5">
        <f t="shared" si="80"/>
        <v>50.060099999999998</v>
      </c>
      <c r="FD64" s="79"/>
      <c r="FE64" s="212">
        <f>IF(FC64&gt;0,(FC64+SUM(FD$11:FD64))/FB$6-1,"N/A")</f>
        <v>-1.9307587283011629E-2</v>
      </c>
      <c r="FF64" s="344">
        <f>IF(VLOOKUP(FF$4,Transactions!$C$26:$M$34,7,FALSE)&gt;FA64,0,IF(IFERROR(VLOOKUP(FF$4,Transactions!$C$45:$N101,8,FALSE),0)&gt;FA64,VLOOKUP(FF$4,Transactions!$C$26:$M$34,5,FALSE),VLOOKUP(FF$4,Transactions!$C$26:$M$34,5,FALSE)-IFERROR(VLOOKUP(FF$4,Transactions!$C$45:$N$47,5,FALSE),0)))</f>
        <v>20.356738833625901</v>
      </c>
      <c r="FH64" s="315">
        <f t="shared" si="52"/>
        <v>43179</v>
      </c>
      <c r="FI64" s="88">
        <f>VLOOKUP(FH64,'Price Data'!$B$4:$AD$1048576,MATCH(FM$4,'Price Data'!$B$2:$AE$2,0),FALSE)</f>
        <v>24.29</v>
      </c>
      <c r="FJ64" s="5">
        <f t="shared" si="81"/>
        <v>24.29</v>
      </c>
      <c r="FK64" s="79"/>
      <c r="FL64" s="212">
        <f>IF(FJ64&gt;0,(FJ64+SUM(FK$11:FK64))/FI$6-1,"N/A")</f>
        <v>-2.4640657084189499E-3</v>
      </c>
      <c r="FM64" s="344">
        <f>IF(VLOOKUP(FM$4,Transactions!$C$26:$M$34,7,FALSE)&gt;FH64,0,IF(IFERROR(VLOOKUP(FM$4,Transactions!$C$45:$N101,8,FALSE),0)&gt;FH64,VLOOKUP(FM$4,Transactions!$C$26:$M$34,5,FALSE),VLOOKUP(FM$4,Transactions!$C$26:$M$34,5,FALSE)-IFERROR(VLOOKUP(FM$4,Transactions!$C$45:$N$47,5,FALSE),0)))</f>
        <v>64.516221765913755</v>
      </c>
      <c r="FO64" s="315">
        <f t="shared" si="53"/>
        <v>43179</v>
      </c>
      <c r="FP64" s="88">
        <f>VLOOKUP(FO64,'Price Data'!$B$4:$AD$1048576,MATCH(FT$4,'Price Data'!$B$2:$AE$2,0),FALSE)</f>
        <v>102.07</v>
      </c>
      <c r="FQ64" s="5">
        <f t="shared" si="82"/>
        <v>102.07</v>
      </c>
      <c r="FR64" s="79"/>
      <c r="FS64" s="212">
        <f>IF(FQ64&gt;0,(FQ64+SUM(FR$11:FR64))/FP$6-1,"N/A")</f>
        <v>-3.0055887089135203E-2</v>
      </c>
      <c r="FT64" s="344">
        <f>IF(VLOOKUP(FT$4,Transactions!$C$26:$M$34,7,FALSE)&gt;FO64,0,IF(IFERROR(VLOOKUP(FT$4,Transactions!$C$45:$N101,8,FALSE),0)&gt;FO64,VLOOKUP(FT$4,Transactions!$C$26:$M$34,5,FALSE),VLOOKUP(FT$4,Transactions!$C$26:$M$34,5,FALSE)-IFERROR(VLOOKUP(FT$4,Transactions!$C$45:$N$47,5,FALSE),0)))</f>
        <v>4.6685611442644692</v>
      </c>
      <c r="FV64" s="315">
        <f t="shared" si="54"/>
        <v>43179</v>
      </c>
      <c r="FW64" s="88">
        <f>VLOOKUP(FV64,'Price Data'!$B$4:$AD$1048576,MATCH(GA$4,'Price Data'!$B$2:$AE$2,0),FALSE)</f>
        <v>111.53</v>
      </c>
      <c r="FX64" s="5">
        <f t="shared" si="83"/>
        <v>111.53</v>
      </c>
      <c r="FY64" s="79"/>
      <c r="FZ64" s="212">
        <f>IF(FX64&gt;0,(FX64+SUM(FY$11:FY64))/FW$6-1,"N/A")</f>
        <v>-3.3763996554694087E-2</v>
      </c>
      <c r="GA64" s="344">
        <f>IF(VLOOKUP(GA$4,Transactions!$C$26:$M$34,7,FALSE)&gt;FV64,0,IF(IFERROR(VLOOKUP(GA$4,Transactions!$C$45:$N101,8,FALSE),0)&gt;FV64,VLOOKUP(GA$4,Transactions!$C$26:$M$34,5,FALSE),VLOOKUP(GA$4,Transactions!$C$26:$M$34,5,FALSE)-IFERROR(VLOOKUP(GA$4,Transactions!$C$45:$N$47,5,FALSE),0)))</f>
        <v>17.517743324720069</v>
      </c>
      <c r="GD64" s="315">
        <f t="shared" si="55"/>
        <v>43179</v>
      </c>
      <c r="GE64" s="88">
        <f>VLOOKUP(GD64,'Price Data'!$B$4:$AD$1048576,MATCH(GI$4,'Price Data'!$B$2:$AE$2,0),FALSE)</f>
        <v>1609.9829999999999</v>
      </c>
      <c r="GF64" s="5">
        <f t="shared" si="84"/>
        <v>1609.9829999999999</v>
      </c>
      <c r="GG64" s="79"/>
      <c r="GH64" s="212">
        <f>IF(GF64&gt;0,(GF64+SUM(GG$11:GG64))/GE$6-1,"N/A")</f>
        <v>1.7193275081028858E-2</v>
      </c>
      <c r="GI64" s="374">
        <v>0.5</v>
      </c>
      <c r="GK64" s="315">
        <f t="shared" si="56"/>
        <v>43179</v>
      </c>
      <c r="GL64" s="88">
        <f>VLOOKUP(GK64,'Price Data'!$B$4:$AD$1048576,MATCH(GP$4,'Price Data'!$B$2:$AE$2,0),FALSE)</f>
        <v>2110.91</v>
      </c>
      <c r="GM64" s="5">
        <f t="shared" si="26"/>
        <v>2110.91</v>
      </c>
      <c r="GN64" s="79"/>
      <c r="GO64" s="212">
        <f>IF(GM64&gt;0,(GM64+SUM(GN$11:GN64))/GL$6-1,"N/A")</f>
        <v>3.5465544700372664E-3</v>
      </c>
      <c r="GP64" s="374">
        <v>0.2</v>
      </c>
      <c r="GR64" s="315">
        <f t="shared" si="57"/>
        <v>43179</v>
      </c>
      <c r="GS64" s="88">
        <f>VLOOKUP(GR64,'Price Data'!$B$4:$AD$1048576,MATCH(GW$4,'Price Data'!$B$2:$AE$2,0),FALSE)</f>
        <v>2001.88</v>
      </c>
      <c r="GT64" s="5">
        <f t="shared" si="85"/>
        <v>2001.88</v>
      </c>
      <c r="GU64" s="79"/>
      <c r="GV64" s="212">
        <f>IF(GT64&gt;0,(GT64+SUM(GU$11:GU64))/GS$6-1,"N/A")</f>
        <v>-2.1740936389802346E-2</v>
      </c>
      <c r="GW64" s="374">
        <v>0.3</v>
      </c>
    </row>
    <row r="65" spans="1:205" x14ac:dyDescent="0.25">
      <c r="A65">
        <v>55</v>
      </c>
      <c r="B65" s="315">
        <f>'Price Data'!B59</f>
        <v>43180</v>
      </c>
      <c r="C65" s="200">
        <f t="shared" si="58"/>
        <v>24269.739674992696</v>
      </c>
      <c r="D65" s="200">
        <f t="shared" si="28"/>
        <v>0</v>
      </c>
      <c r="E65" s="200">
        <f t="shared" si="59"/>
        <v>6084.9930976060732</v>
      </c>
      <c r="F65" s="200">
        <f t="shared" si="29"/>
        <v>0</v>
      </c>
      <c r="I65" s="315">
        <f t="shared" si="30"/>
        <v>43180</v>
      </c>
      <c r="J65" s="88">
        <f>VLOOKUP(I65,'Price Data'!$B$4:$AD$1048576,MATCH(N$4,'Price Data'!$B$2:$AE$2,0),FALSE)</f>
        <v>62.42</v>
      </c>
      <c r="K65" s="5">
        <f t="shared" si="0"/>
        <v>0</v>
      </c>
      <c r="M65" s="212" t="str">
        <f>IF(K65&gt;0,(K65+SUM(L$11:L65))/J$6-1,"N/A")</f>
        <v>N/A</v>
      </c>
      <c r="N65" s="344">
        <f>IF(VLOOKUP(N$4,Transactions!$C$5:$M$23,7,FALSE)&gt;I65,0,IF(IFERROR(VLOOKUP(N$4,Transactions!$C$39:$N$42,8,FALSE),0)&gt;I65,VLOOKUP(N$4,Transactions!$C$5:$M$23,5,FALSE),VLOOKUP(N$4,Transactions!$C$5:$M$23,5,FALSE)-IFERROR(VLOOKUP(N$4,Transactions!$C$39:$N$42,5,FALSE),0)))</f>
        <v>0</v>
      </c>
      <c r="P65" s="315">
        <f t="shared" si="31"/>
        <v>43180</v>
      </c>
      <c r="Q65" s="88">
        <f>VLOOKUP(P65,'Price Data'!$B$4:$AD$1048576,MATCH(U$4,'Price Data'!$B$2:$AE$2,0),FALSE)</f>
        <v>58.9</v>
      </c>
      <c r="R65" s="5">
        <f t="shared" si="60"/>
        <v>0</v>
      </c>
      <c r="T65" s="212" t="str">
        <f>IF(R65&gt;0,(R65+SUM(S$11:S65))/Q$6-1,"N/A")</f>
        <v>N/A</v>
      </c>
      <c r="U65" s="344">
        <f>IF(VLOOKUP(U$4,Transactions!$C$5:$M$23,7,FALSE)&gt;P65,0,IF(IFERROR(VLOOKUP(U$4,Transactions!$C$39:$N$42,8,FALSE),0)&gt;P65,VLOOKUP(U$4,Transactions!$C$5:$M$23,5,FALSE),VLOOKUP(U$4,Transactions!$C$5:$M$23,5,FALSE)-IFERROR(VLOOKUP(U$4,Transactions!$C$39:$N$42,5,FALSE),0)))</f>
        <v>0</v>
      </c>
      <c r="W65" s="315">
        <f t="shared" si="32"/>
        <v>43180</v>
      </c>
      <c r="X65" s="88">
        <f>VLOOKUP(W65,'Price Data'!$B$4:$AD$1048576,MATCH(AB$4,'Price Data'!$B$2:$AE$2,0),FALSE)</f>
        <v>101.82</v>
      </c>
      <c r="Y65" s="5">
        <f t="shared" si="61"/>
        <v>0</v>
      </c>
      <c r="Z65" s="79"/>
      <c r="AA65" s="212" t="str">
        <f>IF(Y65&gt;0,(Y65+SUM(Z$11:Z65))/X$6-1,"N/A")</f>
        <v>N/A</v>
      </c>
      <c r="AB65" s="344">
        <f>IF(VLOOKUP(AB$4,Transactions!$C$5:$M$23,7,FALSE)&gt;W65,0,IF(IFERROR(VLOOKUP(AB$4,Transactions!$C$39:$N$42,8,FALSE),0)&gt;W65,VLOOKUP(AB$4,Transactions!$C$5:$M$23,5,FALSE),VLOOKUP(AB$4,Transactions!$C$5:$M$23,5,FALSE)-IFERROR(VLOOKUP(AB$4,Transactions!$C$39:$N$42,5,FALSE),0)))</f>
        <v>0</v>
      </c>
      <c r="AD65" s="315">
        <f t="shared" si="33"/>
        <v>43180</v>
      </c>
      <c r="AE65" s="88">
        <f>VLOOKUP(AD65,'Price Data'!$B$4:$AD$1048576,MATCH(AI$4,'Price Data'!$B$2:$AE$2,0),FALSE)</f>
        <v>73.69</v>
      </c>
      <c r="AF65" s="5">
        <f t="shared" si="62"/>
        <v>0</v>
      </c>
      <c r="AG65" s="79"/>
      <c r="AH65" s="212" t="str">
        <f>IF(AF65&gt;0,(AF65+SUM(AG$11:AG65))/AE$6-1,"N/A")</f>
        <v>N/A</v>
      </c>
      <c r="AI65" s="344">
        <f>IF(VLOOKUP(AI$4,Transactions!$C$5:$M$23,7,FALSE)&gt;AD65,0,IF(IFERROR(VLOOKUP(AI$4,Transactions!$C$39:$N$42,8,FALSE),0)&gt;AD65,VLOOKUP(AI$4,Transactions!$C$5:$M$23,5,FALSE),VLOOKUP(AI$4,Transactions!$C$5:$M$23,5,FALSE)-IFERROR(VLOOKUP(AI$4,Transactions!$C$39:$N$42,5,FALSE),0)))</f>
        <v>0</v>
      </c>
      <c r="AK65" s="315">
        <f t="shared" si="34"/>
        <v>43180</v>
      </c>
      <c r="AL65" s="88">
        <f>VLOOKUP(AK65,'Price Data'!$B$4:$AD$1048576,MATCH(AP$4,'Price Data'!$B$2:$AE$2,0),FALSE)</f>
        <v>424.99</v>
      </c>
      <c r="AM65" s="5">
        <f t="shared" si="63"/>
        <v>0</v>
      </c>
      <c r="AN65" s="79"/>
      <c r="AO65" s="212" t="str">
        <f>IF(AM65&gt;0,(AM65+SUM(AN$11:AN65))/AL$6-1,"N/A")</f>
        <v>N/A</v>
      </c>
      <c r="AP65" s="344">
        <f>IF(VLOOKUP(AP$4,Transactions!$C$5:$M$23,7,FALSE)&gt;AK65,0,IF(IFERROR(VLOOKUP(AP$4,Transactions!$C$39:$N$42,8,FALSE),0)&gt;AK65,VLOOKUP(AP$4,Transactions!$C$5:$M$23,5,FALSE),VLOOKUP(AP$4,Transactions!$C$5:$M$23,5,FALSE)-IFERROR(VLOOKUP(AP$4,Transactions!$C$39:$N$42,5,FALSE),0)))</f>
        <v>0</v>
      </c>
      <c r="AR65" s="315">
        <f t="shared" si="35"/>
        <v>43180</v>
      </c>
      <c r="AS65" s="88">
        <f>VLOOKUP(AR65,'Price Data'!$B$4:$AD$1048576,MATCH(AW$4,'Price Data'!$B$2:$AE$2,0),FALSE)</f>
        <v>112.45</v>
      </c>
      <c r="AT65" s="5">
        <f t="shared" si="64"/>
        <v>0</v>
      </c>
      <c r="AU65" s="79"/>
      <c r="AV65" s="212" t="str">
        <f>IF(AT65&gt;0,(AT65+SUM(AU$11:AU65))/AS$6-1,"N/A")</f>
        <v>N/A</v>
      </c>
      <c r="AW65" s="344">
        <f>IF(VLOOKUP(AW$4,Transactions!$C$5:$M$23,7,FALSE)&gt;AR65,0,IF(IFERROR(VLOOKUP(AW$4,Transactions!$C$39:$N$42,8,FALSE),0)&gt;AR65,VLOOKUP(AW$4,Transactions!$C$5:$M$23,5,FALSE),VLOOKUP(AW$4,Transactions!$C$5:$M$23,5,FALSE)-IFERROR(VLOOKUP(AW$4,Transactions!$C$39:$N$42,5,FALSE),0)))</f>
        <v>0</v>
      </c>
      <c r="AY65" s="315">
        <f t="shared" si="36"/>
        <v>43180</v>
      </c>
      <c r="AZ65" s="88">
        <f>VLOOKUP(AY65,'Price Data'!$B$4:$AD$1048576,MATCH(BD$4,'Price Data'!$B$2:$AE$2,0),FALSE)</f>
        <v>121.7</v>
      </c>
      <c r="BA65" s="5">
        <f t="shared" si="65"/>
        <v>0</v>
      </c>
      <c r="BB65" s="79"/>
      <c r="BC65" s="212" t="str">
        <f>IF(BA65&gt;0,(BA65+SUM(BB$11:BB65))/AZ$6-1,"N/A")</f>
        <v>N/A</v>
      </c>
      <c r="BD65" s="344">
        <f>IF(VLOOKUP(BD$4,Transactions!$C$5:$M$23,7,FALSE)&gt;AY65,0,IF(IFERROR(VLOOKUP(BD$4,Transactions!$C$39:$N$42,8,FALSE),0)&gt;AY65,VLOOKUP(BD$4,Transactions!$C$5:$M$23,5,FALSE),VLOOKUP(BD$4,Transactions!$C$5:$M$23,5,FALSE)-IFERROR(VLOOKUP(BD$4,Transactions!$C$39:$N$42,5,FALSE),0)))</f>
        <v>0</v>
      </c>
      <c r="BF65" s="315">
        <f t="shared" si="37"/>
        <v>43180</v>
      </c>
      <c r="BG65" s="88">
        <f>VLOOKUP(BF65,'Price Data'!$B$4:$AD$1048576,MATCH(BK$4,'Price Data'!$B$2:$AE$2,0),FALSE)</f>
        <v>66.099999999999994</v>
      </c>
      <c r="BH65" s="5">
        <f t="shared" si="66"/>
        <v>66.099999999999994</v>
      </c>
      <c r="BI65" s="79"/>
      <c r="BJ65" s="212">
        <f>IF(BH65&gt;0,(BH65+SUM(BI$11:BI65))/BG$6-1,"N/A")</f>
        <v>8.5182767624020883E-2</v>
      </c>
      <c r="BK65" s="344">
        <f>IF(VLOOKUP(BK$4,Transactions!$C$5:$M$23,7,FALSE)&gt;BF65,0,IF(IFERROR(VLOOKUP(BK$4,Transactions!$C$39:$N$42,8,FALSE),0)&gt;BF65,VLOOKUP(BK$4,Transactions!$C$5:$M$23,5,FALSE),VLOOKUP(BK$4,Transactions!$C$5:$M$23,5,FALSE)-IFERROR(VLOOKUP(BK$4,Transactions!$C$39:$N$42,5,FALSE),0)))</f>
        <v>10</v>
      </c>
      <c r="BM65" s="315">
        <f t="shared" si="38"/>
        <v>43180</v>
      </c>
      <c r="BN65" s="88">
        <f>VLOOKUP(BM65,'Price Data'!$B$4:$AD$1048576,MATCH(BR$4,'Price Data'!$B$2:$AE$2,0),FALSE)</f>
        <v>60.78</v>
      </c>
      <c r="BO65" s="5">
        <f t="shared" si="67"/>
        <v>60.78</v>
      </c>
      <c r="BP65" s="79"/>
      <c r="BQ65" s="212">
        <f>IF(BO65&gt;0,(BO65+SUM(BP$11:BP65))/BN$6-1,"N/A")</f>
        <v>0.19092331768388116</v>
      </c>
      <c r="BR65" s="344">
        <f>IF(VLOOKUP(BR$4,Transactions!$C$5:$M$23,7,FALSE)&gt;BM65,0,IF(IFERROR(VLOOKUP(BR$4,Transactions!$C$39:$N$42,8,FALSE),0)&gt;BM65,VLOOKUP(BR$4,Transactions!$C$5:$M$23,5,FALSE),VLOOKUP(BR$4,Transactions!$C$5:$M$23,5,FALSE)-IFERROR(VLOOKUP(BR$4,Transactions!$C$39:$N$42,5,FALSE),0)))</f>
        <v>12</v>
      </c>
      <c r="BT65" s="315">
        <f t="shared" si="39"/>
        <v>43180</v>
      </c>
      <c r="BU65" s="88">
        <f>VLOOKUP(BT65,'Price Data'!$B$4:$AD$1048576,MATCH(BY$4,'Price Data'!$B$2:$AE$2,0),FALSE)</f>
        <v>86.6</v>
      </c>
      <c r="BV65" s="5">
        <f t="shared" si="68"/>
        <v>86.6</v>
      </c>
      <c r="BW65" s="79"/>
      <c r="BX65" s="212">
        <f>IF(BV65&gt;0,(BV65+SUM(BW$11:BW65))/BU$6-1,"N/A")</f>
        <v>-4.0928595004951163E-2</v>
      </c>
      <c r="BY65" s="344">
        <f>IF(VLOOKUP(BY$4,Transactions!$C$5:$M$23,7,FALSE)&gt;BT65,0,IF(IFERROR(VLOOKUP(BY$4,Transactions!$C$39:$N$42,8,FALSE),0)&gt;BT65,VLOOKUP(BY$4,Transactions!$C$5:$M$23,5,FALSE),VLOOKUP(BY$4,Transactions!$C$5:$M$23,5,FALSE)-IFERROR(VLOOKUP(BY$4,Transactions!$C$39:$N$42,5,FALSE),0)))</f>
        <v>11</v>
      </c>
      <c r="CA65" s="315">
        <f t="shared" si="40"/>
        <v>43180</v>
      </c>
      <c r="CB65" s="88">
        <f>VLOOKUP(CA65,'Price Data'!$B$4:$AD$1048576,MATCH(CF$4,'Price Data'!$B$2:$AE$2,0),FALSE)</f>
        <v>226.07</v>
      </c>
      <c r="CC65" s="5">
        <f t="shared" si="69"/>
        <v>226.07</v>
      </c>
      <c r="CD65" s="79"/>
      <c r="CE65" s="212">
        <f>IF(CC65&gt;0,(CC65+SUM(CD$11:CD65))/CB$6-1,"N/A")</f>
        <v>-8.6625541409632856E-3</v>
      </c>
      <c r="CF65" s="344">
        <f>IF(VLOOKUP(CF$4,Transactions!$C$5:$M$23,7,FALSE)&gt;CA65,0,IF(IFERROR(VLOOKUP(CF$4,Transactions!$C$39:$N$42,8,FALSE),0)&gt;CA65,VLOOKUP(CF$4,Transactions!$C$5:$M$23,5,FALSE),VLOOKUP(CF$4,Transactions!$C$5:$M$23,5,FALSE)-IFERROR(VLOOKUP(CF$4,Transactions!$C$39:$N$42,5,FALSE),0)))</f>
        <v>6</v>
      </c>
      <c r="CH65" s="315">
        <f t="shared" si="41"/>
        <v>43180</v>
      </c>
      <c r="CI65" s="88">
        <f>VLOOKUP(CH65,'Price Data'!$B$4:$AD$1048576,MATCH(CM$4,'Price Data'!$B$2:$AE$2,0),FALSE)</f>
        <v>81.040000000000006</v>
      </c>
      <c r="CJ65" s="5">
        <f t="shared" si="70"/>
        <v>81.040000000000006</v>
      </c>
      <c r="CK65" s="79"/>
      <c r="CL65" s="212">
        <f>IF(CJ65&gt;0,(CJ65+SUM(CK$11:CK65))/CI$6-1,"N/A")</f>
        <v>0.1007878293941864</v>
      </c>
      <c r="CM65" s="344">
        <f>IF(VLOOKUP(CM$4,Transactions!$C$5:$M$23,7,FALSE)&gt;CH65,0,IF(IFERROR(VLOOKUP(CM$4,Transactions!$C$39:$N$42,8,FALSE),0)&gt;CH65,VLOOKUP(CM$4,Transactions!$C$5:$M$23,5,FALSE),VLOOKUP(CM$4,Transactions!$C$5:$M$23,5,FALSE)-IFERROR(VLOOKUP(CM$4,Transactions!$C$39:$N$42,5,FALSE),0)))</f>
        <v>19</v>
      </c>
      <c r="CO65" s="315">
        <f t="shared" si="42"/>
        <v>43180</v>
      </c>
      <c r="CP65" s="88">
        <f>VLOOKUP(CO65,'Price Data'!$B$4:$AD$1048576,MATCH(CT$4,'Price Data'!$B$2:$AE$2,0),FALSE)</f>
        <v>125.39</v>
      </c>
      <c r="CQ65" s="5">
        <f t="shared" si="71"/>
        <v>125.39</v>
      </c>
      <c r="CR65" s="79"/>
      <c r="CS65" s="212">
        <f>IF(CQ65&gt;0,(CQ65+SUM(CR$11:CR65))/CP$6-1,"N/A")</f>
        <v>0.11596653613385555</v>
      </c>
      <c r="CT65" s="344">
        <f>IF(VLOOKUP(CT$4,Transactions!$C$5:$M$23,7,FALSE)&gt;CO65,0,IF(IFERROR(VLOOKUP(CT$4,Transactions!$C$39:$N$42,8,FALSE),0)&gt;CO65,VLOOKUP(CT$4,Transactions!$C$5:$M$23,5,FALSE),VLOOKUP(CT$4,Transactions!$C$5:$M$23,5,FALSE)-IFERROR(VLOOKUP(CT$4,Transactions!$C$39:$N$42,5,FALSE),0)))</f>
        <v>7</v>
      </c>
      <c r="CV65" s="315">
        <f t="shared" si="43"/>
        <v>43180</v>
      </c>
      <c r="CW65" s="88">
        <f>VLOOKUP(CV65,'Price Data'!$B$4:$AD$1048576,MATCH(DA$4,'Price Data'!$B$2:$AE$2,0),FALSE)</f>
        <v>200.49</v>
      </c>
      <c r="CX65" s="5">
        <f t="shared" si="72"/>
        <v>200.49</v>
      </c>
      <c r="CY65" s="79"/>
      <c r="CZ65" s="212">
        <f>IF(CX65&gt;0,(CX65+SUM(CY$11:CY65))/CW$6-1,"N/A")</f>
        <v>6.5812556482908846E-2</v>
      </c>
      <c r="DA65" s="344">
        <f>IF(VLOOKUP(DA$4,Transactions!$C$5:$M$23,7,FALSE)&gt;CV65,0,IF(IFERROR(VLOOKUP(DA$4,Transactions!$C$39:$N$42,8,FALSE),0)&gt;CV65,VLOOKUP(DA$4,Transactions!$C$5:$M$23,5,FALSE),VLOOKUP(DA$4,Transactions!$C$5:$M$23,5,FALSE)-IFERROR(VLOOKUP(DA$4,Transactions!$C$39:$N$42,5,FALSE),0)))</f>
        <v>9.4038062835574934</v>
      </c>
      <c r="DC65" s="315">
        <f t="shared" si="44"/>
        <v>43180</v>
      </c>
      <c r="DD65" s="88">
        <f>VLOOKUP(DC65,'Price Data'!$B$4:$AD$1048576,MATCH(DH$4,'Price Data'!$B$2:$AE$2,0),FALSE)</f>
        <v>161.16</v>
      </c>
      <c r="DE65" s="5">
        <f t="shared" si="73"/>
        <v>161.16</v>
      </c>
      <c r="DF65" s="79"/>
      <c r="DG65" s="212">
        <f>IF(DE65&gt;0,(DE65+SUM(DF$11:DF65))/DD$6-1,"N/A")</f>
        <v>1.8903711196813555E-2</v>
      </c>
      <c r="DH65" s="344">
        <f>IF(VLOOKUP(DH$4,Transactions!$C$5:$M$23,7,FALSE)&gt;DC65,0,IF(IFERROR(VLOOKUP(DH$4,Transactions!$C$39:$N$42,8,FALSE),0)&gt;DC65,VLOOKUP(DH$4,Transactions!$C$5:$M$23,5,FALSE),VLOOKUP(DH$4,Transactions!$C$5:$M$23,5,FALSE)-IFERROR(VLOOKUP(DH$4,Transactions!$C$39:$N$42,5,FALSE),0)))</f>
        <v>64.264399064297919</v>
      </c>
      <c r="DJ65" s="315">
        <f t="shared" si="45"/>
        <v>43180</v>
      </c>
      <c r="DK65" s="88">
        <f>VLOOKUP(DJ65,'Price Data'!$B$4:$AD$1048576,MATCH(DO$4,'Price Data'!$B$2:$AE$2,0),FALSE)</f>
        <v>249.02</v>
      </c>
      <c r="DL65" s="5">
        <f t="shared" si="74"/>
        <v>249.02</v>
      </c>
      <c r="DM65" s="79"/>
      <c r="DN65" s="212">
        <f>IF(DL65&gt;0,(DL65+SUM(DM$11:DM65))/DK$6-1,"N/A")</f>
        <v>1.2024530041276904E-4</v>
      </c>
      <c r="DO65" s="344">
        <f>IF(VLOOKUP(DO$4,Transactions!$C$5:$M$23,7,FALSE)&gt;DJ65,0,IF(IFERROR(VLOOKUP(DO$4,Transactions!$C$39:$N$42,8,FALSE),0)&gt;DJ65,VLOOKUP(DO$4,Transactions!$C$5:$M$23,5,FALSE),VLOOKUP(DO$4,Transactions!$C$5:$M$23,5,FALSE)-IFERROR(VLOOKUP(DO$4,Transactions!$C$39:$N$42,5,FALSE),0)))</f>
        <v>8</v>
      </c>
      <c r="DQ65" s="315">
        <f t="shared" si="46"/>
        <v>43180</v>
      </c>
      <c r="DR65" s="88">
        <f>VLOOKUP(DQ65,'Price Data'!$B$4:$AD$1048576,MATCH(DV$4,'Price Data'!$B$2:$AE$2,0),FALSE)</f>
        <v>92.48</v>
      </c>
      <c r="DS65" s="5">
        <f t="shared" si="75"/>
        <v>92.48</v>
      </c>
      <c r="DT65" s="79"/>
      <c r="DU65" s="212">
        <f>IF(DS65&gt;0,(DS65+SUM(DT$11:DT65))/DR$6-1,"N/A")</f>
        <v>8.6041617956511551E-2</v>
      </c>
      <c r="DV65" s="344">
        <f>IF(VLOOKUP(DV$4,Transactions!$C$5:$M$23,7,FALSE)&gt;DQ65,0,IF(IFERROR(VLOOKUP(DV$4,Transactions!$C$39:$N$42,8,FALSE),0)&gt;DQ65,VLOOKUP(DV$4,Transactions!$C$5:$M$23,5,FALSE),VLOOKUP(DV$4,Transactions!$C$5:$M$23,5,FALSE)-IFERROR(VLOOKUP(DV$4,Transactions!$C$39:$N$42,5,FALSE),0)))</f>
        <v>23</v>
      </c>
      <c r="DX65" s="315">
        <f t="shared" si="47"/>
        <v>43180</v>
      </c>
      <c r="DY65" s="88">
        <f>VLOOKUP(DX65,'Price Data'!$B$4:$AD$1048576,MATCH(EC$4,'Price Data'!$B$2:$AE$2,0),FALSE)</f>
        <v>66.349999999999994</v>
      </c>
      <c r="DZ65" s="5">
        <f t="shared" si="76"/>
        <v>66.349999999999994</v>
      </c>
      <c r="EA65" s="79"/>
      <c r="EB65" s="212">
        <f>IF(DZ65&gt;0,(DZ65+SUM(EA$11:EA65))/DY$6-1,"N/A")</f>
        <v>6.3948840927258166E-2</v>
      </c>
      <c r="EC65" s="344">
        <f>IF(VLOOKUP(EC$4,Transactions!$C$5:$M$23,7,FALSE)&gt;DX65,0,IF(IFERROR(VLOOKUP(EC$4,Transactions!$C$39:$N$42,8,FALSE),0)&gt;DX65,VLOOKUP(EC$4,Transactions!$C$5:$M$23,5,FALSE),VLOOKUP(EC$4,Transactions!$C$5:$M$23,5,FALSE)-IFERROR(VLOOKUP(EC$4,Transactions!$C$39:$N$42,5,FALSE),0)))</f>
        <v>27</v>
      </c>
      <c r="EF65" s="315">
        <f t="shared" si="48"/>
        <v>43180</v>
      </c>
      <c r="EG65" s="88">
        <f>VLOOKUP(EF65,'Price Data'!$B$4:$AD$1048576,MATCH(EK$4,'Price Data'!$B$2:$AE$2,0),FALSE)</f>
        <v>10.74</v>
      </c>
      <c r="EH65" s="5">
        <f t="shared" si="77"/>
        <v>0</v>
      </c>
      <c r="EI65" s="79"/>
      <c r="EJ65" s="212" t="str">
        <f>IF(EH65&gt;0,(EH65+SUM(EI$11:EI65))/EG$6-1,"N/A")</f>
        <v>N/A</v>
      </c>
      <c r="EK65" s="344">
        <f>IF(VLOOKUP(EK$4,Transactions!$C$26:$M$34,7,FALSE)&gt;EF65,0,IF(IFERROR(VLOOKUP(EK$4,Transactions!$C$45:$N102,8,FALSE),0)&gt;EF65,VLOOKUP(EK$4,Transactions!$C$26:$M$34,5,FALSE),VLOOKUP(EK$4,Transactions!$C$26:$M$34,5,FALSE)-IFERROR(VLOOKUP(EK$4,Transactions!$C$45:$N$47,5,FALSE),0)))</f>
        <v>0</v>
      </c>
      <c r="EM65" s="315">
        <f t="shared" si="49"/>
        <v>43180</v>
      </c>
      <c r="EN65" s="88">
        <f>VLOOKUP(EM65,'Price Data'!$B$4:$AD$1048576,MATCH(ER$4,'Price Data'!$B$2:$AE$2,0),FALSE)</f>
        <v>85.65</v>
      </c>
      <c r="EO65" s="5">
        <f t="shared" si="78"/>
        <v>85.65</v>
      </c>
      <c r="EP65" s="79"/>
      <c r="EQ65" s="212">
        <f>IF(EO65&gt;0,(EO65+SUM(EP$11:EP65))/EN$6-1,"N/A")</f>
        <v>-1.0348384139353684E-2</v>
      </c>
      <c r="ER65" s="344">
        <f>IF(VLOOKUP(ER$4,Transactions!$C$26:$M$34,7,FALSE)&gt;EM65,0,IF(IFERROR(VLOOKUP(ER$4,Transactions!$C$45:$N102,8,FALSE),0)&gt;EM65,VLOOKUP(ER$4,Transactions!$C$26:$M$34,5,FALSE),VLOOKUP(ER$4,Transactions!$C$26:$M$34,5,FALSE)-IFERROR(VLOOKUP(ER$4,Transactions!$C$45:$N$47,5,FALSE),0)))</f>
        <v>0</v>
      </c>
      <c r="ET65" s="315">
        <f t="shared" si="50"/>
        <v>43180</v>
      </c>
      <c r="EU65" s="88">
        <f>VLOOKUP(ET65,'Price Data'!$B$4:$AD$1048576,MATCH(EY$4,'Price Data'!$B$2:$AE$2,0),FALSE)</f>
        <v>84.13</v>
      </c>
      <c r="EV65" s="5">
        <f t="shared" si="79"/>
        <v>84.13</v>
      </c>
      <c r="EW65" s="79"/>
      <c r="EX65" s="212">
        <f>IF(EV65&gt;0,(EV65+SUM(EW$11:EW65))/EU$6-1,"N/A")</f>
        <v>-3.2234809474768311E-2</v>
      </c>
      <c r="EY65" s="344">
        <f>IF(VLOOKUP(EY$4,Transactions!$C$26:$M$34,7,FALSE)&gt;ET65,0,IF(IFERROR(VLOOKUP(EY$4,Transactions!$C$45:$N102,8,FALSE),0)&gt;ET65,VLOOKUP(EY$4,Transactions!$C$26:$M$34,5,FALSE),VLOOKUP(EY$4,Transactions!$C$26:$M$34,5,FALSE)-IFERROR(VLOOKUP(EY$4,Transactions!$C$45:$N$47,5,FALSE),0)))</f>
        <v>12.608879734523402</v>
      </c>
      <c r="FA65" s="315">
        <f t="shared" si="51"/>
        <v>43180</v>
      </c>
      <c r="FB65" s="88">
        <f>VLOOKUP(FA65,'Price Data'!$B$4:$AD$1048576,MATCH(FF$4,'Price Data'!$B$2:$AE$2,0),FALSE)</f>
        <v>50.07</v>
      </c>
      <c r="FC65" s="5">
        <f t="shared" si="80"/>
        <v>50.07</v>
      </c>
      <c r="FD65" s="79"/>
      <c r="FE65" s="212">
        <f>IF(FC65&gt;0,(FC65+SUM(FD$11:FD65))/FB$6-1,"N/A")</f>
        <v>-1.9114491905597886E-2</v>
      </c>
      <c r="FF65" s="344">
        <f>IF(VLOOKUP(FF$4,Transactions!$C$26:$M$34,7,FALSE)&gt;FA65,0,IF(IFERROR(VLOOKUP(FF$4,Transactions!$C$45:$N102,8,FALSE),0)&gt;FA65,VLOOKUP(FF$4,Transactions!$C$26:$M$34,5,FALSE),VLOOKUP(FF$4,Transactions!$C$26:$M$34,5,FALSE)-IFERROR(VLOOKUP(FF$4,Transactions!$C$45:$N$47,5,FALSE),0)))</f>
        <v>20.356738833625901</v>
      </c>
      <c r="FH65" s="315">
        <f t="shared" si="52"/>
        <v>43180</v>
      </c>
      <c r="FI65" s="88">
        <f>VLOOKUP(FH65,'Price Data'!$B$4:$AD$1048576,MATCH(FM$4,'Price Data'!$B$2:$AE$2,0),FALSE)</f>
        <v>24.31</v>
      </c>
      <c r="FJ65" s="5">
        <f t="shared" si="81"/>
        <v>24.31</v>
      </c>
      <c r="FK65" s="79"/>
      <c r="FL65" s="212">
        <f>IF(FJ65&gt;0,(FJ65+SUM(FK$11:FK65))/FI$6-1,"N/A")</f>
        <v>-1.6427104722793739E-3</v>
      </c>
      <c r="FM65" s="344">
        <f>IF(VLOOKUP(FM$4,Transactions!$C$26:$M$34,7,FALSE)&gt;FH65,0,IF(IFERROR(VLOOKUP(FM$4,Transactions!$C$45:$N102,8,FALSE),0)&gt;FH65,VLOOKUP(FM$4,Transactions!$C$26:$M$34,5,FALSE),VLOOKUP(FM$4,Transactions!$C$26:$M$34,5,FALSE)-IFERROR(VLOOKUP(FM$4,Transactions!$C$45:$N$47,5,FALSE),0)))</f>
        <v>64.516221765913755</v>
      </c>
      <c r="FO65" s="315">
        <f t="shared" si="53"/>
        <v>43180</v>
      </c>
      <c r="FP65" s="88">
        <f>VLOOKUP(FO65,'Price Data'!$B$4:$AD$1048576,MATCH(FT$4,'Price Data'!$B$2:$AE$2,0),FALSE)</f>
        <v>102.14</v>
      </c>
      <c r="FQ65" s="5">
        <f t="shared" si="82"/>
        <v>102.14</v>
      </c>
      <c r="FR65" s="79"/>
      <c r="FS65" s="212">
        <f>IF(FQ65&gt;0,(FQ65+SUM(FR$11:FR65))/FP$6-1,"N/A")</f>
        <v>-2.9392819929904279E-2</v>
      </c>
      <c r="FT65" s="344">
        <f>IF(VLOOKUP(FT$4,Transactions!$C$26:$M$34,7,FALSE)&gt;FO65,0,IF(IFERROR(VLOOKUP(FT$4,Transactions!$C$45:$N102,8,FALSE),0)&gt;FO65,VLOOKUP(FT$4,Transactions!$C$26:$M$34,5,FALSE),VLOOKUP(FT$4,Transactions!$C$26:$M$34,5,FALSE)-IFERROR(VLOOKUP(FT$4,Transactions!$C$45:$N$47,5,FALSE),0)))</f>
        <v>4.6685611442644692</v>
      </c>
      <c r="FV65" s="315">
        <f t="shared" si="54"/>
        <v>43180</v>
      </c>
      <c r="FW65" s="88">
        <f>VLOOKUP(FV65,'Price Data'!$B$4:$AD$1048576,MATCH(GA$4,'Price Data'!$B$2:$AE$2,0),FALSE)</f>
        <v>111.87</v>
      </c>
      <c r="FX65" s="5">
        <f t="shared" si="83"/>
        <v>111.87</v>
      </c>
      <c r="FY65" s="79"/>
      <c r="FZ65" s="212">
        <f>IF(FX65&gt;0,(FX65+SUM(FY$11:FY65))/FW$6-1,"N/A")</f>
        <v>-3.0835486649440025E-2</v>
      </c>
      <c r="GA65" s="344">
        <f>IF(VLOOKUP(GA$4,Transactions!$C$26:$M$34,7,FALSE)&gt;FV65,0,IF(IFERROR(VLOOKUP(GA$4,Transactions!$C$45:$N102,8,FALSE),0)&gt;FV65,VLOOKUP(GA$4,Transactions!$C$26:$M$34,5,FALSE),VLOOKUP(GA$4,Transactions!$C$26:$M$34,5,FALSE)-IFERROR(VLOOKUP(GA$4,Transactions!$C$45:$N$47,5,FALSE),0)))</f>
        <v>17.517743324720069</v>
      </c>
      <c r="GD65" s="315">
        <f t="shared" si="55"/>
        <v>43180</v>
      </c>
      <c r="GE65" s="88">
        <f>VLOOKUP(GD65,'Price Data'!$B$4:$AD$1048576,MATCH(GI$4,'Price Data'!$B$2:$AE$2,0),FALSE)</f>
        <v>1608.5709999999999</v>
      </c>
      <c r="GF65" s="5">
        <f t="shared" si="84"/>
        <v>1608.5709999999999</v>
      </c>
      <c r="GG65" s="79"/>
      <c r="GH65" s="212">
        <f>IF(GF65&gt;0,(GF65+SUM(GG$11:GG65))/GE$6-1,"N/A")</f>
        <v>1.6301168205108629E-2</v>
      </c>
      <c r="GI65" s="374">
        <v>0.5</v>
      </c>
      <c r="GK65" s="315">
        <f t="shared" si="56"/>
        <v>43180</v>
      </c>
      <c r="GL65" s="88">
        <f>VLOOKUP(GK65,'Price Data'!$B$4:$AD$1048576,MATCH(GP$4,'Price Data'!$B$2:$AE$2,0),FALSE)</f>
        <v>2109.1799999999998</v>
      </c>
      <c r="GM65" s="5">
        <f t="shared" si="26"/>
        <v>2109.1799999999998</v>
      </c>
      <c r="GN65" s="79"/>
      <c r="GO65" s="212">
        <f>IF(GM65&gt;0,(GM65+SUM(GN$11:GN65))/GL$6-1,"N/A")</f>
        <v>2.724096127790121E-3</v>
      </c>
      <c r="GP65" s="374">
        <v>0.2</v>
      </c>
      <c r="GR65" s="315">
        <f t="shared" si="57"/>
        <v>43180</v>
      </c>
      <c r="GS65" s="88">
        <f>VLOOKUP(GR65,'Price Data'!$B$4:$AD$1048576,MATCH(GW$4,'Price Data'!$B$2:$AE$2,0),FALSE)</f>
        <v>1999.29</v>
      </c>
      <c r="GT65" s="5">
        <f t="shared" si="85"/>
        <v>1999.29</v>
      </c>
      <c r="GU65" s="79"/>
      <c r="GV65" s="212">
        <f>IF(GT65&gt;0,(GT65+SUM(GU$11:GU65))/GS$6-1,"N/A")</f>
        <v>-2.3006592160752959E-2</v>
      </c>
      <c r="GW65" s="374">
        <v>0.3</v>
      </c>
    </row>
    <row r="66" spans="1:205" x14ac:dyDescent="0.25">
      <c r="A66">
        <v>56</v>
      </c>
      <c r="B66" s="315">
        <f>'Price Data'!B60</f>
        <v>43181</v>
      </c>
      <c r="C66" s="200">
        <f t="shared" si="58"/>
        <v>23539.621049116922</v>
      </c>
      <c r="D66" s="200">
        <f t="shared" si="28"/>
        <v>45.381328422999189</v>
      </c>
      <c r="E66" s="200">
        <f t="shared" si="59"/>
        <v>6087.7683262441487</v>
      </c>
      <c r="F66" s="200">
        <f t="shared" si="29"/>
        <v>0</v>
      </c>
      <c r="I66" s="315">
        <f t="shared" si="30"/>
        <v>43181</v>
      </c>
      <c r="J66" s="88">
        <f>VLOOKUP(I66,'Price Data'!$B$4:$AD$1048576,MATCH(N$4,'Price Data'!$B$2:$AE$2,0),FALSE)</f>
        <v>61.79</v>
      </c>
      <c r="K66" s="5">
        <f t="shared" si="0"/>
        <v>0</v>
      </c>
      <c r="M66" s="212" t="str">
        <f>IF(K66&gt;0,(K66+SUM(L$11:L66))/J$6-1,"N/A")</f>
        <v>N/A</v>
      </c>
      <c r="N66" s="344">
        <f>IF(VLOOKUP(N$4,Transactions!$C$5:$M$23,7,FALSE)&gt;I66,0,IF(IFERROR(VLOOKUP(N$4,Transactions!$C$39:$N$42,8,FALSE),0)&gt;I66,VLOOKUP(N$4,Transactions!$C$5:$M$23,5,FALSE),VLOOKUP(N$4,Transactions!$C$5:$M$23,5,FALSE)-IFERROR(VLOOKUP(N$4,Transactions!$C$39:$N$42,5,FALSE),0)))</f>
        <v>0</v>
      </c>
      <c r="P66" s="315">
        <f t="shared" si="31"/>
        <v>43181</v>
      </c>
      <c r="Q66" s="88">
        <f>VLOOKUP(P66,'Price Data'!$B$4:$AD$1048576,MATCH(U$4,'Price Data'!$B$2:$AE$2,0),FALSE)</f>
        <v>57.14</v>
      </c>
      <c r="R66" s="5">
        <f t="shared" si="60"/>
        <v>0</v>
      </c>
      <c r="T66" s="212" t="str">
        <f>IF(R66&gt;0,(R66+SUM(S$11:S66))/Q$6-1,"N/A")</f>
        <v>N/A</v>
      </c>
      <c r="U66" s="344">
        <f>IF(VLOOKUP(U$4,Transactions!$C$5:$M$23,7,FALSE)&gt;P66,0,IF(IFERROR(VLOOKUP(U$4,Transactions!$C$39:$N$42,8,FALSE),0)&gt;P66,VLOOKUP(U$4,Transactions!$C$5:$M$23,5,FALSE),VLOOKUP(U$4,Transactions!$C$5:$M$23,5,FALSE)-IFERROR(VLOOKUP(U$4,Transactions!$C$39:$N$42,5,FALSE),0)))</f>
        <v>0</v>
      </c>
      <c r="W66" s="315">
        <f t="shared" si="32"/>
        <v>43181</v>
      </c>
      <c r="X66" s="88">
        <f>VLOOKUP(W66,'Price Data'!$B$4:$AD$1048576,MATCH(AB$4,'Price Data'!$B$2:$AE$2,0),FALSE)</f>
        <v>100.6</v>
      </c>
      <c r="Y66" s="5">
        <f t="shared" si="61"/>
        <v>0</v>
      </c>
      <c r="Z66" s="79"/>
      <c r="AA66" s="212" t="str">
        <f>IF(Y66&gt;0,(Y66+SUM(Z$11:Z66))/X$6-1,"N/A")</f>
        <v>N/A</v>
      </c>
      <c r="AB66" s="344">
        <f>IF(VLOOKUP(AB$4,Transactions!$C$5:$M$23,7,FALSE)&gt;W66,0,IF(IFERROR(VLOOKUP(AB$4,Transactions!$C$39:$N$42,8,FALSE),0)&gt;W66,VLOOKUP(AB$4,Transactions!$C$5:$M$23,5,FALSE),VLOOKUP(AB$4,Transactions!$C$5:$M$23,5,FALSE)-IFERROR(VLOOKUP(AB$4,Transactions!$C$39:$N$42,5,FALSE),0)))</f>
        <v>0</v>
      </c>
      <c r="AD66" s="315">
        <f t="shared" si="33"/>
        <v>43181</v>
      </c>
      <c r="AE66" s="88">
        <f>VLOOKUP(AD66,'Price Data'!$B$4:$AD$1048576,MATCH(AI$4,'Price Data'!$B$2:$AE$2,0),FALSE)</f>
        <v>72.7</v>
      </c>
      <c r="AF66" s="5">
        <f t="shared" si="62"/>
        <v>0</v>
      </c>
      <c r="AG66" s="79"/>
      <c r="AH66" s="212" t="str">
        <f>IF(AF66&gt;0,(AF66+SUM(AG$11:AG66))/AE$6-1,"N/A")</f>
        <v>N/A</v>
      </c>
      <c r="AI66" s="344">
        <f>IF(VLOOKUP(AI$4,Transactions!$C$5:$M$23,7,FALSE)&gt;AD66,0,IF(IFERROR(VLOOKUP(AI$4,Transactions!$C$39:$N$42,8,FALSE),0)&gt;AD66,VLOOKUP(AI$4,Transactions!$C$5:$M$23,5,FALSE),VLOOKUP(AI$4,Transactions!$C$5:$M$23,5,FALSE)-IFERROR(VLOOKUP(AI$4,Transactions!$C$39:$N$42,5,FALSE),0)))</f>
        <v>0</v>
      </c>
      <c r="AK66" s="315">
        <f t="shared" si="34"/>
        <v>43181</v>
      </c>
      <c r="AL66" s="88">
        <f>VLOOKUP(AK66,'Price Data'!$B$4:$AD$1048576,MATCH(AP$4,'Price Data'!$B$2:$AE$2,0),FALSE)</f>
        <v>413.9</v>
      </c>
      <c r="AM66" s="5">
        <f t="shared" si="63"/>
        <v>0</v>
      </c>
      <c r="AN66" s="79"/>
      <c r="AO66" s="212" t="str">
        <f>IF(AM66&gt;0,(AM66+SUM(AN$11:AN66))/AL$6-1,"N/A")</f>
        <v>N/A</v>
      </c>
      <c r="AP66" s="344">
        <f>IF(VLOOKUP(AP$4,Transactions!$C$5:$M$23,7,FALSE)&gt;AK66,0,IF(IFERROR(VLOOKUP(AP$4,Transactions!$C$39:$N$42,8,FALSE),0)&gt;AK66,VLOOKUP(AP$4,Transactions!$C$5:$M$23,5,FALSE),VLOOKUP(AP$4,Transactions!$C$5:$M$23,5,FALSE)-IFERROR(VLOOKUP(AP$4,Transactions!$C$39:$N$42,5,FALSE),0)))</f>
        <v>0</v>
      </c>
      <c r="AR66" s="315">
        <f t="shared" si="35"/>
        <v>43181</v>
      </c>
      <c r="AS66" s="88">
        <f>VLOOKUP(AR66,'Price Data'!$B$4:$AD$1048576,MATCH(AW$4,'Price Data'!$B$2:$AE$2,0),FALSE)</f>
        <v>98.1</v>
      </c>
      <c r="AT66" s="5">
        <f t="shared" si="64"/>
        <v>0</v>
      </c>
      <c r="AU66" s="79"/>
      <c r="AV66" s="212" t="str">
        <f>IF(AT66&gt;0,(AT66+SUM(AU$11:AU66))/AS$6-1,"N/A")</f>
        <v>N/A</v>
      </c>
      <c r="AW66" s="344">
        <f>IF(VLOOKUP(AW$4,Transactions!$C$5:$M$23,7,FALSE)&gt;AR66,0,IF(IFERROR(VLOOKUP(AW$4,Transactions!$C$39:$N$42,8,FALSE),0)&gt;AR66,VLOOKUP(AW$4,Transactions!$C$5:$M$23,5,FALSE),VLOOKUP(AW$4,Transactions!$C$5:$M$23,5,FALSE)-IFERROR(VLOOKUP(AW$4,Transactions!$C$39:$N$42,5,FALSE),0)))</f>
        <v>0</v>
      </c>
      <c r="AY66" s="315">
        <f t="shared" si="36"/>
        <v>43181</v>
      </c>
      <c r="AZ66" s="88">
        <f>VLOOKUP(AY66,'Price Data'!$B$4:$AD$1048576,MATCH(BD$4,'Price Data'!$B$2:$AE$2,0),FALSE)</f>
        <v>118.04</v>
      </c>
      <c r="BA66" s="5">
        <f t="shared" si="65"/>
        <v>0</v>
      </c>
      <c r="BB66" s="79"/>
      <c r="BC66" s="212" t="str">
        <f>IF(BA66&gt;0,(BA66+SUM(BB$11:BB66))/AZ$6-1,"N/A")</f>
        <v>N/A</v>
      </c>
      <c r="BD66" s="344">
        <f>IF(VLOOKUP(BD$4,Transactions!$C$5:$M$23,7,FALSE)&gt;AY66,0,IF(IFERROR(VLOOKUP(BD$4,Transactions!$C$39:$N$42,8,FALSE),0)&gt;AY66,VLOOKUP(BD$4,Transactions!$C$5:$M$23,5,FALSE),VLOOKUP(BD$4,Transactions!$C$5:$M$23,5,FALSE)-IFERROR(VLOOKUP(BD$4,Transactions!$C$39:$N$42,5,FALSE),0)))</f>
        <v>0</v>
      </c>
      <c r="BF66" s="315">
        <f t="shared" si="37"/>
        <v>43181</v>
      </c>
      <c r="BG66" s="88">
        <f>VLOOKUP(BF66,'Price Data'!$B$4:$AD$1048576,MATCH(BK$4,'Price Data'!$B$2:$AE$2,0),FALSE)</f>
        <v>63.95</v>
      </c>
      <c r="BH66" s="5">
        <f t="shared" si="66"/>
        <v>63.95</v>
      </c>
      <c r="BI66" s="79"/>
      <c r="BJ66" s="212">
        <f>IF(BH66&gt;0,(BH66+SUM(BI$11:BI66))/BG$6-1,"N/A")</f>
        <v>5.0097911227154235E-2</v>
      </c>
      <c r="BK66" s="344">
        <f>IF(VLOOKUP(BK$4,Transactions!$C$5:$M$23,7,FALSE)&gt;BF66,0,IF(IFERROR(VLOOKUP(BK$4,Transactions!$C$39:$N$42,8,FALSE),0)&gt;BF66,VLOOKUP(BK$4,Transactions!$C$5:$M$23,5,FALSE),VLOOKUP(BK$4,Transactions!$C$5:$M$23,5,FALSE)-IFERROR(VLOOKUP(BK$4,Transactions!$C$39:$N$42,5,FALSE),0)))</f>
        <v>10</v>
      </c>
      <c r="BM66" s="315">
        <f t="shared" si="38"/>
        <v>43181</v>
      </c>
      <c r="BN66" s="88">
        <f>VLOOKUP(BM66,'Price Data'!$B$4:$AD$1048576,MATCH(BR$4,'Price Data'!$B$2:$AE$2,0),FALSE)</f>
        <v>58.96</v>
      </c>
      <c r="BO66" s="5">
        <f t="shared" si="67"/>
        <v>58.96</v>
      </c>
      <c r="BP66" s="79"/>
      <c r="BQ66" s="212">
        <f>IF(BO66&gt;0,(BO66+SUM(BP$11:BP66))/BN$6-1,"N/A")</f>
        <v>0.15532081377151807</v>
      </c>
      <c r="BR66" s="344">
        <f>IF(VLOOKUP(BR$4,Transactions!$C$5:$M$23,7,FALSE)&gt;BM66,0,IF(IFERROR(VLOOKUP(BR$4,Transactions!$C$39:$N$42,8,FALSE),0)&gt;BM66,VLOOKUP(BR$4,Transactions!$C$5:$M$23,5,FALSE),VLOOKUP(BR$4,Transactions!$C$5:$M$23,5,FALSE)-IFERROR(VLOOKUP(BR$4,Transactions!$C$39:$N$42,5,FALSE),0)))</f>
        <v>12</v>
      </c>
      <c r="BT66" s="315">
        <f t="shared" si="39"/>
        <v>43181</v>
      </c>
      <c r="BU66" s="88">
        <f>VLOOKUP(BT66,'Price Data'!$B$4:$AD$1048576,MATCH(BY$4,'Price Data'!$B$2:$AE$2,0),FALSE)</f>
        <v>84.66</v>
      </c>
      <c r="BV66" s="5">
        <f t="shared" si="68"/>
        <v>84.66</v>
      </c>
      <c r="BW66" s="79"/>
      <c r="BX66" s="212">
        <f>IF(BV66&gt;0,(BV66+SUM(BW$11:BW66))/BU$6-1,"N/A")</f>
        <v>-6.2273077346242878E-2</v>
      </c>
      <c r="BY66" s="344">
        <f>IF(VLOOKUP(BY$4,Transactions!$C$5:$M$23,7,FALSE)&gt;BT66,0,IF(IFERROR(VLOOKUP(BY$4,Transactions!$C$39:$N$42,8,FALSE),0)&gt;BT66,VLOOKUP(BY$4,Transactions!$C$5:$M$23,5,FALSE),VLOOKUP(BY$4,Transactions!$C$5:$M$23,5,FALSE)-IFERROR(VLOOKUP(BY$4,Transactions!$C$39:$N$42,5,FALSE),0)))</f>
        <v>11</v>
      </c>
      <c r="CA66" s="315">
        <f t="shared" si="40"/>
        <v>43181</v>
      </c>
      <c r="CB66" s="88">
        <f>VLOOKUP(CA66,'Price Data'!$B$4:$AD$1048576,MATCH(CF$4,'Price Data'!$B$2:$AE$2,0),FALSE)</f>
        <v>224.23</v>
      </c>
      <c r="CC66" s="5">
        <f t="shared" si="69"/>
        <v>224.23</v>
      </c>
      <c r="CD66" s="79"/>
      <c r="CE66" s="212">
        <f>IF(CC66&gt;0,(CC66+SUM(CD$11:CD66))/CB$6-1,"N/A")</f>
        <v>-1.6712604453777757E-2</v>
      </c>
      <c r="CF66" s="344">
        <f>IF(VLOOKUP(CF$4,Transactions!$C$5:$M$23,7,FALSE)&gt;CA66,0,IF(IFERROR(VLOOKUP(CF$4,Transactions!$C$39:$N$42,8,FALSE),0)&gt;CA66,VLOOKUP(CF$4,Transactions!$C$5:$M$23,5,FALSE),VLOOKUP(CF$4,Transactions!$C$5:$M$23,5,FALSE)-IFERROR(VLOOKUP(CF$4,Transactions!$C$39:$N$42,5,FALSE),0)))</f>
        <v>6</v>
      </c>
      <c r="CH66" s="315">
        <f t="shared" si="41"/>
        <v>43181</v>
      </c>
      <c r="CI66" s="88">
        <f>VLOOKUP(CH66,'Price Data'!$B$4:$AD$1048576,MATCH(CM$4,'Price Data'!$B$2:$AE$2,0),FALSE)</f>
        <v>78.56</v>
      </c>
      <c r="CJ66" s="5">
        <f t="shared" si="70"/>
        <v>78.56</v>
      </c>
      <c r="CK66" s="79"/>
      <c r="CL66" s="212">
        <f>IF(CJ66&gt;0,(CJ66+SUM(CK$11:CK66))/CI$6-1,"N/A")</f>
        <v>6.7101331160010824E-2</v>
      </c>
      <c r="CM66" s="344">
        <f>IF(VLOOKUP(CM$4,Transactions!$C$5:$M$23,7,FALSE)&gt;CH66,0,IF(IFERROR(VLOOKUP(CM$4,Transactions!$C$39:$N$42,8,FALSE),0)&gt;CH66,VLOOKUP(CM$4,Transactions!$C$5:$M$23,5,FALSE),VLOOKUP(CM$4,Transactions!$C$5:$M$23,5,FALSE)-IFERROR(VLOOKUP(CM$4,Transactions!$C$39:$N$42,5,FALSE),0)))</f>
        <v>19</v>
      </c>
      <c r="CO66" s="315">
        <f t="shared" si="42"/>
        <v>43181</v>
      </c>
      <c r="CP66" s="88">
        <f>VLOOKUP(CO66,'Price Data'!$B$4:$AD$1048576,MATCH(CT$4,'Price Data'!$B$2:$AE$2,0),FALSE)</f>
        <v>120.03</v>
      </c>
      <c r="CQ66" s="5">
        <f t="shared" si="71"/>
        <v>120.03</v>
      </c>
      <c r="CR66" s="79"/>
      <c r="CS66" s="212">
        <f>IF(CQ66&gt;0,(CQ66+SUM(CR$11:CR66))/CP$6-1,"N/A")</f>
        <v>6.8262726949092301E-2</v>
      </c>
      <c r="CT66" s="344">
        <f>IF(VLOOKUP(CT$4,Transactions!$C$5:$M$23,7,FALSE)&gt;CO66,0,IF(IFERROR(VLOOKUP(CT$4,Transactions!$C$39:$N$42,8,FALSE),0)&gt;CO66,VLOOKUP(CT$4,Transactions!$C$5:$M$23,5,FALSE),VLOOKUP(CT$4,Transactions!$C$5:$M$23,5,FALSE)-IFERROR(VLOOKUP(CT$4,Transactions!$C$39:$N$42,5,FALSE),0)))</f>
        <v>7</v>
      </c>
      <c r="CV66" s="315">
        <f t="shared" si="43"/>
        <v>43181</v>
      </c>
      <c r="CW66" s="88">
        <f>VLOOKUP(CV66,'Price Data'!$B$4:$AD$1048576,MATCH(DA$4,'Price Data'!$B$2:$AE$2,0),FALSE)</f>
        <v>194.1</v>
      </c>
      <c r="CX66" s="5">
        <f t="shared" si="72"/>
        <v>194.1</v>
      </c>
      <c r="CY66" s="79">
        <v>0.41799999999999998</v>
      </c>
      <c r="CZ66" s="212">
        <f>IF(CX66&gt;0,(CX66+SUM(CY$11:CY66))/CW$6-1,"N/A")</f>
        <v>3.4065174631864314E-2</v>
      </c>
      <c r="DA66" s="344">
        <f>IF(VLOOKUP(DA$4,Transactions!$C$5:$M$23,7,FALSE)&gt;CV66,0,IF(IFERROR(VLOOKUP(DA$4,Transactions!$C$39:$N$42,8,FALSE),0)&gt;CV66,VLOOKUP(DA$4,Transactions!$C$5:$M$23,5,FALSE),VLOOKUP(DA$4,Transactions!$C$5:$M$23,5,FALSE)-IFERROR(VLOOKUP(DA$4,Transactions!$C$39:$N$42,5,FALSE),0)))</f>
        <v>9.4038062835574934</v>
      </c>
      <c r="DC66" s="315">
        <f t="shared" si="44"/>
        <v>43181</v>
      </c>
      <c r="DD66" s="88">
        <f>VLOOKUP(DC66,'Price Data'!$B$4:$AD$1048576,MATCH(DH$4,'Price Data'!$B$2:$AE$2,0),FALSE)</f>
        <v>156.59</v>
      </c>
      <c r="DE66" s="5">
        <f t="shared" si="73"/>
        <v>156.59</v>
      </c>
      <c r="DF66" s="79">
        <v>0.64500000000000002</v>
      </c>
      <c r="DG66" s="212">
        <f>IF(DE66&gt;0,(DE66+SUM(DF$11:DF66))/DD$6-1,"N/A")</f>
        <v>-5.9113611936522092E-3</v>
      </c>
      <c r="DH66" s="344">
        <f>IF(VLOOKUP(DH$4,Transactions!$C$5:$M$23,7,FALSE)&gt;DC66,0,IF(IFERROR(VLOOKUP(DH$4,Transactions!$C$39:$N$42,8,FALSE),0)&gt;DC66,VLOOKUP(DH$4,Transactions!$C$5:$M$23,5,FALSE),VLOOKUP(DH$4,Transactions!$C$5:$M$23,5,FALSE)-IFERROR(VLOOKUP(DH$4,Transactions!$C$39:$N$42,5,FALSE),0)))</f>
        <v>64.264399064297919</v>
      </c>
      <c r="DJ66" s="315">
        <f t="shared" si="45"/>
        <v>43181</v>
      </c>
      <c r="DK66" s="88">
        <f>VLOOKUP(DJ66,'Price Data'!$B$4:$AD$1048576,MATCH(DO$4,'Price Data'!$B$2:$AE$2,0),FALSE)</f>
        <v>236.27</v>
      </c>
      <c r="DL66" s="5">
        <f t="shared" si="74"/>
        <v>236.27</v>
      </c>
      <c r="DM66" s="79"/>
      <c r="DN66" s="212">
        <f>IF(DL66&gt;0,(DL66+SUM(DM$11:DM66))/DK$6-1,"N/A")</f>
        <v>-5.0984007375045048E-2</v>
      </c>
      <c r="DO66" s="344">
        <f>IF(VLOOKUP(DO$4,Transactions!$C$5:$M$23,7,FALSE)&gt;DJ66,0,IF(IFERROR(VLOOKUP(DO$4,Transactions!$C$39:$N$42,8,FALSE),0)&gt;DJ66,VLOOKUP(DO$4,Transactions!$C$5:$M$23,5,FALSE),VLOOKUP(DO$4,Transactions!$C$5:$M$23,5,FALSE)-IFERROR(VLOOKUP(DO$4,Transactions!$C$39:$N$42,5,FALSE),0)))</f>
        <v>8</v>
      </c>
      <c r="DQ66" s="315">
        <f t="shared" si="46"/>
        <v>43181</v>
      </c>
      <c r="DR66" s="88">
        <f>VLOOKUP(DQ66,'Price Data'!$B$4:$AD$1048576,MATCH(DV$4,'Price Data'!$B$2:$AE$2,0),FALSE)</f>
        <v>89.79</v>
      </c>
      <c r="DS66" s="5">
        <f t="shared" si="75"/>
        <v>89.79</v>
      </c>
      <c r="DT66" s="79"/>
      <c r="DU66" s="212">
        <f>IF(DS66&gt;0,(DS66+SUM(DT$11:DT66))/DR$6-1,"N/A")</f>
        <v>5.4594341828384296E-2</v>
      </c>
      <c r="DV66" s="344">
        <f>IF(VLOOKUP(DV$4,Transactions!$C$5:$M$23,7,FALSE)&gt;DQ66,0,IF(IFERROR(VLOOKUP(DV$4,Transactions!$C$39:$N$42,8,FALSE),0)&gt;DQ66,VLOOKUP(DV$4,Transactions!$C$5:$M$23,5,FALSE),VLOOKUP(DV$4,Transactions!$C$5:$M$23,5,FALSE)-IFERROR(VLOOKUP(DV$4,Transactions!$C$39:$N$42,5,FALSE),0)))</f>
        <v>23</v>
      </c>
      <c r="DX66" s="315">
        <f t="shared" si="47"/>
        <v>43181</v>
      </c>
      <c r="DY66" s="88">
        <f>VLOOKUP(DX66,'Price Data'!$B$4:$AD$1048576,MATCH(EC$4,'Price Data'!$B$2:$AE$2,0),FALSE)</f>
        <v>64.42</v>
      </c>
      <c r="DZ66" s="5">
        <f t="shared" si="76"/>
        <v>64.42</v>
      </c>
      <c r="EA66" s="79"/>
      <c r="EB66" s="212">
        <f>IF(DZ66&gt;0,(DZ66+SUM(EA$11:EA66))/DY$6-1,"N/A")</f>
        <v>3.3093525179856309E-2</v>
      </c>
      <c r="EC66" s="344">
        <f>IF(VLOOKUP(EC$4,Transactions!$C$5:$M$23,7,FALSE)&gt;DX66,0,IF(IFERROR(VLOOKUP(EC$4,Transactions!$C$39:$N$42,8,FALSE),0)&gt;DX66,VLOOKUP(EC$4,Transactions!$C$5:$M$23,5,FALSE),VLOOKUP(EC$4,Transactions!$C$5:$M$23,5,FALSE)-IFERROR(VLOOKUP(EC$4,Transactions!$C$39:$N$42,5,FALSE),0)))</f>
        <v>27</v>
      </c>
      <c r="EF66" s="315">
        <f t="shared" si="48"/>
        <v>43181</v>
      </c>
      <c r="EG66" s="88">
        <f>VLOOKUP(EF66,'Price Data'!$B$4:$AD$1048576,MATCH(EK$4,'Price Data'!$B$2:$AE$2,0),FALSE)</f>
        <v>10.76</v>
      </c>
      <c r="EH66" s="5">
        <f t="shared" si="77"/>
        <v>0</v>
      </c>
      <c r="EI66" s="79"/>
      <c r="EJ66" s="212" t="str">
        <f>IF(EH66&gt;0,(EH66+SUM(EI$11:EI66))/EG$6-1,"N/A")</f>
        <v>N/A</v>
      </c>
      <c r="EK66" s="344">
        <f>IF(VLOOKUP(EK$4,Transactions!$C$26:$M$34,7,FALSE)&gt;EF66,0,IF(IFERROR(VLOOKUP(EK$4,Transactions!$C$45:$N103,8,FALSE),0)&gt;EF66,VLOOKUP(EK$4,Transactions!$C$26:$M$34,5,FALSE),VLOOKUP(EK$4,Transactions!$C$26:$M$34,5,FALSE)-IFERROR(VLOOKUP(EK$4,Transactions!$C$45:$N$47,5,FALSE),0)))</f>
        <v>0</v>
      </c>
      <c r="EM66" s="315">
        <f t="shared" si="49"/>
        <v>43181</v>
      </c>
      <c r="EN66" s="88">
        <f>VLOOKUP(EM66,'Price Data'!$B$4:$AD$1048576,MATCH(ER$4,'Price Data'!$B$2:$AE$2,0),FALSE)</f>
        <v>85.14</v>
      </c>
      <c r="EO66" s="5">
        <f t="shared" si="78"/>
        <v>85.14</v>
      </c>
      <c r="EP66" s="79"/>
      <c r="EQ66" s="212">
        <f>IF(EO66&gt;0,(EO66+SUM(EP$11:EP66))/EN$6-1,"N/A")</f>
        <v>-1.6192986477194693E-2</v>
      </c>
      <c r="ER66" s="344">
        <f>IF(VLOOKUP(ER$4,Transactions!$C$26:$M$34,7,FALSE)&gt;EM66,0,IF(IFERROR(VLOOKUP(ER$4,Transactions!$C$45:$N103,8,FALSE),0)&gt;EM66,VLOOKUP(ER$4,Transactions!$C$26:$M$34,5,FALSE),VLOOKUP(ER$4,Transactions!$C$26:$M$34,5,FALSE)-IFERROR(VLOOKUP(ER$4,Transactions!$C$45:$N$47,5,FALSE),0)))</f>
        <v>0</v>
      </c>
      <c r="ET66" s="315">
        <f t="shared" si="50"/>
        <v>43181</v>
      </c>
      <c r="EU66" s="88">
        <f>VLOOKUP(ET66,'Price Data'!$B$4:$AD$1048576,MATCH(EY$4,'Price Data'!$B$2:$AE$2,0),FALSE)</f>
        <v>84.26</v>
      </c>
      <c r="EV66" s="5">
        <f t="shared" si="79"/>
        <v>84.26</v>
      </c>
      <c r="EW66" s="79"/>
      <c r="EX66" s="212">
        <f>IF(EV66&gt;0,(EV66+SUM(EW$11:EW66))/EU$6-1,"N/A")</f>
        <v>-3.074722508296146E-2</v>
      </c>
      <c r="EY66" s="344">
        <f>IF(VLOOKUP(EY$4,Transactions!$C$26:$M$34,7,FALSE)&gt;ET66,0,IF(IFERROR(VLOOKUP(EY$4,Transactions!$C$45:$N103,8,FALSE),0)&gt;ET66,VLOOKUP(EY$4,Transactions!$C$26:$M$34,5,FALSE),VLOOKUP(EY$4,Transactions!$C$26:$M$34,5,FALSE)-IFERROR(VLOOKUP(EY$4,Transactions!$C$45:$N$47,5,FALSE),0)))</f>
        <v>12.608879734523402</v>
      </c>
      <c r="FA66" s="315">
        <f t="shared" si="51"/>
        <v>43181</v>
      </c>
      <c r="FB66" s="88">
        <f>VLOOKUP(FA66,'Price Data'!$B$4:$AD$1048576,MATCH(FF$4,'Price Data'!$B$2:$AE$2,0),FALSE)</f>
        <v>50.155000000000001</v>
      </c>
      <c r="FC66" s="5">
        <f t="shared" si="80"/>
        <v>50.155000000000001</v>
      </c>
      <c r="FD66" s="79"/>
      <c r="FE66" s="212">
        <f>IF(FC66&gt;0,(FC66+SUM(FD$11:FD66))/FB$6-1,"N/A")</f>
        <v>-1.7456602301540891E-2</v>
      </c>
      <c r="FF66" s="344">
        <f>IF(VLOOKUP(FF$4,Transactions!$C$26:$M$34,7,FALSE)&gt;FA66,0,IF(IFERROR(VLOOKUP(FF$4,Transactions!$C$45:$N103,8,FALSE),0)&gt;FA66,VLOOKUP(FF$4,Transactions!$C$26:$M$34,5,FALSE),VLOOKUP(FF$4,Transactions!$C$26:$M$34,5,FALSE)-IFERROR(VLOOKUP(FF$4,Transactions!$C$45:$N$47,5,FALSE),0)))</f>
        <v>20.356738833625901</v>
      </c>
      <c r="FH66" s="315">
        <f t="shared" si="52"/>
        <v>43181</v>
      </c>
      <c r="FI66" s="88">
        <f>VLOOKUP(FH66,'Price Data'!$B$4:$AD$1048576,MATCH(FM$4,'Price Data'!$B$2:$AE$2,0),FALSE)</f>
        <v>24.36</v>
      </c>
      <c r="FJ66" s="5">
        <f t="shared" si="81"/>
        <v>24.36</v>
      </c>
      <c r="FK66" s="79"/>
      <c r="FL66" s="212">
        <f>IF(FJ66&gt;0,(FJ66+SUM(FK$11:FK66))/FI$6-1,"N/A")</f>
        <v>4.1067761806967695E-4</v>
      </c>
      <c r="FM66" s="344">
        <f>IF(VLOOKUP(FM$4,Transactions!$C$26:$M$34,7,FALSE)&gt;FH66,0,IF(IFERROR(VLOOKUP(FM$4,Transactions!$C$45:$N103,8,FALSE),0)&gt;FH66,VLOOKUP(FM$4,Transactions!$C$26:$M$34,5,FALSE),VLOOKUP(FM$4,Transactions!$C$26:$M$34,5,FALSE)-IFERROR(VLOOKUP(FM$4,Transactions!$C$45:$N$47,5,FALSE),0)))</f>
        <v>64.516221765913755</v>
      </c>
      <c r="FO66" s="315">
        <f t="shared" si="53"/>
        <v>43181</v>
      </c>
      <c r="FP66" s="88">
        <f>VLOOKUP(FO66,'Price Data'!$B$4:$AD$1048576,MATCH(FT$4,'Price Data'!$B$2:$AE$2,0),FALSE)</f>
        <v>102.56</v>
      </c>
      <c r="FQ66" s="5">
        <f t="shared" si="82"/>
        <v>102.56</v>
      </c>
      <c r="FR66" s="79"/>
      <c r="FS66" s="212">
        <f>IF(FQ66&gt;0,(FQ66+SUM(FR$11:FR66))/FP$6-1,"N/A")</f>
        <v>-2.5414416974519183E-2</v>
      </c>
      <c r="FT66" s="344">
        <f>IF(VLOOKUP(FT$4,Transactions!$C$26:$M$34,7,FALSE)&gt;FO66,0,IF(IFERROR(VLOOKUP(FT$4,Transactions!$C$45:$N103,8,FALSE),0)&gt;FO66,VLOOKUP(FT$4,Transactions!$C$26:$M$34,5,FALSE),VLOOKUP(FT$4,Transactions!$C$26:$M$34,5,FALSE)-IFERROR(VLOOKUP(FT$4,Transactions!$C$45:$N$47,5,FALSE),0)))</f>
        <v>4.6685611442644692</v>
      </c>
      <c r="FV66" s="315">
        <f t="shared" si="54"/>
        <v>43181</v>
      </c>
      <c r="FW66" s="88">
        <f>VLOOKUP(FV66,'Price Data'!$B$4:$AD$1048576,MATCH(GA$4,'Price Data'!$B$2:$AE$2,0),FALSE)</f>
        <v>111.54</v>
      </c>
      <c r="FX66" s="5">
        <f t="shared" si="83"/>
        <v>111.54</v>
      </c>
      <c r="FY66" s="79"/>
      <c r="FZ66" s="212">
        <f>IF(FX66&gt;0,(FX66+SUM(FY$11:FY66))/FW$6-1,"N/A")</f>
        <v>-3.3677863910421935E-2</v>
      </c>
      <c r="GA66" s="344">
        <f>IF(VLOOKUP(GA$4,Transactions!$C$26:$M$34,7,FALSE)&gt;FV66,0,IF(IFERROR(VLOOKUP(GA$4,Transactions!$C$45:$N103,8,FALSE),0)&gt;FV66,VLOOKUP(GA$4,Transactions!$C$26:$M$34,5,FALSE),VLOOKUP(GA$4,Transactions!$C$26:$M$34,5,FALSE)-IFERROR(VLOOKUP(GA$4,Transactions!$C$45:$N$47,5,FALSE),0)))</f>
        <v>17.517743324720069</v>
      </c>
      <c r="GD66" s="315">
        <f t="shared" si="55"/>
        <v>43181</v>
      </c>
      <c r="GE66" s="88">
        <f>VLOOKUP(GD66,'Price Data'!$B$4:$AD$1048576,MATCH(GI$4,'Price Data'!$B$2:$AE$2,0),FALSE)</f>
        <v>1568.722</v>
      </c>
      <c r="GF66" s="5">
        <f t="shared" si="84"/>
        <v>1568.722</v>
      </c>
      <c r="GG66" s="79"/>
      <c r="GH66" s="212">
        <f>IF(GF66&gt;0,(GF66+SUM(GG$11:GG66))/GE$6-1,"N/A")</f>
        <v>-8.8755788901735411E-3</v>
      </c>
      <c r="GI66" s="374">
        <v>0.5</v>
      </c>
      <c r="GK66" s="315">
        <f t="shared" si="56"/>
        <v>43181</v>
      </c>
      <c r="GL66" s="88">
        <f>VLOOKUP(GK66,'Price Data'!$B$4:$AD$1048576,MATCH(GP$4,'Price Data'!$B$2:$AE$2,0),FALSE)</f>
        <v>2072.94</v>
      </c>
      <c r="GM66" s="5">
        <f t="shared" si="26"/>
        <v>2072.94</v>
      </c>
      <c r="GN66" s="79"/>
      <c r="GO66" s="212">
        <f>IF(GM66&gt;0,(GM66+SUM(GN$11:GN66))/GL$6-1,"N/A")</f>
        <v>-1.4504742209227595E-2</v>
      </c>
      <c r="GP66" s="374">
        <v>0.2</v>
      </c>
      <c r="GR66" s="315">
        <f t="shared" si="57"/>
        <v>43181</v>
      </c>
      <c r="GS66" s="88">
        <f>VLOOKUP(GR66,'Price Data'!$B$4:$AD$1048576,MATCH(GW$4,'Price Data'!$B$2:$AE$2,0),FALSE)</f>
        <v>2005.96</v>
      </c>
      <c r="GT66" s="5">
        <f t="shared" si="85"/>
        <v>2005.96</v>
      </c>
      <c r="GU66" s="79"/>
      <c r="GV66" s="212">
        <f>IF(GT66&gt;0,(GT66+SUM(GU$11:GU66))/GS$6-1,"N/A")</f>
        <v>-1.9747162047918931E-2</v>
      </c>
      <c r="GW66" s="374">
        <v>0.3</v>
      </c>
    </row>
    <row r="67" spans="1:205" x14ac:dyDescent="0.25">
      <c r="A67">
        <v>57</v>
      </c>
      <c r="B67" s="315">
        <f>'Price Data'!B61</f>
        <v>43182</v>
      </c>
      <c r="C67" s="200">
        <f t="shared" si="58"/>
        <v>23059.950960128612</v>
      </c>
      <c r="D67" s="200">
        <f t="shared" si="28"/>
        <v>0</v>
      </c>
      <c r="E67" s="200">
        <f t="shared" si="59"/>
        <v>6081.1203137792691</v>
      </c>
      <c r="F67" s="200">
        <f t="shared" si="29"/>
        <v>0</v>
      </c>
      <c r="I67" s="315">
        <f t="shared" si="30"/>
        <v>43182</v>
      </c>
      <c r="J67" s="88">
        <f>VLOOKUP(I67,'Price Data'!$B$4:$AD$1048576,MATCH(N$4,'Price Data'!$B$2:$AE$2,0),FALSE)</f>
        <v>60.86</v>
      </c>
      <c r="K67" s="5">
        <f t="shared" si="0"/>
        <v>0</v>
      </c>
      <c r="M67" s="212" t="str">
        <f>IF(K67&gt;0,(K67+SUM(L$11:L67))/J$6-1,"N/A")</f>
        <v>N/A</v>
      </c>
      <c r="N67" s="344">
        <f>IF(VLOOKUP(N$4,Transactions!$C$5:$M$23,7,FALSE)&gt;I67,0,IF(IFERROR(VLOOKUP(N$4,Transactions!$C$39:$N$42,8,FALSE),0)&gt;I67,VLOOKUP(N$4,Transactions!$C$5:$M$23,5,FALSE),VLOOKUP(N$4,Transactions!$C$5:$M$23,5,FALSE)-IFERROR(VLOOKUP(N$4,Transactions!$C$39:$N$42,5,FALSE),0)))</f>
        <v>0</v>
      </c>
      <c r="P67" s="315">
        <f t="shared" si="31"/>
        <v>43182</v>
      </c>
      <c r="Q67" s="88">
        <f>VLOOKUP(P67,'Price Data'!$B$4:$AD$1048576,MATCH(U$4,'Price Data'!$B$2:$AE$2,0),FALSE)</f>
        <v>56.02</v>
      </c>
      <c r="R67" s="5">
        <f t="shared" si="60"/>
        <v>0</v>
      </c>
      <c r="T67" s="212" t="str">
        <f>IF(R67&gt;0,(R67+SUM(S$11:S67))/Q$6-1,"N/A")</f>
        <v>N/A</v>
      </c>
      <c r="U67" s="344">
        <f>IF(VLOOKUP(U$4,Transactions!$C$5:$M$23,7,FALSE)&gt;P67,0,IF(IFERROR(VLOOKUP(U$4,Transactions!$C$39:$N$42,8,FALSE),0)&gt;P67,VLOOKUP(U$4,Transactions!$C$5:$M$23,5,FALSE),VLOOKUP(U$4,Transactions!$C$5:$M$23,5,FALSE)-IFERROR(VLOOKUP(U$4,Transactions!$C$39:$N$42,5,FALSE),0)))</f>
        <v>0</v>
      </c>
      <c r="W67" s="315">
        <f t="shared" si="32"/>
        <v>43182</v>
      </c>
      <c r="X67" s="88">
        <f>VLOOKUP(W67,'Price Data'!$B$4:$AD$1048576,MATCH(AB$4,'Price Data'!$B$2:$AE$2,0),FALSE)</f>
        <v>98.54</v>
      </c>
      <c r="Y67" s="5">
        <f t="shared" si="61"/>
        <v>0</v>
      </c>
      <c r="Z67" s="79"/>
      <c r="AA67" s="212" t="str">
        <f>IF(Y67&gt;0,(Y67+SUM(Z$11:Z67))/X$6-1,"N/A")</f>
        <v>N/A</v>
      </c>
      <c r="AB67" s="344">
        <f>IF(VLOOKUP(AB$4,Transactions!$C$5:$M$23,7,FALSE)&gt;W67,0,IF(IFERROR(VLOOKUP(AB$4,Transactions!$C$39:$N$42,8,FALSE),0)&gt;W67,VLOOKUP(AB$4,Transactions!$C$5:$M$23,5,FALSE),VLOOKUP(AB$4,Transactions!$C$5:$M$23,5,FALSE)-IFERROR(VLOOKUP(AB$4,Transactions!$C$39:$N$42,5,FALSE),0)))</f>
        <v>0</v>
      </c>
      <c r="AD67" s="315">
        <f t="shared" si="33"/>
        <v>43182</v>
      </c>
      <c r="AE67" s="88">
        <f>VLOOKUP(AD67,'Price Data'!$B$4:$AD$1048576,MATCH(AI$4,'Price Data'!$B$2:$AE$2,0),FALSE)</f>
        <v>71.540000000000006</v>
      </c>
      <c r="AF67" s="5">
        <f t="shared" si="62"/>
        <v>0</v>
      </c>
      <c r="AG67" s="79"/>
      <c r="AH67" s="212" t="str">
        <f>IF(AF67&gt;0,(AF67+SUM(AG$11:AG67))/AE$6-1,"N/A")</f>
        <v>N/A</v>
      </c>
      <c r="AI67" s="344">
        <f>IF(VLOOKUP(AI$4,Transactions!$C$5:$M$23,7,FALSE)&gt;AD67,0,IF(IFERROR(VLOOKUP(AI$4,Transactions!$C$39:$N$42,8,FALSE),0)&gt;AD67,VLOOKUP(AI$4,Transactions!$C$5:$M$23,5,FALSE),VLOOKUP(AI$4,Transactions!$C$5:$M$23,5,FALSE)-IFERROR(VLOOKUP(AI$4,Transactions!$C$39:$N$42,5,FALSE),0)))</f>
        <v>0</v>
      </c>
      <c r="AK67" s="315">
        <f t="shared" si="34"/>
        <v>43182</v>
      </c>
      <c r="AL67" s="88">
        <f>VLOOKUP(AK67,'Price Data'!$B$4:$AD$1048576,MATCH(AP$4,'Price Data'!$B$2:$AE$2,0),FALSE)</f>
        <v>399.15</v>
      </c>
      <c r="AM67" s="5">
        <f t="shared" si="63"/>
        <v>0</v>
      </c>
      <c r="AN67" s="79"/>
      <c r="AO67" s="212" t="str">
        <f>IF(AM67&gt;0,(AM67+SUM(AN$11:AN67))/AL$6-1,"N/A")</f>
        <v>N/A</v>
      </c>
      <c r="AP67" s="344">
        <f>IF(VLOOKUP(AP$4,Transactions!$C$5:$M$23,7,FALSE)&gt;AK67,0,IF(IFERROR(VLOOKUP(AP$4,Transactions!$C$39:$N$42,8,FALSE),0)&gt;AK67,VLOOKUP(AP$4,Transactions!$C$5:$M$23,5,FALSE),VLOOKUP(AP$4,Transactions!$C$5:$M$23,5,FALSE)-IFERROR(VLOOKUP(AP$4,Transactions!$C$39:$N$42,5,FALSE),0)))</f>
        <v>0</v>
      </c>
      <c r="AR67" s="315">
        <f t="shared" si="35"/>
        <v>43182</v>
      </c>
      <c r="AS67" s="88">
        <f>VLOOKUP(AR67,'Price Data'!$B$4:$AD$1048576,MATCH(AW$4,'Price Data'!$B$2:$AE$2,0),FALSE)</f>
        <v>97.46</v>
      </c>
      <c r="AT67" s="5">
        <f t="shared" si="64"/>
        <v>0</v>
      </c>
      <c r="AU67" s="79"/>
      <c r="AV67" s="212" t="str">
        <f>IF(AT67&gt;0,(AT67+SUM(AU$11:AU67))/AS$6-1,"N/A")</f>
        <v>N/A</v>
      </c>
      <c r="AW67" s="344">
        <f>IF(VLOOKUP(AW$4,Transactions!$C$5:$M$23,7,FALSE)&gt;AR67,0,IF(IFERROR(VLOOKUP(AW$4,Transactions!$C$39:$N$42,8,FALSE),0)&gt;AR67,VLOOKUP(AW$4,Transactions!$C$5:$M$23,5,FALSE),VLOOKUP(AW$4,Transactions!$C$5:$M$23,5,FALSE)-IFERROR(VLOOKUP(AW$4,Transactions!$C$39:$N$42,5,FALSE),0)))</f>
        <v>0</v>
      </c>
      <c r="AY67" s="315">
        <f t="shared" si="36"/>
        <v>43182</v>
      </c>
      <c r="AZ67" s="88">
        <f>VLOOKUP(AY67,'Price Data'!$B$4:$AD$1048576,MATCH(BD$4,'Price Data'!$B$2:$AE$2,0),FALSE)</f>
        <v>114.43</v>
      </c>
      <c r="BA67" s="5">
        <f t="shared" si="65"/>
        <v>0</v>
      </c>
      <c r="BB67" s="79"/>
      <c r="BC67" s="212" t="str">
        <f>IF(BA67&gt;0,(BA67+SUM(BB$11:BB67))/AZ$6-1,"N/A")</f>
        <v>N/A</v>
      </c>
      <c r="BD67" s="344">
        <f>IF(VLOOKUP(BD$4,Transactions!$C$5:$M$23,7,FALSE)&gt;AY67,0,IF(IFERROR(VLOOKUP(BD$4,Transactions!$C$39:$N$42,8,FALSE),0)&gt;AY67,VLOOKUP(BD$4,Transactions!$C$5:$M$23,5,FALSE),VLOOKUP(BD$4,Transactions!$C$5:$M$23,5,FALSE)-IFERROR(VLOOKUP(BD$4,Transactions!$C$39:$N$42,5,FALSE),0)))</f>
        <v>0</v>
      </c>
      <c r="BF67" s="315">
        <f t="shared" si="37"/>
        <v>43182</v>
      </c>
      <c r="BG67" s="88">
        <f>VLOOKUP(BF67,'Price Data'!$B$4:$AD$1048576,MATCH(BK$4,'Price Data'!$B$2:$AE$2,0),FALSE)</f>
        <v>62.06</v>
      </c>
      <c r="BH67" s="5">
        <f t="shared" si="66"/>
        <v>62.06</v>
      </c>
      <c r="BI67" s="79"/>
      <c r="BJ67" s="212">
        <f>IF(BH67&gt;0,(BH67+SUM(BI$11:BI67))/BG$6-1,"N/A")</f>
        <v>1.9255874673629325E-2</v>
      </c>
      <c r="BK67" s="344">
        <f>IF(VLOOKUP(BK$4,Transactions!$C$5:$M$23,7,FALSE)&gt;BF67,0,IF(IFERROR(VLOOKUP(BK$4,Transactions!$C$39:$N$42,8,FALSE),0)&gt;BF67,VLOOKUP(BK$4,Transactions!$C$5:$M$23,5,FALSE),VLOOKUP(BK$4,Transactions!$C$5:$M$23,5,FALSE)-IFERROR(VLOOKUP(BK$4,Transactions!$C$39:$N$42,5,FALSE),0)))</f>
        <v>10</v>
      </c>
      <c r="BM67" s="315">
        <f t="shared" si="38"/>
        <v>43182</v>
      </c>
      <c r="BN67" s="88">
        <f>VLOOKUP(BM67,'Price Data'!$B$4:$AD$1048576,MATCH(BR$4,'Price Data'!$B$2:$AE$2,0),FALSE)</f>
        <v>55.38</v>
      </c>
      <c r="BO67" s="5">
        <f t="shared" si="67"/>
        <v>55.38</v>
      </c>
      <c r="BP67" s="79"/>
      <c r="BQ67" s="212">
        <f>IF(BO67&gt;0,(BO67+SUM(BP$11:BP67))/BN$6-1,"N/A")</f>
        <v>8.5289514866979887E-2</v>
      </c>
      <c r="BR67" s="344">
        <f>IF(VLOOKUP(BR$4,Transactions!$C$5:$M$23,7,FALSE)&gt;BM67,0,IF(IFERROR(VLOOKUP(BR$4,Transactions!$C$39:$N$42,8,FALSE),0)&gt;BM67,VLOOKUP(BR$4,Transactions!$C$5:$M$23,5,FALSE),VLOOKUP(BR$4,Transactions!$C$5:$M$23,5,FALSE)-IFERROR(VLOOKUP(BR$4,Transactions!$C$39:$N$42,5,FALSE),0)))</f>
        <v>12</v>
      </c>
      <c r="BT67" s="315">
        <f t="shared" si="39"/>
        <v>43182</v>
      </c>
      <c r="BU67" s="88">
        <f>VLOOKUP(BT67,'Price Data'!$B$4:$AD$1048576,MATCH(BY$4,'Price Data'!$B$2:$AE$2,0),FALSE)</f>
        <v>84.22</v>
      </c>
      <c r="BV67" s="5">
        <f t="shared" si="68"/>
        <v>84.22</v>
      </c>
      <c r="BW67" s="79"/>
      <c r="BX67" s="212">
        <f>IF(BV67&gt;0,(BV67+SUM(BW$11:BW67))/BU$6-1,"N/A")</f>
        <v>-6.7114093959731669E-2</v>
      </c>
      <c r="BY67" s="344">
        <f>IF(VLOOKUP(BY$4,Transactions!$C$5:$M$23,7,FALSE)&gt;BT67,0,IF(IFERROR(VLOOKUP(BY$4,Transactions!$C$39:$N$42,8,FALSE),0)&gt;BT67,VLOOKUP(BY$4,Transactions!$C$5:$M$23,5,FALSE),VLOOKUP(BY$4,Transactions!$C$5:$M$23,5,FALSE)-IFERROR(VLOOKUP(BY$4,Transactions!$C$39:$N$42,5,FALSE),0)))</f>
        <v>11</v>
      </c>
      <c r="CA67" s="315">
        <f t="shared" si="40"/>
        <v>43182</v>
      </c>
      <c r="CB67" s="88">
        <f>VLOOKUP(CA67,'Price Data'!$B$4:$AD$1048576,MATCH(CF$4,'Price Data'!$B$2:$AE$2,0),FALSE)</f>
        <v>220.92</v>
      </c>
      <c r="CC67" s="5">
        <f t="shared" si="69"/>
        <v>220.92</v>
      </c>
      <c r="CD67" s="79"/>
      <c r="CE67" s="212">
        <f>IF(CC67&gt;0,(CC67+SUM(CD$11:CD67))/CB$6-1,"N/A")</f>
        <v>-3.1193944962155995E-2</v>
      </c>
      <c r="CF67" s="344">
        <f>IF(VLOOKUP(CF$4,Transactions!$C$5:$M$23,7,FALSE)&gt;CA67,0,IF(IFERROR(VLOOKUP(CF$4,Transactions!$C$39:$N$42,8,FALSE),0)&gt;CA67,VLOOKUP(CF$4,Transactions!$C$5:$M$23,5,FALSE),VLOOKUP(CF$4,Transactions!$C$5:$M$23,5,FALSE)-IFERROR(VLOOKUP(CF$4,Transactions!$C$39:$N$42,5,FALSE),0)))</f>
        <v>6</v>
      </c>
      <c r="CH67" s="315">
        <f t="shared" si="41"/>
        <v>43182</v>
      </c>
      <c r="CI67" s="88">
        <f>VLOOKUP(CH67,'Price Data'!$B$4:$AD$1048576,MATCH(CM$4,'Price Data'!$B$2:$AE$2,0),FALSE)</f>
        <v>76.44</v>
      </c>
      <c r="CJ67" s="5">
        <f t="shared" si="70"/>
        <v>76.44</v>
      </c>
      <c r="CK67" s="79"/>
      <c r="CL67" s="212">
        <f>IF(CJ67&gt;0,(CJ67+SUM(CK$11:CK67))/CI$6-1,"N/A")</f>
        <v>3.830480847595763E-2</v>
      </c>
      <c r="CM67" s="344">
        <f>IF(VLOOKUP(CM$4,Transactions!$C$5:$M$23,7,FALSE)&gt;CH67,0,IF(IFERROR(VLOOKUP(CM$4,Transactions!$C$39:$N$42,8,FALSE),0)&gt;CH67,VLOOKUP(CM$4,Transactions!$C$5:$M$23,5,FALSE),VLOOKUP(CM$4,Transactions!$C$5:$M$23,5,FALSE)-IFERROR(VLOOKUP(CM$4,Transactions!$C$39:$N$42,5,FALSE),0)))</f>
        <v>19</v>
      </c>
      <c r="CO67" s="315">
        <f t="shared" si="42"/>
        <v>43182</v>
      </c>
      <c r="CP67" s="88">
        <f>VLOOKUP(CO67,'Price Data'!$B$4:$AD$1048576,MATCH(CT$4,'Price Data'!$B$2:$AE$2,0),FALSE)</f>
        <v>114.89</v>
      </c>
      <c r="CQ67" s="5">
        <f t="shared" si="71"/>
        <v>114.89</v>
      </c>
      <c r="CR67" s="79"/>
      <c r="CS67" s="212">
        <f>IF(CQ67&gt;0,(CQ67+SUM(CR$11:CR67))/CP$6-1,"N/A")</f>
        <v>2.2516909932360329E-2</v>
      </c>
      <c r="CT67" s="344">
        <f>IF(VLOOKUP(CT$4,Transactions!$C$5:$M$23,7,FALSE)&gt;CO67,0,IF(IFERROR(VLOOKUP(CT$4,Transactions!$C$39:$N$42,8,FALSE),0)&gt;CO67,VLOOKUP(CT$4,Transactions!$C$5:$M$23,5,FALSE),VLOOKUP(CT$4,Transactions!$C$5:$M$23,5,FALSE)-IFERROR(VLOOKUP(CT$4,Transactions!$C$39:$N$42,5,FALSE),0)))</f>
        <v>7</v>
      </c>
      <c r="CV67" s="315">
        <f t="shared" si="43"/>
        <v>43182</v>
      </c>
      <c r="CW67" s="88">
        <f>VLOOKUP(CV67,'Price Data'!$B$4:$AD$1048576,MATCH(DA$4,'Price Data'!$B$2:$AE$2,0),FALSE)</f>
        <v>194.72</v>
      </c>
      <c r="CX67" s="5">
        <f t="shared" si="72"/>
        <v>194.72</v>
      </c>
      <c r="CY67" s="79"/>
      <c r="CZ67" s="212">
        <f>IF(CX67&gt;0,(CX67+SUM(CY$11:CY67))/CW$6-1,"N/A")</f>
        <v>3.7361118494497747E-2</v>
      </c>
      <c r="DA67" s="344">
        <f>IF(VLOOKUP(DA$4,Transactions!$C$5:$M$23,7,FALSE)&gt;CV67,0,IF(IFERROR(VLOOKUP(DA$4,Transactions!$C$39:$N$42,8,FALSE),0)&gt;CV67,VLOOKUP(DA$4,Transactions!$C$5:$M$23,5,FALSE),VLOOKUP(DA$4,Transactions!$C$5:$M$23,5,FALSE)-IFERROR(VLOOKUP(DA$4,Transactions!$C$39:$N$42,5,FALSE),0)))</f>
        <v>9.4038062835574934</v>
      </c>
      <c r="DC67" s="315">
        <f t="shared" si="44"/>
        <v>43182</v>
      </c>
      <c r="DD67" s="88">
        <f>VLOOKUP(DC67,'Price Data'!$B$4:$AD$1048576,MATCH(DH$4,'Price Data'!$B$2:$AE$2,0),FALSE)</f>
        <v>153.26</v>
      </c>
      <c r="DE67" s="5">
        <f t="shared" si="73"/>
        <v>153.26</v>
      </c>
      <c r="DF67" s="79"/>
      <c r="DG67" s="212">
        <f>IF(DE67&gt;0,(DE67+SUM(DF$11:DF67))/DD$6-1,"N/A")</f>
        <v>-2.6964658279066689E-2</v>
      </c>
      <c r="DH67" s="344">
        <f>IF(VLOOKUP(DH$4,Transactions!$C$5:$M$23,7,FALSE)&gt;DC67,0,IF(IFERROR(VLOOKUP(DH$4,Transactions!$C$39:$N$42,8,FALSE),0)&gt;DC67,VLOOKUP(DH$4,Transactions!$C$5:$M$23,5,FALSE),VLOOKUP(DH$4,Transactions!$C$5:$M$23,5,FALSE)-IFERROR(VLOOKUP(DH$4,Transactions!$C$39:$N$42,5,FALSE),0)))</f>
        <v>64.264399064297919</v>
      </c>
      <c r="DJ67" s="315">
        <f t="shared" si="45"/>
        <v>43182</v>
      </c>
      <c r="DK67" s="88">
        <f>VLOOKUP(DJ67,'Price Data'!$B$4:$AD$1048576,MATCH(DO$4,'Price Data'!$B$2:$AE$2,0),FALSE)</f>
        <v>229.48</v>
      </c>
      <c r="DL67" s="5">
        <f t="shared" si="74"/>
        <v>229.48</v>
      </c>
      <c r="DM67" s="79"/>
      <c r="DN67" s="212">
        <f>IF(DL67&gt;0,(DL67+SUM(DM$11:DM67))/DK$6-1,"N/A")</f>
        <v>-7.8199527035151761E-2</v>
      </c>
      <c r="DO67" s="344">
        <f>IF(VLOOKUP(DO$4,Transactions!$C$5:$M$23,7,FALSE)&gt;DJ67,0,IF(IFERROR(VLOOKUP(DO$4,Transactions!$C$39:$N$42,8,FALSE),0)&gt;DJ67,VLOOKUP(DO$4,Transactions!$C$5:$M$23,5,FALSE),VLOOKUP(DO$4,Transactions!$C$5:$M$23,5,FALSE)-IFERROR(VLOOKUP(DO$4,Transactions!$C$39:$N$42,5,FALSE),0)))</f>
        <v>8</v>
      </c>
      <c r="DQ67" s="315">
        <f t="shared" si="46"/>
        <v>43182</v>
      </c>
      <c r="DR67" s="88">
        <f>VLOOKUP(DQ67,'Price Data'!$B$4:$AD$1048576,MATCH(DV$4,'Price Data'!$B$2:$AE$2,0),FALSE)</f>
        <v>87.18</v>
      </c>
      <c r="DS67" s="5">
        <f t="shared" si="75"/>
        <v>87.18</v>
      </c>
      <c r="DT67" s="79"/>
      <c r="DU67" s="212">
        <f>IF(DS67&gt;0,(DS67+SUM(DT$11:DT67))/DR$6-1,"N/A")</f>
        <v>2.4082300678045288E-2</v>
      </c>
      <c r="DV67" s="344">
        <f>IF(VLOOKUP(DV$4,Transactions!$C$5:$M$23,7,FALSE)&gt;DQ67,0,IF(IFERROR(VLOOKUP(DV$4,Transactions!$C$39:$N$42,8,FALSE),0)&gt;DQ67,VLOOKUP(DV$4,Transactions!$C$5:$M$23,5,FALSE),VLOOKUP(DV$4,Transactions!$C$5:$M$23,5,FALSE)-IFERROR(VLOOKUP(DV$4,Transactions!$C$39:$N$42,5,FALSE),0)))</f>
        <v>23</v>
      </c>
      <c r="DX67" s="315">
        <f t="shared" si="47"/>
        <v>43182</v>
      </c>
      <c r="DY67" s="88">
        <f>VLOOKUP(DX67,'Price Data'!$B$4:$AD$1048576,MATCH(EC$4,'Price Data'!$B$2:$AE$2,0),FALSE)</f>
        <v>64.63</v>
      </c>
      <c r="DZ67" s="5">
        <f t="shared" si="76"/>
        <v>64.63</v>
      </c>
      <c r="EA67" s="79"/>
      <c r="EB67" s="212">
        <f>IF(DZ67&gt;0,(DZ67+SUM(EA$11:EA67))/DY$6-1,"N/A")</f>
        <v>3.645083932853721E-2</v>
      </c>
      <c r="EC67" s="344">
        <f>IF(VLOOKUP(EC$4,Transactions!$C$5:$M$23,7,FALSE)&gt;DX67,0,IF(IFERROR(VLOOKUP(EC$4,Transactions!$C$39:$N$42,8,FALSE),0)&gt;DX67,VLOOKUP(EC$4,Transactions!$C$5:$M$23,5,FALSE),VLOOKUP(EC$4,Transactions!$C$5:$M$23,5,FALSE)-IFERROR(VLOOKUP(EC$4,Transactions!$C$39:$N$42,5,FALSE),0)))</f>
        <v>27</v>
      </c>
      <c r="EF67" s="315">
        <f t="shared" si="48"/>
        <v>43182</v>
      </c>
      <c r="EG67" s="88">
        <f>VLOOKUP(EF67,'Price Data'!$B$4:$AD$1048576,MATCH(EK$4,'Price Data'!$B$2:$AE$2,0),FALSE)</f>
        <v>10.76</v>
      </c>
      <c r="EH67" s="5">
        <f t="shared" si="77"/>
        <v>0</v>
      </c>
      <c r="EI67" s="79"/>
      <c r="EJ67" s="212" t="str">
        <f>IF(EH67&gt;0,(EH67+SUM(EI$11:EI67))/EG$6-1,"N/A")</f>
        <v>N/A</v>
      </c>
      <c r="EK67" s="344">
        <f>IF(VLOOKUP(EK$4,Transactions!$C$26:$M$34,7,FALSE)&gt;EF67,0,IF(IFERROR(VLOOKUP(EK$4,Transactions!$C$45:$N104,8,FALSE),0)&gt;EF67,VLOOKUP(EK$4,Transactions!$C$26:$M$34,5,FALSE),VLOOKUP(EK$4,Transactions!$C$26:$M$34,5,FALSE)-IFERROR(VLOOKUP(EK$4,Transactions!$C$45:$N$47,5,FALSE),0)))</f>
        <v>0</v>
      </c>
      <c r="EM67" s="315">
        <f t="shared" si="49"/>
        <v>43182</v>
      </c>
      <c r="EN67" s="88">
        <f>VLOOKUP(EM67,'Price Data'!$B$4:$AD$1048576,MATCH(ER$4,'Price Data'!$B$2:$AE$2,0),FALSE)</f>
        <v>84.92</v>
      </c>
      <c r="EO67" s="5">
        <f t="shared" si="78"/>
        <v>84.92</v>
      </c>
      <c r="EP67" s="79"/>
      <c r="EQ67" s="212">
        <f>IF(EO67&gt;0,(EO67+SUM(EP$11:EP67))/EN$6-1,"N/A")</f>
        <v>-1.8714187485675104E-2</v>
      </c>
      <c r="ER67" s="344">
        <f>IF(VLOOKUP(ER$4,Transactions!$C$26:$M$34,7,FALSE)&gt;EM67,0,IF(IFERROR(VLOOKUP(ER$4,Transactions!$C$45:$N104,8,FALSE),0)&gt;EM67,VLOOKUP(ER$4,Transactions!$C$26:$M$34,5,FALSE),VLOOKUP(ER$4,Transactions!$C$26:$M$34,5,FALSE)-IFERROR(VLOOKUP(ER$4,Transactions!$C$45:$N$47,5,FALSE),0)))</f>
        <v>0</v>
      </c>
      <c r="ET67" s="315">
        <f t="shared" si="50"/>
        <v>43182</v>
      </c>
      <c r="EU67" s="88">
        <f>VLOOKUP(ET67,'Price Data'!$B$4:$AD$1048576,MATCH(EY$4,'Price Data'!$B$2:$AE$2,0),FALSE)</f>
        <v>84.15</v>
      </c>
      <c r="EV67" s="5">
        <f t="shared" si="79"/>
        <v>84.15</v>
      </c>
      <c r="EW67" s="79"/>
      <c r="EX67" s="212">
        <f>IF(EV67&gt;0,(EV67+SUM(EW$11:EW67))/EU$6-1,"N/A")</f>
        <v>-3.2005950337567146E-2</v>
      </c>
      <c r="EY67" s="344">
        <f>IF(VLOOKUP(EY$4,Transactions!$C$26:$M$34,7,FALSE)&gt;ET67,0,IF(IFERROR(VLOOKUP(EY$4,Transactions!$C$45:$N104,8,FALSE),0)&gt;ET67,VLOOKUP(EY$4,Transactions!$C$26:$M$34,5,FALSE),VLOOKUP(EY$4,Transactions!$C$26:$M$34,5,FALSE)-IFERROR(VLOOKUP(EY$4,Transactions!$C$45:$N$47,5,FALSE),0)))</f>
        <v>12.608879734523402</v>
      </c>
      <c r="FA67" s="315">
        <f t="shared" si="51"/>
        <v>43182</v>
      </c>
      <c r="FB67" s="88">
        <f>VLOOKUP(FA67,'Price Data'!$B$4:$AD$1048576,MATCH(FF$4,'Price Data'!$B$2:$AE$2,0),FALSE)</f>
        <v>50.22</v>
      </c>
      <c r="FC67" s="5">
        <f t="shared" si="80"/>
        <v>50.22</v>
      </c>
      <c r="FD67" s="79"/>
      <c r="FE67" s="212">
        <f>IF(FC67&gt;0,(FC67+SUM(FD$11:FD67))/FB$6-1,"N/A")</f>
        <v>-1.618880436902681E-2</v>
      </c>
      <c r="FF67" s="344">
        <f>IF(VLOOKUP(FF$4,Transactions!$C$26:$M$34,7,FALSE)&gt;FA67,0,IF(IFERROR(VLOOKUP(FF$4,Transactions!$C$45:$N104,8,FALSE),0)&gt;FA67,VLOOKUP(FF$4,Transactions!$C$26:$M$34,5,FALSE),VLOOKUP(FF$4,Transactions!$C$26:$M$34,5,FALSE)-IFERROR(VLOOKUP(FF$4,Transactions!$C$45:$N$47,5,FALSE),0)))</f>
        <v>20.356738833625901</v>
      </c>
      <c r="FH67" s="315">
        <f t="shared" si="52"/>
        <v>43182</v>
      </c>
      <c r="FI67" s="88">
        <f>VLOOKUP(FH67,'Price Data'!$B$4:$AD$1048576,MATCH(FM$4,'Price Data'!$B$2:$AE$2,0),FALSE)</f>
        <v>24.37</v>
      </c>
      <c r="FJ67" s="5">
        <f t="shared" si="81"/>
        <v>24.37</v>
      </c>
      <c r="FK67" s="79"/>
      <c r="FL67" s="212">
        <f>IF(FJ67&gt;0,(FJ67+SUM(FK$11:FK67))/FI$6-1,"N/A")</f>
        <v>8.2135523613957595E-4</v>
      </c>
      <c r="FM67" s="344">
        <f>IF(VLOOKUP(FM$4,Transactions!$C$26:$M$34,7,FALSE)&gt;FH67,0,IF(IFERROR(VLOOKUP(FM$4,Transactions!$C$45:$N104,8,FALSE),0)&gt;FH67,VLOOKUP(FM$4,Transactions!$C$26:$M$34,5,FALSE),VLOOKUP(FM$4,Transactions!$C$26:$M$34,5,FALSE)-IFERROR(VLOOKUP(FM$4,Transactions!$C$45:$N$47,5,FALSE),0)))</f>
        <v>64.516221765913755</v>
      </c>
      <c r="FO67" s="315">
        <f t="shared" si="53"/>
        <v>43182</v>
      </c>
      <c r="FP67" s="88">
        <f>VLOOKUP(FO67,'Price Data'!$B$4:$AD$1048576,MATCH(FT$4,'Price Data'!$B$2:$AE$2,0),FALSE)</f>
        <v>102.7</v>
      </c>
      <c r="FQ67" s="5">
        <f t="shared" si="82"/>
        <v>102.7</v>
      </c>
      <c r="FR67" s="79"/>
      <c r="FS67" s="212">
        <f>IF(FQ67&gt;0,(FQ67+SUM(FR$11:FR67))/FP$6-1,"N/A")</f>
        <v>-2.4088282656057558E-2</v>
      </c>
      <c r="FT67" s="344">
        <f>IF(VLOOKUP(FT$4,Transactions!$C$26:$M$34,7,FALSE)&gt;FO67,0,IF(IFERROR(VLOOKUP(FT$4,Transactions!$C$45:$N104,8,FALSE),0)&gt;FO67,VLOOKUP(FT$4,Transactions!$C$26:$M$34,5,FALSE),VLOOKUP(FT$4,Transactions!$C$26:$M$34,5,FALSE)-IFERROR(VLOOKUP(FT$4,Transactions!$C$45:$N$47,5,FALSE),0)))</f>
        <v>4.6685611442644692</v>
      </c>
      <c r="FV67" s="315">
        <f t="shared" si="54"/>
        <v>43182</v>
      </c>
      <c r="FW67" s="88">
        <f>VLOOKUP(FV67,'Price Data'!$B$4:$AD$1048576,MATCH(GA$4,'Price Data'!$B$2:$AE$2,0),FALSE)</f>
        <v>111.09</v>
      </c>
      <c r="FX67" s="5">
        <f t="shared" si="83"/>
        <v>111.09</v>
      </c>
      <c r="FY67" s="79"/>
      <c r="FZ67" s="212">
        <f>IF(FX67&gt;0,(FX67+SUM(FY$11:FY67))/FW$6-1,"N/A")</f>
        <v>-3.7553832902670004E-2</v>
      </c>
      <c r="GA67" s="344">
        <f>IF(VLOOKUP(GA$4,Transactions!$C$26:$M$34,7,FALSE)&gt;FV67,0,IF(IFERROR(VLOOKUP(GA$4,Transactions!$C$45:$N104,8,FALSE),0)&gt;FV67,VLOOKUP(GA$4,Transactions!$C$26:$M$34,5,FALSE),VLOOKUP(GA$4,Transactions!$C$26:$M$34,5,FALSE)-IFERROR(VLOOKUP(GA$4,Transactions!$C$45:$N$47,5,FALSE),0)))</f>
        <v>17.517743324720069</v>
      </c>
      <c r="GD67" s="315">
        <f t="shared" si="55"/>
        <v>43182</v>
      </c>
      <c r="GE67" s="88">
        <f>VLOOKUP(GD67,'Price Data'!$B$4:$AD$1048576,MATCH(GI$4,'Price Data'!$B$2:$AE$2,0),FALSE)</f>
        <v>1536.2670000000001</v>
      </c>
      <c r="GF67" s="5">
        <f t="shared" si="84"/>
        <v>1536.2670000000001</v>
      </c>
      <c r="GG67" s="79"/>
      <c r="GH67" s="212">
        <f>IF(GF67&gt;0,(GF67+SUM(GG$11:GG67))/GE$6-1,"N/A")</f>
        <v>-2.9380769157868802E-2</v>
      </c>
      <c r="GI67" s="374">
        <v>0.5</v>
      </c>
      <c r="GK67" s="315">
        <f t="shared" si="56"/>
        <v>43182</v>
      </c>
      <c r="GL67" s="88">
        <f>VLOOKUP(GK67,'Price Data'!$B$4:$AD$1048576,MATCH(GP$4,'Price Data'!$B$2:$AE$2,0),FALSE)</f>
        <v>2036.55</v>
      </c>
      <c r="GM67" s="5">
        <f t="shared" si="26"/>
        <v>2036.55</v>
      </c>
      <c r="GN67" s="79"/>
      <c r="GO67" s="212">
        <f>IF(GM67&gt;0,(GM67+SUM(GN$11:GN67))/GL$6-1,"N/A")</f>
        <v>-3.1804891963203241E-2</v>
      </c>
      <c r="GP67" s="374">
        <v>0.2</v>
      </c>
      <c r="GR67" s="315">
        <f t="shared" si="57"/>
        <v>43182</v>
      </c>
      <c r="GS67" s="88">
        <f>VLOOKUP(GR67,'Price Data'!$B$4:$AD$1048576,MATCH(GW$4,'Price Data'!$B$2:$AE$2,0),FALSE)</f>
        <v>2005.99</v>
      </c>
      <c r="GT67" s="5">
        <f t="shared" si="85"/>
        <v>2005.99</v>
      </c>
      <c r="GU67" s="79"/>
      <c r="GV67" s="212">
        <f>IF(GT67&gt;0,(GT67+SUM(GU$11:GU67))/GS$6-1,"N/A")</f>
        <v>-1.9732501942463898E-2</v>
      </c>
      <c r="GW67" s="374">
        <v>0.3</v>
      </c>
    </row>
    <row r="68" spans="1:205" x14ac:dyDescent="0.25">
      <c r="A68">
        <v>58</v>
      </c>
      <c r="B68" s="315">
        <f>'Price Data'!B62</f>
        <v>43185</v>
      </c>
      <c r="C68" s="200">
        <f t="shared" si="58"/>
        <v>23776.803832375805</v>
      </c>
      <c r="D68" s="200">
        <f t="shared" si="28"/>
        <v>0</v>
      </c>
      <c r="E68" s="200">
        <f t="shared" si="59"/>
        <v>6087.9429603884291</v>
      </c>
      <c r="F68" s="200">
        <f t="shared" si="29"/>
        <v>0</v>
      </c>
      <c r="I68" s="315">
        <f t="shared" si="30"/>
        <v>43185</v>
      </c>
      <c r="J68" s="88">
        <f>VLOOKUP(I68,'Price Data'!$B$4:$AD$1048576,MATCH(N$4,'Price Data'!$B$2:$AE$2,0),FALSE)</f>
        <v>61.6</v>
      </c>
      <c r="K68" s="5">
        <f t="shared" si="0"/>
        <v>0</v>
      </c>
      <c r="M68" s="212" t="str">
        <f>IF(K68&gt;0,(K68+SUM(L$11:L68))/J$6-1,"N/A")</f>
        <v>N/A</v>
      </c>
      <c r="N68" s="344">
        <f>IF(VLOOKUP(N$4,Transactions!$C$5:$M$23,7,FALSE)&gt;I68,0,IF(IFERROR(VLOOKUP(N$4,Transactions!$C$39:$N$42,8,FALSE),0)&gt;I68,VLOOKUP(N$4,Transactions!$C$5:$M$23,5,FALSE),VLOOKUP(N$4,Transactions!$C$5:$M$23,5,FALSE)-IFERROR(VLOOKUP(N$4,Transactions!$C$39:$N$42,5,FALSE),0)))</f>
        <v>0</v>
      </c>
      <c r="P68" s="315">
        <f t="shared" si="31"/>
        <v>43185</v>
      </c>
      <c r="Q68" s="88">
        <f>VLOOKUP(P68,'Price Data'!$B$4:$AD$1048576,MATCH(U$4,'Price Data'!$B$2:$AE$2,0),FALSE)</f>
        <v>57.17</v>
      </c>
      <c r="R68" s="5">
        <f t="shared" si="60"/>
        <v>0</v>
      </c>
      <c r="T68" s="212" t="str">
        <f>IF(R68&gt;0,(R68+SUM(S$11:S68))/Q$6-1,"N/A")</f>
        <v>N/A</v>
      </c>
      <c r="U68" s="344">
        <f>IF(VLOOKUP(U$4,Transactions!$C$5:$M$23,7,FALSE)&gt;P68,0,IF(IFERROR(VLOOKUP(U$4,Transactions!$C$39:$N$42,8,FALSE),0)&gt;P68,VLOOKUP(U$4,Transactions!$C$5:$M$23,5,FALSE),VLOOKUP(U$4,Transactions!$C$5:$M$23,5,FALSE)-IFERROR(VLOOKUP(U$4,Transactions!$C$39:$N$42,5,FALSE),0)))</f>
        <v>0</v>
      </c>
      <c r="W68" s="315">
        <f t="shared" si="32"/>
        <v>43185</v>
      </c>
      <c r="X68" s="88">
        <f>VLOOKUP(W68,'Price Data'!$B$4:$AD$1048576,MATCH(AB$4,'Price Data'!$B$2:$AE$2,0),FALSE)</f>
        <v>100.65</v>
      </c>
      <c r="Y68" s="5">
        <f t="shared" si="61"/>
        <v>0</v>
      </c>
      <c r="Z68" s="79"/>
      <c r="AA68" s="212" t="str">
        <f>IF(Y68&gt;0,(Y68+SUM(Z$11:Z68))/X$6-1,"N/A")</f>
        <v>N/A</v>
      </c>
      <c r="AB68" s="344">
        <f>IF(VLOOKUP(AB$4,Transactions!$C$5:$M$23,7,FALSE)&gt;W68,0,IF(IFERROR(VLOOKUP(AB$4,Transactions!$C$39:$N$42,8,FALSE),0)&gt;W68,VLOOKUP(AB$4,Transactions!$C$5:$M$23,5,FALSE),VLOOKUP(AB$4,Transactions!$C$5:$M$23,5,FALSE)-IFERROR(VLOOKUP(AB$4,Transactions!$C$39:$N$42,5,FALSE),0)))</f>
        <v>0</v>
      </c>
      <c r="AD68" s="315">
        <f t="shared" si="33"/>
        <v>43185</v>
      </c>
      <c r="AE68" s="88">
        <f>VLOOKUP(AD68,'Price Data'!$B$4:$AD$1048576,MATCH(AI$4,'Price Data'!$B$2:$AE$2,0),FALSE)</f>
        <v>73.94</v>
      </c>
      <c r="AF68" s="5">
        <f t="shared" si="62"/>
        <v>0</v>
      </c>
      <c r="AG68" s="79"/>
      <c r="AH68" s="212" t="str">
        <f>IF(AF68&gt;0,(AF68+SUM(AG$11:AG68))/AE$6-1,"N/A")</f>
        <v>N/A</v>
      </c>
      <c r="AI68" s="344">
        <f>IF(VLOOKUP(AI$4,Transactions!$C$5:$M$23,7,FALSE)&gt;AD68,0,IF(IFERROR(VLOOKUP(AI$4,Transactions!$C$39:$N$42,8,FALSE),0)&gt;AD68,VLOOKUP(AI$4,Transactions!$C$5:$M$23,5,FALSE),VLOOKUP(AI$4,Transactions!$C$5:$M$23,5,FALSE)-IFERROR(VLOOKUP(AI$4,Transactions!$C$39:$N$42,5,FALSE),0)))</f>
        <v>0</v>
      </c>
      <c r="AK68" s="315">
        <f t="shared" si="34"/>
        <v>43185</v>
      </c>
      <c r="AL68" s="88">
        <f>VLOOKUP(AK68,'Price Data'!$B$4:$AD$1048576,MATCH(AP$4,'Price Data'!$B$2:$AE$2,0),FALSE)</f>
        <v>415.12</v>
      </c>
      <c r="AM68" s="5">
        <f t="shared" si="63"/>
        <v>0</v>
      </c>
      <c r="AN68" s="79"/>
      <c r="AO68" s="212" t="str">
        <f>IF(AM68&gt;0,(AM68+SUM(AN$11:AN68))/AL$6-1,"N/A")</f>
        <v>N/A</v>
      </c>
      <c r="AP68" s="344">
        <f>IF(VLOOKUP(AP$4,Transactions!$C$5:$M$23,7,FALSE)&gt;AK68,0,IF(IFERROR(VLOOKUP(AP$4,Transactions!$C$39:$N$42,8,FALSE),0)&gt;AK68,VLOOKUP(AP$4,Transactions!$C$5:$M$23,5,FALSE),VLOOKUP(AP$4,Transactions!$C$5:$M$23,5,FALSE)-IFERROR(VLOOKUP(AP$4,Transactions!$C$39:$N$42,5,FALSE),0)))</f>
        <v>0</v>
      </c>
      <c r="AR68" s="315">
        <f t="shared" si="35"/>
        <v>43185</v>
      </c>
      <c r="AS68" s="88">
        <f>VLOOKUP(AR68,'Price Data'!$B$4:$AD$1048576,MATCH(AW$4,'Price Data'!$B$2:$AE$2,0),FALSE)</f>
        <v>95.28</v>
      </c>
      <c r="AT68" s="5">
        <f t="shared" si="64"/>
        <v>0</v>
      </c>
      <c r="AU68" s="79"/>
      <c r="AV68" s="212" t="str">
        <f>IF(AT68&gt;0,(AT68+SUM(AU$11:AU68))/AS$6-1,"N/A")</f>
        <v>N/A</v>
      </c>
      <c r="AW68" s="344">
        <f>IF(VLOOKUP(AW$4,Transactions!$C$5:$M$23,7,FALSE)&gt;AR68,0,IF(IFERROR(VLOOKUP(AW$4,Transactions!$C$39:$N$42,8,FALSE),0)&gt;AR68,VLOOKUP(AW$4,Transactions!$C$5:$M$23,5,FALSE),VLOOKUP(AW$4,Transactions!$C$5:$M$23,5,FALSE)-IFERROR(VLOOKUP(AW$4,Transactions!$C$39:$N$42,5,FALSE),0)))</f>
        <v>0</v>
      </c>
      <c r="AY68" s="315">
        <f t="shared" si="36"/>
        <v>43185</v>
      </c>
      <c r="AZ68" s="88">
        <f>VLOOKUP(AY68,'Price Data'!$B$4:$AD$1048576,MATCH(BD$4,'Price Data'!$B$2:$AE$2,0),FALSE)</f>
        <v>118.97</v>
      </c>
      <c r="BA68" s="5">
        <f t="shared" si="65"/>
        <v>0</v>
      </c>
      <c r="BB68" s="79"/>
      <c r="BC68" s="212" t="str">
        <f>IF(BA68&gt;0,(BA68+SUM(BB$11:BB68))/AZ$6-1,"N/A")</f>
        <v>N/A</v>
      </c>
      <c r="BD68" s="344">
        <f>IF(VLOOKUP(BD$4,Transactions!$C$5:$M$23,7,FALSE)&gt;AY68,0,IF(IFERROR(VLOOKUP(BD$4,Transactions!$C$39:$N$42,8,FALSE),0)&gt;AY68,VLOOKUP(BD$4,Transactions!$C$5:$M$23,5,FALSE),VLOOKUP(BD$4,Transactions!$C$5:$M$23,5,FALSE)-IFERROR(VLOOKUP(BD$4,Transactions!$C$39:$N$42,5,FALSE),0)))</f>
        <v>0</v>
      </c>
      <c r="BF68" s="315">
        <f t="shared" si="37"/>
        <v>43185</v>
      </c>
      <c r="BG68" s="88">
        <f>VLOOKUP(BF68,'Price Data'!$B$4:$AD$1048576,MATCH(BK$4,'Price Data'!$B$2:$AE$2,0),FALSE)</f>
        <v>63.4</v>
      </c>
      <c r="BH68" s="5">
        <f t="shared" si="66"/>
        <v>63.4</v>
      </c>
      <c r="BI68" s="79"/>
      <c r="BJ68" s="212">
        <f>IF(BH68&gt;0,(BH68+SUM(BI$11:BI68))/BG$6-1,"N/A")</f>
        <v>4.1122715404699584E-2</v>
      </c>
      <c r="BK68" s="344">
        <f>IF(VLOOKUP(BK$4,Transactions!$C$5:$M$23,7,FALSE)&gt;BF68,0,IF(IFERROR(VLOOKUP(BK$4,Transactions!$C$39:$N$42,8,FALSE),0)&gt;BF68,VLOOKUP(BK$4,Transactions!$C$5:$M$23,5,FALSE),VLOOKUP(BK$4,Transactions!$C$5:$M$23,5,FALSE)-IFERROR(VLOOKUP(BK$4,Transactions!$C$39:$N$42,5,FALSE),0)))</f>
        <v>10</v>
      </c>
      <c r="BM68" s="315">
        <f t="shared" si="38"/>
        <v>43185</v>
      </c>
      <c r="BN68" s="88">
        <f>VLOOKUP(BM68,'Price Data'!$B$4:$AD$1048576,MATCH(BR$4,'Price Data'!$B$2:$AE$2,0),FALSE)</f>
        <v>58.47</v>
      </c>
      <c r="BO68" s="5">
        <f t="shared" si="67"/>
        <v>58.47</v>
      </c>
      <c r="BP68" s="79"/>
      <c r="BQ68" s="212">
        <f>IF(BO68&gt;0,(BO68+SUM(BP$11:BP68))/BN$6-1,"N/A")</f>
        <v>0.14573552425665115</v>
      </c>
      <c r="BR68" s="344">
        <f>IF(VLOOKUP(BR$4,Transactions!$C$5:$M$23,7,FALSE)&gt;BM68,0,IF(IFERROR(VLOOKUP(BR$4,Transactions!$C$39:$N$42,8,FALSE),0)&gt;BM68,VLOOKUP(BR$4,Transactions!$C$5:$M$23,5,FALSE),VLOOKUP(BR$4,Transactions!$C$5:$M$23,5,FALSE)-IFERROR(VLOOKUP(BR$4,Transactions!$C$39:$N$42,5,FALSE),0)))</f>
        <v>12</v>
      </c>
      <c r="BT68" s="315">
        <f t="shared" si="39"/>
        <v>43185</v>
      </c>
      <c r="BU68" s="88">
        <f>VLOOKUP(BT68,'Price Data'!$B$4:$AD$1048576,MATCH(BY$4,'Price Data'!$B$2:$AE$2,0),FALSE)</f>
        <v>85.08</v>
      </c>
      <c r="BV68" s="5">
        <f t="shared" si="68"/>
        <v>85.08</v>
      </c>
      <c r="BW68" s="79"/>
      <c r="BX68" s="212">
        <f>IF(BV68&gt;0,(BV68+SUM(BW$11:BW68))/BU$6-1,"N/A")</f>
        <v>-5.7652106942458037E-2</v>
      </c>
      <c r="BY68" s="344">
        <f>IF(VLOOKUP(BY$4,Transactions!$C$5:$M$23,7,FALSE)&gt;BT68,0,IF(IFERROR(VLOOKUP(BY$4,Transactions!$C$39:$N$42,8,FALSE),0)&gt;BT68,VLOOKUP(BY$4,Transactions!$C$5:$M$23,5,FALSE),VLOOKUP(BY$4,Transactions!$C$5:$M$23,5,FALSE)-IFERROR(VLOOKUP(BY$4,Transactions!$C$39:$N$42,5,FALSE),0)))</f>
        <v>11</v>
      </c>
      <c r="CA68" s="315">
        <f t="shared" si="40"/>
        <v>43185</v>
      </c>
      <c r="CB68" s="88">
        <f>VLOOKUP(CA68,'Price Data'!$B$4:$AD$1048576,MATCH(CF$4,'Price Data'!$B$2:$AE$2,0),FALSE)</f>
        <v>220.35</v>
      </c>
      <c r="CC68" s="5">
        <f t="shared" si="69"/>
        <v>220.35</v>
      </c>
      <c r="CD68" s="79"/>
      <c r="CE68" s="212">
        <f>IF(CC68&gt;0,(CC68+SUM(CD$11:CD68))/CB$6-1,"N/A")</f>
        <v>-3.3687710548190863E-2</v>
      </c>
      <c r="CF68" s="344">
        <f>IF(VLOOKUP(CF$4,Transactions!$C$5:$M$23,7,FALSE)&gt;CA68,0,IF(IFERROR(VLOOKUP(CF$4,Transactions!$C$39:$N$42,8,FALSE),0)&gt;CA68,VLOOKUP(CF$4,Transactions!$C$5:$M$23,5,FALSE),VLOOKUP(CF$4,Transactions!$C$5:$M$23,5,FALSE)-IFERROR(VLOOKUP(CF$4,Transactions!$C$39:$N$42,5,FALSE),0)))</f>
        <v>6</v>
      </c>
      <c r="CH68" s="315">
        <f t="shared" si="41"/>
        <v>43185</v>
      </c>
      <c r="CI68" s="88">
        <f>VLOOKUP(CH68,'Price Data'!$B$4:$AD$1048576,MATCH(CM$4,'Price Data'!$B$2:$AE$2,0),FALSE)</f>
        <v>78.95</v>
      </c>
      <c r="CJ68" s="5">
        <f t="shared" si="70"/>
        <v>78.95</v>
      </c>
      <c r="CK68" s="79"/>
      <c r="CL68" s="212">
        <f>IF(CJ68&gt;0,(CJ68+SUM(CK$11:CK68))/CI$6-1,"N/A")</f>
        <v>7.2398804672643369E-2</v>
      </c>
      <c r="CM68" s="344">
        <f>IF(VLOOKUP(CM$4,Transactions!$C$5:$M$23,7,FALSE)&gt;CH68,0,IF(IFERROR(VLOOKUP(CM$4,Transactions!$C$39:$N$42,8,FALSE),0)&gt;CH68,VLOOKUP(CM$4,Transactions!$C$5:$M$23,5,FALSE),VLOOKUP(CM$4,Transactions!$C$5:$M$23,5,FALSE)-IFERROR(VLOOKUP(CM$4,Transactions!$C$39:$N$42,5,FALSE),0)))</f>
        <v>19</v>
      </c>
      <c r="CO68" s="315">
        <f t="shared" si="42"/>
        <v>43185</v>
      </c>
      <c r="CP68" s="88">
        <f>VLOOKUP(CO68,'Price Data'!$B$4:$AD$1048576,MATCH(CT$4,'Price Data'!$B$2:$AE$2,0),FALSE)</f>
        <v>119.85</v>
      </c>
      <c r="CQ68" s="5">
        <f t="shared" si="71"/>
        <v>119.85</v>
      </c>
      <c r="CR68" s="79"/>
      <c r="CS68" s="212">
        <f>IF(CQ68&gt;0,(CQ68+SUM(CR$11:CR68))/CP$6-1,"N/A")</f>
        <v>6.6660733357066571E-2</v>
      </c>
      <c r="CT68" s="344">
        <f>IF(VLOOKUP(CT$4,Transactions!$C$5:$M$23,7,FALSE)&gt;CO68,0,IF(IFERROR(VLOOKUP(CT$4,Transactions!$C$39:$N$42,8,FALSE),0)&gt;CO68,VLOOKUP(CT$4,Transactions!$C$5:$M$23,5,FALSE),VLOOKUP(CT$4,Transactions!$C$5:$M$23,5,FALSE)-IFERROR(VLOOKUP(CT$4,Transactions!$C$39:$N$42,5,FALSE),0)))</f>
        <v>7</v>
      </c>
      <c r="CV68" s="315">
        <f t="shared" si="43"/>
        <v>43185</v>
      </c>
      <c r="CW68" s="88">
        <f>VLOOKUP(CV68,'Price Data'!$B$4:$AD$1048576,MATCH(DA$4,'Price Data'!$B$2:$AE$2,0),FALSE)</f>
        <v>199.82</v>
      </c>
      <c r="CX68" s="5">
        <f t="shared" si="72"/>
        <v>199.82</v>
      </c>
      <c r="CY68" s="79"/>
      <c r="CZ68" s="212">
        <f>IF(CX68&gt;0,(CX68+SUM(CY$11:CY68))/CW$6-1,"N/A")</f>
        <v>6.4472914783902935E-2</v>
      </c>
      <c r="DA68" s="344">
        <f>IF(VLOOKUP(DA$4,Transactions!$C$5:$M$23,7,FALSE)&gt;CV68,0,IF(IFERROR(VLOOKUP(DA$4,Transactions!$C$39:$N$42,8,FALSE),0)&gt;CV68,VLOOKUP(DA$4,Transactions!$C$5:$M$23,5,FALSE),VLOOKUP(DA$4,Transactions!$C$5:$M$23,5,FALSE)-IFERROR(VLOOKUP(DA$4,Transactions!$C$39:$N$42,5,FALSE),0)))</f>
        <v>9.4038062835574934</v>
      </c>
      <c r="DC68" s="315">
        <f t="shared" si="44"/>
        <v>43185</v>
      </c>
      <c r="DD68" s="88">
        <f>VLOOKUP(DC68,'Price Data'!$B$4:$AD$1048576,MATCH(DH$4,'Price Data'!$B$2:$AE$2,0),FALSE)</f>
        <v>157.32</v>
      </c>
      <c r="DE68" s="5">
        <f t="shared" si="73"/>
        <v>157.32</v>
      </c>
      <c r="DF68" s="79"/>
      <c r="DG68" s="212">
        <f>IF(DE68&gt;0,(DE68+SUM(DF$11:DF68))/DD$6-1,"N/A")</f>
        <v>-1.2960738445975117E-3</v>
      </c>
      <c r="DH68" s="344">
        <f>IF(VLOOKUP(DH$4,Transactions!$C$5:$M$23,7,FALSE)&gt;DC68,0,IF(IFERROR(VLOOKUP(DH$4,Transactions!$C$39:$N$42,8,FALSE),0)&gt;DC68,VLOOKUP(DH$4,Transactions!$C$5:$M$23,5,FALSE),VLOOKUP(DH$4,Transactions!$C$5:$M$23,5,FALSE)-IFERROR(VLOOKUP(DH$4,Transactions!$C$39:$N$42,5,FALSE),0)))</f>
        <v>64.264399064297919</v>
      </c>
      <c r="DJ68" s="315">
        <f t="shared" si="45"/>
        <v>43185</v>
      </c>
      <c r="DK68" s="88">
        <f>VLOOKUP(DJ68,'Price Data'!$B$4:$AD$1048576,MATCH(DO$4,'Price Data'!$B$2:$AE$2,0),FALSE)</f>
        <v>239.85</v>
      </c>
      <c r="DL68" s="5">
        <f t="shared" si="74"/>
        <v>239.85</v>
      </c>
      <c r="DM68" s="79"/>
      <c r="DN68" s="212">
        <f>IF(DL68&gt;0,(DL68+SUM(DM$11:DM68))/DK$6-1,"N/A")</f>
        <v>-3.6634734859112617E-2</v>
      </c>
      <c r="DO68" s="344">
        <f>IF(VLOOKUP(DO$4,Transactions!$C$5:$M$23,7,FALSE)&gt;DJ68,0,IF(IFERROR(VLOOKUP(DO$4,Transactions!$C$39:$N$42,8,FALSE),0)&gt;DJ68,VLOOKUP(DO$4,Transactions!$C$5:$M$23,5,FALSE),VLOOKUP(DO$4,Transactions!$C$5:$M$23,5,FALSE)-IFERROR(VLOOKUP(DO$4,Transactions!$C$39:$N$42,5,FALSE),0)))</f>
        <v>8</v>
      </c>
      <c r="DQ68" s="315">
        <f t="shared" si="46"/>
        <v>43185</v>
      </c>
      <c r="DR68" s="88">
        <f>VLOOKUP(DQ68,'Price Data'!$B$4:$AD$1048576,MATCH(DV$4,'Price Data'!$B$2:$AE$2,0),FALSE)</f>
        <v>93.78</v>
      </c>
      <c r="DS68" s="5">
        <f t="shared" si="75"/>
        <v>93.78</v>
      </c>
      <c r="DT68" s="79"/>
      <c r="DU68" s="212">
        <f>IF(DS68&gt;0,(DS68+SUM(DT$11:DT68))/DR$6-1,"N/A")</f>
        <v>0.10123918634556928</v>
      </c>
      <c r="DV68" s="344">
        <f>IF(VLOOKUP(DV$4,Transactions!$C$5:$M$23,7,FALSE)&gt;DQ68,0,IF(IFERROR(VLOOKUP(DV$4,Transactions!$C$39:$N$42,8,FALSE),0)&gt;DQ68,VLOOKUP(DV$4,Transactions!$C$5:$M$23,5,FALSE),VLOOKUP(DV$4,Transactions!$C$5:$M$23,5,FALSE)-IFERROR(VLOOKUP(DV$4,Transactions!$C$39:$N$42,5,FALSE),0)))</f>
        <v>23</v>
      </c>
      <c r="DX68" s="315">
        <f t="shared" si="47"/>
        <v>43185</v>
      </c>
      <c r="DY68" s="88">
        <f>VLOOKUP(DX68,'Price Data'!$B$4:$AD$1048576,MATCH(EC$4,'Price Data'!$B$2:$AE$2,0),FALSE)</f>
        <v>65.900000000000006</v>
      </c>
      <c r="DZ68" s="5">
        <f t="shared" si="76"/>
        <v>65.900000000000006</v>
      </c>
      <c r="EA68" s="79"/>
      <c r="EB68" s="212">
        <f>IF(DZ68&gt;0,(DZ68+SUM(EA$11:EA68))/DY$6-1,"N/A")</f>
        <v>5.6754596322941886E-2</v>
      </c>
      <c r="EC68" s="344">
        <f>IF(VLOOKUP(EC$4,Transactions!$C$5:$M$23,7,FALSE)&gt;DX68,0,IF(IFERROR(VLOOKUP(EC$4,Transactions!$C$39:$N$42,8,FALSE),0)&gt;DX68,VLOOKUP(EC$4,Transactions!$C$5:$M$23,5,FALSE),VLOOKUP(EC$4,Transactions!$C$5:$M$23,5,FALSE)-IFERROR(VLOOKUP(EC$4,Transactions!$C$39:$N$42,5,FALSE),0)))</f>
        <v>27</v>
      </c>
      <c r="EF68" s="315">
        <f t="shared" si="48"/>
        <v>43185</v>
      </c>
      <c r="EG68" s="88">
        <f>VLOOKUP(EF68,'Price Data'!$B$4:$AD$1048576,MATCH(EK$4,'Price Data'!$B$2:$AE$2,0),FALSE)</f>
        <v>10.77</v>
      </c>
      <c r="EH68" s="5">
        <f t="shared" si="77"/>
        <v>0</v>
      </c>
      <c r="EI68" s="79"/>
      <c r="EJ68" s="212" t="str">
        <f>IF(EH68&gt;0,(EH68+SUM(EI$11:EI68))/EG$6-1,"N/A")</f>
        <v>N/A</v>
      </c>
      <c r="EK68" s="344">
        <f>IF(VLOOKUP(EK$4,Transactions!$C$26:$M$34,7,FALSE)&gt;EF68,0,IF(IFERROR(VLOOKUP(EK$4,Transactions!$C$45:$N105,8,FALSE),0)&gt;EF68,VLOOKUP(EK$4,Transactions!$C$26:$M$34,5,FALSE),VLOOKUP(EK$4,Transactions!$C$26:$M$34,5,FALSE)-IFERROR(VLOOKUP(EK$4,Transactions!$C$45:$N$47,5,FALSE),0)))</f>
        <v>0</v>
      </c>
      <c r="EM68" s="315">
        <f t="shared" si="49"/>
        <v>43185</v>
      </c>
      <c r="EN68" s="88">
        <f>VLOOKUP(EM68,'Price Data'!$B$4:$AD$1048576,MATCH(ER$4,'Price Data'!$B$2:$AE$2,0),FALSE)</f>
        <v>85.47</v>
      </c>
      <c r="EO68" s="5">
        <f t="shared" si="78"/>
        <v>85.47</v>
      </c>
      <c r="EP68" s="79"/>
      <c r="EQ68" s="212">
        <f>IF(EO68&gt;0,(EO68+SUM(EP$11:EP68))/EN$6-1,"N/A")</f>
        <v>-1.2411184964474131E-2</v>
      </c>
      <c r="ER68" s="344">
        <f>IF(VLOOKUP(ER$4,Transactions!$C$26:$M$34,7,FALSE)&gt;EM68,0,IF(IFERROR(VLOOKUP(ER$4,Transactions!$C$45:$N105,8,FALSE),0)&gt;EM68,VLOOKUP(ER$4,Transactions!$C$26:$M$34,5,FALSE),VLOOKUP(ER$4,Transactions!$C$26:$M$34,5,FALSE)-IFERROR(VLOOKUP(ER$4,Transactions!$C$45:$N$47,5,FALSE),0)))</f>
        <v>0</v>
      </c>
      <c r="ET68" s="315">
        <f t="shared" si="50"/>
        <v>43185</v>
      </c>
      <c r="EU68" s="88">
        <f>VLOOKUP(ET68,'Price Data'!$B$4:$AD$1048576,MATCH(EY$4,'Price Data'!$B$2:$AE$2,0),FALSE)</f>
        <v>84.16</v>
      </c>
      <c r="EV68" s="5">
        <f t="shared" si="79"/>
        <v>84.16</v>
      </c>
      <c r="EW68" s="79"/>
      <c r="EX68" s="212">
        <f>IF(EV68&gt;0,(EV68+SUM(EW$11:EW68))/EU$6-1,"N/A")</f>
        <v>-3.189152076896673E-2</v>
      </c>
      <c r="EY68" s="344">
        <f>IF(VLOOKUP(EY$4,Transactions!$C$26:$M$34,7,FALSE)&gt;ET68,0,IF(IFERROR(VLOOKUP(EY$4,Transactions!$C$45:$N105,8,FALSE),0)&gt;ET68,VLOOKUP(EY$4,Transactions!$C$26:$M$34,5,FALSE),VLOOKUP(EY$4,Transactions!$C$26:$M$34,5,FALSE)-IFERROR(VLOOKUP(EY$4,Transactions!$C$45:$N$47,5,FALSE),0)))</f>
        <v>12.608879734523402</v>
      </c>
      <c r="FA68" s="315">
        <f t="shared" si="51"/>
        <v>43185</v>
      </c>
      <c r="FB68" s="88">
        <f>VLOOKUP(FA68,'Price Data'!$B$4:$AD$1048576,MATCH(FF$4,'Price Data'!$B$2:$AE$2,0),FALSE)</f>
        <v>50.1</v>
      </c>
      <c r="FC68" s="5">
        <f t="shared" si="80"/>
        <v>50.1</v>
      </c>
      <c r="FD68" s="79"/>
      <c r="FE68" s="212">
        <f>IF(FC68&gt;0,(FC68+SUM(FD$11:FD68))/FB$6-1,"N/A")</f>
        <v>-1.8529354398283626E-2</v>
      </c>
      <c r="FF68" s="344">
        <f>IF(VLOOKUP(FF$4,Transactions!$C$26:$M$34,7,FALSE)&gt;FA68,0,IF(IFERROR(VLOOKUP(FF$4,Transactions!$C$45:$N105,8,FALSE),0)&gt;FA68,VLOOKUP(FF$4,Transactions!$C$26:$M$34,5,FALSE),VLOOKUP(FF$4,Transactions!$C$26:$M$34,5,FALSE)-IFERROR(VLOOKUP(FF$4,Transactions!$C$45:$N$47,5,FALSE),0)))</f>
        <v>20.356738833625901</v>
      </c>
      <c r="FH68" s="315">
        <f t="shared" si="52"/>
        <v>43185</v>
      </c>
      <c r="FI68" s="88">
        <f>VLOOKUP(FH68,'Price Data'!$B$4:$AD$1048576,MATCH(FM$4,'Price Data'!$B$2:$AE$2,0),FALSE)</f>
        <v>24.35</v>
      </c>
      <c r="FJ68" s="5">
        <f t="shared" si="81"/>
        <v>24.35</v>
      </c>
      <c r="FK68" s="79"/>
      <c r="FL68" s="212">
        <f>IF(FJ68&gt;0,(FJ68+SUM(FK$11:FK68))/FI$6-1,"N/A")</f>
        <v>0</v>
      </c>
      <c r="FM68" s="344">
        <f>IF(VLOOKUP(FM$4,Transactions!$C$26:$M$34,7,FALSE)&gt;FH68,0,IF(IFERROR(VLOOKUP(FM$4,Transactions!$C$45:$N105,8,FALSE),0)&gt;FH68,VLOOKUP(FM$4,Transactions!$C$26:$M$34,5,FALSE),VLOOKUP(FM$4,Transactions!$C$26:$M$34,5,FALSE)-IFERROR(VLOOKUP(FM$4,Transactions!$C$45:$N$47,5,FALSE),0)))</f>
        <v>64.516221765913755</v>
      </c>
      <c r="FO68" s="315">
        <f t="shared" si="53"/>
        <v>43185</v>
      </c>
      <c r="FP68" s="88">
        <f>VLOOKUP(FO68,'Price Data'!$B$4:$AD$1048576,MATCH(FT$4,'Price Data'!$B$2:$AE$2,0),FALSE)</f>
        <v>102.42</v>
      </c>
      <c r="FQ68" s="5">
        <f t="shared" si="82"/>
        <v>102.42</v>
      </c>
      <c r="FR68" s="79"/>
      <c r="FS68" s="212">
        <f>IF(FQ68&gt;0,(FQ68+SUM(FR$11:FR68))/FP$6-1,"N/A")</f>
        <v>-2.6740551292980919E-2</v>
      </c>
      <c r="FT68" s="344">
        <f>IF(VLOOKUP(FT$4,Transactions!$C$26:$M$34,7,FALSE)&gt;FO68,0,IF(IFERROR(VLOOKUP(FT$4,Transactions!$C$45:$N105,8,FALSE),0)&gt;FO68,VLOOKUP(FT$4,Transactions!$C$26:$M$34,5,FALSE),VLOOKUP(FT$4,Transactions!$C$26:$M$34,5,FALSE)-IFERROR(VLOOKUP(FT$4,Transactions!$C$45:$N$47,5,FALSE),0)))</f>
        <v>4.6685611442644692</v>
      </c>
      <c r="FV68" s="315">
        <f t="shared" si="54"/>
        <v>43185</v>
      </c>
      <c r="FW68" s="88">
        <f>VLOOKUP(FV68,'Price Data'!$B$4:$AD$1048576,MATCH(GA$4,'Price Data'!$B$2:$AE$2,0),FALSE)</f>
        <v>111.76</v>
      </c>
      <c r="FX68" s="5">
        <f t="shared" si="83"/>
        <v>111.76</v>
      </c>
      <c r="FY68" s="79"/>
      <c r="FZ68" s="212">
        <f>IF(FX68&gt;0,(FX68+SUM(FY$11:FY68))/FW$6-1,"N/A")</f>
        <v>-3.1782945736433921E-2</v>
      </c>
      <c r="GA68" s="344">
        <f>IF(VLOOKUP(GA$4,Transactions!$C$26:$M$34,7,FALSE)&gt;FV68,0,IF(IFERROR(VLOOKUP(GA$4,Transactions!$C$45:$N105,8,FALSE),0)&gt;FV68,VLOOKUP(GA$4,Transactions!$C$26:$M$34,5,FALSE),VLOOKUP(GA$4,Transactions!$C$26:$M$34,5,FALSE)-IFERROR(VLOOKUP(GA$4,Transactions!$C$45:$N$47,5,FALSE),0)))</f>
        <v>17.517743324720069</v>
      </c>
      <c r="GD68" s="315">
        <f t="shared" si="55"/>
        <v>43185</v>
      </c>
      <c r="GE68" s="88">
        <f>VLOOKUP(GD68,'Price Data'!$B$4:$AD$1048576,MATCH(GI$4,'Price Data'!$B$2:$AE$2,0),FALSE)</f>
        <v>1576.5</v>
      </c>
      <c r="GF68" s="5">
        <f t="shared" si="84"/>
        <v>1576.5</v>
      </c>
      <c r="GG68" s="79"/>
      <c r="GH68" s="212">
        <f>IF(GF68&gt;0,(GF68+SUM(GG$11:GG68))/GE$6-1,"N/A")</f>
        <v>-3.961409427775342E-3</v>
      </c>
      <c r="GI68" s="374">
        <v>0.5</v>
      </c>
      <c r="GK68" s="315">
        <f t="shared" si="56"/>
        <v>43185</v>
      </c>
      <c r="GL68" s="88">
        <f>VLOOKUP(GK68,'Price Data'!$B$4:$AD$1048576,MATCH(GP$4,'Price Data'!$B$2:$AE$2,0),FALSE)</f>
        <v>2069.13</v>
      </c>
      <c r="GM68" s="5">
        <f t="shared" si="26"/>
        <v>2069.13</v>
      </c>
      <c r="GN68" s="79"/>
      <c r="GO68" s="212">
        <f>IF(GM68&gt;0,(GM68+SUM(GN$11:GN68))/GL$6-1,"N/A")</f>
        <v>-1.6316052199957021E-2</v>
      </c>
      <c r="GP68" s="374">
        <v>0.2</v>
      </c>
      <c r="GR68" s="315">
        <f t="shared" si="57"/>
        <v>43185</v>
      </c>
      <c r="GS68" s="88">
        <f>VLOOKUP(GR68,'Price Data'!$B$4:$AD$1048576,MATCH(GW$4,'Price Data'!$B$2:$AE$2,0),FALSE)</f>
        <v>2005.29</v>
      </c>
      <c r="GT68" s="5">
        <f t="shared" si="85"/>
        <v>2005.29</v>
      </c>
      <c r="GU68" s="79"/>
      <c r="GV68" s="212">
        <f>IF(GT68&gt;0,(GT68+SUM(GU$11:GU68))/GS$6-1,"N/A")</f>
        <v>-2.007457106974786E-2</v>
      </c>
      <c r="GW68" s="374">
        <v>0.3</v>
      </c>
    </row>
    <row r="69" spans="1:205" x14ac:dyDescent="0.25">
      <c r="A69">
        <v>59</v>
      </c>
      <c r="B69" s="315">
        <f>'Price Data'!B63</f>
        <v>43186</v>
      </c>
      <c r="C69" s="200">
        <f t="shared" si="58"/>
        <v>22731.410264032907</v>
      </c>
      <c r="D69" s="200">
        <f t="shared" si="28"/>
        <v>0</v>
      </c>
      <c r="E69" s="200">
        <f t="shared" si="59"/>
        <v>6096.0374304144952</v>
      </c>
      <c r="F69" s="200">
        <f t="shared" si="29"/>
        <v>0</v>
      </c>
      <c r="I69" s="315">
        <f t="shared" si="30"/>
        <v>43186</v>
      </c>
      <c r="J69" s="88">
        <f>VLOOKUP(I69,'Price Data'!$B$4:$AD$1048576,MATCH(N$4,'Price Data'!$B$2:$AE$2,0),FALSE)</f>
        <v>60.6</v>
      </c>
      <c r="K69" s="5">
        <f t="shared" si="0"/>
        <v>0</v>
      </c>
      <c r="M69" s="212" t="str">
        <f>IF(K69&gt;0,(K69+SUM(L$11:L69))/J$6-1,"N/A")</f>
        <v>N/A</v>
      </c>
      <c r="N69" s="344">
        <f>IF(VLOOKUP(N$4,Transactions!$C$5:$M$23,7,FALSE)&gt;I69,0,IF(IFERROR(VLOOKUP(N$4,Transactions!$C$39:$N$42,8,FALSE),0)&gt;I69,VLOOKUP(N$4,Transactions!$C$5:$M$23,5,FALSE),VLOOKUP(N$4,Transactions!$C$5:$M$23,5,FALSE)-IFERROR(VLOOKUP(N$4,Transactions!$C$39:$N$42,5,FALSE),0)))</f>
        <v>0</v>
      </c>
      <c r="P69" s="315">
        <f t="shared" si="31"/>
        <v>43186</v>
      </c>
      <c r="Q69" s="88">
        <f>VLOOKUP(P69,'Price Data'!$B$4:$AD$1048576,MATCH(U$4,'Price Data'!$B$2:$AE$2,0),FALSE)</f>
        <v>56.59</v>
      </c>
      <c r="R69" s="5">
        <f t="shared" si="60"/>
        <v>56.59</v>
      </c>
      <c r="T69" s="212">
        <f>IF(R69&gt;0,(R69+SUM(S$11:S69))/Q$6-1,"N/A")</f>
        <v>-2.8193832599118229E-3</v>
      </c>
      <c r="U69" s="344">
        <f>IF(VLOOKUP(U$4,Transactions!$C$5:$M$23,7,FALSE)&gt;P69,0,IF(IFERROR(VLOOKUP(U$4,Transactions!$C$39:$N$42,8,FALSE),0)&gt;P69,VLOOKUP(U$4,Transactions!$C$5:$M$23,5,FALSE),VLOOKUP(U$4,Transactions!$C$5:$M$23,5,FALSE)-IFERROR(VLOOKUP(U$4,Transactions!$C$39:$N$42,5,FALSE),0)))</f>
        <v>20</v>
      </c>
      <c r="W69" s="315">
        <f t="shared" si="32"/>
        <v>43186</v>
      </c>
      <c r="X69" s="88">
        <f>VLOOKUP(W69,'Price Data'!$B$4:$AD$1048576,MATCH(AB$4,'Price Data'!$B$2:$AE$2,0),FALSE)</f>
        <v>99.36</v>
      </c>
      <c r="Y69" s="5">
        <f t="shared" si="61"/>
        <v>99.36</v>
      </c>
      <c r="Z69" s="79"/>
      <c r="AA69" s="212">
        <f>IF(Y69&gt;0,(Y69+SUM(Z$11:Z69))/X$6-1,"N/A")</f>
        <v>-1.4383493701021766E-2</v>
      </c>
      <c r="AB69" s="344">
        <f>IF(VLOOKUP(AB$4,Transactions!$C$5:$M$23,7,FALSE)&gt;W69,0,IF(IFERROR(VLOOKUP(AB$4,Transactions!$C$39:$N$42,8,FALSE),0)&gt;W69,VLOOKUP(AB$4,Transactions!$C$5:$M$23,5,FALSE),VLOOKUP(AB$4,Transactions!$C$5:$M$23,5,FALSE)-IFERROR(VLOOKUP(AB$4,Transactions!$C$39:$N$42,5,FALSE),0)))</f>
        <v>12</v>
      </c>
      <c r="AD69" s="315">
        <f t="shared" si="33"/>
        <v>43186</v>
      </c>
      <c r="AE69" s="88">
        <f>VLOOKUP(AD69,'Price Data'!$B$4:$AD$1048576,MATCH(AI$4,'Price Data'!$B$2:$AE$2,0),FALSE)</f>
        <v>74.03</v>
      </c>
      <c r="AF69" s="5">
        <f t="shared" si="62"/>
        <v>74.03</v>
      </c>
      <c r="AG69" s="79"/>
      <c r="AH69" s="212">
        <f>IF(AF69&gt;0,(AF69+SUM(AG$11:AG69))/AE$6-1,"N/A")</f>
        <v>1.5082956259426794E-2</v>
      </c>
      <c r="AI69" s="344">
        <f>IF(VLOOKUP(AI$4,Transactions!$C$5:$M$23,7,FALSE)&gt;AD69,0,IF(IFERROR(VLOOKUP(AI$4,Transactions!$C$39:$N$42,8,FALSE),0)&gt;AD69,VLOOKUP(AI$4,Transactions!$C$5:$M$23,5,FALSE),VLOOKUP(AI$4,Transactions!$C$5:$M$23,5,FALSE)-IFERROR(VLOOKUP(AI$4,Transactions!$C$39:$N$42,5,FALSE),0)))</f>
        <v>16</v>
      </c>
      <c r="AK69" s="315">
        <f t="shared" si="34"/>
        <v>43186</v>
      </c>
      <c r="AL69" s="88">
        <f>VLOOKUP(AK69,'Price Data'!$B$4:$AD$1048576,MATCH(AP$4,'Price Data'!$B$2:$AE$2,0),FALSE)</f>
        <v>405.22</v>
      </c>
      <c r="AM69" s="5">
        <f t="shared" si="63"/>
        <v>405.22</v>
      </c>
      <c r="AN69" s="79"/>
      <c r="AO69" s="212">
        <f>IF(AM69&gt;0,(AM69+SUM(AN$11:AN69))/AL$6-1,"N/A")</f>
        <v>-2.7923043707719586E-2</v>
      </c>
      <c r="AP69" s="344">
        <f>IF(VLOOKUP(AP$4,Transactions!$C$5:$M$23,7,FALSE)&gt;AK69,0,IF(IFERROR(VLOOKUP(AP$4,Transactions!$C$39:$N$42,8,FALSE),0)&gt;AK69,VLOOKUP(AP$4,Transactions!$C$5:$M$23,5,FALSE),VLOOKUP(AP$4,Transactions!$C$5:$M$23,5,FALSE)-IFERROR(VLOOKUP(AP$4,Transactions!$C$39:$N$42,5,FALSE),0)))</f>
        <v>3</v>
      </c>
      <c r="AR69" s="315">
        <f t="shared" si="35"/>
        <v>43186</v>
      </c>
      <c r="AS69" s="88">
        <f>VLOOKUP(AR69,'Price Data'!$B$4:$AD$1048576,MATCH(AW$4,'Price Data'!$B$2:$AE$2,0),FALSE)</f>
        <v>92.01</v>
      </c>
      <c r="AT69" s="5">
        <f t="shared" si="64"/>
        <v>92.01</v>
      </c>
      <c r="AU69" s="79"/>
      <c r="AV69" s="212">
        <f>IF(AT69&gt;0,(AT69+SUM(AU$11:AU69))/AS$6-1,"N/A")</f>
        <v>-2.9430379746835378E-2</v>
      </c>
      <c r="AW69" s="344">
        <f>IF(VLOOKUP(AW$4,Transactions!$C$5:$M$23,7,FALSE)&gt;AR69,0,IF(IFERROR(VLOOKUP(AW$4,Transactions!$C$39:$N$42,8,FALSE),0)&gt;AR69,VLOOKUP(AW$4,Transactions!$C$5:$M$23,5,FALSE),VLOOKUP(AW$4,Transactions!$C$5:$M$23,5,FALSE)-IFERROR(VLOOKUP(AW$4,Transactions!$C$39:$N$42,5,FALSE),0)))</f>
        <v>10</v>
      </c>
      <c r="AY69" s="315">
        <f t="shared" si="36"/>
        <v>43186</v>
      </c>
      <c r="AZ69" s="88">
        <f>VLOOKUP(AY69,'Price Data'!$B$4:$AD$1048576,MATCH(BD$4,'Price Data'!$B$2:$AE$2,0),FALSE)</f>
        <v>113.81</v>
      </c>
      <c r="BA69" s="5">
        <f t="shared" si="65"/>
        <v>113.81</v>
      </c>
      <c r="BB69" s="79"/>
      <c r="BC69" s="212">
        <f>IF(BA69&gt;0,(BA69+SUM(BB$11:BB69))/AZ$6-1,"N/A")</f>
        <v>-1.8032786885245899E-2</v>
      </c>
      <c r="BD69" s="344">
        <f>IF(VLOOKUP(BD$4,Transactions!$C$5:$M$23,7,FALSE)&gt;AY69,0,IF(IFERROR(VLOOKUP(BD$4,Transactions!$C$39:$N$42,8,FALSE),0)&gt;AY69,VLOOKUP(BD$4,Transactions!$C$5:$M$23,5,FALSE),VLOOKUP(BD$4,Transactions!$C$5:$M$23,5,FALSE)-IFERROR(VLOOKUP(BD$4,Transactions!$C$39:$N$42,5,FALSE),0)))</f>
        <v>9</v>
      </c>
      <c r="BF69" s="315">
        <f t="shared" si="37"/>
        <v>43186</v>
      </c>
      <c r="BG69" s="88">
        <f>VLOOKUP(BF69,'Price Data'!$B$4:$AD$1048576,MATCH(BK$4,'Price Data'!$B$2:$AE$2,0),FALSE)</f>
        <v>62.41</v>
      </c>
      <c r="BH69" s="5">
        <f t="shared" si="66"/>
        <v>62.41</v>
      </c>
      <c r="BI69" s="79"/>
      <c r="BJ69" s="212">
        <f>IF(BH69&gt;0,(BH69+SUM(BI$11:BI69))/BG$6-1,"N/A")</f>
        <v>2.4967362924281922E-2</v>
      </c>
      <c r="BK69" s="344">
        <f>IF(VLOOKUP(BK$4,Transactions!$C$5:$M$23,7,FALSE)&gt;BF69,0,IF(IFERROR(VLOOKUP(BK$4,Transactions!$C$39:$N$42,8,FALSE),0)&gt;BF69,VLOOKUP(BK$4,Transactions!$C$5:$M$23,5,FALSE),VLOOKUP(BK$4,Transactions!$C$5:$M$23,5,FALSE)-IFERROR(VLOOKUP(BK$4,Transactions!$C$39:$N$42,5,FALSE),0)))</f>
        <v>10</v>
      </c>
      <c r="BM69" s="315">
        <f t="shared" si="38"/>
        <v>43186</v>
      </c>
      <c r="BN69" s="88">
        <f>VLOOKUP(BM69,'Price Data'!$B$4:$AD$1048576,MATCH(BR$4,'Price Data'!$B$2:$AE$2,0),FALSE)</f>
        <v>55.44</v>
      </c>
      <c r="BO69" s="5">
        <f t="shared" si="67"/>
        <v>55.44</v>
      </c>
      <c r="BP69" s="79"/>
      <c r="BQ69" s="212">
        <f>IF(BO69&gt;0,(BO69+SUM(BP$11:BP69))/BN$6-1,"N/A")</f>
        <v>8.646322378716742E-2</v>
      </c>
      <c r="BR69" s="344">
        <f>IF(VLOOKUP(BR$4,Transactions!$C$5:$M$23,7,FALSE)&gt;BM69,0,IF(IFERROR(VLOOKUP(BR$4,Transactions!$C$39:$N$42,8,FALSE),0)&gt;BM69,VLOOKUP(BR$4,Transactions!$C$5:$M$23,5,FALSE),VLOOKUP(BR$4,Transactions!$C$5:$M$23,5,FALSE)-IFERROR(VLOOKUP(BR$4,Transactions!$C$39:$N$42,5,FALSE),0)))</f>
        <v>12</v>
      </c>
      <c r="BT69" s="315">
        <f t="shared" si="39"/>
        <v>43186</v>
      </c>
      <c r="BU69" s="88">
        <f>VLOOKUP(BT69,'Price Data'!$B$4:$AD$1048576,MATCH(BY$4,'Price Data'!$B$2:$AE$2,0),FALSE)</f>
        <v>84.07</v>
      </c>
      <c r="BV69" s="5">
        <f t="shared" si="68"/>
        <v>84.07</v>
      </c>
      <c r="BW69" s="79"/>
      <c r="BX69" s="212">
        <f>IF(BV69&gt;0,(BV69+SUM(BW$11:BW69))/BU$6-1,"N/A")</f>
        <v>-6.8764440532511961E-2</v>
      </c>
      <c r="BY69" s="344">
        <f>IF(VLOOKUP(BY$4,Transactions!$C$5:$M$23,7,FALSE)&gt;BT69,0,IF(IFERROR(VLOOKUP(BY$4,Transactions!$C$39:$N$42,8,FALSE),0)&gt;BT69,VLOOKUP(BY$4,Transactions!$C$5:$M$23,5,FALSE),VLOOKUP(BY$4,Transactions!$C$5:$M$23,5,FALSE)-IFERROR(VLOOKUP(BY$4,Transactions!$C$39:$N$42,5,FALSE),0)))</f>
        <v>11</v>
      </c>
      <c r="CA69" s="315">
        <f t="shared" si="40"/>
        <v>43186</v>
      </c>
      <c r="CB69" s="88">
        <f>VLOOKUP(CA69,'Price Data'!$B$4:$AD$1048576,MATCH(CF$4,'Price Data'!$B$2:$AE$2,0),FALSE)</f>
        <v>218.47</v>
      </c>
      <c r="CC69" s="5">
        <f t="shared" si="69"/>
        <v>218.47</v>
      </c>
      <c r="CD69" s="79"/>
      <c r="CE69" s="212">
        <f>IF(CC69&gt;0,(CC69+SUM(CD$11:CD69))/CB$6-1,"N/A")</f>
        <v>-4.1912761954762123E-2</v>
      </c>
      <c r="CF69" s="344">
        <f>IF(VLOOKUP(CF$4,Transactions!$C$5:$M$23,7,FALSE)&gt;CA69,0,IF(IFERROR(VLOOKUP(CF$4,Transactions!$C$39:$N$42,8,FALSE),0)&gt;CA69,VLOOKUP(CF$4,Transactions!$C$5:$M$23,5,FALSE),VLOOKUP(CF$4,Transactions!$C$5:$M$23,5,FALSE)-IFERROR(VLOOKUP(CF$4,Transactions!$C$39:$N$42,5,FALSE),0)))</f>
        <v>6</v>
      </c>
      <c r="CH69" s="315">
        <f t="shared" si="41"/>
        <v>43186</v>
      </c>
      <c r="CI69" s="88">
        <f>VLOOKUP(CH69,'Price Data'!$B$4:$AD$1048576,MATCH(CM$4,'Price Data'!$B$2:$AE$2,0),FALSE)</f>
        <v>76.31</v>
      </c>
      <c r="CJ69" s="5">
        <f t="shared" si="70"/>
        <v>76.31</v>
      </c>
      <c r="CK69" s="79"/>
      <c r="CL69" s="212">
        <f>IF(CJ69&gt;0,(CJ69+SUM(CK$11:CK69))/CI$6-1,"N/A")</f>
        <v>3.6538983971746708E-2</v>
      </c>
      <c r="CM69" s="344">
        <f>IF(VLOOKUP(CM$4,Transactions!$C$5:$M$23,7,FALSE)&gt;CH69,0,IF(IFERROR(VLOOKUP(CM$4,Transactions!$C$39:$N$42,8,FALSE),0)&gt;CH69,VLOOKUP(CM$4,Transactions!$C$5:$M$23,5,FALSE),VLOOKUP(CM$4,Transactions!$C$5:$M$23,5,FALSE)-IFERROR(VLOOKUP(CM$4,Transactions!$C$39:$N$42,5,FALSE),0)))</f>
        <v>19</v>
      </c>
      <c r="CO69" s="315">
        <f t="shared" si="42"/>
        <v>43186</v>
      </c>
      <c r="CP69" s="88">
        <f>VLOOKUP(CO69,'Price Data'!$B$4:$AD$1048576,MATCH(CT$4,'Price Data'!$B$2:$AE$2,0),FALSE)</f>
        <v>115.72</v>
      </c>
      <c r="CQ69" s="5">
        <f t="shared" si="71"/>
        <v>115.72</v>
      </c>
      <c r="CR69" s="79"/>
      <c r="CS69" s="212">
        <f>IF(CQ69&gt;0,(CQ69+SUM(CR$11:CR69))/CP$6-1,"N/A")</f>
        <v>2.9903880384478443E-2</v>
      </c>
      <c r="CT69" s="344">
        <f>IF(VLOOKUP(CT$4,Transactions!$C$5:$M$23,7,FALSE)&gt;CO69,0,IF(IFERROR(VLOOKUP(CT$4,Transactions!$C$39:$N$42,8,FALSE),0)&gt;CO69,VLOOKUP(CT$4,Transactions!$C$5:$M$23,5,FALSE),VLOOKUP(CT$4,Transactions!$C$5:$M$23,5,FALSE)-IFERROR(VLOOKUP(CT$4,Transactions!$C$39:$N$42,5,FALSE),0)))</f>
        <v>7</v>
      </c>
      <c r="CV69" s="315">
        <f t="shared" si="43"/>
        <v>43186</v>
      </c>
      <c r="CW69" s="88">
        <f>VLOOKUP(CV69,'Price Data'!$B$4:$AD$1048576,MATCH(DA$4,'Price Data'!$B$2:$AE$2,0),FALSE)</f>
        <v>196.66</v>
      </c>
      <c r="CX69" s="5">
        <f t="shared" si="72"/>
        <v>196.66</v>
      </c>
      <c r="CY69" s="79"/>
      <c r="CZ69" s="212">
        <f>IF(CX69&gt;0,(CX69+SUM(CY$11:CY69))/CW$6-1,"N/A")</f>
        <v>4.7674233161447921E-2</v>
      </c>
      <c r="DA69" s="344">
        <f>IF(VLOOKUP(DA$4,Transactions!$C$5:$M$23,7,FALSE)&gt;CV69,0,IF(IFERROR(VLOOKUP(DA$4,Transactions!$C$39:$N$42,8,FALSE),0)&gt;CV69,VLOOKUP(DA$4,Transactions!$C$5:$M$23,5,FALSE),VLOOKUP(DA$4,Transactions!$C$5:$M$23,5,FALSE)-IFERROR(VLOOKUP(DA$4,Transactions!$C$39:$N$42,5,FALSE),0)))</f>
        <v>9.4038062835574934</v>
      </c>
      <c r="DC69" s="315">
        <f t="shared" si="44"/>
        <v>43186</v>
      </c>
      <c r="DD69" s="88">
        <f>VLOOKUP(DC69,'Price Data'!$B$4:$AD$1048576,MATCH(DH$4,'Price Data'!$B$2:$AE$2,0),FALSE)</f>
        <v>154.61000000000001</v>
      </c>
      <c r="DE69" s="5">
        <f t="shared" si="73"/>
        <v>154.61000000000001</v>
      </c>
      <c r="DF69" s="79"/>
      <c r="DG69" s="212">
        <f>IF(DE69&gt;0,(DE69+SUM(DF$11:DF69))/DD$6-1,"N/A")</f>
        <v>-1.8429537839033672E-2</v>
      </c>
      <c r="DH69" s="344">
        <f>IF(VLOOKUP(DH$4,Transactions!$C$5:$M$23,7,FALSE)&gt;DC69,0,IF(IFERROR(VLOOKUP(DH$4,Transactions!$C$39:$N$42,8,FALSE),0)&gt;DC69,VLOOKUP(DH$4,Transactions!$C$5:$M$23,5,FALSE),VLOOKUP(DH$4,Transactions!$C$5:$M$23,5,FALSE)-IFERROR(VLOOKUP(DH$4,Transactions!$C$39:$N$42,5,FALSE),0)))</f>
        <v>17.508490526540918</v>
      </c>
      <c r="DJ69" s="315">
        <f t="shared" si="45"/>
        <v>43186</v>
      </c>
      <c r="DK69" s="88">
        <f>VLOOKUP(DJ69,'Price Data'!$B$4:$AD$1048576,MATCH(DO$4,'Price Data'!$B$2:$AE$2,0),FALSE)</f>
        <v>234.64</v>
      </c>
      <c r="DL69" s="5">
        <f t="shared" si="74"/>
        <v>234.64</v>
      </c>
      <c r="DM69" s="79"/>
      <c r="DN69" s="212">
        <f>IF(DL69&gt;0,(DL69+SUM(DM$11:DM69))/DK$6-1,"N/A")</f>
        <v>-5.7517335364142941E-2</v>
      </c>
      <c r="DO69" s="344">
        <f>IF(VLOOKUP(DO$4,Transactions!$C$5:$M$23,7,FALSE)&gt;DJ69,0,IF(IFERROR(VLOOKUP(DO$4,Transactions!$C$39:$N$42,8,FALSE),0)&gt;DJ69,VLOOKUP(DO$4,Transactions!$C$5:$M$23,5,FALSE),VLOOKUP(DO$4,Transactions!$C$5:$M$23,5,FALSE)-IFERROR(VLOOKUP(DO$4,Transactions!$C$39:$N$42,5,FALSE),0)))</f>
        <v>8</v>
      </c>
      <c r="DQ69" s="315">
        <f t="shared" si="46"/>
        <v>43186</v>
      </c>
      <c r="DR69" s="88">
        <f>VLOOKUP(DQ69,'Price Data'!$B$4:$AD$1048576,MATCH(DV$4,'Price Data'!$B$2:$AE$2,0),FALSE)</f>
        <v>89.47</v>
      </c>
      <c r="DS69" s="5">
        <f t="shared" si="75"/>
        <v>89.47</v>
      </c>
      <c r="DT69" s="79"/>
      <c r="DU69" s="212">
        <f>IF(DS69&gt;0,(DS69+SUM(DT$11:DT69))/DR$6-1,"N/A")</f>
        <v>5.0853401917231533E-2</v>
      </c>
      <c r="DV69" s="344">
        <f>IF(VLOOKUP(DV$4,Transactions!$C$5:$M$23,7,FALSE)&gt;DQ69,0,IF(IFERROR(VLOOKUP(DV$4,Transactions!$C$39:$N$42,8,FALSE),0)&gt;DQ69,VLOOKUP(DV$4,Transactions!$C$5:$M$23,5,FALSE),VLOOKUP(DV$4,Transactions!$C$5:$M$23,5,FALSE)-IFERROR(VLOOKUP(DV$4,Transactions!$C$39:$N$42,5,FALSE),0)))</f>
        <v>23</v>
      </c>
      <c r="DX69" s="315">
        <f t="shared" si="47"/>
        <v>43186</v>
      </c>
      <c r="DY69" s="88">
        <f>VLOOKUP(DX69,'Price Data'!$B$4:$AD$1048576,MATCH(EC$4,'Price Data'!$B$2:$AE$2,0),FALSE)</f>
        <v>66.17</v>
      </c>
      <c r="DZ69" s="5">
        <f t="shared" si="76"/>
        <v>66.17</v>
      </c>
      <c r="EA69" s="79"/>
      <c r="EB69" s="212">
        <f>IF(DZ69&gt;0,(DZ69+SUM(EA$11:EA69))/DY$6-1,"N/A")</f>
        <v>6.1071143085531743E-2</v>
      </c>
      <c r="EC69" s="344">
        <f>IF(VLOOKUP(EC$4,Transactions!$C$5:$M$23,7,FALSE)&gt;DX69,0,IF(IFERROR(VLOOKUP(EC$4,Transactions!$C$39:$N$42,8,FALSE),0)&gt;DX69,VLOOKUP(EC$4,Transactions!$C$5:$M$23,5,FALSE),VLOOKUP(EC$4,Transactions!$C$5:$M$23,5,FALSE)-IFERROR(VLOOKUP(EC$4,Transactions!$C$39:$N$42,5,FALSE),0)))</f>
        <v>27</v>
      </c>
      <c r="EF69" s="315">
        <f t="shared" si="48"/>
        <v>43186</v>
      </c>
      <c r="EG69" s="88">
        <f>VLOOKUP(EF69,'Price Data'!$B$4:$AD$1048576,MATCH(EK$4,'Price Data'!$B$2:$AE$2,0),FALSE)</f>
        <v>10.76</v>
      </c>
      <c r="EH69" s="5">
        <f t="shared" si="77"/>
        <v>10.76</v>
      </c>
      <c r="EI69" s="79"/>
      <c r="EJ69" s="212">
        <f>IF(EH69&gt;0,(EH69+SUM(EI$11:EI69))/EG$6-1,"N/A")</f>
        <v>0</v>
      </c>
      <c r="EK69" s="344">
        <f>IF(VLOOKUP(EK$4,Transactions!$C$26:$M$34,7,FALSE)&gt;EF69,0,IF(IFERROR(VLOOKUP(EK$4,Transactions!$C$45:$N106,8,FALSE),0)&gt;EF69,VLOOKUP(EK$4,Transactions!$C$26:$M$34,5,FALSE),VLOOKUP(EK$4,Transactions!$C$26:$M$34,5,FALSE)-IFERROR(VLOOKUP(EK$4,Transactions!$C$45:$N$47,5,FALSE),0)))</f>
        <v>181.2267657992565</v>
      </c>
      <c r="EM69" s="315">
        <f t="shared" si="49"/>
        <v>43186</v>
      </c>
      <c r="EN69" s="88">
        <f>VLOOKUP(EM69,'Price Data'!$B$4:$AD$1048576,MATCH(ER$4,'Price Data'!$B$2:$AE$2,0),FALSE)</f>
        <v>85.39</v>
      </c>
      <c r="EO69" s="5">
        <f t="shared" si="78"/>
        <v>85.39</v>
      </c>
      <c r="EP69" s="79"/>
      <c r="EQ69" s="212">
        <f>IF(EO69&gt;0,(EO69+SUM(EP$11:EP69))/EN$6-1,"N/A")</f>
        <v>-1.3327985331194281E-2</v>
      </c>
      <c r="ER69" s="344">
        <f>IF(VLOOKUP(ER$4,Transactions!$C$26:$M$34,7,FALSE)&gt;EM69,0,IF(IFERROR(VLOOKUP(ER$4,Transactions!$C$45:$N106,8,FALSE),0)&gt;EM69,VLOOKUP(ER$4,Transactions!$C$26:$M$34,5,FALSE),VLOOKUP(ER$4,Transactions!$C$26:$M$34,5,FALSE)-IFERROR(VLOOKUP(ER$4,Transactions!$C$45:$N$47,5,FALSE),0)))</f>
        <v>0</v>
      </c>
      <c r="ET69" s="315">
        <f t="shared" si="50"/>
        <v>43186</v>
      </c>
      <c r="EU69" s="88">
        <f>VLOOKUP(ET69,'Price Data'!$B$4:$AD$1048576,MATCH(EY$4,'Price Data'!$B$2:$AE$2,0),FALSE)</f>
        <v>84.51</v>
      </c>
      <c r="EV69" s="5">
        <f t="shared" si="79"/>
        <v>84.51</v>
      </c>
      <c r="EW69" s="79"/>
      <c r="EX69" s="212">
        <f>IF(EV69&gt;0,(EV69+SUM(EW$11:EW69))/EU$6-1,"N/A")</f>
        <v>-2.7886485867948285E-2</v>
      </c>
      <c r="EY69" s="344">
        <f>IF(VLOOKUP(EY$4,Transactions!$C$26:$M$34,7,FALSE)&gt;ET69,0,IF(IFERROR(VLOOKUP(EY$4,Transactions!$C$45:$N106,8,FALSE),0)&gt;ET69,VLOOKUP(EY$4,Transactions!$C$26:$M$34,5,FALSE),VLOOKUP(EY$4,Transactions!$C$26:$M$34,5,FALSE)-IFERROR(VLOOKUP(EY$4,Transactions!$C$45:$N$47,5,FALSE),0)))</f>
        <v>12.608879734523402</v>
      </c>
      <c r="FA69" s="315">
        <f t="shared" si="51"/>
        <v>43186</v>
      </c>
      <c r="FB69" s="88">
        <f>VLOOKUP(FA69,'Price Data'!$B$4:$AD$1048576,MATCH(FF$4,'Price Data'!$B$2:$AE$2,0),FALSE)</f>
        <v>50.34</v>
      </c>
      <c r="FC69" s="5">
        <f t="shared" si="80"/>
        <v>50.34</v>
      </c>
      <c r="FD69" s="79"/>
      <c r="FE69" s="212">
        <f>IF(FC69&gt;0,(FC69+SUM(FD$11:FD69))/FB$6-1,"N/A")</f>
        <v>-1.3848254339769883E-2</v>
      </c>
      <c r="FF69" s="344">
        <f>IF(VLOOKUP(FF$4,Transactions!$C$26:$M$34,7,FALSE)&gt;FA69,0,IF(IFERROR(VLOOKUP(FF$4,Transactions!$C$45:$N106,8,FALSE),0)&gt;FA69,VLOOKUP(FF$4,Transactions!$C$26:$M$34,5,FALSE),VLOOKUP(FF$4,Transactions!$C$26:$M$34,5,FALSE)-IFERROR(VLOOKUP(FF$4,Transactions!$C$45:$N$47,5,FALSE),0)))</f>
        <v>20.356738833625901</v>
      </c>
      <c r="FH69" s="315">
        <f t="shared" si="52"/>
        <v>43186</v>
      </c>
      <c r="FI69" s="88">
        <f>VLOOKUP(FH69,'Price Data'!$B$4:$AD$1048576,MATCH(FM$4,'Price Data'!$B$2:$AE$2,0),FALSE)</f>
        <v>24.41</v>
      </c>
      <c r="FJ69" s="5">
        <f t="shared" si="81"/>
        <v>24.41</v>
      </c>
      <c r="FK69" s="79"/>
      <c r="FL69" s="212">
        <f>IF(FJ69&gt;0,(FJ69+SUM(FK$11:FK69))/FI$6-1,"N/A")</f>
        <v>2.4640657084187279E-3</v>
      </c>
      <c r="FM69" s="344">
        <f>IF(VLOOKUP(FM$4,Transactions!$C$26:$M$34,7,FALSE)&gt;FH69,0,IF(IFERROR(VLOOKUP(FM$4,Transactions!$C$45:$N106,8,FALSE),0)&gt;FH69,VLOOKUP(FM$4,Transactions!$C$26:$M$34,5,FALSE),VLOOKUP(FM$4,Transactions!$C$26:$M$34,5,FALSE)-IFERROR(VLOOKUP(FM$4,Transactions!$C$45:$N$47,5,FALSE),0)))</f>
        <v>64.516221765913755</v>
      </c>
      <c r="FO69" s="315">
        <f t="shared" si="53"/>
        <v>43186</v>
      </c>
      <c r="FP69" s="88">
        <f>VLOOKUP(FO69,'Price Data'!$B$4:$AD$1048576,MATCH(FT$4,'Price Data'!$B$2:$AE$2,0),FALSE)</f>
        <v>103</v>
      </c>
      <c r="FQ69" s="5">
        <f t="shared" si="82"/>
        <v>103</v>
      </c>
      <c r="FR69" s="79"/>
      <c r="FS69" s="212">
        <f>IF(FQ69&gt;0,(FQ69+SUM(FR$11:FR69))/FP$6-1,"N/A")</f>
        <v>-2.1246566259353949E-2</v>
      </c>
      <c r="FT69" s="344">
        <f>IF(VLOOKUP(FT$4,Transactions!$C$26:$M$34,7,FALSE)&gt;FO69,0,IF(IFERROR(VLOOKUP(FT$4,Transactions!$C$45:$N106,8,FALSE),0)&gt;FO69,VLOOKUP(FT$4,Transactions!$C$26:$M$34,5,FALSE),VLOOKUP(FT$4,Transactions!$C$26:$M$34,5,FALSE)-IFERROR(VLOOKUP(FT$4,Transactions!$C$45:$N$47,5,FALSE),0)))</f>
        <v>4.6685611442644692</v>
      </c>
      <c r="FV69" s="315">
        <f t="shared" si="54"/>
        <v>43186</v>
      </c>
      <c r="FW69" s="88">
        <f>VLOOKUP(FV69,'Price Data'!$B$4:$AD$1048576,MATCH(GA$4,'Price Data'!$B$2:$AE$2,0),FALSE)</f>
        <v>111.93</v>
      </c>
      <c r="FX69" s="5">
        <f t="shared" si="83"/>
        <v>111.93</v>
      </c>
      <c r="FY69" s="79"/>
      <c r="FZ69" s="212">
        <f>IF(FX69&gt;0,(FX69+SUM(FY$11:FY69))/FW$6-1,"N/A")</f>
        <v>-3.031869078380689E-2</v>
      </c>
      <c r="GA69" s="344">
        <f>IF(VLOOKUP(GA$4,Transactions!$C$26:$M$34,7,FALSE)&gt;FV69,0,IF(IFERROR(VLOOKUP(GA$4,Transactions!$C$45:$N106,8,FALSE),0)&gt;FV69,VLOOKUP(GA$4,Transactions!$C$26:$M$34,5,FALSE),VLOOKUP(GA$4,Transactions!$C$26:$M$34,5,FALSE)-IFERROR(VLOOKUP(GA$4,Transactions!$C$45:$N$47,5,FALSE),0)))</f>
        <v>0</v>
      </c>
      <c r="GD69" s="315">
        <f t="shared" si="55"/>
        <v>43186</v>
      </c>
      <c r="GE69" s="88">
        <f>VLOOKUP(GD69,'Price Data'!$B$4:$AD$1048576,MATCH(GI$4,'Price Data'!$B$2:$AE$2,0),FALSE)</f>
        <v>1549.0160000000001</v>
      </c>
      <c r="GF69" s="5">
        <f t="shared" si="84"/>
        <v>1549.0160000000001</v>
      </c>
      <c r="GG69" s="79"/>
      <c r="GH69" s="212">
        <f>IF(GF69&gt;0,(GF69+SUM(GG$11:GG69))/GE$6-1,"N/A")</f>
        <v>-2.132590332139217E-2</v>
      </c>
      <c r="GI69" s="374">
        <v>0.5</v>
      </c>
      <c r="GK69" s="315">
        <f t="shared" si="56"/>
        <v>43186</v>
      </c>
      <c r="GL69" s="88">
        <f>VLOOKUP(GK69,'Price Data'!$B$4:$AD$1048576,MATCH(GP$4,'Price Data'!$B$2:$AE$2,0),FALSE)</f>
        <v>2055.5500000000002</v>
      </c>
      <c r="GM69" s="5">
        <f t="shared" si="26"/>
        <v>2055.5500000000002</v>
      </c>
      <c r="GN69" s="79"/>
      <c r="GO69" s="212">
        <f>IF(GM69&gt;0,(GM69+SUM(GN$11:GN69))/GL$6-1,"N/A")</f>
        <v>-2.2772112481874829E-2</v>
      </c>
      <c r="GP69" s="374">
        <v>0.2</v>
      </c>
      <c r="GR69" s="315">
        <f t="shared" si="57"/>
        <v>43186</v>
      </c>
      <c r="GS69" s="88">
        <f>VLOOKUP(GR69,'Price Data'!$B$4:$AD$1048576,MATCH(GW$4,'Price Data'!$B$2:$AE$2,0),FALSE)</f>
        <v>2011.08</v>
      </c>
      <c r="GT69" s="5">
        <f t="shared" si="85"/>
        <v>2011.08</v>
      </c>
      <c r="GU69" s="79"/>
      <c r="GV69" s="212">
        <f>IF(GT69&gt;0,(GT69+SUM(GU$11:GU69))/GS$6-1,"N/A")</f>
        <v>-1.7245170716927993E-2</v>
      </c>
      <c r="GW69" s="374">
        <v>0.3</v>
      </c>
    </row>
    <row r="70" spans="1:205" x14ac:dyDescent="0.25">
      <c r="A70">
        <v>60</v>
      </c>
      <c r="B70" s="315">
        <f>'Price Data'!B64</f>
        <v>43187</v>
      </c>
      <c r="C70" s="200">
        <f t="shared" si="58"/>
        <v>22606.106760209415</v>
      </c>
      <c r="D70" s="200">
        <f t="shared" si="28"/>
        <v>2.1</v>
      </c>
      <c r="E70" s="200">
        <f t="shared" si="59"/>
        <v>6092.4097201328723</v>
      </c>
      <c r="F70" s="200">
        <f t="shared" si="29"/>
        <v>0</v>
      </c>
      <c r="I70" s="315">
        <f t="shared" si="30"/>
        <v>43187</v>
      </c>
      <c r="J70" s="88">
        <f>VLOOKUP(I70,'Price Data'!$B$4:$AD$1048576,MATCH(N$4,'Price Data'!$B$2:$AE$2,0),FALSE)</f>
        <v>62.71</v>
      </c>
      <c r="K70" s="5">
        <f t="shared" si="0"/>
        <v>0</v>
      </c>
      <c r="M70" s="212" t="str">
        <f>IF(K70&gt;0,(K70+SUM(L$11:L70))/J$6-1,"N/A")</f>
        <v>N/A</v>
      </c>
      <c r="N70" s="344">
        <f>IF(VLOOKUP(N$4,Transactions!$C$5:$M$23,7,FALSE)&gt;I70,0,IF(IFERROR(VLOOKUP(N$4,Transactions!$C$39:$N$42,8,FALSE),0)&gt;I70,VLOOKUP(N$4,Transactions!$C$5:$M$23,5,FALSE),VLOOKUP(N$4,Transactions!$C$5:$M$23,5,FALSE)-IFERROR(VLOOKUP(N$4,Transactions!$C$39:$N$42,5,FALSE),0)))</f>
        <v>0</v>
      </c>
      <c r="P70" s="315">
        <f t="shared" si="31"/>
        <v>43187</v>
      </c>
      <c r="Q70" s="88">
        <f>VLOOKUP(P70,'Price Data'!$B$4:$AD$1048576,MATCH(U$4,'Price Data'!$B$2:$AE$2,0),FALSE)</f>
        <v>55.87</v>
      </c>
      <c r="R70" s="5">
        <f t="shared" si="60"/>
        <v>55.87</v>
      </c>
      <c r="T70" s="212">
        <f>IF(R70&gt;0,(R70+SUM(S$11:S70))/Q$6-1,"N/A")</f>
        <v>-1.5506607929515415E-2</v>
      </c>
      <c r="U70" s="344">
        <f>IF(VLOOKUP(U$4,Transactions!$C$5:$M$23,7,FALSE)&gt;P70,0,IF(IFERROR(VLOOKUP(U$4,Transactions!$C$39:$N$42,8,FALSE),0)&gt;P70,VLOOKUP(U$4,Transactions!$C$5:$M$23,5,FALSE),VLOOKUP(U$4,Transactions!$C$5:$M$23,5,FALSE)-IFERROR(VLOOKUP(U$4,Transactions!$C$39:$N$42,5,FALSE),0)))</f>
        <v>20</v>
      </c>
      <c r="W70" s="315">
        <f t="shared" si="32"/>
        <v>43187</v>
      </c>
      <c r="X70" s="88">
        <f>VLOOKUP(W70,'Price Data'!$B$4:$AD$1048576,MATCH(AB$4,'Price Data'!$B$2:$AE$2,0),FALSE)</f>
        <v>98.54</v>
      </c>
      <c r="Y70" s="5">
        <f t="shared" si="61"/>
        <v>98.54</v>
      </c>
      <c r="Z70" s="79"/>
      <c r="AA70" s="212">
        <f>IF(Y70&gt;0,(Y70+SUM(Z$11:Z70))/X$6-1,"N/A")</f>
        <v>-2.2517607380220128E-2</v>
      </c>
      <c r="AB70" s="344">
        <f>IF(VLOOKUP(AB$4,Transactions!$C$5:$M$23,7,FALSE)&gt;W70,0,IF(IFERROR(VLOOKUP(AB$4,Transactions!$C$39:$N$42,8,FALSE),0)&gt;W70,VLOOKUP(AB$4,Transactions!$C$5:$M$23,5,FALSE),VLOOKUP(AB$4,Transactions!$C$5:$M$23,5,FALSE)-IFERROR(VLOOKUP(AB$4,Transactions!$C$39:$N$42,5,FALSE),0)))</f>
        <v>12</v>
      </c>
      <c r="AD70" s="315">
        <f t="shared" si="33"/>
        <v>43187</v>
      </c>
      <c r="AE70" s="88">
        <f>VLOOKUP(AD70,'Price Data'!$B$4:$AD$1048576,MATCH(AI$4,'Price Data'!$B$2:$AE$2,0),FALSE)</f>
        <v>72.930000000000007</v>
      </c>
      <c r="AF70" s="5">
        <f t="shared" si="62"/>
        <v>72.930000000000007</v>
      </c>
      <c r="AG70" s="79"/>
      <c r="AH70" s="212">
        <f>IF(AF70&gt;0,(AF70+SUM(AG$11:AG70))/AE$6-1,"N/A")</f>
        <v>0</v>
      </c>
      <c r="AI70" s="344">
        <f>IF(VLOOKUP(AI$4,Transactions!$C$5:$M$23,7,FALSE)&gt;AD70,0,IF(IFERROR(VLOOKUP(AI$4,Transactions!$C$39:$N$42,8,FALSE),0)&gt;AD70,VLOOKUP(AI$4,Transactions!$C$5:$M$23,5,FALSE),VLOOKUP(AI$4,Transactions!$C$5:$M$23,5,FALSE)-IFERROR(VLOOKUP(AI$4,Transactions!$C$39:$N$42,5,FALSE),0)))</f>
        <v>16</v>
      </c>
      <c r="AK70" s="315">
        <f t="shared" si="34"/>
        <v>43187</v>
      </c>
      <c r="AL70" s="88">
        <f>VLOOKUP(AK70,'Price Data'!$B$4:$AD$1048576,MATCH(AP$4,'Price Data'!$B$2:$AE$2,0),FALSE)</f>
        <v>402.39</v>
      </c>
      <c r="AM70" s="5">
        <f t="shared" si="63"/>
        <v>402.39</v>
      </c>
      <c r="AN70" s="79"/>
      <c r="AO70" s="212">
        <f>IF(AM70&gt;0,(AM70+SUM(AN$11:AN70))/AL$6-1,"N/A")</f>
        <v>-3.4711893681331873E-2</v>
      </c>
      <c r="AP70" s="344">
        <f>IF(VLOOKUP(AP$4,Transactions!$C$5:$M$23,7,FALSE)&gt;AK70,0,IF(IFERROR(VLOOKUP(AP$4,Transactions!$C$39:$N$42,8,FALSE),0)&gt;AK70,VLOOKUP(AP$4,Transactions!$C$5:$M$23,5,FALSE),VLOOKUP(AP$4,Transactions!$C$5:$M$23,5,FALSE)-IFERROR(VLOOKUP(AP$4,Transactions!$C$39:$N$42,5,FALSE),0)))</f>
        <v>3</v>
      </c>
      <c r="AR70" s="315">
        <f t="shared" si="35"/>
        <v>43187</v>
      </c>
      <c r="AS70" s="88">
        <f>VLOOKUP(AR70,'Price Data'!$B$4:$AD$1048576,MATCH(AW$4,'Price Data'!$B$2:$AE$2,0),FALSE)</f>
        <v>94.27</v>
      </c>
      <c r="AT70" s="5">
        <f t="shared" si="64"/>
        <v>94.27</v>
      </c>
      <c r="AU70" s="79"/>
      <c r="AV70" s="212">
        <f>IF(AT70&gt;0,(AT70+SUM(AU$11:AU70))/AS$6-1,"N/A")</f>
        <v>-5.5907172995780519E-3</v>
      </c>
      <c r="AW70" s="344">
        <f>IF(VLOOKUP(AW$4,Transactions!$C$5:$M$23,7,FALSE)&gt;AR70,0,IF(IFERROR(VLOOKUP(AW$4,Transactions!$C$39:$N$42,8,FALSE),0)&gt;AR70,VLOOKUP(AW$4,Transactions!$C$5:$M$23,5,FALSE),VLOOKUP(AW$4,Transactions!$C$5:$M$23,5,FALSE)-IFERROR(VLOOKUP(AW$4,Transactions!$C$39:$N$42,5,FALSE),0)))</f>
        <v>10</v>
      </c>
      <c r="AY70" s="315">
        <f t="shared" si="36"/>
        <v>43187</v>
      </c>
      <c r="AZ70" s="88">
        <f>VLOOKUP(AY70,'Price Data'!$B$4:$AD$1048576,MATCH(BD$4,'Price Data'!$B$2:$AE$2,0),FALSE)</f>
        <v>112.88</v>
      </c>
      <c r="BA70" s="5">
        <f t="shared" si="65"/>
        <v>112.88</v>
      </c>
      <c r="BB70" s="79"/>
      <c r="BC70" s="212">
        <f>IF(BA70&gt;0,(BA70+SUM(BB$11:BB70))/AZ$6-1,"N/A")</f>
        <v>-2.6056945642795593E-2</v>
      </c>
      <c r="BD70" s="344">
        <f>IF(VLOOKUP(BD$4,Transactions!$C$5:$M$23,7,FALSE)&gt;AY70,0,IF(IFERROR(VLOOKUP(BD$4,Transactions!$C$39:$N$42,8,FALSE),0)&gt;AY70,VLOOKUP(BD$4,Transactions!$C$5:$M$23,5,FALSE),VLOOKUP(BD$4,Transactions!$C$5:$M$23,5,FALSE)-IFERROR(VLOOKUP(BD$4,Transactions!$C$39:$N$42,5,FALSE),0)))</f>
        <v>9</v>
      </c>
      <c r="BF70" s="315">
        <f t="shared" si="37"/>
        <v>43187</v>
      </c>
      <c r="BG70" s="88">
        <f>VLOOKUP(BF70,'Price Data'!$B$4:$AD$1048576,MATCH(BK$4,'Price Data'!$B$2:$AE$2,0),FALSE)</f>
        <v>62.57</v>
      </c>
      <c r="BH70" s="5">
        <f t="shared" si="66"/>
        <v>62.57</v>
      </c>
      <c r="BI70" s="79"/>
      <c r="BJ70" s="212">
        <f>IF(BH70&gt;0,(BH70+SUM(BI$11:BI70))/BG$6-1,"N/A")</f>
        <v>2.7578328981723299E-2</v>
      </c>
      <c r="BK70" s="344">
        <f>IF(VLOOKUP(BK$4,Transactions!$C$5:$M$23,7,FALSE)&gt;BF70,0,IF(IFERROR(VLOOKUP(BK$4,Transactions!$C$39:$N$42,8,FALSE),0)&gt;BF70,VLOOKUP(BK$4,Transactions!$C$5:$M$23,5,FALSE),VLOOKUP(BK$4,Transactions!$C$5:$M$23,5,FALSE)-IFERROR(VLOOKUP(BK$4,Transactions!$C$39:$N$42,5,FALSE),0)))</f>
        <v>10</v>
      </c>
      <c r="BM70" s="315">
        <f t="shared" si="38"/>
        <v>43187</v>
      </c>
      <c r="BN70" s="88">
        <f>VLOOKUP(BM70,'Price Data'!$B$4:$AD$1048576,MATCH(BR$4,'Price Data'!$B$2:$AE$2,0),FALSE)</f>
        <v>54.06</v>
      </c>
      <c r="BO70" s="5">
        <f t="shared" si="67"/>
        <v>54.06</v>
      </c>
      <c r="BP70" s="79"/>
      <c r="BQ70" s="212">
        <f>IF(BO70&gt;0,(BO70+SUM(BP$11:BP70))/BN$6-1,"N/A")</f>
        <v>5.9467918622848392E-2</v>
      </c>
      <c r="BR70" s="344">
        <f>IF(VLOOKUP(BR$4,Transactions!$C$5:$M$23,7,FALSE)&gt;BM70,0,IF(IFERROR(VLOOKUP(BR$4,Transactions!$C$39:$N$42,8,FALSE),0)&gt;BM70,VLOOKUP(BR$4,Transactions!$C$5:$M$23,5,FALSE),VLOOKUP(BR$4,Transactions!$C$5:$M$23,5,FALSE)-IFERROR(VLOOKUP(BR$4,Transactions!$C$39:$N$42,5,FALSE),0)))</f>
        <v>12</v>
      </c>
      <c r="BT70" s="315">
        <f t="shared" si="39"/>
        <v>43187</v>
      </c>
      <c r="BU70" s="88">
        <f>VLOOKUP(BT70,'Price Data'!$B$4:$AD$1048576,MATCH(BY$4,'Price Data'!$B$2:$AE$2,0),FALSE)</f>
        <v>83.82</v>
      </c>
      <c r="BV70" s="5">
        <f t="shared" si="68"/>
        <v>83.82</v>
      </c>
      <c r="BW70" s="79"/>
      <c r="BX70" s="212">
        <f>IF(BV70&gt;0,(BV70+SUM(BW$11:BW70))/BU$6-1,"N/A")</f>
        <v>-7.1515018153812449E-2</v>
      </c>
      <c r="BY70" s="344">
        <f>IF(VLOOKUP(BY$4,Transactions!$C$5:$M$23,7,FALSE)&gt;BT70,0,IF(IFERROR(VLOOKUP(BY$4,Transactions!$C$39:$N$42,8,FALSE),0)&gt;BT70,VLOOKUP(BY$4,Transactions!$C$5:$M$23,5,FALSE),VLOOKUP(BY$4,Transactions!$C$5:$M$23,5,FALSE)-IFERROR(VLOOKUP(BY$4,Transactions!$C$39:$N$42,5,FALSE),0)))</f>
        <v>11</v>
      </c>
      <c r="CA70" s="315">
        <f t="shared" si="40"/>
        <v>43187</v>
      </c>
      <c r="CB70" s="88">
        <f>VLOOKUP(CA70,'Price Data'!$B$4:$AD$1048576,MATCH(CF$4,'Price Data'!$B$2:$AE$2,0),FALSE)</f>
        <v>220.49</v>
      </c>
      <c r="CC70" s="5">
        <f t="shared" si="69"/>
        <v>220.49</v>
      </c>
      <c r="CD70" s="79"/>
      <c r="CE70" s="212">
        <f>IF(CC70&gt;0,(CC70+SUM(CD$11:CD70))/CB$6-1,"N/A")</f>
        <v>-3.3075206720041939E-2</v>
      </c>
      <c r="CF70" s="344">
        <f>IF(VLOOKUP(CF$4,Transactions!$C$5:$M$23,7,FALSE)&gt;CA70,0,IF(IFERROR(VLOOKUP(CF$4,Transactions!$C$39:$N$42,8,FALSE),0)&gt;CA70,VLOOKUP(CF$4,Transactions!$C$5:$M$23,5,FALSE),VLOOKUP(CF$4,Transactions!$C$5:$M$23,5,FALSE)-IFERROR(VLOOKUP(CF$4,Transactions!$C$39:$N$42,5,FALSE),0)))</f>
        <v>6</v>
      </c>
      <c r="CH70" s="315">
        <f t="shared" si="41"/>
        <v>43187</v>
      </c>
      <c r="CI70" s="88">
        <f>VLOOKUP(CH70,'Price Data'!$B$4:$AD$1048576,MATCH(CM$4,'Price Data'!$B$2:$AE$2,0),FALSE)</f>
        <v>75.06</v>
      </c>
      <c r="CJ70" s="5">
        <f t="shared" si="70"/>
        <v>75.06</v>
      </c>
      <c r="CK70" s="79"/>
      <c r="CL70" s="212">
        <f>IF(CJ70&gt;0,(CJ70+SUM(CK$11:CK70))/CI$6-1,"N/A")</f>
        <v>1.9559902200488866E-2</v>
      </c>
      <c r="CM70" s="344">
        <f>IF(VLOOKUP(CM$4,Transactions!$C$5:$M$23,7,FALSE)&gt;CH70,0,IF(IFERROR(VLOOKUP(CM$4,Transactions!$C$39:$N$42,8,FALSE),0)&gt;CH70,VLOOKUP(CM$4,Transactions!$C$5:$M$23,5,FALSE),VLOOKUP(CM$4,Transactions!$C$5:$M$23,5,FALSE)-IFERROR(VLOOKUP(CM$4,Transactions!$C$39:$N$42,5,FALSE),0)))</f>
        <v>19</v>
      </c>
      <c r="CO70" s="315">
        <f t="shared" si="42"/>
        <v>43187</v>
      </c>
      <c r="CP70" s="88">
        <f>VLOOKUP(CO70,'Price Data'!$B$4:$AD$1048576,MATCH(CT$4,'Price Data'!$B$2:$AE$2,0),FALSE)</f>
        <v>113.21</v>
      </c>
      <c r="CQ70" s="5">
        <f t="shared" si="71"/>
        <v>113.21</v>
      </c>
      <c r="CR70" s="79">
        <v>0.3</v>
      </c>
      <c r="CS70" s="212">
        <f>IF(CQ70&gt;0,(CQ70+SUM(CR$11:CR70))/CP$6-1,"N/A")</f>
        <v>1.0234959060163584E-2</v>
      </c>
      <c r="CT70" s="344">
        <f>IF(VLOOKUP(CT$4,Transactions!$C$5:$M$23,7,FALSE)&gt;CO70,0,IF(IFERROR(VLOOKUP(CT$4,Transactions!$C$39:$N$42,8,FALSE),0)&gt;CO70,VLOOKUP(CT$4,Transactions!$C$5:$M$23,5,FALSE),VLOOKUP(CT$4,Transactions!$C$5:$M$23,5,FALSE)-IFERROR(VLOOKUP(CT$4,Transactions!$C$39:$N$42,5,FALSE),0)))</f>
        <v>7</v>
      </c>
      <c r="CV70" s="315">
        <f t="shared" si="43"/>
        <v>43187</v>
      </c>
      <c r="CW70" s="88">
        <f>VLOOKUP(CV70,'Price Data'!$B$4:$AD$1048576,MATCH(DA$4,'Price Data'!$B$2:$AE$2,0),FALSE)</f>
        <v>195.1</v>
      </c>
      <c r="CX70" s="5">
        <f t="shared" si="72"/>
        <v>195.1</v>
      </c>
      <c r="CY70" s="79"/>
      <c r="CZ70" s="212">
        <f>IF(CX70&gt;0,(CX70+SUM(CY$11:CY70))/CW$6-1,"N/A")</f>
        <v>3.9381213119982883E-2</v>
      </c>
      <c r="DA70" s="344">
        <f>IF(VLOOKUP(DA$4,Transactions!$C$5:$M$23,7,FALSE)&gt;CV70,0,IF(IFERROR(VLOOKUP(DA$4,Transactions!$C$39:$N$42,8,FALSE),0)&gt;CV70,VLOOKUP(DA$4,Transactions!$C$5:$M$23,5,FALSE),VLOOKUP(DA$4,Transactions!$C$5:$M$23,5,FALSE)-IFERROR(VLOOKUP(DA$4,Transactions!$C$39:$N$42,5,FALSE),0)))</f>
        <v>9.4038062835574934</v>
      </c>
      <c r="DC70" s="315">
        <f t="shared" si="44"/>
        <v>43187</v>
      </c>
      <c r="DD70" s="88">
        <f>VLOOKUP(DC70,'Price Data'!$B$4:$AD$1048576,MATCH(DH$4,'Price Data'!$B$2:$AE$2,0),FALSE)</f>
        <v>154.19</v>
      </c>
      <c r="DE70" s="5">
        <f t="shared" si="73"/>
        <v>154.19</v>
      </c>
      <c r="DF70" s="79"/>
      <c r="DG70" s="212">
        <f>IF(DE70&gt;0,(DE70+SUM(DF$11:DF70))/DD$6-1,"N/A")</f>
        <v>-2.1084908642599598E-2</v>
      </c>
      <c r="DH70" s="344">
        <f>IF(VLOOKUP(DH$4,Transactions!$C$5:$M$23,7,FALSE)&gt;DC70,0,IF(IFERROR(VLOOKUP(DH$4,Transactions!$C$39:$N$42,8,FALSE),0)&gt;DC70,VLOOKUP(DH$4,Transactions!$C$5:$M$23,5,FALSE),VLOOKUP(DH$4,Transactions!$C$5:$M$23,5,FALSE)-IFERROR(VLOOKUP(DH$4,Transactions!$C$39:$N$42,5,FALSE),0)))</f>
        <v>17.508490526540918</v>
      </c>
      <c r="DJ70" s="315">
        <f t="shared" si="45"/>
        <v>43187</v>
      </c>
      <c r="DK70" s="88">
        <f>VLOOKUP(DJ70,'Price Data'!$B$4:$AD$1048576,MATCH(DO$4,'Price Data'!$B$2:$AE$2,0),FALSE)</f>
        <v>234.8</v>
      </c>
      <c r="DL70" s="5">
        <f t="shared" si="74"/>
        <v>234.8</v>
      </c>
      <c r="DM70" s="79"/>
      <c r="DN70" s="212">
        <f>IF(DL70&gt;0,(DL70+SUM(DM$11:DM70))/DK$6-1,"N/A")</f>
        <v>-5.6876027095274395E-2</v>
      </c>
      <c r="DO70" s="344">
        <f>IF(VLOOKUP(DO$4,Transactions!$C$5:$M$23,7,FALSE)&gt;DJ70,0,IF(IFERROR(VLOOKUP(DO$4,Transactions!$C$39:$N$42,8,FALSE),0)&gt;DJ70,VLOOKUP(DO$4,Transactions!$C$5:$M$23,5,FALSE),VLOOKUP(DO$4,Transactions!$C$5:$M$23,5,FALSE)-IFERROR(VLOOKUP(DO$4,Transactions!$C$39:$N$42,5,FALSE),0)))</f>
        <v>8</v>
      </c>
      <c r="DQ70" s="315">
        <f t="shared" si="46"/>
        <v>43187</v>
      </c>
      <c r="DR70" s="88">
        <f>VLOOKUP(DQ70,'Price Data'!$B$4:$AD$1048576,MATCH(DV$4,'Price Data'!$B$2:$AE$2,0),FALSE)</f>
        <v>89.39</v>
      </c>
      <c r="DS70" s="5">
        <f t="shared" si="75"/>
        <v>89.39</v>
      </c>
      <c r="DT70" s="79"/>
      <c r="DU70" s="212">
        <f>IF(DS70&gt;0,(DS70+SUM(DT$11:DT70))/DR$6-1,"N/A")</f>
        <v>4.9918166939443509E-2</v>
      </c>
      <c r="DV70" s="344">
        <f>IF(VLOOKUP(DV$4,Transactions!$C$5:$M$23,7,FALSE)&gt;DQ70,0,IF(IFERROR(VLOOKUP(DV$4,Transactions!$C$39:$N$42,8,FALSE),0)&gt;DQ70,VLOOKUP(DV$4,Transactions!$C$5:$M$23,5,FALSE),VLOOKUP(DV$4,Transactions!$C$5:$M$23,5,FALSE)-IFERROR(VLOOKUP(DV$4,Transactions!$C$39:$N$42,5,FALSE),0)))</f>
        <v>23</v>
      </c>
      <c r="DX70" s="315">
        <f t="shared" si="47"/>
        <v>43187</v>
      </c>
      <c r="DY70" s="88">
        <f>VLOOKUP(DX70,'Price Data'!$B$4:$AD$1048576,MATCH(EC$4,'Price Data'!$B$2:$AE$2,0),FALSE)</f>
        <v>65.44</v>
      </c>
      <c r="DZ70" s="5">
        <f t="shared" si="76"/>
        <v>65.44</v>
      </c>
      <c r="EA70" s="79"/>
      <c r="EB70" s="212">
        <f>IF(DZ70&gt;0,(DZ70+SUM(EA$11:EA70))/DY$6-1,"N/A")</f>
        <v>4.9400479616307003E-2</v>
      </c>
      <c r="EC70" s="344">
        <f>IF(VLOOKUP(EC$4,Transactions!$C$5:$M$23,7,FALSE)&gt;DX70,0,IF(IFERROR(VLOOKUP(EC$4,Transactions!$C$39:$N$42,8,FALSE),0)&gt;DX70,VLOOKUP(EC$4,Transactions!$C$5:$M$23,5,FALSE),VLOOKUP(EC$4,Transactions!$C$5:$M$23,5,FALSE)-IFERROR(VLOOKUP(EC$4,Transactions!$C$39:$N$42,5,FALSE),0)))</f>
        <v>27</v>
      </c>
      <c r="EF70" s="315">
        <f t="shared" si="48"/>
        <v>43187</v>
      </c>
      <c r="EG70" s="88">
        <f>VLOOKUP(EF70,'Price Data'!$B$4:$AD$1048576,MATCH(EK$4,'Price Data'!$B$2:$AE$2,0),FALSE)</f>
        <v>10.77</v>
      </c>
      <c r="EH70" s="5">
        <f t="shared" si="77"/>
        <v>10.77</v>
      </c>
      <c r="EI70" s="79"/>
      <c r="EJ70" s="212">
        <f>IF(EH70&gt;0,(EH70+SUM(EI$11:EI70))/EG$6-1,"N/A")</f>
        <v>9.2936802973975219E-4</v>
      </c>
      <c r="EK70" s="344">
        <f>IF(VLOOKUP(EK$4,Transactions!$C$26:$M$34,7,FALSE)&gt;EF70,0,IF(IFERROR(VLOOKUP(EK$4,Transactions!$C$45:$N107,8,FALSE),0)&gt;EF70,VLOOKUP(EK$4,Transactions!$C$26:$M$34,5,FALSE),VLOOKUP(EK$4,Transactions!$C$26:$M$34,5,FALSE)-IFERROR(VLOOKUP(EK$4,Transactions!$C$45:$N$47,5,FALSE),0)))</f>
        <v>181.2267657992565</v>
      </c>
      <c r="EM70" s="315">
        <f t="shared" si="49"/>
        <v>43187</v>
      </c>
      <c r="EN70" s="88">
        <f>VLOOKUP(EM70,'Price Data'!$B$4:$AD$1048576,MATCH(ER$4,'Price Data'!$B$2:$AE$2,0),FALSE)</f>
        <v>85.35</v>
      </c>
      <c r="EO70" s="5">
        <f t="shared" si="78"/>
        <v>85.35</v>
      </c>
      <c r="EP70" s="79"/>
      <c r="EQ70" s="212">
        <f>IF(EO70&gt;0,(EO70+SUM(EP$11:EP70))/EN$6-1,"N/A")</f>
        <v>-1.3786385514554356E-2</v>
      </c>
      <c r="ER70" s="344">
        <f>IF(VLOOKUP(ER$4,Transactions!$C$26:$M$34,7,FALSE)&gt;EM70,0,IF(IFERROR(VLOOKUP(ER$4,Transactions!$C$45:$N107,8,FALSE),0)&gt;EM70,VLOOKUP(ER$4,Transactions!$C$26:$M$34,5,FALSE),VLOOKUP(ER$4,Transactions!$C$26:$M$34,5,FALSE)-IFERROR(VLOOKUP(ER$4,Transactions!$C$45:$N$47,5,FALSE),0)))</f>
        <v>0</v>
      </c>
      <c r="ET70" s="315">
        <f t="shared" si="50"/>
        <v>43187</v>
      </c>
      <c r="EU70" s="88">
        <f>VLOOKUP(ET70,'Price Data'!$B$4:$AD$1048576,MATCH(EY$4,'Price Data'!$B$2:$AE$2,0),FALSE)</f>
        <v>84.58</v>
      </c>
      <c r="EV70" s="5">
        <f t="shared" si="79"/>
        <v>84.58</v>
      </c>
      <c r="EW70" s="79"/>
      <c r="EX70" s="212">
        <f>IF(EV70&gt;0,(EV70+SUM(EW$11:EW70))/EU$6-1,"N/A")</f>
        <v>-2.7085478887744596E-2</v>
      </c>
      <c r="EY70" s="344">
        <f>IF(VLOOKUP(EY$4,Transactions!$C$26:$M$34,7,FALSE)&gt;ET70,0,IF(IFERROR(VLOOKUP(EY$4,Transactions!$C$45:$N107,8,FALSE),0)&gt;ET70,VLOOKUP(EY$4,Transactions!$C$26:$M$34,5,FALSE),VLOOKUP(EY$4,Transactions!$C$26:$M$34,5,FALSE)-IFERROR(VLOOKUP(EY$4,Transactions!$C$45:$N$47,5,FALSE),0)))</f>
        <v>12.608879734523402</v>
      </c>
      <c r="FA70" s="315">
        <f t="shared" si="51"/>
        <v>43187</v>
      </c>
      <c r="FB70" s="88">
        <f>VLOOKUP(FA70,'Price Data'!$B$4:$AD$1048576,MATCH(FF$4,'Price Data'!$B$2:$AE$2,0),FALSE)</f>
        <v>50.24</v>
      </c>
      <c r="FC70" s="5">
        <f t="shared" si="80"/>
        <v>50.24</v>
      </c>
      <c r="FD70" s="79"/>
      <c r="FE70" s="212">
        <f>IF(FC70&gt;0,(FC70+SUM(FD$11:FD70))/FB$6-1,"N/A")</f>
        <v>-1.5798712697484008E-2</v>
      </c>
      <c r="FF70" s="344">
        <f>IF(VLOOKUP(FF$4,Transactions!$C$26:$M$34,7,FALSE)&gt;FA70,0,IF(IFERROR(VLOOKUP(FF$4,Transactions!$C$45:$N107,8,FALSE),0)&gt;FA70,VLOOKUP(FF$4,Transactions!$C$26:$M$34,5,FALSE),VLOOKUP(FF$4,Transactions!$C$26:$M$34,5,FALSE)-IFERROR(VLOOKUP(FF$4,Transactions!$C$45:$N$47,5,FALSE),0)))</f>
        <v>20.356738833625901</v>
      </c>
      <c r="FH70" s="315">
        <f t="shared" si="52"/>
        <v>43187</v>
      </c>
      <c r="FI70" s="88">
        <f>VLOOKUP(FH70,'Price Data'!$B$4:$AD$1048576,MATCH(FM$4,'Price Data'!$B$2:$AE$2,0),FALSE)</f>
        <v>24.344999999999999</v>
      </c>
      <c r="FJ70" s="5">
        <f t="shared" si="81"/>
        <v>24.344999999999999</v>
      </c>
      <c r="FK70" s="79"/>
      <c r="FL70" s="212">
        <f>IF(FJ70&gt;0,(FJ70+SUM(FK$11:FK70))/FI$6-1,"N/A")</f>
        <v>-2.0533880903506052E-4</v>
      </c>
      <c r="FM70" s="344">
        <f>IF(VLOOKUP(FM$4,Transactions!$C$26:$M$34,7,FALSE)&gt;FH70,0,IF(IFERROR(VLOOKUP(FM$4,Transactions!$C$45:$N107,8,FALSE),0)&gt;FH70,VLOOKUP(FM$4,Transactions!$C$26:$M$34,5,FALSE),VLOOKUP(FM$4,Transactions!$C$26:$M$34,5,FALSE)-IFERROR(VLOOKUP(FM$4,Transactions!$C$45:$N$47,5,FALSE),0)))</f>
        <v>64.516221765913755</v>
      </c>
      <c r="FO70" s="315">
        <f t="shared" si="53"/>
        <v>43187</v>
      </c>
      <c r="FP70" s="88">
        <f>VLOOKUP(FO70,'Price Data'!$B$4:$AD$1048576,MATCH(FT$4,'Price Data'!$B$2:$AE$2,0),FALSE)</f>
        <v>102.98</v>
      </c>
      <c r="FQ70" s="5">
        <f t="shared" si="82"/>
        <v>102.98</v>
      </c>
      <c r="FR70" s="79"/>
      <c r="FS70" s="212">
        <f>IF(FQ70&gt;0,(FQ70+SUM(FR$11:FR70))/FP$6-1,"N/A")</f>
        <v>-2.1436014019134086E-2</v>
      </c>
      <c r="FT70" s="344">
        <f>IF(VLOOKUP(FT$4,Transactions!$C$26:$M$34,7,FALSE)&gt;FO70,0,IF(IFERROR(VLOOKUP(FT$4,Transactions!$C$45:$N107,8,FALSE),0)&gt;FO70,VLOOKUP(FT$4,Transactions!$C$26:$M$34,5,FALSE),VLOOKUP(FT$4,Transactions!$C$26:$M$34,5,FALSE)-IFERROR(VLOOKUP(FT$4,Transactions!$C$45:$N$47,5,FALSE),0)))</f>
        <v>4.6685611442644692</v>
      </c>
      <c r="FV70" s="315">
        <f t="shared" si="54"/>
        <v>43187</v>
      </c>
      <c r="FW70" s="88">
        <f>VLOOKUP(FV70,'Price Data'!$B$4:$AD$1048576,MATCH(GA$4,'Price Data'!$B$2:$AE$2,0),FALSE)</f>
        <v>112.22</v>
      </c>
      <c r="FX70" s="5">
        <f t="shared" si="83"/>
        <v>0</v>
      </c>
      <c r="FY70" s="79"/>
      <c r="FZ70" s="212" t="str">
        <f>IF(FX70&gt;0,(FX70+SUM(FY$11:FY70))/FW$6-1,"N/A")</f>
        <v>N/A</v>
      </c>
      <c r="GA70" s="344">
        <f>IF(VLOOKUP(GA$4,Transactions!$C$26:$M$34,7,FALSE)&gt;FV70,0,IF(IFERROR(VLOOKUP(GA$4,Transactions!$C$45:$N107,8,FALSE),0)&gt;FV70,VLOOKUP(GA$4,Transactions!$C$26:$M$34,5,FALSE),VLOOKUP(GA$4,Transactions!$C$26:$M$34,5,FALSE)-IFERROR(VLOOKUP(GA$4,Transactions!$C$45:$N$47,5,FALSE),0)))</f>
        <v>0</v>
      </c>
      <c r="GD70" s="315">
        <f t="shared" si="55"/>
        <v>43187</v>
      </c>
      <c r="GE70" s="88">
        <f>VLOOKUP(GD70,'Price Data'!$B$4:$AD$1048576,MATCH(GI$4,'Price Data'!$B$2:$AE$2,0),FALSE)</f>
        <v>1544.777</v>
      </c>
      <c r="GF70" s="5">
        <f t="shared" si="84"/>
        <v>1544.777</v>
      </c>
      <c r="GG70" s="79"/>
      <c r="GH70" s="212">
        <f>IF(GF70&gt;0,(GF70+SUM(GG$11:GG70))/GE$6-1,"N/A")</f>
        <v>-2.4004119360361842E-2</v>
      </c>
      <c r="GI70" s="374">
        <v>0.5</v>
      </c>
      <c r="GK70" s="315">
        <f t="shared" si="56"/>
        <v>43187</v>
      </c>
      <c r="GL70" s="88">
        <f>VLOOKUP(GK70,'Price Data'!$B$4:$AD$1048576,MATCH(GP$4,'Price Data'!$B$2:$AE$2,0),FALSE)</f>
        <v>2047.75</v>
      </c>
      <c r="GM70" s="5">
        <f t="shared" si="26"/>
        <v>2047.75</v>
      </c>
      <c r="GN70" s="79"/>
      <c r="GO70" s="212">
        <f>IF(GM70&gt;0,(GM70+SUM(GN$11:GN70))/GL$6-1,"N/A")</f>
        <v>-2.6480306163683354E-2</v>
      </c>
      <c r="GP70" s="374">
        <v>0.2</v>
      </c>
      <c r="GR70" s="315">
        <f t="shared" si="57"/>
        <v>43187</v>
      </c>
      <c r="GS70" s="88">
        <f>VLOOKUP(GR70,'Price Data'!$B$4:$AD$1048576,MATCH(GW$4,'Price Data'!$B$2:$AE$2,0),FALSE)</f>
        <v>2012.11</v>
      </c>
      <c r="GT70" s="5">
        <f t="shared" si="85"/>
        <v>2012.11</v>
      </c>
      <c r="GU70" s="79"/>
      <c r="GV70" s="212">
        <f>IF(GT70&gt;0,(GT70+SUM(GU$11:GU70))/GS$6-1,"N/A")</f>
        <v>-1.6741840429638777E-2</v>
      </c>
      <c r="GW70" s="374">
        <v>0.3</v>
      </c>
    </row>
    <row r="71" spans="1:205" x14ac:dyDescent="0.25">
      <c r="A71">
        <v>61</v>
      </c>
      <c r="B71" s="315">
        <f>'Price Data'!B65</f>
        <v>43188</v>
      </c>
      <c r="C71" s="200">
        <f t="shared" si="58"/>
        <v>23006.19490081245</v>
      </c>
      <c r="D71" s="200">
        <f t="shared" si="28"/>
        <v>0</v>
      </c>
      <c r="E71" s="200">
        <f t="shared" si="59"/>
        <v>6103.8267330016379</v>
      </c>
      <c r="F71" s="200">
        <f t="shared" si="29"/>
        <v>1.9934944237918213</v>
      </c>
      <c r="I71" s="315">
        <f t="shared" si="30"/>
        <v>43188</v>
      </c>
      <c r="J71" s="88">
        <f>VLOOKUP(I71,'Price Data'!$B$4:$AD$1048576,MATCH(N$4,'Price Data'!$B$2:$AE$2,0),FALSE)</f>
        <v>62.21</v>
      </c>
      <c r="K71" s="5">
        <f t="shared" si="0"/>
        <v>0</v>
      </c>
      <c r="M71" s="212" t="str">
        <f>IF(K71&gt;0,(K71+SUM(L$11:L71))/J$6-1,"N/A")</f>
        <v>N/A</v>
      </c>
      <c r="N71" s="344">
        <f>IF(VLOOKUP(N$4,Transactions!$C$5:$M$23,7,FALSE)&gt;I71,0,IF(IFERROR(VLOOKUP(N$4,Transactions!$C$39:$N$42,8,FALSE),0)&gt;I71,VLOOKUP(N$4,Transactions!$C$5:$M$23,5,FALSE),VLOOKUP(N$4,Transactions!$C$5:$M$23,5,FALSE)-IFERROR(VLOOKUP(N$4,Transactions!$C$39:$N$42,5,FALSE),0)))</f>
        <v>0</v>
      </c>
      <c r="P71" s="315">
        <f t="shared" si="31"/>
        <v>43188</v>
      </c>
      <c r="Q71" s="88">
        <f>VLOOKUP(P71,'Price Data'!$B$4:$AD$1048576,MATCH(U$4,'Price Data'!$B$2:$AE$2,0),FALSE)</f>
        <v>56.94</v>
      </c>
      <c r="R71" s="5">
        <f t="shared" si="60"/>
        <v>56.94</v>
      </c>
      <c r="T71" s="212">
        <f>IF(R71&gt;0,(R71+SUM(S$11:S71))/Q$6-1,"N/A")</f>
        <v>3.3480176211453383E-3</v>
      </c>
      <c r="U71" s="344">
        <f>IF(VLOOKUP(U$4,Transactions!$C$5:$M$23,7,FALSE)&gt;P71,0,IF(IFERROR(VLOOKUP(U$4,Transactions!$C$39:$N$42,8,FALSE),0)&gt;P71,VLOOKUP(U$4,Transactions!$C$5:$M$23,5,FALSE),VLOOKUP(U$4,Transactions!$C$5:$M$23,5,FALSE)-IFERROR(VLOOKUP(U$4,Transactions!$C$39:$N$42,5,FALSE),0)))</f>
        <v>20</v>
      </c>
      <c r="W71" s="315">
        <f t="shared" si="32"/>
        <v>43188</v>
      </c>
      <c r="X71" s="88">
        <f>VLOOKUP(W71,'Price Data'!$B$4:$AD$1048576,MATCH(AB$4,'Price Data'!$B$2:$AE$2,0),FALSE)</f>
        <v>100.44</v>
      </c>
      <c r="Y71" s="5">
        <f t="shared" si="61"/>
        <v>100.44</v>
      </c>
      <c r="Z71" s="79"/>
      <c r="AA71" s="212">
        <f>IF(Y71&gt;0,(Y71+SUM(Z$11:Z71))/X$6-1,"N/A")</f>
        <v>-3.6702708064676459E-3</v>
      </c>
      <c r="AB71" s="344">
        <f>IF(VLOOKUP(AB$4,Transactions!$C$5:$M$23,7,FALSE)&gt;W71,0,IF(IFERROR(VLOOKUP(AB$4,Transactions!$C$39:$N$42,8,FALSE),0)&gt;W71,VLOOKUP(AB$4,Transactions!$C$5:$M$23,5,FALSE),VLOOKUP(AB$4,Transactions!$C$5:$M$23,5,FALSE)-IFERROR(VLOOKUP(AB$4,Transactions!$C$39:$N$42,5,FALSE),0)))</f>
        <v>12</v>
      </c>
      <c r="AD71" s="315">
        <f t="shared" si="33"/>
        <v>43188</v>
      </c>
      <c r="AE71" s="88">
        <f>VLOOKUP(AD71,'Price Data'!$B$4:$AD$1048576,MATCH(AI$4,'Price Data'!$B$2:$AE$2,0),FALSE)</f>
        <v>73.19</v>
      </c>
      <c r="AF71" s="5">
        <f t="shared" si="62"/>
        <v>73.19</v>
      </c>
      <c r="AG71" s="79"/>
      <c r="AH71" s="212">
        <f>IF(AF71&gt;0,(AF71+SUM(AG$11:AG71))/AE$6-1,"N/A")</f>
        <v>3.5650623885916666E-3</v>
      </c>
      <c r="AI71" s="344">
        <f>IF(VLOOKUP(AI$4,Transactions!$C$5:$M$23,7,FALSE)&gt;AD71,0,IF(IFERROR(VLOOKUP(AI$4,Transactions!$C$39:$N$42,8,FALSE),0)&gt;AD71,VLOOKUP(AI$4,Transactions!$C$5:$M$23,5,FALSE),VLOOKUP(AI$4,Transactions!$C$5:$M$23,5,FALSE)-IFERROR(VLOOKUP(AI$4,Transactions!$C$39:$N$42,5,FALSE),0)))</f>
        <v>16</v>
      </c>
      <c r="AK71" s="315">
        <f t="shared" si="34"/>
        <v>43188</v>
      </c>
      <c r="AL71" s="88">
        <f>VLOOKUP(AK71,'Price Data'!$B$4:$AD$1048576,MATCH(AP$4,'Price Data'!$B$2:$AE$2,0),FALSE)</f>
        <v>412.83</v>
      </c>
      <c r="AM71" s="5">
        <f t="shared" si="63"/>
        <v>412.83</v>
      </c>
      <c r="AN71" s="79"/>
      <c r="AO71" s="212">
        <f>IF(AM71&gt;0,(AM71+SUM(AN$11:AN71))/AL$6-1,"N/A")</f>
        <v>-9.6675142733771979E-3</v>
      </c>
      <c r="AP71" s="344">
        <f>IF(VLOOKUP(AP$4,Transactions!$C$5:$M$23,7,FALSE)&gt;AK71,0,IF(IFERROR(VLOOKUP(AP$4,Transactions!$C$39:$N$42,8,FALSE),0)&gt;AK71,VLOOKUP(AP$4,Transactions!$C$5:$M$23,5,FALSE),VLOOKUP(AP$4,Transactions!$C$5:$M$23,5,FALSE)-IFERROR(VLOOKUP(AP$4,Transactions!$C$39:$N$42,5,FALSE),0)))</f>
        <v>3</v>
      </c>
      <c r="AR71" s="315">
        <f t="shared" si="35"/>
        <v>43188</v>
      </c>
      <c r="AS71" s="88">
        <f>VLOOKUP(AR71,'Price Data'!$B$4:$AD$1048576,MATCH(AW$4,'Price Data'!$B$2:$AE$2,0),FALSE)</f>
        <v>94.65</v>
      </c>
      <c r="AT71" s="5">
        <f t="shared" si="64"/>
        <v>94.65</v>
      </c>
      <c r="AU71" s="79"/>
      <c r="AV71" s="212">
        <f>IF(AT71&gt;0,(AT71+SUM(AU$11:AU71))/AS$6-1,"N/A")</f>
        <v>-1.5822784810125556E-3</v>
      </c>
      <c r="AW71" s="344">
        <f>IF(VLOOKUP(AW$4,Transactions!$C$5:$M$23,7,FALSE)&gt;AR71,0,IF(IFERROR(VLOOKUP(AW$4,Transactions!$C$39:$N$42,8,FALSE),0)&gt;AR71,VLOOKUP(AW$4,Transactions!$C$5:$M$23,5,FALSE),VLOOKUP(AW$4,Transactions!$C$5:$M$23,5,FALSE)-IFERROR(VLOOKUP(AW$4,Transactions!$C$39:$N$42,5,FALSE),0)))</f>
        <v>10</v>
      </c>
      <c r="AY71" s="315">
        <f t="shared" si="36"/>
        <v>43188</v>
      </c>
      <c r="AZ71" s="88">
        <f>VLOOKUP(AY71,'Price Data'!$B$4:$AD$1048576,MATCH(BD$4,'Price Data'!$B$2:$AE$2,0),FALSE)</f>
        <v>116.3</v>
      </c>
      <c r="BA71" s="5">
        <f t="shared" si="65"/>
        <v>116.3</v>
      </c>
      <c r="BB71" s="79"/>
      <c r="BC71" s="212">
        <f>IF(BA71&gt;0,(BA71+SUM(BB$11:BB71))/AZ$6-1,"N/A")</f>
        <v>3.451251078515849E-3</v>
      </c>
      <c r="BD71" s="344">
        <f>IF(VLOOKUP(BD$4,Transactions!$C$5:$M$23,7,FALSE)&gt;AY71,0,IF(IFERROR(VLOOKUP(BD$4,Transactions!$C$39:$N$42,8,FALSE),0)&gt;AY71,VLOOKUP(BD$4,Transactions!$C$5:$M$23,5,FALSE),VLOOKUP(BD$4,Transactions!$C$5:$M$23,5,FALSE)-IFERROR(VLOOKUP(BD$4,Transactions!$C$39:$N$42,5,FALSE),0)))</f>
        <v>9</v>
      </c>
      <c r="BF71" s="315">
        <f t="shared" si="37"/>
        <v>43188</v>
      </c>
      <c r="BG71" s="88">
        <f>VLOOKUP(BF71,'Price Data'!$B$4:$AD$1048576,MATCH(BK$4,'Price Data'!$B$2:$AE$2,0),FALSE)</f>
        <v>63.25</v>
      </c>
      <c r="BH71" s="5">
        <f t="shared" si="66"/>
        <v>63.25</v>
      </c>
      <c r="BI71" s="79"/>
      <c r="BJ71" s="212">
        <f>IF(BH71&gt;0,(BH71+SUM(BI$11:BI71))/BG$6-1,"N/A")</f>
        <v>3.8674934725848598E-2</v>
      </c>
      <c r="BK71" s="344">
        <f>IF(VLOOKUP(BK$4,Transactions!$C$5:$M$23,7,FALSE)&gt;BF71,0,IF(IFERROR(VLOOKUP(BK$4,Transactions!$C$39:$N$42,8,FALSE),0)&gt;BF71,VLOOKUP(BK$4,Transactions!$C$5:$M$23,5,FALSE),VLOOKUP(BK$4,Transactions!$C$5:$M$23,5,FALSE)-IFERROR(VLOOKUP(BK$4,Transactions!$C$39:$N$42,5,FALSE),0)))</f>
        <v>10</v>
      </c>
      <c r="BM71" s="315">
        <f t="shared" si="38"/>
        <v>43188</v>
      </c>
      <c r="BN71" s="88">
        <f>VLOOKUP(BM71,'Price Data'!$B$4:$AD$1048576,MATCH(BR$4,'Price Data'!$B$2:$AE$2,0),FALSE)</f>
        <v>55.61</v>
      </c>
      <c r="BO71" s="5">
        <f t="shared" si="67"/>
        <v>55.61</v>
      </c>
      <c r="BP71" s="79"/>
      <c r="BQ71" s="212">
        <f>IF(BO71&gt;0,(BO71+SUM(BP$11:BP71))/BN$6-1,"N/A")</f>
        <v>8.9788732394366244E-2</v>
      </c>
      <c r="BR71" s="344">
        <f>IF(VLOOKUP(BR$4,Transactions!$C$5:$M$23,7,FALSE)&gt;BM71,0,IF(IFERROR(VLOOKUP(BR$4,Transactions!$C$39:$N$42,8,FALSE),0)&gt;BM71,VLOOKUP(BR$4,Transactions!$C$5:$M$23,5,FALSE),VLOOKUP(BR$4,Transactions!$C$5:$M$23,5,FALSE)-IFERROR(VLOOKUP(BR$4,Transactions!$C$39:$N$42,5,FALSE),0)))</f>
        <v>12</v>
      </c>
      <c r="BT71" s="315">
        <f t="shared" si="39"/>
        <v>43188</v>
      </c>
      <c r="BU71" s="88">
        <f>VLOOKUP(BT71,'Price Data'!$B$4:$AD$1048576,MATCH(BY$4,'Price Data'!$B$2:$AE$2,0),FALSE)</f>
        <v>84.3</v>
      </c>
      <c r="BV71" s="5">
        <f t="shared" si="68"/>
        <v>84.3</v>
      </c>
      <c r="BW71" s="79"/>
      <c r="BX71" s="212">
        <f>IF(BV71&gt;0,(BV71+SUM(BW$11:BW71))/BU$6-1,"N/A")</f>
        <v>-6.6233909120915535E-2</v>
      </c>
      <c r="BY71" s="344">
        <f>IF(VLOOKUP(BY$4,Transactions!$C$5:$M$23,7,FALSE)&gt;BT71,0,IF(IFERROR(VLOOKUP(BY$4,Transactions!$C$39:$N$42,8,FALSE),0)&gt;BT71,VLOOKUP(BY$4,Transactions!$C$5:$M$23,5,FALSE),VLOOKUP(BY$4,Transactions!$C$5:$M$23,5,FALSE)-IFERROR(VLOOKUP(BY$4,Transactions!$C$39:$N$42,5,FALSE),0)))</f>
        <v>11</v>
      </c>
      <c r="CA71" s="315">
        <f t="shared" si="40"/>
        <v>43188</v>
      </c>
      <c r="CB71" s="88">
        <f>VLOOKUP(CA71,'Price Data'!$B$4:$AD$1048576,MATCH(CF$4,'Price Data'!$B$2:$AE$2,0),FALSE)</f>
        <v>227.92</v>
      </c>
      <c r="CC71" s="5">
        <f t="shared" si="69"/>
        <v>227.92</v>
      </c>
      <c r="CD71" s="79"/>
      <c r="CE71" s="212">
        <f>IF(CC71&gt;0,(CC71+SUM(CD$11:CD71))/CB$6-1,"N/A")</f>
        <v>-5.687535547096445E-4</v>
      </c>
      <c r="CF71" s="344">
        <f>IF(VLOOKUP(CF$4,Transactions!$C$5:$M$23,7,FALSE)&gt;CA71,0,IF(IFERROR(VLOOKUP(CF$4,Transactions!$C$39:$N$42,8,FALSE),0)&gt;CA71,VLOOKUP(CF$4,Transactions!$C$5:$M$23,5,FALSE),VLOOKUP(CF$4,Transactions!$C$5:$M$23,5,FALSE)-IFERROR(VLOOKUP(CF$4,Transactions!$C$39:$N$42,5,FALSE),0)))</f>
        <v>6</v>
      </c>
      <c r="CH71" s="315">
        <f t="shared" si="41"/>
        <v>43188</v>
      </c>
      <c r="CI71" s="88">
        <f>VLOOKUP(CH71,'Price Data'!$B$4:$AD$1048576,MATCH(CM$4,'Price Data'!$B$2:$AE$2,0),FALSE)</f>
        <v>75.87</v>
      </c>
      <c r="CJ71" s="5">
        <f t="shared" si="70"/>
        <v>75.87</v>
      </c>
      <c r="CK71" s="79"/>
      <c r="CL71" s="212">
        <f>IF(CJ71&gt;0,(CJ71+SUM(CK$11:CK71))/CI$6-1,"N/A")</f>
        <v>3.0562347188264116E-2</v>
      </c>
      <c r="CM71" s="344">
        <f>IF(VLOOKUP(CM$4,Transactions!$C$5:$M$23,7,FALSE)&gt;CH71,0,IF(IFERROR(VLOOKUP(CM$4,Transactions!$C$39:$N$42,8,FALSE),0)&gt;CH71,VLOOKUP(CM$4,Transactions!$C$5:$M$23,5,FALSE),VLOOKUP(CM$4,Transactions!$C$5:$M$23,5,FALSE)-IFERROR(VLOOKUP(CM$4,Transactions!$C$39:$N$42,5,FALSE),0)))</f>
        <v>19</v>
      </c>
      <c r="CO71" s="315">
        <f t="shared" si="42"/>
        <v>43188</v>
      </c>
      <c r="CP71" s="88">
        <f>VLOOKUP(CO71,'Price Data'!$B$4:$AD$1048576,MATCH(CT$4,'Price Data'!$B$2:$AE$2,0),FALSE)</f>
        <v>115.77</v>
      </c>
      <c r="CQ71" s="5">
        <f t="shared" si="71"/>
        <v>115.77</v>
      </c>
      <c r="CR71" s="79"/>
      <c r="CS71" s="212">
        <f>IF(CQ71&gt;0,(CQ71+SUM(CR$11:CR71))/CP$6-1,"N/A")</f>
        <v>3.3018867924528239E-2</v>
      </c>
      <c r="CT71" s="344">
        <f>IF(VLOOKUP(CT$4,Transactions!$C$5:$M$23,7,FALSE)&gt;CO71,0,IF(IFERROR(VLOOKUP(CT$4,Transactions!$C$39:$N$42,8,FALSE),0)&gt;CO71,VLOOKUP(CT$4,Transactions!$C$5:$M$23,5,FALSE),VLOOKUP(CT$4,Transactions!$C$5:$M$23,5,FALSE)-IFERROR(VLOOKUP(CT$4,Transactions!$C$39:$N$42,5,FALSE),0)))</f>
        <v>7</v>
      </c>
      <c r="CV71" s="315">
        <f t="shared" si="43"/>
        <v>43188</v>
      </c>
      <c r="CW71" s="88">
        <f>VLOOKUP(CV71,'Price Data'!$B$4:$AD$1048576,MATCH(DA$4,'Price Data'!$B$2:$AE$2,0),FALSE)</f>
        <v>197.96</v>
      </c>
      <c r="CX71" s="5">
        <f t="shared" si="72"/>
        <v>197.96</v>
      </c>
      <c r="CY71" s="79"/>
      <c r="CZ71" s="212">
        <f>IF(CX71&gt;0,(CX71+SUM(CY$11:CY71))/CW$6-1,"N/A")</f>
        <v>5.4585083196002415E-2</v>
      </c>
      <c r="DA71" s="344">
        <f>IF(VLOOKUP(DA$4,Transactions!$C$5:$M$23,7,FALSE)&gt;CV71,0,IF(IFERROR(VLOOKUP(DA$4,Transactions!$C$39:$N$42,8,FALSE),0)&gt;CV71,VLOOKUP(DA$4,Transactions!$C$5:$M$23,5,FALSE),VLOOKUP(DA$4,Transactions!$C$5:$M$23,5,FALSE)-IFERROR(VLOOKUP(DA$4,Transactions!$C$39:$N$42,5,FALSE),0)))</f>
        <v>9.4038062835574934</v>
      </c>
      <c r="DC71" s="315">
        <f t="shared" si="44"/>
        <v>43188</v>
      </c>
      <c r="DD71" s="88">
        <f>VLOOKUP(DC71,'Price Data'!$B$4:$AD$1048576,MATCH(DH$4,'Price Data'!$B$2:$AE$2,0),FALSE)</f>
        <v>156.34</v>
      </c>
      <c r="DE71" s="5">
        <f t="shared" si="73"/>
        <v>156.34</v>
      </c>
      <c r="DF71" s="79"/>
      <c r="DG71" s="212">
        <f>IF(DE71&gt;0,(DE71+SUM(DF$11:DF71))/DD$6-1,"N/A")</f>
        <v>-7.4919390529175622E-3</v>
      </c>
      <c r="DH71" s="344">
        <f>IF(VLOOKUP(DH$4,Transactions!$C$5:$M$23,7,FALSE)&gt;DC71,0,IF(IFERROR(VLOOKUP(DH$4,Transactions!$C$39:$N$42,8,FALSE),0)&gt;DC71,VLOOKUP(DH$4,Transactions!$C$5:$M$23,5,FALSE),VLOOKUP(DH$4,Transactions!$C$5:$M$23,5,FALSE)-IFERROR(VLOOKUP(DH$4,Transactions!$C$39:$N$42,5,FALSE),0)))</f>
        <v>17.508490526540918</v>
      </c>
      <c r="DJ71" s="315">
        <f t="shared" si="45"/>
        <v>43188</v>
      </c>
      <c r="DK71" s="88">
        <f>VLOOKUP(DJ71,'Price Data'!$B$4:$AD$1048576,MATCH(DO$4,'Price Data'!$B$2:$AE$2,0),FALSE)</f>
        <v>240.11</v>
      </c>
      <c r="DL71" s="5">
        <f t="shared" si="74"/>
        <v>240.11</v>
      </c>
      <c r="DM71" s="79"/>
      <c r="DN71" s="212">
        <f>IF(DL71&gt;0,(DL71+SUM(DM$11:DM71))/DK$6-1,"N/A")</f>
        <v>-3.5592608922201285E-2</v>
      </c>
      <c r="DO71" s="344">
        <f>IF(VLOOKUP(DO$4,Transactions!$C$5:$M$23,7,FALSE)&gt;DJ71,0,IF(IFERROR(VLOOKUP(DO$4,Transactions!$C$39:$N$42,8,FALSE),0)&gt;DJ71,VLOOKUP(DO$4,Transactions!$C$5:$M$23,5,FALSE),VLOOKUP(DO$4,Transactions!$C$5:$M$23,5,FALSE)-IFERROR(VLOOKUP(DO$4,Transactions!$C$39:$N$42,5,FALSE),0)))</f>
        <v>8</v>
      </c>
      <c r="DQ71" s="315">
        <f t="shared" si="46"/>
        <v>43188</v>
      </c>
      <c r="DR71" s="88">
        <f>VLOOKUP(DQ71,'Price Data'!$B$4:$AD$1048576,MATCH(DV$4,'Price Data'!$B$2:$AE$2,0),FALSE)</f>
        <v>91.27</v>
      </c>
      <c r="DS71" s="5">
        <f t="shared" si="75"/>
        <v>91.27</v>
      </c>
      <c r="DT71" s="79"/>
      <c r="DU71" s="212">
        <f>IF(DS71&gt;0,(DS71+SUM(DT$11:DT71))/DR$6-1,"N/A")</f>
        <v>7.1896188917465409E-2</v>
      </c>
      <c r="DV71" s="344">
        <f>IF(VLOOKUP(DV$4,Transactions!$C$5:$M$23,7,FALSE)&gt;DQ71,0,IF(IFERROR(VLOOKUP(DV$4,Transactions!$C$39:$N$42,8,FALSE),0)&gt;DQ71,VLOOKUP(DV$4,Transactions!$C$5:$M$23,5,FALSE),VLOOKUP(DV$4,Transactions!$C$5:$M$23,5,FALSE)-IFERROR(VLOOKUP(DV$4,Transactions!$C$39:$N$42,5,FALSE),0)))</f>
        <v>23</v>
      </c>
      <c r="DX71" s="315">
        <f t="shared" si="47"/>
        <v>43188</v>
      </c>
      <c r="DY71" s="88">
        <f>VLOOKUP(DX71,'Price Data'!$B$4:$AD$1048576,MATCH(EC$4,'Price Data'!$B$2:$AE$2,0),FALSE)</f>
        <v>66.44</v>
      </c>
      <c r="DZ71" s="5">
        <f t="shared" si="76"/>
        <v>66.44</v>
      </c>
      <c r="EA71" s="79"/>
      <c r="EB71" s="212">
        <f>IF(DZ71&gt;0,(DZ71+SUM(EA$11:EA71))/DY$6-1,"N/A")</f>
        <v>6.53876898481216E-2</v>
      </c>
      <c r="EC71" s="344">
        <f>IF(VLOOKUP(EC$4,Transactions!$C$5:$M$23,7,FALSE)&gt;DX71,0,IF(IFERROR(VLOOKUP(EC$4,Transactions!$C$39:$N$42,8,FALSE),0)&gt;DX71,VLOOKUP(EC$4,Transactions!$C$5:$M$23,5,FALSE),VLOOKUP(EC$4,Transactions!$C$5:$M$23,5,FALSE)-IFERROR(VLOOKUP(EC$4,Transactions!$C$39:$N$42,5,FALSE),0)))</f>
        <v>27</v>
      </c>
      <c r="EF71" s="315">
        <f t="shared" si="48"/>
        <v>43188</v>
      </c>
      <c r="EG71" s="88">
        <f>VLOOKUP(EF71,'Price Data'!$B$4:$AD$1048576,MATCH(EK$4,'Price Data'!$B$2:$AE$2,0),FALSE)</f>
        <v>10.78</v>
      </c>
      <c r="EH71" s="5">
        <f t="shared" si="77"/>
        <v>10.78</v>
      </c>
      <c r="EI71" s="79">
        <v>1.0999999999999999E-2</v>
      </c>
      <c r="EJ71" s="212">
        <f>IF(EH71&gt;0,(EH71+SUM(EI$11:EI71))/EG$6-1,"N/A")</f>
        <v>2.8810408921930986E-3</v>
      </c>
      <c r="EK71" s="344">
        <f>IF(VLOOKUP(EK$4,Transactions!$C$26:$M$34,7,FALSE)&gt;EF71,0,IF(IFERROR(VLOOKUP(EK$4,Transactions!$C$45:$N108,8,FALSE),0)&gt;EF71,VLOOKUP(EK$4,Transactions!$C$26:$M$34,5,FALSE),VLOOKUP(EK$4,Transactions!$C$26:$M$34,5,FALSE)-IFERROR(VLOOKUP(EK$4,Transactions!$C$45:$N$47,5,FALSE),0)))</f>
        <v>181.2267657992565</v>
      </c>
      <c r="EM71" s="315">
        <f t="shared" si="49"/>
        <v>43188</v>
      </c>
      <c r="EN71" s="88">
        <f>VLOOKUP(EM71,'Price Data'!$B$4:$AD$1048576,MATCH(ER$4,'Price Data'!$B$2:$AE$2,0),FALSE)</f>
        <v>85.64</v>
      </c>
      <c r="EO71" s="5">
        <f t="shared" si="78"/>
        <v>85.64</v>
      </c>
      <c r="EP71" s="79"/>
      <c r="EQ71" s="212">
        <f>IF(EO71&gt;0,(EO71+SUM(EP$11:EP71))/EN$6-1,"N/A")</f>
        <v>-1.0462984185193758E-2</v>
      </c>
      <c r="ER71" s="344">
        <f>IF(VLOOKUP(ER$4,Transactions!$C$26:$M$34,7,FALSE)&gt;EM71,0,IF(IFERROR(VLOOKUP(ER$4,Transactions!$C$45:$N108,8,FALSE),0)&gt;EM71,VLOOKUP(ER$4,Transactions!$C$26:$M$34,5,FALSE),VLOOKUP(ER$4,Transactions!$C$26:$M$34,5,FALSE)-IFERROR(VLOOKUP(ER$4,Transactions!$C$45:$N$47,5,FALSE),0)))</f>
        <v>0</v>
      </c>
      <c r="ET71" s="315">
        <f t="shared" si="50"/>
        <v>43188</v>
      </c>
      <c r="EU71" s="88">
        <f>VLOOKUP(ET71,'Price Data'!$B$4:$AD$1048576,MATCH(EY$4,'Price Data'!$B$2:$AE$2,0),FALSE)</f>
        <v>84.84</v>
      </c>
      <c r="EV71" s="5">
        <f t="shared" si="79"/>
        <v>84.84</v>
      </c>
      <c r="EW71" s="79"/>
      <c r="EX71" s="212">
        <f>IF(EV71&gt;0,(EV71+SUM(EW$11:EW71))/EU$6-1,"N/A")</f>
        <v>-2.4110310104130894E-2</v>
      </c>
      <c r="EY71" s="344">
        <f>IF(VLOOKUP(EY$4,Transactions!$C$26:$M$34,7,FALSE)&gt;ET71,0,IF(IFERROR(VLOOKUP(EY$4,Transactions!$C$45:$N108,8,FALSE),0)&gt;ET71,VLOOKUP(EY$4,Transactions!$C$26:$M$34,5,FALSE),VLOOKUP(EY$4,Transactions!$C$26:$M$34,5,FALSE)-IFERROR(VLOOKUP(EY$4,Transactions!$C$45:$N$47,5,FALSE),0)))</f>
        <v>12.608879734523402</v>
      </c>
      <c r="FA71" s="315">
        <f t="shared" si="51"/>
        <v>43188</v>
      </c>
      <c r="FB71" s="88">
        <f>VLOOKUP(FA71,'Price Data'!$B$4:$AD$1048576,MATCH(FF$4,'Price Data'!$B$2:$AE$2,0),FALSE)</f>
        <v>50.36</v>
      </c>
      <c r="FC71" s="5">
        <f t="shared" si="80"/>
        <v>50.36</v>
      </c>
      <c r="FD71" s="79"/>
      <c r="FE71" s="212">
        <f>IF(FC71&gt;0,(FC71+SUM(FD$11:FD71))/FB$6-1,"N/A")</f>
        <v>-1.3458162668227081E-2</v>
      </c>
      <c r="FF71" s="344">
        <f>IF(VLOOKUP(FF$4,Transactions!$C$26:$M$34,7,FALSE)&gt;FA71,0,IF(IFERROR(VLOOKUP(FF$4,Transactions!$C$45:$N108,8,FALSE),0)&gt;FA71,VLOOKUP(FF$4,Transactions!$C$26:$M$34,5,FALSE),VLOOKUP(FF$4,Transactions!$C$26:$M$34,5,FALSE)-IFERROR(VLOOKUP(FF$4,Transactions!$C$45:$N$47,5,FALSE),0)))</f>
        <v>20.356738833625901</v>
      </c>
      <c r="FH71" s="315">
        <f t="shared" si="52"/>
        <v>43188</v>
      </c>
      <c r="FI71" s="88">
        <f>VLOOKUP(FH71,'Price Data'!$B$4:$AD$1048576,MATCH(FM$4,'Price Data'!$B$2:$AE$2,0),FALSE)</f>
        <v>24.39</v>
      </c>
      <c r="FJ71" s="5">
        <f t="shared" si="81"/>
        <v>24.39</v>
      </c>
      <c r="FK71" s="79"/>
      <c r="FL71" s="212">
        <f>IF(FJ71&gt;0,(FJ71+SUM(FK$11:FK71))/FI$6-1,"N/A")</f>
        <v>1.6427104722791519E-3</v>
      </c>
      <c r="FM71" s="344">
        <f>IF(VLOOKUP(FM$4,Transactions!$C$26:$M$34,7,FALSE)&gt;FH71,0,IF(IFERROR(VLOOKUP(FM$4,Transactions!$C$45:$N108,8,FALSE),0)&gt;FH71,VLOOKUP(FM$4,Transactions!$C$26:$M$34,5,FALSE),VLOOKUP(FM$4,Transactions!$C$26:$M$34,5,FALSE)-IFERROR(VLOOKUP(FM$4,Transactions!$C$45:$N$47,5,FALSE),0)))</f>
        <v>64.516221765913755</v>
      </c>
      <c r="FO71" s="315">
        <f t="shared" si="53"/>
        <v>43188</v>
      </c>
      <c r="FP71" s="88">
        <f>VLOOKUP(FO71,'Price Data'!$B$4:$AD$1048576,MATCH(FT$4,'Price Data'!$B$2:$AE$2,0),FALSE)</f>
        <v>103.19</v>
      </c>
      <c r="FQ71" s="5">
        <f t="shared" si="82"/>
        <v>103.19</v>
      </c>
      <c r="FR71" s="79"/>
      <c r="FS71" s="212">
        <f>IF(FQ71&gt;0,(FQ71+SUM(FR$11:FR71))/FP$6-1,"N/A")</f>
        <v>-1.9446812541441649E-2</v>
      </c>
      <c r="FT71" s="344">
        <f>IF(VLOOKUP(FT$4,Transactions!$C$26:$M$34,7,FALSE)&gt;FO71,0,IF(IFERROR(VLOOKUP(FT$4,Transactions!$C$45:$N108,8,FALSE),0)&gt;FO71,VLOOKUP(FT$4,Transactions!$C$26:$M$34,5,FALSE),VLOOKUP(FT$4,Transactions!$C$26:$M$34,5,FALSE)-IFERROR(VLOOKUP(FT$4,Transactions!$C$45:$N$47,5,FALSE),0)))</f>
        <v>4.6685611442644692</v>
      </c>
      <c r="FV71" s="315">
        <f t="shared" si="54"/>
        <v>43188</v>
      </c>
      <c r="FW71" s="88">
        <f>VLOOKUP(FV71,'Price Data'!$B$4:$AD$1048576,MATCH(GA$4,'Price Data'!$B$2:$AE$2,0),FALSE)</f>
        <v>112.82</v>
      </c>
      <c r="FX71" s="5">
        <f t="shared" si="83"/>
        <v>0</v>
      </c>
      <c r="FY71" s="79"/>
      <c r="FZ71" s="212" t="str">
        <f>IF(FX71&gt;0,(FX71+SUM(FY$11:FY71))/FW$6-1,"N/A")</f>
        <v>N/A</v>
      </c>
      <c r="GA71" s="344">
        <f>IF(VLOOKUP(GA$4,Transactions!$C$26:$M$34,7,FALSE)&gt;FV71,0,IF(IFERROR(VLOOKUP(GA$4,Transactions!$C$45:$N108,8,FALSE),0)&gt;FV71,VLOOKUP(GA$4,Transactions!$C$26:$M$34,5,FALSE),VLOOKUP(GA$4,Transactions!$C$26:$M$34,5,FALSE)-IFERROR(VLOOKUP(GA$4,Transactions!$C$45:$N$47,5,FALSE),0)))</f>
        <v>0</v>
      </c>
      <c r="GD71" s="315">
        <f t="shared" si="55"/>
        <v>43188</v>
      </c>
      <c r="GE71" s="88">
        <f>VLOOKUP(GD71,'Price Data'!$B$4:$AD$1048576,MATCH(GI$4,'Price Data'!$B$2:$AE$2,0),FALSE)</f>
        <v>1565.5619999999999</v>
      </c>
      <c r="GF71" s="5">
        <f t="shared" si="84"/>
        <v>1565.5619999999999</v>
      </c>
      <c r="GG71" s="79"/>
      <c r="GH71" s="212">
        <f>IF(GF71&gt;0,(GF71+SUM(GG$11:GG71))/GE$6-1,"N/A")</f>
        <v>-1.087207869747342E-2</v>
      </c>
      <c r="GI71" s="374">
        <v>0.5</v>
      </c>
      <c r="GK71" s="315">
        <f t="shared" si="56"/>
        <v>43188</v>
      </c>
      <c r="GL71" s="88">
        <f>VLOOKUP(GK71,'Price Data'!$B$4:$AD$1048576,MATCH(GP$4,'Price Data'!$B$2:$AE$2,0),FALSE)</f>
        <v>2065.5300000000002</v>
      </c>
      <c r="GM71" s="5">
        <f t="shared" si="26"/>
        <v>2065.5300000000002</v>
      </c>
      <c r="GN71" s="79"/>
      <c r="GO71" s="212">
        <f>IF(GM71&gt;0,(GM71+SUM(GN$11:GN71))/GL$6-1,"N/A")</f>
        <v>-1.8027526206945588E-2</v>
      </c>
      <c r="GP71" s="374">
        <v>0.2</v>
      </c>
      <c r="GR71" s="315">
        <f t="shared" si="57"/>
        <v>43188</v>
      </c>
      <c r="GS71" s="88">
        <f>VLOOKUP(GR71,'Price Data'!$B$4:$AD$1048576,MATCH(GW$4,'Price Data'!$B$2:$AE$2,0),FALSE)</f>
        <v>2016.48</v>
      </c>
      <c r="GT71" s="5">
        <f t="shared" si="85"/>
        <v>2016.48</v>
      </c>
      <c r="GU71" s="79"/>
      <c r="GV71" s="212">
        <f>IF(GT71&gt;0,(GT71+SUM(GU$11:GU71))/GS$6-1,"N/A")</f>
        <v>-1.4606351735023448E-2</v>
      </c>
      <c r="GW71" s="374">
        <v>0.3</v>
      </c>
    </row>
    <row r="72" spans="1:205" x14ac:dyDescent="0.25">
      <c r="A72">
        <v>62</v>
      </c>
      <c r="B72" s="315">
        <f>'Price Data'!B66</f>
        <v>43192</v>
      </c>
      <c r="C72" s="200">
        <f t="shared" si="58"/>
        <v>22480.052208844863</v>
      </c>
      <c r="D72" s="200">
        <f t="shared" si="28"/>
        <v>0</v>
      </c>
      <c r="E72" s="200">
        <f t="shared" si="59"/>
        <v>6093.302829542894</v>
      </c>
      <c r="F72" s="200">
        <f t="shared" si="29"/>
        <v>10.222934601523074</v>
      </c>
      <c r="I72" s="315">
        <f t="shared" si="30"/>
        <v>43192</v>
      </c>
      <c r="J72" s="88">
        <f>VLOOKUP(I72,'Price Data'!$B$4:$AD$1048576,MATCH(N$4,'Price Data'!$B$2:$AE$2,0),FALSE)</f>
        <v>61.04</v>
      </c>
      <c r="K72" s="5">
        <f t="shared" si="0"/>
        <v>0</v>
      </c>
      <c r="M72" s="212" t="str">
        <f>IF(K72&gt;0,(K72+SUM(L$11:L72))/J$6-1,"N/A")</f>
        <v>N/A</v>
      </c>
      <c r="N72" s="344">
        <f>IF(VLOOKUP(N$4,Transactions!$C$5:$M$23,7,FALSE)&gt;I72,0,IF(IFERROR(VLOOKUP(N$4,Transactions!$C$39:$N$42,8,FALSE),0)&gt;I72,VLOOKUP(N$4,Transactions!$C$5:$M$23,5,FALSE),VLOOKUP(N$4,Transactions!$C$5:$M$23,5,FALSE)-IFERROR(VLOOKUP(N$4,Transactions!$C$39:$N$42,5,FALSE),0)))</f>
        <v>0</v>
      </c>
      <c r="P72" s="315">
        <f t="shared" si="31"/>
        <v>43192</v>
      </c>
      <c r="Q72" s="88">
        <f>VLOOKUP(P72,'Price Data'!$B$4:$AD$1048576,MATCH(U$4,'Price Data'!$B$2:$AE$2,0),FALSE)</f>
        <v>55.7</v>
      </c>
      <c r="R72" s="5">
        <f t="shared" si="60"/>
        <v>55.7</v>
      </c>
      <c r="T72" s="212">
        <f>IF(R72&gt;0,(R72+SUM(S$11:S72))/Q$6-1,"N/A")</f>
        <v>-1.8502202643171706E-2</v>
      </c>
      <c r="U72" s="344">
        <f>IF(VLOOKUP(U$4,Transactions!$C$5:$M$23,7,FALSE)&gt;P72,0,IF(IFERROR(VLOOKUP(U$4,Transactions!$C$39:$N$42,8,FALSE),0)&gt;P72,VLOOKUP(U$4,Transactions!$C$5:$M$23,5,FALSE),VLOOKUP(U$4,Transactions!$C$5:$M$23,5,FALSE)-IFERROR(VLOOKUP(U$4,Transactions!$C$39:$N$42,5,FALSE),0)))</f>
        <v>20</v>
      </c>
      <c r="W72" s="315">
        <f t="shared" si="32"/>
        <v>43192</v>
      </c>
      <c r="X72" s="88">
        <f>VLOOKUP(W72,'Price Data'!$B$4:$AD$1048576,MATCH(AB$4,'Price Data'!$B$2:$AE$2,0),FALSE)</f>
        <v>98.66</v>
      </c>
      <c r="Y72" s="5">
        <f t="shared" si="61"/>
        <v>98.66</v>
      </c>
      <c r="Z72" s="79"/>
      <c r="AA72" s="212">
        <f>IF(Y72&gt;0,(Y72+SUM(Z$11:Z72))/X$6-1,"N/A")</f>
        <v>-2.1327249280825411E-2</v>
      </c>
      <c r="AB72" s="344">
        <f>IF(VLOOKUP(AB$4,Transactions!$C$5:$M$23,7,FALSE)&gt;W72,0,IF(IFERROR(VLOOKUP(AB$4,Transactions!$C$39:$N$42,8,FALSE),0)&gt;W72,VLOOKUP(AB$4,Transactions!$C$5:$M$23,5,FALSE),VLOOKUP(AB$4,Transactions!$C$5:$M$23,5,FALSE)-IFERROR(VLOOKUP(AB$4,Transactions!$C$39:$N$42,5,FALSE),0)))</f>
        <v>12</v>
      </c>
      <c r="AD72" s="315">
        <f t="shared" si="33"/>
        <v>43192</v>
      </c>
      <c r="AE72" s="88">
        <f>VLOOKUP(AD72,'Price Data'!$B$4:$AD$1048576,MATCH(AI$4,'Price Data'!$B$2:$AE$2,0),FALSE)</f>
        <v>68.64</v>
      </c>
      <c r="AF72" s="5">
        <f t="shared" si="62"/>
        <v>68.64</v>
      </c>
      <c r="AG72" s="79"/>
      <c r="AH72" s="212">
        <f>IF(AF72&gt;0,(AF72+SUM(AG$11:AG72))/AE$6-1,"N/A")</f>
        <v>-5.882352941176483E-2</v>
      </c>
      <c r="AI72" s="344">
        <f>IF(VLOOKUP(AI$4,Transactions!$C$5:$M$23,7,FALSE)&gt;AD72,0,IF(IFERROR(VLOOKUP(AI$4,Transactions!$C$39:$N$42,8,FALSE),0)&gt;AD72,VLOOKUP(AI$4,Transactions!$C$5:$M$23,5,FALSE),VLOOKUP(AI$4,Transactions!$C$5:$M$23,5,FALSE)-IFERROR(VLOOKUP(AI$4,Transactions!$C$39:$N$42,5,FALSE),0)))</f>
        <v>16</v>
      </c>
      <c r="AK72" s="315">
        <f t="shared" si="34"/>
        <v>43192</v>
      </c>
      <c r="AL72" s="88">
        <f>VLOOKUP(AK72,'Price Data'!$B$4:$AD$1048576,MATCH(AP$4,'Price Data'!$B$2:$AE$2,0),FALSE)</f>
        <v>400.89</v>
      </c>
      <c r="AM72" s="5">
        <f t="shared" si="63"/>
        <v>400.89</v>
      </c>
      <c r="AN72" s="79"/>
      <c r="AO72" s="212">
        <f>IF(AM72&gt;0,(AM72+SUM(AN$11:AN72))/AL$6-1,"N/A")</f>
        <v>-3.8310224056038011E-2</v>
      </c>
      <c r="AP72" s="344">
        <f>IF(VLOOKUP(AP$4,Transactions!$C$5:$M$23,7,FALSE)&gt;AK72,0,IF(IFERROR(VLOOKUP(AP$4,Transactions!$C$39:$N$42,8,FALSE),0)&gt;AK72,VLOOKUP(AP$4,Transactions!$C$5:$M$23,5,FALSE),VLOOKUP(AP$4,Transactions!$C$5:$M$23,5,FALSE)-IFERROR(VLOOKUP(AP$4,Transactions!$C$39:$N$42,5,FALSE),0)))</f>
        <v>3</v>
      </c>
      <c r="AR72" s="315">
        <f t="shared" si="35"/>
        <v>43192</v>
      </c>
      <c r="AS72" s="88">
        <f>VLOOKUP(AR72,'Price Data'!$B$4:$AD$1048576,MATCH(AW$4,'Price Data'!$B$2:$AE$2,0),FALSE)</f>
        <v>91.46</v>
      </c>
      <c r="AT72" s="5">
        <f t="shared" si="64"/>
        <v>91.46</v>
      </c>
      <c r="AU72" s="79"/>
      <c r="AV72" s="212">
        <f>IF(AT72&gt;0,(AT72+SUM(AU$11:AU72))/AS$6-1,"N/A")</f>
        <v>-3.5232067510548526E-2</v>
      </c>
      <c r="AW72" s="344">
        <f>IF(VLOOKUP(AW$4,Transactions!$C$5:$M$23,7,FALSE)&gt;AR72,0,IF(IFERROR(VLOOKUP(AW$4,Transactions!$C$39:$N$42,8,FALSE),0)&gt;AR72,VLOOKUP(AW$4,Transactions!$C$5:$M$23,5,FALSE),VLOOKUP(AW$4,Transactions!$C$5:$M$23,5,FALSE)-IFERROR(VLOOKUP(AW$4,Transactions!$C$39:$N$42,5,FALSE),0)))</f>
        <v>10</v>
      </c>
      <c r="AY72" s="315">
        <f t="shared" si="36"/>
        <v>43192</v>
      </c>
      <c r="AZ72" s="88">
        <f>VLOOKUP(AY72,'Price Data'!$B$4:$AD$1048576,MATCH(BD$4,'Price Data'!$B$2:$AE$2,0),FALSE)</f>
        <v>115.3</v>
      </c>
      <c r="BA72" s="5">
        <f t="shared" si="65"/>
        <v>115.3</v>
      </c>
      <c r="BB72" s="79"/>
      <c r="BC72" s="212">
        <f>IF(BA72&gt;0,(BA72+SUM(BB$11:BB72))/AZ$6-1,"N/A")</f>
        <v>-5.1768766177739955E-3</v>
      </c>
      <c r="BD72" s="344">
        <f>IF(VLOOKUP(BD$4,Transactions!$C$5:$M$23,7,FALSE)&gt;AY72,0,IF(IFERROR(VLOOKUP(BD$4,Transactions!$C$39:$N$42,8,FALSE),0)&gt;AY72,VLOOKUP(BD$4,Transactions!$C$5:$M$23,5,FALSE),VLOOKUP(BD$4,Transactions!$C$5:$M$23,5,FALSE)-IFERROR(VLOOKUP(BD$4,Transactions!$C$39:$N$42,5,FALSE),0)))</f>
        <v>9</v>
      </c>
      <c r="BF72" s="315">
        <f t="shared" si="37"/>
        <v>43192</v>
      </c>
      <c r="BG72" s="88">
        <f>VLOOKUP(BF72,'Price Data'!$B$4:$AD$1048576,MATCH(BK$4,'Price Data'!$B$2:$AE$2,0),FALSE)</f>
        <v>62</v>
      </c>
      <c r="BH72" s="5">
        <f t="shared" si="66"/>
        <v>62</v>
      </c>
      <c r="BI72" s="79"/>
      <c r="BJ72" s="212">
        <f>IF(BH72&gt;0,(BH72+SUM(BI$11:BI72))/BG$6-1,"N/A")</f>
        <v>1.8276762402088753E-2</v>
      </c>
      <c r="BK72" s="344">
        <f>IF(VLOOKUP(BK$4,Transactions!$C$5:$M$23,7,FALSE)&gt;BF72,0,IF(IFERROR(VLOOKUP(BK$4,Transactions!$C$39:$N$42,8,FALSE),0)&gt;BF72,VLOOKUP(BK$4,Transactions!$C$5:$M$23,5,FALSE),VLOOKUP(BK$4,Transactions!$C$5:$M$23,5,FALSE)-IFERROR(VLOOKUP(BK$4,Transactions!$C$39:$N$42,5,FALSE),0)))</f>
        <v>10</v>
      </c>
      <c r="BM72" s="315">
        <f t="shared" si="38"/>
        <v>43192</v>
      </c>
      <c r="BN72" s="88">
        <f>VLOOKUP(BM72,'Price Data'!$B$4:$AD$1048576,MATCH(BR$4,'Price Data'!$B$2:$AE$2,0),FALSE)</f>
        <v>52.89</v>
      </c>
      <c r="BO72" s="5">
        <f t="shared" si="67"/>
        <v>52.89</v>
      </c>
      <c r="BP72" s="79"/>
      <c r="BQ72" s="212">
        <f>IF(BO72&gt;0,(BO72+SUM(BP$11:BP72))/BN$6-1,"N/A")</f>
        <v>3.6580594679186396E-2</v>
      </c>
      <c r="BR72" s="344">
        <f>IF(VLOOKUP(BR$4,Transactions!$C$5:$M$23,7,FALSE)&gt;BM72,0,IF(IFERROR(VLOOKUP(BR$4,Transactions!$C$39:$N$42,8,FALSE),0)&gt;BM72,VLOOKUP(BR$4,Transactions!$C$5:$M$23,5,FALSE),VLOOKUP(BR$4,Transactions!$C$5:$M$23,5,FALSE)-IFERROR(VLOOKUP(BR$4,Transactions!$C$39:$N$42,5,FALSE),0)))</f>
        <v>12</v>
      </c>
      <c r="BT72" s="315">
        <f t="shared" si="39"/>
        <v>43192</v>
      </c>
      <c r="BU72" s="88">
        <f>VLOOKUP(BT72,'Price Data'!$B$4:$AD$1048576,MATCH(BY$4,'Price Data'!$B$2:$AE$2,0),FALSE)</f>
        <v>83.75</v>
      </c>
      <c r="BV72" s="5">
        <f t="shared" si="68"/>
        <v>83.75</v>
      </c>
      <c r="BW72" s="79"/>
      <c r="BX72" s="212">
        <f>IF(BV72&gt;0,(BV72+SUM(BW$11:BW72))/BU$6-1,"N/A")</f>
        <v>-7.2285179887776496E-2</v>
      </c>
      <c r="BY72" s="344">
        <f>IF(VLOOKUP(BY$4,Transactions!$C$5:$M$23,7,FALSE)&gt;BT72,0,IF(IFERROR(VLOOKUP(BY$4,Transactions!$C$39:$N$42,8,FALSE),0)&gt;BT72,VLOOKUP(BY$4,Transactions!$C$5:$M$23,5,FALSE),VLOOKUP(BY$4,Transactions!$C$5:$M$23,5,FALSE)-IFERROR(VLOOKUP(BY$4,Transactions!$C$39:$N$42,5,FALSE),0)))</f>
        <v>11</v>
      </c>
      <c r="CA72" s="315">
        <f t="shared" si="40"/>
        <v>43192</v>
      </c>
      <c r="CB72" s="88">
        <f>VLOOKUP(CA72,'Price Data'!$B$4:$AD$1048576,MATCH(CF$4,'Price Data'!$B$2:$AE$2,0),FALSE)</f>
        <v>228.16</v>
      </c>
      <c r="CC72" s="5">
        <f t="shared" si="69"/>
        <v>228.16</v>
      </c>
      <c r="CD72" s="79"/>
      <c r="CE72" s="212">
        <f>IF(CC72&gt;0,(CC72+SUM(CD$11:CD72))/CB$6-1,"N/A")</f>
        <v>4.8125300783130598E-4</v>
      </c>
      <c r="CF72" s="344">
        <f>IF(VLOOKUP(CF$4,Transactions!$C$5:$M$23,7,FALSE)&gt;CA72,0,IF(IFERROR(VLOOKUP(CF$4,Transactions!$C$39:$N$42,8,FALSE),0)&gt;CA72,VLOOKUP(CF$4,Transactions!$C$5:$M$23,5,FALSE),VLOOKUP(CF$4,Transactions!$C$5:$M$23,5,FALSE)-IFERROR(VLOOKUP(CF$4,Transactions!$C$39:$N$42,5,FALSE),0)))</f>
        <v>6</v>
      </c>
      <c r="CH72" s="315">
        <f t="shared" si="41"/>
        <v>43192</v>
      </c>
      <c r="CI72" s="88">
        <f>VLOOKUP(CH72,'Price Data'!$B$4:$AD$1048576,MATCH(CM$4,'Price Data'!$B$2:$AE$2,0),FALSE)</f>
        <v>75</v>
      </c>
      <c r="CJ72" s="5">
        <f t="shared" si="70"/>
        <v>75</v>
      </c>
      <c r="CK72" s="79"/>
      <c r="CL72" s="212">
        <f>IF(CJ72&gt;0,(CJ72+SUM(CK$11:CK72))/CI$6-1,"N/A")</f>
        <v>1.8744906275468542E-2</v>
      </c>
      <c r="CM72" s="344">
        <f>IF(VLOOKUP(CM$4,Transactions!$C$5:$M$23,7,FALSE)&gt;CH72,0,IF(IFERROR(VLOOKUP(CM$4,Transactions!$C$39:$N$42,8,FALSE),0)&gt;CH72,VLOOKUP(CM$4,Transactions!$C$5:$M$23,5,FALSE),VLOOKUP(CM$4,Transactions!$C$5:$M$23,5,FALSE)-IFERROR(VLOOKUP(CM$4,Transactions!$C$39:$N$42,5,FALSE),0)))</f>
        <v>19</v>
      </c>
      <c r="CO72" s="315">
        <f t="shared" si="42"/>
        <v>43192</v>
      </c>
      <c r="CP72" s="88">
        <f>VLOOKUP(CO72,'Price Data'!$B$4:$AD$1048576,MATCH(CT$4,'Price Data'!$B$2:$AE$2,0),FALSE)</f>
        <v>110.8</v>
      </c>
      <c r="CQ72" s="5">
        <f t="shared" si="71"/>
        <v>110.8</v>
      </c>
      <c r="CR72" s="79"/>
      <c r="CS72" s="212">
        <f>IF(CQ72&gt;0,(CQ72+SUM(CR$11:CR72))/CP$6-1,"N/A")</f>
        <v>-1.1213955144179444E-2</v>
      </c>
      <c r="CT72" s="344">
        <f>IF(VLOOKUP(CT$4,Transactions!$C$5:$M$23,7,FALSE)&gt;CO72,0,IF(IFERROR(VLOOKUP(CT$4,Transactions!$C$39:$N$42,8,FALSE),0)&gt;CO72,VLOOKUP(CT$4,Transactions!$C$5:$M$23,5,FALSE),VLOOKUP(CT$4,Transactions!$C$5:$M$23,5,FALSE)-IFERROR(VLOOKUP(CT$4,Transactions!$C$39:$N$42,5,FALSE),0)))</f>
        <v>7</v>
      </c>
      <c r="CV72" s="315">
        <f t="shared" si="43"/>
        <v>43192</v>
      </c>
      <c r="CW72" s="88">
        <f>VLOOKUP(CV72,'Price Data'!$B$4:$AD$1048576,MATCH(DA$4,'Price Data'!$B$2:$AE$2,0),FALSE)</f>
        <v>194.97</v>
      </c>
      <c r="CX72" s="5">
        <f t="shared" si="72"/>
        <v>194.97</v>
      </c>
      <c r="CY72" s="79"/>
      <c r="CZ72" s="212">
        <f>IF(CX72&gt;0,(CX72+SUM(CY$11:CY72))/CW$6-1,"N/A")</f>
        <v>3.86901281165275E-2</v>
      </c>
      <c r="DA72" s="344">
        <f>IF(VLOOKUP(DA$4,Transactions!$C$5:$M$23,7,FALSE)&gt;CV72,0,IF(IFERROR(VLOOKUP(DA$4,Transactions!$C$39:$N$42,8,FALSE),0)&gt;CV72,VLOOKUP(DA$4,Transactions!$C$5:$M$23,5,FALSE),VLOOKUP(DA$4,Transactions!$C$5:$M$23,5,FALSE)-IFERROR(VLOOKUP(DA$4,Transactions!$C$39:$N$42,5,FALSE),0)))</f>
        <v>9.4038062835574934</v>
      </c>
      <c r="DC72" s="315">
        <f t="shared" si="44"/>
        <v>43192</v>
      </c>
      <c r="DD72" s="88">
        <f>VLOOKUP(DC72,'Price Data'!$B$4:$AD$1048576,MATCH(DH$4,'Price Data'!$B$2:$AE$2,0),FALSE)</f>
        <v>152.77000000000001</v>
      </c>
      <c r="DE72" s="5">
        <f t="shared" si="73"/>
        <v>152.77000000000001</v>
      </c>
      <c r="DF72" s="79"/>
      <c r="DG72" s="212">
        <f>IF(DE72&gt;0,(DE72+SUM(DF$11:DF72))/DD$6-1,"N/A")</f>
        <v>-3.0062590883226714E-2</v>
      </c>
      <c r="DH72" s="344">
        <f>IF(VLOOKUP(DH$4,Transactions!$C$5:$M$23,7,FALSE)&gt;DC72,0,IF(IFERROR(VLOOKUP(DH$4,Transactions!$C$39:$N$42,8,FALSE),0)&gt;DC72,VLOOKUP(DH$4,Transactions!$C$5:$M$23,5,FALSE),VLOOKUP(DH$4,Transactions!$C$5:$M$23,5,FALSE)-IFERROR(VLOOKUP(DH$4,Transactions!$C$39:$N$42,5,FALSE),0)))</f>
        <v>17.508490526540918</v>
      </c>
      <c r="DJ72" s="315">
        <f t="shared" si="45"/>
        <v>43192</v>
      </c>
      <c r="DK72" s="88">
        <f>VLOOKUP(DJ72,'Price Data'!$B$4:$AD$1048576,MATCH(DO$4,'Price Data'!$B$2:$AE$2,0),FALSE)</f>
        <v>238.5</v>
      </c>
      <c r="DL72" s="5">
        <f t="shared" si="74"/>
        <v>238.5</v>
      </c>
      <c r="DN72" s="212">
        <f>IF(DL72&gt;0,(DL72+SUM(DM$11:DM72))/DK$6-1,"N/A")</f>
        <v>-4.2045773377690554E-2</v>
      </c>
      <c r="DO72" s="344">
        <f>IF(VLOOKUP(DO$4,Transactions!$C$5:$M$23,7,FALSE)&gt;DJ72,0,IF(IFERROR(VLOOKUP(DO$4,Transactions!$C$39:$N$42,8,FALSE),0)&gt;DJ72,VLOOKUP(DO$4,Transactions!$C$5:$M$23,5,FALSE),VLOOKUP(DO$4,Transactions!$C$5:$M$23,5,FALSE)-IFERROR(VLOOKUP(DO$4,Transactions!$C$39:$N$42,5,FALSE),0)))</f>
        <v>8</v>
      </c>
      <c r="DQ72" s="315">
        <f t="shared" si="46"/>
        <v>43192</v>
      </c>
      <c r="DR72" s="88">
        <f>VLOOKUP(DQ72,'Price Data'!$B$4:$AD$1048576,MATCH(DV$4,'Price Data'!$B$2:$AE$2,0),FALSE)</f>
        <v>88.52</v>
      </c>
      <c r="DS72" s="5">
        <f t="shared" si="75"/>
        <v>88.52</v>
      </c>
      <c r="DT72" s="79"/>
      <c r="DU72" s="212">
        <f>IF(DS72&gt;0,(DS72+SUM(DT$11:DT72))/DR$6-1,"N/A")</f>
        <v>3.9747486555997025E-2</v>
      </c>
      <c r="DV72" s="344">
        <f>IF(VLOOKUP(DV$4,Transactions!$C$5:$M$23,7,FALSE)&gt;DQ72,0,IF(IFERROR(VLOOKUP(DV$4,Transactions!$C$39:$N$42,8,FALSE),0)&gt;DQ72,VLOOKUP(DV$4,Transactions!$C$5:$M$23,5,FALSE),VLOOKUP(DV$4,Transactions!$C$5:$M$23,5,FALSE)-IFERROR(VLOOKUP(DV$4,Transactions!$C$39:$N$42,5,FALSE),0)))</f>
        <v>23</v>
      </c>
      <c r="DX72" s="315">
        <f t="shared" si="47"/>
        <v>43192</v>
      </c>
      <c r="DY72" s="88">
        <f>VLOOKUP(DX72,'Price Data'!$B$4:$AD$1048576,MATCH(EC$4,'Price Data'!$B$2:$AE$2,0),FALSE)</f>
        <v>64.12</v>
      </c>
      <c r="DZ72" s="5">
        <f t="shared" si="76"/>
        <v>64.12</v>
      </c>
      <c r="EA72" s="79"/>
      <c r="EB72" s="212">
        <f>IF(DZ72&gt;0,(DZ72+SUM(EA$11:EA72))/DY$6-1,"N/A")</f>
        <v>2.8297362110311974E-2</v>
      </c>
      <c r="EC72" s="344">
        <f>IF(VLOOKUP(EC$4,Transactions!$C$5:$M$23,7,FALSE)&gt;DX72,0,IF(IFERROR(VLOOKUP(EC$4,Transactions!$C$39:$N$42,8,FALSE),0)&gt;DX72,VLOOKUP(EC$4,Transactions!$C$5:$M$23,5,FALSE),VLOOKUP(EC$4,Transactions!$C$5:$M$23,5,FALSE)-IFERROR(VLOOKUP(EC$4,Transactions!$C$39:$N$42,5,FALSE),0)))</f>
        <v>27</v>
      </c>
      <c r="EF72" s="315">
        <f t="shared" si="48"/>
        <v>43192</v>
      </c>
      <c r="EG72" s="88">
        <f>VLOOKUP(EF72,'Price Data'!$B$4:$AD$1048576,MATCH(EK$4,'Price Data'!$B$2:$AE$2,0),FALSE)</f>
        <v>10.77</v>
      </c>
      <c r="EH72" s="5">
        <f t="shared" si="77"/>
        <v>10.77</v>
      </c>
      <c r="EI72" s="79"/>
      <c r="EJ72" s="212">
        <f>IF(EH72&gt;0,(EH72+SUM(EI$11:EI72))/EG$6-1,"N/A")</f>
        <v>1.9516728624533464E-3</v>
      </c>
      <c r="EK72" s="344">
        <f>IF(VLOOKUP(EK$4,Transactions!$C$26:$M$34,7,FALSE)&gt;EF72,0,IF(IFERROR(VLOOKUP(EK$4,Transactions!$C$45:$N109,8,FALSE),0)&gt;EF72,VLOOKUP(EK$4,Transactions!$C$26:$M$34,5,FALSE),VLOOKUP(EK$4,Transactions!$C$26:$M$34,5,FALSE)-IFERROR(VLOOKUP(EK$4,Transactions!$C$45:$N$47,5,FALSE),0)))</f>
        <v>181.2267657992565</v>
      </c>
      <c r="EM72" s="315">
        <f t="shared" si="49"/>
        <v>43192</v>
      </c>
      <c r="EN72" s="88">
        <f>VLOOKUP(EM72,'Price Data'!$B$4:$AD$1048576,MATCH(ER$4,'Price Data'!$B$2:$AE$2,0),FALSE)</f>
        <v>84.96</v>
      </c>
      <c r="EO72" s="5">
        <f t="shared" si="78"/>
        <v>84.96</v>
      </c>
      <c r="EP72" s="79">
        <v>0.34899999999999998</v>
      </c>
      <c r="EQ72" s="212">
        <f>IF(EO72&gt;0,(EO72+SUM(EP$11:EP72))/EN$6-1,"N/A")</f>
        <v>-1.4256245702498394E-2</v>
      </c>
      <c r="ER72" s="344">
        <f>IF(VLOOKUP(ER$4,Transactions!$C$26:$M$34,7,FALSE)&gt;EM72,0,IF(IFERROR(VLOOKUP(ER$4,Transactions!$C$45:$N109,8,FALSE),0)&gt;EM72,VLOOKUP(ER$4,Transactions!$C$26:$M$34,5,FALSE),VLOOKUP(ER$4,Transactions!$C$26:$M$34,5,FALSE)-IFERROR(VLOOKUP(ER$4,Transactions!$C$45:$N$47,5,FALSE),0)))</f>
        <v>0</v>
      </c>
      <c r="ET72" s="315">
        <f t="shared" si="50"/>
        <v>43192</v>
      </c>
      <c r="EU72" s="88">
        <f>VLOOKUP(ET72,'Price Data'!$B$4:$AD$1048576,MATCH(EY$4,'Price Data'!$B$2:$AE$2,0),FALSE)</f>
        <v>84.56</v>
      </c>
      <c r="EV72" s="5">
        <f t="shared" si="79"/>
        <v>84.56</v>
      </c>
      <c r="EW72" s="79">
        <v>0.27</v>
      </c>
      <c r="EX72" s="212">
        <f>IF(EV72&gt;0,(EV72+SUM(EW$11:EW72))/EU$6-1,"N/A")</f>
        <v>-2.4224739672731532E-2</v>
      </c>
      <c r="EY72" s="344">
        <f>IF(VLOOKUP(EY$4,Transactions!$C$26:$M$34,7,FALSE)&gt;ET72,0,IF(IFERROR(VLOOKUP(EY$4,Transactions!$C$45:$N109,8,FALSE),0)&gt;ET72,VLOOKUP(EY$4,Transactions!$C$26:$M$34,5,FALSE),VLOOKUP(EY$4,Transactions!$C$26:$M$34,5,FALSE)-IFERROR(VLOOKUP(EY$4,Transactions!$C$45:$N$47,5,FALSE),0)))</f>
        <v>12.608879734523402</v>
      </c>
      <c r="FA72" s="315">
        <f t="shared" si="51"/>
        <v>43192</v>
      </c>
      <c r="FB72" s="88">
        <f>VLOOKUP(FA72,'Price Data'!$B$4:$AD$1048576,MATCH(FF$4,'Price Data'!$B$2:$AE$2,0),FALSE)</f>
        <v>50.28</v>
      </c>
      <c r="FC72" s="5">
        <f t="shared" si="80"/>
        <v>50.28</v>
      </c>
      <c r="FD72" s="79">
        <v>0.111</v>
      </c>
      <c r="FE72" s="212">
        <f>IF(FC72&gt;0,(FC72+SUM(FD$11:FD72))/FB$6-1,"N/A")</f>
        <v>-1.2853520577335686E-2</v>
      </c>
      <c r="FF72" s="344">
        <f>IF(VLOOKUP(FF$4,Transactions!$C$26:$M$34,7,FALSE)&gt;FA72,0,IF(IFERROR(VLOOKUP(FF$4,Transactions!$C$45:$N109,8,FALSE),0)&gt;FA72,VLOOKUP(FF$4,Transactions!$C$26:$M$34,5,FALSE),VLOOKUP(FF$4,Transactions!$C$26:$M$34,5,FALSE)-IFERROR(VLOOKUP(FF$4,Transactions!$C$45:$N$47,5,FALSE),0)))</f>
        <v>20.356738833625901</v>
      </c>
      <c r="FH72" s="315">
        <f t="shared" si="52"/>
        <v>43192</v>
      </c>
      <c r="FI72" s="88">
        <f>VLOOKUP(FH72,'Price Data'!$B$4:$AD$1048576,MATCH(FM$4,'Price Data'!$B$2:$AE$2,0),FALSE)</f>
        <v>24.34</v>
      </c>
      <c r="FJ72" s="5">
        <f t="shared" si="81"/>
        <v>24.34</v>
      </c>
      <c r="FK72" s="79">
        <v>5.8000000000000003E-2</v>
      </c>
      <c r="FL72" s="212">
        <f>IF(FJ72&gt;0,(FJ72+SUM(FK$11:FK72))/FI$6-1,"N/A")</f>
        <v>1.9712525667350267E-3</v>
      </c>
      <c r="FM72" s="344">
        <f>IF(VLOOKUP(FM$4,Transactions!$C$26:$M$34,7,FALSE)&gt;FH72,0,IF(IFERROR(VLOOKUP(FM$4,Transactions!$C$45:$N109,8,FALSE),0)&gt;FH72,VLOOKUP(FM$4,Transactions!$C$26:$M$34,5,FALSE),VLOOKUP(FM$4,Transactions!$C$26:$M$34,5,FALSE)-IFERROR(VLOOKUP(FM$4,Transactions!$C$45:$N$47,5,FALSE),0)))</f>
        <v>64.516221765913755</v>
      </c>
      <c r="FO72" s="315">
        <f t="shared" si="53"/>
        <v>43192</v>
      </c>
      <c r="FP72" s="88">
        <f>VLOOKUP(FO72,'Price Data'!$B$4:$AD$1048576,MATCH(FT$4,'Price Data'!$B$2:$AE$2,0),FALSE)</f>
        <v>103.12</v>
      </c>
      <c r="FQ72" s="5">
        <f t="shared" si="82"/>
        <v>103.12</v>
      </c>
      <c r="FR72" s="79">
        <v>0.17499999999999999</v>
      </c>
      <c r="FS72" s="212">
        <f>IF(FQ72&gt;0,(FQ72+SUM(FR$11:FR72))/FP$6-1,"N/A")</f>
        <v>-1.8452211802595375E-2</v>
      </c>
      <c r="FT72" s="344">
        <f>IF(VLOOKUP(FT$4,Transactions!$C$26:$M$34,7,FALSE)&gt;FO72,0,IF(IFERROR(VLOOKUP(FT$4,Transactions!$C$45:$N109,8,FALSE),0)&gt;FO72,VLOOKUP(FT$4,Transactions!$C$26:$M$34,5,FALSE),VLOOKUP(FT$4,Transactions!$C$26:$M$34,5,FALSE)-IFERROR(VLOOKUP(FT$4,Transactions!$C$45:$N$47,5,FALSE),0)))</f>
        <v>4.6685611442644692</v>
      </c>
      <c r="FV72" s="315">
        <f t="shared" si="54"/>
        <v>43192</v>
      </c>
      <c r="FW72" s="88">
        <f>VLOOKUP(FV72,'Price Data'!$B$4:$AD$1048576,MATCH(GA$4,'Price Data'!$B$2:$AE$2,0),FALSE)</f>
        <v>112.23</v>
      </c>
      <c r="FX72" s="5">
        <f t="shared" si="83"/>
        <v>0</v>
      </c>
      <c r="FY72" s="79"/>
      <c r="FZ72" s="212" t="str">
        <f>IF(FX72&gt;0,(FX72+SUM(FY$11:FY72))/FW$6-1,"N/A")</f>
        <v>N/A</v>
      </c>
      <c r="GA72" s="344">
        <f>IF(VLOOKUP(GA$4,Transactions!$C$26:$M$34,7,FALSE)&gt;FV72,0,IF(IFERROR(VLOOKUP(GA$4,Transactions!$C$45:$N109,8,FALSE),0)&gt;FV72,VLOOKUP(GA$4,Transactions!$C$26:$M$34,5,FALSE),VLOOKUP(GA$4,Transactions!$C$26:$M$34,5,FALSE)-IFERROR(VLOOKUP(GA$4,Transactions!$C$45:$N$47,5,FALSE),0)))</f>
        <v>0</v>
      </c>
      <c r="GD72" s="315">
        <f t="shared" si="55"/>
        <v>43192</v>
      </c>
      <c r="GE72" s="88">
        <f>VLOOKUP(GD72,'Price Data'!$B$4:$AD$1048576,MATCH(GI$4,'Price Data'!$B$2:$AE$2,0),FALSE)</f>
        <v>1530.2809999999999</v>
      </c>
      <c r="GF72" s="5">
        <f t="shared" si="84"/>
        <v>1530.2809999999999</v>
      </c>
      <c r="GH72" s="212">
        <f>IF(GF72&gt;0,(GF72+SUM(GG$11:GG72))/GE$6-1,"N/A")</f>
        <v>-3.3162746324481795E-2</v>
      </c>
      <c r="GI72" s="374">
        <v>0.5</v>
      </c>
      <c r="GK72" s="315">
        <f t="shared" si="56"/>
        <v>43192</v>
      </c>
      <c r="GL72" s="88">
        <f>VLOOKUP(GK72,'Price Data'!$B$4:$AD$1048576,MATCH(GP$4,'Price Data'!$B$2:$AE$2,0),FALSE)</f>
        <v>2038.54</v>
      </c>
      <c r="GM72" s="5">
        <f t="shared" si="26"/>
        <v>2038.54</v>
      </c>
      <c r="GN72" s="79"/>
      <c r="GO72" s="212">
        <f>IF(GM72&gt;0,(GM72+SUM(GN$11:GN72))/GL$6-1,"N/A")</f>
        <v>-3.0858827164895741E-2</v>
      </c>
      <c r="GP72" s="374">
        <v>0.2</v>
      </c>
      <c r="GR72" s="315">
        <f t="shared" si="57"/>
        <v>43192</v>
      </c>
      <c r="GS72" s="88">
        <f>VLOOKUP(GR72,'Price Data'!$B$4:$AD$1048576,MATCH(GW$4,'Price Data'!$B$2:$AE$2,0),FALSE)</f>
        <v>2017.56</v>
      </c>
      <c r="GT72" s="5">
        <f t="shared" si="85"/>
        <v>2017.56</v>
      </c>
      <c r="GV72" s="212">
        <f>IF(GT72&gt;0,(GT72+SUM(GU$11:GU72))/GS$6-1,"N/A")</f>
        <v>-1.4078587938642584E-2</v>
      </c>
      <c r="GW72" s="374">
        <v>0.3</v>
      </c>
    </row>
    <row r="73" spans="1:205" x14ac:dyDescent="0.25">
      <c r="A73">
        <v>63</v>
      </c>
      <c r="B73" s="315">
        <f>'Price Data'!B67</f>
        <v>43193</v>
      </c>
      <c r="C73" s="200">
        <f t="shared" si="58"/>
        <v>22719.26258133474</v>
      </c>
      <c r="D73" s="200">
        <f t="shared" si="28"/>
        <v>0</v>
      </c>
      <c r="E73" s="200">
        <f t="shared" si="59"/>
        <v>6089.0945007840037</v>
      </c>
      <c r="F73" s="200">
        <f t="shared" si="29"/>
        <v>0</v>
      </c>
      <c r="I73" s="315">
        <f t="shared" si="30"/>
        <v>43193</v>
      </c>
      <c r="J73" s="88">
        <f>VLOOKUP(I73,'Price Data'!$B$4:$AD$1048576,MATCH(N$4,'Price Data'!$B$2:$AE$2,0),FALSE)</f>
        <v>62.58</v>
      </c>
      <c r="K73" s="5">
        <f t="shared" si="0"/>
        <v>0</v>
      </c>
      <c r="M73" s="212" t="str">
        <f>IF(K73&gt;0,(K73+SUM(L$11:L73))/J$6-1,"N/A")</f>
        <v>N/A</v>
      </c>
      <c r="N73" s="344">
        <f>IF(VLOOKUP(N$4,Transactions!$C$5:$M$23,7,FALSE)&gt;I73,0,IF(IFERROR(VLOOKUP(N$4,Transactions!$C$39:$N$42,8,FALSE),0)&gt;I73,VLOOKUP(N$4,Transactions!$C$5:$M$23,5,FALSE),VLOOKUP(N$4,Transactions!$C$5:$M$23,5,FALSE)-IFERROR(VLOOKUP(N$4,Transactions!$C$39:$N$42,5,FALSE),0)))</f>
        <v>0</v>
      </c>
      <c r="P73" s="315">
        <f t="shared" si="31"/>
        <v>43193</v>
      </c>
      <c r="Q73" s="88">
        <f>VLOOKUP(P73,'Price Data'!$B$4:$AD$1048576,MATCH(U$4,'Price Data'!$B$2:$AE$2,0),FALSE)</f>
        <v>56.49</v>
      </c>
      <c r="R73" s="5">
        <f t="shared" si="60"/>
        <v>56.49</v>
      </c>
      <c r="T73" s="212">
        <f>IF(R73&gt;0,(R73+SUM(S$11:S73))/Q$6-1,"N/A")</f>
        <v>-4.5814977973568372E-3</v>
      </c>
      <c r="U73" s="344">
        <f>IF(VLOOKUP(U$4,Transactions!$C$5:$M$23,7,FALSE)&gt;P73,0,IF(IFERROR(VLOOKUP(U$4,Transactions!$C$39:$N$42,8,FALSE),0)&gt;P73,VLOOKUP(U$4,Transactions!$C$5:$M$23,5,FALSE),VLOOKUP(U$4,Transactions!$C$5:$M$23,5,FALSE)-IFERROR(VLOOKUP(U$4,Transactions!$C$39:$N$42,5,FALSE),0)))</f>
        <v>20</v>
      </c>
      <c r="W73" s="315">
        <f t="shared" si="32"/>
        <v>43193</v>
      </c>
      <c r="X73" s="88">
        <f>VLOOKUP(W73,'Price Data'!$B$4:$AD$1048576,MATCH(AB$4,'Price Data'!$B$2:$AE$2,0),FALSE)</f>
        <v>99.42</v>
      </c>
      <c r="Y73" s="5">
        <f t="shared" si="61"/>
        <v>99.42</v>
      </c>
      <c r="Z73" s="79"/>
      <c r="AA73" s="212">
        <f>IF(Y73&gt;0,(Y73+SUM(Z$11:Z73))/X$6-1,"N/A")</f>
        <v>-1.3788314651324241E-2</v>
      </c>
      <c r="AB73" s="344">
        <f>IF(VLOOKUP(AB$4,Transactions!$C$5:$M$23,7,FALSE)&gt;W73,0,IF(IFERROR(VLOOKUP(AB$4,Transactions!$C$39:$N$42,8,FALSE),0)&gt;W73,VLOOKUP(AB$4,Transactions!$C$5:$M$23,5,FALSE),VLOOKUP(AB$4,Transactions!$C$5:$M$23,5,FALSE)-IFERROR(VLOOKUP(AB$4,Transactions!$C$39:$N$42,5,FALSE),0)))</f>
        <v>12</v>
      </c>
      <c r="AD73" s="315">
        <f t="shared" si="33"/>
        <v>43193</v>
      </c>
      <c r="AE73" s="88">
        <f>VLOOKUP(AD73,'Price Data'!$B$4:$AD$1048576,MATCH(AI$4,'Price Data'!$B$2:$AE$2,0),FALSE)</f>
        <v>69.930000000000007</v>
      </c>
      <c r="AF73" s="5">
        <f t="shared" si="62"/>
        <v>69.930000000000007</v>
      </c>
      <c r="AG73" s="79"/>
      <c r="AH73" s="212">
        <f>IF(AF73&gt;0,(AF73+SUM(AG$11:AG73))/AE$6-1,"N/A")</f>
        <v>-4.1135335252982297E-2</v>
      </c>
      <c r="AI73" s="344">
        <f>IF(VLOOKUP(AI$4,Transactions!$C$5:$M$23,7,FALSE)&gt;AD73,0,IF(IFERROR(VLOOKUP(AI$4,Transactions!$C$39:$N$42,8,FALSE),0)&gt;AD73,VLOOKUP(AI$4,Transactions!$C$5:$M$23,5,FALSE),VLOOKUP(AI$4,Transactions!$C$5:$M$23,5,FALSE)-IFERROR(VLOOKUP(AI$4,Transactions!$C$39:$N$42,5,FALSE),0)))</f>
        <v>16</v>
      </c>
      <c r="AK73" s="315">
        <f t="shared" si="34"/>
        <v>43193</v>
      </c>
      <c r="AL73" s="88">
        <f>VLOOKUP(AK73,'Price Data'!$B$4:$AD$1048576,MATCH(AP$4,'Price Data'!$B$2:$AE$2,0),FALSE)</f>
        <v>403.47</v>
      </c>
      <c r="AM73" s="5">
        <f t="shared" si="63"/>
        <v>403.47</v>
      </c>
      <c r="AN73" s="79"/>
      <c r="AO73" s="212">
        <f>IF(AM73&gt;0,(AM73+SUM(AN$11:AN73))/AL$6-1,"N/A")</f>
        <v>-3.2121095811543432E-2</v>
      </c>
      <c r="AP73" s="344">
        <f>IF(VLOOKUP(AP$4,Transactions!$C$5:$M$23,7,FALSE)&gt;AK73,0,IF(IFERROR(VLOOKUP(AP$4,Transactions!$C$39:$N$42,8,FALSE),0)&gt;AK73,VLOOKUP(AP$4,Transactions!$C$5:$M$23,5,FALSE),VLOOKUP(AP$4,Transactions!$C$5:$M$23,5,FALSE)-IFERROR(VLOOKUP(AP$4,Transactions!$C$39:$N$42,5,FALSE),0)))</f>
        <v>3</v>
      </c>
      <c r="AR73" s="315">
        <f t="shared" si="35"/>
        <v>43193</v>
      </c>
      <c r="AS73" s="88">
        <f>VLOOKUP(AR73,'Price Data'!$B$4:$AD$1048576,MATCH(AW$4,'Price Data'!$B$2:$AE$2,0),FALSE)</f>
        <v>90.59</v>
      </c>
      <c r="AT73" s="5">
        <f t="shared" si="64"/>
        <v>90.59</v>
      </c>
      <c r="AU73" s="79"/>
      <c r="AV73" s="212">
        <f>IF(AT73&gt;0,(AT73+SUM(AU$11:AU73))/AS$6-1,"N/A")</f>
        <v>-4.4409282700421882E-2</v>
      </c>
      <c r="AW73" s="344">
        <f>IF(VLOOKUP(AW$4,Transactions!$C$5:$M$23,7,FALSE)&gt;AR73,0,IF(IFERROR(VLOOKUP(AW$4,Transactions!$C$39:$N$42,8,FALSE),0)&gt;AR73,VLOOKUP(AW$4,Transactions!$C$5:$M$23,5,FALSE),VLOOKUP(AW$4,Transactions!$C$5:$M$23,5,FALSE)-IFERROR(VLOOKUP(AW$4,Transactions!$C$39:$N$42,5,FALSE),0)))</f>
        <v>10</v>
      </c>
      <c r="AY73" s="315">
        <f t="shared" si="36"/>
        <v>43193</v>
      </c>
      <c r="AZ73" s="88">
        <f>VLOOKUP(AY73,'Price Data'!$B$4:$AD$1048576,MATCH(BD$4,'Price Data'!$B$2:$AE$2,0),FALSE)</f>
        <v>116.49</v>
      </c>
      <c r="BA73" s="5">
        <f t="shared" si="65"/>
        <v>116.49</v>
      </c>
      <c r="BB73" s="79"/>
      <c r="BC73" s="212">
        <f>IF(BA73&gt;0,(BA73+SUM(BB$11:BB73))/AZ$6-1,"N/A")</f>
        <v>5.0905953408109106E-3</v>
      </c>
      <c r="BD73" s="344">
        <f>IF(VLOOKUP(BD$4,Transactions!$C$5:$M$23,7,FALSE)&gt;AY73,0,IF(IFERROR(VLOOKUP(BD$4,Transactions!$C$39:$N$42,8,FALSE),0)&gt;AY73,VLOOKUP(BD$4,Transactions!$C$5:$M$23,5,FALSE),VLOOKUP(BD$4,Transactions!$C$5:$M$23,5,FALSE)-IFERROR(VLOOKUP(BD$4,Transactions!$C$39:$N$42,5,FALSE),0)))</f>
        <v>9</v>
      </c>
      <c r="BF73" s="315">
        <f t="shared" si="37"/>
        <v>43193</v>
      </c>
      <c r="BG73" s="88">
        <f>VLOOKUP(BF73,'Price Data'!$B$4:$AD$1048576,MATCH(BK$4,'Price Data'!$B$2:$AE$2,0),FALSE)</f>
        <v>62.77</v>
      </c>
      <c r="BH73" s="5">
        <f t="shared" si="66"/>
        <v>62.77</v>
      </c>
      <c r="BI73" s="79"/>
      <c r="BJ73" s="212">
        <f>IF(BH73&gt;0,(BH73+SUM(BI$11:BI73))/BG$6-1,"N/A")</f>
        <v>3.084203655352491E-2</v>
      </c>
      <c r="BK73" s="344">
        <f>IF(VLOOKUP(BK$4,Transactions!$C$5:$M$23,7,FALSE)&gt;BF73,0,IF(IFERROR(VLOOKUP(BK$4,Transactions!$C$39:$N$42,8,FALSE),0)&gt;BF73,VLOOKUP(BK$4,Transactions!$C$5:$M$23,5,FALSE),VLOOKUP(BK$4,Transactions!$C$5:$M$23,5,FALSE)-IFERROR(VLOOKUP(BK$4,Transactions!$C$39:$N$42,5,FALSE),0)))</f>
        <v>10</v>
      </c>
      <c r="BM73" s="315">
        <f t="shared" si="38"/>
        <v>43193</v>
      </c>
      <c r="BN73" s="88">
        <f>VLOOKUP(BM73,'Price Data'!$B$4:$AD$1048576,MATCH(BR$4,'Price Data'!$B$2:$AE$2,0),FALSE)</f>
        <v>53.98</v>
      </c>
      <c r="BO73" s="5">
        <f t="shared" si="67"/>
        <v>53.98</v>
      </c>
      <c r="BP73" s="79"/>
      <c r="BQ73" s="212">
        <f>IF(BO73&gt;0,(BO73+SUM(BP$11:BP73))/BN$6-1,"N/A")</f>
        <v>5.790297339593109E-2</v>
      </c>
      <c r="BR73" s="344">
        <f>IF(VLOOKUP(BR$4,Transactions!$C$5:$M$23,7,FALSE)&gt;BM73,0,IF(IFERROR(VLOOKUP(BR$4,Transactions!$C$39:$N$42,8,FALSE),0)&gt;BM73,VLOOKUP(BR$4,Transactions!$C$5:$M$23,5,FALSE),VLOOKUP(BR$4,Transactions!$C$5:$M$23,5,FALSE)-IFERROR(VLOOKUP(BR$4,Transactions!$C$39:$N$42,5,FALSE),0)))</f>
        <v>12</v>
      </c>
      <c r="BT73" s="315">
        <f t="shared" si="39"/>
        <v>43193</v>
      </c>
      <c r="BU73" s="88">
        <f>VLOOKUP(BT73,'Price Data'!$B$4:$AD$1048576,MATCH(BY$4,'Price Data'!$B$2:$AE$2,0),FALSE)</f>
        <v>84.25</v>
      </c>
      <c r="BV73" s="5">
        <f t="shared" si="68"/>
        <v>84.25</v>
      </c>
      <c r="BW73" s="79"/>
      <c r="BX73" s="212">
        <f>IF(BV73&gt;0,(BV73+SUM(BW$11:BW73))/BU$6-1,"N/A")</f>
        <v>-6.6784024645175522E-2</v>
      </c>
      <c r="BY73" s="344">
        <f>IF(VLOOKUP(BY$4,Transactions!$C$5:$M$23,7,FALSE)&gt;BT73,0,IF(IFERROR(VLOOKUP(BY$4,Transactions!$C$39:$N$42,8,FALSE),0)&gt;BT73,VLOOKUP(BY$4,Transactions!$C$5:$M$23,5,FALSE),VLOOKUP(BY$4,Transactions!$C$5:$M$23,5,FALSE)-IFERROR(VLOOKUP(BY$4,Transactions!$C$39:$N$42,5,FALSE),0)))</f>
        <v>11</v>
      </c>
      <c r="CA73" s="315">
        <f t="shared" si="40"/>
        <v>43193</v>
      </c>
      <c r="CB73" s="88">
        <f>VLOOKUP(CA73,'Price Data'!$B$4:$AD$1048576,MATCH(CF$4,'Price Data'!$B$2:$AE$2,0),FALSE)</f>
        <v>225.09</v>
      </c>
      <c r="CC73" s="5">
        <f t="shared" si="69"/>
        <v>225.09</v>
      </c>
      <c r="CD73" s="79"/>
      <c r="CE73" s="212">
        <f>IF(CC73&gt;0,(CC73+SUM(CD$11:CD73))/CB$6-1,"N/A")</f>
        <v>-1.2950080938005759E-2</v>
      </c>
      <c r="CF73" s="344">
        <f>IF(VLOOKUP(CF$4,Transactions!$C$5:$M$23,7,FALSE)&gt;CA73,0,IF(IFERROR(VLOOKUP(CF$4,Transactions!$C$39:$N$42,8,FALSE),0)&gt;CA73,VLOOKUP(CF$4,Transactions!$C$5:$M$23,5,FALSE),VLOOKUP(CF$4,Transactions!$C$5:$M$23,5,FALSE)-IFERROR(VLOOKUP(CF$4,Transactions!$C$39:$N$42,5,FALSE),0)))</f>
        <v>6</v>
      </c>
      <c r="CH73" s="315">
        <f t="shared" si="41"/>
        <v>43193</v>
      </c>
      <c r="CI73" s="88">
        <f>VLOOKUP(CH73,'Price Data'!$B$4:$AD$1048576,MATCH(CM$4,'Price Data'!$B$2:$AE$2,0),FALSE)</f>
        <v>74.56</v>
      </c>
      <c r="CJ73" s="5">
        <f t="shared" si="70"/>
        <v>74.56</v>
      </c>
      <c r="CK73" s="79"/>
      <c r="CL73" s="212">
        <f>IF(CJ73&gt;0,(CJ73+SUM(CK$11:CK73))/CI$6-1,"N/A")</f>
        <v>1.2768269491985951E-2</v>
      </c>
      <c r="CM73" s="344">
        <f>IF(VLOOKUP(CM$4,Transactions!$C$5:$M$23,7,FALSE)&gt;CH73,0,IF(IFERROR(VLOOKUP(CM$4,Transactions!$C$39:$N$42,8,FALSE),0)&gt;CH73,VLOOKUP(CM$4,Transactions!$C$5:$M$23,5,FALSE),VLOOKUP(CM$4,Transactions!$C$5:$M$23,5,FALSE)-IFERROR(VLOOKUP(CM$4,Transactions!$C$39:$N$42,5,FALSE),0)))</f>
        <v>19</v>
      </c>
      <c r="CO73" s="315">
        <f t="shared" si="42"/>
        <v>43193</v>
      </c>
      <c r="CP73" s="88">
        <f>VLOOKUP(CO73,'Price Data'!$B$4:$AD$1048576,MATCH(CT$4,'Price Data'!$B$2:$AE$2,0),FALSE)</f>
        <v>112.36</v>
      </c>
      <c r="CQ73" s="5">
        <f t="shared" si="71"/>
        <v>112.36</v>
      </c>
      <c r="CR73" s="79"/>
      <c r="CS73" s="212">
        <f>IF(CQ73&gt;0,(CQ73+SUM(CR$11:CR73))/CP$6-1,"N/A")</f>
        <v>2.6699893200425873E-3</v>
      </c>
      <c r="CT73" s="344">
        <f>IF(VLOOKUP(CT$4,Transactions!$C$5:$M$23,7,FALSE)&gt;CO73,0,IF(IFERROR(VLOOKUP(CT$4,Transactions!$C$39:$N$42,8,FALSE),0)&gt;CO73,VLOOKUP(CT$4,Transactions!$C$5:$M$23,5,FALSE),VLOOKUP(CT$4,Transactions!$C$5:$M$23,5,FALSE)-IFERROR(VLOOKUP(CT$4,Transactions!$C$39:$N$42,5,FALSE),0)))</f>
        <v>7</v>
      </c>
      <c r="CV73" s="315">
        <f t="shared" si="43"/>
        <v>43193</v>
      </c>
      <c r="CW73" s="88">
        <f>VLOOKUP(CV73,'Price Data'!$B$4:$AD$1048576,MATCH(DA$4,'Price Data'!$B$2:$AE$2,0),FALSE)</f>
        <v>197.42</v>
      </c>
      <c r="CX73" s="5">
        <f t="shared" si="72"/>
        <v>197.42</v>
      </c>
      <c r="CY73" s="79"/>
      <c r="CZ73" s="212">
        <f>IF(CX73&gt;0,(CX73+SUM(CY$11:CY73))/CW$6-1,"N/A")</f>
        <v>5.1714422412418193E-2</v>
      </c>
      <c r="DA73" s="344">
        <f>IF(VLOOKUP(DA$4,Transactions!$C$5:$M$23,7,FALSE)&gt;CV73,0,IF(IFERROR(VLOOKUP(DA$4,Transactions!$C$39:$N$42,8,FALSE),0)&gt;CV73,VLOOKUP(DA$4,Transactions!$C$5:$M$23,5,FALSE),VLOOKUP(DA$4,Transactions!$C$5:$M$23,5,FALSE)-IFERROR(VLOOKUP(DA$4,Transactions!$C$39:$N$42,5,FALSE),0)))</f>
        <v>9.4038062835574934</v>
      </c>
      <c r="DC73" s="315">
        <f t="shared" si="44"/>
        <v>43193</v>
      </c>
      <c r="DD73" s="88">
        <f>VLOOKUP(DC73,'Price Data'!$B$4:$AD$1048576,MATCH(DH$4,'Price Data'!$B$2:$AE$2,0),FALSE)</f>
        <v>154.66</v>
      </c>
      <c r="DE73" s="5">
        <f t="shared" si="73"/>
        <v>154.66</v>
      </c>
      <c r="DF73" s="79"/>
      <c r="DG73" s="212">
        <f>IF(DE73&gt;0,(DE73+SUM(DF$11:DF73))/DD$6-1,"N/A")</f>
        <v>-1.8113422267180712E-2</v>
      </c>
      <c r="DH73" s="344">
        <f>IF(VLOOKUP(DH$4,Transactions!$C$5:$M$23,7,FALSE)&gt;DC73,0,IF(IFERROR(VLOOKUP(DH$4,Transactions!$C$39:$N$42,8,FALSE),0)&gt;DC73,VLOOKUP(DH$4,Transactions!$C$5:$M$23,5,FALSE),VLOOKUP(DH$4,Transactions!$C$5:$M$23,5,FALSE)-IFERROR(VLOOKUP(DH$4,Transactions!$C$39:$N$42,5,FALSE),0)))</f>
        <v>17.508490526540918</v>
      </c>
      <c r="DJ73" s="315">
        <f t="shared" si="45"/>
        <v>43193</v>
      </c>
      <c r="DK73" s="88">
        <f>VLOOKUP(DJ73,'Price Data'!$B$4:$AD$1048576,MATCH(DO$4,'Price Data'!$B$2:$AE$2,0),FALSE)</f>
        <v>241.04</v>
      </c>
      <c r="DL73" s="5">
        <f t="shared" si="74"/>
        <v>241.04</v>
      </c>
      <c r="DN73" s="212">
        <f>IF(DL73&gt;0,(DL73+SUM(DM$11:DM73))/DK$6-1,"N/A")</f>
        <v>-3.1865004609403225E-2</v>
      </c>
      <c r="DO73" s="344">
        <f>IF(VLOOKUP(DO$4,Transactions!$C$5:$M$23,7,FALSE)&gt;DJ73,0,IF(IFERROR(VLOOKUP(DO$4,Transactions!$C$39:$N$42,8,FALSE),0)&gt;DJ73,VLOOKUP(DO$4,Transactions!$C$5:$M$23,5,FALSE),VLOOKUP(DO$4,Transactions!$C$5:$M$23,5,FALSE)-IFERROR(VLOOKUP(DO$4,Transactions!$C$39:$N$42,5,FALSE),0)))</f>
        <v>8</v>
      </c>
      <c r="DQ73" s="315">
        <f t="shared" si="46"/>
        <v>43193</v>
      </c>
      <c r="DR73" s="88">
        <f>VLOOKUP(DQ73,'Price Data'!$B$4:$AD$1048576,MATCH(DV$4,'Price Data'!$B$2:$AE$2,0),FALSE)</f>
        <v>89.71</v>
      </c>
      <c r="DS73" s="5">
        <f t="shared" si="75"/>
        <v>89.71</v>
      </c>
      <c r="DT73" s="79"/>
      <c r="DU73" s="212">
        <f>IF(DS73&gt;0,(DS73+SUM(DT$11:DT73))/DR$6-1,"N/A")</f>
        <v>5.365910685059605E-2</v>
      </c>
      <c r="DV73" s="344">
        <f>IF(VLOOKUP(DV$4,Transactions!$C$5:$M$23,7,FALSE)&gt;DQ73,0,IF(IFERROR(VLOOKUP(DV$4,Transactions!$C$39:$N$42,8,FALSE),0)&gt;DQ73,VLOOKUP(DV$4,Transactions!$C$5:$M$23,5,FALSE),VLOOKUP(DV$4,Transactions!$C$5:$M$23,5,FALSE)-IFERROR(VLOOKUP(DV$4,Transactions!$C$39:$N$42,5,FALSE),0)))</f>
        <v>23</v>
      </c>
      <c r="DX73" s="315">
        <f t="shared" si="47"/>
        <v>43193</v>
      </c>
      <c r="DY73" s="88">
        <f>VLOOKUP(DX73,'Price Data'!$B$4:$AD$1048576,MATCH(EC$4,'Price Data'!$B$2:$AE$2,0),FALSE)</f>
        <v>66.7</v>
      </c>
      <c r="DZ73" s="5">
        <f t="shared" si="76"/>
        <v>66.7</v>
      </c>
      <c r="EA73" s="79"/>
      <c r="EB73" s="212">
        <f>IF(DZ73&gt;0,(DZ73+SUM(EA$11:EA73))/DY$6-1,"N/A")</f>
        <v>6.9544364508393519E-2</v>
      </c>
      <c r="EC73" s="344">
        <f>IF(VLOOKUP(EC$4,Transactions!$C$5:$M$23,7,FALSE)&gt;DX73,0,IF(IFERROR(VLOOKUP(EC$4,Transactions!$C$39:$N$42,8,FALSE),0)&gt;DX73,VLOOKUP(EC$4,Transactions!$C$5:$M$23,5,FALSE),VLOOKUP(EC$4,Transactions!$C$5:$M$23,5,FALSE)-IFERROR(VLOOKUP(EC$4,Transactions!$C$39:$N$42,5,FALSE),0)))</f>
        <v>27</v>
      </c>
      <c r="EF73" s="315">
        <f t="shared" si="48"/>
        <v>43193</v>
      </c>
      <c r="EG73" s="88">
        <f>VLOOKUP(EF73,'Price Data'!$B$4:$AD$1048576,MATCH(EK$4,'Price Data'!$B$2:$AE$2,0),FALSE)</f>
        <v>10.78</v>
      </c>
      <c r="EH73" s="5">
        <f t="shared" si="77"/>
        <v>10.78</v>
      </c>
      <c r="EI73" s="79"/>
      <c r="EJ73" s="212">
        <f>IF(EH73&gt;0,(EH73+SUM(EI$11:EI73))/EG$6-1,"N/A")</f>
        <v>2.8810408921930986E-3</v>
      </c>
      <c r="EK73" s="344">
        <f>IF(VLOOKUP(EK$4,Transactions!$C$26:$M$34,7,FALSE)&gt;EF73,0,IF(IFERROR(VLOOKUP(EK$4,Transactions!$C$45:$N110,8,FALSE),0)&gt;EF73,VLOOKUP(EK$4,Transactions!$C$26:$M$34,5,FALSE),VLOOKUP(EK$4,Transactions!$C$26:$M$34,5,FALSE)-IFERROR(VLOOKUP(EK$4,Transactions!$C$45:$N$47,5,FALSE),0)))</f>
        <v>181.2267657992565</v>
      </c>
      <c r="EM73" s="315">
        <f t="shared" si="49"/>
        <v>43193</v>
      </c>
      <c r="EN73" s="88">
        <f>VLOOKUP(EM73,'Price Data'!$B$4:$AD$1048576,MATCH(ER$4,'Price Data'!$B$2:$AE$2,0),FALSE)</f>
        <v>85.2</v>
      </c>
      <c r="EO73" s="5">
        <f t="shared" si="78"/>
        <v>85.2</v>
      </c>
      <c r="EP73" s="79"/>
      <c r="EQ73" s="212">
        <f>IF(EO73&gt;0,(EO73+SUM(EP$11:EP73))/EN$6-1,"N/A")</f>
        <v>-1.1505844602337945E-2</v>
      </c>
      <c r="ER73" s="344">
        <f>IF(VLOOKUP(ER$4,Transactions!$C$26:$M$34,7,FALSE)&gt;EM73,0,IF(IFERROR(VLOOKUP(ER$4,Transactions!$C$45:$N110,8,FALSE),0)&gt;EM73,VLOOKUP(ER$4,Transactions!$C$26:$M$34,5,FALSE),VLOOKUP(ER$4,Transactions!$C$26:$M$34,5,FALSE)-IFERROR(VLOOKUP(ER$4,Transactions!$C$45:$N$47,5,FALSE),0)))</f>
        <v>0</v>
      </c>
      <c r="ET73" s="315">
        <f t="shared" si="50"/>
        <v>43193</v>
      </c>
      <c r="EU73" s="88">
        <f>VLOOKUP(ET73,'Price Data'!$B$4:$AD$1048576,MATCH(EY$4,'Price Data'!$B$2:$AE$2,0),FALSE)</f>
        <v>84.35</v>
      </c>
      <c r="EV73" s="5">
        <f t="shared" si="79"/>
        <v>84.35</v>
      </c>
      <c r="EW73" s="79"/>
      <c r="EX73" s="212">
        <f>IF(EV73&gt;0,(EV73+SUM(EW$11:EW73))/EU$6-1,"N/A")</f>
        <v>-2.6627760613342599E-2</v>
      </c>
      <c r="EY73" s="344">
        <f>IF(VLOOKUP(EY$4,Transactions!$C$26:$M$34,7,FALSE)&gt;ET73,0,IF(IFERROR(VLOOKUP(EY$4,Transactions!$C$45:$N110,8,FALSE),0)&gt;ET73,VLOOKUP(EY$4,Transactions!$C$26:$M$34,5,FALSE),VLOOKUP(EY$4,Transactions!$C$26:$M$34,5,FALSE)-IFERROR(VLOOKUP(EY$4,Transactions!$C$45:$N$47,5,FALSE),0)))</f>
        <v>12.608879734523402</v>
      </c>
      <c r="FA73" s="315">
        <f t="shared" si="51"/>
        <v>43193</v>
      </c>
      <c r="FB73" s="88">
        <f>VLOOKUP(FA73,'Price Data'!$B$4:$AD$1048576,MATCH(FF$4,'Price Data'!$B$2:$AE$2,0),FALSE)</f>
        <v>50.19</v>
      </c>
      <c r="FC73" s="5">
        <f t="shared" si="80"/>
        <v>50.19</v>
      </c>
      <c r="FD73" s="79"/>
      <c r="FE73" s="212">
        <f>IF(FC73&gt;0,(FC73+SUM(FD$11:FD73))/FB$6-1,"N/A")</f>
        <v>-1.4608933099278354E-2</v>
      </c>
      <c r="FF73" s="344">
        <f>IF(VLOOKUP(FF$4,Transactions!$C$26:$M$34,7,FALSE)&gt;FA73,0,IF(IFERROR(VLOOKUP(FF$4,Transactions!$C$45:$N110,8,FALSE),0)&gt;FA73,VLOOKUP(FF$4,Transactions!$C$26:$M$34,5,FALSE),VLOOKUP(FF$4,Transactions!$C$26:$M$34,5,FALSE)-IFERROR(VLOOKUP(FF$4,Transactions!$C$45:$N$47,5,FALSE),0)))</f>
        <v>20.356738833625901</v>
      </c>
      <c r="FH73" s="315">
        <f t="shared" si="52"/>
        <v>43193</v>
      </c>
      <c r="FI73" s="88">
        <f>VLOOKUP(FH73,'Price Data'!$B$4:$AD$1048576,MATCH(FM$4,'Price Data'!$B$2:$AE$2,0),FALSE)</f>
        <v>24.34</v>
      </c>
      <c r="FJ73" s="5">
        <f t="shared" si="81"/>
        <v>24.34</v>
      </c>
      <c r="FK73" s="79"/>
      <c r="FL73" s="212">
        <f>IF(FJ73&gt;0,(FJ73+SUM(FK$11:FK73))/FI$6-1,"N/A")</f>
        <v>1.9712525667350267E-3</v>
      </c>
      <c r="FM73" s="344">
        <f>IF(VLOOKUP(FM$4,Transactions!$C$26:$M$34,7,FALSE)&gt;FH73,0,IF(IFERROR(VLOOKUP(FM$4,Transactions!$C$45:$N110,8,FALSE),0)&gt;FH73,VLOOKUP(FM$4,Transactions!$C$26:$M$34,5,FALSE),VLOOKUP(FM$4,Transactions!$C$26:$M$34,5,FALSE)-IFERROR(VLOOKUP(FM$4,Transactions!$C$45:$N$47,5,FALSE),0)))</f>
        <v>64.516221765913755</v>
      </c>
      <c r="FO73" s="315">
        <f t="shared" si="53"/>
        <v>43193</v>
      </c>
      <c r="FP73" s="88">
        <f>VLOOKUP(FO73,'Price Data'!$B$4:$AD$1048576,MATCH(FT$4,'Price Data'!$B$2:$AE$2,0),FALSE)</f>
        <v>102.79</v>
      </c>
      <c r="FQ73" s="5">
        <f t="shared" si="82"/>
        <v>102.79</v>
      </c>
      <c r="FR73" s="79"/>
      <c r="FS73" s="212">
        <f>IF(FQ73&gt;0,(FQ73+SUM(FR$11:FR73))/FP$6-1,"N/A")</f>
        <v>-2.15780998389693E-2</v>
      </c>
      <c r="FT73" s="344">
        <f>IF(VLOOKUP(FT$4,Transactions!$C$26:$M$34,7,FALSE)&gt;FO73,0,IF(IFERROR(VLOOKUP(FT$4,Transactions!$C$45:$N110,8,FALSE),0)&gt;FO73,VLOOKUP(FT$4,Transactions!$C$26:$M$34,5,FALSE),VLOOKUP(FT$4,Transactions!$C$26:$M$34,5,FALSE)-IFERROR(VLOOKUP(FT$4,Transactions!$C$45:$N$47,5,FALSE),0)))</f>
        <v>4.6685611442644692</v>
      </c>
      <c r="FV73" s="315">
        <f t="shared" si="54"/>
        <v>43193</v>
      </c>
      <c r="FW73" s="88">
        <f>VLOOKUP(FV73,'Price Data'!$B$4:$AD$1048576,MATCH(GA$4,'Price Data'!$B$2:$AE$2,0),FALSE)</f>
        <v>112.31</v>
      </c>
      <c r="FX73" s="5">
        <f t="shared" si="83"/>
        <v>0</v>
      </c>
      <c r="FY73" s="79"/>
      <c r="FZ73" s="212" t="str">
        <f>IF(FX73&gt;0,(FX73+SUM(FY$11:FY73))/FW$6-1,"N/A")</f>
        <v>N/A</v>
      </c>
      <c r="GA73" s="344">
        <f>IF(VLOOKUP(GA$4,Transactions!$C$26:$M$34,7,FALSE)&gt;FV73,0,IF(IFERROR(VLOOKUP(GA$4,Transactions!$C$45:$N110,8,FALSE),0)&gt;FV73,VLOOKUP(GA$4,Transactions!$C$26:$M$34,5,FALSE),VLOOKUP(GA$4,Transactions!$C$26:$M$34,5,FALSE)-IFERROR(VLOOKUP(GA$4,Transactions!$C$45:$N$47,5,FALSE),0)))</f>
        <v>0</v>
      </c>
      <c r="GD73" s="315">
        <f t="shared" si="55"/>
        <v>43193</v>
      </c>
      <c r="GE73" s="88">
        <f>VLOOKUP(GD73,'Price Data'!$B$4:$AD$1048576,MATCH(GI$4,'Price Data'!$B$2:$AE$2,0),FALSE)</f>
        <v>1549.3340000000001</v>
      </c>
      <c r="GF73" s="5">
        <f t="shared" si="84"/>
        <v>1549.3340000000001</v>
      </c>
      <c r="GH73" s="212">
        <f>IF(GF73&gt;0,(GF73+SUM(GG$11:GG73))/GE$6-1,"N/A")</f>
        <v>-2.1124989733189214E-2</v>
      </c>
      <c r="GI73" s="374">
        <v>0.5</v>
      </c>
      <c r="GK73" s="315">
        <f t="shared" si="56"/>
        <v>43193</v>
      </c>
      <c r="GL73" s="88">
        <f>VLOOKUP(GK73,'Price Data'!$B$4:$AD$1048576,MATCH(GP$4,'Price Data'!$B$2:$AE$2,0),FALSE)</f>
        <v>2048.8000000000002</v>
      </c>
      <c r="GM73" s="5">
        <f t="shared" si="26"/>
        <v>2048.8000000000002</v>
      </c>
      <c r="GN73" s="79"/>
      <c r="GO73" s="212">
        <f>IF(GM73&gt;0,(GM73+SUM(GN$11:GN73))/GL$6-1,"N/A")</f>
        <v>-2.5981126244978281E-2</v>
      </c>
      <c r="GP73" s="374">
        <v>0.2</v>
      </c>
      <c r="GR73" s="315">
        <f t="shared" si="57"/>
        <v>43193</v>
      </c>
      <c r="GS73" s="88">
        <f>VLOOKUP(GR73,'Price Data'!$B$4:$AD$1048576,MATCH(GW$4,'Price Data'!$B$2:$AE$2,0),FALSE)</f>
        <v>2012.77</v>
      </c>
      <c r="GT73" s="5">
        <f t="shared" si="85"/>
        <v>2012.77</v>
      </c>
      <c r="GV73" s="212">
        <f>IF(GT73&gt;0,(GT73+SUM(GU$11:GU73))/GS$6-1,"N/A")</f>
        <v>-1.6419318109628267E-2</v>
      </c>
      <c r="GW73" s="374">
        <v>0.3</v>
      </c>
    </row>
    <row r="74" spans="1:205" x14ac:dyDescent="0.25">
      <c r="A74">
        <v>64</v>
      </c>
      <c r="B74" s="315">
        <f>'Price Data'!B68</f>
        <v>43194</v>
      </c>
      <c r="C74" s="200">
        <f t="shared" si="58"/>
        <v>23005.473478665212</v>
      </c>
      <c r="D74" s="200">
        <f t="shared" si="28"/>
        <v>0</v>
      </c>
      <c r="E74" s="200">
        <f t="shared" si="59"/>
        <v>6089.4118544582625</v>
      </c>
      <c r="F74" s="200">
        <f t="shared" si="29"/>
        <v>0</v>
      </c>
      <c r="I74" s="315">
        <f t="shared" si="30"/>
        <v>43194</v>
      </c>
      <c r="J74" s="88">
        <f>VLOOKUP(I74,'Price Data'!$B$4:$AD$1048576,MATCH(N$4,'Price Data'!$B$2:$AE$2,0),FALSE)</f>
        <v>64.28</v>
      </c>
      <c r="K74" s="5">
        <f t="shared" ref="K74:K137" si="86">IF(AND(I74&gt;=J$5,I74&lt;=J$7),J74,0)</f>
        <v>0</v>
      </c>
      <c r="M74" s="212" t="str">
        <f>IF(K74&gt;0,(K74+SUM(L$11:L74))/J$6-1,"N/A")</f>
        <v>N/A</v>
      </c>
      <c r="N74" s="344">
        <f>IF(VLOOKUP(N$4,Transactions!$C$5:$M$23,7,FALSE)&gt;I74,0,IF(IFERROR(VLOOKUP(N$4,Transactions!$C$39:$N$42,8,FALSE),0)&gt;I74,VLOOKUP(N$4,Transactions!$C$5:$M$23,5,FALSE),VLOOKUP(N$4,Transactions!$C$5:$M$23,5,FALSE)-IFERROR(VLOOKUP(N$4,Transactions!$C$39:$N$42,5,FALSE),0)))</f>
        <v>0</v>
      </c>
      <c r="P74" s="315">
        <f t="shared" si="31"/>
        <v>43194</v>
      </c>
      <c r="Q74" s="88">
        <f>VLOOKUP(P74,'Price Data'!$B$4:$AD$1048576,MATCH(U$4,'Price Data'!$B$2:$AE$2,0),FALSE)</f>
        <v>56.86</v>
      </c>
      <c r="R74" s="5">
        <f t="shared" ref="R74:R81" si="87">IF(AND(P74&gt;=Q$5,P74&lt;=Q$7),Q74,0)</f>
        <v>56.86</v>
      </c>
      <c r="T74" s="212">
        <f>IF(R74&gt;0,(R74+SUM(S$11:S74))/Q$6-1,"N/A")</f>
        <v>1.9383259911893713E-3</v>
      </c>
      <c r="U74" s="344">
        <f>IF(VLOOKUP(U$4,Transactions!$C$5:$M$23,7,FALSE)&gt;P74,0,IF(IFERROR(VLOOKUP(U$4,Transactions!$C$39:$N$42,8,FALSE),0)&gt;P74,VLOOKUP(U$4,Transactions!$C$5:$M$23,5,FALSE),VLOOKUP(U$4,Transactions!$C$5:$M$23,5,FALSE)-IFERROR(VLOOKUP(U$4,Transactions!$C$39:$N$42,5,FALSE),0)))</f>
        <v>20</v>
      </c>
      <c r="W74" s="315">
        <f t="shared" si="32"/>
        <v>43194</v>
      </c>
      <c r="X74" s="88">
        <f>VLOOKUP(W74,'Price Data'!$B$4:$AD$1048576,MATCH(AB$4,'Price Data'!$B$2:$AE$2,0),FALSE)</f>
        <v>100.95</v>
      </c>
      <c r="Y74" s="5">
        <f t="shared" ref="Y74:Y81" si="88">IF(AND(W74&gt;=X$5,W74&lt;=X$7),X74,0)</f>
        <v>100.95</v>
      </c>
      <c r="Z74" s="79"/>
      <c r="AA74" s="212">
        <f>IF(Y74&gt;0,(Y74+SUM(Z$11:Z74))/X$6-1,"N/A")</f>
        <v>1.3887511159607069E-3</v>
      </c>
      <c r="AB74" s="344">
        <f>IF(VLOOKUP(AB$4,Transactions!$C$5:$M$23,7,FALSE)&gt;W74,0,IF(IFERROR(VLOOKUP(AB$4,Transactions!$C$39:$N$42,8,FALSE),0)&gt;W74,VLOOKUP(AB$4,Transactions!$C$5:$M$23,5,FALSE),VLOOKUP(AB$4,Transactions!$C$5:$M$23,5,FALSE)-IFERROR(VLOOKUP(AB$4,Transactions!$C$39:$N$42,5,FALSE),0)))</f>
        <v>12</v>
      </c>
      <c r="AD74" s="315">
        <f t="shared" si="33"/>
        <v>43194</v>
      </c>
      <c r="AE74" s="88">
        <f>VLOOKUP(AD74,'Price Data'!$B$4:$AD$1048576,MATCH(AI$4,'Price Data'!$B$2:$AE$2,0),FALSE)</f>
        <v>71.540000000000006</v>
      </c>
      <c r="AF74" s="5">
        <f t="shared" ref="AF74:AF81" si="89">IF(AND(AD74&gt;=AE$5,AD74&lt;=AE$7),AE74,0)</f>
        <v>71.540000000000006</v>
      </c>
      <c r="AG74" s="79"/>
      <c r="AH74" s="212">
        <f>IF(AF74&gt;0,(AF74+SUM(AG$11:AG74))/AE$6-1,"N/A")</f>
        <v>-1.9059372000548525E-2</v>
      </c>
      <c r="AI74" s="344">
        <f>IF(VLOOKUP(AI$4,Transactions!$C$5:$M$23,7,FALSE)&gt;AD74,0,IF(IFERROR(VLOOKUP(AI$4,Transactions!$C$39:$N$42,8,FALSE),0)&gt;AD74,VLOOKUP(AI$4,Transactions!$C$5:$M$23,5,FALSE),VLOOKUP(AI$4,Transactions!$C$5:$M$23,5,FALSE)-IFERROR(VLOOKUP(AI$4,Transactions!$C$39:$N$42,5,FALSE),0)))</f>
        <v>16</v>
      </c>
      <c r="AK74" s="315">
        <f t="shared" si="34"/>
        <v>43194</v>
      </c>
      <c r="AL74" s="88">
        <f>VLOOKUP(AK74,'Price Data'!$B$4:$AD$1048576,MATCH(AP$4,'Price Data'!$B$2:$AE$2,0),FALSE)</f>
        <v>401.92</v>
      </c>
      <c r="AM74" s="5">
        <f t="shared" ref="AM74:AM81" si="90">IF(AND(AK74&gt;=AL$5,AK74&lt;=AL$7),AL74,0)</f>
        <v>401.92</v>
      </c>
      <c r="AN74" s="79"/>
      <c r="AO74" s="212">
        <f>IF(AM74&gt;0,(AM74+SUM(AN$11:AN74))/AL$6-1,"N/A")</f>
        <v>-3.5839370532073089E-2</v>
      </c>
      <c r="AP74" s="344">
        <f>IF(VLOOKUP(AP$4,Transactions!$C$5:$M$23,7,FALSE)&gt;AK74,0,IF(IFERROR(VLOOKUP(AP$4,Transactions!$C$39:$N$42,8,FALSE),0)&gt;AK74,VLOOKUP(AP$4,Transactions!$C$5:$M$23,5,FALSE),VLOOKUP(AP$4,Transactions!$C$5:$M$23,5,FALSE)-IFERROR(VLOOKUP(AP$4,Transactions!$C$39:$N$42,5,FALSE),0)))</f>
        <v>3</v>
      </c>
      <c r="AR74" s="315">
        <f t="shared" si="35"/>
        <v>43194</v>
      </c>
      <c r="AS74" s="88">
        <f>VLOOKUP(AR74,'Price Data'!$B$4:$AD$1048576,MATCH(AW$4,'Price Data'!$B$2:$AE$2,0),FALSE)</f>
        <v>92.94</v>
      </c>
      <c r="AT74" s="5">
        <f t="shared" ref="AT74:AT81" si="91">IF(AND(AR74&gt;=AS$5,AR74&lt;=AS$7),AS74,0)</f>
        <v>92.94</v>
      </c>
      <c r="AU74" s="79"/>
      <c r="AV74" s="212">
        <f>IF(AT74&gt;0,(AT74+SUM(AU$11:AU74))/AS$6-1,"N/A")</f>
        <v>-1.9620253164556956E-2</v>
      </c>
      <c r="AW74" s="344">
        <f>IF(VLOOKUP(AW$4,Transactions!$C$5:$M$23,7,FALSE)&gt;AR74,0,IF(IFERROR(VLOOKUP(AW$4,Transactions!$C$39:$N$42,8,FALSE),0)&gt;AR74,VLOOKUP(AW$4,Transactions!$C$5:$M$23,5,FALSE),VLOOKUP(AW$4,Transactions!$C$5:$M$23,5,FALSE)-IFERROR(VLOOKUP(AW$4,Transactions!$C$39:$N$42,5,FALSE),0)))</f>
        <v>10</v>
      </c>
      <c r="AY74" s="315">
        <f t="shared" si="36"/>
        <v>43194</v>
      </c>
      <c r="AZ74" s="88">
        <f>VLOOKUP(AY74,'Price Data'!$B$4:$AD$1048576,MATCH(BD$4,'Price Data'!$B$2:$AE$2,0),FALSE)</f>
        <v>119.48</v>
      </c>
      <c r="BA74" s="5">
        <f t="shared" ref="BA74:BA81" si="92">IF(AND(AY74&gt;=AZ$5,AY74&lt;=AZ$7),AZ74,0)</f>
        <v>119.48</v>
      </c>
      <c r="BB74" s="79"/>
      <c r="BC74" s="212">
        <f>IF(BA74&gt;0,(BA74+SUM(BB$11:BB74))/AZ$6-1,"N/A")</f>
        <v>3.0888697152717803E-2</v>
      </c>
      <c r="BD74" s="344">
        <f>IF(VLOOKUP(BD$4,Transactions!$C$5:$M$23,7,FALSE)&gt;AY74,0,IF(IFERROR(VLOOKUP(BD$4,Transactions!$C$39:$N$42,8,FALSE),0)&gt;AY74,VLOOKUP(BD$4,Transactions!$C$5:$M$23,5,FALSE),VLOOKUP(BD$4,Transactions!$C$5:$M$23,5,FALSE)-IFERROR(VLOOKUP(BD$4,Transactions!$C$39:$N$42,5,FALSE),0)))</f>
        <v>9</v>
      </c>
      <c r="BF74" s="315">
        <f t="shared" si="37"/>
        <v>43194</v>
      </c>
      <c r="BG74" s="88">
        <f>VLOOKUP(BF74,'Price Data'!$B$4:$AD$1048576,MATCH(BK$4,'Price Data'!$B$2:$AE$2,0),FALSE)</f>
        <v>62.98</v>
      </c>
      <c r="BH74" s="5">
        <f t="shared" ref="BH74:BH81" si="93">IF(AND(BF74&gt;=BG$5,BF74&lt;=BG$7),BG74,0)</f>
        <v>62.98</v>
      </c>
      <c r="BI74" s="79"/>
      <c r="BJ74" s="212">
        <f>IF(BH74&gt;0,(BH74+SUM(BI$11:BI74))/BG$6-1,"N/A")</f>
        <v>3.4268929503916246E-2</v>
      </c>
      <c r="BK74" s="344">
        <f>IF(VLOOKUP(BK$4,Transactions!$C$5:$M$23,7,FALSE)&gt;BF74,0,IF(IFERROR(VLOOKUP(BK$4,Transactions!$C$39:$N$42,8,FALSE),0)&gt;BF74,VLOOKUP(BK$4,Transactions!$C$5:$M$23,5,FALSE),VLOOKUP(BK$4,Transactions!$C$5:$M$23,5,FALSE)-IFERROR(VLOOKUP(BK$4,Transactions!$C$39:$N$42,5,FALSE),0)))</f>
        <v>10</v>
      </c>
      <c r="BM74" s="315">
        <f t="shared" si="38"/>
        <v>43194</v>
      </c>
      <c r="BN74" s="88">
        <f>VLOOKUP(BM74,'Price Data'!$B$4:$AD$1048576,MATCH(BR$4,'Price Data'!$B$2:$AE$2,0),FALSE)</f>
        <v>55.56</v>
      </c>
      <c r="BO74" s="5">
        <f t="shared" ref="BO74:BO81" si="94">IF(AND(BM74&gt;=BN$5,BM74&lt;=BN$7),BN74,0)</f>
        <v>55.56</v>
      </c>
      <c r="BP74" s="79"/>
      <c r="BQ74" s="212">
        <f>IF(BO74&gt;0,(BO74+SUM(BP$11:BP74))/BN$6-1,"N/A")</f>
        <v>8.8810641627543152E-2</v>
      </c>
      <c r="BR74" s="344">
        <f>IF(VLOOKUP(BR$4,Transactions!$C$5:$M$23,7,FALSE)&gt;BM74,0,IF(IFERROR(VLOOKUP(BR$4,Transactions!$C$39:$N$42,8,FALSE),0)&gt;BM74,VLOOKUP(BR$4,Transactions!$C$5:$M$23,5,FALSE),VLOOKUP(BR$4,Transactions!$C$5:$M$23,5,FALSE)-IFERROR(VLOOKUP(BR$4,Transactions!$C$39:$N$42,5,FALSE),0)))</f>
        <v>12</v>
      </c>
      <c r="BT74" s="315">
        <f t="shared" si="39"/>
        <v>43194</v>
      </c>
      <c r="BU74" s="88">
        <f>VLOOKUP(BT74,'Price Data'!$B$4:$AD$1048576,MATCH(BY$4,'Price Data'!$B$2:$AE$2,0),FALSE)</f>
        <v>85.17</v>
      </c>
      <c r="BV74" s="5">
        <f t="shared" ref="BV74:BV81" si="95">IF(AND(BT74&gt;=BU$5,BT74&lt;=BU$7),BU74,0)</f>
        <v>85.17</v>
      </c>
      <c r="BW74" s="79"/>
      <c r="BX74" s="212">
        <f>IF(BV74&gt;0,(BV74+SUM(BW$11:BW74))/BU$6-1,"N/A")</f>
        <v>-5.6661898998789817E-2</v>
      </c>
      <c r="BY74" s="344">
        <f>IF(VLOOKUP(BY$4,Transactions!$C$5:$M$23,7,FALSE)&gt;BT74,0,IF(IFERROR(VLOOKUP(BY$4,Transactions!$C$39:$N$42,8,FALSE),0)&gt;BT74,VLOOKUP(BY$4,Transactions!$C$5:$M$23,5,FALSE),VLOOKUP(BY$4,Transactions!$C$5:$M$23,5,FALSE)-IFERROR(VLOOKUP(BY$4,Transactions!$C$39:$N$42,5,FALSE),0)))</f>
        <v>11</v>
      </c>
      <c r="CA74" s="315">
        <f t="shared" si="40"/>
        <v>43194</v>
      </c>
      <c r="CB74" s="88">
        <f>VLOOKUP(CA74,'Price Data'!$B$4:$AD$1048576,MATCH(CF$4,'Price Data'!$B$2:$AE$2,0),FALSE)</f>
        <v>226.45</v>
      </c>
      <c r="CC74" s="5">
        <f t="shared" ref="CC74:CC81" si="96">IF(AND(CA74&gt;=CB$5,CA74&lt;=CB$7),CB74,0)</f>
        <v>226.45</v>
      </c>
      <c r="CD74" s="79"/>
      <c r="CE74" s="212">
        <f>IF(CC74&gt;0,(CC74+SUM(CD$11:CD74))/CB$6-1,"N/A")</f>
        <v>-7.0000437502734103E-3</v>
      </c>
      <c r="CF74" s="344">
        <f>IF(VLOOKUP(CF$4,Transactions!$C$5:$M$23,7,FALSE)&gt;CA74,0,IF(IFERROR(VLOOKUP(CF$4,Transactions!$C$39:$N$42,8,FALSE),0)&gt;CA74,VLOOKUP(CF$4,Transactions!$C$5:$M$23,5,FALSE),VLOOKUP(CF$4,Transactions!$C$5:$M$23,5,FALSE)-IFERROR(VLOOKUP(CF$4,Transactions!$C$39:$N$42,5,FALSE),0)))</f>
        <v>6</v>
      </c>
      <c r="CH74" s="315">
        <f t="shared" si="41"/>
        <v>43194</v>
      </c>
      <c r="CI74" s="88">
        <f>VLOOKUP(CH74,'Price Data'!$B$4:$AD$1048576,MATCH(CM$4,'Price Data'!$B$2:$AE$2,0),FALSE)</f>
        <v>74.78</v>
      </c>
      <c r="CJ74" s="5">
        <f t="shared" ref="CJ74:CJ81" si="97">IF(AND(CH74&gt;=CI$5,CH74&lt;=CI$7),CI74,0)</f>
        <v>74.78</v>
      </c>
      <c r="CK74" s="79"/>
      <c r="CL74" s="212">
        <f>IF(CJ74&gt;0,(CJ74+SUM(CK$11:CK74))/CI$6-1,"N/A")</f>
        <v>1.5756587883727136E-2</v>
      </c>
      <c r="CM74" s="344">
        <f>IF(VLOOKUP(CM$4,Transactions!$C$5:$M$23,7,FALSE)&gt;CH74,0,IF(IFERROR(VLOOKUP(CM$4,Transactions!$C$39:$N$42,8,FALSE),0)&gt;CH74,VLOOKUP(CM$4,Transactions!$C$5:$M$23,5,FALSE),VLOOKUP(CM$4,Transactions!$C$5:$M$23,5,FALSE)-IFERROR(VLOOKUP(CM$4,Transactions!$C$39:$N$42,5,FALSE),0)))</f>
        <v>19</v>
      </c>
      <c r="CO74" s="315">
        <f t="shared" si="42"/>
        <v>43194</v>
      </c>
      <c r="CP74" s="88">
        <f>VLOOKUP(CO74,'Price Data'!$B$4:$AD$1048576,MATCH(CT$4,'Price Data'!$B$2:$AE$2,0),FALSE)</f>
        <v>114.37</v>
      </c>
      <c r="CQ74" s="5">
        <f t="shared" ref="CQ74:CQ81" si="98">IF(AND(CO74&gt;=CP$5,CO74&lt;=CP$7),CP74,0)</f>
        <v>114.37</v>
      </c>
      <c r="CR74" s="79"/>
      <c r="CS74" s="212">
        <f>IF(CQ74&gt;0,(CQ74+SUM(CR$11:CR74))/CP$6-1,"N/A")</f>
        <v>2.0558917764329054E-2</v>
      </c>
      <c r="CT74" s="344">
        <f>IF(VLOOKUP(CT$4,Transactions!$C$5:$M$23,7,FALSE)&gt;CO74,0,IF(IFERROR(VLOOKUP(CT$4,Transactions!$C$39:$N$42,8,FALSE),0)&gt;CO74,VLOOKUP(CT$4,Transactions!$C$5:$M$23,5,FALSE),VLOOKUP(CT$4,Transactions!$C$5:$M$23,5,FALSE)-IFERROR(VLOOKUP(CT$4,Transactions!$C$39:$N$42,5,FALSE),0)))</f>
        <v>7</v>
      </c>
      <c r="CV74" s="315">
        <f t="shared" si="43"/>
        <v>43194</v>
      </c>
      <c r="CW74" s="88">
        <f>VLOOKUP(CV74,'Price Data'!$B$4:$AD$1048576,MATCH(DA$4,'Price Data'!$B$2:$AE$2,0),FALSE)</f>
        <v>198.61</v>
      </c>
      <c r="CX74" s="5">
        <f t="shared" ref="CX74:CX81" si="99">IF(AND(CV74&gt;=CW$5,CV74&lt;=CW$7),CW74,0)</f>
        <v>198.61</v>
      </c>
      <c r="CY74" s="79"/>
      <c r="CZ74" s="212">
        <f>IF(CX74&gt;0,(CX74+SUM(CY$11:CY74))/CW$6-1,"N/A")</f>
        <v>5.8040508213279551E-2</v>
      </c>
      <c r="DA74" s="344">
        <f>IF(VLOOKUP(DA$4,Transactions!$C$5:$M$23,7,FALSE)&gt;CV74,0,IF(IFERROR(VLOOKUP(DA$4,Transactions!$C$39:$N$42,8,FALSE),0)&gt;CV74,VLOOKUP(DA$4,Transactions!$C$5:$M$23,5,FALSE),VLOOKUP(DA$4,Transactions!$C$5:$M$23,5,FALSE)-IFERROR(VLOOKUP(DA$4,Transactions!$C$39:$N$42,5,FALSE),0)))</f>
        <v>9.4038062835574934</v>
      </c>
      <c r="DC74" s="315">
        <f t="shared" si="44"/>
        <v>43194</v>
      </c>
      <c r="DD74" s="88">
        <f>VLOOKUP(DC74,'Price Data'!$B$4:$AD$1048576,MATCH(DH$4,'Price Data'!$B$2:$AE$2,0),FALSE)</f>
        <v>156.47</v>
      </c>
      <c r="DE74" s="5">
        <f t="shared" ref="DE74:DE81" si="100">IF(AND(DC74&gt;=DD$5,DC74&lt;=DD$7),DD74,0)</f>
        <v>156.47</v>
      </c>
      <c r="DF74" s="79"/>
      <c r="DG74" s="212">
        <f>IF(DE74&gt;0,(DE74+SUM(DF$11:DF74))/DD$6-1,"N/A")</f>
        <v>-6.6700385660996009E-3</v>
      </c>
      <c r="DH74" s="344">
        <f>IF(VLOOKUP(DH$4,Transactions!$C$5:$M$23,7,FALSE)&gt;DC74,0,IF(IFERROR(VLOOKUP(DH$4,Transactions!$C$39:$N$42,8,FALSE),0)&gt;DC74,VLOOKUP(DH$4,Transactions!$C$5:$M$23,5,FALSE),VLOOKUP(DH$4,Transactions!$C$5:$M$23,5,FALSE)-IFERROR(VLOOKUP(DH$4,Transactions!$C$39:$N$42,5,FALSE),0)))</f>
        <v>17.508490526540918</v>
      </c>
      <c r="DJ74" s="315">
        <f t="shared" si="45"/>
        <v>43194</v>
      </c>
      <c r="DK74" s="88">
        <f>VLOOKUP(DJ74,'Price Data'!$B$4:$AD$1048576,MATCH(DO$4,'Price Data'!$B$2:$AE$2,0),FALSE)</f>
        <v>238.76</v>
      </c>
      <c r="DL74" s="5">
        <f t="shared" ref="DL74:DL81" si="101">IF(AND(DJ74&gt;=DK$5,DJ74&lt;=DK$7),DK74,0)</f>
        <v>238.76</v>
      </c>
      <c r="DN74" s="212">
        <f>IF(DL74&gt;0,(DL74+SUM(DM$11:DM74))/DK$6-1,"N/A")</f>
        <v>-4.1003647440779223E-2</v>
      </c>
      <c r="DO74" s="344">
        <f>IF(VLOOKUP(DO$4,Transactions!$C$5:$M$23,7,FALSE)&gt;DJ74,0,IF(IFERROR(VLOOKUP(DO$4,Transactions!$C$39:$N$42,8,FALSE),0)&gt;DJ74,VLOOKUP(DO$4,Transactions!$C$5:$M$23,5,FALSE),VLOOKUP(DO$4,Transactions!$C$5:$M$23,5,FALSE)-IFERROR(VLOOKUP(DO$4,Transactions!$C$39:$N$42,5,FALSE),0)))</f>
        <v>8</v>
      </c>
      <c r="DQ74" s="315">
        <f t="shared" si="46"/>
        <v>43194</v>
      </c>
      <c r="DR74" s="88">
        <f>VLOOKUP(DQ74,'Price Data'!$B$4:$AD$1048576,MATCH(DV$4,'Price Data'!$B$2:$AE$2,0),FALSE)</f>
        <v>92.33</v>
      </c>
      <c r="DS74" s="5">
        <f t="shared" ref="DS74:DS81" si="102">IF(AND(DQ74&gt;=DR$5,DQ74&lt;=DR$7),DR74,0)</f>
        <v>92.33</v>
      </c>
      <c r="DT74" s="79"/>
      <c r="DU74" s="212">
        <f>IF(DS74&gt;0,(DS74+SUM(DT$11:DT74))/DR$6-1,"N/A")</f>
        <v>8.4288052373158617E-2</v>
      </c>
      <c r="DV74" s="344">
        <f>IF(VLOOKUP(DV$4,Transactions!$C$5:$M$23,7,FALSE)&gt;DQ74,0,IF(IFERROR(VLOOKUP(DV$4,Transactions!$C$39:$N$42,8,FALSE),0)&gt;DQ74,VLOOKUP(DV$4,Transactions!$C$5:$M$23,5,FALSE),VLOOKUP(DV$4,Transactions!$C$5:$M$23,5,FALSE)-IFERROR(VLOOKUP(DV$4,Transactions!$C$39:$N$42,5,FALSE),0)))</f>
        <v>23</v>
      </c>
      <c r="DX74" s="315">
        <f t="shared" si="47"/>
        <v>43194</v>
      </c>
      <c r="DY74" s="88">
        <f>VLOOKUP(DX74,'Price Data'!$B$4:$AD$1048576,MATCH(EC$4,'Price Data'!$B$2:$AE$2,0),FALSE)</f>
        <v>68.42</v>
      </c>
      <c r="DZ74" s="5">
        <f t="shared" ref="DZ74:DZ81" si="103">IF(AND(DX74&gt;=DY$5,DX74&lt;=DY$7),DY74,0)</f>
        <v>68.42</v>
      </c>
      <c r="EA74" s="79"/>
      <c r="EB74" s="212">
        <f>IF(DZ74&gt;0,(DZ74+SUM(EA$11:EA74))/DY$6-1,"N/A")</f>
        <v>9.7042366107114475E-2</v>
      </c>
      <c r="EC74" s="344">
        <f>IF(VLOOKUP(EC$4,Transactions!$C$5:$M$23,7,FALSE)&gt;DX74,0,IF(IFERROR(VLOOKUP(EC$4,Transactions!$C$39:$N$42,8,FALSE),0)&gt;DX74,VLOOKUP(EC$4,Transactions!$C$5:$M$23,5,FALSE),VLOOKUP(EC$4,Transactions!$C$5:$M$23,5,FALSE)-IFERROR(VLOOKUP(EC$4,Transactions!$C$39:$N$42,5,FALSE),0)))</f>
        <v>27</v>
      </c>
      <c r="EF74" s="315">
        <f t="shared" si="48"/>
        <v>43194</v>
      </c>
      <c r="EG74" s="88">
        <f>VLOOKUP(EF74,'Price Data'!$B$4:$AD$1048576,MATCH(EK$4,'Price Data'!$B$2:$AE$2,0),FALSE)</f>
        <v>10.78</v>
      </c>
      <c r="EH74" s="5">
        <f t="shared" ref="EH74:EH81" si="104">IF(AND(EF74&gt;=EG$5,EF74&lt;=EG$7),EG74,0)</f>
        <v>10.78</v>
      </c>
      <c r="EI74" s="79"/>
      <c r="EJ74" s="212">
        <f>IF(EH74&gt;0,(EH74+SUM(EI$11:EI74))/EG$6-1,"N/A")</f>
        <v>2.8810408921930986E-3</v>
      </c>
      <c r="EK74" s="344">
        <f>IF(VLOOKUP(EK$4,Transactions!$C$26:$M$34,7,FALSE)&gt;EF74,0,IF(IFERROR(VLOOKUP(EK$4,Transactions!$C$45:$N111,8,FALSE),0)&gt;EF74,VLOOKUP(EK$4,Transactions!$C$26:$M$34,5,FALSE),VLOOKUP(EK$4,Transactions!$C$26:$M$34,5,FALSE)-IFERROR(VLOOKUP(EK$4,Transactions!$C$45:$N$47,5,FALSE),0)))</f>
        <v>181.2267657992565</v>
      </c>
      <c r="EM74" s="315">
        <f t="shared" si="49"/>
        <v>43194</v>
      </c>
      <c r="EN74" s="88">
        <f>VLOOKUP(EM74,'Price Data'!$B$4:$AD$1048576,MATCH(ER$4,'Price Data'!$B$2:$AE$2,0),FALSE)</f>
        <v>85.39</v>
      </c>
      <c r="EO74" s="5">
        <f t="shared" ref="EO74:EO81" si="105">IF(AND(EM74&gt;=EN$5,EM74&lt;=EN$7),EN74,0)</f>
        <v>85.39</v>
      </c>
      <c r="EP74" s="79"/>
      <c r="EQ74" s="212">
        <f>IF(EO74&gt;0,(EO74+SUM(EP$11:EP74))/EN$6-1,"N/A")</f>
        <v>-9.3284437313775337E-3</v>
      </c>
      <c r="ER74" s="344">
        <f>IF(VLOOKUP(ER$4,Transactions!$C$26:$M$34,7,FALSE)&gt;EM74,0,IF(IFERROR(VLOOKUP(ER$4,Transactions!$C$45:$N111,8,FALSE),0)&gt;EM74,VLOOKUP(ER$4,Transactions!$C$26:$M$34,5,FALSE),VLOOKUP(ER$4,Transactions!$C$26:$M$34,5,FALSE)-IFERROR(VLOOKUP(ER$4,Transactions!$C$45:$N$47,5,FALSE),0)))</f>
        <v>0</v>
      </c>
      <c r="ET74" s="315">
        <f t="shared" si="50"/>
        <v>43194</v>
      </c>
      <c r="EU74" s="88">
        <f>VLOOKUP(ET74,'Price Data'!$B$4:$AD$1048576,MATCH(EY$4,'Price Data'!$B$2:$AE$2,0),FALSE)</f>
        <v>84.38</v>
      </c>
      <c r="EV74" s="5">
        <f t="shared" ref="EV74:EV81" si="106">IF(AND(ET74&gt;=EU$5,ET74&lt;=EU$7),EU74,0)</f>
        <v>84.38</v>
      </c>
      <c r="EW74" s="79"/>
      <c r="EX74" s="212">
        <f>IF(EV74&gt;0,(EV74+SUM(EW$11:EW74))/EU$6-1,"N/A")</f>
        <v>-2.6284471907541018E-2</v>
      </c>
      <c r="EY74" s="344">
        <f>IF(VLOOKUP(EY$4,Transactions!$C$26:$M$34,7,FALSE)&gt;ET74,0,IF(IFERROR(VLOOKUP(EY$4,Transactions!$C$45:$N111,8,FALSE),0)&gt;ET74,VLOOKUP(EY$4,Transactions!$C$26:$M$34,5,FALSE),VLOOKUP(EY$4,Transactions!$C$26:$M$34,5,FALSE)-IFERROR(VLOOKUP(EY$4,Transactions!$C$45:$N$47,5,FALSE),0)))</f>
        <v>12.608879734523402</v>
      </c>
      <c r="FA74" s="315">
        <f t="shared" si="51"/>
        <v>43194</v>
      </c>
      <c r="FB74" s="88">
        <f>VLOOKUP(FA74,'Price Data'!$B$4:$AD$1048576,MATCH(FF$4,'Price Data'!$B$2:$AE$2,0),FALSE)</f>
        <v>50.28</v>
      </c>
      <c r="FC74" s="5">
        <f t="shared" ref="FC74:FC81" si="107">IF(AND(FA74&gt;=FB$5,FA74&lt;=FB$7),FB74,0)</f>
        <v>50.28</v>
      </c>
      <c r="FD74" s="79"/>
      <c r="FE74" s="212">
        <f>IF(FC74&gt;0,(FC74+SUM(FD$11:FD74))/FB$6-1,"N/A")</f>
        <v>-1.2853520577335686E-2</v>
      </c>
      <c r="FF74" s="344">
        <f>IF(VLOOKUP(FF$4,Transactions!$C$26:$M$34,7,FALSE)&gt;FA74,0,IF(IFERROR(VLOOKUP(FF$4,Transactions!$C$45:$N111,8,FALSE),0)&gt;FA74,VLOOKUP(FF$4,Transactions!$C$26:$M$34,5,FALSE),VLOOKUP(FF$4,Transactions!$C$26:$M$34,5,FALSE)-IFERROR(VLOOKUP(FF$4,Transactions!$C$45:$N$47,5,FALSE),0)))</f>
        <v>20.356738833625901</v>
      </c>
      <c r="FH74" s="315">
        <f t="shared" si="52"/>
        <v>43194</v>
      </c>
      <c r="FI74" s="88">
        <f>VLOOKUP(FH74,'Price Data'!$B$4:$AD$1048576,MATCH(FM$4,'Price Data'!$B$2:$AE$2,0),FALSE)</f>
        <v>24.315000000000001</v>
      </c>
      <c r="FJ74" s="5">
        <f t="shared" ref="FJ74:FJ81" si="108">IF(AND(FH74&gt;=FI$5,FH74&lt;=FI$7),FI74,0)</f>
        <v>24.315000000000001</v>
      </c>
      <c r="FK74" s="79"/>
      <c r="FL74" s="212">
        <f>IF(FJ74&gt;0,(FJ74+SUM(FK$11:FK74))/FI$6-1,"N/A")</f>
        <v>9.4455852156061226E-4</v>
      </c>
      <c r="FM74" s="344">
        <f>IF(VLOOKUP(FM$4,Transactions!$C$26:$M$34,7,FALSE)&gt;FH74,0,IF(IFERROR(VLOOKUP(FM$4,Transactions!$C$45:$N111,8,FALSE),0)&gt;FH74,VLOOKUP(FM$4,Transactions!$C$26:$M$34,5,FALSE),VLOOKUP(FM$4,Transactions!$C$26:$M$34,5,FALSE)-IFERROR(VLOOKUP(FM$4,Transactions!$C$45:$N$47,5,FALSE),0)))</f>
        <v>64.516221765913755</v>
      </c>
      <c r="FO74" s="315">
        <f t="shared" si="53"/>
        <v>43194</v>
      </c>
      <c r="FP74" s="88">
        <f>VLOOKUP(FO74,'Price Data'!$B$4:$AD$1048576,MATCH(FT$4,'Price Data'!$B$2:$AE$2,0),FALSE)</f>
        <v>102.73</v>
      </c>
      <c r="FQ74" s="5">
        <f t="shared" ref="FQ74:FQ81" si="109">IF(AND(FO74&gt;=FP$5,FO74&lt;=FP$7),FP74,0)</f>
        <v>102.73</v>
      </c>
      <c r="FR74" s="79"/>
      <c r="FS74" s="212">
        <f>IF(FQ74&gt;0,(FQ74+SUM(FR$11:FR74))/FP$6-1,"N/A")</f>
        <v>-2.2146443118310044E-2</v>
      </c>
      <c r="FT74" s="344">
        <f>IF(VLOOKUP(FT$4,Transactions!$C$26:$M$34,7,FALSE)&gt;FO74,0,IF(IFERROR(VLOOKUP(FT$4,Transactions!$C$45:$N111,8,FALSE),0)&gt;FO74,VLOOKUP(FT$4,Transactions!$C$26:$M$34,5,FALSE),VLOOKUP(FT$4,Transactions!$C$26:$M$34,5,FALSE)-IFERROR(VLOOKUP(FT$4,Transactions!$C$45:$N$47,5,FALSE),0)))</f>
        <v>4.6685611442644692</v>
      </c>
      <c r="FV74" s="315">
        <f t="shared" si="54"/>
        <v>43194</v>
      </c>
      <c r="FW74" s="88">
        <f>VLOOKUP(FV74,'Price Data'!$B$4:$AD$1048576,MATCH(GA$4,'Price Data'!$B$2:$AE$2,0),FALSE)</f>
        <v>112.44</v>
      </c>
      <c r="FX74" s="5">
        <f t="shared" ref="FX74:FX81" si="110">IF(AND(FV74&gt;=FW$5,FV74&lt;=FW$7),FW74,0)</f>
        <v>0</v>
      </c>
      <c r="FY74" s="79"/>
      <c r="FZ74" s="212" t="str">
        <f>IF(FX74&gt;0,(FX74+SUM(FY$11:FY74))/FW$6-1,"N/A")</f>
        <v>N/A</v>
      </c>
      <c r="GA74" s="344">
        <f>IF(VLOOKUP(GA$4,Transactions!$C$26:$M$34,7,FALSE)&gt;FV74,0,IF(IFERROR(VLOOKUP(GA$4,Transactions!$C$45:$N111,8,FALSE),0)&gt;FV74,VLOOKUP(GA$4,Transactions!$C$26:$M$34,5,FALSE),VLOOKUP(GA$4,Transactions!$C$26:$M$34,5,FALSE)-IFERROR(VLOOKUP(GA$4,Transactions!$C$45:$N$47,5,FALSE),0)))</f>
        <v>0</v>
      </c>
      <c r="GD74" s="315">
        <f t="shared" si="55"/>
        <v>43194</v>
      </c>
      <c r="GE74" s="88">
        <f>VLOOKUP(GD74,'Price Data'!$B$4:$AD$1048576,MATCH(GI$4,'Price Data'!$B$2:$AE$2,0),FALSE)</f>
        <v>1567.0920000000001</v>
      </c>
      <c r="GF74" s="5">
        <f t="shared" ref="GF74:GF81" si="111">IF(GD74&gt;=GE$5,GE74,0)</f>
        <v>1567.0920000000001</v>
      </c>
      <c r="GH74" s="212">
        <f>IF(GF74&gt;0,(GF74+SUM(GG$11:GG74))/GE$6-1,"N/A")</f>
        <v>-9.9054189806477844E-3</v>
      </c>
      <c r="GI74" s="374">
        <v>0.5</v>
      </c>
      <c r="GK74" s="315">
        <f t="shared" si="56"/>
        <v>43194</v>
      </c>
      <c r="GL74" s="88">
        <f>VLOOKUP(GK74,'Price Data'!$B$4:$AD$1048576,MATCH(GP$4,'Price Data'!$B$2:$AE$2,0),FALSE)</f>
        <v>2061.31</v>
      </c>
      <c r="GM74" s="5">
        <f t="shared" ref="GM74:GM137" si="112">IF(GK74&gt;=GL$5,GL74,0)</f>
        <v>2061.31</v>
      </c>
      <c r="GN74" s="79"/>
      <c r="GO74" s="212">
        <f>IF(GM74&gt;0,(GM74+SUM(GN$11:GN74))/GL$6-1,"N/A")</f>
        <v>-2.0033754070693299E-2</v>
      </c>
      <c r="GP74" s="374">
        <v>0.2</v>
      </c>
      <c r="GR74" s="315">
        <f t="shared" si="57"/>
        <v>43194</v>
      </c>
      <c r="GS74" s="88">
        <f>VLOOKUP(GR74,'Price Data'!$B$4:$AD$1048576,MATCH(GW$4,'Price Data'!$B$2:$AE$2,0),FALSE)</f>
        <v>2012.6</v>
      </c>
      <c r="GT74" s="5">
        <f t="shared" si="85"/>
        <v>2012.6</v>
      </c>
      <c r="GV74" s="212">
        <f>IF(GT74&gt;0,(GT74+SUM(GU$11:GU74))/GS$6-1,"N/A")</f>
        <v>-1.6502392040540048E-2</v>
      </c>
      <c r="GW74" s="374">
        <v>0.3</v>
      </c>
    </row>
    <row r="75" spans="1:205" x14ac:dyDescent="0.25">
      <c r="A75">
        <v>65</v>
      </c>
      <c r="B75" s="315">
        <f>'Price Data'!B69</f>
        <v>43195</v>
      </c>
      <c r="C75" s="200">
        <f t="shared" si="58"/>
        <v>23171.38879206511</v>
      </c>
      <c r="D75" s="200">
        <f t="shared" ref="D75:D138" si="113">SUM(S75*U75,Z75*AB75,AG75*AI75,AN75*AP75,AU75*AW75,BB75*BD75,BI75*BK75,BP75*BR75,BW75*BY75,CD75*CF75,CK75*CM75,CR75*CT75,CY75*DA75,DF75*DH75,DM75*DO75,DT75*DV75,EA75*EC75)</f>
        <v>4</v>
      </c>
      <c r="E75" s="200">
        <f t="shared" si="59"/>
        <v>6082.0348505655465</v>
      </c>
      <c r="F75" s="200">
        <f t="shared" ref="F75:F138" si="114">SUM(EI75*EK75,EP75*ER75,EW75*EY75,FD75*FF75,FK75*FM75,FR75*FT75,FY75*GA75)</f>
        <v>0</v>
      </c>
      <c r="I75" s="315">
        <f t="shared" ref="I75:I138" si="115">$B75</f>
        <v>43195</v>
      </c>
      <c r="J75" s="88">
        <f>VLOOKUP(I75,'Price Data'!$B$4:$AD$1048576,MATCH(N$4,'Price Data'!$B$2:$AE$2,0),FALSE)</f>
        <v>64.66</v>
      </c>
      <c r="K75" s="5">
        <f t="shared" si="86"/>
        <v>0</v>
      </c>
      <c r="M75" s="212" t="str">
        <f>IF(K75&gt;0,(K75+SUM(L$11:L75))/J$6-1,"N/A")</f>
        <v>N/A</v>
      </c>
      <c r="N75" s="344">
        <f>IF(VLOOKUP(N$4,Transactions!$C$5:$M$23,7,FALSE)&gt;I75,0,IF(IFERROR(VLOOKUP(N$4,Transactions!$C$39:$N$42,8,FALSE),0)&gt;I75,VLOOKUP(N$4,Transactions!$C$5:$M$23,5,FALSE),VLOOKUP(N$4,Transactions!$C$5:$M$23,5,FALSE)-IFERROR(VLOOKUP(N$4,Transactions!$C$39:$N$42,5,FALSE),0)))</f>
        <v>0</v>
      </c>
      <c r="P75" s="315">
        <f t="shared" ref="P75:P138" si="116">$B75</f>
        <v>43195</v>
      </c>
      <c r="Q75" s="88">
        <f>VLOOKUP(P75,'Price Data'!$B$4:$AD$1048576,MATCH(U$4,'Price Data'!$B$2:$AE$2,0),FALSE)</f>
        <v>57.92</v>
      </c>
      <c r="R75" s="5">
        <f t="shared" si="87"/>
        <v>57.92</v>
      </c>
      <c r="T75" s="212">
        <f>IF(R75&gt;0,(R75+SUM(S$11:S75))/Q$6-1,"N/A")</f>
        <v>2.0616740088105656E-2</v>
      </c>
      <c r="U75" s="344">
        <f>IF(VLOOKUP(U$4,Transactions!$C$5:$M$23,7,FALSE)&gt;P75,0,IF(IFERROR(VLOOKUP(U$4,Transactions!$C$39:$N$42,8,FALSE),0)&gt;P75,VLOOKUP(U$4,Transactions!$C$5:$M$23,5,FALSE),VLOOKUP(U$4,Transactions!$C$5:$M$23,5,FALSE)-IFERROR(VLOOKUP(U$4,Transactions!$C$39:$N$42,5,FALSE),0)))</f>
        <v>20</v>
      </c>
      <c r="W75" s="315">
        <f t="shared" ref="W75:W138" si="117">$B75</f>
        <v>43195</v>
      </c>
      <c r="X75" s="88">
        <f>VLOOKUP(W75,'Price Data'!$B$4:$AD$1048576,MATCH(AB$4,'Price Data'!$B$2:$AE$2,0),FALSE)</f>
        <v>102.11</v>
      </c>
      <c r="Y75" s="5">
        <f t="shared" si="88"/>
        <v>102.11</v>
      </c>
      <c r="Z75" s="79"/>
      <c r="AA75" s="212">
        <f>IF(Y75&gt;0,(Y75+SUM(Z$11:Z75))/X$6-1,"N/A")</f>
        <v>1.2895546076778119E-2</v>
      </c>
      <c r="AB75" s="344">
        <f>IF(VLOOKUP(AB$4,Transactions!$C$5:$M$23,7,FALSE)&gt;W75,0,IF(IFERROR(VLOOKUP(AB$4,Transactions!$C$39:$N$42,8,FALSE),0)&gt;W75,VLOOKUP(AB$4,Transactions!$C$5:$M$23,5,FALSE),VLOOKUP(AB$4,Transactions!$C$5:$M$23,5,FALSE)-IFERROR(VLOOKUP(AB$4,Transactions!$C$39:$N$42,5,FALSE),0)))</f>
        <v>12</v>
      </c>
      <c r="AD75" s="315">
        <f t="shared" ref="AD75:AD138" si="118">$B75</f>
        <v>43195</v>
      </c>
      <c r="AE75" s="88">
        <f>VLOOKUP(AD75,'Price Data'!$B$4:$AD$1048576,MATCH(AI$4,'Price Data'!$B$2:$AE$2,0),FALSE)</f>
        <v>70.97</v>
      </c>
      <c r="AF75" s="5">
        <f t="shared" si="89"/>
        <v>70.97</v>
      </c>
      <c r="AG75" s="79"/>
      <c r="AH75" s="212">
        <f>IF(AF75&gt;0,(AF75+SUM(AG$11:AG75))/AE$6-1,"N/A")</f>
        <v>-2.6875085698615186E-2</v>
      </c>
      <c r="AI75" s="344">
        <f>IF(VLOOKUP(AI$4,Transactions!$C$5:$M$23,7,FALSE)&gt;AD75,0,IF(IFERROR(VLOOKUP(AI$4,Transactions!$C$39:$N$42,8,FALSE),0)&gt;AD75,VLOOKUP(AI$4,Transactions!$C$5:$M$23,5,FALSE),VLOOKUP(AI$4,Transactions!$C$5:$M$23,5,FALSE)-IFERROR(VLOOKUP(AI$4,Transactions!$C$39:$N$42,5,FALSE),0)))</f>
        <v>16</v>
      </c>
      <c r="AK75" s="315">
        <f t="shared" ref="AK75:AK138" si="119">$B75</f>
        <v>43195</v>
      </c>
      <c r="AL75" s="88">
        <f>VLOOKUP(AK75,'Price Data'!$B$4:$AD$1048576,MATCH(AP$4,'Price Data'!$B$2:$AE$2,0),FALSE)</f>
        <v>406.12</v>
      </c>
      <c r="AM75" s="5">
        <f t="shared" si="90"/>
        <v>406.12</v>
      </c>
      <c r="AN75" s="79"/>
      <c r="AO75" s="212">
        <f>IF(AM75&gt;0,(AM75+SUM(AN$11:AN75))/AL$6-1,"N/A")</f>
        <v>-2.5764045482895903E-2</v>
      </c>
      <c r="AP75" s="344">
        <f>IF(VLOOKUP(AP$4,Transactions!$C$5:$M$23,7,FALSE)&gt;AK75,0,IF(IFERROR(VLOOKUP(AP$4,Transactions!$C$39:$N$42,8,FALSE),0)&gt;AK75,VLOOKUP(AP$4,Transactions!$C$5:$M$23,5,FALSE),VLOOKUP(AP$4,Transactions!$C$5:$M$23,5,FALSE)-IFERROR(VLOOKUP(AP$4,Transactions!$C$39:$N$42,5,FALSE),0)))</f>
        <v>3</v>
      </c>
      <c r="AR75" s="315">
        <f t="shared" ref="AR75:AR138" si="120">$B75</f>
        <v>43195</v>
      </c>
      <c r="AS75" s="88">
        <f>VLOOKUP(AR75,'Price Data'!$B$4:$AD$1048576,MATCH(AW$4,'Price Data'!$B$2:$AE$2,0),FALSE)</f>
        <v>92.21</v>
      </c>
      <c r="AT75" s="5">
        <f t="shared" si="91"/>
        <v>92.21</v>
      </c>
      <c r="AU75" s="79"/>
      <c r="AV75" s="212">
        <f>IF(AT75&gt;0,(AT75+SUM(AU$11:AU75))/AS$6-1,"N/A")</f>
        <v>-2.7320675105485304E-2</v>
      </c>
      <c r="AW75" s="344">
        <f>IF(VLOOKUP(AW$4,Transactions!$C$5:$M$23,7,FALSE)&gt;AR75,0,IF(IFERROR(VLOOKUP(AW$4,Transactions!$C$39:$N$42,8,FALSE),0)&gt;AR75,VLOOKUP(AW$4,Transactions!$C$5:$M$23,5,FALSE),VLOOKUP(AW$4,Transactions!$C$5:$M$23,5,FALSE)-IFERROR(VLOOKUP(AW$4,Transactions!$C$39:$N$42,5,FALSE),0)))</f>
        <v>10</v>
      </c>
      <c r="AY75" s="315">
        <f t="shared" ref="AY75:AY138" si="121">$B75</f>
        <v>43195</v>
      </c>
      <c r="AZ75" s="88">
        <f>VLOOKUP(AY75,'Price Data'!$B$4:$AD$1048576,MATCH(BD$4,'Price Data'!$B$2:$AE$2,0),FALSE)</f>
        <v>119.04</v>
      </c>
      <c r="BA75" s="5">
        <f t="shared" si="92"/>
        <v>119.04</v>
      </c>
      <c r="BB75" s="79"/>
      <c r="BC75" s="212">
        <f>IF(BA75&gt;0,(BA75+SUM(BB$11:BB75))/AZ$6-1,"N/A")</f>
        <v>2.7092320966350281E-2</v>
      </c>
      <c r="BD75" s="344">
        <f>IF(VLOOKUP(BD$4,Transactions!$C$5:$M$23,7,FALSE)&gt;AY75,0,IF(IFERROR(VLOOKUP(BD$4,Transactions!$C$39:$N$42,8,FALSE),0)&gt;AY75,VLOOKUP(BD$4,Transactions!$C$5:$M$23,5,FALSE),VLOOKUP(BD$4,Transactions!$C$5:$M$23,5,FALSE)-IFERROR(VLOOKUP(BD$4,Transactions!$C$39:$N$42,5,FALSE),0)))</f>
        <v>9</v>
      </c>
      <c r="BF75" s="315">
        <f t="shared" ref="BF75:BF138" si="122">$B75</f>
        <v>43195</v>
      </c>
      <c r="BG75" s="88">
        <f>VLOOKUP(BF75,'Price Data'!$B$4:$AD$1048576,MATCH(BK$4,'Price Data'!$B$2:$AE$2,0),FALSE)</f>
        <v>62.31</v>
      </c>
      <c r="BH75" s="5">
        <f t="shared" si="93"/>
        <v>62.31</v>
      </c>
      <c r="BI75" s="79">
        <v>0.4</v>
      </c>
      <c r="BJ75" s="212">
        <f>IF(BH75&gt;0,(BH75+SUM(BI$11:BI75))/BG$6-1,"N/A")</f>
        <v>2.9862924281984338E-2</v>
      </c>
      <c r="BK75" s="344">
        <f>IF(VLOOKUP(BK$4,Transactions!$C$5:$M$23,7,FALSE)&gt;BF75,0,IF(IFERROR(VLOOKUP(BK$4,Transactions!$C$39:$N$42,8,FALSE),0)&gt;BF75,VLOOKUP(BK$4,Transactions!$C$5:$M$23,5,FALSE),VLOOKUP(BK$4,Transactions!$C$5:$M$23,5,FALSE)-IFERROR(VLOOKUP(BK$4,Transactions!$C$39:$N$42,5,FALSE),0)))</f>
        <v>10</v>
      </c>
      <c r="BM75" s="315">
        <f t="shared" ref="BM75:BM138" si="123">$B75</f>
        <v>43195</v>
      </c>
      <c r="BN75" s="88">
        <f>VLOOKUP(BM75,'Price Data'!$B$4:$AD$1048576,MATCH(BR$4,'Price Data'!$B$2:$AE$2,0),FALSE)</f>
        <v>54.29</v>
      </c>
      <c r="BO75" s="5">
        <f t="shared" si="94"/>
        <v>54.29</v>
      </c>
      <c r="BP75" s="79"/>
      <c r="BQ75" s="212">
        <f>IF(BO75&gt;0,(BO75+SUM(BP$11:BP75))/BN$6-1,"N/A")</f>
        <v>6.3967136150234749E-2</v>
      </c>
      <c r="BR75" s="344">
        <f>IF(VLOOKUP(BR$4,Transactions!$C$5:$M$23,7,FALSE)&gt;BM75,0,IF(IFERROR(VLOOKUP(BR$4,Transactions!$C$39:$N$42,8,FALSE),0)&gt;BM75,VLOOKUP(BR$4,Transactions!$C$5:$M$23,5,FALSE),VLOOKUP(BR$4,Transactions!$C$5:$M$23,5,FALSE)-IFERROR(VLOOKUP(BR$4,Transactions!$C$39:$N$42,5,FALSE),0)))</f>
        <v>12</v>
      </c>
      <c r="BT75" s="315">
        <f t="shared" ref="BT75:BT138" si="124">$B75</f>
        <v>43195</v>
      </c>
      <c r="BU75" s="88">
        <f>VLOOKUP(BT75,'Price Data'!$B$4:$AD$1048576,MATCH(BY$4,'Price Data'!$B$2:$AE$2,0),FALSE)</f>
        <v>85.4</v>
      </c>
      <c r="BV75" s="5">
        <f t="shared" si="95"/>
        <v>85.4</v>
      </c>
      <c r="BW75" s="79"/>
      <c r="BX75" s="212">
        <f>IF(BV75&gt;0,(BV75+SUM(BW$11:BW75))/BU$6-1,"N/A")</f>
        <v>-5.413136758719328E-2</v>
      </c>
      <c r="BY75" s="344">
        <f>IF(VLOOKUP(BY$4,Transactions!$C$5:$M$23,7,FALSE)&gt;BT75,0,IF(IFERROR(VLOOKUP(BY$4,Transactions!$C$39:$N$42,8,FALSE),0)&gt;BT75,VLOOKUP(BY$4,Transactions!$C$5:$M$23,5,FALSE),VLOOKUP(BY$4,Transactions!$C$5:$M$23,5,FALSE)-IFERROR(VLOOKUP(BY$4,Transactions!$C$39:$N$42,5,FALSE),0)))</f>
        <v>11</v>
      </c>
      <c r="CA75" s="315">
        <f t="shared" ref="CA75:CA138" si="125">$B75</f>
        <v>43195</v>
      </c>
      <c r="CB75" s="88">
        <f>VLOOKUP(CA75,'Price Data'!$B$4:$AD$1048576,MATCH(CF$4,'Price Data'!$B$2:$AE$2,0),FALSE)</f>
        <v>229.93</v>
      </c>
      <c r="CC75" s="5">
        <f t="shared" si="96"/>
        <v>229.93</v>
      </c>
      <c r="CD75" s="79"/>
      <c r="CE75" s="212">
        <f>IF(CC75&gt;0,(CC75+SUM(CD$11:CD75))/CB$6-1,"N/A")</f>
        <v>8.2250514065713709E-3</v>
      </c>
      <c r="CF75" s="344">
        <f>IF(VLOOKUP(CF$4,Transactions!$C$5:$M$23,7,FALSE)&gt;CA75,0,IF(IFERROR(VLOOKUP(CF$4,Transactions!$C$39:$N$42,8,FALSE),0)&gt;CA75,VLOOKUP(CF$4,Transactions!$C$5:$M$23,5,FALSE),VLOOKUP(CF$4,Transactions!$C$5:$M$23,5,FALSE)-IFERROR(VLOOKUP(CF$4,Transactions!$C$39:$N$42,5,FALSE),0)))</f>
        <v>6</v>
      </c>
      <c r="CH75" s="315">
        <f t="shared" ref="CH75:CH138" si="126">$B75</f>
        <v>43195</v>
      </c>
      <c r="CI75" s="88">
        <f>VLOOKUP(CH75,'Price Data'!$B$4:$AD$1048576,MATCH(CM$4,'Price Data'!$B$2:$AE$2,0),FALSE)</f>
        <v>76.95</v>
      </c>
      <c r="CJ75" s="5">
        <f t="shared" si="97"/>
        <v>76.95</v>
      </c>
      <c r="CK75" s="79"/>
      <c r="CL75" s="212">
        <f>IF(CJ75&gt;0,(CJ75+SUM(CK$11:CK75))/CI$6-1,"N/A")</f>
        <v>4.5232273838630821E-2</v>
      </c>
      <c r="CM75" s="344">
        <f>IF(VLOOKUP(CM$4,Transactions!$C$5:$M$23,7,FALSE)&gt;CH75,0,IF(IFERROR(VLOOKUP(CM$4,Transactions!$C$39:$N$42,8,FALSE),0)&gt;CH75,VLOOKUP(CM$4,Transactions!$C$5:$M$23,5,FALSE),VLOOKUP(CM$4,Transactions!$C$5:$M$23,5,FALSE)-IFERROR(VLOOKUP(CM$4,Transactions!$C$39:$N$42,5,FALSE),0)))</f>
        <v>19</v>
      </c>
      <c r="CO75" s="315">
        <f t="shared" ref="CO75:CO138" si="127">$B75</f>
        <v>43195</v>
      </c>
      <c r="CP75" s="88">
        <f>VLOOKUP(CO75,'Price Data'!$B$4:$AD$1048576,MATCH(CT$4,'Price Data'!$B$2:$AE$2,0),FALSE)</f>
        <v>114.11</v>
      </c>
      <c r="CQ75" s="5">
        <f t="shared" si="98"/>
        <v>114.11</v>
      </c>
      <c r="CR75" s="79"/>
      <c r="CS75" s="212">
        <f>IF(CQ75&gt;0,(CQ75+SUM(CR$11:CR75))/CP$6-1,"N/A")</f>
        <v>1.824492702029179E-2</v>
      </c>
      <c r="CT75" s="344">
        <f>IF(VLOOKUP(CT$4,Transactions!$C$5:$M$23,7,FALSE)&gt;CO75,0,IF(IFERROR(VLOOKUP(CT$4,Transactions!$C$39:$N$42,8,FALSE),0)&gt;CO75,VLOOKUP(CT$4,Transactions!$C$5:$M$23,5,FALSE),VLOOKUP(CT$4,Transactions!$C$5:$M$23,5,FALSE)-IFERROR(VLOOKUP(CT$4,Transactions!$C$39:$N$42,5,FALSE),0)))</f>
        <v>7</v>
      </c>
      <c r="CV75" s="315">
        <f t="shared" ref="CV75:CV138" si="128">$B75</f>
        <v>43195</v>
      </c>
      <c r="CW75" s="88">
        <f>VLOOKUP(CV75,'Price Data'!$B$4:$AD$1048576,MATCH(DA$4,'Price Data'!$B$2:$AE$2,0),FALSE)</f>
        <v>201.56</v>
      </c>
      <c r="CX75" s="5">
        <f t="shared" si="99"/>
        <v>201.56</v>
      </c>
      <c r="CY75" s="79"/>
      <c r="CZ75" s="212">
        <f>IF(CX75&gt;0,(CX75+SUM(CY$11:CY75))/CW$6-1,"N/A")</f>
        <v>7.3722821753229528E-2</v>
      </c>
      <c r="DA75" s="344">
        <f>IF(VLOOKUP(DA$4,Transactions!$C$5:$M$23,7,FALSE)&gt;CV75,0,IF(IFERROR(VLOOKUP(DA$4,Transactions!$C$39:$N$42,8,FALSE),0)&gt;CV75,VLOOKUP(DA$4,Transactions!$C$5:$M$23,5,FALSE),VLOOKUP(DA$4,Transactions!$C$5:$M$23,5,FALSE)-IFERROR(VLOOKUP(DA$4,Transactions!$C$39:$N$42,5,FALSE),0)))</f>
        <v>9.4038062835574934</v>
      </c>
      <c r="DC75" s="315">
        <f t="shared" ref="DC75:DC138" si="129">$B75</f>
        <v>43195</v>
      </c>
      <c r="DD75" s="88">
        <f>VLOOKUP(DC75,'Price Data'!$B$4:$AD$1048576,MATCH(DH$4,'Price Data'!$B$2:$AE$2,0),FALSE)</f>
        <v>157.54</v>
      </c>
      <c r="DE75" s="5">
        <f t="shared" si="100"/>
        <v>157.54</v>
      </c>
      <c r="DF75" s="79"/>
      <c r="DG75" s="212">
        <f>IF(DE75&gt;0,(DE75+SUM(DF$11:DF75))/DD$6-1,"N/A")</f>
        <v>9.4834671555910077E-5</v>
      </c>
      <c r="DH75" s="344">
        <f>IF(VLOOKUP(DH$4,Transactions!$C$5:$M$23,7,FALSE)&gt;DC75,0,IF(IFERROR(VLOOKUP(DH$4,Transactions!$C$39:$N$42,8,FALSE),0)&gt;DC75,VLOOKUP(DH$4,Transactions!$C$5:$M$23,5,FALSE),VLOOKUP(DH$4,Transactions!$C$5:$M$23,5,FALSE)-IFERROR(VLOOKUP(DH$4,Transactions!$C$39:$N$42,5,FALSE),0)))</f>
        <v>17.508490526540918</v>
      </c>
      <c r="DJ75" s="315">
        <f t="shared" ref="DJ75:DJ138" si="130">$B75</f>
        <v>43195</v>
      </c>
      <c r="DK75" s="88">
        <f>VLOOKUP(DJ75,'Price Data'!$B$4:$AD$1048576,MATCH(DO$4,'Price Data'!$B$2:$AE$2,0),FALSE)</f>
        <v>241.07</v>
      </c>
      <c r="DL75" s="5">
        <f t="shared" si="101"/>
        <v>241.07</v>
      </c>
      <c r="DN75" s="212">
        <f>IF(DL75&gt;0,(DL75+SUM(DM$11:DM75))/DK$6-1,"N/A")</f>
        <v>-3.1744759308990456E-2</v>
      </c>
      <c r="DO75" s="344">
        <f>IF(VLOOKUP(DO$4,Transactions!$C$5:$M$23,7,FALSE)&gt;DJ75,0,IF(IFERROR(VLOOKUP(DO$4,Transactions!$C$39:$N$42,8,FALSE),0)&gt;DJ75,VLOOKUP(DO$4,Transactions!$C$5:$M$23,5,FALSE),VLOOKUP(DO$4,Transactions!$C$5:$M$23,5,FALSE)-IFERROR(VLOOKUP(DO$4,Transactions!$C$39:$N$42,5,FALSE),0)))</f>
        <v>8</v>
      </c>
      <c r="DQ75" s="315">
        <f t="shared" ref="DQ75:DQ138" si="131">$B75</f>
        <v>43195</v>
      </c>
      <c r="DR75" s="88">
        <f>VLOOKUP(DQ75,'Price Data'!$B$4:$AD$1048576,MATCH(DV$4,'Price Data'!$B$2:$AE$2,0),FALSE)</f>
        <v>92.38</v>
      </c>
      <c r="DS75" s="5">
        <f t="shared" si="102"/>
        <v>92.38</v>
      </c>
      <c r="DT75" s="79"/>
      <c r="DU75" s="212">
        <f>IF(DS75&gt;0,(DS75+SUM(DT$11:DT75))/DR$6-1,"N/A")</f>
        <v>8.4872574234276188E-2</v>
      </c>
      <c r="DV75" s="344">
        <f>IF(VLOOKUP(DV$4,Transactions!$C$5:$M$23,7,FALSE)&gt;DQ75,0,IF(IFERROR(VLOOKUP(DV$4,Transactions!$C$39:$N$42,8,FALSE),0)&gt;DQ75,VLOOKUP(DV$4,Transactions!$C$5:$M$23,5,FALSE),VLOOKUP(DV$4,Transactions!$C$5:$M$23,5,FALSE)-IFERROR(VLOOKUP(DV$4,Transactions!$C$39:$N$42,5,FALSE),0)))</f>
        <v>23</v>
      </c>
      <c r="DX75" s="315">
        <f t="shared" ref="DX75:DX138" si="132">$B75</f>
        <v>43195</v>
      </c>
      <c r="DY75" s="88">
        <f>VLOOKUP(DX75,'Price Data'!$B$4:$AD$1048576,MATCH(EC$4,'Price Data'!$B$2:$AE$2,0),FALSE)</f>
        <v>69.59</v>
      </c>
      <c r="DZ75" s="5">
        <f t="shared" si="103"/>
        <v>69.59</v>
      </c>
      <c r="EA75" s="79"/>
      <c r="EB75" s="212">
        <f>IF(DZ75&gt;0,(DZ75+SUM(EA$11:EA75))/DY$6-1,"N/A")</f>
        <v>0.11574740207833756</v>
      </c>
      <c r="EC75" s="344">
        <f>IF(VLOOKUP(EC$4,Transactions!$C$5:$M$23,7,FALSE)&gt;DX75,0,IF(IFERROR(VLOOKUP(EC$4,Transactions!$C$39:$N$42,8,FALSE),0)&gt;DX75,VLOOKUP(EC$4,Transactions!$C$5:$M$23,5,FALSE),VLOOKUP(EC$4,Transactions!$C$5:$M$23,5,FALSE)-IFERROR(VLOOKUP(EC$4,Transactions!$C$39:$N$42,5,FALSE),0)))</f>
        <v>27</v>
      </c>
      <c r="EF75" s="315">
        <f t="shared" ref="EF75:EF138" si="133">$B75</f>
        <v>43195</v>
      </c>
      <c r="EG75" s="88">
        <f>VLOOKUP(EF75,'Price Data'!$B$4:$AD$1048576,MATCH(EK$4,'Price Data'!$B$2:$AE$2,0),FALSE)</f>
        <v>10.77</v>
      </c>
      <c r="EH75" s="5">
        <f t="shared" si="104"/>
        <v>10.77</v>
      </c>
      <c r="EI75" s="79"/>
      <c r="EJ75" s="212">
        <f>IF(EH75&gt;0,(EH75+SUM(EI$11:EI75))/EG$6-1,"N/A")</f>
        <v>1.9516728624533464E-3</v>
      </c>
      <c r="EK75" s="344">
        <f>IF(VLOOKUP(EK$4,Transactions!$C$26:$M$34,7,FALSE)&gt;EF75,0,IF(IFERROR(VLOOKUP(EK$4,Transactions!$C$45:$N112,8,FALSE),0)&gt;EF75,VLOOKUP(EK$4,Transactions!$C$26:$M$34,5,FALSE),VLOOKUP(EK$4,Transactions!$C$26:$M$34,5,FALSE)-IFERROR(VLOOKUP(EK$4,Transactions!$C$45:$N$47,5,FALSE),0)))</f>
        <v>181.2267657992565</v>
      </c>
      <c r="EM75" s="315">
        <f t="shared" ref="EM75:EM138" si="134">$B75</f>
        <v>43195</v>
      </c>
      <c r="EN75" s="88">
        <f>VLOOKUP(EM75,'Price Data'!$B$4:$AD$1048576,MATCH(ER$4,'Price Data'!$B$2:$AE$2,0),FALSE)</f>
        <v>85.46</v>
      </c>
      <c r="EO75" s="5">
        <f t="shared" si="105"/>
        <v>85.46</v>
      </c>
      <c r="EP75" s="79"/>
      <c r="EQ75" s="212">
        <f>IF(EO75&gt;0,(EO75+SUM(EP$11:EP75))/EN$6-1,"N/A")</f>
        <v>-8.5262434104975693E-3</v>
      </c>
      <c r="ER75" s="344">
        <f>IF(VLOOKUP(ER$4,Transactions!$C$26:$M$34,7,FALSE)&gt;EM75,0,IF(IFERROR(VLOOKUP(ER$4,Transactions!$C$45:$N112,8,FALSE),0)&gt;EM75,VLOOKUP(ER$4,Transactions!$C$26:$M$34,5,FALSE),VLOOKUP(ER$4,Transactions!$C$26:$M$34,5,FALSE)-IFERROR(VLOOKUP(ER$4,Transactions!$C$45:$N$47,5,FALSE),0)))</f>
        <v>0</v>
      </c>
      <c r="ET75" s="315">
        <f t="shared" ref="ET75:ET138" si="135">$B75</f>
        <v>43195</v>
      </c>
      <c r="EU75" s="88">
        <f>VLOOKUP(ET75,'Price Data'!$B$4:$AD$1048576,MATCH(EY$4,'Price Data'!$B$2:$AE$2,0),FALSE)</f>
        <v>84.37</v>
      </c>
      <c r="EV75" s="5">
        <f t="shared" si="106"/>
        <v>84.37</v>
      </c>
      <c r="EW75" s="79"/>
      <c r="EX75" s="212">
        <f>IF(EV75&gt;0,(EV75+SUM(EW$11:EW75))/EU$6-1,"N/A")</f>
        <v>-2.6398901476141434E-2</v>
      </c>
      <c r="EY75" s="344">
        <f>IF(VLOOKUP(EY$4,Transactions!$C$26:$M$34,7,FALSE)&gt;ET75,0,IF(IFERROR(VLOOKUP(EY$4,Transactions!$C$45:$N112,8,FALSE),0)&gt;ET75,VLOOKUP(EY$4,Transactions!$C$26:$M$34,5,FALSE),VLOOKUP(EY$4,Transactions!$C$26:$M$34,5,FALSE)-IFERROR(VLOOKUP(EY$4,Transactions!$C$45:$N$47,5,FALSE),0)))</f>
        <v>12.608879734523402</v>
      </c>
      <c r="FA75" s="315">
        <f t="shared" ref="FA75:FA138" si="136">$B75</f>
        <v>43195</v>
      </c>
      <c r="FB75" s="88">
        <f>VLOOKUP(FA75,'Price Data'!$B$4:$AD$1048576,MATCH(FF$4,'Price Data'!$B$2:$AE$2,0),FALSE)</f>
        <v>50.12</v>
      </c>
      <c r="FC75" s="5">
        <f t="shared" si="107"/>
        <v>50.12</v>
      </c>
      <c r="FD75" s="79"/>
      <c r="FE75" s="212">
        <f>IF(FC75&gt;0,(FC75+SUM(FD$11:FD75))/FB$6-1,"N/A")</f>
        <v>-1.5974253949678219E-2</v>
      </c>
      <c r="FF75" s="344">
        <f>IF(VLOOKUP(FF$4,Transactions!$C$26:$M$34,7,FALSE)&gt;FA75,0,IF(IFERROR(VLOOKUP(FF$4,Transactions!$C$45:$N112,8,FALSE),0)&gt;FA75,VLOOKUP(FF$4,Transactions!$C$26:$M$34,5,FALSE),VLOOKUP(FF$4,Transactions!$C$26:$M$34,5,FALSE)-IFERROR(VLOOKUP(FF$4,Transactions!$C$45:$N$47,5,FALSE),0)))</f>
        <v>20.356738833625901</v>
      </c>
      <c r="FH75" s="315">
        <f t="shared" ref="FH75:FH138" si="137">$B75</f>
        <v>43195</v>
      </c>
      <c r="FI75" s="88">
        <f>VLOOKUP(FH75,'Price Data'!$B$4:$AD$1048576,MATCH(FM$4,'Price Data'!$B$2:$AE$2,0),FALSE)</f>
        <v>24.3</v>
      </c>
      <c r="FJ75" s="5">
        <f t="shared" si="108"/>
        <v>24.3</v>
      </c>
      <c r="FK75" s="79"/>
      <c r="FL75" s="212">
        <f>IF(FJ75&gt;0,(FJ75+SUM(FK$11:FK75))/FI$6-1,"N/A")</f>
        <v>3.2854209445587479E-4</v>
      </c>
      <c r="FM75" s="344">
        <f>IF(VLOOKUP(FM$4,Transactions!$C$26:$M$34,7,FALSE)&gt;FH75,0,IF(IFERROR(VLOOKUP(FM$4,Transactions!$C$45:$N112,8,FALSE),0)&gt;FH75,VLOOKUP(FM$4,Transactions!$C$26:$M$34,5,FALSE),VLOOKUP(FM$4,Transactions!$C$26:$M$34,5,FALSE)-IFERROR(VLOOKUP(FM$4,Transactions!$C$45:$N$47,5,FALSE),0)))</f>
        <v>64.516221765913755</v>
      </c>
      <c r="FO75" s="315">
        <f t="shared" ref="FO75:FO138" si="138">$B75</f>
        <v>43195</v>
      </c>
      <c r="FP75" s="88">
        <f>VLOOKUP(FO75,'Price Data'!$B$4:$AD$1048576,MATCH(FT$4,'Price Data'!$B$2:$AE$2,0),FALSE)</f>
        <v>102.47</v>
      </c>
      <c r="FQ75" s="5">
        <f t="shared" si="109"/>
        <v>102.47</v>
      </c>
      <c r="FR75" s="79"/>
      <c r="FS75" s="212">
        <f>IF(FQ75&gt;0,(FQ75+SUM(FR$11:FR75))/FP$6-1,"N/A")</f>
        <v>-2.4609263995453268E-2</v>
      </c>
      <c r="FT75" s="344">
        <f>IF(VLOOKUP(FT$4,Transactions!$C$26:$M$34,7,FALSE)&gt;FO75,0,IF(IFERROR(VLOOKUP(FT$4,Transactions!$C$45:$N112,8,FALSE),0)&gt;FO75,VLOOKUP(FT$4,Transactions!$C$26:$M$34,5,FALSE),VLOOKUP(FT$4,Transactions!$C$26:$M$34,5,FALSE)-IFERROR(VLOOKUP(FT$4,Transactions!$C$45:$N$47,5,FALSE),0)))</f>
        <v>4.6685611442644692</v>
      </c>
      <c r="FV75" s="315">
        <f t="shared" ref="FV75:FV138" si="139">$B75</f>
        <v>43195</v>
      </c>
      <c r="FW75" s="88">
        <f>VLOOKUP(FV75,'Price Data'!$B$4:$AD$1048576,MATCH(GA$4,'Price Data'!$B$2:$AE$2,0),FALSE)</f>
        <v>112.4</v>
      </c>
      <c r="FX75" s="5">
        <f t="shared" si="110"/>
        <v>0</v>
      </c>
      <c r="FY75" s="79"/>
      <c r="FZ75" s="212" t="str">
        <f>IF(FX75&gt;0,(FX75+SUM(FY$11:FY75))/FW$6-1,"N/A")</f>
        <v>N/A</v>
      </c>
      <c r="GA75" s="344">
        <f>IF(VLOOKUP(GA$4,Transactions!$C$26:$M$34,7,FALSE)&gt;FV75,0,IF(IFERROR(VLOOKUP(GA$4,Transactions!$C$45:$N112,8,FALSE),0)&gt;FV75,VLOOKUP(GA$4,Transactions!$C$26:$M$34,5,FALSE),VLOOKUP(GA$4,Transactions!$C$26:$M$34,5,FALSE)-IFERROR(VLOOKUP(GA$4,Transactions!$C$45:$N$47,5,FALSE),0)))</f>
        <v>0</v>
      </c>
      <c r="GD75" s="315">
        <f t="shared" ref="GD75:GD138" si="140">$B75</f>
        <v>43195</v>
      </c>
      <c r="GE75" s="88">
        <f>VLOOKUP(GD75,'Price Data'!$B$4:$AD$1048576,MATCH(GI$4,'Price Data'!$B$2:$AE$2,0),FALSE)</f>
        <v>1578.019</v>
      </c>
      <c r="GF75" s="5">
        <f t="shared" si="111"/>
        <v>1578.019</v>
      </c>
      <c r="GH75" s="212">
        <f>IF(GF75&gt;0,(GF75+SUM(GG$11:GG75))/GE$6-1,"N/A")</f>
        <v>-3.0016995520510958E-3</v>
      </c>
      <c r="GI75" s="374">
        <v>0.5</v>
      </c>
      <c r="GK75" s="315">
        <f t="shared" ref="GK75:GK138" si="141">$B75</f>
        <v>43195</v>
      </c>
      <c r="GL75" s="88">
        <f>VLOOKUP(GK75,'Price Data'!$B$4:$AD$1048576,MATCH(GP$4,'Price Data'!$B$2:$AE$2,0),FALSE)</f>
        <v>2080.69</v>
      </c>
      <c r="GM75" s="5">
        <f t="shared" si="112"/>
        <v>2080.69</v>
      </c>
      <c r="GN75" s="79"/>
      <c r="GO75" s="212">
        <f>IF(GM75&gt;0,(GM75+SUM(GN$11:GN75))/GL$6-1,"N/A")</f>
        <v>-1.0820318999738454E-2</v>
      </c>
      <c r="GP75" s="374">
        <v>0.2</v>
      </c>
      <c r="GR75" s="315">
        <f t="shared" ref="GR75:GR138" si="142">$B75</f>
        <v>43195</v>
      </c>
      <c r="GS75" s="88">
        <f>VLOOKUP(GR75,'Price Data'!$B$4:$AD$1048576,MATCH(GW$4,'Price Data'!$B$2:$AE$2,0),FALSE)</f>
        <v>2009.57</v>
      </c>
      <c r="GT75" s="5">
        <f t="shared" si="85"/>
        <v>2009.57</v>
      </c>
      <c r="GV75" s="212">
        <f>IF(GT75&gt;0,(GT75+SUM(GU$11:GU75))/GS$6-1,"N/A")</f>
        <v>-1.7983062691497631E-2</v>
      </c>
      <c r="GW75" s="374">
        <v>0.3</v>
      </c>
    </row>
    <row r="76" spans="1:205" x14ac:dyDescent="0.25">
      <c r="A76">
        <v>66</v>
      </c>
      <c r="B76" s="315">
        <f>'Price Data'!B70</f>
        <v>43196</v>
      </c>
      <c r="C76" s="200">
        <f t="shared" ref="C76:C139" si="143">SUM(K76*N76,R76*U76,Y76*AB76,AF76*AI76,AM76*AP76,AT76*AW76,BA76*BD76,BH76*BK76,BO76*BR76,BV76*BY76,CC76*CF76,CJ76*CM76,CQ76*CT76,CX76*DA76,DE76*DH76,DL76*DO76,DS76*DV76,DZ76*EC76)</f>
        <v>22619.344583823251</v>
      </c>
      <c r="D76" s="200">
        <f t="shared" si="113"/>
        <v>0</v>
      </c>
      <c r="E76" s="200">
        <f t="shared" ref="E76:E81" si="144">SUM(EH76*EK76,EO76*ER76,EV76*EY76,FC76*FF76,FJ76*FM76,FQ76*FT76,FX76*GA76)</f>
        <v>6092.5296661640368</v>
      </c>
      <c r="F76" s="200">
        <f t="shared" si="114"/>
        <v>0</v>
      </c>
      <c r="I76" s="315">
        <f t="shared" si="115"/>
        <v>43196</v>
      </c>
      <c r="J76" s="88">
        <f>VLOOKUP(I76,'Price Data'!$B$4:$AD$1048576,MATCH(N$4,'Price Data'!$B$2:$AE$2,0),FALSE)</f>
        <v>63.38</v>
      </c>
      <c r="K76" s="5">
        <f t="shared" si="86"/>
        <v>0</v>
      </c>
      <c r="M76" s="212" t="str">
        <f>IF(K76&gt;0,(K76+SUM(L$11:L76))/J$6-1,"N/A")</f>
        <v>N/A</v>
      </c>
      <c r="N76" s="344">
        <f>IF(VLOOKUP(N$4,Transactions!$C$5:$M$23,7,FALSE)&gt;I76,0,IF(IFERROR(VLOOKUP(N$4,Transactions!$C$39:$N$42,8,FALSE),0)&gt;I76,VLOOKUP(N$4,Transactions!$C$5:$M$23,5,FALSE),VLOOKUP(N$4,Transactions!$C$5:$M$23,5,FALSE)-IFERROR(VLOOKUP(N$4,Transactions!$C$39:$N$42,5,FALSE),0)))</f>
        <v>0</v>
      </c>
      <c r="P76" s="315">
        <f t="shared" si="116"/>
        <v>43196</v>
      </c>
      <c r="Q76" s="88">
        <f>VLOOKUP(P76,'Price Data'!$B$4:$AD$1048576,MATCH(U$4,'Price Data'!$B$2:$AE$2,0),FALSE)</f>
        <v>56.51</v>
      </c>
      <c r="R76" s="5">
        <f t="shared" si="87"/>
        <v>56.51</v>
      </c>
      <c r="T76" s="212">
        <f>IF(R76&gt;0,(R76+SUM(S$11:S76))/Q$6-1,"N/A")</f>
        <v>-4.2290748898679009E-3</v>
      </c>
      <c r="U76" s="344">
        <f>IF(VLOOKUP(U$4,Transactions!$C$5:$M$23,7,FALSE)&gt;P76,0,IF(IFERROR(VLOOKUP(U$4,Transactions!$C$39:$N$42,8,FALSE),0)&gt;P76,VLOOKUP(U$4,Transactions!$C$5:$M$23,5,FALSE),VLOOKUP(U$4,Transactions!$C$5:$M$23,5,FALSE)-IFERROR(VLOOKUP(U$4,Transactions!$C$39:$N$42,5,FALSE),0)))</f>
        <v>20</v>
      </c>
      <c r="W76" s="315">
        <f t="shared" si="117"/>
        <v>43196</v>
      </c>
      <c r="X76" s="88">
        <f>VLOOKUP(W76,'Price Data'!$B$4:$AD$1048576,MATCH(AB$4,'Price Data'!$B$2:$AE$2,0),FALSE)</f>
        <v>100.35</v>
      </c>
      <c r="Y76" s="5">
        <f t="shared" si="88"/>
        <v>100.35</v>
      </c>
      <c r="Z76" s="79"/>
      <c r="AA76" s="212">
        <f>IF(Y76&gt;0,(Y76+SUM(Z$11:Z76))/X$6-1,"N/A")</f>
        <v>-4.5630393810138781E-3</v>
      </c>
      <c r="AB76" s="344">
        <f>IF(VLOOKUP(AB$4,Transactions!$C$5:$M$23,7,FALSE)&gt;W76,0,IF(IFERROR(VLOOKUP(AB$4,Transactions!$C$39:$N$42,8,FALSE),0)&gt;W76,VLOOKUP(AB$4,Transactions!$C$5:$M$23,5,FALSE),VLOOKUP(AB$4,Transactions!$C$5:$M$23,5,FALSE)-IFERROR(VLOOKUP(AB$4,Transactions!$C$39:$N$42,5,FALSE),0)))</f>
        <v>12</v>
      </c>
      <c r="AD76" s="315">
        <f t="shared" si="118"/>
        <v>43196</v>
      </c>
      <c r="AE76" s="88">
        <f>VLOOKUP(AD76,'Price Data'!$B$4:$AD$1048576,MATCH(AI$4,'Price Data'!$B$2:$AE$2,0),FALSE)</f>
        <v>70.11</v>
      </c>
      <c r="AF76" s="5">
        <f t="shared" si="89"/>
        <v>70.11</v>
      </c>
      <c r="AG76" s="79"/>
      <c r="AH76" s="212">
        <f>IF(AF76&gt;0,(AF76+SUM(AG$11:AG76))/AE$6-1,"N/A")</f>
        <v>-3.8667215137803468E-2</v>
      </c>
      <c r="AI76" s="344">
        <f>IF(VLOOKUP(AI$4,Transactions!$C$5:$M$23,7,FALSE)&gt;AD76,0,IF(IFERROR(VLOOKUP(AI$4,Transactions!$C$39:$N$42,8,FALSE),0)&gt;AD76,VLOOKUP(AI$4,Transactions!$C$5:$M$23,5,FALSE),VLOOKUP(AI$4,Transactions!$C$5:$M$23,5,FALSE)-IFERROR(VLOOKUP(AI$4,Transactions!$C$39:$N$42,5,FALSE),0)))</f>
        <v>16</v>
      </c>
      <c r="AK76" s="315">
        <f t="shared" si="119"/>
        <v>43196</v>
      </c>
      <c r="AL76" s="88">
        <f>VLOOKUP(AK76,'Price Data'!$B$4:$AD$1048576,MATCH(AP$4,'Price Data'!$B$2:$AE$2,0),FALSE)</f>
        <v>396.55</v>
      </c>
      <c r="AM76" s="5">
        <f t="shared" si="90"/>
        <v>396.55</v>
      </c>
      <c r="AN76" s="79"/>
      <c r="AO76" s="212">
        <f>IF(AM76&gt;0,(AM76+SUM(AN$11:AN76))/AL$6-1,"N/A")</f>
        <v>-4.8721393273521096E-2</v>
      </c>
      <c r="AP76" s="344">
        <f>IF(VLOOKUP(AP$4,Transactions!$C$5:$M$23,7,FALSE)&gt;AK76,0,IF(IFERROR(VLOOKUP(AP$4,Transactions!$C$39:$N$42,8,FALSE),0)&gt;AK76,VLOOKUP(AP$4,Transactions!$C$5:$M$23,5,FALSE),VLOOKUP(AP$4,Transactions!$C$5:$M$23,5,FALSE)-IFERROR(VLOOKUP(AP$4,Transactions!$C$39:$N$42,5,FALSE),0)))</f>
        <v>3</v>
      </c>
      <c r="AR76" s="315">
        <f t="shared" si="120"/>
        <v>43196</v>
      </c>
      <c r="AS76" s="88">
        <f>VLOOKUP(AR76,'Price Data'!$B$4:$AD$1048576,MATCH(AW$4,'Price Data'!$B$2:$AE$2,0),FALSE)</f>
        <v>89.78</v>
      </c>
      <c r="AT76" s="5">
        <f t="shared" si="91"/>
        <v>89.78</v>
      </c>
      <c r="AU76" s="79"/>
      <c r="AV76" s="212">
        <f>IF(AT76&gt;0,(AT76+SUM(AU$11:AU76))/AS$6-1,"N/A")</f>
        <v>-5.2953586497890281E-2</v>
      </c>
      <c r="AW76" s="344">
        <f>IF(VLOOKUP(AW$4,Transactions!$C$5:$M$23,7,FALSE)&gt;AR76,0,IF(IFERROR(VLOOKUP(AW$4,Transactions!$C$39:$N$42,8,FALSE),0)&gt;AR76,VLOOKUP(AW$4,Transactions!$C$5:$M$23,5,FALSE),VLOOKUP(AW$4,Transactions!$C$5:$M$23,5,FALSE)-IFERROR(VLOOKUP(AW$4,Transactions!$C$39:$N$42,5,FALSE),0)))</f>
        <v>10</v>
      </c>
      <c r="AY76" s="315">
        <f t="shared" si="121"/>
        <v>43196</v>
      </c>
      <c r="AZ76" s="88">
        <f>VLOOKUP(AY76,'Price Data'!$B$4:$AD$1048576,MATCH(BD$4,'Price Data'!$B$2:$AE$2,0),FALSE)</f>
        <v>116.1</v>
      </c>
      <c r="BA76" s="5">
        <f t="shared" si="92"/>
        <v>116.1</v>
      </c>
      <c r="BB76" s="79"/>
      <c r="BC76" s="212">
        <f>IF(BA76&gt;0,(BA76+SUM(BB$11:BB76))/AZ$6-1,"N/A")</f>
        <v>1.7256255392579245E-3</v>
      </c>
      <c r="BD76" s="344">
        <f>IF(VLOOKUP(BD$4,Transactions!$C$5:$M$23,7,FALSE)&gt;AY76,0,IF(IFERROR(VLOOKUP(BD$4,Transactions!$C$39:$N$42,8,FALSE),0)&gt;AY76,VLOOKUP(BD$4,Transactions!$C$5:$M$23,5,FALSE),VLOOKUP(BD$4,Transactions!$C$5:$M$23,5,FALSE)-IFERROR(VLOOKUP(BD$4,Transactions!$C$39:$N$42,5,FALSE),0)))</f>
        <v>9</v>
      </c>
      <c r="BF76" s="315">
        <f t="shared" si="122"/>
        <v>43196</v>
      </c>
      <c r="BG76" s="88">
        <f>VLOOKUP(BF76,'Price Data'!$B$4:$AD$1048576,MATCH(BK$4,'Price Data'!$B$2:$AE$2,0),FALSE)</f>
        <v>60.88</v>
      </c>
      <c r="BH76" s="5">
        <f t="shared" si="93"/>
        <v>60.88</v>
      </c>
      <c r="BI76" s="79"/>
      <c r="BJ76" s="212">
        <f>IF(BH76&gt;0,(BH76+SUM(BI$11:BI76))/BG$6-1,"N/A")</f>
        <v>6.5274151436029992E-3</v>
      </c>
      <c r="BK76" s="344">
        <f>IF(VLOOKUP(BK$4,Transactions!$C$5:$M$23,7,FALSE)&gt;BF76,0,IF(IFERROR(VLOOKUP(BK$4,Transactions!$C$39:$N$42,8,FALSE),0)&gt;BF76,VLOOKUP(BK$4,Transactions!$C$5:$M$23,5,FALSE),VLOOKUP(BK$4,Transactions!$C$5:$M$23,5,FALSE)-IFERROR(VLOOKUP(BK$4,Transactions!$C$39:$N$42,5,FALSE),0)))</f>
        <v>10</v>
      </c>
      <c r="BM76" s="315">
        <f t="shared" si="123"/>
        <v>43196</v>
      </c>
      <c r="BN76" s="88">
        <f>VLOOKUP(BM76,'Price Data'!$B$4:$AD$1048576,MATCH(BR$4,'Price Data'!$B$2:$AE$2,0),FALSE)</f>
        <v>52.34</v>
      </c>
      <c r="BO76" s="5">
        <f t="shared" si="94"/>
        <v>52.34</v>
      </c>
      <c r="BP76" s="79"/>
      <c r="BQ76" s="212">
        <f>IF(BO76&gt;0,(BO76+SUM(BP$11:BP76))/BN$6-1,"N/A")</f>
        <v>2.5821596244131495E-2</v>
      </c>
      <c r="BR76" s="344">
        <f>IF(VLOOKUP(BR$4,Transactions!$C$5:$M$23,7,FALSE)&gt;BM76,0,IF(IFERROR(VLOOKUP(BR$4,Transactions!$C$39:$N$42,8,FALSE),0)&gt;BM76,VLOOKUP(BR$4,Transactions!$C$5:$M$23,5,FALSE),VLOOKUP(BR$4,Transactions!$C$5:$M$23,5,FALSE)-IFERROR(VLOOKUP(BR$4,Transactions!$C$39:$N$42,5,FALSE),0)))</f>
        <v>12</v>
      </c>
      <c r="BT76" s="315">
        <f t="shared" si="124"/>
        <v>43196</v>
      </c>
      <c r="BU76" s="88">
        <f>VLOOKUP(BT76,'Price Data'!$B$4:$AD$1048576,MATCH(BY$4,'Price Data'!$B$2:$AE$2,0),FALSE)</f>
        <v>84.43</v>
      </c>
      <c r="BV76" s="5">
        <f t="shared" si="95"/>
        <v>84.43</v>
      </c>
      <c r="BW76" s="79"/>
      <c r="BX76" s="212">
        <f>IF(BV76&gt;0,(BV76+SUM(BW$11:BW76))/BU$6-1,"N/A")</f>
        <v>-6.4803608757839193E-2</v>
      </c>
      <c r="BY76" s="344">
        <f>IF(VLOOKUP(BY$4,Transactions!$C$5:$M$23,7,FALSE)&gt;BT76,0,IF(IFERROR(VLOOKUP(BY$4,Transactions!$C$39:$N$42,8,FALSE),0)&gt;BT76,VLOOKUP(BY$4,Transactions!$C$5:$M$23,5,FALSE),VLOOKUP(BY$4,Transactions!$C$5:$M$23,5,FALSE)-IFERROR(VLOOKUP(BY$4,Transactions!$C$39:$N$42,5,FALSE),0)))</f>
        <v>11</v>
      </c>
      <c r="CA76" s="315">
        <f t="shared" si="125"/>
        <v>43196</v>
      </c>
      <c r="CB76" s="88">
        <f>VLOOKUP(CA76,'Price Data'!$B$4:$AD$1048576,MATCH(CF$4,'Price Data'!$B$2:$AE$2,0),FALSE)</f>
        <v>227.19</v>
      </c>
      <c r="CC76" s="5">
        <f t="shared" si="96"/>
        <v>227.19</v>
      </c>
      <c r="CD76" s="79"/>
      <c r="CE76" s="212">
        <f>IF(CC76&gt;0,(CC76+SUM(CD$11:CD76))/CB$6-1,"N/A")</f>
        <v>-3.7625235157718873E-3</v>
      </c>
      <c r="CF76" s="344">
        <f>IF(VLOOKUP(CF$4,Transactions!$C$5:$M$23,7,FALSE)&gt;CA76,0,IF(IFERROR(VLOOKUP(CF$4,Transactions!$C$39:$N$42,8,FALSE),0)&gt;CA76,VLOOKUP(CF$4,Transactions!$C$5:$M$23,5,FALSE),VLOOKUP(CF$4,Transactions!$C$5:$M$23,5,FALSE)-IFERROR(VLOOKUP(CF$4,Transactions!$C$39:$N$42,5,FALSE),0)))</f>
        <v>6</v>
      </c>
      <c r="CH76" s="315">
        <f t="shared" si="126"/>
        <v>43196</v>
      </c>
      <c r="CI76" s="88">
        <f>VLOOKUP(CH76,'Price Data'!$B$4:$AD$1048576,MATCH(CM$4,'Price Data'!$B$2:$AE$2,0),FALSE)</f>
        <v>73.86</v>
      </c>
      <c r="CJ76" s="5">
        <f t="shared" si="97"/>
        <v>73.86</v>
      </c>
      <c r="CK76" s="79"/>
      <c r="CL76" s="212">
        <f>IF(CJ76&gt;0,(CJ76+SUM(CK$11:CK76))/CI$6-1,"N/A")</f>
        <v>3.2599837000815146E-3</v>
      </c>
      <c r="CM76" s="344">
        <f>IF(VLOOKUP(CM$4,Transactions!$C$5:$M$23,7,FALSE)&gt;CH76,0,IF(IFERROR(VLOOKUP(CM$4,Transactions!$C$39:$N$42,8,FALSE),0)&gt;CH76,VLOOKUP(CM$4,Transactions!$C$5:$M$23,5,FALSE),VLOOKUP(CM$4,Transactions!$C$5:$M$23,5,FALSE)-IFERROR(VLOOKUP(CM$4,Transactions!$C$39:$N$42,5,FALSE),0)))</f>
        <v>19</v>
      </c>
      <c r="CO76" s="315">
        <f t="shared" si="127"/>
        <v>43196</v>
      </c>
      <c r="CP76" s="88">
        <f>VLOOKUP(CO76,'Price Data'!$B$4:$AD$1048576,MATCH(CT$4,'Price Data'!$B$2:$AE$2,0),FALSE)</f>
        <v>110.94</v>
      </c>
      <c r="CQ76" s="5">
        <f t="shared" si="98"/>
        <v>110.94</v>
      </c>
      <c r="CR76" s="79"/>
      <c r="CS76" s="212">
        <f>IF(CQ76&gt;0,(CQ76+SUM(CR$11:CR76))/CP$6-1,"N/A")</f>
        <v>-9.967960128159481E-3</v>
      </c>
      <c r="CT76" s="344">
        <f>IF(VLOOKUP(CT$4,Transactions!$C$5:$M$23,7,FALSE)&gt;CO76,0,IF(IFERROR(VLOOKUP(CT$4,Transactions!$C$39:$N$42,8,FALSE),0)&gt;CO76,VLOOKUP(CT$4,Transactions!$C$5:$M$23,5,FALSE),VLOOKUP(CT$4,Transactions!$C$5:$M$23,5,FALSE)-IFERROR(VLOOKUP(CT$4,Transactions!$C$39:$N$42,5,FALSE),0)))</f>
        <v>7</v>
      </c>
      <c r="CV76" s="315">
        <f t="shared" si="128"/>
        <v>43196</v>
      </c>
      <c r="CW76" s="88">
        <f>VLOOKUP(CV76,'Price Data'!$B$4:$AD$1048576,MATCH(DA$4,'Price Data'!$B$2:$AE$2,0),FALSE)</f>
        <v>196.63</v>
      </c>
      <c r="CX76" s="5">
        <f t="shared" si="99"/>
        <v>196.63</v>
      </c>
      <c r="CY76" s="79"/>
      <c r="CZ76" s="212">
        <f>IF(CX76&gt;0,(CX76+SUM(CY$11:CY76))/CW$6-1,"N/A")</f>
        <v>4.7514752006804439E-2</v>
      </c>
      <c r="DA76" s="344">
        <f>IF(VLOOKUP(DA$4,Transactions!$C$5:$M$23,7,FALSE)&gt;CV76,0,IF(IFERROR(VLOOKUP(DA$4,Transactions!$C$39:$N$42,8,FALSE),0)&gt;CV76,VLOOKUP(DA$4,Transactions!$C$5:$M$23,5,FALSE),VLOOKUP(DA$4,Transactions!$C$5:$M$23,5,FALSE)-IFERROR(VLOOKUP(DA$4,Transactions!$C$39:$N$42,5,FALSE),0)))</f>
        <v>9.4038062835574934</v>
      </c>
      <c r="DC76" s="315">
        <f t="shared" si="129"/>
        <v>43196</v>
      </c>
      <c r="DD76" s="88">
        <f>VLOOKUP(DC76,'Price Data'!$B$4:$AD$1048576,MATCH(DH$4,'Price Data'!$B$2:$AE$2,0),FALSE)</f>
        <v>154.19</v>
      </c>
      <c r="DE76" s="5">
        <f t="shared" si="100"/>
        <v>154.19</v>
      </c>
      <c r="DF76" s="79"/>
      <c r="DG76" s="212">
        <f>IF(DE76&gt;0,(DE76+SUM(DF$11:DF76))/DD$6-1,"N/A")</f>
        <v>-2.1084908642599598E-2</v>
      </c>
      <c r="DH76" s="344">
        <f>IF(VLOOKUP(DH$4,Transactions!$C$5:$M$23,7,FALSE)&gt;DC76,0,IF(IFERROR(VLOOKUP(DH$4,Transactions!$C$39:$N$42,8,FALSE),0)&gt;DC76,VLOOKUP(DH$4,Transactions!$C$5:$M$23,5,FALSE),VLOOKUP(DH$4,Transactions!$C$5:$M$23,5,FALSE)-IFERROR(VLOOKUP(DH$4,Transactions!$C$39:$N$42,5,FALSE),0)))</f>
        <v>17.508490526540918</v>
      </c>
      <c r="DJ76" s="315">
        <f t="shared" si="130"/>
        <v>43196</v>
      </c>
      <c r="DK76" s="88">
        <f>VLOOKUP(DJ76,'Price Data'!$B$4:$AD$1048576,MATCH(DO$4,'Price Data'!$B$2:$AE$2,0),FALSE)</f>
        <v>234.29</v>
      </c>
      <c r="DL76" s="5">
        <f t="shared" si="101"/>
        <v>234.29</v>
      </c>
      <c r="DN76" s="212">
        <f>IF(DL76&gt;0,(DL76+SUM(DM$11:DM76))/DK$6-1,"N/A")</f>
        <v>-5.892019720229269E-2</v>
      </c>
      <c r="DO76" s="344">
        <f>IF(VLOOKUP(DO$4,Transactions!$C$5:$M$23,7,FALSE)&gt;DJ76,0,IF(IFERROR(VLOOKUP(DO$4,Transactions!$C$39:$N$42,8,FALSE),0)&gt;DJ76,VLOOKUP(DO$4,Transactions!$C$5:$M$23,5,FALSE),VLOOKUP(DO$4,Transactions!$C$5:$M$23,5,FALSE)-IFERROR(VLOOKUP(DO$4,Transactions!$C$39:$N$42,5,FALSE),0)))</f>
        <v>8</v>
      </c>
      <c r="DQ76" s="315">
        <f t="shared" si="131"/>
        <v>43196</v>
      </c>
      <c r="DR76" s="88">
        <f>VLOOKUP(DQ76,'Price Data'!$B$4:$AD$1048576,MATCH(DV$4,'Price Data'!$B$2:$AE$2,0),FALSE)</f>
        <v>90.23</v>
      </c>
      <c r="DS76" s="5">
        <f t="shared" si="102"/>
        <v>90.23</v>
      </c>
      <c r="DT76" s="79"/>
      <c r="DU76" s="212">
        <f>IF(DS76&gt;0,(DS76+SUM(DT$11:DT76))/DR$6-1,"N/A")</f>
        <v>5.9738134206219318E-2</v>
      </c>
      <c r="DV76" s="344">
        <f>IF(VLOOKUP(DV$4,Transactions!$C$5:$M$23,7,FALSE)&gt;DQ76,0,IF(IFERROR(VLOOKUP(DV$4,Transactions!$C$39:$N$42,8,FALSE),0)&gt;DQ76,VLOOKUP(DV$4,Transactions!$C$5:$M$23,5,FALSE),VLOOKUP(DV$4,Transactions!$C$5:$M$23,5,FALSE)-IFERROR(VLOOKUP(DV$4,Transactions!$C$39:$N$42,5,FALSE),0)))</f>
        <v>23</v>
      </c>
      <c r="DX76" s="315">
        <f t="shared" si="132"/>
        <v>43196</v>
      </c>
      <c r="DY76" s="88">
        <f>VLOOKUP(DX76,'Price Data'!$B$4:$AD$1048576,MATCH(EC$4,'Price Data'!$B$2:$AE$2,0),FALSE)</f>
        <v>67.55</v>
      </c>
      <c r="DZ76" s="5">
        <f t="shared" si="103"/>
        <v>67.55</v>
      </c>
      <c r="EA76" s="79"/>
      <c r="EB76" s="212">
        <f>IF(DZ76&gt;0,(DZ76+SUM(EA$11:EA76))/DY$6-1,"N/A")</f>
        <v>8.3133493205435727E-2</v>
      </c>
      <c r="EC76" s="344">
        <f>IF(VLOOKUP(EC$4,Transactions!$C$5:$M$23,7,FALSE)&gt;DX76,0,IF(IFERROR(VLOOKUP(EC$4,Transactions!$C$39:$N$42,8,FALSE),0)&gt;DX76,VLOOKUP(EC$4,Transactions!$C$5:$M$23,5,FALSE),VLOOKUP(EC$4,Transactions!$C$5:$M$23,5,FALSE)-IFERROR(VLOOKUP(EC$4,Transactions!$C$39:$N$42,5,FALSE),0)))</f>
        <v>27</v>
      </c>
      <c r="EF76" s="315">
        <f t="shared" si="133"/>
        <v>43196</v>
      </c>
      <c r="EG76" s="88">
        <f>VLOOKUP(EF76,'Price Data'!$B$4:$AD$1048576,MATCH(EK$4,'Price Data'!$B$2:$AE$2,0),FALSE)</f>
        <v>10.77</v>
      </c>
      <c r="EH76" s="5">
        <f t="shared" si="104"/>
        <v>10.77</v>
      </c>
      <c r="EI76" s="79"/>
      <c r="EJ76" s="212">
        <f>IF(EH76&gt;0,(EH76+SUM(EI$11:EI76))/EG$6-1,"N/A")</f>
        <v>1.9516728624533464E-3</v>
      </c>
      <c r="EK76" s="344">
        <f>IF(VLOOKUP(EK$4,Transactions!$C$26:$M$34,7,FALSE)&gt;EF76,0,IF(IFERROR(VLOOKUP(EK$4,Transactions!$C$45:$N113,8,FALSE),0)&gt;EF76,VLOOKUP(EK$4,Transactions!$C$26:$M$34,5,FALSE),VLOOKUP(EK$4,Transactions!$C$26:$M$34,5,FALSE)-IFERROR(VLOOKUP(EK$4,Transactions!$C$45:$N$47,5,FALSE),0)))</f>
        <v>181.2267657992565</v>
      </c>
      <c r="EM76" s="315">
        <f t="shared" si="134"/>
        <v>43196</v>
      </c>
      <c r="EN76" s="88">
        <f>VLOOKUP(EM76,'Price Data'!$B$4:$AD$1048576,MATCH(ER$4,'Price Data'!$B$2:$AE$2,0),FALSE)</f>
        <v>85.27</v>
      </c>
      <c r="EO76" s="5">
        <f t="shared" si="105"/>
        <v>85.27</v>
      </c>
      <c r="EP76" s="79"/>
      <c r="EQ76" s="212">
        <f>IF(EO76&gt;0,(EO76+SUM(EP$11:EP76))/EN$6-1,"N/A")</f>
        <v>-1.0703644281457869E-2</v>
      </c>
      <c r="ER76" s="344">
        <f>IF(VLOOKUP(ER$4,Transactions!$C$26:$M$34,7,FALSE)&gt;EM76,0,IF(IFERROR(VLOOKUP(ER$4,Transactions!$C$45:$N113,8,FALSE),0)&gt;EM76,VLOOKUP(ER$4,Transactions!$C$26:$M$34,5,FALSE),VLOOKUP(ER$4,Transactions!$C$26:$M$34,5,FALSE)-IFERROR(VLOOKUP(ER$4,Transactions!$C$45:$N$47,5,FALSE),0)))</f>
        <v>0</v>
      </c>
      <c r="ET76" s="315">
        <f t="shared" si="135"/>
        <v>43196</v>
      </c>
      <c r="EU76" s="88">
        <f>VLOOKUP(ET76,'Price Data'!$B$4:$AD$1048576,MATCH(EY$4,'Price Data'!$B$2:$AE$2,0),FALSE)</f>
        <v>84.57</v>
      </c>
      <c r="EV76" s="5">
        <f t="shared" si="106"/>
        <v>84.57</v>
      </c>
      <c r="EW76" s="79"/>
      <c r="EX76" s="212">
        <f>IF(EV76&gt;0,(EV76+SUM(EW$11:EW76))/EU$6-1,"N/A")</f>
        <v>-2.4110310104131116E-2</v>
      </c>
      <c r="EY76" s="344">
        <f>IF(VLOOKUP(EY$4,Transactions!$C$26:$M$34,7,FALSE)&gt;ET76,0,IF(IFERROR(VLOOKUP(EY$4,Transactions!$C$45:$N113,8,FALSE),0)&gt;ET76,VLOOKUP(EY$4,Transactions!$C$26:$M$34,5,FALSE),VLOOKUP(EY$4,Transactions!$C$26:$M$34,5,FALSE)-IFERROR(VLOOKUP(EY$4,Transactions!$C$45:$N$47,5,FALSE),0)))</f>
        <v>12.608879734523402</v>
      </c>
      <c r="FA76" s="315">
        <f t="shared" si="136"/>
        <v>43196</v>
      </c>
      <c r="FB76" s="88">
        <f>VLOOKUP(FA76,'Price Data'!$B$4:$AD$1048576,MATCH(FF$4,'Price Data'!$B$2:$AE$2,0),FALSE)</f>
        <v>50.25</v>
      </c>
      <c r="FC76" s="5">
        <f t="shared" si="107"/>
        <v>50.25</v>
      </c>
      <c r="FD76" s="79"/>
      <c r="FE76" s="212">
        <f>IF(FC76&gt;0,(FC76+SUM(FD$11:FD76))/FB$6-1,"N/A")</f>
        <v>-1.3438658084649946E-2</v>
      </c>
      <c r="FF76" s="344">
        <f>IF(VLOOKUP(FF$4,Transactions!$C$26:$M$34,7,FALSE)&gt;FA76,0,IF(IFERROR(VLOOKUP(FF$4,Transactions!$C$45:$N113,8,FALSE),0)&gt;FA76,VLOOKUP(FF$4,Transactions!$C$26:$M$34,5,FALSE),VLOOKUP(FF$4,Transactions!$C$26:$M$34,5,FALSE)-IFERROR(VLOOKUP(FF$4,Transactions!$C$45:$N$47,5,FALSE),0)))</f>
        <v>20.356738833625901</v>
      </c>
      <c r="FH76" s="315">
        <f t="shared" si="137"/>
        <v>43196</v>
      </c>
      <c r="FI76" s="88">
        <f>VLOOKUP(FH76,'Price Data'!$B$4:$AD$1048576,MATCH(FM$4,'Price Data'!$B$2:$AE$2,0),FALSE)</f>
        <v>24.35</v>
      </c>
      <c r="FJ76" s="5">
        <f t="shared" si="108"/>
        <v>24.35</v>
      </c>
      <c r="FK76" s="79"/>
      <c r="FL76" s="212">
        <f>IF(FJ76&gt;0,(FJ76+SUM(FK$11:FK76))/FI$6-1,"N/A")</f>
        <v>2.3819301848049257E-3</v>
      </c>
      <c r="FM76" s="344">
        <f>IF(VLOOKUP(FM$4,Transactions!$C$26:$M$34,7,FALSE)&gt;FH76,0,IF(IFERROR(VLOOKUP(FM$4,Transactions!$C$45:$N113,8,FALSE),0)&gt;FH76,VLOOKUP(FM$4,Transactions!$C$26:$M$34,5,FALSE),VLOOKUP(FM$4,Transactions!$C$26:$M$34,5,FALSE)-IFERROR(VLOOKUP(FM$4,Transactions!$C$45:$N$47,5,FALSE),0)))</f>
        <v>64.516221765913755</v>
      </c>
      <c r="FO76" s="315">
        <f t="shared" si="138"/>
        <v>43196</v>
      </c>
      <c r="FP76" s="88">
        <f>VLOOKUP(FO76,'Price Data'!$B$4:$AD$1048576,MATCH(FT$4,'Price Data'!$B$2:$AE$2,0),FALSE)</f>
        <v>102.92</v>
      </c>
      <c r="FQ76" s="5">
        <f t="shared" si="109"/>
        <v>102.92</v>
      </c>
      <c r="FR76" s="79"/>
      <c r="FS76" s="212">
        <f>IF(FQ76&gt;0,(FQ76+SUM(FR$11:FR76))/FP$6-1,"N/A")</f>
        <v>-2.0346689400397855E-2</v>
      </c>
      <c r="FT76" s="344">
        <f>IF(VLOOKUP(FT$4,Transactions!$C$26:$M$34,7,FALSE)&gt;FO76,0,IF(IFERROR(VLOOKUP(FT$4,Transactions!$C$45:$N113,8,FALSE),0)&gt;FO76,VLOOKUP(FT$4,Transactions!$C$26:$M$34,5,FALSE),VLOOKUP(FT$4,Transactions!$C$26:$M$34,5,FALSE)-IFERROR(VLOOKUP(FT$4,Transactions!$C$45:$N$47,5,FALSE),0)))</f>
        <v>4.6685611442644692</v>
      </c>
      <c r="FV76" s="315">
        <f t="shared" si="139"/>
        <v>43196</v>
      </c>
      <c r="FW76" s="88">
        <f>VLOOKUP(FV76,'Price Data'!$B$4:$AD$1048576,MATCH(GA$4,'Price Data'!$B$2:$AE$2,0),FALSE)</f>
        <v>112.57</v>
      </c>
      <c r="FX76" s="5">
        <f t="shared" si="110"/>
        <v>0</v>
      </c>
      <c r="FY76" s="79"/>
      <c r="FZ76" s="212" t="str">
        <f>IF(FX76&gt;0,(FX76+SUM(FY$11:FY76))/FW$6-1,"N/A")</f>
        <v>N/A</v>
      </c>
      <c r="GA76" s="344">
        <f>IF(VLOOKUP(GA$4,Transactions!$C$26:$M$34,7,FALSE)&gt;FV76,0,IF(IFERROR(VLOOKUP(GA$4,Transactions!$C$45:$N113,8,FALSE),0)&gt;FV76,VLOOKUP(GA$4,Transactions!$C$26:$M$34,5,FALSE),VLOOKUP(GA$4,Transactions!$C$26:$M$34,5,FALSE)-IFERROR(VLOOKUP(GA$4,Transactions!$C$45:$N$47,5,FALSE),0)))</f>
        <v>0</v>
      </c>
      <c r="GD76" s="315">
        <f t="shared" si="140"/>
        <v>43196</v>
      </c>
      <c r="GE76" s="88">
        <f>VLOOKUP(GD76,'Price Data'!$B$4:$AD$1048576,MATCH(GI$4,'Price Data'!$B$2:$AE$2,0),FALSE)</f>
        <v>1544.279</v>
      </c>
      <c r="GF76" s="5">
        <f t="shared" si="111"/>
        <v>1544.279</v>
      </c>
      <c r="GH76" s="212">
        <f>IF(GF76&gt;0,(GF76+SUM(GG$11:GG76))/GE$6-1,"N/A")</f>
        <v>-2.4318757621132558E-2</v>
      </c>
      <c r="GI76" s="374">
        <v>0.5</v>
      </c>
      <c r="GK76" s="315">
        <f t="shared" si="141"/>
        <v>43196</v>
      </c>
      <c r="GL76" s="88">
        <f>VLOOKUP(GK76,'Price Data'!$B$4:$AD$1048576,MATCH(GP$4,'Price Data'!$B$2:$AE$2,0),FALSE)</f>
        <v>2052.7800000000002</v>
      </c>
      <c r="GM76" s="5">
        <f t="shared" si="112"/>
        <v>2052.7800000000002</v>
      </c>
      <c r="GN76" s="79"/>
      <c r="GO76" s="212">
        <f>IF(GM76&gt;0,(GM76+SUM(GN$11:GN76))/GL$6-1,"N/A")</f>
        <v>-2.408899664836317E-2</v>
      </c>
      <c r="GP76" s="374">
        <v>0.2</v>
      </c>
      <c r="GR76" s="315">
        <f t="shared" si="142"/>
        <v>43196</v>
      </c>
      <c r="GS76" s="88">
        <f>VLOOKUP(GR76,'Price Data'!$B$4:$AD$1048576,MATCH(GW$4,'Price Data'!$B$2:$AE$2,0),FALSE)</f>
        <v>2015.39</v>
      </c>
      <c r="GT76" s="5">
        <f t="shared" si="85"/>
        <v>2015.39</v>
      </c>
      <c r="GV76" s="212">
        <f>IF(GT76&gt;0,(GT76+SUM(GU$11:GU76))/GS$6-1,"N/A")</f>
        <v>-1.513900223322262E-2</v>
      </c>
      <c r="GW76" s="374">
        <v>0.3</v>
      </c>
    </row>
    <row r="77" spans="1:205" x14ac:dyDescent="0.25">
      <c r="A77">
        <v>67</v>
      </c>
      <c r="B77" s="315">
        <f>'Price Data'!B71</f>
        <v>43199</v>
      </c>
      <c r="C77" s="200">
        <f t="shared" si="143"/>
        <v>22699.045858598671</v>
      </c>
      <c r="D77" s="200">
        <f t="shared" si="113"/>
        <v>0</v>
      </c>
      <c r="E77" s="200">
        <f t="shared" si="144"/>
        <v>6093.9988308216934</v>
      </c>
      <c r="F77" s="200">
        <f t="shared" si="114"/>
        <v>0</v>
      </c>
      <c r="I77" s="315">
        <f t="shared" si="115"/>
        <v>43199</v>
      </c>
      <c r="J77" s="88">
        <f>VLOOKUP(I77,'Price Data'!$B$4:$AD$1048576,MATCH(N$4,'Price Data'!$B$2:$AE$2,0),FALSE)</f>
        <v>63.31</v>
      </c>
      <c r="K77" s="5">
        <f t="shared" si="86"/>
        <v>0</v>
      </c>
      <c r="M77" s="212" t="str">
        <f>IF(K77&gt;0,(K77+SUM(L$11:L77))/J$6-1,"N/A")</f>
        <v>N/A</v>
      </c>
      <c r="N77" s="344">
        <f>IF(VLOOKUP(N$4,Transactions!$C$5:$M$23,7,FALSE)&gt;I77,0,IF(IFERROR(VLOOKUP(N$4,Transactions!$C$39:$N$42,8,FALSE),0)&gt;I77,VLOOKUP(N$4,Transactions!$C$5:$M$23,5,FALSE),VLOOKUP(N$4,Transactions!$C$5:$M$23,5,FALSE)-IFERROR(VLOOKUP(N$4,Transactions!$C$39:$N$42,5,FALSE),0)))</f>
        <v>0</v>
      </c>
      <c r="P77" s="315">
        <f t="shared" si="116"/>
        <v>43199</v>
      </c>
      <c r="Q77" s="88">
        <f>VLOOKUP(P77,'Price Data'!$B$4:$AD$1048576,MATCH(U$4,'Price Data'!$B$2:$AE$2,0),FALSE)</f>
        <v>56.82</v>
      </c>
      <c r="R77" s="5">
        <f t="shared" si="87"/>
        <v>56.82</v>
      </c>
      <c r="T77" s="212">
        <f>IF(R77&gt;0,(R77+SUM(S$11:S77))/Q$6-1,"N/A")</f>
        <v>1.2334801762114989E-3</v>
      </c>
      <c r="U77" s="344">
        <f>IF(VLOOKUP(U$4,Transactions!$C$5:$M$23,7,FALSE)&gt;P77,0,IF(IFERROR(VLOOKUP(U$4,Transactions!$C$39:$N$42,8,FALSE),0)&gt;P77,VLOOKUP(U$4,Transactions!$C$5:$M$23,5,FALSE),VLOOKUP(U$4,Transactions!$C$5:$M$23,5,FALSE)-IFERROR(VLOOKUP(U$4,Transactions!$C$39:$N$42,5,FALSE),0)))</f>
        <v>20</v>
      </c>
      <c r="W77" s="315">
        <f t="shared" si="117"/>
        <v>43199</v>
      </c>
      <c r="X77" s="88">
        <f>VLOOKUP(W77,'Price Data'!$B$4:$AD$1048576,MATCH(AB$4,'Price Data'!$B$2:$AE$2,0),FALSE)</f>
        <v>99.7</v>
      </c>
      <c r="Y77" s="5">
        <f t="shared" si="88"/>
        <v>99.7</v>
      </c>
      <c r="Z77" s="79"/>
      <c r="AA77" s="212">
        <f>IF(Y77&gt;0,(Y77+SUM(Z$11:Z77))/X$6-1,"N/A")</f>
        <v>-1.1010812419402827E-2</v>
      </c>
      <c r="AB77" s="344">
        <f>IF(VLOOKUP(AB$4,Transactions!$C$5:$M$23,7,FALSE)&gt;W77,0,IF(IFERROR(VLOOKUP(AB$4,Transactions!$C$39:$N$42,8,FALSE),0)&gt;W77,VLOOKUP(AB$4,Transactions!$C$5:$M$23,5,FALSE),VLOOKUP(AB$4,Transactions!$C$5:$M$23,5,FALSE)-IFERROR(VLOOKUP(AB$4,Transactions!$C$39:$N$42,5,FALSE),0)))</f>
        <v>12</v>
      </c>
      <c r="AD77" s="315">
        <f t="shared" si="118"/>
        <v>43199</v>
      </c>
      <c r="AE77" s="88">
        <f>VLOOKUP(AD77,'Price Data'!$B$4:$AD$1048576,MATCH(AI$4,'Price Data'!$B$2:$AE$2,0),FALSE)</f>
        <v>70.27</v>
      </c>
      <c r="AF77" s="5">
        <f t="shared" si="89"/>
        <v>70.27</v>
      </c>
      <c r="AG77" s="79"/>
      <c r="AH77" s="212">
        <f>IF(AF77&gt;0,(AF77+SUM(AG$11:AG77))/AE$6-1,"N/A")</f>
        <v>-3.6473330590977793E-2</v>
      </c>
      <c r="AI77" s="344">
        <f>IF(VLOOKUP(AI$4,Transactions!$C$5:$M$23,7,FALSE)&gt;AD77,0,IF(IFERROR(VLOOKUP(AI$4,Transactions!$C$39:$N$42,8,FALSE),0)&gt;AD77,VLOOKUP(AI$4,Transactions!$C$5:$M$23,5,FALSE),VLOOKUP(AI$4,Transactions!$C$5:$M$23,5,FALSE)-IFERROR(VLOOKUP(AI$4,Transactions!$C$39:$N$42,5,FALSE),0)))</f>
        <v>16</v>
      </c>
      <c r="AK77" s="315">
        <f t="shared" si="119"/>
        <v>43199</v>
      </c>
      <c r="AL77" s="88">
        <f>VLOOKUP(AK77,'Price Data'!$B$4:$AD$1048576,MATCH(AP$4,'Price Data'!$B$2:$AE$2,0),FALSE)</f>
        <v>405.65</v>
      </c>
      <c r="AM77" s="5">
        <f t="shared" si="90"/>
        <v>405.65</v>
      </c>
      <c r="AN77" s="79"/>
      <c r="AO77" s="212">
        <f>IF(AM77&gt;0,(AM77+SUM(AN$11:AN77))/AL$6-1,"N/A")</f>
        <v>-2.689152233363723E-2</v>
      </c>
      <c r="AP77" s="344">
        <f>IF(VLOOKUP(AP$4,Transactions!$C$5:$M$23,7,FALSE)&gt;AK77,0,IF(IFERROR(VLOOKUP(AP$4,Transactions!$C$39:$N$42,8,FALSE),0)&gt;AK77,VLOOKUP(AP$4,Transactions!$C$5:$M$23,5,FALSE),VLOOKUP(AP$4,Transactions!$C$5:$M$23,5,FALSE)-IFERROR(VLOOKUP(AP$4,Transactions!$C$39:$N$42,5,FALSE),0)))</f>
        <v>3</v>
      </c>
      <c r="AR77" s="315">
        <f t="shared" si="120"/>
        <v>43199</v>
      </c>
      <c r="AS77" s="88">
        <f>VLOOKUP(AR77,'Price Data'!$B$4:$AD$1048576,MATCH(AW$4,'Price Data'!$B$2:$AE$2,0),FALSE)</f>
        <v>90.48</v>
      </c>
      <c r="AT77" s="5">
        <f t="shared" si="91"/>
        <v>90.48</v>
      </c>
      <c r="AU77" s="79"/>
      <c r="AV77" s="212">
        <f>IF(AT77&gt;0,(AT77+SUM(AU$11:AU77))/AS$6-1,"N/A")</f>
        <v>-4.5569620253164467E-2</v>
      </c>
      <c r="AW77" s="344">
        <f>IF(VLOOKUP(AW$4,Transactions!$C$5:$M$23,7,FALSE)&gt;AR77,0,IF(IFERROR(VLOOKUP(AW$4,Transactions!$C$39:$N$42,8,FALSE),0)&gt;AR77,VLOOKUP(AW$4,Transactions!$C$5:$M$23,5,FALSE),VLOOKUP(AW$4,Transactions!$C$5:$M$23,5,FALSE)-IFERROR(VLOOKUP(AW$4,Transactions!$C$39:$N$42,5,FALSE),0)))</f>
        <v>10</v>
      </c>
      <c r="AY77" s="315">
        <f t="shared" si="121"/>
        <v>43199</v>
      </c>
      <c r="AZ77" s="88">
        <f>VLOOKUP(AY77,'Price Data'!$B$4:$AD$1048576,MATCH(BD$4,'Price Data'!$B$2:$AE$2,0),FALSE)</f>
        <v>117.19</v>
      </c>
      <c r="BA77" s="5">
        <f t="shared" si="92"/>
        <v>117.19</v>
      </c>
      <c r="BB77" s="79"/>
      <c r="BC77" s="212">
        <f>IF(BA77&gt;0,(BA77+SUM(BB$11:BB77))/AZ$6-1,"N/A")</f>
        <v>1.1130284728213979E-2</v>
      </c>
      <c r="BD77" s="344">
        <f>IF(VLOOKUP(BD$4,Transactions!$C$5:$M$23,7,FALSE)&gt;AY77,0,IF(IFERROR(VLOOKUP(BD$4,Transactions!$C$39:$N$42,8,FALSE),0)&gt;AY77,VLOOKUP(BD$4,Transactions!$C$5:$M$23,5,FALSE),VLOOKUP(BD$4,Transactions!$C$5:$M$23,5,FALSE)-IFERROR(VLOOKUP(BD$4,Transactions!$C$39:$N$42,5,FALSE),0)))</f>
        <v>9</v>
      </c>
      <c r="BF77" s="315">
        <f t="shared" si="122"/>
        <v>43199</v>
      </c>
      <c r="BG77" s="88">
        <f>VLOOKUP(BF77,'Price Data'!$B$4:$AD$1048576,MATCH(BK$4,'Price Data'!$B$2:$AE$2,0),FALSE)</f>
        <v>60.48</v>
      </c>
      <c r="BH77" s="5">
        <f t="shared" si="93"/>
        <v>60.48</v>
      </c>
      <c r="BI77" s="79"/>
      <c r="BJ77" s="212">
        <f>IF(BH77&gt;0,(BH77+SUM(BI$11:BI77))/BG$6-1,"N/A")</f>
        <v>-1.1102230246251565E-16</v>
      </c>
      <c r="BK77" s="344">
        <f>IF(VLOOKUP(BK$4,Transactions!$C$5:$M$23,7,FALSE)&gt;BF77,0,IF(IFERROR(VLOOKUP(BK$4,Transactions!$C$39:$N$42,8,FALSE),0)&gt;BF77,VLOOKUP(BK$4,Transactions!$C$5:$M$23,5,FALSE),VLOOKUP(BK$4,Transactions!$C$5:$M$23,5,FALSE)-IFERROR(VLOOKUP(BK$4,Transactions!$C$39:$N$42,5,FALSE),0)))</f>
        <v>10</v>
      </c>
      <c r="BM77" s="315">
        <f t="shared" si="123"/>
        <v>43199</v>
      </c>
      <c r="BN77" s="88">
        <f>VLOOKUP(BM77,'Price Data'!$B$4:$AD$1048576,MATCH(BR$4,'Price Data'!$B$2:$AE$2,0),FALSE)</f>
        <v>53.02</v>
      </c>
      <c r="BO77" s="5">
        <f t="shared" si="94"/>
        <v>53.02</v>
      </c>
      <c r="BP77" s="79"/>
      <c r="BQ77" s="212">
        <f>IF(BO77&gt;0,(BO77+SUM(BP$11:BP77))/BN$6-1,"N/A")</f>
        <v>3.9123630672926568E-2</v>
      </c>
      <c r="BR77" s="344">
        <f>IF(VLOOKUP(BR$4,Transactions!$C$5:$M$23,7,FALSE)&gt;BM77,0,IF(IFERROR(VLOOKUP(BR$4,Transactions!$C$39:$N$42,8,FALSE),0)&gt;BM77,VLOOKUP(BR$4,Transactions!$C$5:$M$23,5,FALSE),VLOOKUP(BR$4,Transactions!$C$5:$M$23,5,FALSE)-IFERROR(VLOOKUP(BR$4,Transactions!$C$39:$N$42,5,FALSE),0)))</f>
        <v>12</v>
      </c>
      <c r="BT77" s="315">
        <f t="shared" si="124"/>
        <v>43199</v>
      </c>
      <c r="BU77" s="88">
        <f>VLOOKUP(BT77,'Price Data'!$B$4:$AD$1048576,MATCH(BY$4,'Price Data'!$B$2:$AE$2,0),FALSE)</f>
        <v>84.45</v>
      </c>
      <c r="BV77" s="5">
        <f t="shared" si="95"/>
        <v>84.45</v>
      </c>
      <c r="BW77" s="79"/>
      <c r="BX77" s="212">
        <f>IF(BV77&gt;0,(BV77+SUM(BW$11:BW77))/BU$6-1,"N/A")</f>
        <v>-6.4583562548135132E-2</v>
      </c>
      <c r="BY77" s="344">
        <f>IF(VLOOKUP(BY$4,Transactions!$C$5:$M$23,7,FALSE)&gt;BT77,0,IF(IFERROR(VLOOKUP(BY$4,Transactions!$C$39:$N$42,8,FALSE),0)&gt;BT77,VLOOKUP(BY$4,Transactions!$C$5:$M$23,5,FALSE),VLOOKUP(BY$4,Transactions!$C$5:$M$23,5,FALSE)-IFERROR(VLOOKUP(BY$4,Transactions!$C$39:$N$42,5,FALSE),0)))</f>
        <v>11</v>
      </c>
      <c r="CA77" s="315">
        <f t="shared" si="125"/>
        <v>43199</v>
      </c>
      <c r="CB77" s="88">
        <f>VLOOKUP(CA77,'Price Data'!$B$4:$AD$1048576,MATCH(CF$4,'Price Data'!$B$2:$AE$2,0),FALSE)</f>
        <v>226.21</v>
      </c>
      <c r="CC77" s="5">
        <f t="shared" si="96"/>
        <v>226.21</v>
      </c>
      <c r="CD77" s="79"/>
      <c r="CE77" s="212">
        <f>IF(CC77&gt;0,(CC77+SUM(CD$11:CD77))/CB$6-1,"N/A")</f>
        <v>-8.0500503128143608E-3</v>
      </c>
      <c r="CF77" s="344">
        <f>IF(VLOOKUP(CF$4,Transactions!$C$5:$M$23,7,FALSE)&gt;CA77,0,IF(IFERROR(VLOOKUP(CF$4,Transactions!$C$39:$N$42,8,FALSE),0)&gt;CA77,VLOOKUP(CF$4,Transactions!$C$5:$M$23,5,FALSE),VLOOKUP(CF$4,Transactions!$C$5:$M$23,5,FALSE)-IFERROR(VLOOKUP(CF$4,Transactions!$C$39:$N$42,5,FALSE),0)))</f>
        <v>6</v>
      </c>
      <c r="CH77" s="315">
        <f t="shared" si="126"/>
        <v>43199</v>
      </c>
      <c r="CI77" s="88">
        <f>VLOOKUP(CH77,'Price Data'!$B$4:$AD$1048576,MATCH(CM$4,'Price Data'!$B$2:$AE$2,0),FALSE)</f>
        <v>75.19</v>
      </c>
      <c r="CJ77" s="5">
        <f t="shared" si="97"/>
        <v>75.19</v>
      </c>
      <c r="CK77" s="79"/>
      <c r="CL77" s="212">
        <f>IF(CJ77&gt;0,(CJ77+SUM(CK$11:CK77))/CI$6-1,"N/A")</f>
        <v>2.1325726704699788E-2</v>
      </c>
      <c r="CM77" s="344">
        <f>IF(VLOOKUP(CM$4,Transactions!$C$5:$M$23,7,FALSE)&gt;CH77,0,IF(IFERROR(VLOOKUP(CM$4,Transactions!$C$39:$N$42,8,FALSE),0)&gt;CH77,VLOOKUP(CM$4,Transactions!$C$5:$M$23,5,FALSE),VLOOKUP(CM$4,Transactions!$C$5:$M$23,5,FALSE)-IFERROR(VLOOKUP(CM$4,Transactions!$C$39:$N$42,5,FALSE),0)))</f>
        <v>19</v>
      </c>
      <c r="CO77" s="315">
        <f t="shared" si="127"/>
        <v>43199</v>
      </c>
      <c r="CP77" s="88">
        <f>VLOOKUP(CO77,'Price Data'!$B$4:$AD$1048576,MATCH(CT$4,'Price Data'!$B$2:$AE$2,0),FALSE)</f>
        <v>111.56</v>
      </c>
      <c r="CQ77" s="5">
        <f t="shared" si="98"/>
        <v>111.56</v>
      </c>
      <c r="CR77" s="79"/>
      <c r="CS77" s="212">
        <f>IF(CQ77&gt;0,(CQ77+SUM(CR$11:CR77))/CP$6-1,"N/A")</f>
        <v>-4.4499822000712008E-3</v>
      </c>
      <c r="CT77" s="344">
        <f>IF(VLOOKUP(CT$4,Transactions!$C$5:$M$23,7,FALSE)&gt;CO77,0,IF(IFERROR(VLOOKUP(CT$4,Transactions!$C$39:$N$42,8,FALSE),0)&gt;CO77,VLOOKUP(CT$4,Transactions!$C$5:$M$23,5,FALSE),VLOOKUP(CT$4,Transactions!$C$5:$M$23,5,FALSE)-IFERROR(VLOOKUP(CT$4,Transactions!$C$39:$N$42,5,FALSE),0)))</f>
        <v>7</v>
      </c>
      <c r="CV77" s="315">
        <f t="shared" si="128"/>
        <v>43199</v>
      </c>
      <c r="CW77" s="88">
        <f>VLOOKUP(CV77,'Price Data'!$B$4:$AD$1048576,MATCH(DA$4,'Price Data'!$B$2:$AE$2,0),FALSE)</f>
        <v>196.09</v>
      </c>
      <c r="CX77" s="5">
        <f t="shared" si="99"/>
        <v>196.09</v>
      </c>
      <c r="CY77" s="79"/>
      <c r="CZ77" s="212">
        <f>IF(CX77&gt;0,(CX77+SUM(CY$11:CY77))/CW$6-1,"N/A")</f>
        <v>4.4644091223220439E-2</v>
      </c>
      <c r="DA77" s="344">
        <f>IF(VLOOKUP(DA$4,Transactions!$C$5:$M$23,7,FALSE)&gt;CV77,0,IF(IFERROR(VLOOKUP(DA$4,Transactions!$C$39:$N$42,8,FALSE),0)&gt;CV77,VLOOKUP(DA$4,Transactions!$C$5:$M$23,5,FALSE),VLOOKUP(DA$4,Transactions!$C$5:$M$23,5,FALSE)-IFERROR(VLOOKUP(DA$4,Transactions!$C$39:$N$42,5,FALSE),0)))</f>
        <v>9.4038062835574934</v>
      </c>
      <c r="DC77" s="315">
        <f t="shared" si="129"/>
        <v>43199</v>
      </c>
      <c r="DD77" s="88">
        <f>VLOOKUP(DC77,'Price Data'!$B$4:$AD$1048576,MATCH(DH$4,'Price Data'!$B$2:$AE$2,0),FALSE)</f>
        <v>154.69999999999999</v>
      </c>
      <c r="DE77" s="5">
        <f t="shared" si="100"/>
        <v>154.69999999999999</v>
      </c>
      <c r="DF77" s="79"/>
      <c r="DG77" s="212">
        <f>IF(DE77&gt;0,(DE77+SUM(DF$11:DF77))/DD$6-1,"N/A")</f>
        <v>-1.7860529809698322E-2</v>
      </c>
      <c r="DH77" s="344">
        <f>IF(VLOOKUP(DH$4,Transactions!$C$5:$M$23,7,FALSE)&gt;DC77,0,IF(IFERROR(VLOOKUP(DH$4,Transactions!$C$39:$N$42,8,FALSE),0)&gt;DC77,VLOOKUP(DH$4,Transactions!$C$5:$M$23,5,FALSE),VLOOKUP(DH$4,Transactions!$C$5:$M$23,5,FALSE)-IFERROR(VLOOKUP(DH$4,Transactions!$C$39:$N$42,5,FALSE),0)))</f>
        <v>17.508490526540918</v>
      </c>
      <c r="DJ77" s="315">
        <f t="shared" si="130"/>
        <v>43199</v>
      </c>
      <c r="DK77" s="88">
        <f>VLOOKUP(DJ77,'Price Data'!$B$4:$AD$1048576,MATCH(DO$4,'Price Data'!$B$2:$AE$2,0),FALSE)</f>
        <v>234.32</v>
      </c>
      <c r="DL77" s="5">
        <f t="shared" si="101"/>
        <v>234.32</v>
      </c>
      <c r="DN77" s="212">
        <f>IF(DL77&gt;0,(DL77+SUM(DM$11:DM77))/DK$6-1,"N/A")</f>
        <v>-5.8799951901879921E-2</v>
      </c>
      <c r="DO77" s="344">
        <f>IF(VLOOKUP(DO$4,Transactions!$C$5:$M$23,7,FALSE)&gt;DJ77,0,IF(IFERROR(VLOOKUP(DO$4,Transactions!$C$39:$N$42,8,FALSE),0)&gt;DJ77,VLOOKUP(DO$4,Transactions!$C$5:$M$23,5,FALSE),VLOOKUP(DO$4,Transactions!$C$5:$M$23,5,FALSE)-IFERROR(VLOOKUP(DO$4,Transactions!$C$39:$N$42,5,FALSE),0)))</f>
        <v>8</v>
      </c>
      <c r="DQ77" s="315">
        <f t="shared" si="131"/>
        <v>43199</v>
      </c>
      <c r="DR77" s="88">
        <f>VLOOKUP(DQ77,'Price Data'!$B$4:$AD$1048576,MATCH(DV$4,'Price Data'!$B$2:$AE$2,0),FALSE)</f>
        <v>90.77</v>
      </c>
      <c r="DS77" s="5">
        <f t="shared" si="102"/>
        <v>90.77</v>
      </c>
      <c r="DT77" s="79"/>
      <c r="DU77" s="212">
        <f>IF(DS77&gt;0,(DS77+SUM(DT$11:DT77))/DR$6-1,"N/A")</f>
        <v>6.6050970306289258E-2</v>
      </c>
      <c r="DV77" s="344">
        <f>IF(VLOOKUP(DV$4,Transactions!$C$5:$M$23,7,FALSE)&gt;DQ77,0,IF(IFERROR(VLOOKUP(DV$4,Transactions!$C$39:$N$42,8,FALSE),0)&gt;DQ77,VLOOKUP(DV$4,Transactions!$C$5:$M$23,5,FALSE),VLOOKUP(DV$4,Transactions!$C$5:$M$23,5,FALSE)-IFERROR(VLOOKUP(DV$4,Transactions!$C$39:$N$42,5,FALSE),0)))</f>
        <v>23</v>
      </c>
      <c r="DX77" s="315">
        <f t="shared" si="132"/>
        <v>43199</v>
      </c>
      <c r="DY77" s="88">
        <f>VLOOKUP(DX77,'Price Data'!$B$4:$AD$1048576,MATCH(EC$4,'Price Data'!$B$2:$AE$2,0),FALSE)</f>
        <v>67.180000000000007</v>
      </c>
      <c r="DZ77" s="5">
        <f t="shared" si="103"/>
        <v>67.180000000000007</v>
      </c>
      <c r="EA77" s="79"/>
      <c r="EB77" s="212">
        <f>IF(DZ77&gt;0,(DZ77+SUM(EA$11:EA77))/DY$6-1,"N/A")</f>
        <v>7.7218225419664499E-2</v>
      </c>
      <c r="EC77" s="344">
        <f>IF(VLOOKUP(EC$4,Transactions!$C$5:$M$23,7,FALSE)&gt;DX77,0,IF(IFERROR(VLOOKUP(EC$4,Transactions!$C$39:$N$42,8,FALSE),0)&gt;DX77,VLOOKUP(EC$4,Transactions!$C$5:$M$23,5,FALSE),VLOOKUP(EC$4,Transactions!$C$5:$M$23,5,FALSE)-IFERROR(VLOOKUP(EC$4,Transactions!$C$39:$N$42,5,FALSE),0)))</f>
        <v>27</v>
      </c>
      <c r="EF77" s="315">
        <f t="shared" si="133"/>
        <v>43199</v>
      </c>
      <c r="EG77" s="88">
        <f>VLOOKUP(EF77,'Price Data'!$B$4:$AD$1048576,MATCH(EK$4,'Price Data'!$B$2:$AE$2,0),FALSE)</f>
        <v>10.77</v>
      </c>
      <c r="EH77" s="5">
        <f t="shared" si="104"/>
        <v>10.77</v>
      </c>
      <c r="EI77" s="79"/>
      <c r="EJ77" s="212">
        <f>IF(EH77&gt;0,(EH77+SUM(EI$11:EI77))/EG$6-1,"N/A")</f>
        <v>1.9516728624533464E-3</v>
      </c>
      <c r="EK77" s="344">
        <f>IF(VLOOKUP(EK$4,Transactions!$C$26:$M$34,7,FALSE)&gt;EF77,0,IF(IFERROR(VLOOKUP(EK$4,Transactions!$C$45:$N114,8,FALSE),0)&gt;EF77,VLOOKUP(EK$4,Transactions!$C$26:$M$34,5,FALSE),VLOOKUP(EK$4,Transactions!$C$26:$M$34,5,FALSE)-IFERROR(VLOOKUP(EK$4,Transactions!$C$45:$N$47,5,FALSE),0)))</f>
        <v>181.2267657992565</v>
      </c>
      <c r="EM77" s="315">
        <f t="shared" si="134"/>
        <v>43199</v>
      </c>
      <c r="EN77" s="88">
        <f>VLOOKUP(EM77,'Price Data'!$B$4:$AD$1048576,MATCH(ER$4,'Price Data'!$B$2:$AE$2,0),FALSE)</f>
        <v>85.59</v>
      </c>
      <c r="EO77" s="5">
        <f t="shared" si="105"/>
        <v>85.59</v>
      </c>
      <c r="EP77" s="79"/>
      <c r="EQ77" s="212">
        <f>IF(EO77&gt;0,(EO77+SUM(EP$11:EP77))/EN$6-1,"N/A")</f>
        <v>-7.0364428145771596E-3</v>
      </c>
      <c r="ER77" s="344">
        <f>IF(VLOOKUP(ER$4,Transactions!$C$26:$M$34,7,FALSE)&gt;EM77,0,IF(IFERROR(VLOOKUP(ER$4,Transactions!$C$45:$N114,8,FALSE),0)&gt;EM77,VLOOKUP(ER$4,Transactions!$C$26:$M$34,5,FALSE),VLOOKUP(ER$4,Transactions!$C$26:$M$34,5,FALSE)-IFERROR(VLOOKUP(ER$4,Transactions!$C$45:$N$47,5,FALSE),0)))</f>
        <v>0</v>
      </c>
      <c r="ET77" s="315">
        <f t="shared" si="135"/>
        <v>43199</v>
      </c>
      <c r="EU77" s="88">
        <f>VLOOKUP(ET77,'Price Data'!$B$4:$AD$1048576,MATCH(EY$4,'Price Data'!$B$2:$AE$2,0),FALSE)</f>
        <v>84.62</v>
      </c>
      <c r="EV77" s="5">
        <f t="shared" si="106"/>
        <v>84.62</v>
      </c>
      <c r="EW77" s="79"/>
      <c r="EX77" s="212">
        <f>IF(EV77&gt;0,(EV77+SUM(EW$11:EW77))/EU$6-1,"N/A")</f>
        <v>-2.3538162261128259E-2</v>
      </c>
      <c r="EY77" s="344">
        <f>IF(VLOOKUP(EY$4,Transactions!$C$26:$M$34,7,FALSE)&gt;ET77,0,IF(IFERROR(VLOOKUP(EY$4,Transactions!$C$45:$N114,8,FALSE),0)&gt;ET77,VLOOKUP(EY$4,Transactions!$C$26:$M$34,5,FALSE),VLOOKUP(EY$4,Transactions!$C$26:$M$34,5,FALSE)-IFERROR(VLOOKUP(EY$4,Transactions!$C$45:$N$47,5,FALSE),0)))</f>
        <v>12.608879734523402</v>
      </c>
      <c r="FA77" s="315">
        <f t="shared" si="136"/>
        <v>43199</v>
      </c>
      <c r="FB77" s="88">
        <f>VLOOKUP(FA77,'Price Data'!$B$4:$AD$1048576,MATCH(FF$4,'Price Data'!$B$2:$AE$2,0),FALSE)</f>
        <v>50.35</v>
      </c>
      <c r="FC77" s="5">
        <f t="shared" si="107"/>
        <v>50.35</v>
      </c>
      <c r="FD77" s="79"/>
      <c r="FE77" s="212">
        <f>IF(FC77&gt;0,(FC77+SUM(FD$11:FD77))/FB$6-1,"N/A")</f>
        <v>-1.1488199726935822E-2</v>
      </c>
      <c r="FF77" s="344">
        <f>IF(VLOOKUP(FF$4,Transactions!$C$26:$M$34,7,FALSE)&gt;FA77,0,IF(IFERROR(VLOOKUP(FF$4,Transactions!$C$45:$N114,8,FALSE),0)&gt;FA77,VLOOKUP(FF$4,Transactions!$C$26:$M$34,5,FALSE),VLOOKUP(FF$4,Transactions!$C$26:$M$34,5,FALSE)-IFERROR(VLOOKUP(FF$4,Transactions!$C$45:$N$47,5,FALSE),0)))</f>
        <v>20.356738833625901</v>
      </c>
      <c r="FH77" s="315">
        <f t="shared" si="137"/>
        <v>43199</v>
      </c>
      <c r="FI77" s="88">
        <f>VLOOKUP(FH77,'Price Data'!$B$4:$AD$1048576,MATCH(FM$4,'Price Data'!$B$2:$AE$2,0),FALSE)</f>
        <v>24.33</v>
      </c>
      <c r="FJ77" s="5">
        <f t="shared" si="108"/>
        <v>24.33</v>
      </c>
      <c r="FK77" s="79"/>
      <c r="FL77" s="212">
        <f>IF(FJ77&gt;0,(FJ77+SUM(FK$11:FK77))/FI$6-1,"N/A")</f>
        <v>1.5605749486651277E-3</v>
      </c>
      <c r="FM77" s="344">
        <f>IF(VLOOKUP(FM$4,Transactions!$C$26:$M$34,7,FALSE)&gt;FH77,0,IF(IFERROR(VLOOKUP(FM$4,Transactions!$C$45:$N114,8,FALSE),0)&gt;FH77,VLOOKUP(FM$4,Transactions!$C$26:$M$34,5,FALSE),VLOOKUP(FM$4,Transactions!$C$26:$M$34,5,FALSE)-IFERROR(VLOOKUP(FM$4,Transactions!$C$45:$N$47,5,FALSE),0)))</f>
        <v>64.516221765913755</v>
      </c>
      <c r="FO77" s="315">
        <f t="shared" si="138"/>
        <v>43199</v>
      </c>
      <c r="FP77" s="88">
        <f>VLOOKUP(FO77,'Price Data'!$B$4:$AD$1048576,MATCH(FT$4,'Price Data'!$B$2:$AE$2,0),FALSE)</f>
        <v>102.94</v>
      </c>
      <c r="FQ77" s="5">
        <f t="shared" si="109"/>
        <v>102.94</v>
      </c>
      <c r="FR77" s="79"/>
      <c r="FS77" s="212">
        <f>IF(FQ77&gt;0,(FQ77+SUM(FR$11:FR77))/FP$6-1,"N/A")</f>
        <v>-2.0157241640617607E-2</v>
      </c>
      <c r="FT77" s="344">
        <f>IF(VLOOKUP(FT$4,Transactions!$C$26:$M$34,7,FALSE)&gt;FO77,0,IF(IFERROR(VLOOKUP(FT$4,Transactions!$C$45:$N114,8,FALSE),0)&gt;FO77,VLOOKUP(FT$4,Transactions!$C$26:$M$34,5,FALSE),VLOOKUP(FT$4,Transactions!$C$26:$M$34,5,FALSE)-IFERROR(VLOOKUP(FT$4,Transactions!$C$45:$N$47,5,FALSE),0)))</f>
        <v>4.6685611442644692</v>
      </c>
      <c r="FV77" s="315">
        <f t="shared" si="139"/>
        <v>43199</v>
      </c>
      <c r="FW77" s="88">
        <f>VLOOKUP(FV77,'Price Data'!$B$4:$AD$1048576,MATCH(GA$4,'Price Data'!$B$2:$AE$2,0),FALSE)</f>
        <v>112.46</v>
      </c>
      <c r="FX77" s="5">
        <f t="shared" si="110"/>
        <v>0</v>
      </c>
      <c r="FY77" s="79"/>
      <c r="FZ77" s="212" t="str">
        <f>IF(FX77&gt;0,(FX77+SUM(FY$11:FY77))/FW$6-1,"N/A")</f>
        <v>N/A</v>
      </c>
      <c r="GA77" s="344">
        <f>IF(VLOOKUP(GA$4,Transactions!$C$26:$M$34,7,FALSE)&gt;FV77,0,IF(IFERROR(VLOOKUP(GA$4,Transactions!$C$45:$N114,8,FALSE),0)&gt;FV77,VLOOKUP(GA$4,Transactions!$C$26:$M$34,5,FALSE),VLOOKUP(GA$4,Transactions!$C$26:$M$34,5,FALSE)-IFERROR(VLOOKUP(GA$4,Transactions!$C$45:$N$47,5,FALSE),0)))</f>
        <v>0</v>
      </c>
      <c r="GD77" s="315">
        <f t="shared" si="140"/>
        <v>43199</v>
      </c>
      <c r="GE77" s="88">
        <f>VLOOKUP(GD77,'Price Data'!$B$4:$AD$1048576,MATCH(GI$4,'Price Data'!$B$2:$AE$2,0),FALSE)</f>
        <v>1548.5070000000001</v>
      </c>
      <c r="GF77" s="5">
        <f t="shared" si="111"/>
        <v>1548.5070000000001</v>
      </c>
      <c r="GH77" s="212">
        <f>IF(GF77&gt;0,(GF77+SUM(GG$11:GG77))/GE$6-1,"N/A")</f>
        <v>-2.1647491423264276E-2</v>
      </c>
      <c r="GI77" s="374">
        <v>0.5</v>
      </c>
      <c r="GK77" s="315">
        <f t="shared" si="141"/>
        <v>43199</v>
      </c>
      <c r="GL77" s="88">
        <f>VLOOKUP(GK77,'Price Data'!$B$4:$AD$1048576,MATCH(GP$4,'Price Data'!$B$2:$AE$2,0),FALSE)</f>
        <v>2061.19</v>
      </c>
      <c r="GM77" s="5">
        <f t="shared" si="112"/>
        <v>2061.19</v>
      </c>
      <c r="GN77" s="79"/>
      <c r="GO77" s="212">
        <f>IF(GM77&gt;0,(GM77+SUM(GN$11:GN77))/GL$6-1,"N/A")</f>
        <v>-2.00908032042596E-2</v>
      </c>
      <c r="GP77" s="374">
        <v>0.2</v>
      </c>
      <c r="GR77" s="315">
        <f t="shared" si="142"/>
        <v>43199</v>
      </c>
      <c r="GS77" s="88">
        <f>VLOOKUP(GR77,'Price Data'!$B$4:$AD$1048576,MATCH(GW$4,'Price Data'!$B$2:$AE$2,0),FALSE)</f>
        <v>2015.42</v>
      </c>
      <c r="GT77" s="5">
        <f t="shared" si="85"/>
        <v>2015.42</v>
      </c>
      <c r="GV77" s="212">
        <f>IF(GT77&gt;0,(GT77+SUM(GU$11:GU77))/GS$6-1,"N/A")</f>
        <v>-1.5124342127767587E-2</v>
      </c>
      <c r="GW77" s="374">
        <v>0.3</v>
      </c>
    </row>
    <row r="78" spans="1:205" x14ac:dyDescent="0.25">
      <c r="A78">
        <v>68</v>
      </c>
      <c r="B78" s="315">
        <f>'Price Data'!B72</f>
        <v>43200</v>
      </c>
      <c r="C78" s="200">
        <f t="shared" si="143"/>
        <v>23081.39724656324</v>
      </c>
      <c r="D78" s="200">
        <f t="shared" si="113"/>
        <v>0</v>
      </c>
      <c r="E78" s="200">
        <f t="shared" si="144"/>
        <v>6087.1001753873079</v>
      </c>
      <c r="F78" s="200">
        <f t="shared" si="114"/>
        <v>0</v>
      </c>
      <c r="I78" s="315">
        <f t="shared" si="115"/>
        <v>43200</v>
      </c>
      <c r="J78" s="88">
        <f>VLOOKUP(I78,'Price Data'!$B$4:$AD$1048576,MATCH(N$4,'Price Data'!$B$2:$AE$2,0),FALSE)</f>
        <v>63.97</v>
      </c>
      <c r="K78" s="5">
        <f t="shared" si="86"/>
        <v>0</v>
      </c>
      <c r="M78" s="212" t="str">
        <f>IF(K78&gt;0,(K78+SUM(L$11:L78))/J$6-1,"N/A")</f>
        <v>N/A</v>
      </c>
      <c r="N78" s="344">
        <f>IF(VLOOKUP(N$4,Transactions!$C$5:$M$23,7,FALSE)&gt;I78,0,IF(IFERROR(VLOOKUP(N$4,Transactions!$C$39:$N$42,8,FALSE),0)&gt;I78,VLOOKUP(N$4,Transactions!$C$5:$M$23,5,FALSE),VLOOKUP(N$4,Transactions!$C$5:$M$23,5,FALSE)-IFERROR(VLOOKUP(N$4,Transactions!$C$39:$N$42,5,FALSE),0)))</f>
        <v>0</v>
      </c>
      <c r="P78" s="315">
        <f t="shared" si="116"/>
        <v>43200</v>
      </c>
      <c r="Q78" s="88">
        <f>VLOOKUP(P78,'Price Data'!$B$4:$AD$1048576,MATCH(U$4,'Price Data'!$B$2:$AE$2,0),FALSE)</f>
        <v>57.99</v>
      </c>
      <c r="R78" s="5">
        <f t="shared" si="87"/>
        <v>57.99</v>
      </c>
      <c r="T78" s="212">
        <f>IF(R78&gt;0,(R78+SUM(S$11:S78))/Q$6-1,"N/A")</f>
        <v>2.1850220264317155E-2</v>
      </c>
      <c r="U78" s="344">
        <f>IF(VLOOKUP(U$4,Transactions!$C$5:$M$23,7,FALSE)&gt;P78,0,IF(IFERROR(VLOOKUP(U$4,Transactions!$C$39:$N$42,8,FALSE),0)&gt;P78,VLOOKUP(U$4,Transactions!$C$5:$M$23,5,FALSE),VLOOKUP(U$4,Transactions!$C$5:$M$23,5,FALSE)-IFERROR(VLOOKUP(U$4,Transactions!$C$39:$N$42,5,FALSE),0)))</f>
        <v>20</v>
      </c>
      <c r="W78" s="315">
        <f t="shared" si="117"/>
        <v>43200</v>
      </c>
      <c r="X78" s="88">
        <f>VLOOKUP(W78,'Price Data'!$B$4:$AD$1048576,MATCH(AB$4,'Price Data'!$B$2:$AE$2,0),FALSE)</f>
        <v>101.37</v>
      </c>
      <c r="Y78" s="5">
        <f t="shared" si="88"/>
        <v>101.37</v>
      </c>
      <c r="Z78" s="79"/>
      <c r="AA78" s="212">
        <f>IF(Y78&gt;0,(Y78+SUM(Z$11:Z78))/X$6-1,"N/A")</f>
        <v>5.5550044638428275E-3</v>
      </c>
      <c r="AB78" s="344">
        <f>IF(VLOOKUP(AB$4,Transactions!$C$5:$M$23,7,FALSE)&gt;W78,0,IF(IFERROR(VLOOKUP(AB$4,Transactions!$C$39:$N$42,8,FALSE),0)&gt;W78,VLOOKUP(AB$4,Transactions!$C$5:$M$23,5,FALSE),VLOOKUP(AB$4,Transactions!$C$5:$M$23,5,FALSE)-IFERROR(VLOOKUP(AB$4,Transactions!$C$39:$N$42,5,FALSE),0)))</f>
        <v>12</v>
      </c>
      <c r="AD78" s="315">
        <f t="shared" si="118"/>
        <v>43200</v>
      </c>
      <c r="AE78" s="88">
        <f>VLOOKUP(AD78,'Price Data'!$B$4:$AD$1048576,MATCH(AI$4,'Price Data'!$B$2:$AE$2,0),FALSE)</f>
        <v>70.709999999999994</v>
      </c>
      <c r="AF78" s="5">
        <f t="shared" si="89"/>
        <v>70.709999999999994</v>
      </c>
      <c r="AG78" s="79"/>
      <c r="AH78" s="212">
        <f>IF(AF78&gt;0,(AF78+SUM(AG$11:AG78))/AE$6-1,"N/A")</f>
        <v>-3.0440148087207075E-2</v>
      </c>
      <c r="AI78" s="344">
        <f>IF(VLOOKUP(AI$4,Transactions!$C$5:$M$23,7,FALSE)&gt;AD78,0,IF(IFERROR(VLOOKUP(AI$4,Transactions!$C$39:$N$42,8,FALSE),0)&gt;AD78,VLOOKUP(AI$4,Transactions!$C$5:$M$23,5,FALSE),VLOOKUP(AI$4,Transactions!$C$5:$M$23,5,FALSE)-IFERROR(VLOOKUP(AI$4,Transactions!$C$39:$N$42,5,FALSE),0)))</f>
        <v>16</v>
      </c>
      <c r="AK78" s="315">
        <f t="shared" si="119"/>
        <v>43200</v>
      </c>
      <c r="AL78" s="88">
        <f>VLOOKUP(AK78,'Price Data'!$B$4:$AD$1048576,MATCH(AP$4,'Price Data'!$B$2:$AE$2,0),FALSE)</f>
        <v>418.7</v>
      </c>
      <c r="AM78" s="5">
        <f t="shared" si="90"/>
        <v>418.7</v>
      </c>
      <c r="AN78" s="79"/>
      <c r="AO78" s="212">
        <f>IF(AM78&gt;0,(AM78+SUM(AN$11:AN78))/AL$6-1,"N/A")</f>
        <v>4.4139519263062255E-3</v>
      </c>
      <c r="AP78" s="344">
        <f>IF(VLOOKUP(AP$4,Transactions!$C$5:$M$23,7,FALSE)&gt;AK78,0,IF(IFERROR(VLOOKUP(AP$4,Transactions!$C$39:$N$42,8,FALSE),0)&gt;AK78,VLOOKUP(AP$4,Transactions!$C$5:$M$23,5,FALSE),VLOOKUP(AP$4,Transactions!$C$5:$M$23,5,FALSE)-IFERROR(VLOOKUP(AP$4,Transactions!$C$39:$N$42,5,FALSE),0)))</f>
        <v>3</v>
      </c>
      <c r="AR78" s="315">
        <f t="shared" si="120"/>
        <v>43200</v>
      </c>
      <c r="AS78" s="88">
        <f>VLOOKUP(AR78,'Price Data'!$B$4:$AD$1048576,MATCH(AW$4,'Price Data'!$B$2:$AE$2,0),FALSE)</f>
        <v>93.62</v>
      </c>
      <c r="AT78" s="5">
        <f t="shared" si="91"/>
        <v>93.62</v>
      </c>
      <c r="AU78" s="79"/>
      <c r="AV78" s="212">
        <f>IF(AT78&gt;0,(AT78+SUM(AU$11:AU78))/AS$6-1,"N/A")</f>
        <v>-1.2447257383966126E-2</v>
      </c>
      <c r="AW78" s="344">
        <f>IF(VLOOKUP(AW$4,Transactions!$C$5:$M$23,7,FALSE)&gt;AR78,0,IF(IFERROR(VLOOKUP(AW$4,Transactions!$C$39:$N$42,8,FALSE),0)&gt;AR78,VLOOKUP(AW$4,Transactions!$C$5:$M$23,5,FALSE),VLOOKUP(AW$4,Transactions!$C$5:$M$23,5,FALSE)-IFERROR(VLOOKUP(AW$4,Transactions!$C$39:$N$42,5,FALSE),0)))</f>
        <v>10</v>
      </c>
      <c r="AY78" s="315">
        <f t="shared" si="121"/>
        <v>43200</v>
      </c>
      <c r="AZ78" s="88">
        <f>VLOOKUP(AY78,'Price Data'!$B$4:$AD$1048576,MATCH(BD$4,'Price Data'!$B$2:$AE$2,0),FALSE)</f>
        <v>119.49</v>
      </c>
      <c r="BA78" s="5">
        <f t="shared" si="92"/>
        <v>119.49</v>
      </c>
      <c r="BB78" s="79"/>
      <c r="BC78" s="212">
        <f>IF(BA78&gt;0,(BA78+SUM(BB$11:BB78))/AZ$6-1,"N/A")</f>
        <v>3.0974978429680666E-2</v>
      </c>
      <c r="BD78" s="344">
        <f>IF(VLOOKUP(BD$4,Transactions!$C$5:$M$23,7,FALSE)&gt;AY78,0,IF(IFERROR(VLOOKUP(BD$4,Transactions!$C$39:$N$42,8,FALSE),0)&gt;AY78,VLOOKUP(BD$4,Transactions!$C$5:$M$23,5,FALSE),VLOOKUP(BD$4,Transactions!$C$5:$M$23,5,FALSE)-IFERROR(VLOOKUP(BD$4,Transactions!$C$39:$N$42,5,FALSE),0)))</f>
        <v>9</v>
      </c>
      <c r="BF78" s="315">
        <f t="shared" si="122"/>
        <v>43200</v>
      </c>
      <c r="BG78" s="88">
        <f>VLOOKUP(BF78,'Price Data'!$B$4:$AD$1048576,MATCH(BK$4,'Price Data'!$B$2:$AE$2,0),FALSE)</f>
        <v>61.21</v>
      </c>
      <c r="BH78" s="5">
        <f t="shared" si="93"/>
        <v>61.21</v>
      </c>
      <c r="BI78" s="79"/>
      <c r="BJ78" s="212">
        <f>IF(BH78&gt;0,(BH78+SUM(BI$11:BI78))/BG$6-1,"N/A")</f>
        <v>1.1912532637075701E-2</v>
      </c>
      <c r="BK78" s="344">
        <f>IF(VLOOKUP(BK$4,Transactions!$C$5:$M$23,7,FALSE)&gt;BF78,0,IF(IFERROR(VLOOKUP(BK$4,Transactions!$C$39:$N$42,8,FALSE),0)&gt;BF78,VLOOKUP(BK$4,Transactions!$C$5:$M$23,5,FALSE),VLOOKUP(BK$4,Transactions!$C$5:$M$23,5,FALSE)-IFERROR(VLOOKUP(BK$4,Transactions!$C$39:$N$42,5,FALSE),0)))</f>
        <v>10</v>
      </c>
      <c r="BM78" s="315">
        <f t="shared" si="123"/>
        <v>43200</v>
      </c>
      <c r="BN78" s="88">
        <f>VLOOKUP(BM78,'Price Data'!$B$4:$AD$1048576,MATCH(BR$4,'Price Data'!$B$2:$AE$2,0),FALSE)</f>
        <v>54.8</v>
      </c>
      <c r="BO78" s="5">
        <f t="shared" si="94"/>
        <v>54.8</v>
      </c>
      <c r="BP78" s="79"/>
      <c r="BQ78" s="212">
        <f>IF(BO78&gt;0,(BO78+SUM(BP$11:BP78))/BN$6-1,"N/A")</f>
        <v>7.3943661971830998E-2</v>
      </c>
      <c r="BR78" s="344">
        <f>IF(VLOOKUP(BR$4,Transactions!$C$5:$M$23,7,FALSE)&gt;BM78,0,IF(IFERROR(VLOOKUP(BR$4,Transactions!$C$39:$N$42,8,FALSE),0)&gt;BM78,VLOOKUP(BR$4,Transactions!$C$5:$M$23,5,FALSE),VLOOKUP(BR$4,Transactions!$C$5:$M$23,5,FALSE)-IFERROR(VLOOKUP(BR$4,Transactions!$C$39:$N$42,5,FALSE),0)))</f>
        <v>12</v>
      </c>
      <c r="BT78" s="315">
        <f t="shared" si="124"/>
        <v>43200</v>
      </c>
      <c r="BU78" s="88">
        <f>VLOOKUP(BT78,'Price Data'!$B$4:$AD$1048576,MATCH(BY$4,'Price Data'!$B$2:$AE$2,0),FALSE)</f>
        <v>86.09</v>
      </c>
      <c r="BV78" s="5">
        <f t="shared" si="95"/>
        <v>86.09</v>
      </c>
      <c r="BW78" s="79"/>
      <c r="BX78" s="212">
        <f>IF(BV78&gt;0,(BV78+SUM(BW$11:BW78))/BU$6-1,"N/A")</f>
        <v>-4.6539773352404001E-2</v>
      </c>
      <c r="BY78" s="344">
        <f>IF(VLOOKUP(BY$4,Transactions!$C$5:$M$23,7,FALSE)&gt;BT78,0,IF(IFERROR(VLOOKUP(BY$4,Transactions!$C$39:$N$42,8,FALSE),0)&gt;BT78,VLOOKUP(BY$4,Transactions!$C$5:$M$23,5,FALSE),VLOOKUP(BY$4,Transactions!$C$5:$M$23,5,FALSE)-IFERROR(VLOOKUP(BY$4,Transactions!$C$39:$N$42,5,FALSE),0)))</f>
        <v>11</v>
      </c>
      <c r="CA78" s="315">
        <f t="shared" si="125"/>
        <v>43200</v>
      </c>
      <c r="CB78" s="88">
        <f>VLOOKUP(CA78,'Price Data'!$B$4:$AD$1048576,MATCH(CF$4,'Price Data'!$B$2:$AE$2,0),FALSE)</f>
        <v>226.07</v>
      </c>
      <c r="CC78" s="5">
        <f t="shared" si="96"/>
        <v>226.07</v>
      </c>
      <c r="CD78" s="79"/>
      <c r="CE78" s="212">
        <f>IF(CC78&gt;0,(CC78+SUM(CD$11:CD78))/CB$6-1,"N/A")</f>
        <v>-8.6625541409632856E-3</v>
      </c>
      <c r="CF78" s="344">
        <f>IF(VLOOKUP(CF$4,Transactions!$C$5:$M$23,7,FALSE)&gt;CA78,0,IF(IFERROR(VLOOKUP(CF$4,Transactions!$C$39:$N$42,8,FALSE),0)&gt;CA78,VLOOKUP(CF$4,Transactions!$C$5:$M$23,5,FALSE),VLOOKUP(CF$4,Transactions!$C$5:$M$23,5,FALSE)-IFERROR(VLOOKUP(CF$4,Transactions!$C$39:$N$42,5,FALSE),0)))</f>
        <v>6</v>
      </c>
      <c r="CH78" s="315">
        <f t="shared" si="126"/>
        <v>43200</v>
      </c>
      <c r="CI78" s="88">
        <f>VLOOKUP(CH78,'Price Data'!$B$4:$AD$1048576,MATCH(CM$4,'Price Data'!$B$2:$AE$2,0),FALSE)</f>
        <v>76.790000000000006</v>
      </c>
      <c r="CJ78" s="5">
        <f t="shared" si="97"/>
        <v>76.790000000000006</v>
      </c>
      <c r="CK78" s="79"/>
      <c r="CL78" s="212">
        <f>IF(CJ78&gt;0,(CJ78+SUM(CK$11:CK78))/CI$6-1,"N/A")</f>
        <v>4.3058951371909737E-2</v>
      </c>
      <c r="CM78" s="344">
        <f>IF(VLOOKUP(CM$4,Transactions!$C$5:$M$23,7,FALSE)&gt;CH78,0,IF(IFERROR(VLOOKUP(CM$4,Transactions!$C$39:$N$42,8,FALSE),0)&gt;CH78,VLOOKUP(CM$4,Transactions!$C$5:$M$23,5,FALSE),VLOOKUP(CM$4,Transactions!$C$5:$M$23,5,FALSE)-IFERROR(VLOOKUP(CM$4,Transactions!$C$39:$N$42,5,FALSE),0)))</f>
        <v>19</v>
      </c>
      <c r="CO78" s="315">
        <f t="shared" si="127"/>
        <v>43200</v>
      </c>
      <c r="CP78" s="88">
        <f>VLOOKUP(CO78,'Price Data'!$B$4:$AD$1048576,MATCH(CT$4,'Price Data'!$B$2:$AE$2,0),FALSE)</f>
        <v>115.84</v>
      </c>
      <c r="CQ78" s="5">
        <f t="shared" si="98"/>
        <v>115.84</v>
      </c>
      <c r="CR78" s="79"/>
      <c r="CS78" s="212">
        <f>IF(CQ78&gt;0,(CQ78+SUM(CR$11:CR78))/CP$6-1,"N/A")</f>
        <v>3.3641865432538332E-2</v>
      </c>
      <c r="CT78" s="344">
        <f>IF(VLOOKUP(CT$4,Transactions!$C$5:$M$23,7,FALSE)&gt;CO78,0,IF(IFERROR(VLOOKUP(CT$4,Transactions!$C$39:$N$42,8,FALSE),0)&gt;CO78,VLOOKUP(CT$4,Transactions!$C$5:$M$23,5,FALSE),VLOOKUP(CT$4,Transactions!$C$5:$M$23,5,FALSE)-IFERROR(VLOOKUP(CT$4,Transactions!$C$39:$N$42,5,FALSE),0)))</f>
        <v>7</v>
      </c>
      <c r="CV78" s="315">
        <f t="shared" si="128"/>
        <v>43200</v>
      </c>
      <c r="CW78" s="88">
        <f>VLOOKUP(CV78,'Price Data'!$B$4:$AD$1048576,MATCH(DA$4,'Price Data'!$B$2:$AE$2,0),FALSE)</f>
        <v>197.86</v>
      </c>
      <c r="CX78" s="5">
        <f t="shared" si="99"/>
        <v>197.86</v>
      </c>
      <c r="CY78" s="79"/>
      <c r="CZ78" s="212">
        <f>IF(CX78&gt;0,(CX78+SUM(CY$11:CY78))/CW$6-1,"N/A")</f>
        <v>5.4053479347190514E-2</v>
      </c>
      <c r="DA78" s="344">
        <f>IF(VLOOKUP(DA$4,Transactions!$C$5:$M$23,7,FALSE)&gt;CV78,0,IF(IFERROR(VLOOKUP(DA$4,Transactions!$C$39:$N$42,8,FALSE),0)&gt;CV78,VLOOKUP(DA$4,Transactions!$C$5:$M$23,5,FALSE),VLOOKUP(DA$4,Transactions!$C$5:$M$23,5,FALSE)-IFERROR(VLOOKUP(DA$4,Transactions!$C$39:$N$42,5,FALSE),0)))</f>
        <v>9.4038062835574934</v>
      </c>
      <c r="DC78" s="315">
        <f t="shared" si="129"/>
        <v>43200</v>
      </c>
      <c r="DD78" s="88">
        <f>VLOOKUP(DC78,'Price Data'!$B$4:$AD$1048576,MATCH(DH$4,'Price Data'!$B$2:$AE$2,0),FALSE)</f>
        <v>157.25</v>
      </c>
      <c r="DE78" s="5">
        <f t="shared" si="100"/>
        <v>157.25</v>
      </c>
      <c r="DF78" s="79"/>
      <c r="DG78" s="212">
        <f>IF(DE78&gt;0,(DE78+SUM(DF$11:DF78))/DD$6-1,"N/A")</f>
        <v>-1.7386356451917218E-3</v>
      </c>
      <c r="DH78" s="344">
        <f>IF(VLOOKUP(DH$4,Transactions!$C$5:$M$23,7,FALSE)&gt;DC78,0,IF(IFERROR(VLOOKUP(DH$4,Transactions!$C$39:$N$42,8,FALSE),0)&gt;DC78,VLOOKUP(DH$4,Transactions!$C$5:$M$23,5,FALSE),VLOOKUP(DH$4,Transactions!$C$5:$M$23,5,FALSE)-IFERROR(VLOOKUP(DH$4,Transactions!$C$39:$N$42,5,FALSE),0)))</f>
        <v>17.508490526540918</v>
      </c>
      <c r="DJ78" s="315">
        <f t="shared" si="130"/>
        <v>43200</v>
      </c>
      <c r="DK78" s="88">
        <f>VLOOKUP(DJ78,'Price Data'!$B$4:$AD$1048576,MATCH(DO$4,'Price Data'!$B$2:$AE$2,0),FALSE)</f>
        <v>238</v>
      </c>
      <c r="DL78" s="5">
        <f t="shared" si="101"/>
        <v>238</v>
      </c>
      <c r="DN78" s="212">
        <f>IF(DL78&gt;0,(DL78+SUM(DM$11:DM78))/DK$6-1,"N/A")</f>
        <v>-4.4049861717904593E-2</v>
      </c>
      <c r="DO78" s="344">
        <f>IF(VLOOKUP(DO$4,Transactions!$C$5:$M$23,7,FALSE)&gt;DJ78,0,IF(IFERROR(VLOOKUP(DO$4,Transactions!$C$39:$N$42,8,FALSE),0)&gt;DJ78,VLOOKUP(DO$4,Transactions!$C$5:$M$23,5,FALSE),VLOOKUP(DO$4,Transactions!$C$5:$M$23,5,FALSE)-IFERROR(VLOOKUP(DO$4,Transactions!$C$39:$N$42,5,FALSE),0)))</f>
        <v>8</v>
      </c>
      <c r="DQ78" s="315">
        <f t="shared" si="131"/>
        <v>43200</v>
      </c>
      <c r="DR78" s="88">
        <f>VLOOKUP(DQ78,'Price Data'!$B$4:$AD$1048576,MATCH(DV$4,'Price Data'!$B$2:$AE$2,0),FALSE)</f>
        <v>92.88</v>
      </c>
      <c r="DS78" s="5">
        <f t="shared" si="102"/>
        <v>92.88</v>
      </c>
      <c r="DT78" s="79"/>
      <c r="DU78" s="212">
        <f>IF(DS78&gt;0,(DS78+SUM(DT$11:DT78))/DR$6-1,"N/A")</f>
        <v>9.0717792845452339E-2</v>
      </c>
      <c r="DV78" s="344">
        <f>IF(VLOOKUP(DV$4,Transactions!$C$5:$M$23,7,FALSE)&gt;DQ78,0,IF(IFERROR(VLOOKUP(DV$4,Transactions!$C$39:$N$42,8,FALSE),0)&gt;DQ78,VLOOKUP(DV$4,Transactions!$C$5:$M$23,5,FALSE),VLOOKUP(DV$4,Transactions!$C$5:$M$23,5,FALSE)-IFERROR(VLOOKUP(DV$4,Transactions!$C$39:$N$42,5,FALSE),0)))</f>
        <v>23</v>
      </c>
      <c r="DX78" s="315">
        <f t="shared" si="132"/>
        <v>43200</v>
      </c>
      <c r="DY78" s="88">
        <f>VLOOKUP(DX78,'Price Data'!$B$4:$AD$1048576,MATCH(EC$4,'Price Data'!$B$2:$AE$2,0),FALSE)</f>
        <v>67</v>
      </c>
      <c r="DZ78" s="5">
        <f t="shared" si="103"/>
        <v>67</v>
      </c>
      <c r="EA78" s="79"/>
      <c r="EB78" s="212">
        <f>IF(DZ78&gt;0,(DZ78+SUM(EA$11:EA78))/DY$6-1,"N/A")</f>
        <v>7.4340527577937854E-2</v>
      </c>
      <c r="EC78" s="344">
        <f>IF(VLOOKUP(EC$4,Transactions!$C$5:$M$23,7,FALSE)&gt;DX78,0,IF(IFERROR(VLOOKUP(EC$4,Transactions!$C$39:$N$42,8,FALSE),0)&gt;DX78,VLOOKUP(EC$4,Transactions!$C$5:$M$23,5,FALSE),VLOOKUP(EC$4,Transactions!$C$5:$M$23,5,FALSE)-IFERROR(VLOOKUP(EC$4,Transactions!$C$39:$N$42,5,FALSE),0)))</f>
        <v>27</v>
      </c>
      <c r="EF78" s="315">
        <f t="shared" si="133"/>
        <v>43200</v>
      </c>
      <c r="EG78" s="88">
        <f>VLOOKUP(EF78,'Price Data'!$B$4:$AD$1048576,MATCH(EK$4,'Price Data'!$B$2:$AE$2,0),FALSE)</f>
        <v>10.76</v>
      </c>
      <c r="EH78" s="5">
        <f t="shared" si="104"/>
        <v>10.76</v>
      </c>
      <c r="EI78" s="79"/>
      <c r="EJ78" s="212">
        <f>IF(EH78&gt;0,(EH78+SUM(EI$11:EI78))/EG$6-1,"N/A")</f>
        <v>1.0223048327135942E-3</v>
      </c>
      <c r="EK78" s="344">
        <f>IF(VLOOKUP(EK$4,Transactions!$C$26:$M$34,7,FALSE)&gt;EF78,0,IF(IFERROR(VLOOKUP(EK$4,Transactions!$C$45:$N115,8,FALSE),0)&gt;EF78,VLOOKUP(EK$4,Transactions!$C$26:$M$34,5,FALSE),VLOOKUP(EK$4,Transactions!$C$26:$M$34,5,FALSE)-IFERROR(VLOOKUP(EK$4,Transactions!$C$45:$N$47,5,FALSE),0)))</f>
        <v>181.2267657992565</v>
      </c>
      <c r="EM78" s="315">
        <f t="shared" si="134"/>
        <v>43200</v>
      </c>
      <c r="EN78" s="88">
        <f>VLOOKUP(EM78,'Price Data'!$B$4:$AD$1048576,MATCH(ER$4,'Price Data'!$B$2:$AE$2,0),FALSE)</f>
        <v>85.9</v>
      </c>
      <c r="EO78" s="5">
        <f t="shared" si="105"/>
        <v>85.9</v>
      </c>
      <c r="EP78" s="79"/>
      <c r="EQ78" s="212">
        <f>IF(EO78&gt;0,(EO78+SUM(EP$11:EP78))/EN$6-1,"N/A")</f>
        <v>-3.4838413935366352E-3</v>
      </c>
      <c r="ER78" s="344">
        <f>IF(VLOOKUP(ER$4,Transactions!$C$26:$M$34,7,FALSE)&gt;EM78,0,IF(IFERROR(VLOOKUP(ER$4,Transactions!$C$45:$N115,8,FALSE),0)&gt;EM78,VLOOKUP(ER$4,Transactions!$C$26:$M$34,5,FALSE),VLOOKUP(ER$4,Transactions!$C$26:$M$34,5,FALSE)-IFERROR(VLOOKUP(ER$4,Transactions!$C$45:$N$47,5,FALSE),0)))</f>
        <v>0</v>
      </c>
      <c r="ET78" s="315">
        <f t="shared" si="135"/>
        <v>43200</v>
      </c>
      <c r="EU78" s="88">
        <f>VLOOKUP(ET78,'Price Data'!$B$4:$AD$1048576,MATCH(EY$4,'Price Data'!$B$2:$AE$2,0),FALSE)</f>
        <v>84.59</v>
      </c>
      <c r="EV78" s="5">
        <f t="shared" si="106"/>
        <v>84.59</v>
      </c>
      <c r="EW78" s="79"/>
      <c r="EX78" s="212">
        <f>IF(EV78&gt;0,(EV78+SUM(EW$11:EW78))/EU$6-1,"N/A")</f>
        <v>-2.388145096692984E-2</v>
      </c>
      <c r="EY78" s="344">
        <f>IF(VLOOKUP(EY$4,Transactions!$C$26:$M$34,7,FALSE)&gt;ET78,0,IF(IFERROR(VLOOKUP(EY$4,Transactions!$C$45:$N115,8,FALSE),0)&gt;ET78,VLOOKUP(EY$4,Transactions!$C$26:$M$34,5,FALSE),VLOOKUP(EY$4,Transactions!$C$26:$M$34,5,FALSE)-IFERROR(VLOOKUP(EY$4,Transactions!$C$45:$N$47,5,FALSE),0)))</f>
        <v>12.608879734523402</v>
      </c>
      <c r="FA78" s="315">
        <f t="shared" si="136"/>
        <v>43200</v>
      </c>
      <c r="FB78" s="88">
        <f>VLOOKUP(FA78,'Price Data'!$B$4:$AD$1048576,MATCH(FF$4,'Price Data'!$B$2:$AE$2,0),FALSE)</f>
        <v>50.16</v>
      </c>
      <c r="FC78" s="5">
        <f t="shared" si="107"/>
        <v>50.16</v>
      </c>
      <c r="FD78" s="79"/>
      <c r="FE78" s="212">
        <f>IF(FC78&gt;0,(FC78+SUM(FD$11:FD78))/FB$6-1,"N/A")</f>
        <v>-1.5194070606592613E-2</v>
      </c>
      <c r="FF78" s="344">
        <f>IF(VLOOKUP(FF$4,Transactions!$C$26:$M$34,7,FALSE)&gt;FA78,0,IF(IFERROR(VLOOKUP(FF$4,Transactions!$C$45:$N115,8,FALSE),0)&gt;FA78,VLOOKUP(FF$4,Transactions!$C$26:$M$34,5,FALSE),VLOOKUP(FF$4,Transactions!$C$26:$M$34,5,FALSE)-IFERROR(VLOOKUP(FF$4,Transactions!$C$45:$N$47,5,FALSE),0)))</f>
        <v>20.356738833625901</v>
      </c>
      <c r="FH78" s="315">
        <f t="shared" si="137"/>
        <v>43200</v>
      </c>
      <c r="FI78" s="88">
        <f>VLOOKUP(FH78,'Price Data'!$B$4:$AD$1048576,MATCH(FM$4,'Price Data'!$B$2:$AE$2,0),FALSE)</f>
        <v>24.33</v>
      </c>
      <c r="FJ78" s="5">
        <f t="shared" si="108"/>
        <v>24.33</v>
      </c>
      <c r="FK78" s="79"/>
      <c r="FL78" s="212">
        <f>IF(FJ78&gt;0,(FJ78+SUM(FK$11:FK78))/FI$6-1,"N/A")</f>
        <v>1.5605749486651277E-3</v>
      </c>
      <c r="FM78" s="344">
        <f>IF(VLOOKUP(FM$4,Transactions!$C$26:$M$34,7,FALSE)&gt;FH78,0,IF(IFERROR(VLOOKUP(FM$4,Transactions!$C$45:$N115,8,FALSE),0)&gt;FH78,VLOOKUP(FM$4,Transactions!$C$26:$M$34,5,FALSE),VLOOKUP(FM$4,Transactions!$C$26:$M$34,5,FALSE)-IFERROR(VLOOKUP(FM$4,Transactions!$C$45:$N$47,5,FALSE),0)))</f>
        <v>64.516221765913755</v>
      </c>
      <c r="FO78" s="315">
        <f t="shared" si="138"/>
        <v>43200</v>
      </c>
      <c r="FP78" s="88">
        <f>VLOOKUP(FO78,'Price Data'!$B$4:$AD$1048576,MATCH(FT$4,'Price Data'!$B$2:$AE$2,0),FALSE)</f>
        <v>102.76</v>
      </c>
      <c r="FQ78" s="5">
        <f t="shared" si="109"/>
        <v>102.76</v>
      </c>
      <c r="FR78" s="79"/>
      <c r="FS78" s="212">
        <f>IF(FQ78&gt;0,(FQ78+SUM(FR$11:FR78))/FP$6-1,"N/A")</f>
        <v>-2.1862271478639728E-2</v>
      </c>
      <c r="FT78" s="344">
        <f>IF(VLOOKUP(FT$4,Transactions!$C$26:$M$34,7,FALSE)&gt;FO78,0,IF(IFERROR(VLOOKUP(FT$4,Transactions!$C$45:$N115,8,FALSE),0)&gt;FO78,VLOOKUP(FT$4,Transactions!$C$26:$M$34,5,FALSE),VLOOKUP(FT$4,Transactions!$C$26:$M$34,5,FALSE)-IFERROR(VLOOKUP(FT$4,Transactions!$C$45:$N$47,5,FALSE),0)))</f>
        <v>4.6685611442644692</v>
      </c>
      <c r="FV78" s="315">
        <f t="shared" si="139"/>
        <v>43200</v>
      </c>
      <c r="FW78" s="88">
        <f>VLOOKUP(FV78,'Price Data'!$B$4:$AD$1048576,MATCH(GA$4,'Price Data'!$B$2:$AE$2,0),FALSE)</f>
        <v>112.28</v>
      </c>
      <c r="FX78" s="5">
        <f t="shared" si="110"/>
        <v>0</v>
      </c>
      <c r="FY78" s="79"/>
      <c r="FZ78" s="212" t="str">
        <f>IF(FX78&gt;0,(FX78+SUM(FY$11:FY78))/FW$6-1,"N/A")</f>
        <v>N/A</v>
      </c>
      <c r="GA78" s="344">
        <f>IF(VLOOKUP(GA$4,Transactions!$C$26:$M$34,7,FALSE)&gt;FV78,0,IF(IFERROR(VLOOKUP(GA$4,Transactions!$C$45:$N115,8,FALSE),0)&gt;FV78,VLOOKUP(GA$4,Transactions!$C$26:$M$34,5,FALSE),VLOOKUP(GA$4,Transactions!$C$26:$M$34,5,FALSE)-IFERROR(VLOOKUP(GA$4,Transactions!$C$45:$N$47,5,FALSE),0)))</f>
        <v>0</v>
      </c>
      <c r="GD78" s="315">
        <f t="shared" si="140"/>
        <v>43200</v>
      </c>
      <c r="GE78" s="88">
        <f>VLOOKUP(GD78,'Price Data'!$B$4:$AD$1048576,MATCH(GI$4,'Price Data'!$B$2:$AE$2,0),FALSE)</f>
        <v>1574.6669999999999</v>
      </c>
      <c r="GF78" s="5">
        <f t="shared" si="111"/>
        <v>1574.6669999999999</v>
      </c>
      <c r="GH78" s="212">
        <f>IF(GF78&gt;0,(GF78+SUM(GG$11:GG78))/GE$6-1,"N/A")</f>
        <v>-5.1195056767565639E-3</v>
      </c>
      <c r="GI78" s="374">
        <v>0.5</v>
      </c>
      <c r="GK78" s="315">
        <f t="shared" si="141"/>
        <v>43200</v>
      </c>
      <c r="GL78" s="88">
        <f>VLOOKUP(GK78,'Price Data'!$B$4:$AD$1048576,MATCH(GP$4,'Price Data'!$B$2:$AE$2,0),FALSE)</f>
        <v>2090.11</v>
      </c>
      <c r="GM78" s="5">
        <f t="shared" si="112"/>
        <v>2090.11</v>
      </c>
      <c r="GN78" s="79"/>
      <c r="GO78" s="212">
        <f>IF(GM78&gt;0,(GM78+SUM(GN$11:GN78))/GL$6-1,"N/A")</f>
        <v>-6.3419620147850964E-3</v>
      </c>
      <c r="GP78" s="374">
        <v>0.2</v>
      </c>
      <c r="GR78" s="315">
        <f t="shared" si="142"/>
        <v>43200</v>
      </c>
      <c r="GS78" s="88">
        <f>VLOOKUP(GR78,'Price Data'!$B$4:$AD$1048576,MATCH(GW$4,'Price Data'!$B$2:$AE$2,0),FALSE)</f>
        <v>2014.48</v>
      </c>
      <c r="GT78" s="5">
        <f t="shared" si="85"/>
        <v>2014.48</v>
      </c>
      <c r="GV78" s="212">
        <f>IF(GT78&gt;0,(GT78+SUM(GU$11:GU78))/GS$6-1,"N/A")</f>
        <v>-1.5583692098691815E-2</v>
      </c>
      <c r="GW78" s="374">
        <v>0.3</v>
      </c>
    </row>
    <row r="79" spans="1:205" x14ac:dyDescent="0.25">
      <c r="A79">
        <v>69</v>
      </c>
      <c r="B79" s="315">
        <f>'Price Data'!B73</f>
        <v>43201</v>
      </c>
      <c r="C79" s="200">
        <f t="shared" si="143"/>
        <v>23009.383260600691</v>
      </c>
      <c r="D79" s="200">
        <f t="shared" si="113"/>
        <v>0</v>
      </c>
      <c r="E79" s="200">
        <f t="shared" si="144"/>
        <v>6093.6912992177758</v>
      </c>
      <c r="F79" s="200">
        <f t="shared" si="114"/>
        <v>0</v>
      </c>
      <c r="I79" s="315">
        <f t="shared" si="115"/>
        <v>43201</v>
      </c>
      <c r="J79" s="88">
        <f>VLOOKUP(I79,'Price Data'!$B$4:$AD$1048576,MATCH(N$4,'Price Data'!$B$2:$AE$2,0),FALSE)</f>
        <v>63.07</v>
      </c>
      <c r="K79" s="5">
        <f t="shared" si="86"/>
        <v>0</v>
      </c>
      <c r="M79" s="212" t="str">
        <f>IF(K79&gt;0,(K79+SUM(L$11:L79))/J$6-1,"N/A")</f>
        <v>N/A</v>
      </c>
      <c r="N79" s="344">
        <f>IF(VLOOKUP(N$4,Transactions!$C$5:$M$23,7,FALSE)&gt;I79,0,IF(IFERROR(VLOOKUP(N$4,Transactions!$C$39:$N$42,8,FALSE),0)&gt;I79,VLOOKUP(N$4,Transactions!$C$5:$M$23,5,FALSE),VLOOKUP(N$4,Transactions!$C$5:$M$23,5,FALSE)-IFERROR(VLOOKUP(N$4,Transactions!$C$39:$N$42,5,FALSE),0)))</f>
        <v>0</v>
      </c>
      <c r="P79" s="315">
        <f t="shared" si="116"/>
        <v>43201</v>
      </c>
      <c r="Q79" s="88">
        <f>VLOOKUP(P79,'Price Data'!$B$4:$AD$1048576,MATCH(U$4,'Price Data'!$B$2:$AE$2,0),FALSE)</f>
        <v>57.56</v>
      </c>
      <c r="R79" s="5">
        <f t="shared" si="87"/>
        <v>57.56</v>
      </c>
      <c r="T79" s="212">
        <f>IF(R79&gt;0,(R79+SUM(S$11:S79))/Q$6-1,"N/A")</f>
        <v>1.4273127753303916E-2</v>
      </c>
      <c r="U79" s="344">
        <f>IF(VLOOKUP(U$4,Transactions!$C$5:$M$23,7,FALSE)&gt;P79,0,IF(IFERROR(VLOOKUP(U$4,Transactions!$C$39:$N$42,8,FALSE),0)&gt;P79,VLOOKUP(U$4,Transactions!$C$5:$M$23,5,FALSE),VLOOKUP(U$4,Transactions!$C$5:$M$23,5,FALSE)-IFERROR(VLOOKUP(U$4,Transactions!$C$39:$N$42,5,FALSE),0)))</f>
        <v>20</v>
      </c>
      <c r="W79" s="315">
        <f t="shared" si="117"/>
        <v>43201</v>
      </c>
      <c r="X79" s="88">
        <f>VLOOKUP(W79,'Price Data'!$B$4:$AD$1048576,MATCH(AB$4,'Price Data'!$B$2:$AE$2,0),FALSE)</f>
        <v>100.8</v>
      </c>
      <c r="Y79" s="5">
        <f t="shared" si="88"/>
        <v>100.8</v>
      </c>
      <c r="Z79" s="79"/>
      <c r="AA79" s="212">
        <f>IF(Y79&gt;0,(Y79+SUM(Z$11:Z79))/X$6-1,"N/A")</f>
        <v>-9.9196508282939355E-5</v>
      </c>
      <c r="AB79" s="344">
        <f>IF(VLOOKUP(AB$4,Transactions!$C$5:$M$23,7,FALSE)&gt;W79,0,IF(IFERROR(VLOOKUP(AB$4,Transactions!$C$39:$N$42,8,FALSE),0)&gt;W79,VLOOKUP(AB$4,Transactions!$C$5:$M$23,5,FALSE),VLOOKUP(AB$4,Transactions!$C$5:$M$23,5,FALSE)-IFERROR(VLOOKUP(AB$4,Transactions!$C$39:$N$42,5,FALSE),0)))</f>
        <v>12</v>
      </c>
      <c r="AD79" s="315">
        <f t="shared" si="118"/>
        <v>43201</v>
      </c>
      <c r="AE79" s="88">
        <f>VLOOKUP(AD79,'Price Data'!$B$4:$AD$1048576,MATCH(AI$4,'Price Data'!$B$2:$AE$2,0),FALSE)</f>
        <v>70.72</v>
      </c>
      <c r="AF79" s="5">
        <f t="shared" si="89"/>
        <v>70.72</v>
      </c>
      <c r="AG79" s="79"/>
      <c r="AH79" s="212">
        <f>IF(AF79&gt;0,(AF79+SUM(AG$11:AG79))/AE$6-1,"N/A")</f>
        <v>-3.0303030303030387E-2</v>
      </c>
      <c r="AI79" s="344">
        <f>IF(VLOOKUP(AI$4,Transactions!$C$5:$M$23,7,FALSE)&gt;AD79,0,IF(IFERROR(VLOOKUP(AI$4,Transactions!$C$39:$N$42,8,FALSE),0)&gt;AD79,VLOOKUP(AI$4,Transactions!$C$5:$M$23,5,FALSE),VLOOKUP(AI$4,Transactions!$C$5:$M$23,5,FALSE)-IFERROR(VLOOKUP(AI$4,Transactions!$C$39:$N$42,5,FALSE),0)))</f>
        <v>16</v>
      </c>
      <c r="AK79" s="315">
        <f t="shared" si="119"/>
        <v>43201</v>
      </c>
      <c r="AL79" s="88">
        <f>VLOOKUP(AK79,'Price Data'!$B$4:$AD$1048576,MATCH(AP$4,'Price Data'!$B$2:$AE$2,0),FALSE)</f>
        <v>412.12</v>
      </c>
      <c r="AM79" s="5">
        <f t="shared" si="90"/>
        <v>412.12</v>
      </c>
      <c r="AN79" s="79"/>
      <c r="AO79" s="212">
        <f>IF(AM79&gt;0,(AM79+SUM(AN$11:AN79))/AL$6-1,"N/A")</f>
        <v>-1.1370723984071462E-2</v>
      </c>
      <c r="AP79" s="344">
        <f>IF(VLOOKUP(AP$4,Transactions!$C$5:$M$23,7,FALSE)&gt;AK79,0,IF(IFERROR(VLOOKUP(AP$4,Transactions!$C$39:$N$42,8,FALSE),0)&gt;AK79,VLOOKUP(AP$4,Transactions!$C$5:$M$23,5,FALSE),VLOOKUP(AP$4,Transactions!$C$5:$M$23,5,FALSE)-IFERROR(VLOOKUP(AP$4,Transactions!$C$39:$N$42,5,FALSE),0)))</f>
        <v>3</v>
      </c>
      <c r="AR79" s="315">
        <f t="shared" si="120"/>
        <v>43201</v>
      </c>
      <c r="AS79" s="88">
        <f>VLOOKUP(AR79,'Price Data'!$B$4:$AD$1048576,MATCH(AW$4,'Price Data'!$B$2:$AE$2,0),FALSE)</f>
        <v>93.64</v>
      </c>
      <c r="AT79" s="5">
        <f t="shared" si="91"/>
        <v>93.64</v>
      </c>
      <c r="AU79" s="79"/>
      <c r="AV79" s="212">
        <f>IF(AT79&gt;0,(AT79+SUM(AU$11:AU79))/AS$6-1,"N/A")</f>
        <v>-1.2236286919831141E-2</v>
      </c>
      <c r="AW79" s="344">
        <f>IF(VLOOKUP(AW$4,Transactions!$C$5:$M$23,7,FALSE)&gt;AR79,0,IF(IFERROR(VLOOKUP(AW$4,Transactions!$C$39:$N$42,8,FALSE),0)&gt;AR79,VLOOKUP(AW$4,Transactions!$C$5:$M$23,5,FALSE),VLOOKUP(AW$4,Transactions!$C$5:$M$23,5,FALSE)-IFERROR(VLOOKUP(AW$4,Transactions!$C$39:$N$42,5,FALSE),0)))</f>
        <v>10</v>
      </c>
      <c r="AY79" s="315">
        <f t="shared" si="121"/>
        <v>43201</v>
      </c>
      <c r="AZ79" s="88">
        <f>VLOOKUP(AY79,'Price Data'!$B$4:$AD$1048576,MATCH(BD$4,'Price Data'!$B$2:$AE$2,0),FALSE)</f>
        <v>119.16</v>
      </c>
      <c r="BA79" s="5">
        <f t="shared" si="92"/>
        <v>119.16</v>
      </c>
      <c r="BB79" s="79"/>
      <c r="BC79" s="212">
        <f>IF(BA79&gt;0,(BA79+SUM(BB$11:BB79))/AZ$6-1,"N/A")</f>
        <v>2.812769628990508E-2</v>
      </c>
      <c r="BD79" s="344">
        <f>IF(VLOOKUP(BD$4,Transactions!$C$5:$M$23,7,FALSE)&gt;AY79,0,IF(IFERROR(VLOOKUP(BD$4,Transactions!$C$39:$N$42,8,FALSE),0)&gt;AY79,VLOOKUP(BD$4,Transactions!$C$5:$M$23,5,FALSE),VLOOKUP(BD$4,Transactions!$C$5:$M$23,5,FALSE)-IFERROR(VLOOKUP(BD$4,Transactions!$C$39:$N$42,5,FALSE),0)))</f>
        <v>9</v>
      </c>
      <c r="BF79" s="315">
        <f t="shared" si="122"/>
        <v>43201</v>
      </c>
      <c r="BG79" s="88">
        <f>VLOOKUP(BF79,'Price Data'!$B$4:$AD$1048576,MATCH(BK$4,'Price Data'!$B$2:$AE$2,0),FALSE)</f>
        <v>60.18</v>
      </c>
      <c r="BH79" s="5">
        <f t="shared" si="93"/>
        <v>60.18</v>
      </c>
      <c r="BI79" s="79"/>
      <c r="BJ79" s="212">
        <f>IF(BH79&gt;0,(BH79+SUM(BI$11:BI79))/BG$6-1,"N/A")</f>
        <v>-4.895561357702416E-3</v>
      </c>
      <c r="BK79" s="344">
        <f>IF(VLOOKUP(BK$4,Transactions!$C$5:$M$23,7,FALSE)&gt;BF79,0,IF(IFERROR(VLOOKUP(BK$4,Transactions!$C$39:$N$42,8,FALSE),0)&gt;BF79,VLOOKUP(BK$4,Transactions!$C$5:$M$23,5,FALSE),VLOOKUP(BK$4,Transactions!$C$5:$M$23,5,FALSE)-IFERROR(VLOOKUP(BK$4,Transactions!$C$39:$N$42,5,FALSE),0)))</f>
        <v>10</v>
      </c>
      <c r="BM79" s="315">
        <f t="shared" si="123"/>
        <v>43201</v>
      </c>
      <c r="BN79" s="88">
        <f>VLOOKUP(BM79,'Price Data'!$B$4:$AD$1048576,MATCH(BR$4,'Price Data'!$B$2:$AE$2,0),FALSE)</f>
        <v>54.95</v>
      </c>
      <c r="BO79" s="5">
        <f t="shared" si="94"/>
        <v>54.95</v>
      </c>
      <c r="BP79" s="79"/>
      <c r="BQ79" s="212">
        <f>IF(BO79&gt;0,(BO79+SUM(BP$11:BP79))/BN$6-1,"N/A")</f>
        <v>7.6877934272300497E-2</v>
      </c>
      <c r="BR79" s="344">
        <f>IF(VLOOKUP(BR$4,Transactions!$C$5:$M$23,7,FALSE)&gt;BM79,0,IF(IFERROR(VLOOKUP(BR$4,Transactions!$C$39:$N$42,8,FALSE),0)&gt;BM79,VLOOKUP(BR$4,Transactions!$C$5:$M$23,5,FALSE),VLOOKUP(BR$4,Transactions!$C$5:$M$23,5,FALSE)-IFERROR(VLOOKUP(BR$4,Transactions!$C$39:$N$42,5,FALSE),0)))</f>
        <v>12</v>
      </c>
      <c r="BT79" s="315">
        <f t="shared" si="124"/>
        <v>43201</v>
      </c>
      <c r="BU79" s="88">
        <f>VLOOKUP(BT79,'Price Data'!$B$4:$AD$1048576,MATCH(BY$4,'Price Data'!$B$2:$AE$2,0),FALSE)</f>
        <v>87.33</v>
      </c>
      <c r="BV79" s="5">
        <f t="shared" si="95"/>
        <v>87.33</v>
      </c>
      <c r="BW79" s="79"/>
      <c r="BX79" s="212">
        <f>IF(BV79&gt;0,(BV79+SUM(BW$11:BW79))/BU$6-1,"N/A")</f>
        <v>-3.2896908350753762E-2</v>
      </c>
      <c r="BY79" s="344">
        <f>IF(VLOOKUP(BY$4,Transactions!$C$5:$M$23,7,FALSE)&gt;BT79,0,IF(IFERROR(VLOOKUP(BY$4,Transactions!$C$39:$N$42,8,FALSE),0)&gt;BT79,VLOOKUP(BY$4,Transactions!$C$5:$M$23,5,FALSE),VLOOKUP(BY$4,Transactions!$C$5:$M$23,5,FALSE)-IFERROR(VLOOKUP(BY$4,Transactions!$C$39:$N$42,5,FALSE),0)))</f>
        <v>11</v>
      </c>
      <c r="CA79" s="315">
        <f t="shared" si="125"/>
        <v>43201</v>
      </c>
      <c r="CB79" s="88">
        <f>VLOOKUP(CA79,'Price Data'!$B$4:$AD$1048576,MATCH(CF$4,'Price Data'!$B$2:$AE$2,0),FALSE)</f>
        <v>225.45</v>
      </c>
      <c r="CC79" s="5">
        <f t="shared" si="96"/>
        <v>225.45</v>
      </c>
      <c r="CD79" s="79"/>
      <c r="CE79" s="212">
        <f>IF(CC79&gt;0,(CC79+SUM(CD$11:CD79))/CB$6-1,"N/A")</f>
        <v>-1.1375071094194333E-2</v>
      </c>
      <c r="CF79" s="344">
        <f>IF(VLOOKUP(CF$4,Transactions!$C$5:$M$23,7,FALSE)&gt;CA79,0,IF(IFERROR(VLOOKUP(CF$4,Transactions!$C$39:$N$42,8,FALSE),0)&gt;CA79,VLOOKUP(CF$4,Transactions!$C$5:$M$23,5,FALSE),VLOOKUP(CF$4,Transactions!$C$5:$M$23,5,FALSE)-IFERROR(VLOOKUP(CF$4,Transactions!$C$39:$N$42,5,FALSE),0)))</f>
        <v>6</v>
      </c>
      <c r="CH79" s="315">
        <f t="shared" si="126"/>
        <v>43201</v>
      </c>
      <c r="CI79" s="88">
        <f>VLOOKUP(CH79,'Price Data'!$B$4:$AD$1048576,MATCH(CM$4,'Price Data'!$B$2:$AE$2,0),FALSE)</f>
        <v>76.5</v>
      </c>
      <c r="CJ79" s="5">
        <f t="shared" si="97"/>
        <v>76.5</v>
      </c>
      <c r="CK79" s="79"/>
      <c r="CL79" s="212">
        <f>IF(CJ79&gt;0,(CJ79+SUM(CK$11:CK79))/CI$6-1,"N/A")</f>
        <v>3.9119804400977953E-2</v>
      </c>
      <c r="CM79" s="344">
        <f>IF(VLOOKUP(CM$4,Transactions!$C$5:$M$23,7,FALSE)&gt;CH79,0,IF(IFERROR(VLOOKUP(CM$4,Transactions!$C$39:$N$42,8,FALSE),0)&gt;CH79,VLOOKUP(CM$4,Transactions!$C$5:$M$23,5,FALSE),VLOOKUP(CM$4,Transactions!$C$5:$M$23,5,FALSE)-IFERROR(VLOOKUP(CM$4,Transactions!$C$39:$N$42,5,FALSE),0)))</f>
        <v>19</v>
      </c>
      <c r="CO79" s="315">
        <f t="shared" si="127"/>
        <v>43201</v>
      </c>
      <c r="CP79" s="88">
        <f>VLOOKUP(CO79,'Price Data'!$B$4:$AD$1048576,MATCH(CT$4,'Price Data'!$B$2:$AE$2,0),FALSE)</f>
        <v>116.98</v>
      </c>
      <c r="CQ79" s="5">
        <f t="shared" si="98"/>
        <v>116.98</v>
      </c>
      <c r="CR79" s="79"/>
      <c r="CS79" s="212">
        <f>IF(CQ79&gt;0,(CQ79+SUM(CR$11:CR79))/CP$6-1,"N/A")</f>
        <v>4.3787824848700696E-2</v>
      </c>
      <c r="CT79" s="344">
        <f>IF(VLOOKUP(CT$4,Transactions!$C$5:$M$23,7,FALSE)&gt;CO79,0,IF(IFERROR(VLOOKUP(CT$4,Transactions!$C$39:$N$42,8,FALSE),0)&gt;CO79,VLOOKUP(CT$4,Transactions!$C$5:$M$23,5,FALSE),VLOOKUP(CT$4,Transactions!$C$5:$M$23,5,FALSE)-IFERROR(VLOOKUP(CT$4,Transactions!$C$39:$N$42,5,FALSE),0)))</f>
        <v>7</v>
      </c>
      <c r="CV79" s="315">
        <f t="shared" si="128"/>
        <v>43201</v>
      </c>
      <c r="CW79" s="88">
        <f>VLOOKUP(CV79,'Price Data'!$B$4:$AD$1048576,MATCH(DA$4,'Price Data'!$B$2:$AE$2,0),FALSE)</f>
        <v>198</v>
      </c>
      <c r="CX79" s="5">
        <f t="shared" si="99"/>
        <v>198</v>
      </c>
      <c r="CY79" s="79"/>
      <c r="CZ79" s="212">
        <f>IF(CX79&gt;0,(CX79+SUM(CY$11:CY79))/CW$6-1,"N/A")</f>
        <v>5.4797724735527131E-2</v>
      </c>
      <c r="DA79" s="344">
        <f>IF(VLOOKUP(DA$4,Transactions!$C$5:$M$23,7,FALSE)&gt;CV79,0,IF(IFERROR(VLOOKUP(DA$4,Transactions!$C$39:$N$42,8,FALSE),0)&gt;CV79,VLOOKUP(DA$4,Transactions!$C$5:$M$23,5,FALSE),VLOOKUP(DA$4,Transactions!$C$5:$M$23,5,FALSE)-IFERROR(VLOOKUP(DA$4,Transactions!$C$39:$N$42,5,FALSE),0)))</f>
        <v>9.4038062835574934</v>
      </c>
      <c r="DC79" s="315">
        <f t="shared" si="129"/>
        <v>43201</v>
      </c>
      <c r="DD79" s="88">
        <f>VLOOKUP(DC79,'Price Data'!$B$4:$AD$1048576,MATCH(DH$4,'Price Data'!$B$2:$AE$2,0),FALSE)</f>
        <v>156.6</v>
      </c>
      <c r="DE79" s="5">
        <f t="shared" si="100"/>
        <v>156.6</v>
      </c>
      <c r="DF79" s="79"/>
      <c r="DG79" s="212">
        <f>IF(DE79&gt;0,(DE79+SUM(DF$11:DF79))/DD$6-1,"N/A")</f>
        <v>-5.8481380792816395E-3</v>
      </c>
      <c r="DH79" s="344">
        <f>IF(VLOOKUP(DH$4,Transactions!$C$5:$M$23,7,FALSE)&gt;DC79,0,IF(IFERROR(VLOOKUP(DH$4,Transactions!$C$39:$N$42,8,FALSE),0)&gt;DC79,VLOOKUP(DH$4,Transactions!$C$5:$M$23,5,FALSE),VLOOKUP(DH$4,Transactions!$C$5:$M$23,5,FALSE)-IFERROR(VLOOKUP(DH$4,Transactions!$C$39:$N$42,5,FALSE),0)))</f>
        <v>17.508490526540918</v>
      </c>
      <c r="DJ79" s="315">
        <f t="shared" si="130"/>
        <v>43201</v>
      </c>
      <c r="DK79" s="88">
        <f>VLOOKUP(DJ79,'Price Data'!$B$4:$AD$1048576,MATCH(DO$4,'Price Data'!$B$2:$AE$2,0),FALSE)</f>
        <v>238</v>
      </c>
      <c r="DL79" s="5">
        <f t="shared" si="101"/>
        <v>238</v>
      </c>
      <c r="DN79" s="212">
        <f>IF(DL79&gt;0,(DL79+SUM(DM$11:DM79))/DK$6-1,"N/A")</f>
        <v>-4.4049861717904593E-2</v>
      </c>
      <c r="DO79" s="344">
        <f>IF(VLOOKUP(DO$4,Transactions!$C$5:$M$23,7,FALSE)&gt;DJ79,0,IF(IFERROR(VLOOKUP(DO$4,Transactions!$C$39:$N$42,8,FALSE),0)&gt;DJ79,VLOOKUP(DO$4,Transactions!$C$5:$M$23,5,FALSE),VLOOKUP(DO$4,Transactions!$C$5:$M$23,5,FALSE)-IFERROR(VLOOKUP(DO$4,Transactions!$C$39:$N$42,5,FALSE),0)))</f>
        <v>8</v>
      </c>
      <c r="DQ79" s="315">
        <f t="shared" si="131"/>
        <v>43201</v>
      </c>
      <c r="DR79" s="88">
        <f>VLOOKUP(DQ79,'Price Data'!$B$4:$AD$1048576,MATCH(DV$4,'Price Data'!$B$2:$AE$2,0),FALSE)</f>
        <v>91.86</v>
      </c>
      <c r="DS79" s="5">
        <f t="shared" si="102"/>
        <v>91.86</v>
      </c>
      <c r="DT79" s="79"/>
      <c r="DU79" s="212">
        <f>IF(DS79&gt;0,(DS79+SUM(DT$11:DT79))/DR$6-1,"N/A")</f>
        <v>7.8793546878653142E-2</v>
      </c>
      <c r="DV79" s="344">
        <f>IF(VLOOKUP(DV$4,Transactions!$C$5:$M$23,7,FALSE)&gt;DQ79,0,IF(IFERROR(VLOOKUP(DV$4,Transactions!$C$39:$N$42,8,FALSE),0)&gt;DQ79,VLOOKUP(DV$4,Transactions!$C$5:$M$23,5,FALSE),VLOOKUP(DV$4,Transactions!$C$5:$M$23,5,FALSE)-IFERROR(VLOOKUP(DV$4,Transactions!$C$39:$N$42,5,FALSE),0)))</f>
        <v>23</v>
      </c>
      <c r="DX79" s="315">
        <f t="shared" si="132"/>
        <v>43201</v>
      </c>
      <c r="DY79" s="88">
        <f>VLOOKUP(DX79,'Price Data'!$B$4:$AD$1048576,MATCH(EC$4,'Price Data'!$B$2:$AE$2,0),FALSE)</f>
        <v>66.83</v>
      </c>
      <c r="DZ79" s="5">
        <f t="shared" si="103"/>
        <v>66.83</v>
      </c>
      <c r="EA79" s="79"/>
      <c r="EB79" s="212">
        <f>IF(DZ79&gt;0,(DZ79+SUM(EA$11:EA79))/DY$6-1,"N/A")</f>
        <v>7.1622701838529146E-2</v>
      </c>
      <c r="EC79" s="344">
        <f>IF(VLOOKUP(EC$4,Transactions!$C$5:$M$23,7,FALSE)&gt;DX79,0,IF(IFERROR(VLOOKUP(EC$4,Transactions!$C$39:$N$42,8,FALSE),0)&gt;DX79,VLOOKUP(EC$4,Transactions!$C$5:$M$23,5,FALSE),VLOOKUP(EC$4,Transactions!$C$5:$M$23,5,FALSE)-IFERROR(VLOOKUP(EC$4,Transactions!$C$39:$N$42,5,FALSE),0)))</f>
        <v>27</v>
      </c>
      <c r="EF79" s="315">
        <f t="shared" si="133"/>
        <v>43201</v>
      </c>
      <c r="EG79" s="88">
        <f>VLOOKUP(EF79,'Price Data'!$B$4:$AD$1048576,MATCH(EK$4,'Price Data'!$B$2:$AE$2,0),FALSE)</f>
        <v>10.77</v>
      </c>
      <c r="EH79" s="5">
        <f t="shared" si="104"/>
        <v>10.77</v>
      </c>
      <c r="EI79" s="79"/>
      <c r="EJ79" s="212">
        <f>IF(EH79&gt;0,(EH79+SUM(EI$11:EI79))/EG$6-1,"N/A")</f>
        <v>1.9516728624533464E-3</v>
      </c>
      <c r="EK79" s="344">
        <f>IF(VLOOKUP(EK$4,Transactions!$C$26:$M$34,7,FALSE)&gt;EF79,0,IF(IFERROR(VLOOKUP(EK$4,Transactions!$C$45:$N116,8,FALSE),0)&gt;EF79,VLOOKUP(EK$4,Transactions!$C$26:$M$34,5,FALSE),VLOOKUP(EK$4,Transactions!$C$26:$M$34,5,FALSE)-IFERROR(VLOOKUP(EK$4,Transactions!$C$45:$N$47,5,FALSE),0)))</f>
        <v>181.2267657992565</v>
      </c>
      <c r="EM79" s="315">
        <f t="shared" si="134"/>
        <v>43201</v>
      </c>
      <c r="EN79" s="88">
        <f>VLOOKUP(EM79,'Price Data'!$B$4:$AD$1048576,MATCH(ER$4,'Price Data'!$B$2:$AE$2,0),FALSE)</f>
        <v>85.93</v>
      </c>
      <c r="EO79" s="5">
        <f t="shared" si="105"/>
        <v>85.93</v>
      </c>
      <c r="EP79" s="79"/>
      <c r="EQ79" s="212">
        <f>IF(EO79&gt;0,(EO79+SUM(EP$11:EP79))/EN$6-1,"N/A")</f>
        <v>-3.1400412560165236E-3</v>
      </c>
      <c r="ER79" s="344">
        <f>IF(VLOOKUP(ER$4,Transactions!$C$26:$M$34,7,FALSE)&gt;EM79,0,IF(IFERROR(VLOOKUP(ER$4,Transactions!$C$45:$N116,8,FALSE),0)&gt;EM79,VLOOKUP(ER$4,Transactions!$C$26:$M$34,5,FALSE),VLOOKUP(ER$4,Transactions!$C$26:$M$34,5,FALSE)-IFERROR(VLOOKUP(ER$4,Transactions!$C$45:$N$47,5,FALSE),0)))</f>
        <v>0</v>
      </c>
      <c r="ET79" s="315">
        <f t="shared" si="135"/>
        <v>43201</v>
      </c>
      <c r="EU79" s="88">
        <f>VLOOKUP(ET79,'Price Data'!$B$4:$AD$1048576,MATCH(EY$4,'Price Data'!$B$2:$AE$2,0),FALSE)</f>
        <v>84.66</v>
      </c>
      <c r="EV79" s="5">
        <f t="shared" si="106"/>
        <v>84.66</v>
      </c>
      <c r="EW79" s="79"/>
      <c r="EX79" s="212">
        <f>IF(EV79&gt;0,(EV79+SUM(EW$11:EW79))/EU$6-1,"N/A")</f>
        <v>-2.3080443986726262E-2</v>
      </c>
      <c r="EY79" s="344">
        <f>IF(VLOOKUP(EY$4,Transactions!$C$26:$M$34,7,FALSE)&gt;ET79,0,IF(IFERROR(VLOOKUP(EY$4,Transactions!$C$45:$N116,8,FALSE),0)&gt;ET79,VLOOKUP(EY$4,Transactions!$C$26:$M$34,5,FALSE),VLOOKUP(EY$4,Transactions!$C$26:$M$34,5,FALSE)-IFERROR(VLOOKUP(EY$4,Transactions!$C$45:$N$47,5,FALSE),0)))</f>
        <v>12.608879734523402</v>
      </c>
      <c r="FA79" s="315">
        <f t="shared" si="136"/>
        <v>43201</v>
      </c>
      <c r="FB79" s="88">
        <f>VLOOKUP(FA79,'Price Data'!$B$4:$AD$1048576,MATCH(FF$4,'Price Data'!$B$2:$AE$2,0),FALSE)</f>
        <v>50.17</v>
      </c>
      <c r="FC79" s="5">
        <f t="shared" si="107"/>
        <v>50.17</v>
      </c>
      <c r="FD79" s="79"/>
      <c r="FE79" s="212">
        <f>IF(FC79&gt;0,(FC79+SUM(FD$11:FD79))/FB$6-1,"N/A")</f>
        <v>-1.4999024770821157E-2</v>
      </c>
      <c r="FF79" s="344">
        <f>IF(VLOOKUP(FF$4,Transactions!$C$26:$M$34,7,FALSE)&gt;FA79,0,IF(IFERROR(VLOOKUP(FF$4,Transactions!$C$45:$N116,8,FALSE),0)&gt;FA79,VLOOKUP(FF$4,Transactions!$C$26:$M$34,5,FALSE),VLOOKUP(FF$4,Transactions!$C$26:$M$34,5,FALSE)-IFERROR(VLOOKUP(FF$4,Transactions!$C$45:$N$47,5,FALSE),0)))</f>
        <v>20.356738833625901</v>
      </c>
      <c r="FH79" s="315">
        <f t="shared" si="137"/>
        <v>43201</v>
      </c>
      <c r="FI79" s="88">
        <f>VLOOKUP(FH79,'Price Data'!$B$4:$AD$1048576,MATCH(FM$4,'Price Data'!$B$2:$AE$2,0),FALSE)</f>
        <v>24.38</v>
      </c>
      <c r="FJ79" s="5">
        <f t="shared" si="108"/>
        <v>24.38</v>
      </c>
      <c r="FK79" s="79"/>
      <c r="FL79" s="212">
        <f>IF(FJ79&gt;0,(FJ79+SUM(FK$11:FK79))/FI$6-1,"N/A")</f>
        <v>3.6139630390141786E-3</v>
      </c>
      <c r="FM79" s="344">
        <f>IF(VLOOKUP(FM$4,Transactions!$C$26:$M$34,7,FALSE)&gt;FH79,0,IF(IFERROR(VLOOKUP(FM$4,Transactions!$C$45:$N116,8,FALSE),0)&gt;FH79,VLOOKUP(FM$4,Transactions!$C$26:$M$34,5,FALSE),VLOOKUP(FM$4,Transactions!$C$26:$M$34,5,FALSE)-IFERROR(VLOOKUP(FM$4,Transactions!$C$45:$N$47,5,FALSE),0)))</f>
        <v>64.516221765913755</v>
      </c>
      <c r="FO79" s="315">
        <f t="shared" si="138"/>
        <v>43201</v>
      </c>
      <c r="FP79" s="88">
        <f>VLOOKUP(FO79,'Price Data'!$B$4:$AD$1048576,MATCH(FT$4,'Price Data'!$B$2:$AE$2,0),FALSE)</f>
        <v>102.86</v>
      </c>
      <c r="FQ79" s="5">
        <f t="shared" si="109"/>
        <v>102.86</v>
      </c>
      <c r="FR79" s="79"/>
      <c r="FS79" s="212">
        <f>IF(FQ79&gt;0,(FQ79+SUM(FR$11:FR79))/FP$6-1,"N/A")</f>
        <v>-2.0915032679738599E-2</v>
      </c>
      <c r="FT79" s="344">
        <f>IF(VLOOKUP(FT$4,Transactions!$C$26:$M$34,7,FALSE)&gt;FO79,0,IF(IFERROR(VLOOKUP(FT$4,Transactions!$C$45:$N116,8,FALSE),0)&gt;FO79,VLOOKUP(FT$4,Transactions!$C$26:$M$34,5,FALSE),VLOOKUP(FT$4,Transactions!$C$26:$M$34,5,FALSE)-IFERROR(VLOOKUP(FT$4,Transactions!$C$45:$N$47,5,FALSE),0)))</f>
        <v>4.6685611442644692</v>
      </c>
      <c r="FV79" s="315">
        <f t="shared" si="139"/>
        <v>43201</v>
      </c>
      <c r="FW79" s="88">
        <f>VLOOKUP(FV79,'Price Data'!$B$4:$AD$1048576,MATCH(GA$4,'Price Data'!$B$2:$AE$2,0),FALSE)</f>
        <v>112.32</v>
      </c>
      <c r="FX79" s="5">
        <f t="shared" si="110"/>
        <v>0</v>
      </c>
      <c r="FY79" s="79"/>
      <c r="FZ79" s="212" t="str">
        <f>IF(FX79&gt;0,(FX79+SUM(FY$11:FY79))/FW$6-1,"N/A")</f>
        <v>N/A</v>
      </c>
      <c r="GA79" s="344">
        <f>IF(VLOOKUP(GA$4,Transactions!$C$26:$M$34,7,FALSE)&gt;FV79,0,IF(IFERROR(VLOOKUP(GA$4,Transactions!$C$45:$N116,8,FALSE),0)&gt;FV79,VLOOKUP(GA$4,Transactions!$C$26:$M$34,5,FALSE),VLOOKUP(GA$4,Transactions!$C$26:$M$34,5,FALSE)-IFERROR(VLOOKUP(GA$4,Transactions!$C$45:$N$47,5,FALSE),0)))</f>
        <v>0</v>
      </c>
      <c r="GD79" s="315">
        <f t="shared" si="140"/>
        <v>43201</v>
      </c>
      <c r="GE79" s="88">
        <f>VLOOKUP(GD79,'Price Data'!$B$4:$AD$1048576,MATCH(GI$4,'Price Data'!$B$2:$AE$2,0),FALSE)</f>
        <v>1567.4970000000001</v>
      </c>
      <c r="GF79" s="5">
        <f t="shared" si="111"/>
        <v>1567.4970000000001</v>
      </c>
      <c r="GH79" s="212">
        <f>IF(GF79&gt;0,(GF79+SUM(GG$11:GG79))/GE$6-1,"N/A")</f>
        <v>-9.6495384673704887E-3</v>
      </c>
      <c r="GI79" s="374">
        <v>0.5</v>
      </c>
      <c r="GK79" s="315">
        <f t="shared" si="141"/>
        <v>43201</v>
      </c>
      <c r="GL79" s="88">
        <f>VLOOKUP(GK79,'Price Data'!$B$4:$AD$1048576,MATCH(GP$4,'Price Data'!$B$2:$AE$2,0),FALSE)</f>
        <v>2082.5700000000002</v>
      </c>
      <c r="GM79" s="5">
        <f t="shared" si="112"/>
        <v>2082.5700000000002</v>
      </c>
      <c r="GN79" s="79"/>
      <c r="GO79" s="212">
        <f>IF(GM79&gt;0,(GM79+SUM(GN$11:GN79))/GL$6-1,"N/A")</f>
        <v>-9.9265492405332667E-3</v>
      </c>
      <c r="GP79" s="374">
        <v>0.2</v>
      </c>
      <c r="GR79" s="315">
        <f t="shared" si="142"/>
        <v>43201</v>
      </c>
      <c r="GS79" s="88">
        <f>VLOOKUP(GR79,'Price Data'!$B$4:$AD$1048576,MATCH(GW$4,'Price Data'!$B$2:$AE$2,0),FALSE)</f>
        <v>2015.81</v>
      </c>
      <c r="GT79" s="5">
        <f t="shared" si="85"/>
        <v>2015.81</v>
      </c>
      <c r="GV79" s="212">
        <f>IF(GT79&gt;0,(GT79+SUM(GU$11:GU79))/GS$6-1,"N/A")</f>
        <v>-1.4933760756852377E-2</v>
      </c>
      <c r="GW79" s="374">
        <v>0.3</v>
      </c>
    </row>
    <row r="80" spans="1:205" x14ac:dyDescent="0.25">
      <c r="A80">
        <v>70</v>
      </c>
      <c r="B80" s="315">
        <f>'Price Data'!B74</f>
        <v>43202</v>
      </c>
      <c r="C80" s="200">
        <f t="shared" si="143"/>
        <v>21367.956969472569</v>
      </c>
      <c r="D80" s="200">
        <f t="shared" si="113"/>
        <v>9.6</v>
      </c>
      <c r="E80" s="200">
        <f t="shared" si="144"/>
        <v>6084.0454553155696</v>
      </c>
      <c r="F80" s="200">
        <f t="shared" si="114"/>
        <v>0</v>
      </c>
      <c r="I80" s="315">
        <f t="shared" si="115"/>
        <v>43202</v>
      </c>
      <c r="J80" s="88">
        <f>VLOOKUP(I80,'Price Data'!$B$4:$AD$1048576,MATCH(N$4,'Price Data'!$B$2:$AE$2,0),FALSE)</f>
        <v>64</v>
      </c>
      <c r="K80" s="5">
        <f t="shared" si="86"/>
        <v>0</v>
      </c>
      <c r="M80" s="212" t="str">
        <f>IF(K80&gt;0,(K80+SUM(L$11:L80))/J$6-1,"N/A")</f>
        <v>N/A</v>
      </c>
      <c r="N80" s="344">
        <f>IF(VLOOKUP(N$4,Transactions!$C$5:$M$23,7,FALSE)&gt;I80,0,IF(IFERROR(VLOOKUP(N$4,Transactions!$C$39:$N$42,8,FALSE),0)&gt;I80,VLOOKUP(N$4,Transactions!$C$5:$M$23,5,FALSE),VLOOKUP(N$4,Transactions!$C$5:$M$23,5,FALSE)-IFERROR(VLOOKUP(N$4,Transactions!$C$39:$N$42,5,FALSE),0)))</f>
        <v>0</v>
      </c>
      <c r="P80" s="315">
        <f t="shared" si="116"/>
        <v>43202</v>
      </c>
      <c r="Q80" s="88">
        <f>VLOOKUP(P80,'Price Data'!$B$4:$AD$1048576,MATCH(U$4,'Price Data'!$B$2:$AE$2,0),FALSE)</f>
        <v>58.17</v>
      </c>
      <c r="R80" s="5">
        <f t="shared" si="87"/>
        <v>58.17</v>
      </c>
      <c r="T80" s="212">
        <f>IF(R80&gt;0,(R80+SUM(S$11:S80))/Q$6-1,"N/A")</f>
        <v>2.5022026431718025E-2</v>
      </c>
      <c r="U80" s="344">
        <f>IF(VLOOKUP(U$4,Transactions!$C$5:$M$23,7,FALSE)&gt;P80,0,IF(IFERROR(VLOOKUP(U$4,Transactions!$C$39:$N$42,8,FALSE),0)&gt;P80,VLOOKUP(U$4,Transactions!$C$5:$M$23,5,FALSE),VLOOKUP(U$4,Transactions!$C$5:$M$23,5,FALSE)-IFERROR(VLOOKUP(U$4,Transactions!$C$39:$N$42,5,FALSE),0)))</f>
        <v>20</v>
      </c>
      <c r="W80" s="315">
        <f t="shared" si="117"/>
        <v>43202</v>
      </c>
      <c r="X80" s="88">
        <f>VLOOKUP(W80,'Price Data'!$B$4:$AD$1048576,MATCH(AB$4,'Price Data'!$B$2:$AE$2,0),FALSE)</f>
        <v>100.39</v>
      </c>
      <c r="Y80" s="5">
        <f t="shared" si="88"/>
        <v>100.39</v>
      </c>
      <c r="Z80" s="210"/>
      <c r="AA80" s="212">
        <f>IF(Y80&gt;0,(Y80+SUM(Z$11:Z80))/X$6-1,"N/A")</f>
        <v>-4.1662533478821207E-3</v>
      </c>
      <c r="AB80" s="344">
        <f>IF(VLOOKUP(AB$4,Transactions!$C$5:$M$23,7,FALSE)&gt;W80,0,IF(IFERROR(VLOOKUP(AB$4,Transactions!$C$39:$N$42,8,FALSE),0)&gt;W80,VLOOKUP(AB$4,Transactions!$C$5:$M$23,5,FALSE),VLOOKUP(AB$4,Transactions!$C$5:$M$23,5,FALSE)-IFERROR(VLOOKUP(AB$4,Transactions!$C$39:$N$42,5,FALSE),0)))</f>
        <v>12</v>
      </c>
      <c r="AD80" s="315">
        <f t="shared" si="118"/>
        <v>43202</v>
      </c>
      <c r="AE80" s="88">
        <f>VLOOKUP(AD80,'Price Data'!$B$4:$AD$1048576,MATCH(AI$4,'Price Data'!$B$2:$AE$2,0),FALSE)</f>
        <v>70.150000000000006</v>
      </c>
      <c r="AF80" s="5">
        <f t="shared" si="89"/>
        <v>70.150000000000006</v>
      </c>
      <c r="AG80" s="210"/>
      <c r="AH80" s="212">
        <f>IF(AF80&gt;0,(AF80+SUM(AG$11:AG80))/AE$6-1,"N/A")</f>
        <v>-3.8118744001096938E-2</v>
      </c>
      <c r="AI80" s="344">
        <f>IF(VLOOKUP(AI$4,Transactions!$C$5:$M$23,7,FALSE)&gt;AD80,0,IF(IFERROR(VLOOKUP(AI$4,Transactions!$C$39:$N$42,8,FALSE),0)&gt;AD80,VLOOKUP(AI$4,Transactions!$C$5:$M$23,5,FALSE),VLOOKUP(AI$4,Transactions!$C$5:$M$23,5,FALSE)-IFERROR(VLOOKUP(AI$4,Transactions!$C$39:$N$42,5,FALSE),0)))</f>
        <v>16</v>
      </c>
      <c r="AK80" s="315">
        <f t="shared" si="119"/>
        <v>43202</v>
      </c>
      <c r="AL80" s="88">
        <f>VLOOKUP(AK80,'Price Data'!$B$4:$AD$1048576,MATCH(AP$4,'Price Data'!$B$2:$AE$2,0),FALSE)</f>
        <v>415.05</v>
      </c>
      <c r="AM80" s="5">
        <f t="shared" si="90"/>
        <v>415.05</v>
      </c>
      <c r="AN80" s="210"/>
      <c r="AO80" s="212">
        <f>IF(AM80&gt;0,(AM80+SUM(AN$11:AN80))/AL$6-1,"N/A")</f>
        <v>-4.341985318812025E-3</v>
      </c>
      <c r="AP80" s="344">
        <f>IF(VLOOKUP(AP$4,Transactions!$C$5:$M$23,7,FALSE)&gt;AK80,0,IF(IFERROR(VLOOKUP(AP$4,Transactions!$C$39:$N$42,8,FALSE),0)&gt;AK80,VLOOKUP(AP$4,Transactions!$C$5:$M$23,5,FALSE),VLOOKUP(AP$4,Transactions!$C$5:$M$23,5,FALSE)-IFERROR(VLOOKUP(AP$4,Transactions!$C$39:$N$42,5,FALSE),0)))</f>
        <v>3</v>
      </c>
      <c r="AR80" s="315">
        <f t="shared" si="120"/>
        <v>43202</v>
      </c>
      <c r="AS80" s="88">
        <f>VLOOKUP(AR80,'Price Data'!$B$4:$AD$1048576,MATCH(AW$4,'Price Data'!$B$2:$AE$2,0),FALSE)</f>
        <v>92.12</v>
      </c>
      <c r="AT80" s="5">
        <f t="shared" si="91"/>
        <v>92.12</v>
      </c>
      <c r="AU80" s="413">
        <v>0.96</v>
      </c>
      <c r="AV80" s="212">
        <f>IF(AT80&gt;0,(AT80+SUM(AU$11:AU80))/AS$6-1,"N/A")</f>
        <v>-1.8143459915611837E-2</v>
      </c>
      <c r="AW80" s="344">
        <f>IF(VLOOKUP(AW$4,Transactions!$C$5:$M$23,7,FALSE)&gt;AR80,0,IF(IFERROR(VLOOKUP(AW$4,Transactions!$C$39:$N$42,8,FALSE),0)&gt;AR80,VLOOKUP(AW$4,Transactions!$C$5:$M$23,5,FALSE),VLOOKUP(AW$4,Transactions!$C$5:$M$23,5,FALSE)-IFERROR(VLOOKUP(AW$4,Transactions!$C$39:$N$42,5,FALSE),0)))</f>
        <v>10</v>
      </c>
      <c r="AY80" s="315">
        <f t="shared" si="121"/>
        <v>43202</v>
      </c>
      <c r="AZ80" s="88">
        <f>VLOOKUP(AY80,'Price Data'!$B$4:$AD$1048576,MATCH(BD$4,'Price Data'!$B$2:$AE$2,0),FALSE)</f>
        <v>121.4</v>
      </c>
      <c r="BA80" s="5">
        <f t="shared" si="92"/>
        <v>121.4</v>
      </c>
      <c r="BB80" s="210"/>
      <c r="BC80" s="212">
        <f>IF(BA80&gt;0,(BA80+SUM(BB$11:BB80))/AZ$6-1,"N/A")</f>
        <v>4.7454702329594367E-2</v>
      </c>
      <c r="BD80" s="344">
        <f>IF(VLOOKUP(BD$4,Transactions!$C$5:$M$23,7,FALSE)&gt;AY80,0,IF(IFERROR(VLOOKUP(BD$4,Transactions!$C$39:$N$42,8,FALSE),0)&gt;AY80,VLOOKUP(BD$4,Transactions!$C$5:$M$23,5,FALSE),VLOOKUP(BD$4,Transactions!$C$5:$M$23,5,FALSE)-IFERROR(VLOOKUP(BD$4,Transactions!$C$39:$N$42,5,FALSE),0)))</f>
        <v>9</v>
      </c>
      <c r="BF80" s="315">
        <f t="shared" si="122"/>
        <v>43202</v>
      </c>
      <c r="BG80" s="88">
        <f>VLOOKUP(BF80,'Price Data'!$B$4:$AD$1048576,MATCH(BK$4,'Price Data'!$B$2:$AE$2,0),FALSE)</f>
        <v>58.84</v>
      </c>
      <c r="BH80" s="5">
        <f t="shared" si="93"/>
        <v>58.84</v>
      </c>
      <c r="BI80" s="210"/>
      <c r="BJ80" s="212">
        <f>IF(BH80&gt;0,(BH80+SUM(BI$11:BI80))/BG$6-1,"N/A")</f>
        <v>-2.6762402088772896E-2</v>
      </c>
      <c r="BK80" s="344">
        <f>IF(VLOOKUP(BK$4,Transactions!$C$5:$M$23,7,FALSE)&gt;BF80,0,IF(IFERROR(VLOOKUP(BK$4,Transactions!$C$39:$N$42,8,FALSE),0)&gt;BF80,VLOOKUP(BK$4,Transactions!$C$5:$M$23,5,FALSE),VLOOKUP(BK$4,Transactions!$C$5:$M$23,5,FALSE)-IFERROR(VLOOKUP(BK$4,Transactions!$C$39:$N$42,5,FALSE),0)))</f>
        <v>10</v>
      </c>
      <c r="BM80" s="315">
        <f t="shared" si="123"/>
        <v>43202</v>
      </c>
      <c r="BN80" s="88">
        <f>VLOOKUP(BM80,'Price Data'!$B$4:$AD$1048576,MATCH(BR$4,'Price Data'!$B$2:$AE$2,0),FALSE)</f>
        <v>56.43</v>
      </c>
      <c r="BO80" s="5">
        <f t="shared" si="94"/>
        <v>56.43</v>
      </c>
      <c r="BP80" s="210"/>
      <c r="BQ80" s="212">
        <f>IF(BO80&gt;0,(BO80+SUM(BP$11:BP80))/BN$6-1,"N/A")</f>
        <v>0.10582942097026615</v>
      </c>
      <c r="BR80" s="344">
        <f>IF(VLOOKUP(BR$4,Transactions!$C$5:$M$23,7,FALSE)&gt;BM80,0,IF(IFERROR(VLOOKUP(BR$4,Transactions!$C$39:$N$42,8,FALSE),0)&gt;BM80,VLOOKUP(BR$4,Transactions!$C$5:$M$23,5,FALSE),VLOOKUP(BR$4,Transactions!$C$5:$M$23,5,FALSE)-IFERROR(VLOOKUP(BR$4,Transactions!$C$39:$N$42,5,FALSE),0)))</f>
        <v>12</v>
      </c>
      <c r="BT80" s="315">
        <f t="shared" si="124"/>
        <v>43202</v>
      </c>
      <c r="BU80" s="88">
        <f>VLOOKUP(BT80,'Price Data'!$B$4:$AD$1048576,MATCH(BY$4,'Price Data'!$B$2:$AE$2,0),FALSE)</f>
        <v>86.83</v>
      </c>
      <c r="BV80" s="5">
        <f t="shared" si="95"/>
        <v>86.83</v>
      </c>
      <c r="BW80" s="210"/>
      <c r="BX80" s="212">
        <f>IF(BV80&gt;0,(BV80+SUM(BW$11:BW80))/BU$6-1,"N/A")</f>
        <v>-3.8398063593354737E-2</v>
      </c>
      <c r="BY80" s="344">
        <f>IF(VLOOKUP(BY$4,Transactions!$C$5:$M$23,7,FALSE)&gt;BT80,0,IF(IFERROR(VLOOKUP(BY$4,Transactions!$C$39:$N$42,8,FALSE),0)&gt;BT80,VLOOKUP(BY$4,Transactions!$C$5:$M$23,5,FALSE),VLOOKUP(BY$4,Transactions!$C$5:$M$23,5,FALSE)-IFERROR(VLOOKUP(BY$4,Transactions!$C$39:$N$42,5,FALSE),0)))</f>
        <v>11</v>
      </c>
      <c r="CA80" s="315">
        <f t="shared" si="125"/>
        <v>43202</v>
      </c>
      <c r="CB80" s="88">
        <f>VLOOKUP(CA80,'Price Data'!$B$4:$AD$1048576,MATCH(CF$4,'Price Data'!$B$2:$AE$2,0),FALSE)</f>
        <v>224.22</v>
      </c>
      <c r="CC80" s="5">
        <f t="shared" si="96"/>
        <v>224.22</v>
      </c>
      <c r="CD80" s="210"/>
      <c r="CE80" s="212">
        <f>IF(CC80&gt;0,(CC80+SUM(CD$11:CD80))/CB$6-1,"N/A")</f>
        <v>-1.6756354727216927E-2</v>
      </c>
      <c r="CF80" s="344">
        <f>IF(VLOOKUP(CF$4,Transactions!$C$5:$M$23,7,FALSE)&gt;CA80,0,IF(IFERROR(VLOOKUP(CF$4,Transactions!$C$39:$N$42,8,FALSE),0)&gt;CA80,VLOOKUP(CF$4,Transactions!$C$5:$M$23,5,FALSE),VLOOKUP(CF$4,Transactions!$C$5:$M$23,5,FALSE)-IFERROR(VLOOKUP(CF$4,Transactions!$C$39:$N$42,5,FALSE),0)))</f>
        <v>6</v>
      </c>
      <c r="CH80" s="315">
        <f t="shared" si="126"/>
        <v>43202</v>
      </c>
      <c r="CI80" s="88">
        <f>VLOOKUP(CH80,'Price Data'!$B$4:$AD$1048576,MATCH(CM$4,'Price Data'!$B$2:$AE$2,0),FALSE)</f>
        <v>77.459999999999994</v>
      </c>
      <c r="CJ80" s="5">
        <f t="shared" si="97"/>
        <v>77.459999999999994</v>
      </c>
      <c r="CK80" s="210"/>
      <c r="CL80" s="212">
        <f>IF(CJ80&gt;0,(CJ80+SUM(CK$11:CK80))/CI$6-1,"N/A")</f>
        <v>5.215973920130379E-2</v>
      </c>
      <c r="CM80" s="344">
        <f>IF(VLOOKUP(CM$4,Transactions!$C$5:$M$23,7,FALSE)&gt;CH80,0,IF(IFERROR(VLOOKUP(CM$4,Transactions!$C$39:$N$42,8,FALSE),0)&gt;CH80,VLOOKUP(CM$4,Transactions!$C$5:$M$23,5,FALSE),VLOOKUP(CM$4,Transactions!$C$5:$M$23,5,FALSE)-IFERROR(VLOOKUP(CM$4,Transactions!$C$39:$N$42,5,FALSE),0)))</f>
        <v>19</v>
      </c>
      <c r="CO80" s="315">
        <f t="shared" si="127"/>
        <v>43202</v>
      </c>
      <c r="CP80" s="88">
        <f>VLOOKUP(CO80,'Price Data'!$B$4:$AD$1048576,MATCH(CT$4,'Price Data'!$B$2:$AE$2,0),FALSE)</f>
        <v>121.02</v>
      </c>
      <c r="CQ80" s="5">
        <f t="shared" si="98"/>
        <v>121.02</v>
      </c>
      <c r="CR80" s="210"/>
      <c r="CS80" s="212">
        <f>IF(CQ80&gt;0,(CQ80+SUM(CR$11:CR80))/CP$6-1,"N/A")</f>
        <v>7.9743681025275848E-2</v>
      </c>
      <c r="CT80" s="344">
        <f>IF(VLOOKUP(CT$4,Transactions!$C$5:$M$23,7,FALSE)&gt;CO80,0,IF(IFERROR(VLOOKUP(CT$4,Transactions!$C$39:$N$42,8,FALSE),0)&gt;CO80,VLOOKUP(CT$4,Transactions!$C$5:$M$23,5,FALSE),VLOOKUP(CT$4,Transactions!$C$5:$M$23,5,FALSE)-IFERROR(VLOOKUP(CT$4,Transactions!$C$39:$N$42,5,FALSE),0)))</f>
        <v>7</v>
      </c>
      <c r="CV80" s="315">
        <f t="shared" si="128"/>
        <v>43202</v>
      </c>
      <c r="CW80" s="88">
        <f>VLOOKUP(CV80,'Price Data'!$B$4:$AD$1048576,MATCH(DA$4,'Price Data'!$B$2:$AE$2,0),FALSE)</f>
        <v>200.35</v>
      </c>
      <c r="CX80" s="5">
        <f t="shared" si="99"/>
        <v>200.35</v>
      </c>
      <c r="CY80" s="210"/>
      <c r="CZ80" s="212">
        <f>IF(CX80&gt;0,(CX80+SUM(CY$11:CY80))/CW$6-1,"N/A")</f>
        <v>6.7290415182605923E-2</v>
      </c>
      <c r="DA80" s="344">
        <f>IF(VLOOKUP(DA$4,Transactions!$C$5:$M$23,7,FALSE)&gt;CV80,0,IF(IFERROR(VLOOKUP(DA$4,Transactions!$C$39:$N$42,8,FALSE),0)&gt;CV80,VLOOKUP(DA$4,Transactions!$C$5:$M$23,5,FALSE),VLOOKUP(DA$4,Transactions!$C$5:$M$23,5,FALSE)-IFERROR(VLOOKUP(DA$4,Transactions!$C$39:$N$42,5,FALSE),0)))</f>
        <v>9.4038062835574934</v>
      </c>
      <c r="DC80" s="315">
        <f t="shared" si="129"/>
        <v>43202</v>
      </c>
      <c r="DD80" s="88">
        <f>VLOOKUP(DC80,'Price Data'!$B$4:$AD$1048576,MATCH(DH$4,'Price Data'!$B$2:$AE$2,0),FALSE)</f>
        <v>157.75</v>
      </c>
      <c r="DE80" s="5">
        <f t="shared" si="100"/>
        <v>157.75</v>
      </c>
      <c r="DF80" s="210"/>
      <c r="DG80" s="212">
        <f>IF(DE80&gt;0,(DE80+SUM(DF$11:DF80))/DD$6-1,"N/A")</f>
        <v>1.4225200733388732E-3</v>
      </c>
      <c r="DH80" s="344">
        <f>IF(VLOOKUP(DH$4,Transactions!$C$5:$M$23,7,FALSE)&gt;DC80,0,IF(IFERROR(VLOOKUP(DH$4,Transactions!$C$39:$N$42,8,FALSE),0)&gt;DC80,VLOOKUP(DH$4,Transactions!$C$5:$M$23,5,FALSE),VLOOKUP(DH$4,Transactions!$C$5:$M$23,5,FALSE)-IFERROR(VLOOKUP(DH$4,Transactions!$C$39:$N$42,5,FALSE),0)))</f>
        <v>17.508490526540918</v>
      </c>
      <c r="DJ80" s="315">
        <f t="shared" si="130"/>
        <v>43202</v>
      </c>
      <c r="DK80" s="88">
        <f>VLOOKUP(DJ80,'Price Data'!$B$4:$AD$1048576,MATCH(DO$4,'Price Data'!$B$2:$AE$2,0),FALSE)</f>
        <v>241.91</v>
      </c>
      <c r="DL80" s="5">
        <f t="shared" si="101"/>
        <v>241.91</v>
      </c>
      <c r="DN80" s="212">
        <f>IF(DL80&gt;0,(DL80+SUM(DM$11:DM80))/DK$6-1,"N/A")</f>
        <v>-2.8377890897430813E-2</v>
      </c>
      <c r="DO80" s="344">
        <f>IF(VLOOKUP(DO$4,Transactions!$C$5:$M$23,7,FALSE)&gt;DJ80,0,IF(IFERROR(VLOOKUP(DO$4,Transactions!$C$39:$N$42,8,FALSE),0)&gt;DJ80,VLOOKUP(DO$4,Transactions!$C$5:$M$23,5,FALSE),VLOOKUP(DO$4,Transactions!$C$5:$M$23,5,FALSE)-IFERROR(VLOOKUP(DO$4,Transactions!$C$39:$N$42,5,FALSE),0)))</f>
        <v>8</v>
      </c>
      <c r="DQ80" s="315">
        <f t="shared" si="131"/>
        <v>43202</v>
      </c>
      <c r="DR80" s="88">
        <f>VLOOKUP(DQ80,'Price Data'!$B$4:$AD$1048576,MATCH(DV$4,'Price Data'!$B$2:$AE$2,0),FALSE)</f>
        <v>93.58</v>
      </c>
      <c r="DS80" s="5">
        <f t="shared" si="102"/>
        <v>93.58</v>
      </c>
      <c r="DT80" s="79"/>
      <c r="DU80" s="212">
        <f>IF(DS80&gt;0,(DS80+SUM(DT$11:DT80))/DR$6-1,"N/A")</f>
        <v>9.8901098901098772E-2</v>
      </c>
      <c r="DV80" s="344">
        <f>IF(VLOOKUP(DV$4,Transactions!$C$5:$M$23,7,FALSE)&gt;DQ80,0,IF(IFERROR(VLOOKUP(DV$4,Transactions!$C$39:$N$42,8,FALSE),0)&gt;DQ80,VLOOKUP(DV$4,Transactions!$C$5:$M$23,5,FALSE),VLOOKUP(DV$4,Transactions!$C$5:$M$23,5,FALSE)-IFERROR(VLOOKUP(DV$4,Transactions!$C$39:$N$42,5,FALSE),0)))</f>
        <v>23</v>
      </c>
      <c r="DX80" s="315">
        <f t="shared" si="132"/>
        <v>43202</v>
      </c>
      <c r="DY80" s="88">
        <f>VLOOKUP(DX80,'Price Data'!$B$4:$AD$1048576,MATCH(EC$4,'Price Data'!$B$2:$AE$2,0),FALSE)</f>
        <v>67.77</v>
      </c>
      <c r="DZ80" s="5">
        <f t="shared" si="103"/>
        <v>67.77</v>
      </c>
      <c r="EA80" s="210"/>
      <c r="EB80" s="212">
        <f>IF(DZ80&gt;0,(DZ80+SUM(EA$11:EA80))/DY$6-1,"N/A")</f>
        <v>8.6650679456434787E-2</v>
      </c>
      <c r="EC80" s="344">
        <f>IF(VLOOKUP(EC$4,Transactions!$C$5:$M$23,7,FALSE)&gt;DX80,0,IF(IFERROR(VLOOKUP(EC$4,Transactions!$C$39:$N$42,8,FALSE),0)&gt;DX80,VLOOKUP(EC$4,Transactions!$C$5:$M$23,5,FALSE),VLOOKUP(EC$4,Transactions!$C$5:$M$23,5,FALSE)-IFERROR(VLOOKUP(EC$4,Transactions!$C$39:$N$42,5,FALSE),0)))</f>
        <v>0</v>
      </c>
      <c r="EF80" s="315">
        <f t="shared" si="133"/>
        <v>43202</v>
      </c>
      <c r="EG80" s="88">
        <f>VLOOKUP(EF80,'Price Data'!$B$4:$AD$1048576,MATCH(EK$4,'Price Data'!$B$2:$AE$2,0),FALSE)</f>
        <v>10.77</v>
      </c>
      <c r="EH80" s="5">
        <f t="shared" si="104"/>
        <v>10.77</v>
      </c>
      <c r="EI80" s="210"/>
      <c r="EJ80" s="212">
        <f>IF(EH80&gt;0,(EH80+SUM(EI$11:EI80))/EG$6-1,"N/A")</f>
        <v>1.9516728624533464E-3</v>
      </c>
      <c r="EK80" s="344">
        <f>IF(VLOOKUP(EK$4,Transactions!$C$26:$M$34,7,FALSE)&gt;EF80,0,IF(IFERROR(VLOOKUP(EK$4,Transactions!$C$45:$N117,8,FALSE),0)&gt;EF80,VLOOKUP(EK$4,Transactions!$C$26:$M$34,5,FALSE),VLOOKUP(EK$4,Transactions!$C$26:$M$34,5,FALSE)-IFERROR(VLOOKUP(EK$4,Transactions!$C$45:$N$47,5,FALSE),0)))</f>
        <v>181.2267657992565</v>
      </c>
      <c r="EM80" s="315">
        <f t="shared" si="134"/>
        <v>43202</v>
      </c>
      <c r="EN80" s="88">
        <f>VLOOKUP(EM80,'Price Data'!$B$4:$AD$1048576,MATCH(ER$4,'Price Data'!$B$2:$AE$2,0),FALSE)</f>
        <v>86.24</v>
      </c>
      <c r="EO80" s="5">
        <f t="shared" si="105"/>
        <v>86.24</v>
      </c>
      <c r="EP80" s="210"/>
      <c r="EQ80" s="212">
        <f>IF(EO80&gt;0,(EO80+SUM(EP$11:EP80))/EN$6-1,"N/A")</f>
        <v>4.1256016502400072E-4</v>
      </c>
      <c r="ER80" s="344">
        <f>IF(VLOOKUP(ER$4,Transactions!$C$26:$M$34,7,FALSE)&gt;EM80,0,IF(IFERROR(VLOOKUP(ER$4,Transactions!$C$45:$N117,8,FALSE),0)&gt;EM80,VLOOKUP(ER$4,Transactions!$C$26:$M$34,5,FALSE),VLOOKUP(ER$4,Transactions!$C$26:$M$34,5,FALSE)-IFERROR(VLOOKUP(ER$4,Transactions!$C$45:$N$47,5,FALSE),0)))</f>
        <v>0</v>
      </c>
      <c r="ET80" s="315">
        <f t="shared" si="135"/>
        <v>43202</v>
      </c>
      <c r="EU80" s="88">
        <f>VLOOKUP(ET80,'Price Data'!$B$4:$AD$1048576,MATCH(EY$4,'Price Data'!$B$2:$AE$2,0),FALSE)</f>
        <v>84.53</v>
      </c>
      <c r="EV80" s="5">
        <f t="shared" si="106"/>
        <v>84.53</v>
      </c>
      <c r="EW80" s="210"/>
      <c r="EX80" s="212">
        <f>IF(EV80&gt;0,(EV80+SUM(EW$11:EW80))/EU$6-1,"N/A")</f>
        <v>-2.4568028378533113E-2</v>
      </c>
      <c r="EY80" s="344">
        <f>IF(VLOOKUP(EY$4,Transactions!$C$26:$M$34,7,FALSE)&gt;ET80,0,IF(IFERROR(VLOOKUP(EY$4,Transactions!$C$45:$N117,8,FALSE),0)&gt;ET80,VLOOKUP(EY$4,Transactions!$C$26:$M$34,5,FALSE),VLOOKUP(EY$4,Transactions!$C$26:$M$34,5,FALSE)-IFERROR(VLOOKUP(EY$4,Transactions!$C$45:$N$47,5,FALSE),0)))</f>
        <v>12.608879734523402</v>
      </c>
      <c r="FA80" s="315">
        <f t="shared" si="136"/>
        <v>43202</v>
      </c>
      <c r="FB80" s="88">
        <f>VLOOKUP(FA80,'Price Data'!$B$4:$AD$1048576,MATCH(FF$4,'Price Data'!$B$2:$AE$2,0),FALSE)</f>
        <v>50.02</v>
      </c>
      <c r="FC80" s="5">
        <f t="shared" si="107"/>
        <v>50.02</v>
      </c>
      <c r="FD80" s="210"/>
      <c r="FE80" s="212">
        <f>IF(FC80&gt;0,(FC80+SUM(FD$11:FD80))/FB$6-1,"N/A")</f>
        <v>-1.7924712307392121E-2</v>
      </c>
      <c r="FF80" s="344">
        <f>IF(VLOOKUP(FF$4,Transactions!$C$26:$M$34,7,FALSE)&gt;FA80,0,IF(IFERROR(VLOOKUP(FF$4,Transactions!$C$45:$N117,8,FALSE),0)&gt;FA80,VLOOKUP(FF$4,Transactions!$C$26:$M$34,5,FALSE),VLOOKUP(FF$4,Transactions!$C$26:$M$34,5,FALSE)-IFERROR(VLOOKUP(FF$4,Transactions!$C$45:$N$47,5,FALSE),0)))</f>
        <v>20.356738833625901</v>
      </c>
      <c r="FH80" s="315">
        <f t="shared" si="137"/>
        <v>43202</v>
      </c>
      <c r="FI80" s="88">
        <f>VLOOKUP(FH80,'Price Data'!$B$4:$AD$1048576,MATCH(FM$4,'Price Data'!$B$2:$AE$2,0),FALSE)</f>
        <v>24.33</v>
      </c>
      <c r="FJ80" s="5">
        <f t="shared" si="108"/>
        <v>24.33</v>
      </c>
      <c r="FK80" s="210"/>
      <c r="FL80" s="212">
        <f>IF(FJ80&gt;0,(FJ80+SUM(FK$11:FK80))/FI$6-1,"N/A")</f>
        <v>1.5605749486651277E-3</v>
      </c>
      <c r="FM80" s="344">
        <f>IF(VLOOKUP(FM$4,Transactions!$C$26:$M$34,7,FALSE)&gt;FH80,0,IF(IFERROR(VLOOKUP(FM$4,Transactions!$C$45:$N117,8,FALSE),0)&gt;FH80,VLOOKUP(FM$4,Transactions!$C$26:$M$34,5,FALSE),VLOOKUP(FM$4,Transactions!$C$26:$M$34,5,FALSE)-IFERROR(VLOOKUP(FM$4,Transactions!$C$45:$N$47,5,FALSE),0)))</f>
        <v>64.516221765913755</v>
      </c>
      <c r="FO80" s="315">
        <f t="shared" si="138"/>
        <v>43202</v>
      </c>
      <c r="FP80" s="88">
        <f>VLOOKUP(FO80,'Price Data'!$B$4:$AD$1048576,MATCH(FT$4,'Price Data'!$B$2:$AE$2,0),FALSE)</f>
        <v>102.49</v>
      </c>
      <c r="FQ80" s="5">
        <f t="shared" si="109"/>
        <v>102.49</v>
      </c>
      <c r="FR80" s="210"/>
      <c r="FS80" s="212">
        <f>IF(FQ80&gt;0,(FQ80+SUM(FR$11:FR80))/FP$6-1,"N/A")</f>
        <v>-2.441981623567302E-2</v>
      </c>
      <c r="FT80" s="344">
        <f>IF(VLOOKUP(FT$4,Transactions!$C$26:$M$34,7,FALSE)&gt;FO80,0,IF(IFERROR(VLOOKUP(FT$4,Transactions!$C$45:$N117,8,FALSE),0)&gt;FO80,VLOOKUP(FT$4,Transactions!$C$26:$M$34,5,FALSE),VLOOKUP(FT$4,Transactions!$C$26:$M$34,5,FALSE)-IFERROR(VLOOKUP(FT$4,Transactions!$C$45:$N$47,5,FALSE),0)))</f>
        <v>4.6685611442644692</v>
      </c>
      <c r="FV80" s="315">
        <f t="shared" si="139"/>
        <v>43202</v>
      </c>
      <c r="FW80" s="88">
        <f>VLOOKUP(FV80,'Price Data'!$B$4:$AD$1048576,MATCH(GA$4,'Price Data'!$B$2:$AE$2,0),FALSE)</f>
        <v>112.32</v>
      </c>
      <c r="FX80" s="5">
        <f t="shared" si="110"/>
        <v>0</v>
      </c>
      <c r="FY80" s="210"/>
      <c r="FZ80" s="212" t="str">
        <f>IF(FX80&gt;0,(FX80+SUM(FY$11:FY80))/FW$6-1,"N/A")</f>
        <v>N/A</v>
      </c>
      <c r="GA80" s="344">
        <f>IF(VLOOKUP(GA$4,Transactions!$C$26:$M$34,7,FALSE)&gt;FV80,0,IF(IFERROR(VLOOKUP(GA$4,Transactions!$C$45:$N117,8,FALSE),0)&gt;FV80,VLOOKUP(GA$4,Transactions!$C$26:$M$34,5,FALSE),VLOOKUP(GA$4,Transactions!$C$26:$M$34,5,FALSE)-IFERROR(VLOOKUP(GA$4,Transactions!$C$45:$N$47,5,FALSE),0)))</f>
        <v>0</v>
      </c>
      <c r="GD80" s="315">
        <f t="shared" si="140"/>
        <v>43202</v>
      </c>
      <c r="GE80" s="88">
        <f>VLOOKUP(GD80,'Price Data'!$B$4:$AD$1048576,MATCH(GI$4,'Price Data'!$B$2:$AE$2,0),FALSE)</f>
        <v>1579.6849999999999</v>
      </c>
      <c r="GF80" s="5">
        <f t="shared" si="111"/>
        <v>1579.6849999999999</v>
      </c>
      <c r="GH80" s="212">
        <f>IF(GF80&gt;0,(GF80+SUM(GG$11:GG80))/GE$6-1,"N/A")</f>
        <v>-1.949114527063367E-3</v>
      </c>
      <c r="GI80" s="374">
        <v>0.5</v>
      </c>
      <c r="GK80" s="315">
        <f t="shared" si="141"/>
        <v>43202</v>
      </c>
      <c r="GL80" s="88">
        <f>VLOOKUP(GK80,'Price Data'!$B$4:$AD$1048576,MATCH(GP$4,'Price Data'!$B$2:$AE$2,0),FALSE)</f>
        <v>2090.89</v>
      </c>
      <c r="GM80" s="5">
        <f t="shared" si="112"/>
        <v>2090.89</v>
      </c>
      <c r="GN80" s="210"/>
      <c r="GO80" s="212">
        <f>IF(GM80&gt;0,(GM80+SUM(GN$11:GN80))/GL$6-1,"N/A")</f>
        <v>-5.971142646604366E-3</v>
      </c>
      <c r="GP80" s="374">
        <v>0.2</v>
      </c>
      <c r="GR80" s="315">
        <f t="shared" si="142"/>
        <v>43202</v>
      </c>
      <c r="GS80" s="88">
        <f>VLOOKUP(GR80,'Price Data'!$B$4:$AD$1048576,MATCH(GW$4,'Price Data'!$B$2:$AE$2,0),FALSE)</f>
        <v>2011.59</v>
      </c>
      <c r="GT80" s="5">
        <f t="shared" si="85"/>
        <v>2011.59</v>
      </c>
      <c r="GV80" s="212">
        <f>IF(GT80&gt;0,(GT80+SUM(GU$11:GU80))/GS$6-1,"N/A")</f>
        <v>-1.6995948924192539E-2</v>
      </c>
      <c r="GW80" s="374">
        <v>0.3</v>
      </c>
    </row>
    <row r="81" spans="1:205" x14ac:dyDescent="0.25">
      <c r="A81">
        <v>71</v>
      </c>
      <c r="B81" s="315">
        <f>'Price Data'!B75</f>
        <v>43203</v>
      </c>
      <c r="C81" s="200">
        <f t="shared" si="143"/>
        <v>21331.862132992024</v>
      </c>
      <c r="D81" s="200">
        <f t="shared" si="113"/>
        <v>0</v>
      </c>
      <c r="E81" s="200">
        <f t="shared" si="144"/>
        <v>6087.2239405105665</v>
      </c>
      <c r="F81" s="200">
        <f t="shared" si="114"/>
        <v>0</v>
      </c>
      <c r="I81" s="315">
        <f t="shared" si="115"/>
        <v>43203</v>
      </c>
      <c r="J81" s="88">
        <f>VLOOKUP(I81,'Price Data'!$B$4:$AD$1048576,MATCH(N$4,'Price Data'!$B$2:$AE$2,0),FALSE)</f>
        <v>63.43</v>
      </c>
      <c r="K81" s="5">
        <f t="shared" si="86"/>
        <v>0</v>
      </c>
      <c r="M81" s="212" t="str">
        <f>IF(K81&gt;0,(K81+SUM(L$11:L81))/J$6-1,"N/A")</f>
        <v>N/A</v>
      </c>
      <c r="N81" s="344">
        <f>IF(VLOOKUP(N$4,Transactions!$C$5:$M$23,7,FALSE)&gt;I81,0,IF(IFERROR(VLOOKUP(N$4,Transactions!$C$39:$N$42,8,FALSE),0)&gt;I81,VLOOKUP(N$4,Transactions!$C$5:$M$23,5,FALSE),VLOOKUP(N$4,Transactions!$C$5:$M$23,5,FALSE)-IFERROR(VLOOKUP(N$4,Transactions!$C$39:$N$42,5,FALSE),0)))</f>
        <v>0</v>
      </c>
      <c r="P81" s="315">
        <f t="shared" si="116"/>
        <v>43203</v>
      </c>
      <c r="Q81" s="88">
        <f>VLOOKUP(P81,'Price Data'!$B$4:$AD$1048576,MATCH(U$4,'Price Data'!$B$2:$AE$2,0),FALSE)</f>
        <v>58.11</v>
      </c>
      <c r="R81" s="5">
        <f t="shared" si="87"/>
        <v>58.11</v>
      </c>
      <c r="T81" s="212">
        <f>IF(R81&gt;0,(R81+SUM(S$11:S81))/Q$6-1,"N/A")</f>
        <v>2.3964757709250994E-2</v>
      </c>
      <c r="U81" s="344">
        <f>IF(VLOOKUP(U$4,Transactions!$C$5:$M$23,7,FALSE)&gt;P81,0,IF(IFERROR(VLOOKUP(U$4,Transactions!$C$39:$N$42,8,FALSE),0)&gt;P81,VLOOKUP(U$4,Transactions!$C$5:$M$23,5,FALSE),VLOOKUP(U$4,Transactions!$C$5:$M$23,5,FALSE)-IFERROR(VLOOKUP(U$4,Transactions!$C$39:$N$42,5,FALSE),0)))</f>
        <v>20</v>
      </c>
      <c r="W81" s="315">
        <f t="shared" si="117"/>
        <v>43203</v>
      </c>
      <c r="X81" s="88">
        <f>VLOOKUP(W81,'Price Data'!$B$4:$AD$1048576,MATCH(AB$4,'Price Data'!$B$2:$AE$2,0),FALSE)</f>
        <v>100.35</v>
      </c>
      <c r="Y81" s="5">
        <f t="shared" si="88"/>
        <v>100.35</v>
      </c>
      <c r="Z81" s="79"/>
      <c r="AA81" s="212">
        <f>IF(Y81&gt;0,(Y81+SUM(Z$11:Z81))/X$6-1,"N/A")</f>
        <v>-4.5630393810138781E-3</v>
      </c>
      <c r="AB81" s="344">
        <f>IF(VLOOKUP(AB$4,Transactions!$C$5:$M$23,7,FALSE)&gt;W81,0,IF(IFERROR(VLOOKUP(AB$4,Transactions!$C$39:$N$42,8,FALSE),0)&gt;W81,VLOOKUP(AB$4,Transactions!$C$5:$M$23,5,FALSE),VLOOKUP(AB$4,Transactions!$C$5:$M$23,5,FALSE)-IFERROR(VLOOKUP(AB$4,Transactions!$C$39:$N$42,5,FALSE),0)))</f>
        <v>12</v>
      </c>
      <c r="AD81" s="315">
        <f t="shared" si="118"/>
        <v>43203</v>
      </c>
      <c r="AE81" s="88">
        <f>VLOOKUP(AD81,'Price Data'!$B$4:$AD$1048576,MATCH(AI$4,'Price Data'!$B$2:$AE$2,0),FALSE)</f>
        <v>70.17</v>
      </c>
      <c r="AF81" s="5">
        <f t="shared" si="89"/>
        <v>70.17</v>
      </c>
      <c r="AG81" s="79"/>
      <c r="AH81" s="212">
        <f>IF(AF81&gt;0,(AF81+SUM(AG$11:AG81))/AE$6-1,"N/A")</f>
        <v>-3.7844508432743784E-2</v>
      </c>
      <c r="AI81" s="344">
        <f>IF(VLOOKUP(AI$4,Transactions!$C$5:$M$23,7,FALSE)&gt;AD81,0,IF(IFERROR(VLOOKUP(AI$4,Transactions!$C$39:$N$42,8,FALSE),0)&gt;AD81,VLOOKUP(AI$4,Transactions!$C$5:$M$23,5,FALSE),VLOOKUP(AI$4,Transactions!$C$5:$M$23,5,FALSE)-IFERROR(VLOOKUP(AI$4,Transactions!$C$39:$N$42,5,FALSE),0)))</f>
        <v>16</v>
      </c>
      <c r="AK81" s="315">
        <f t="shared" si="119"/>
        <v>43203</v>
      </c>
      <c r="AL81" s="88">
        <f>VLOOKUP(AK81,'Price Data'!$B$4:$AD$1048576,MATCH(AP$4,'Price Data'!$B$2:$AE$2,0),FALSE)</f>
        <v>414.63</v>
      </c>
      <c r="AM81" s="5">
        <f t="shared" si="90"/>
        <v>414.63</v>
      </c>
      <c r="AN81" s="79"/>
      <c r="AO81" s="212">
        <f>IF(AM81&gt;0,(AM81+SUM(AN$11:AN81))/AL$6-1,"N/A")</f>
        <v>-5.3495178237298324E-3</v>
      </c>
      <c r="AP81" s="344">
        <f>IF(VLOOKUP(AP$4,Transactions!$C$5:$M$23,7,FALSE)&gt;AK81,0,IF(IFERROR(VLOOKUP(AP$4,Transactions!$C$39:$N$42,8,FALSE),0)&gt;AK81,VLOOKUP(AP$4,Transactions!$C$5:$M$23,5,FALSE),VLOOKUP(AP$4,Transactions!$C$5:$M$23,5,FALSE)-IFERROR(VLOOKUP(AP$4,Transactions!$C$39:$N$42,5,FALSE),0)))</f>
        <v>3</v>
      </c>
      <c r="AR81" s="315">
        <f t="shared" si="120"/>
        <v>43203</v>
      </c>
      <c r="AS81" s="88">
        <f>VLOOKUP(AR81,'Price Data'!$B$4:$AD$1048576,MATCH(AW$4,'Price Data'!$B$2:$AE$2,0),FALSE)</f>
        <v>91.83</v>
      </c>
      <c r="AT81" s="5">
        <f t="shared" si="91"/>
        <v>91.83</v>
      </c>
      <c r="AU81" s="79"/>
      <c r="AV81" s="212">
        <f>IF(AT81&gt;0,(AT81+SUM(AU$11:AU81))/AS$6-1,"N/A")</f>
        <v>-2.1202531645569622E-2</v>
      </c>
      <c r="AW81" s="344">
        <f>IF(VLOOKUP(AW$4,Transactions!$C$5:$M$23,7,FALSE)&gt;AR81,0,IF(IFERROR(VLOOKUP(AW$4,Transactions!$C$39:$N$42,8,FALSE),0)&gt;AR81,VLOOKUP(AW$4,Transactions!$C$5:$M$23,5,FALSE),VLOOKUP(AW$4,Transactions!$C$5:$M$23,5,FALSE)-IFERROR(VLOOKUP(AW$4,Transactions!$C$39:$N$42,5,FALSE),0)))</f>
        <v>10</v>
      </c>
      <c r="AY81" s="315">
        <f t="shared" si="121"/>
        <v>43203</v>
      </c>
      <c r="AZ81" s="88">
        <f>VLOOKUP(AY81,'Price Data'!$B$4:$AD$1048576,MATCH(BD$4,'Price Data'!$B$2:$AE$2,0),FALSE)</f>
        <v>119.01</v>
      </c>
      <c r="BA81" s="5">
        <f t="shared" si="92"/>
        <v>119.01</v>
      </c>
      <c r="BB81" s="79"/>
      <c r="BC81" s="212">
        <f>IF(BA81&gt;0,(BA81+SUM(BB$11:BB81))/AZ$6-1,"N/A")</f>
        <v>2.6833477135461692E-2</v>
      </c>
      <c r="BD81" s="344">
        <f>IF(VLOOKUP(BD$4,Transactions!$C$5:$M$23,7,FALSE)&gt;AY81,0,IF(IFERROR(VLOOKUP(BD$4,Transactions!$C$39:$N$42,8,FALSE),0)&gt;AY81,VLOOKUP(BD$4,Transactions!$C$5:$M$23,5,FALSE),VLOOKUP(BD$4,Transactions!$C$5:$M$23,5,FALSE)-IFERROR(VLOOKUP(BD$4,Transactions!$C$39:$N$42,5,FALSE),0)))</f>
        <v>9</v>
      </c>
      <c r="BF81" s="315">
        <f t="shared" si="122"/>
        <v>43203</v>
      </c>
      <c r="BG81" s="88">
        <f>VLOOKUP(BF81,'Price Data'!$B$4:$AD$1048576,MATCH(BK$4,'Price Data'!$B$2:$AE$2,0),FALSE)</f>
        <v>58.65</v>
      </c>
      <c r="BH81" s="5">
        <f t="shared" si="93"/>
        <v>58.65</v>
      </c>
      <c r="BI81" s="79"/>
      <c r="BJ81" s="212">
        <f>IF(BH81&gt;0,(BH81+SUM(BI$11:BI81))/BG$6-1,"N/A")</f>
        <v>-2.9862924281984449E-2</v>
      </c>
      <c r="BK81" s="344">
        <f>IF(VLOOKUP(BK$4,Transactions!$C$5:$M$23,7,FALSE)&gt;BF81,0,IF(IFERROR(VLOOKUP(BK$4,Transactions!$C$39:$N$42,8,FALSE),0)&gt;BF81,VLOOKUP(BK$4,Transactions!$C$5:$M$23,5,FALSE),VLOOKUP(BK$4,Transactions!$C$5:$M$23,5,FALSE)-IFERROR(VLOOKUP(BK$4,Transactions!$C$39:$N$42,5,FALSE),0)))</f>
        <v>10</v>
      </c>
      <c r="BM81" s="315">
        <f t="shared" si="123"/>
        <v>43203</v>
      </c>
      <c r="BN81" s="88">
        <f>VLOOKUP(BM81,'Price Data'!$B$4:$AD$1048576,MATCH(BR$4,'Price Data'!$B$2:$AE$2,0),FALSE)</f>
        <v>56.07</v>
      </c>
      <c r="BO81" s="5">
        <f t="shared" si="94"/>
        <v>56.07</v>
      </c>
      <c r="BP81" s="79"/>
      <c r="BQ81" s="212">
        <f>IF(BO81&gt;0,(BO81+SUM(BP$11:BP81))/BN$6-1,"N/A")</f>
        <v>9.8787167449139401E-2</v>
      </c>
      <c r="BR81" s="344">
        <f>IF(VLOOKUP(BR$4,Transactions!$C$5:$M$23,7,FALSE)&gt;BM81,0,IF(IFERROR(VLOOKUP(BR$4,Transactions!$C$39:$N$42,8,FALSE),0)&gt;BM81,VLOOKUP(BR$4,Transactions!$C$5:$M$23,5,FALSE),VLOOKUP(BR$4,Transactions!$C$5:$M$23,5,FALSE)-IFERROR(VLOOKUP(BR$4,Transactions!$C$39:$N$42,5,FALSE),0)))</f>
        <v>12</v>
      </c>
      <c r="BT81" s="315">
        <f t="shared" si="124"/>
        <v>43203</v>
      </c>
      <c r="BU81" s="88">
        <f>VLOOKUP(BT81,'Price Data'!$B$4:$AD$1048576,MATCH(BY$4,'Price Data'!$B$2:$AE$2,0),FALSE)</f>
        <v>87.76</v>
      </c>
      <c r="BV81" s="5">
        <f t="shared" si="95"/>
        <v>87.76</v>
      </c>
      <c r="BW81" s="79"/>
      <c r="BX81" s="212">
        <f>IF(BV81&gt;0,(BV81+SUM(BW$11:BW81))/BU$6-1,"N/A")</f>
        <v>-2.8165914842116835E-2</v>
      </c>
      <c r="BY81" s="344">
        <f>IF(VLOOKUP(BY$4,Transactions!$C$5:$M$23,7,FALSE)&gt;BT81,0,IF(IFERROR(VLOOKUP(BY$4,Transactions!$C$39:$N$42,8,FALSE),0)&gt;BT81,VLOOKUP(BY$4,Transactions!$C$5:$M$23,5,FALSE),VLOOKUP(BY$4,Transactions!$C$5:$M$23,5,FALSE)-IFERROR(VLOOKUP(BY$4,Transactions!$C$39:$N$42,5,FALSE),0)))</f>
        <v>11</v>
      </c>
      <c r="CA81" s="315">
        <f t="shared" si="125"/>
        <v>43203</v>
      </c>
      <c r="CB81" s="88">
        <f>VLOOKUP(CA81,'Price Data'!$B$4:$AD$1048576,MATCH(CF$4,'Price Data'!$B$2:$AE$2,0),FALSE)</f>
        <v>223.89</v>
      </c>
      <c r="CC81" s="5">
        <f t="shared" si="96"/>
        <v>223.89</v>
      </c>
      <c r="CD81" s="79"/>
      <c r="CE81" s="212">
        <f>IF(CC81&gt;0,(CC81+SUM(CD$11:CD81))/CB$6-1,"N/A")</f>
        <v>-1.8200113750710956E-2</v>
      </c>
      <c r="CF81" s="344">
        <f>IF(VLOOKUP(CF$4,Transactions!$C$5:$M$23,7,FALSE)&gt;CA81,0,IF(IFERROR(VLOOKUP(CF$4,Transactions!$C$39:$N$42,8,FALSE),0)&gt;CA81,VLOOKUP(CF$4,Transactions!$C$5:$M$23,5,FALSE),VLOOKUP(CF$4,Transactions!$C$5:$M$23,5,FALSE)-IFERROR(VLOOKUP(CF$4,Transactions!$C$39:$N$42,5,FALSE),0)))</f>
        <v>6</v>
      </c>
      <c r="CH81" s="315">
        <f t="shared" si="126"/>
        <v>43203</v>
      </c>
      <c r="CI81" s="88">
        <f>VLOOKUP(CH81,'Price Data'!$B$4:$AD$1048576,MATCH(CM$4,'Price Data'!$B$2:$AE$2,0),FALSE)</f>
        <v>77.27</v>
      </c>
      <c r="CJ81" s="5">
        <f t="shared" si="97"/>
        <v>77.27</v>
      </c>
      <c r="CK81" s="79"/>
      <c r="CL81" s="212">
        <f>IF(CJ81&gt;0,(CJ81+SUM(CK$11:CK81))/CI$6-1,"N/A")</f>
        <v>4.9578918772072766E-2</v>
      </c>
      <c r="CM81" s="344">
        <f>IF(VLOOKUP(CM$4,Transactions!$C$5:$M$23,7,FALSE)&gt;CH81,0,IF(IFERROR(VLOOKUP(CM$4,Transactions!$C$39:$N$42,8,FALSE),0)&gt;CH81,VLOOKUP(CM$4,Transactions!$C$5:$M$23,5,FALSE),VLOOKUP(CM$4,Transactions!$C$5:$M$23,5,FALSE)-IFERROR(VLOOKUP(CM$4,Transactions!$C$39:$N$42,5,FALSE),0)))</f>
        <v>19</v>
      </c>
      <c r="CO81" s="315">
        <f t="shared" si="127"/>
        <v>43203</v>
      </c>
      <c r="CP81" s="88">
        <f>VLOOKUP(CO81,'Price Data'!$B$4:$AD$1048576,MATCH(CT$4,'Price Data'!$B$2:$AE$2,0),FALSE)</f>
        <v>120.83</v>
      </c>
      <c r="CQ81" s="5">
        <f t="shared" si="98"/>
        <v>120.83</v>
      </c>
      <c r="CR81" s="79"/>
      <c r="CS81" s="212">
        <f>IF(CQ81&gt;0,(CQ81+SUM(CR$11:CR81))/CP$6-1,"N/A")</f>
        <v>7.8052687789248898E-2</v>
      </c>
      <c r="CT81" s="344">
        <f>IF(VLOOKUP(CT$4,Transactions!$C$5:$M$23,7,FALSE)&gt;CO81,0,IF(IFERROR(VLOOKUP(CT$4,Transactions!$C$39:$N$42,8,FALSE),0)&gt;CO81,VLOOKUP(CT$4,Transactions!$C$5:$M$23,5,FALSE),VLOOKUP(CT$4,Transactions!$C$5:$M$23,5,FALSE)-IFERROR(VLOOKUP(CT$4,Transactions!$C$39:$N$42,5,FALSE),0)))</f>
        <v>7</v>
      </c>
      <c r="CV81" s="315">
        <f t="shared" si="128"/>
        <v>43203</v>
      </c>
      <c r="CW81" s="88">
        <f>VLOOKUP(CV81,'Price Data'!$B$4:$AD$1048576,MATCH(DA$4,'Price Data'!$B$2:$AE$2,0),FALSE)</f>
        <v>199.58</v>
      </c>
      <c r="CX81" s="5">
        <f t="shared" si="99"/>
        <v>199.58</v>
      </c>
      <c r="CY81" s="79"/>
      <c r="CZ81" s="212">
        <f>IF(CX81&gt;0,(CX81+SUM(CY$11:CY81))/CW$6-1,"N/A")</f>
        <v>6.3197065546754638E-2</v>
      </c>
      <c r="DA81" s="344">
        <f>IF(VLOOKUP(DA$4,Transactions!$C$5:$M$23,7,FALSE)&gt;CV81,0,IF(IFERROR(VLOOKUP(DA$4,Transactions!$C$39:$N$42,8,FALSE),0)&gt;CV81,VLOOKUP(DA$4,Transactions!$C$5:$M$23,5,FALSE),VLOOKUP(DA$4,Transactions!$C$5:$M$23,5,FALSE)-IFERROR(VLOOKUP(DA$4,Transactions!$C$39:$N$42,5,FALSE),0)))</f>
        <v>9.4038062835574934</v>
      </c>
      <c r="DC81" s="315">
        <f t="shared" si="129"/>
        <v>43203</v>
      </c>
      <c r="DD81" s="88">
        <f>VLOOKUP(DC81,'Price Data'!$B$4:$AD$1048576,MATCH(DH$4,'Price Data'!$B$2:$AE$2,0),FALSE)</f>
        <v>157.29</v>
      </c>
      <c r="DE81" s="5">
        <f t="shared" si="100"/>
        <v>157.29</v>
      </c>
      <c r="DF81" s="79"/>
      <c r="DG81" s="212">
        <f>IF(DE81&gt;0,(DE81+SUM(DF$11:DF81))/DD$6-1,"N/A")</f>
        <v>-1.4857431877093319E-3</v>
      </c>
      <c r="DH81" s="344">
        <f>IF(VLOOKUP(DH$4,Transactions!$C$5:$M$23,7,FALSE)&gt;DC81,0,IF(IFERROR(VLOOKUP(DH$4,Transactions!$C$39:$N$42,8,FALSE),0)&gt;DC81,VLOOKUP(DH$4,Transactions!$C$5:$M$23,5,FALSE),VLOOKUP(DH$4,Transactions!$C$5:$M$23,5,FALSE)-IFERROR(VLOOKUP(DH$4,Transactions!$C$39:$N$42,5,FALSE),0)))</f>
        <v>17.508490526540918</v>
      </c>
      <c r="DJ81" s="315">
        <f t="shared" si="130"/>
        <v>43203</v>
      </c>
      <c r="DK81" s="88">
        <f>VLOOKUP(DJ81,'Price Data'!$B$4:$AD$1048576,MATCH(DO$4,'Price Data'!$B$2:$AE$2,0),FALSE)</f>
        <v>244.49</v>
      </c>
      <c r="DL81" s="5">
        <f t="shared" si="101"/>
        <v>244.49</v>
      </c>
      <c r="DN81" s="212">
        <f>IF(DL81&gt;0,(DL81+SUM(DM$11:DM81))/DK$6-1,"N/A")</f>
        <v>-1.8036795061926347E-2</v>
      </c>
      <c r="DO81" s="344">
        <f>IF(VLOOKUP(DO$4,Transactions!$C$5:$M$23,7,FALSE)&gt;DJ81,0,IF(IFERROR(VLOOKUP(DO$4,Transactions!$C$39:$N$42,8,FALSE),0)&gt;DJ81,VLOOKUP(DO$4,Transactions!$C$5:$M$23,5,FALSE),VLOOKUP(DO$4,Transactions!$C$5:$M$23,5,FALSE)-IFERROR(VLOOKUP(DO$4,Transactions!$C$39:$N$42,5,FALSE),0)))</f>
        <v>8</v>
      </c>
      <c r="DQ81" s="315">
        <f t="shared" si="131"/>
        <v>43203</v>
      </c>
      <c r="DR81" s="88">
        <f>VLOOKUP(DQ81,'Price Data'!$B$4:$AD$1048576,MATCH(DV$4,'Price Data'!$B$2:$AE$2,0),FALSE)</f>
        <v>93.08</v>
      </c>
      <c r="DS81" s="5">
        <f t="shared" si="102"/>
        <v>93.08</v>
      </c>
      <c r="DT81" s="79"/>
      <c r="DU81" s="212">
        <f>IF(DS81&gt;0,(DS81+SUM(DT$11:DT81))/DR$6-1,"N/A")</f>
        <v>9.3055880289922843E-2</v>
      </c>
      <c r="DV81" s="344">
        <f>IF(VLOOKUP(DV$4,Transactions!$C$5:$M$23,7,FALSE)&gt;DQ81,0,IF(IFERROR(VLOOKUP(DV$4,Transactions!$C$39:$N$42,8,FALSE),0)&gt;DQ81,VLOOKUP(DV$4,Transactions!$C$5:$M$23,5,FALSE),VLOOKUP(DV$4,Transactions!$C$5:$M$23,5,FALSE)-IFERROR(VLOOKUP(DV$4,Transactions!$C$39:$N$42,5,FALSE),0)))</f>
        <v>23</v>
      </c>
      <c r="DX81" s="315">
        <f t="shared" si="132"/>
        <v>43203</v>
      </c>
      <c r="DY81" s="88">
        <f>VLOOKUP(DX81,'Price Data'!$B$4:$AD$1048576,MATCH(EC$4,'Price Data'!$B$2:$AE$2,0),FALSE)</f>
        <v>67.25</v>
      </c>
      <c r="DZ81" s="5">
        <f t="shared" si="103"/>
        <v>0</v>
      </c>
      <c r="EA81" s="79"/>
      <c r="EB81" s="212" t="str">
        <f>IF(DZ81&gt;0,(DZ81+SUM(EA$11:EA81))/DY$6-1,"N/A")</f>
        <v>N/A</v>
      </c>
      <c r="EC81" s="344">
        <f>IF(VLOOKUP(EC$4,Transactions!$C$5:$M$23,7,FALSE)&gt;DX81,0,IF(IFERROR(VLOOKUP(EC$4,Transactions!$C$39:$N$42,8,FALSE),0)&gt;DX81,VLOOKUP(EC$4,Transactions!$C$5:$M$23,5,FALSE),VLOOKUP(EC$4,Transactions!$C$5:$M$23,5,FALSE)-IFERROR(VLOOKUP(EC$4,Transactions!$C$39:$N$42,5,FALSE),0)))</f>
        <v>0</v>
      </c>
      <c r="EF81" s="315">
        <f t="shared" si="133"/>
        <v>43203</v>
      </c>
      <c r="EG81" s="88">
        <f>VLOOKUP(EF81,'Price Data'!$B$4:$AD$1048576,MATCH(EK$4,'Price Data'!$B$2:$AE$2,0),FALSE)</f>
        <v>10.77</v>
      </c>
      <c r="EH81" s="5">
        <f t="shared" si="104"/>
        <v>10.77</v>
      </c>
      <c r="EI81" s="79"/>
      <c r="EJ81" s="212">
        <f>IF(EH81&gt;0,(EH81+SUM(EI$11:EI81))/EG$6-1,"N/A")</f>
        <v>1.9516728624533464E-3</v>
      </c>
      <c r="EK81" s="344">
        <f>IF(VLOOKUP(EK$4,Transactions!$C$26:$M$34,7,FALSE)&gt;EF81,0,IF(IFERROR(VLOOKUP(EK$4,Transactions!$C$45:$N118,8,FALSE),0)&gt;EF81,VLOOKUP(EK$4,Transactions!$C$26:$M$34,5,FALSE),VLOOKUP(EK$4,Transactions!$C$26:$M$34,5,FALSE)-IFERROR(VLOOKUP(EK$4,Transactions!$C$45:$N$47,5,FALSE),0)))</f>
        <v>181.2267657992565</v>
      </c>
      <c r="EM81" s="315">
        <f t="shared" si="134"/>
        <v>43203</v>
      </c>
      <c r="EN81" s="88">
        <f>VLOOKUP(EM81,'Price Data'!$B$4:$AD$1048576,MATCH(ER$4,'Price Data'!$B$2:$AE$2,0),FALSE)</f>
        <v>86.29</v>
      </c>
      <c r="EO81" s="5">
        <f t="shared" si="105"/>
        <v>86.29</v>
      </c>
      <c r="EP81" s="79"/>
      <c r="EQ81" s="212">
        <f>IF(EO81&gt;0,(EO81+SUM(EP$11:EP81))/EN$6-1,"N/A")</f>
        <v>9.8556039422414976E-4</v>
      </c>
      <c r="ER81" s="344">
        <f>IF(VLOOKUP(ER$4,Transactions!$C$26:$M$34,7,FALSE)&gt;EM81,0,IF(IFERROR(VLOOKUP(ER$4,Transactions!$C$45:$N118,8,FALSE),0)&gt;EM81,VLOOKUP(ER$4,Transactions!$C$26:$M$34,5,FALSE),VLOOKUP(ER$4,Transactions!$C$26:$M$34,5,FALSE)-IFERROR(VLOOKUP(ER$4,Transactions!$C$45:$N$47,5,FALSE),0)))</f>
        <v>0</v>
      </c>
      <c r="ET81" s="315">
        <f t="shared" si="135"/>
        <v>43203</v>
      </c>
      <c r="EU81" s="88">
        <f>VLOOKUP(ET81,'Price Data'!$B$4:$AD$1048576,MATCH(EY$4,'Price Data'!$B$2:$AE$2,0),FALSE)</f>
        <v>84.52</v>
      </c>
      <c r="EV81" s="5">
        <f t="shared" si="106"/>
        <v>84.52</v>
      </c>
      <c r="EW81" s="79"/>
      <c r="EX81" s="212">
        <f>IF(EV81&gt;0,(EV81+SUM(EW$11:EW81))/EU$6-1,"N/A")</f>
        <v>-2.468245794713364E-2</v>
      </c>
      <c r="EY81" s="344">
        <f>IF(VLOOKUP(EY$4,Transactions!$C$26:$M$34,7,FALSE)&gt;ET81,0,IF(IFERROR(VLOOKUP(EY$4,Transactions!$C$45:$N118,8,FALSE),0)&gt;ET81,VLOOKUP(EY$4,Transactions!$C$26:$M$34,5,FALSE),VLOOKUP(EY$4,Transactions!$C$26:$M$34,5,FALSE)-IFERROR(VLOOKUP(EY$4,Transactions!$C$45:$N$47,5,FALSE),0)))</f>
        <v>12.608879734523402</v>
      </c>
      <c r="FA81" s="315">
        <f t="shared" si="136"/>
        <v>43203</v>
      </c>
      <c r="FB81" s="88">
        <f>VLOOKUP(FA81,'Price Data'!$B$4:$AD$1048576,MATCH(FF$4,'Price Data'!$B$2:$AE$2,0),FALSE)</f>
        <v>50.13</v>
      </c>
      <c r="FC81" s="5">
        <f t="shared" si="107"/>
        <v>50.13</v>
      </c>
      <c r="FD81" s="79"/>
      <c r="FE81" s="212">
        <f>IF(FC81&gt;0,(FC81+SUM(FD$11:FD81))/FB$6-1,"N/A")</f>
        <v>-1.5779208113906762E-2</v>
      </c>
      <c r="FF81" s="344">
        <f>IF(VLOOKUP(FF$4,Transactions!$C$26:$M$34,7,FALSE)&gt;FA81,0,IF(IFERROR(VLOOKUP(FF$4,Transactions!$C$45:$N118,8,FALSE),0)&gt;FA81,VLOOKUP(FF$4,Transactions!$C$26:$M$34,5,FALSE),VLOOKUP(FF$4,Transactions!$C$26:$M$34,5,FALSE)-IFERROR(VLOOKUP(FF$4,Transactions!$C$45:$N$47,5,FALSE),0)))</f>
        <v>20.356738833625901</v>
      </c>
      <c r="FH81" s="315">
        <f t="shared" si="137"/>
        <v>43203</v>
      </c>
      <c r="FI81" s="88">
        <f>VLOOKUP(FH81,'Price Data'!$B$4:$AD$1048576,MATCH(FM$4,'Price Data'!$B$2:$AE$2,0),FALSE)</f>
        <v>24.34</v>
      </c>
      <c r="FJ81" s="5">
        <f t="shared" si="108"/>
        <v>24.34</v>
      </c>
      <c r="FK81" s="79"/>
      <c r="FL81" s="212">
        <f>IF(FJ81&gt;0,(FJ81+SUM(FK$11:FK81))/FI$6-1,"N/A")</f>
        <v>1.9712525667350267E-3</v>
      </c>
      <c r="FM81" s="344">
        <f>IF(VLOOKUP(FM$4,Transactions!$C$26:$M$34,7,FALSE)&gt;FH81,0,IF(IFERROR(VLOOKUP(FM$4,Transactions!$C$45:$N118,8,FALSE),0)&gt;FH81,VLOOKUP(FM$4,Transactions!$C$26:$M$34,5,FALSE),VLOOKUP(FM$4,Transactions!$C$26:$M$34,5,FALSE)-IFERROR(VLOOKUP(FM$4,Transactions!$C$45:$N$47,5,FALSE),0)))</f>
        <v>64.516221765913755</v>
      </c>
      <c r="FO81" s="315">
        <f t="shared" si="138"/>
        <v>43203</v>
      </c>
      <c r="FP81" s="88">
        <f>VLOOKUP(FO81,'Price Data'!$B$4:$AD$1048576,MATCH(FT$4,'Price Data'!$B$2:$AE$2,0),FALSE)</f>
        <v>102.58</v>
      </c>
      <c r="FQ81" s="5">
        <f t="shared" si="109"/>
        <v>102.58</v>
      </c>
      <c r="FR81" s="79"/>
      <c r="FS81" s="212">
        <f>IF(FQ81&gt;0,(FQ81+SUM(FR$11:FR81))/FP$6-1,"N/A")</f>
        <v>-2.3567301316661959E-2</v>
      </c>
      <c r="FT81" s="344">
        <f>IF(VLOOKUP(FT$4,Transactions!$C$26:$M$34,7,FALSE)&gt;FO81,0,IF(IFERROR(VLOOKUP(FT$4,Transactions!$C$45:$N118,8,FALSE),0)&gt;FO81,VLOOKUP(FT$4,Transactions!$C$26:$M$34,5,FALSE),VLOOKUP(FT$4,Transactions!$C$26:$M$34,5,FALSE)-IFERROR(VLOOKUP(FT$4,Transactions!$C$45:$N$47,5,FALSE),0)))</f>
        <v>4.6685611442644692</v>
      </c>
      <c r="FV81" s="315">
        <f t="shared" si="139"/>
        <v>43203</v>
      </c>
      <c r="FW81" s="88">
        <f>VLOOKUP(FV81,'Price Data'!$B$4:$AD$1048576,MATCH(GA$4,'Price Data'!$B$2:$AE$2,0),FALSE)</f>
        <v>112.41</v>
      </c>
      <c r="FX81" s="5">
        <f t="shared" si="110"/>
        <v>0</v>
      </c>
      <c r="FY81" s="79"/>
      <c r="FZ81" s="212" t="str">
        <f>IF(FX81&gt;0,(FX81+SUM(FY$11:FY81))/FW$6-1,"N/A")</f>
        <v>N/A</v>
      </c>
      <c r="GA81" s="344">
        <f>IF(VLOOKUP(GA$4,Transactions!$C$26:$M$34,7,FALSE)&gt;FV81,0,IF(IFERROR(VLOOKUP(GA$4,Transactions!$C$45:$N118,8,FALSE),0)&gt;FV81,VLOOKUP(GA$4,Transactions!$C$26:$M$34,5,FALSE),VLOOKUP(GA$4,Transactions!$C$26:$M$34,5,FALSE)-IFERROR(VLOOKUP(GA$4,Transactions!$C$45:$N$47,5,FALSE),0)))</f>
        <v>0</v>
      </c>
      <c r="GD81" s="315">
        <f t="shared" si="140"/>
        <v>43203</v>
      </c>
      <c r="GE81" s="88">
        <f>VLOOKUP(GD81,'Price Data'!$B$4:$AD$1048576,MATCH(GI$4,'Price Data'!$B$2:$AE$2,0),FALSE)</f>
        <v>1574.586</v>
      </c>
      <c r="GF81" s="5">
        <f t="shared" si="111"/>
        <v>1574.586</v>
      </c>
      <c r="GH81" s="212">
        <f>IF(GF81&gt;0,(GF81+SUM(GG$11:GG81))/GE$6-1,"N/A")</f>
        <v>-5.1706817794120452E-3</v>
      </c>
      <c r="GI81" s="374">
        <v>0.5</v>
      </c>
      <c r="GK81" s="315">
        <f t="shared" si="141"/>
        <v>43203</v>
      </c>
      <c r="GL81" s="88">
        <f>VLOOKUP(GK81,'Price Data'!$B$4:$AD$1048576,MATCH(GP$4,'Price Data'!$B$2:$AE$2,0),FALSE)</f>
        <v>2088.98</v>
      </c>
      <c r="GM81" s="5">
        <f t="shared" si="112"/>
        <v>2088.98</v>
      </c>
      <c r="GN81" s="79"/>
      <c r="GO81" s="212">
        <f>IF(GM81&gt;0,(GM81+SUM(GN$11:GN81))/GL$6-1,"N/A")</f>
        <v>-6.879174689200962E-3</v>
      </c>
      <c r="GP81" s="374">
        <v>0.2</v>
      </c>
      <c r="GR81" s="315">
        <f t="shared" si="142"/>
        <v>43203</v>
      </c>
      <c r="GS81" s="88">
        <f>VLOOKUP(GR81,'Price Data'!$B$4:$AD$1048576,MATCH(GW$4,'Price Data'!$B$2:$AE$2,0),FALSE)</f>
        <v>2011.83</v>
      </c>
      <c r="GT81" s="5">
        <f t="shared" si="85"/>
        <v>2011.83</v>
      </c>
      <c r="GV81" s="212">
        <f>IF(GT81&gt;0,(GT81+SUM(GU$11:GU81))/GS$6-1,"N/A")</f>
        <v>-1.6878668080552384E-2</v>
      </c>
      <c r="GW81" s="374">
        <v>0.3</v>
      </c>
    </row>
    <row r="82" spans="1:205" x14ac:dyDescent="0.25">
      <c r="A82">
        <v>72</v>
      </c>
      <c r="B82" s="315">
        <f>'Price Data'!B76</f>
        <v>43206</v>
      </c>
      <c r="C82" s="200">
        <f t="shared" si="143"/>
        <v>21502.951333682533</v>
      </c>
      <c r="D82" s="200">
        <f t="shared" si="113"/>
        <v>0</v>
      </c>
      <c r="E82" s="200">
        <f t="shared" ref="E82:E86" si="145">SUM(EH82*EK82,EO82*ER82,EV82*EY82,FC82*FF82,FJ82*FM82,FQ82*FT82,FX82*GA82)</f>
        <v>6083.0614551237441</v>
      </c>
      <c r="F82" s="200">
        <f t="shared" si="114"/>
        <v>0</v>
      </c>
      <c r="I82" s="315">
        <f t="shared" si="115"/>
        <v>43206</v>
      </c>
      <c r="J82" s="88">
        <f>VLOOKUP(I82,'Price Data'!$B$4:$AD$1048576,MATCH(N$4,'Price Data'!$B$2:$AE$2,0),FALSE)</f>
        <v>66.099999999999994</v>
      </c>
      <c r="K82" s="5">
        <f t="shared" si="86"/>
        <v>0</v>
      </c>
      <c r="M82" s="212" t="str">
        <f>IF(K82&gt;0,(K82+SUM(L$11:L82))/J$6-1,"N/A")</f>
        <v>N/A</v>
      </c>
      <c r="N82" s="344">
        <f>IF(VLOOKUP(N$4,Transactions!$C$5:$M$23,7,FALSE)&gt;I82,0,IF(IFERROR(VLOOKUP(N$4,Transactions!$C$39:$N$42,8,FALSE),0)&gt;I82,VLOOKUP(N$4,Transactions!$C$5:$M$23,5,FALSE),VLOOKUP(N$4,Transactions!$C$5:$M$23,5,FALSE)-IFERROR(VLOOKUP(N$4,Transactions!$C$39:$N$42,5,FALSE),0)))</f>
        <v>0</v>
      </c>
      <c r="P82" s="315">
        <f t="shared" si="116"/>
        <v>43206</v>
      </c>
      <c r="Q82" s="88">
        <f>VLOOKUP(P82,'Price Data'!$B$4:$AD$1048576,MATCH(U$4,'Price Data'!$B$2:$AE$2,0),FALSE)</f>
        <v>58.89</v>
      </c>
      <c r="R82" s="5">
        <f t="shared" ref="R82:R86" si="146">IF(AND(P82&gt;=Q$5,P82&lt;=Q$7),Q82,0)</f>
        <v>58.89</v>
      </c>
      <c r="T82" s="212">
        <f>IF(R82&gt;0,(R82+SUM(S$11:S82))/Q$6-1,"N/A")</f>
        <v>3.7709251101321506E-2</v>
      </c>
      <c r="U82" s="344">
        <f>IF(VLOOKUP(U$4,Transactions!$C$5:$M$23,7,FALSE)&gt;P82,0,IF(IFERROR(VLOOKUP(U$4,Transactions!$C$39:$N$42,8,FALSE),0)&gt;P82,VLOOKUP(U$4,Transactions!$C$5:$M$23,5,FALSE),VLOOKUP(U$4,Transactions!$C$5:$M$23,5,FALSE)-IFERROR(VLOOKUP(U$4,Transactions!$C$39:$N$42,5,FALSE),0)))</f>
        <v>20</v>
      </c>
      <c r="W82" s="315">
        <f t="shared" si="117"/>
        <v>43206</v>
      </c>
      <c r="X82" s="88">
        <f>VLOOKUP(W82,'Price Data'!$B$4:$AD$1048576,MATCH(AB$4,'Price Data'!$B$2:$AE$2,0),FALSE)</f>
        <v>100.24</v>
      </c>
      <c r="Y82" s="5">
        <f t="shared" ref="Y82:Y86" si="147">IF(AND(W82&gt;=X$5,W82&lt;=X$7),X82,0)</f>
        <v>100.24</v>
      </c>
      <c r="Z82" s="79"/>
      <c r="AA82" s="212">
        <f>IF(Y82&gt;0,(Y82+SUM(Z$11:Z82))/X$6-1,"N/A")</f>
        <v>-5.6542009721258779E-3</v>
      </c>
      <c r="AB82" s="344">
        <f>IF(VLOOKUP(AB$4,Transactions!$C$5:$M$23,7,FALSE)&gt;W82,0,IF(IFERROR(VLOOKUP(AB$4,Transactions!$C$39:$N$42,8,FALSE),0)&gt;W82,VLOOKUP(AB$4,Transactions!$C$5:$M$23,5,FALSE),VLOOKUP(AB$4,Transactions!$C$5:$M$23,5,FALSE)-IFERROR(VLOOKUP(AB$4,Transactions!$C$39:$N$42,5,FALSE),0)))</f>
        <v>12</v>
      </c>
      <c r="AD82" s="315">
        <f t="shared" si="118"/>
        <v>43206</v>
      </c>
      <c r="AE82" s="88">
        <f>VLOOKUP(AD82,'Price Data'!$B$4:$AD$1048576,MATCH(AI$4,'Price Data'!$B$2:$AE$2,0),FALSE)</f>
        <v>71.290000000000006</v>
      </c>
      <c r="AF82" s="5">
        <f t="shared" ref="AF82:AF86" si="148">IF(AND(AD82&gt;=AE$5,AD82&lt;=AE$7),AE82,0)</f>
        <v>71.290000000000006</v>
      </c>
      <c r="AG82" s="79"/>
      <c r="AH82" s="212">
        <f>IF(AF82&gt;0,(AF82+SUM(AG$11:AG82))/AE$6-1,"N/A")</f>
        <v>-2.2487316604963614E-2</v>
      </c>
      <c r="AI82" s="344">
        <f>IF(VLOOKUP(AI$4,Transactions!$C$5:$M$23,7,FALSE)&gt;AD82,0,IF(IFERROR(VLOOKUP(AI$4,Transactions!$C$39:$N$42,8,FALSE),0)&gt;AD82,VLOOKUP(AI$4,Transactions!$C$5:$M$23,5,FALSE),VLOOKUP(AI$4,Transactions!$C$5:$M$23,5,FALSE)-IFERROR(VLOOKUP(AI$4,Transactions!$C$39:$N$42,5,FALSE),0)))</f>
        <v>16</v>
      </c>
      <c r="AK82" s="315">
        <f t="shared" si="119"/>
        <v>43206</v>
      </c>
      <c r="AL82" s="88">
        <f>VLOOKUP(AK82,'Price Data'!$B$4:$AD$1048576,MATCH(AP$4,'Price Data'!$B$2:$AE$2,0),FALSE)</f>
        <v>418.38</v>
      </c>
      <c r="AM82" s="5">
        <f t="shared" ref="AM82:AM86" si="149">IF(AND(AK82&gt;=AL$5,AK82&lt;=AL$7),AL82,0)</f>
        <v>418.38</v>
      </c>
      <c r="AN82" s="79"/>
      <c r="AO82" s="212">
        <f>IF(AM82&gt;0,(AM82+SUM(AN$11:AN82))/AL$6-1,"N/A")</f>
        <v>3.6463081130355679E-3</v>
      </c>
      <c r="AP82" s="344">
        <f>IF(VLOOKUP(AP$4,Transactions!$C$5:$M$23,7,FALSE)&gt;AK82,0,IF(IFERROR(VLOOKUP(AP$4,Transactions!$C$39:$N$42,8,FALSE),0)&gt;AK82,VLOOKUP(AP$4,Transactions!$C$5:$M$23,5,FALSE),VLOOKUP(AP$4,Transactions!$C$5:$M$23,5,FALSE)-IFERROR(VLOOKUP(AP$4,Transactions!$C$39:$N$42,5,FALSE),0)))</f>
        <v>3</v>
      </c>
      <c r="AR82" s="315">
        <f t="shared" si="120"/>
        <v>43206</v>
      </c>
      <c r="AS82" s="88">
        <f>VLOOKUP(AR82,'Price Data'!$B$4:$AD$1048576,MATCH(AW$4,'Price Data'!$B$2:$AE$2,0),FALSE)</f>
        <v>92.6</v>
      </c>
      <c r="AT82" s="5">
        <f t="shared" ref="AT82:AT86" si="150">IF(AND(AR82&gt;=AS$5,AR82&lt;=AS$7),AS82,0)</f>
        <v>92.6</v>
      </c>
      <c r="AU82" s="79"/>
      <c r="AV82" s="212">
        <f>IF(AT82&gt;0,(AT82+SUM(AU$11:AU82))/AS$6-1,"N/A")</f>
        <v>-1.3080168776371415E-2</v>
      </c>
      <c r="AW82" s="344">
        <f>IF(VLOOKUP(AW$4,Transactions!$C$5:$M$23,7,FALSE)&gt;AR82,0,IF(IFERROR(VLOOKUP(AW$4,Transactions!$C$39:$N$42,8,FALSE),0)&gt;AR82,VLOOKUP(AW$4,Transactions!$C$5:$M$23,5,FALSE),VLOOKUP(AW$4,Transactions!$C$5:$M$23,5,FALSE)-IFERROR(VLOOKUP(AW$4,Transactions!$C$39:$N$42,5,FALSE),0)))</f>
        <v>10</v>
      </c>
      <c r="AY82" s="315">
        <f t="shared" si="121"/>
        <v>43206</v>
      </c>
      <c r="AZ82" s="88">
        <f>VLOOKUP(AY82,'Price Data'!$B$4:$AD$1048576,MATCH(BD$4,'Price Data'!$B$2:$AE$2,0),FALSE)</f>
        <v>119.41</v>
      </c>
      <c r="BA82" s="5">
        <f t="shared" ref="BA82:BA86" si="151">IF(AND(AY82&gt;=AZ$5,AY82&lt;=AZ$7),AZ82,0)</f>
        <v>119.41</v>
      </c>
      <c r="BB82" s="79"/>
      <c r="BC82" s="212">
        <f>IF(BA82&gt;0,(BA82+SUM(BB$11:BB82))/AZ$6-1,"N/A")</f>
        <v>3.0284728213977541E-2</v>
      </c>
      <c r="BD82" s="344">
        <f>IF(VLOOKUP(BD$4,Transactions!$C$5:$M$23,7,FALSE)&gt;AY82,0,IF(IFERROR(VLOOKUP(BD$4,Transactions!$C$39:$N$42,8,FALSE),0)&gt;AY82,VLOOKUP(BD$4,Transactions!$C$5:$M$23,5,FALSE),VLOOKUP(BD$4,Transactions!$C$5:$M$23,5,FALSE)-IFERROR(VLOOKUP(BD$4,Transactions!$C$39:$N$42,5,FALSE),0)))</f>
        <v>9</v>
      </c>
      <c r="BF82" s="315">
        <f t="shared" si="122"/>
        <v>43206</v>
      </c>
      <c r="BG82" s="88">
        <f>VLOOKUP(BF82,'Price Data'!$B$4:$AD$1048576,MATCH(BK$4,'Price Data'!$B$2:$AE$2,0),FALSE)</f>
        <v>54.08</v>
      </c>
      <c r="BH82" s="5">
        <f t="shared" ref="BH82:BH86" si="152">IF(AND(BF82&gt;=BG$5,BF82&lt;=BG$7),BG82,0)</f>
        <v>54.08</v>
      </c>
      <c r="BI82" s="79"/>
      <c r="BJ82" s="212">
        <f>IF(BH82&gt;0,(BH82+SUM(BI$11:BI82))/BG$6-1,"N/A")</f>
        <v>-0.10443864229765021</v>
      </c>
      <c r="BK82" s="344">
        <f>IF(VLOOKUP(BK$4,Transactions!$C$5:$M$23,7,FALSE)&gt;BF82,0,IF(IFERROR(VLOOKUP(BK$4,Transactions!$C$39:$N$42,8,FALSE),0)&gt;BF82,VLOOKUP(BK$4,Transactions!$C$5:$M$23,5,FALSE),VLOOKUP(BK$4,Transactions!$C$5:$M$23,5,FALSE)-IFERROR(VLOOKUP(BK$4,Transactions!$C$39:$N$42,5,FALSE),0)))</f>
        <v>10</v>
      </c>
      <c r="BM82" s="315">
        <f t="shared" si="123"/>
        <v>43206</v>
      </c>
      <c r="BN82" s="88">
        <f>VLOOKUP(BM82,'Price Data'!$B$4:$AD$1048576,MATCH(BR$4,'Price Data'!$B$2:$AE$2,0),FALSE)</f>
        <v>56.87</v>
      </c>
      <c r="BO82" s="5">
        <f t="shared" ref="BO82:BO86" si="153">IF(AND(BM82&gt;=BN$5,BM82&lt;=BN$7),BN82,0)</f>
        <v>56.87</v>
      </c>
      <c r="BP82" s="79"/>
      <c r="BQ82" s="212">
        <f>IF(BO82&gt;0,(BO82+SUM(BP$11:BP82))/BN$6-1,"N/A")</f>
        <v>0.11443661971830998</v>
      </c>
      <c r="BR82" s="344">
        <f>IF(VLOOKUP(BR$4,Transactions!$C$5:$M$23,7,FALSE)&gt;BM82,0,IF(IFERROR(VLOOKUP(BR$4,Transactions!$C$39:$N$42,8,FALSE),0)&gt;BM82,VLOOKUP(BR$4,Transactions!$C$5:$M$23,5,FALSE),VLOOKUP(BR$4,Transactions!$C$5:$M$23,5,FALSE)-IFERROR(VLOOKUP(BR$4,Transactions!$C$39:$N$42,5,FALSE),0)))</f>
        <v>12</v>
      </c>
      <c r="BT82" s="315">
        <f t="shared" si="124"/>
        <v>43206</v>
      </c>
      <c r="BU82" s="88">
        <f>VLOOKUP(BT82,'Price Data'!$B$4:$AD$1048576,MATCH(BY$4,'Price Data'!$B$2:$AE$2,0),FALSE)</f>
        <v>88.04</v>
      </c>
      <c r="BV82" s="5">
        <f t="shared" ref="BV82:BV86" si="154">IF(AND(BT82&gt;=BU$5,BT82&lt;=BU$7),BU82,0)</f>
        <v>88.04</v>
      </c>
      <c r="BW82" s="79"/>
      <c r="BX82" s="212">
        <f>IF(BV82&gt;0,(BV82+SUM(BW$11:BW82))/BU$6-1,"N/A")</f>
        <v>-2.5085267906260311E-2</v>
      </c>
      <c r="BY82" s="344">
        <f>IF(VLOOKUP(BY$4,Transactions!$C$5:$M$23,7,FALSE)&gt;BT82,0,IF(IFERROR(VLOOKUP(BY$4,Transactions!$C$39:$N$42,8,FALSE),0)&gt;BT82,VLOOKUP(BY$4,Transactions!$C$5:$M$23,5,FALSE),VLOOKUP(BY$4,Transactions!$C$5:$M$23,5,FALSE)-IFERROR(VLOOKUP(BY$4,Transactions!$C$39:$N$42,5,FALSE),0)))</f>
        <v>11</v>
      </c>
      <c r="CA82" s="315">
        <f t="shared" si="125"/>
        <v>43206</v>
      </c>
      <c r="CB82" s="88">
        <f>VLOOKUP(CA82,'Price Data'!$B$4:$AD$1048576,MATCH(CF$4,'Price Data'!$B$2:$AE$2,0),FALSE)</f>
        <v>227.02</v>
      </c>
      <c r="CC82" s="5">
        <f t="shared" ref="CC82:CC86" si="155">IF(AND(CA82&gt;=CB$5,CA82&lt;=CB$7),CB82,0)</f>
        <v>227.02</v>
      </c>
      <c r="CD82" s="79"/>
      <c r="CE82" s="212">
        <f>IF(CC82&gt;0,(CC82+SUM(CD$11:CD82))/CB$6-1,"N/A")</f>
        <v>-4.5062781642384309E-3</v>
      </c>
      <c r="CF82" s="344">
        <f>IF(VLOOKUP(CF$4,Transactions!$C$5:$M$23,7,FALSE)&gt;CA82,0,IF(IFERROR(VLOOKUP(CF$4,Transactions!$C$39:$N$42,8,FALSE),0)&gt;CA82,VLOOKUP(CF$4,Transactions!$C$5:$M$23,5,FALSE),VLOOKUP(CF$4,Transactions!$C$5:$M$23,5,FALSE)-IFERROR(VLOOKUP(CF$4,Transactions!$C$39:$N$42,5,FALSE),0)))</f>
        <v>6</v>
      </c>
      <c r="CH82" s="315">
        <f t="shared" si="126"/>
        <v>43206</v>
      </c>
      <c r="CI82" s="88">
        <f>VLOOKUP(CH82,'Price Data'!$B$4:$AD$1048576,MATCH(CM$4,'Price Data'!$B$2:$AE$2,0),FALSE)</f>
        <v>77.8</v>
      </c>
      <c r="CJ82" s="5">
        <f t="shared" ref="CJ82:CJ86" si="156">IF(AND(CH82&gt;=CI$5,CH82&lt;=CI$7),CI82,0)</f>
        <v>77.8</v>
      </c>
      <c r="CK82" s="79"/>
      <c r="CL82" s="212">
        <f>IF(CJ82&gt;0,(CJ82+SUM(CK$11:CK82))/CI$6-1,"N/A")</f>
        <v>5.6778049443086065E-2</v>
      </c>
      <c r="CM82" s="344">
        <f>IF(VLOOKUP(CM$4,Transactions!$C$5:$M$23,7,FALSE)&gt;CH82,0,IF(IFERROR(VLOOKUP(CM$4,Transactions!$C$39:$N$42,8,FALSE),0)&gt;CH82,VLOOKUP(CM$4,Transactions!$C$5:$M$23,5,FALSE),VLOOKUP(CM$4,Transactions!$C$5:$M$23,5,FALSE)-IFERROR(VLOOKUP(CM$4,Transactions!$C$39:$N$42,5,FALSE),0)))</f>
        <v>19</v>
      </c>
      <c r="CO82" s="315">
        <f t="shared" si="127"/>
        <v>43206</v>
      </c>
      <c r="CP82" s="88">
        <f>VLOOKUP(CO82,'Price Data'!$B$4:$AD$1048576,MATCH(CT$4,'Price Data'!$B$2:$AE$2,0),FALSE)</f>
        <v>122.01</v>
      </c>
      <c r="CQ82" s="5">
        <f t="shared" ref="CQ82:CQ86" si="157">IF(AND(CO82&gt;=CP$5,CO82&lt;=CP$7),CP82,0)</f>
        <v>122.01</v>
      </c>
      <c r="CR82" s="79"/>
      <c r="CS82" s="212">
        <f>IF(CQ82&gt;0,(CQ82+SUM(CR$11:CR82))/CP$6-1,"N/A")</f>
        <v>8.8554645781416808E-2</v>
      </c>
      <c r="CT82" s="344">
        <f>IF(VLOOKUP(CT$4,Transactions!$C$5:$M$23,7,FALSE)&gt;CO82,0,IF(IFERROR(VLOOKUP(CT$4,Transactions!$C$39:$N$42,8,FALSE),0)&gt;CO82,VLOOKUP(CT$4,Transactions!$C$5:$M$23,5,FALSE),VLOOKUP(CT$4,Transactions!$C$5:$M$23,5,FALSE)-IFERROR(VLOOKUP(CT$4,Transactions!$C$39:$N$42,5,FALSE),0)))</f>
        <v>7</v>
      </c>
      <c r="CV82" s="315">
        <f t="shared" si="128"/>
        <v>43206</v>
      </c>
      <c r="CW82" s="88">
        <f>VLOOKUP(CV82,'Price Data'!$B$4:$AD$1048576,MATCH(DA$4,'Price Data'!$B$2:$AE$2,0),FALSE)</f>
        <v>201.68</v>
      </c>
      <c r="CX82" s="5">
        <f t="shared" ref="CX82:CX86" si="158">IF(AND(CV82&gt;=CW$5,CV82&lt;=CW$7),CW82,0)</f>
        <v>201.68</v>
      </c>
      <c r="CY82" s="79"/>
      <c r="CZ82" s="212">
        <f>IF(CX82&gt;0,(CX82+SUM(CY$11:CY82))/CW$6-1,"N/A")</f>
        <v>7.4360746371803677E-2</v>
      </c>
      <c r="DA82" s="344">
        <f>IF(VLOOKUP(DA$4,Transactions!$C$5:$M$23,7,FALSE)&gt;CV82,0,IF(IFERROR(VLOOKUP(DA$4,Transactions!$C$39:$N$42,8,FALSE),0)&gt;CV82,VLOOKUP(DA$4,Transactions!$C$5:$M$23,5,FALSE),VLOOKUP(DA$4,Transactions!$C$5:$M$23,5,FALSE)-IFERROR(VLOOKUP(DA$4,Transactions!$C$39:$N$42,5,FALSE),0)))</f>
        <v>9.4038062835574934</v>
      </c>
      <c r="DC82" s="315">
        <f t="shared" si="129"/>
        <v>43206</v>
      </c>
      <c r="DD82" s="88">
        <f>VLOOKUP(DC82,'Price Data'!$B$4:$AD$1048576,MATCH(DH$4,'Price Data'!$B$2:$AE$2,0),FALSE)</f>
        <v>158.61000000000001</v>
      </c>
      <c r="DE82" s="5">
        <f t="shared" ref="DE82:DE86" si="159">IF(AND(DC82&gt;=DD$5,DC82&lt;=DD$7),DD82,0)</f>
        <v>158.61000000000001</v>
      </c>
      <c r="DF82" s="79"/>
      <c r="DG82" s="212">
        <f>IF(DE82&gt;0,(DE82+SUM(DF$11:DF82))/DD$6-1,"N/A")</f>
        <v>6.8597079092118651E-3</v>
      </c>
      <c r="DH82" s="344">
        <f>IF(VLOOKUP(DH$4,Transactions!$C$5:$M$23,7,FALSE)&gt;DC82,0,IF(IFERROR(VLOOKUP(DH$4,Transactions!$C$39:$N$42,8,FALSE),0)&gt;DC82,VLOOKUP(DH$4,Transactions!$C$5:$M$23,5,FALSE),VLOOKUP(DH$4,Transactions!$C$5:$M$23,5,FALSE)-IFERROR(VLOOKUP(DH$4,Transactions!$C$39:$N$42,5,FALSE),0)))</f>
        <v>17.508490526540918</v>
      </c>
      <c r="DJ82" s="315">
        <f t="shared" si="130"/>
        <v>43206</v>
      </c>
      <c r="DK82" s="88">
        <f>VLOOKUP(DJ82,'Price Data'!$B$4:$AD$1048576,MATCH(DO$4,'Price Data'!$B$2:$AE$2,0),FALSE)</f>
        <v>250.03</v>
      </c>
      <c r="DL82" s="5">
        <f t="shared" ref="DL82:DL86" si="160">IF(AND(DJ82&gt;=DK$5,DJ82&lt;=DK$7),DK82,0)</f>
        <v>250.03</v>
      </c>
      <c r="DN82" s="212">
        <f>IF(DL82&gt;0,(DL82+SUM(DM$11:DM82))/DK$6-1,"N/A")</f>
        <v>4.1685037476451026E-3</v>
      </c>
      <c r="DO82" s="344">
        <f>IF(VLOOKUP(DO$4,Transactions!$C$5:$M$23,7,FALSE)&gt;DJ82,0,IF(IFERROR(VLOOKUP(DO$4,Transactions!$C$39:$N$42,8,FALSE),0)&gt;DJ82,VLOOKUP(DO$4,Transactions!$C$5:$M$23,5,FALSE),VLOOKUP(DO$4,Transactions!$C$5:$M$23,5,FALSE)-IFERROR(VLOOKUP(DO$4,Transactions!$C$39:$N$42,5,FALSE),0)))</f>
        <v>8</v>
      </c>
      <c r="DQ82" s="315">
        <f t="shared" si="131"/>
        <v>43206</v>
      </c>
      <c r="DR82" s="88">
        <f>VLOOKUP(DQ82,'Price Data'!$B$4:$AD$1048576,MATCH(DV$4,'Price Data'!$B$2:$AE$2,0),FALSE)</f>
        <v>94.17</v>
      </c>
      <c r="DS82" s="5">
        <f t="shared" ref="DS82:DS86" si="161">IF(AND(DQ82&gt;=DR$5,DQ82&lt;=DR$7),DR82,0)</f>
        <v>94.17</v>
      </c>
      <c r="DT82" s="79"/>
      <c r="DU82" s="212">
        <f>IF(DS82&gt;0,(DS82+SUM(DT$11:DT82))/DR$6-1,"N/A")</f>
        <v>0.10579845686228651</v>
      </c>
      <c r="DV82" s="344">
        <f>IF(VLOOKUP(DV$4,Transactions!$C$5:$M$23,7,FALSE)&gt;DQ82,0,IF(IFERROR(VLOOKUP(DV$4,Transactions!$C$39:$N$42,8,FALSE),0)&gt;DQ82,VLOOKUP(DV$4,Transactions!$C$5:$M$23,5,FALSE),VLOOKUP(DV$4,Transactions!$C$5:$M$23,5,FALSE)-IFERROR(VLOOKUP(DV$4,Transactions!$C$39:$N$42,5,FALSE),0)))</f>
        <v>23</v>
      </c>
      <c r="DX82" s="315">
        <f t="shared" si="132"/>
        <v>43206</v>
      </c>
      <c r="DY82" s="88">
        <f>VLOOKUP(DX82,'Price Data'!$B$4:$AD$1048576,MATCH(EC$4,'Price Data'!$B$2:$AE$2,0),FALSE)</f>
        <v>67.06</v>
      </c>
      <c r="DZ82" s="5">
        <f t="shared" ref="DZ82:DZ86" si="162">IF(AND(DX82&gt;=DY$5,DX82&lt;=DY$7),DY82,0)</f>
        <v>0</v>
      </c>
      <c r="EA82" s="79"/>
      <c r="EB82" s="212" t="str">
        <f>IF(DZ82&gt;0,(DZ82+SUM(EA$11:EA82))/DY$6-1,"N/A")</f>
        <v>N/A</v>
      </c>
      <c r="EC82" s="344">
        <f>IF(VLOOKUP(EC$4,Transactions!$C$5:$M$23,7,FALSE)&gt;DX82,0,IF(IFERROR(VLOOKUP(EC$4,Transactions!$C$39:$N$42,8,FALSE),0)&gt;DX82,VLOOKUP(EC$4,Transactions!$C$5:$M$23,5,FALSE),VLOOKUP(EC$4,Transactions!$C$5:$M$23,5,FALSE)-IFERROR(VLOOKUP(EC$4,Transactions!$C$39:$N$42,5,FALSE),0)))</f>
        <v>0</v>
      </c>
      <c r="EF82" s="315">
        <f t="shared" si="133"/>
        <v>43206</v>
      </c>
      <c r="EG82" s="88">
        <f>VLOOKUP(EF82,'Price Data'!$B$4:$AD$1048576,MATCH(EK$4,'Price Data'!$B$2:$AE$2,0),FALSE)</f>
        <v>10.77</v>
      </c>
      <c r="EH82" s="5">
        <f t="shared" ref="EH82:EH86" si="163">IF(AND(EF82&gt;=EG$5,EF82&lt;=EG$7),EG82,0)</f>
        <v>10.77</v>
      </c>
      <c r="EI82" s="79"/>
      <c r="EJ82" s="212">
        <f>IF(EH82&gt;0,(EH82+SUM(EI$11:EI82))/EG$6-1,"N/A")</f>
        <v>1.9516728624533464E-3</v>
      </c>
      <c r="EK82" s="344">
        <f>IF(VLOOKUP(EK$4,Transactions!$C$26:$M$34,7,FALSE)&gt;EF82,0,IF(IFERROR(VLOOKUP(EK$4,Transactions!$C$45:$N119,8,FALSE),0)&gt;EF82,VLOOKUP(EK$4,Transactions!$C$26:$M$34,5,FALSE),VLOOKUP(EK$4,Transactions!$C$26:$M$34,5,FALSE)-IFERROR(VLOOKUP(EK$4,Transactions!$C$45:$N$47,5,FALSE),0)))</f>
        <v>181.2267657992565</v>
      </c>
      <c r="EM82" s="315">
        <f t="shared" si="134"/>
        <v>43206</v>
      </c>
      <c r="EN82" s="88">
        <f>VLOOKUP(EM82,'Price Data'!$B$4:$AD$1048576,MATCH(ER$4,'Price Data'!$B$2:$AE$2,0),FALSE)</f>
        <v>86.42</v>
      </c>
      <c r="EO82" s="5">
        <f t="shared" ref="EO82:EO86" si="164">IF(AND(EM82&gt;=EN$5,EM82&lt;=EN$7),EN82,0)</f>
        <v>86.42</v>
      </c>
      <c r="EP82" s="79"/>
      <c r="EQ82" s="212">
        <f>IF(EO82&gt;0,(EO82+SUM(EP$11:EP82))/EN$6-1,"N/A")</f>
        <v>2.4753609901442264E-3</v>
      </c>
      <c r="ER82" s="344">
        <f>IF(VLOOKUP(ER$4,Transactions!$C$26:$M$34,7,FALSE)&gt;EM82,0,IF(IFERROR(VLOOKUP(ER$4,Transactions!$C$45:$N119,8,FALSE),0)&gt;EM82,VLOOKUP(ER$4,Transactions!$C$26:$M$34,5,FALSE),VLOOKUP(ER$4,Transactions!$C$26:$M$34,5,FALSE)-IFERROR(VLOOKUP(ER$4,Transactions!$C$45:$N$47,5,FALSE),0)))</f>
        <v>0</v>
      </c>
      <c r="ET82" s="315">
        <f t="shared" si="135"/>
        <v>43206</v>
      </c>
      <c r="EU82" s="88">
        <f>VLOOKUP(ET82,'Price Data'!$B$4:$AD$1048576,MATCH(EY$4,'Price Data'!$B$2:$AE$2,0),FALSE)</f>
        <v>84.46</v>
      </c>
      <c r="EV82" s="5">
        <f t="shared" ref="EV82:EV86" si="165">IF(AND(ET82&gt;=EU$5,ET82&lt;=EU$7),EU82,0)</f>
        <v>84.46</v>
      </c>
      <c r="EW82" s="79"/>
      <c r="EX82" s="212">
        <f>IF(EV82&gt;0,(EV82+SUM(EW$11:EW82))/EU$6-1,"N/A")</f>
        <v>-2.5369035358736802E-2</v>
      </c>
      <c r="EY82" s="344">
        <f>IF(VLOOKUP(EY$4,Transactions!$C$26:$M$34,7,FALSE)&gt;ET82,0,IF(IFERROR(VLOOKUP(EY$4,Transactions!$C$45:$N119,8,FALSE),0)&gt;ET82,VLOOKUP(EY$4,Transactions!$C$26:$M$34,5,FALSE),VLOOKUP(EY$4,Transactions!$C$26:$M$34,5,FALSE)-IFERROR(VLOOKUP(EY$4,Transactions!$C$45:$N$47,5,FALSE),0)))</f>
        <v>12.608879734523402</v>
      </c>
      <c r="FA82" s="315">
        <f t="shared" si="136"/>
        <v>43206</v>
      </c>
      <c r="FB82" s="88">
        <f>VLOOKUP(FA82,'Price Data'!$B$4:$AD$1048576,MATCH(FF$4,'Price Data'!$B$2:$AE$2,0),FALSE)</f>
        <v>49.99</v>
      </c>
      <c r="FC82" s="5">
        <f t="shared" ref="FC82:FC86" si="166">IF(AND(FA82&gt;=FB$5,FA82&lt;=FB$7),FB82,0)</f>
        <v>49.99</v>
      </c>
      <c r="FD82" s="79"/>
      <c r="FE82" s="212">
        <f>IF(FC82&gt;0,(FC82+SUM(FD$11:FD82))/FB$6-1,"N/A")</f>
        <v>-1.8509849814706381E-2</v>
      </c>
      <c r="FF82" s="344">
        <f>IF(VLOOKUP(FF$4,Transactions!$C$26:$M$34,7,FALSE)&gt;FA82,0,IF(IFERROR(VLOOKUP(FF$4,Transactions!$C$45:$N119,8,FALSE),0)&gt;FA82,VLOOKUP(FF$4,Transactions!$C$26:$M$34,5,FALSE),VLOOKUP(FF$4,Transactions!$C$26:$M$34,5,FALSE)-IFERROR(VLOOKUP(FF$4,Transactions!$C$45:$N$47,5,FALSE),0)))</f>
        <v>20.356738833625901</v>
      </c>
      <c r="FH82" s="315">
        <f t="shared" si="137"/>
        <v>43206</v>
      </c>
      <c r="FI82" s="88">
        <f>VLOOKUP(FH82,'Price Data'!$B$4:$AD$1048576,MATCH(FM$4,'Price Data'!$B$2:$AE$2,0),FALSE)</f>
        <v>24.335000000000001</v>
      </c>
      <c r="FJ82" s="5">
        <f t="shared" ref="FJ82:FJ86" si="167">IF(AND(FH82&gt;=FI$5,FH82&lt;=FI$7),FI82,0)</f>
        <v>24.335000000000001</v>
      </c>
      <c r="FK82" s="79"/>
      <c r="FL82" s="212">
        <f>IF(FJ82&gt;0,(FJ82+SUM(FK$11:FK82))/FI$6-1,"N/A")</f>
        <v>1.7659137577001882E-3</v>
      </c>
      <c r="FM82" s="344">
        <f>IF(VLOOKUP(FM$4,Transactions!$C$26:$M$34,7,FALSE)&gt;FH82,0,IF(IFERROR(VLOOKUP(FM$4,Transactions!$C$45:$N119,8,FALSE),0)&gt;FH82,VLOOKUP(FM$4,Transactions!$C$26:$M$34,5,FALSE),VLOOKUP(FM$4,Transactions!$C$26:$M$34,5,FALSE)-IFERROR(VLOOKUP(FM$4,Transactions!$C$45:$N$47,5,FALSE),0)))</f>
        <v>64.516221765913755</v>
      </c>
      <c r="FO82" s="315">
        <f t="shared" si="138"/>
        <v>43206</v>
      </c>
      <c r="FP82" s="88">
        <f>VLOOKUP(FO82,'Price Data'!$B$4:$AD$1048576,MATCH(FT$4,'Price Data'!$B$2:$AE$2,0),FALSE)</f>
        <v>102.53</v>
      </c>
      <c r="FQ82" s="5">
        <f t="shared" ref="FQ82:FQ86" si="168">IF(AND(FO82&gt;=FP$5,FO82&lt;=FP$7),FP82,0)</f>
        <v>102.53</v>
      </c>
      <c r="FR82" s="79"/>
      <c r="FS82" s="212">
        <f>IF(FQ82&gt;0,(FQ82+SUM(FR$11:FR82))/FP$6-1,"N/A")</f>
        <v>-2.4040920716112524E-2</v>
      </c>
      <c r="FT82" s="344">
        <f>IF(VLOOKUP(FT$4,Transactions!$C$26:$M$34,7,FALSE)&gt;FO82,0,IF(IFERROR(VLOOKUP(FT$4,Transactions!$C$45:$N119,8,FALSE),0)&gt;FO82,VLOOKUP(FT$4,Transactions!$C$26:$M$34,5,FALSE),VLOOKUP(FT$4,Transactions!$C$26:$M$34,5,FALSE)-IFERROR(VLOOKUP(FT$4,Transactions!$C$45:$N$47,5,FALSE),0)))</f>
        <v>4.6685611442644692</v>
      </c>
      <c r="FV82" s="315">
        <f t="shared" si="139"/>
        <v>43206</v>
      </c>
      <c r="FW82" s="88">
        <f>VLOOKUP(FV82,'Price Data'!$B$4:$AD$1048576,MATCH(GA$4,'Price Data'!$B$2:$AE$2,0),FALSE)</f>
        <v>112.27</v>
      </c>
      <c r="FX82" s="5">
        <f t="shared" ref="FX82:FX86" si="169">IF(AND(FV82&gt;=FW$5,FV82&lt;=FW$7),FW82,0)</f>
        <v>0</v>
      </c>
      <c r="FY82" s="79"/>
      <c r="FZ82" s="212" t="str">
        <f>IF(FX82&gt;0,(FX82+SUM(FY$11:FY82))/FW$6-1,"N/A")</f>
        <v>N/A</v>
      </c>
      <c r="GA82" s="344">
        <f>IF(VLOOKUP(GA$4,Transactions!$C$26:$M$34,7,FALSE)&gt;FV82,0,IF(IFERROR(VLOOKUP(GA$4,Transactions!$C$45:$N119,8,FALSE),0)&gt;FV82,VLOOKUP(GA$4,Transactions!$C$26:$M$34,5,FALSE),VLOOKUP(GA$4,Transactions!$C$26:$M$34,5,FALSE)-IFERROR(VLOOKUP(GA$4,Transactions!$C$45:$N$47,5,FALSE),0)))</f>
        <v>0</v>
      </c>
      <c r="GD82" s="315">
        <f t="shared" si="140"/>
        <v>43206</v>
      </c>
      <c r="GE82" s="88">
        <f>VLOOKUP(GD82,'Price Data'!$B$4:$AD$1048576,MATCH(GI$4,'Price Data'!$B$2:$AE$2,0),FALSE)</f>
        <v>1587.577</v>
      </c>
      <c r="GF82" s="5">
        <f t="shared" ref="GF82:GF86" si="170">IF(GD82&gt;=GE$5,GE82,0)</f>
        <v>1587.577</v>
      </c>
      <c r="GH82" s="212">
        <f>IF(GF82&gt;0,(GF82+SUM(GG$11:GG82))/GE$6-1,"N/A")</f>
        <v>3.0370805612944807E-3</v>
      </c>
      <c r="GI82" s="374">
        <v>0.5</v>
      </c>
      <c r="GK82" s="315">
        <f t="shared" si="141"/>
        <v>43206</v>
      </c>
      <c r="GL82" s="88">
        <f>VLOOKUP(GK82,'Price Data'!$B$4:$AD$1048576,MATCH(GP$4,'Price Data'!$B$2:$AE$2,0),FALSE)</f>
        <v>2099.8200000000002</v>
      </c>
      <c r="GM82" s="5">
        <f t="shared" si="112"/>
        <v>2099.8200000000002</v>
      </c>
      <c r="GN82" s="79"/>
      <c r="GO82" s="212">
        <f>IF(GM82&gt;0,(GM82+SUM(GN$11:GN82))/GL$6-1,"N/A")</f>
        <v>-1.7257362903799756E-3</v>
      </c>
      <c r="GP82" s="374">
        <v>0.2</v>
      </c>
      <c r="GR82" s="315">
        <f t="shared" si="142"/>
        <v>43206</v>
      </c>
      <c r="GS82" s="88">
        <f>VLOOKUP(GR82,'Price Data'!$B$4:$AD$1048576,MATCH(GW$4,'Price Data'!$B$2:$AE$2,0),FALSE)</f>
        <v>2012.48</v>
      </c>
      <c r="GT82" s="5">
        <f t="shared" si="85"/>
        <v>2012.48</v>
      </c>
      <c r="GV82" s="212">
        <f>IF(GT82&gt;0,(GT82+SUM(GU$11:GU82))/GS$6-1,"N/A")</f>
        <v>-1.656103246236007E-2</v>
      </c>
      <c r="GW82" s="374">
        <v>0.3</v>
      </c>
    </row>
    <row r="83" spans="1:205" x14ac:dyDescent="0.25">
      <c r="A83">
        <v>73</v>
      </c>
      <c r="B83" s="315">
        <f>'Price Data'!B77</f>
        <v>43207</v>
      </c>
      <c r="C83" s="200">
        <f t="shared" si="143"/>
        <v>21804.335134208563</v>
      </c>
      <c r="D83" s="200">
        <f t="shared" si="113"/>
        <v>0</v>
      </c>
      <c r="E83" s="200">
        <f t="shared" si="145"/>
        <v>6087.5172120486859</v>
      </c>
      <c r="F83" s="200">
        <f t="shared" si="114"/>
        <v>0</v>
      </c>
      <c r="I83" s="315">
        <f t="shared" si="115"/>
        <v>43207</v>
      </c>
      <c r="J83" s="88">
        <f>VLOOKUP(I83,'Price Data'!$B$4:$AD$1048576,MATCH(N$4,'Price Data'!$B$2:$AE$2,0),FALSE)</f>
        <v>67.11</v>
      </c>
      <c r="K83" s="5">
        <f t="shared" si="86"/>
        <v>0</v>
      </c>
      <c r="M83" s="212" t="str">
        <f>IF(K83&gt;0,(K83+SUM(L$11:L83))/J$6-1,"N/A")</f>
        <v>N/A</v>
      </c>
      <c r="N83" s="344">
        <f>IF(VLOOKUP(N$4,Transactions!$C$5:$M$23,7,FALSE)&gt;I83,0,IF(IFERROR(VLOOKUP(N$4,Transactions!$C$39:$N$42,8,FALSE),0)&gt;I83,VLOOKUP(N$4,Transactions!$C$5:$M$23,5,FALSE),VLOOKUP(N$4,Transactions!$C$5:$M$23,5,FALSE)-IFERROR(VLOOKUP(N$4,Transactions!$C$39:$N$42,5,FALSE),0)))</f>
        <v>0</v>
      </c>
      <c r="P83" s="315">
        <f t="shared" si="116"/>
        <v>43207</v>
      </c>
      <c r="Q83" s="88">
        <f>VLOOKUP(P83,'Price Data'!$B$4:$AD$1048576,MATCH(U$4,'Price Data'!$B$2:$AE$2,0),FALSE)</f>
        <v>59.56</v>
      </c>
      <c r="R83" s="5">
        <f t="shared" si="146"/>
        <v>59.56</v>
      </c>
      <c r="T83" s="212">
        <f>IF(R83&gt;0,(R83+SUM(S$11:S83))/Q$6-1,"N/A")</f>
        <v>4.9515418502202646E-2</v>
      </c>
      <c r="U83" s="344">
        <f>IF(VLOOKUP(U$4,Transactions!$C$5:$M$23,7,FALSE)&gt;P83,0,IF(IFERROR(VLOOKUP(U$4,Transactions!$C$39:$N$42,8,FALSE),0)&gt;P83,VLOOKUP(U$4,Transactions!$C$5:$M$23,5,FALSE),VLOOKUP(U$4,Transactions!$C$5:$M$23,5,FALSE)-IFERROR(VLOOKUP(U$4,Transactions!$C$39:$N$42,5,FALSE),0)))</f>
        <v>20</v>
      </c>
      <c r="W83" s="315">
        <f t="shared" si="117"/>
        <v>43207</v>
      </c>
      <c r="X83" s="88">
        <f>VLOOKUP(W83,'Price Data'!$B$4:$AD$1048576,MATCH(AB$4,'Price Data'!$B$2:$AE$2,0),FALSE)</f>
        <v>102.17</v>
      </c>
      <c r="Y83" s="5">
        <f t="shared" si="147"/>
        <v>102.17</v>
      </c>
      <c r="Z83" s="79"/>
      <c r="AA83" s="212">
        <f>IF(Y83&gt;0,(Y83+SUM(Z$11:Z83))/X$6-1,"N/A")</f>
        <v>1.3490725126475533E-2</v>
      </c>
      <c r="AB83" s="344">
        <f>IF(VLOOKUP(AB$4,Transactions!$C$5:$M$23,7,FALSE)&gt;W83,0,IF(IFERROR(VLOOKUP(AB$4,Transactions!$C$39:$N$42,8,FALSE),0)&gt;W83,VLOOKUP(AB$4,Transactions!$C$5:$M$23,5,FALSE),VLOOKUP(AB$4,Transactions!$C$5:$M$23,5,FALSE)-IFERROR(VLOOKUP(AB$4,Transactions!$C$39:$N$42,5,FALSE),0)))</f>
        <v>12</v>
      </c>
      <c r="AD83" s="315">
        <f t="shared" si="118"/>
        <v>43207</v>
      </c>
      <c r="AE83" s="88">
        <f>VLOOKUP(AD83,'Price Data'!$B$4:$AD$1048576,MATCH(AI$4,'Price Data'!$B$2:$AE$2,0),FALSE)</f>
        <v>71.45</v>
      </c>
      <c r="AF83" s="5">
        <f t="shared" si="148"/>
        <v>71.45</v>
      </c>
      <c r="AG83" s="79"/>
      <c r="AH83" s="212">
        <f>IF(AF83&gt;0,(AF83+SUM(AG$11:AG83))/AE$6-1,"N/A")</f>
        <v>-2.0293432058137939E-2</v>
      </c>
      <c r="AI83" s="344">
        <f>IF(VLOOKUP(AI$4,Transactions!$C$5:$M$23,7,FALSE)&gt;AD83,0,IF(IFERROR(VLOOKUP(AI$4,Transactions!$C$39:$N$42,8,FALSE),0)&gt;AD83,VLOOKUP(AI$4,Transactions!$C$5:$M$23,5,FALSE),VLOOKUP(AI$4,Transactions!$C$5:$M$23,5,FALSE)-IFERROR(VLOOKUP(AI$4,Transactions!$C$39:$N$42,5,FALSE),0)))</f>
        <v>16</v>
      </c>
      <c r="AK83" s="315">
        <f t="shared" si="119"/>
        <v>43207</v>
      </c>
      <c r="AL83" s="88">
        <f>VLOOKUP(AK83,'Price Data'!$B$4:$AD$1048576,MATCH(AP$4,'Price Data'!$B$2:$AE$2,0),FALSE)</f>
        <v>435.45</v>
      </c>
      <c r="AM83" s="5">
        <f t="shared" si="149"/>
        <v>435.45</v>
      </c>
      <c r="AN83" s="79"/>
      <c r="AO83" s="212">
        <f>IF(AM83&gt;0,(AM83+SUM(AN$11:AN83))/AL$6-1,"N/A")</f>
        <v>4.4595307777191229E-2</v>
      </c>
      <c r="AP83" s="344">
        <f>IF(VLOOKUP(AP$4,Transactions!$C$5:$M$23,7,FALSE)&gt;AK83,0,IF(IFERROR(VLOOKUP(AP$4,Transactions!$C$39:$N$42,8,FALSE),0)&gt;AK83,VLOOKUP(AP$4,Transactions!$C$5:$M$23,5,FALSE),VLOOKUP(AP$4,Transactions!$C$5:$M$23,5,FALSE)-IFERROR(VLOOKUP(AP$4,Transactions!$C$39:$N$42,5,FALSE),0)))</f>
        <v>3</v>
      </c>
      <c r="AR83" s="315">
        <f t="shared" si="120"/>
        <v>43207</v>
      </c>
      <c r="AS83" s="88">
        <f>VLOOKUP(AR83,'Price Data'!$B$4:$AD$1048576,MATCH(AW$4,'Price Data'!$B$2:$AE$2,0),FALSE)</f>
        <v>93.59</v>
      </c>
      <c r="AT83" s="5">
        <f t="shared" si="150"/>
        <v>93.59</v>
      </c>
      <c r="AU83" s="79"/>
      <c r="AV83" s="212">
        <f>IF(AT83&gt;0,(AT83+SUM(AU$11:AU83))/AS$6-1,"N/A")</f>
        <v>-2.6371308016878148E-3</v>
      </c>
      <c r="AW83" s="344">
        <f>IF(VLOOKUP(AW$4,Transactions!$C$5:$M$23,7,FALSE)&gt;AR83,0,IF(IFERROR(VLOOKUP(AW$4,Transactions!$C$39:$N$42,8,FALSE),0)&gt;AR83,VLOOKUP(AW$4,Transactions!$C$5:$M$23,5,FALSE),VLOOKUP(AW$4,Transactions!$C$5:$M$23,5,FALSE)-IFERROR(VLOOKUP(AW$4,Transactions!$C$39:$N$42,5,FALSE),0)))</f>
        <v>10</v>
      </c>
      <c r="AY83" s="315">
        <f t="shared" si="121"/>
        <v>43207</v>
      </c>
      <c r="AZ83" s="88">
        <f>VLOOKUP(AY83,'Price Data'!$B$4:$AD$1048576,MATCH(BD$4,'Price Data'!$B$2:$AE$2,0),FALSE)</f>
        <v>123.35</v>
      </c>
      <c r="BA83" s="5">
        <f t="shared" si="151"/>
        <v>123.35</v>
      </c>
      <c r="BB83" s="79"/>
      <c r="BC83" s="212">
        <f>IF(BA83&gt;0,(BA83+SUM(BB$11:BB83))/AZ$6-1,"N/A")</f>
        <v>6.4279551337359742E-2</v>
      </c>
      <c r="BD83" s="344">
        <f>IF(VLOOKUP(BD$4,Transactions!$C$5:$M$23,7,FALSE)&gt;AY83,0,IF(IFERROR(VLOOKUP(BD$4,Transactions!$C$39:$N$42,8,FALSE),0)&gt;AY83,VLOOKUP(BD$4,Transactions!$C$5:$M$23,5,FALSE),VLOOKUP(BD$4,Transactions!$C$5:$M$23,5,FALSE)-IFERROR(VLOOKUP(BD$4,Transactions!$C$39:$N$42,5,FALSE),0)))</f>
        <v>9</v>
      </c>
      <c r="BF83" s="315">
        <f t="shared" si="122"/>
        <v>43207</v>
      </c>
      <c r="BG83" s="88">
        <f>VLOOKUP(BF83,'Price Data'!$B$4:$AD$1048576,MATCH(BK$4,'Price Data'!$B$2:$AE$2,0),FALSE)</f>
        <v>52.38</v>
      </c>
      <c r="BH83" s="5">
        <f t="shared" si="152"/>
        <v>52.38</v>
      </c>
      <c r="BI83" s="79"/>
      <c r="BJ83" s="212">
        <f>IF(BH83&gt;0,(BH83+SUM(BI$11:BI83))/BG$6-1,"N/A")</f>
        <v>-0.13218015665796345</v>
      </c>
      <c r="BK83" s="344">
        <f>IF(VLOOKUP(BK$4,Transactions!$C$5:$M$23,7,FALSE)&gt;BF83,0,IF(IFERROR(VLOOKUP(BK$4,Transactions!$C$39:$N$42,8,FALSE),0)&gt;BF83,VLOOKUP(BK$4,Transactions!$C$5:$M$23,5,FALSE),VLOOKUP(BK$4,Transactions!$C$5:$M$23,5,FALSE)-IFERROR(VLOOKUP(BK$4,Transactions!$C$39:$N$42,5,FALSE),0)))</f>
        <v>10</v>
      </c>
      <c r="BM83" s="315">
        <f t="shared" si="123"/>
        <v>43207</v>
      </c>
      <c r="BN83" s="88">
        <f>VLOOKUP(BM83,'Price Data'!$B$4:$AD$1048576,MATCH(BR$4,'Price Data'!$B$2:$AE$2,0),FALSE)</f>
        <v>57.86</v>
      </c>
      <c r="BO83" s="5">
        <f t="shared" si="153"/>
        <v>57.86</v>
      </c>
      <c r="BP83" s="79"/>
      <c r="BQ83" s="212">
        <f>IF(BO83&gt;0,(BO83+SUM(BP$11:BP83))/BN$6-1,"N/A")</f>
        <v>0.13380281690140849</v>
      </c>
      <c r="BR83" s="344">
        <f>IF(VLOOKUP(BR$4,Transactions!$C$5:$M$23,7,FALSE)&gt;BM83,0,IF(IFERROR(VLOOKUP(BR$4,Transactions!$C$39:$N$42,8,FALSE),0)&gt;BM83,VLOOKUP(BR$4,Transactions!$C$5:$M$23,5,FALSE),VLOOKUP(BR$4,Transactions!$C$5:$M$23,5,FALSE)-IFERROR(VLOOKUP(BR$4,Transactions!$C$39:$N$42,5,FALSE),0)))</f>
        <v>12</v>
      </c>
      <c r="BT83" s="315">
        <f t="shared" si="124"/>
        <v>43207</v>
      </c>
      <c r="BU83" s="88">
        <f>VLOOKUP(BT83,'Price Data'!$B$4:$AD$1048576,MATCH(BY$4,'Price Data'!$B$2:$AE$2,0),FALSE)</f>
        <v>86.06</v>
      </c>
      <c r="BV83" s="5">
        <f t="shared" si="154"/>
        <v>86.06</v>
      </c>
      <c r="BW83" s="79"/>
      <c r="BX83" s="212">
        <f>IF(BV83&gt;0,(BV83+SUM(BW$11:BW83))/BU$6-1,"N/A")</f>
        <v>-4.6869842666960149E-2</v>
      </c>
      <c r="BY83" s="344">
        <f>IF(VLOOKUP(BY$4,Transactions!$C$5:$M$23,7,FALSE)&gt;BT83,0,IF(IFERROR(VLOOKUP(BY$4,Transactions!$C$39:$N$42,8,FALSE),0)&gt;BT83,VLOOKUP(BY$4,Transactions!$C$5:$M$23,5,FALSE),VLOOKUP(BY$4,Transactions!$C$5:$M$23,5,FALSE)-IFERROR(VLOOKUP(BY$4,Transactions!$C$39:$N$42,5,FALSE),0)))</f>
        <v>11</v>
      </c>
      <c r="CA83" s="315">
        <f t="shared" si="125"/>
        <v>43207</v>
      </c>
      <c r="CB83" s="88">
        <f>VLOOKUP(CA83,'Price Data'!$B$4:$AD$1048576,MATCH(CF$4,'Price Data'!$B$2:$AE$2,0),FALSE)</f>
        <v>231.4</v>
      </c>
      <c r="CC83" s="5">
        <f t="shared" si="155"/>
        <v>231.4</v>
      </c>
      <c r="CD83" s="79"/>
      <c r="CE83" s="212">
        <f>IF(CC83&gt;0,(CC83+SUM(CD$11:CD83))/CB$6-1,"N/A")</f>
        <v>1.4656341602135026E-2</v>
      </c>
      <c r="CF83" s="344">
        <f>IF(VLOOKUP(CF$4,Transactions!$C$5:$M$23,7,FALSE)&gt;CA83,0,IF(IFERROR(VLOOKUP(CF$4,Transactions!$C$39:$N$42,8,FALSE),0)&gt;CA83,VLOOKUP(CF$4,Transactions!$C$5:$M$23,5,FALSE),VLOOKUP(CF$4,Transactions!$C$5:$M$23,5,FALSE)-IFERROR(VLOOKUP(CF$4,Transactions!$C$39:$N$42,5,FALSE),0)))</f>
        <v>6</v>
      </c>
      <c r="CH83" s="315">
        <f t="shared" si="126"/>
        <v>43207</v>
      </c>
      <c r="CI83" s="88">
        <f>VLOOKUP(CH83,'Price Data'!$B$4:$AD$1048576,MATCH(CM$4,'Price Data'!$B$2:$AE$2,0),FALSE)</f>
        <v>80.03</v>
      </c>
      <c r="CJ83" s="5">
        <f t="shared" si="156"/>
        <v>80.03</v>
      </c>
      <c r="CK83" s="79"/>
      <c r="CL83" s="212">
        <f>IF(CJ83&gt;0,(CJ83+SUM(CK$11:CK83))/CI$6-1,"N/A")</f>
        <v>8.7068731323010073E-2</v>
      </c>
      <c r="CM83" s="344">
        <f>IF(VLOOKUP(CM$4,Transactions!$C$5:$M$23,7,FALSE)&gt;CH83,0,IF(IFERROR(VLOOKUP(CM$4,Transactions!$C$39:$N$42,8,FALSE),0)&gt;CH83,VLOOKUP(CM$4,Transactions!$C$5:$M$23,5,FALSE),VLOOKUP(CM$4,Transactions!$C$5:$M$23,5,FALSE)-IFERROR(VLOOKUP(CM$4,Transactions!$C$39:$N$42,5,FALSE),0)))</f>
        <v>19</v>
      </c>
      <c r="CO83" s="315">
        <f t="shared" si="127"/>
        <v>43207</v>
      </c>
      <c r="CP83" s="88">
        <f>VLOOKUP(CO83,'Price Data'!$B$4:$AD$1048576,MATCH(CT$4,'Price Data'!$B$2:$AE$2,0),FALSE)</f>
        <v>124.36</v>
      </c>
      <c r="CQ83" s="5">
        <f t="shared" si="157"/>
        <v>124.36</v>
      </c>
      <c r="CR83" s="79"/>
      <c r="CS83" s="212">
        <f>IF(CQ83&gt;0,(CQ83+SUM(CR$11:CR83))/CP$6-1,"N/A")</f>
        <v>0.10946956212175141</v>
      </c>
      <c r="CT83" s="344">
        <f>IF(VLOOKUP(CT$4,Transactions!$C$5:$M$23,7,FALSE)&gt;CO83,0,IF(IFERROR(VLOOKUP(CT$4,Transactions!$C$39:$N$42,8,FALSE),0)&gt;CO83,VLOOKUP(CT$4,Transactions!$C$5:$M$23,5,FALSE),VLOOKUP(CT$4,Transactions!$C$5:$M$23,5,FALSE)-IFERROR(VLOOKUP(CT$4,Transactions!$C$39:$N$42,5,FALSE),0)))</f>
        <v>7</v>
      </c>
      <c r="CV83" s="315">
        <f t="shared" si="128"/>
        <v>43207</v>
      </c>
      <c r="CW83" s="88">
        <f>VLOOKUP(CV83,'Price Data'!$B$4:$AD$1048576,MATCH(DA$4,'Price Data'!$B$2:$AE$2,0),FALSE)</f>
        <v>203.66</v>
      </c>
      <c r="CX83" s="5">
        <f t="shared" si="158"/>
        <v>203.66</v>
      </c>
      <c r="CY83" s="79"/>
      <c r="CZ83" s="212">
        <f>IF(CX83&gt;0,(CX83+SUM(CY$11:CY83))/CW$6-1,"N/A")</f>
        <v>8.4886502578278566E-2</v>
      </c>
      <c r="DA83" s="344">
        <f>IF(VLOOKUP(DA$4,Transactions!$C$5:$M$23,7,FALSE)&gt;CV83,0,IF(IFERROR(VLOOKUP(DA$4,Transactions!$C$39:$N$42,8,FALSE),0)&gt;CV83,VLOOKUP(DA$4,Transactions!$C$5:$M$23,5,FALSE),VLOOKUP(DA$4,Transactions!$C$5:$M$23,5,FALSE)-IFERROR(VLOOKUP(DA$4,Transactions!$C$39:$N$42,5,FALSE),0)))</f>
        <v>9.4038062835574934</v>
      </c>
      <c r="DC83" s="315">
        <f t="shared" si="129"/>
        <v>43207</v>
      </c>
      <c r="DD83" s="88">
        <f>VLOOKUP(DC83,'Price Data'!$B$4:$AD$1048576,MATCH(DH$4,'Price Data'!$B$2:$AE$2,0),FALSE)</f>
        <v>160.29</v>
      </c>
      <c r="DE83" s="5">
        <f t="shared" si="159"/>
        <v>160.29</v>
      </c>
      <c r="DF83" s="79"/>
      <c r="DG83" s="212">
        <f>IF(DE83&gt;0,(DE83+SUM(DF$11:DF83))/DD$6-1,"N/A")</f>
        <v>1.7481191123474904E-2</v>
      </c>
      <c r="DH83" s="344">
        <f>IF(VLOOKUP(DH$4,Transactions!$C$5:$M$23,7,FALSE)&gt;DC83,0,IF(IFERROR(VLOOKUP(DH$4,Transactions!$C$39:$N$42,8,FALSE),0)&gt;DC83,VLOOKUP(DH$4,Transactions!$C$5:$M$23,5,FALSE),VLOOKUP(DH$4,Transactions!$C$5:$M$23,5,FALSE)-IFERROR(VLOOKUP(DH$4,Transactions!$C$39:$N$42,5,FALSE),0)))</f>
        <v>17.508490526540918</v>
      </c>
      <c r="DJ83" s="315">
        <f t="shared" si="130"/>
        <v>43207</v>
      </c>
      <c r="DK83" s="88">
        <f>VLOOKUP(DJ83,'Price Data'!$B$4:$AD$1048576,MATCH(DO$4,'Price Data'!$B$2:$AE$2,0),FALSE)</f>
        <v>252</v>
      </c>
      <c r="DL83" s="5">
        <f t="shared" si="160"/>
        <v>252</v>
      </c>
      <c r="DN83" s="212">
        <f>IF(DL83&gt;0,(DL83+SUM(DM$11:DM83))/DK$6-1,"N/A")</f>
        <v>1.2064611808088488E-2</v>
      </c>
      <c r="DO83" s="344">
        <f>IF(VLOOKUP(DO$4,Transactions!$C$5:$M$23,7,FALSE)&gt;DJ83,0,IF(IFERROR(VLOOKUP(DO$4,Transactions!$C$39:$N$42,8,FALSE),0)&gt;DJ83,VLOOKUP(DO$4,Transactions!$C$5:$M$23,5,FALSE),VLOOKUP(DO$4,Transactions!$C$5:$M$23,5,FALSE)-IFERROR(VLOOKUP(DO$4,Transactions!$C$39:$N$42,5,FALSE),0)))</f>
        <v>8</v>
      </c>
      <c r="DQ83" s="315">
        <f t="shared" si="131"/>
        <v>43207</v>
      </c>
      <c r="DR83" s="88">
        <f>VLOOKUP(DQ83,'Price Data'!$B$4:$AD$1048576,MATCH(DV$4,'Price Data'!$B$2:$AE$2,0),FALSE)</f>
        <v>96.07</v>
      </c>
      <c r="DS83" s="5">
        <f t="shared" si="161"/>
        <v>96.07</v>
      </c>
      <c r="DT83" s="79"/>
      <c r="DU83" s="212">
        <f>IF(DS83&gt;0,(DS83+SUM(DT$11:DT83))/DR$6-1,"N/A")</f>
        <v>0.12801028758475552</v>
      </c>
      <c r="DV83" s="344">
        <f>IF(VLOOKUP(DV$4,Transactions!$C$5:$M$23,7,FALSE)&gt;DQ83,0,IF(IFERROR(VLOOKUP(DV$4,Transactions!$C$39:$N$42,8,FALSE),0)&gt;DQ83,VLOOKUP(DV$4,Transactions!$C$5:$M$23,5,FALSE),VLOOKUP(DV$4,Transactions!$C$5:$M$23,5,FALSE)-IFERROR(VLOOKUP(DV$4,Transactions!$C$39:$N$42,5,FALSE),0)))</f>
        <v>23</v>
      </c>
      <c r="DX83" s="315">
        <f t="shared" si="132"/>
        <v>43207</v>
      </c>
      <c r="DY83" s="88">
        <f>VLOOKUP(DX83,'Price Data'!$B$4:$AD$1048576,MATCH(EC$4,'Price Data'!$B$2:$AE$2,0),FALSE)</f>
        <v>67.510000000000005</v>
      </c>
      <c r="DZ83" s="5">
        <f t="shared" si="162"/>
        <v>0</v>
      </c>
      <c r="EA83" s="79"/>
      <c r="EB83" s="212" t="str">
        <f>IF(DZ83&gt;0,(DZ83+SUM(EA$11:EA83))/DY$6-1,"N/A")</f>
        <v>N/A</v>
      </c>
      <c r="EC83" s="344">
        <f>IF(VLOOKUP(EC$4,Transactions!$C$5:$M$23,7,FALSE)&gt;DX83,0,IF(IFERROR(VLOOKUP(EC$4,Transactions!$C$39:$N$42,8,FALSE),0)&gt;DX83,VLOOKUP(EC$4,Transactions!$C$5:$M$23,5,FALSE),VLOOKUP(EC$4,Transactions!$C$5:$M$23,5,FALSE)-IFERROR(VLOOKUP(EC$4,Transactions!$C$39:$N$42,5,FALSE),0)))</f>
        <v>0</v>
      </c>
      <c r="EF83" s="315">
        <f t="shared" si="133"/>
        <v>43207</v>
      </c>
      <c r="EG83" s="88">
        <f>VLOOKUP(EF83,'Price Data'!$B$4:$AD$1048576,MATCH(EK$4,'Price Data'!$B$2:$AE$2,0),FALSE)</f>
        <v>10.77</v>
      </c>
      <c r="EH83" s="5">
        <f t="shared" si="163"/>
        <v>10.77</v>
      </c>
      <c r="EI83" s="79"/>
      <c r="EJ83" s="212">
        <f>IF(EH83&gt;0,(EH83+SUM(EI$11:EI83))/EG$6-1,"N/A")</f>
        <v>1.9516728624533464E-3</v>
      </c>
      <c r="EK83" s="344">
        <f>IF(VLOOKUP(EK$4,Transactions!$C$26:$M$34,7,FALSE)&gt;EF83,0,IF(IFERROR(VLOOKUP(EK$4,Transactions!$C$45:$N120,8,FALSE),0)&gt;EF83,VLOOKUP(EK$4,Transactions!$C$26:$M$34,5,FALSE),VLOOKUP(EK$4,Transactions!$C$26:$M$34,5,FALSE)-IFERROR(VLOOKUP(EK$4,Transactions!$C$45:$N$47,5,FALSE),0)))</f>
        <v>181.2267657992565</v>
      </c>
      <c r="EM83" s="315">
        <f t="shared" si="134"/>
        <v>43207</v>
      </c>
      <c r="EN83" s="88">
        <f>VLOOKUP(EM83,'Price Data'!$B$4:$AD$1048576,MATCH(ER$4,'Price Data'!$B$2:$AE$2,0),FALSE)</f>
        <v>86.46</v>
      </c>
      <c r="EO83" s="5">
        <f t="shared" si="164"/>
        <v>86.46</v>
      </c>
      <c r="EP83" s="79"/>
      <c r="EQ83" s="212">
        <f>IF(EO83&gt;0,(EO83+SUM(EP$11:EP83))/EN$6-1,"N/A")</f>
        <v>2.9337611735043012E-3</v>
      </c>
      <c r="ER83" s="344">
        <f>IF(VLOOKUP(ER$4,Transactions!$C$26:$M$34,7,FALSE)&gt;EM83,0,IF(IFERROR(VLOOKUP(ER$4,Transactions!$C$45:$N120,8,FALSE),0)&gt;EM83,VLOOKUP(ER$4,Transactions!$C$26:$M$34,5,FALSE),VLOOKUP(ER$4,Transactions!$C$26:$M$34,5,FALSE)-IFERROR(VLOOKUP(ER$4,Transactions!$C$45:$N$47,5,FALSE),0)))</f>
        <v>0</v>
      </c>
      <c r="ET83" s="315">
        <f t="shared" si="135"/>
        <v>43207</v>
      </c>
      <c r="EU83" s="88">
        <f>VLOOKUP(ET83,'Price Data'!$B$4:$AD$1048576,MATCH(EY$4,'Price Data'!$B$2:$AE$2,0),FALSE)</f>
        <v>84.51</v>
      </c>
      <c r="EV83" s="5">
        <f t="shared" si="165"/>
        <v>84.51</v>
      </c>
      <c r="EW83" s="79"/>
      <c r="EX83" s="212">
        <f>IF(EV83&gt;0,(EV83+SUM(EW$11:EW83))/EU$6-1,"N/A")</f>
        <v>-2.4796887515734056E-2</v>
      </c>
      <c r="EY83" s="344">
        <f>IF(VLOOKUP(EY$4,Transactions!$C$26:$M$34,7,FALSE)&gt;ET83,0,IF(IFERROR(VLOOKUP(EY$4,Transactions!$C$45:$N120,8,FALSE),0)&gt;ET83,VLOOKUP(EY$4,Transactions!$C$26:$M$34,5,FALSE),VLOOKUP(EY$4,Transactions!$C$26:$M$34,5,FALSE)-IFERROR(VLOOKUP(EY$4,Transactions!$C$45:$N$47,5,FALSE),0)))</f>
        <v>12.608879734523402</v>
      </c>
      <c r="FA83" s="315">
        <f t="shared" si="136"/>
        <v>43207</v>
      </c>
      <c r="FB83" s="88">
        <f>VLOOKUP(FA83,'Price Data'!$B$4:$AD$1048576,MATCH(FF$4,'Price Data'!$B$2:$AE$2,0),FALSE)</f>
        <v>50.18</v>
      </c>
      <c r="FC83" s="5">
        <f t="shared" si="166"/>
        <v>50.18</v>
      </c>
      <c r="FD83" s="79"/>
      <c r="FE83" s="212">
        <f>IF(FC83&gt;0,(FC83+SUM(FD$11:FD83))/FB$6-1,"N/A")</f>
        <v>-1.48039789350497E-2</v>
      </c>
      <c r="FF83" s="344">
        <f>IF(VLOOKUP(FF$4,Transactions!$C$26:$M$34,7,FALSE)&gt;FA83,0,IF(IFERROR(VLOOKUP(FF$4,Transactions!$C$45:$N120,8,FALSE),0)&gt;FA83,VLOOKUP(FF$4,Transactions!$C$26:$M$34,5,FALSE),VLOOKUP(FF$4,Transactions!$C$26:$M$34,5,FALSE)-IFERROR(VLOOKUP(FF$4,Transactions!$C$45:$N$47,5,FALSE),0)))</f>
        <v>20.356738833625901</v>
      </c>
      <c r="FH83" s="315">
        <f t="shared" si="137"/>
        <v>43207</v>
      </c>
      <c r="FI83" s="88">
        <f>VLOOKUP(FH83,'Price Data'!$B$4:$AD$1048576,MATCH(FM$4,'Price Data'!$B$2:$AE$2,0),FALSE)</f>
        <v>24.33</v>
      </c>
      <c r="FJ83" s="5">
        <f t="shared" si="167"/>
        <v>24.33</v>
      </c>
      <c r="FK83" s="79"/>
      <c r="FL83" s="212">
        <f>IF(FJ83&gt;0,(FJ83+SUM(FK$11:FK83))/FI$6-1,"N/A")</f>
        <v>1.5605749486651277E-3</v>
      </c>
      <c r="FM83" s="344">
        <f>IF(VLOOKUP(FM$4,Transactions!$C$26:$M$34,7,FALSE)&gt;FH83,0,IF(IFERROR(VLOOKUP(FM$4,Transactions!$C$45:$N120,8,FALSE),0)&gt;FH83,VLOOKUP(FM$4,Transactions!$C$26:$M$34,5,FALSE),VLOOKUP(FM$4,Transactions!$C$26:$M$34,5,FALSE)-IFERROR(VLOOKUP(FM$4,Transactions!$C$45:$N$47,5,FALSE),0)))</f>
        <v>64.516221765913755</v>
      </c>
      <c r="FO83" s="315">
        <f t="shared" si="138"/>
        <v>43207</v>
      </c>
      <c r="FP83" s="88">
        <f>VLOOKUP(FO83,'Price Data'!$B$4:$AD$1048576,MATCH(FT$4,'Price Data'!$B$2:$AE$2,0),FALSE)</f>
        <v>102.59</v>
      </c>
      <c r="FQ83" s="5">
        <f t="shared" si="168"/>
        <v>102.59</v>
      </c>
      <c r="FR83" s="79"/>
      <c r="FS83" s="212">
        <f>IF(FQ83&gt;0,(FQ83+SUM(FR$11:FR83))/FP$6-1,"N/A")</f>
        <v>-2.347257743677178E-2</v>
      </c>
      <c r="FT83" s="344">
        <f>IF(VLOOKUP(FT$4,Transactions!$C$26:$M$34,7,FALSE)&gt;FO83,0,IF(IFERROR(VLOOKUP(FT$4,Transactions!$C$45:$N120,8,FALSE),0)&gt;FO83,VLOOKUP(FT$4,Transactions!$C$26:$M$34,5,FALSE),VLOOKUP(FT$4,Transactions!$C$26:$M$34,5,FALSE)-IFERROR(VLOOKUP(FT$4,Transactions!$C$45:$N$47,5,FALSE),0)))</f>
        <v>4.6685611442644692</v>
      </c>
      <c r="FV83" s="315">
        <f t="shared" si="139"/>
        <v>43207</v>
      </c>
      <c r="FW83" s="88">
        <f>VLOOKUP(FV83,'Price Data'!$B$4:$AD$1048576,MATCH(GA$4,'Price Data'!$B$2:$AE$2,0),FALSE)</f>
        <v>112.03</v>
      </c>
      <c r="FX83" s="5">
        <f t="shared" si="169"/>
        <v>0</v>
      </c>
      <c r="FY83" s="79"/>
      <c r="FZ83" s="212" t="str">
        <f>IF(FX83&gt;0,(FX83+SUM(FY$11:FY83))/FW$6-1,"N/A")</f>
        <v>N/A</v>
      </c>
      <c r="GA83" s="344">
        <f>IF(VLOOKUP(GA$4,Transactions!$C$26:$M$34,7,FALSE)&gt;FV83,0,IF(IFERROR(VLOOKUP(GA$4,Transactions!$C$45:$N120,8,FALSE),0)&gt;FV83,VLOOKUP(GA$4,Transactions!$C$26:$M$34,5,FALSE),VLOOKUP(GA$4,Transactions!$C$26:$M$34,5,FALSE)-IFERROR(VLOOKUP(GA$4,Transactions!$C$45:$N$47,5,FALSE),0)))</f>
        <v>0</v>
      </c>
      <c r="GD83" s="315">
        <f t="shared" si="140"/>
        <v>43207</v>
      </c>
      <c r="GE83" s="88">
        <f>VLOOKUP(GD83,'Price Data'!$B$4:$AD$1048576,MATCH(GI$4,'Price Data'!$B$2:$AE$2,0),FALSE)</f>
        <v>1604.5119999999999</v>
      </c>
      <c r="GF83" s="5">
        <f t="shared" si="170"/>
        <v>1604.5119999999999</v>
      </c>
      <c r="GH83" s="212">
        <f>IF(GF83&gt;0,(GF83+SUM(GG$11:GG83))/GE$6-1,"N/A")</f>
        <v>1.3736676838706829E-2</v>
      </c>
      <c r="GI83" s="374">
        <v>0.5</v>
      </c>
      <c r="GK83" s="315">
        <f t="shared" si="141"/>
        <v>43207</v>
      </c>
      <c r="GL83" s="88">
        <f>VLOOKUP(GK83,'Price Data'!$B$4:$AD$1048576,MATCH(GP$4,'Price Data'!$B$2:$AE$2,0),FALSE)</f>
        <v>2116.4299999999998</v>
      </c>
      <c r="GM83" s="5">
        <f t="shared" si="112"/>
        <v>2116.4299999999998</v>
      </c>
      <c r="GN83" s="79"/>
      <c r="GO83" s="212">
        <f>IF(GM83&gt;0,(GM83+SUM(GN$11:GN83))/GL$6-1,"N/A")</f>
        <v>6.1708146140864173E-3</v>
      </c>
      <c r="GP83" s="374">
        <v>0.2</v>
      </c>
      <c r="GR83" s="315">
        <f t="shared" si="142"/>
        <v>43207</v>
      </c>
      <c r="GS83" s="88">
        <f>VLOOKUP(GR83,'Price Data'!$B$4:$AD$1048576,MATCH(GW$4,'Price Data'!$B$2:$AE$2,0),FALSE)</f>
        <v>2014.44</v>
      </c>
      <c r="GT83" s="5">
        <f t="shared" si="85"/>
        <v>2014.44</v>
      </c>
      <c r="GV83" s="212">
        <f>IF(GT83&gt;0,(GT83+SUM(GU$11:GU83))/GS$6-1,"N/A")</f>
        <v>-1.5603238905965156E-2</v>
      </c>
      <c r="GW83" s="374">
        <v>0.3</v>
      </c>
    </row>
    <row r="84" spans="1:205" x14ac:dyDescent="0.25">
      <c r="A84">
        <v>74</v>
      </c>
      <c r="B84" s="315">
        <f>'Price Data'!B78</f>
        <v>43208</v>
      </c>
      <c r="C84" s="200">
        <f t="shared" si="143"/>
        <v>21938.488578215358</v>
      </c>
      <c r="D84" s="200">
        <f t="shared" si="113"/>
        <v>0</v>
      </c>
      <c r="E84" s="200">
        <f t="shared" si="145"/>
        <v>6078.7881823405323</v>
      </c>
      <c r="F84" s="200">
        <f t="shared" si="114"/>
        <v>0</v>
      </c>
      <c r="I84" s="315">
        <f t="shared" si="115"/>
        <v>43208</v>
      </c>
      <c r="J84" s="88">
        <f>VLOOKUP(I84,'Price Data'!$B$4:$AD$1048576,MATCH(N$4,'Price Data'!$B$2:$AE$2,0),FALSE)</f>
        <v>66.61</v>
      </c>
      <c r="K84" s="5">
        <f t="shared" si="86"/>
        <v>0</v>
      </c>
      <c r="M84" s="212" t="str">
        <f>IF(K84&gt;0,(K84+SUM(L$11:L84))/J$6-1,"N/A")</f>
        <v>N/A</v>
      </c>
      <c r="N84" s="344">
        <f>IF(VLOOKUP(N$4,Transactions!$C$5:$M$23,7,FALSE)&gt;I84,0,IF(IFERROR(VLOOKUP(N$4,Transactions!$C$39:$N$42,8,FALSE),0)&gt;I84,VLOOKUP(N$4,Transactions!$C$5:$M$23,5,FALSE),VLOOKUP(N$4,Transactions!$C$5:$M$23,5,FALSE)-IFERROR(VLOOKUP(N$4,Transactions!$C$39:$N$42,5,FALSE),0)))</f>
        <v>0</v>
      </c>
      <c r="P84" s="315">
        <f t="shared" si="116"/>
        <v>43208</v>
      </c>
      <c r="Q84" s="88">
        <f>VLOOKUP(P84,'Price Data'!$B$4:$AD$1048576,MATCH(U$4,'Price Data'!$B$2:$AE$2,0),FALSE)</f>
        <v>59.99</v>
      </c>
      <c r="R84" s="5">
        <f t="shared" si="146"/>
        <v>59.99</v>
      </c>
      <c r="T84" s="212">
        <f>IF(R84&gt;0,(R84+SUM(S$11:S84))/Q$6-1,"N/A")</f>
        <v>5.7092511013215885E-2</v>
      </c>
      <c r="U84" s="344">
        <f>IF(VLOOKUP(U$4,Transactions!$C$5:$M$23,7,FALSE)&gt;P84,0,IF(IFERROR(VLOOKUP(U$4,Transactions!$C$39:$N$42,8,FALSE),0)&gt;P84,VLOOKUP(U$4,Transactions!$C$5:$M$23,5,FALSE),VLOOKUP(U$4,Transactions!$C$5:$M$23,5,FALSE)-IFERROR(VLOOKUP(U$4,Transactions!$C$39:$N$42,5,FALSE),0)))</f>
        <v>20</v>
      </c>
      <c r="W84" s="315">
        <f t="shared" si="117"/>
        <v>43208</v>
      </c>
      <c r="X84" s="88">
        <f>VLOOKUP(W84,'Price Data'!$B$4:$AD$1048576,MATCH(AB$4,'Price Data'!$B$2:$AE$2,0),FALSE)</f>
        <v>101.21</v>
      </c>
      <c r="Y84" s="5">
        <f t="shared" si="147"/>
        <v>101.21</v>
      </c>
      <c r="Z84" s="79"/>
      <c r="AA84" s="212">
        <f>IF(Y84&gt;0,(Y84+SUM(Z$11:Z84))/X$6-1,"N/A")</f>
        <v>3.9678603313162419E-3</v>
      </c>
      <c r="AB84" s="344">
        <f>IF(VLOOKUP(AB$4,Transactions!$C$5:$M$23,7,FALSE)&gt;W84,0,IF(IFERROR(VLOOKUP(AB$4,Transactions!$C$39:$N$42,8,FALSE),0)&gt;W84,VLOOKUP(AB$4,Transactions!$C$5:$M$23,5,FALSE),VLOOKUP(AB$4,Transactions!$C$5:$M$23,5,FALSE)-IFERROR(VLOOKUP(AB$4,Transactions!$C$39:$N$42,5,FALSE),0)))</f>
        <v>12</v>
      </c>
      <c r="AD84" s="315">
        <f t="shared" si="118"/>
        <v>43208</v>
      </c>
      <c r="AE84" s="88">
        <f>VLOOKUP(AD84,'Price Data'!$B$4:$AD$1048576,MATCH(AI$4,'Price Data'!$B$2:$AE$2,0),FALSE)</f>
        <v>71.099999999999994</v>
      </c>
      <c r="AF84" s="5">
        <f t="shared" si="148"/>
        <v>71.099999999999994</v>
      </c>
      <c r="AG84" s="79"/>
      <c r="AH84" s="212">
        <f>IF(AF84&gt;0,(AF84+SUM(AG$11:AG84))/AE$6-1,"N/A")</f>
        <v>-2.5092554504319353E-2</v>
      </c>
      <c r="AI84" s="344">
        <f>IF(VLOOKUP(AI$4,Transactions!$C$5:$M$23,7,FALSE)&gt;AD84,0,IF(IFERROR(VLOOKUP(AI$4,Transactions!$C$39:$N$42,8,FALSE),0)&gt;AD84,VLOOKUP(AI$4,Transactions!$C$5:$M$23,5,FALSE),VLOOKUP(AI$4,Transactions!$C$5:$M$23,5,FALSE)-IFERROR(VLOOKUP(AI$4,Transactions!$C$39:$N$42,5,FALSE),0)))</f>
        <v>16</v>
      </c>
      <c r="AK84" s="315">
        <f t="shared" si="119"/>
        <v>43208</v>
      </c>
      <c r="AL84" s="88">
        <f>VLOOKUP(AK84,'Price Data'!$B$4:$AD$1048576,MATCH(AP$4,'Price Data'!$B$2:$AE$2,0),FALSE)</f>
        <v>471.03</v>
      </c>
      <c r="AM84" s="5">
        <f t="shared" si="149"/>
        <v>471.03</v>
      </c>
      <c r="AN84" s="79"/>
      <c r="AO84" s="212">
        <f>IF(AM84&gt;0,(AM84+SUM(AN$11:AN84))/AL$6-1,"N/A")</f>
        <v>0.12994770426522084</v>
      </c>
      <c r="AP84" s="344">
        <f>IF(VLOOKUP(AP$4,Transactions!$C$5:$M$23,7,FALSE)&gt;AK84,0,IF(IFERROR(VLOOKUP(AP$4,Transactions!$C$39:$N$42,8,FALSE),0)&gt;AK84,VLOOKUP(AP$4,Transactions!$C$5:$M$23,5,FALSE),VLOOKUP(AP$4,Transactions!$C$5:$M$23,5,FALSE)-IFERROR(VLOOKUP(AP$4,Transactions!$C$39:$N$42,5,FALSE),0)))</f>
        <v>3</v>
      </c>
      <c r="AR84" s="315">
        <f t="shared" si="120"/>
        <v>43208</v>
      </c>
      <c r="AS84" s="88">
        <f>VLOOKUP(AR84,'Price Data'!$B$4:$AD$1048576,MATCH(AW$4,'Price Data'!$B$2:$AE$2,0),FALSE)</f>
        <v>94.32</v>
      </c>
      <c r="AT84" s="5">
        <f t="shared" si="150"/>
        <v>94.32</v>
      </c>
      <c r="AU84" s="79"/>
      <c r="AV84" s="212">
        <f>IF(AT84&gt;0,(AT84+SUM(AU$11:AU84))/AS$6-1,"N/A")</f>
        <v>5.0632911392403113E-3</v>
      </c>
      <c r="AW84" s="344">
        <f>IF(VLOOKUP(AW$4,Transactions!$C$5:$M$23,7,FALSE)&gt;AR84,0,IF(IFERROR(VLOOKUP(AW$4,Transactions!$C$39:$N$42,8,FALSE),0)&gt;AR84,VLOOKUP(AW$4,Transactions!$C$5:$M$23,5,FALSE),VLOOKUP(AW$4,Transactions!$C$5:$M$23,5,FALSE)-IFERROR(VLOOKUP(AW$4,Transactions!$C$39:$N$42,5,FALSE),0)))</f>
        <v>10</v>
      </c>
      <c r="AY84" s="315">
        <f t="shared" si="121"/>
        <v>43208</v>
      </c>
      <c r="AZ84" s="88">
        <f>VLOOKUP(AY84,'Price Data'!$B$4:$AD$1048576,MATCH(BD$4,'Price Data'!$B$2:$AE$2,0),FALSE)</f>
        <v>124.46</v>
      </c>
      <c r="BA84" s="5">
        <f t="shared" si="151"/>
        <v>124.46</v>
      </c>
      <c r="BB84" s="79"/>
      <c r="BC84" s="212">
        <f>IF(BA84&gt;0,(BA84+SUM(BB$11:BB84))/AZ$6-1,"N/A")</f>
        <v>7.3856773080241522E-2</v>
      </c>
      <c r="BD84" s="344">
        <f>IF(VLOOKUP(BD$4,Transactions!$C$5:$M$23,7,FALSE)&gt;AY84,0,IF(IFERROR(VLOOKUP(BD$4,Transactions!$C$39:$N$42,8,FALSE),0)&gt;AY84,VLOOKUP(BD$4,Transactions!$C$5:$M$23,5,FALSE),VLOOKUP(BD$4,Transactions!$C$5:$M$23,5,FALSE)-IFERROR(VLOOKUP(BD$4,Transactions!$C$39:$N$42,5,FALSE),0)))</f>
        <v>9</v>
      </c>
      <c r="BF84" s="315">
        <f t="shared" si="122"/>
        <v>43208</v>
      </c>
      <c r="BG84" s="88">
        <f>VLOOKUP(BF84,'Price Data'!$B$4:$AD$1048576,MATCH(BK$4,'Price Data'!$B$2:$AE$2,0),FALSE)</f>
        <v>52.3</v>
      </c>
      <c r="BH84" s="5">
        <f t="shared" si="152"/>
        <v>52.3</v>
      </c>
      <c r="BI84" s="79"/>
      <c r="BJ84" s="212">
        <f>IF(BH84&gt;0,(BH84+SUM(BI$11:BI84))/BG$6-1,"N/A")</f>
        <v>-0.13348563968668414</v>
      </c>
      <c r="BK84" s="344">
        <f>IF(VLOOKUP(BK$4,Transactions!$C$5:$M$23,7,FALSE)&gt;BF84,0,IF(IFERROR(VLOOKUP(BK$4,Transactions!$C$39:$N$42,8,FALSE),0)&gt;BF84,VLOOKUP(BK$4,Transactions!$C$5:$M$23,5,FALSE),VLOOKUP(BK$4,Transactions!$C$5:$M$23,5,FALSE)-IFERROR(VLOOKUP(BK$4,Transactions!$C$39:$N$42,5,FALSE),0)))</f>
        <v>10</v>
      </c>
      <c r="BM84" s="315">
        <f t="shared" si="123"/>
        <v>43208</v>
      </c>
      <c r="BN84" s="88">
        <f>VLOOKUP(BM84,'Price Data'!$B$4:$AD$1048576,MATCH(BR$4,'Price Data'!$B$2:$AE$2,0),FALSE)</f>
        <v>54.73</v>
      </c>
      <c r="BO84" s="5">
        <f t="shared" si="153"/>
        <v>54.73</v>
      </c>
      <c r="BP84" s="79"/>
      <c r="BQ84" s="212">
        <f>IF(BO84&gt;0,(BO84+SUM(BP$11:BP84))/BN$6-1,"N/A")</f>
        <v>7.2574334898278581E-2</v>
      </c>
      <c r="BR84" s="344">
        <f>IF(VLOOKUP(BR$4,Transactions!$C$5:$M$23,7,FALSE)&gt;BM84,0,IF(IFERROR(VLOOKUP(BR$4,Transactions!$C$39:$N$42,8,FALSE),0)&gt;BM84,VLOOKUP(BR$4,Transactions!$C$5:$M$23,5,FALSE),VLOOKUP(BR$4,Transactions!$C$5:$M$23,5,FALSE)-IFERROR(VLOOKUP(BR$4,Transactions!$C$39:$N$42,5,FALSE),0)))</f>
        <v>12</v>
      </c>
      <c r="BT84" s="315">
        <f t="shared" si="124"/>
        <v>43208</v>
      </c>
      <c r="BU84" s="88">
        <f>VLOOKUP(BT84,'Price Data'!$B$4:$AD$1048576,MATCH(BY$4,'Price Data'!$B$2:$AE$2,0),FALSE)</f>
        <v>85.49</v>
      </c>
      <c r="BV84" s="5">
        <f t="shared" si="154"/>
        <v>85.49</v>
      </c>
      <c r="BW84" s="79"/>
      <c r="BX84" s="212">
        <f>IF(BV84&gt;0,(BV84+SUM(BW$11:BW84))/BU$6-1,"N/A")</f>
        <v>-5.3141159643525282E-2</v>
      </c>
      <c r="BY84" s="344">
        <f>IF(VLOOKUP(BY$4,Transactions!$C$5:$M$23,7,FALSE)&gt;BT84,0,IF(IFERROR(VLOOKUP(BY$4,Transactions!$C$39:$N$42,8,FALSE),0)&gt;BT84,VLOOKUP(BY$4,Transactions!$C$5:$M$23,5,FALSE),VLOOKUP(BY$4,Transactions!$C$5:$M$23,5,FALSE)-IFERROR(VLOOKUP(BY$4,Transactions!$C$39:$N$42,5,FALSE),0)))</f>
        <v>11</v>
      </c>
      <c r="CA84" s="315">
        <f t="shared" si="125"/>
        <v>43208</v>
      </c>
      <c r="CB84" s="88">
        <f>VLOOKUP(CA84,'Price Data'!$B$4:$AD$1048576,MATCH(CF$4,'Price Data'!$B$2:$AE$2,0),FALSE)</f>
        <v>232.16</v>
      </c>
      <c r="CC84" s="5">
        <f t="shared" si="155"/>
        <v>232.16</v>
      </c>
      <c r="CD84" s="79"/>
      <c r="CE84" s="212">
        <f>IF(CC84&gt;0,(CC84+SUM(CD$11:CD84))/CB$6-1,"N/A")</f>
        <v>1.7981362383514998E-2</v>
      </c>
      <c r="CF84" s="344">
        <f>IF(VLOOKUP(CF$4,Transactions!$C$5:$M$23,7,FALSE)&gt;CA84,0,IF(IFERROR(VLOOKUP(CF$4,Transactions!$C$39:$N$42,8,FALSE),0)&gt;CA84,VLOOKUP(CF$4,Transactions!$C$5:$M$23,5,FALSE),VLOOKUP(CF$4,Transactions!$C$5:$M$23,5,FALSE)-IFERROR(VLOOKUP(CF$4,Transactions!$C$39:$N$42,5,FALSE),0)))</f>
        <v>6</v>
      </c>
      <c r="CH84" s="315">
        <f t="shared" si="126"/>
        <v>43208</v>
      </c>
      <c r="CI84" s="88">
        <f>VLOOKUP(CH84,'Price Data'!$B$4:$AD$1048576,MATCH(CM$4,'Price Data'!$B$2:$AE$2,0),FALSE)</f>
        <v>80.34</v>
      </c>
      <c r="CJ84" s="5">
        <f t="shared" si="156"/>
        <v>80.34</v>
      </c>
      <c r="CK84" s="79"/>
      <c r="CL84" s="212">
        <f>IF(CJ84&gt;0,(CJ84+SUM(CK$11:CK84))/CI$6-1,"N/A")</f>
        <v>9.1279543602281965E-2</v>
      </c>
      <c r="CM84" s="344">
        <f>IF(VLOOKUP(CM$4,Transactions!$C$5:$M$23,7,FALSE)&gt;CH84,0,IF(IFERROR(VLOOKUP(CM$4,Transactions!$C$39:$N$42,8,FALSE),0)&gt;CH84,VLOOKUP(CM$4,Transactions!$C$5:$M$23,5,FALSE),VLOOKUP(CM$4,Transactions!$C$5:$M$23,5,FALSE)-IFERROR(VLOOKUP(CM$4,Transactions!$C$39:$N$42,5,FALSE),0)))</f>
        <v>19</v>
      </c>
      <c r="CO84" s="315">
        <f t="shared" si="127"/>
        <v>43208</v>
      </c>
      <c r="CP84" s="88">
        <f>VLOOKUP(CO84,'Price Data'!$B$4:$AD$1048576,MATCH(CT$4,'Price Data'!$B$2:$AE$2,0),FALSE)</f>
        <v>123.78</v>
      </c>
      <c r="CQ84" s="5">
        <f t="shared" si="157"/>
        <v>123.78</v>
      </c>
      <c r="CR84" s="79"/>
      <c r="CS84" s="212">
        <f>IF(CQ84&gt;0,(CQ84+SUM(CR$11:CR84))/CP$6-1,"N/A")</f>
        <v>0.10430758276966889</v>
      </c>
      <c r="CT84" s="344">
        <f>IF(VLOOKUP(CT$4,Transactions!$C$5:$M$23,7,FALSE)&gt;CO84,0,IF(IFERROR(VLOOKUP(CT$4,Transactions!$C$39:$N$42,8,FALSE),0)&gt;CO84,VLOOKUP(CT$4,Transactions!$C$5:$M$23,5,FALSE),VLOOKUP(CT$4,Transactions!$C$5:$M$23,5,FALSE)-IFERROR(VLOOKUP(CT$4,Transactions!$C$39:$N$42,5,FALSE),0)))</f>
        <v>7</v>
      </c>
      <c r="CV84" s="315">
        <f t="shared" si="128"/>
        <v>43208</v>
      </c>
      <c r="CW84" s="88">
        <f>VLOOKUP(CV84,'Price Data'!$B$4:$AD$1048576,MATCH(DA$4,'Price Data'!$B$2:$AE$2,0),FALSE)</f>
        <v>205.41</v>
      </c>
      <c r="CX84" s="5">
        <f t="shared" si="158"/>
        <v>205.41</v>
      </c>
      <c r="CY84" s="79"/>
      <c r="CZ84" s="212">
        <f>IF(CX84&gt;0,(CX84+SUM(CY$11:CY84))/CW$6-1,"N/A")</f>
        <v>9.4189569932486172E-2</v>
      </c>
      <c r="DA84" s="344">
        <f>IF(VLOOKUP(DA$4,Transactions!$C$5:$M$23,7,FALSE)&gt;CV84,0,IF(IFERROR(VLOOKUP(DA$4,Transactions!$C$39:$N$42,8,FALSE),0)&gt;CV84,VLOOKUP(DA$4,Transactions!$C$5:$M$23,5,FALSE),VLOOKUP(DA$4,Transactions!$C$5:$M$23,5,FALSE)-IFERROR(VLOOKUP(DA$4,Transactions!$C$39:$N$42,5,FALSE),0)))</f>
        <v>9.4038062835574934</v>
      </c>
      <c r="DC84" s="315">
        <f t="shared" si="129"/>
        <v>43208</v>
      </c>
      <c r="DD84" s="88">
        <f>VLOOKUP(DC84,'Price Data'!$B$4:$AD$1048576,MATCH(DH$4,'Price Data'!$B$2:$AE$2,0),FALSE)</f>
        <v>160.5</v>
      </c>
      <c r="DE84" s="5">
        <f t="shared" si="159"/>
        <v>160.5</v>
      </c>
      <c r="DF84" s="79"/>
      <c r="DG84" s="212">
        <f>IF(DE84&gt;0,(DE84+SUM(DF$11:DF84))/DD$6-1,"N/A")</f>
        <v>1.8808876525257867E-2</v>
      </c>
      <c r="DH84" s="344">
        <f>IF(VLOOKUP(DH$4,Transactions!$C$5:$M$23,7,FALSE)&gt;DC84,0,IF(IFERROR(VLOOKUP(DH$4,Transactions!$C$39:$N$42,8,FALSE),0)&gt;DC84,VLOOKUP(DH$4,Transactions!$C$5:$M$23,5,FALSE),VLOOKUP(DH$4,Transactions!$C$5:$M$23,5,FALSE)-IFERROR(VLOOKUP(DH$4,Transactions!$C$39:$N$42,5,FALSE),0)))</f>
        <v>17.508490526540918</v>
      </c>
      <c r="DJ84" s="315">
        <f t="shared" si="130"/>
        <v>43208</v>
      </c>
      <c r="DK84" s="88">
        <f>VLOOKUP(DJ84,'Price Data'!$B$4:$AD$1048576,MATCH(DO$4,'Price Data'!$B$2:$AE$2,0),FALSE)</f>
        <v>255.53</v>
      </c>
      <c r="DL84" s="5">
        <f t="shared" si="160"/>
        <v>255.53</v>
      </c>
      <c r="DN84" s="212">
        <f>IF(DL84&gt;0,(DL84+SUM(DM$11:DM84))/DK$6-1,"N/A")</f>
        <v>2.6213475489999416E-2</v>
      </c>
      <c r="DO84" s="344">
        <f>IF(VLOOKUP(DO$4,Transactions!$C$5:$M$23,7,FALSE)&gt;DJ84,0,IF(IFERROR(VLOOKUP(DO$4,Transactions!$C$39:$N$42,8,FALSE),0)&gt;DJ84,VLOOKUP(DO$4,Transactions!$C$5:$M$23,5,FALSE),VLOOKUP(DO$4,Transactions!$C$5:$M$23,5,FALSE)-IFERROR(VLOOKUP(DO$4,Transactions!$C$39:$N$42,5,FALSE),0)))</f>
        <v>8</v>
      </c>
      <c r="DQ84" s="315">
        <f t="shared" si="131"/>
        <v>43208</v>
      </c>
      <c r="DR84" s="88">
        <f>VLOOKUP(DQ84,'Price Data'!$B$4:$AD$1048576,MATCH(DV$4,'Price Data'!$B$2:$AE$2,0),FALSE)</f>
        <v>96.44</v>
      </c>
      <c r="DS84" s="5">
        <f t="shared" si="161"/>
        <v>96.44</v>
      </c>
      <c r="DT84" s="79"/>
      <c r="DU84" s="212">
        <f>IF(DS84&gt;0,(DS84+SUM(DT$11:DT84))/DR$6-1,"N/A")</f>
        <v>0.13233574935702586</v>
      </c>
      <c r="DV84" s="344">
        <f>IF(VLOOKUP(DV$4,Transactions!$C$5:$M$23,7,FALSE)&gt;DQ84,0,IF(IFERROR(VLOOKUP(DV$4,Transactions!$C$39:$N$42,8,FALSE),0)&gt;DQ84,VLOOKUP(DV$4,Transactions!$C$5:$M$23,5,FALSE),VLOOKUP(DV$4,Transactions!$C$5:$M$23,5,FALSE)-IFERROR(VLOOKUP(DV$4,Transactions!$C$39:$N$42,5,FALSE),0)))</f>
        <v>23</v>
      </c>
      <c r="DX84" s="315">
        <f t="shared" si="132"/>
        <v>43208</v>
      </c>
      <c r="DY84" s="88">
        <f>VLOOKUP(DX84,'Price Data'!$B$4:$AD$1048576,MATCH(EC$4,'Price Data'!$B$2:$AE$2,0),FALSE)</f>
        <v>66.2</v>
      </c>
      <c r="DZ84" s="5">
        <f t="shared" si="162"/>
        <v>0</v>
      </c>
      <c r="EA84" s="79"/>
      <c r="EB84" s="212" t="str">
        <f>IF(DZ84&gt;0,(DZ84+SUM(EA$11:EA84))/DY$6-1,"N/A")</f>
        <v>N/A</v>
      </c>
      <c r="EC84" s="344">
        <f>IF(VLOOKUP(EC$4,Transactions!$C$5:$M$23,7,FALSE)&gt;DX84,0,IF(IFERROR(VLOOKUP(EC$4,Transactions!$C$39:$N$42,8,FALSE),0)&gt;DX84,VLOOKUP(EC$4,Transactions!$C$5:$M$23,5,FALSE),VLOOKUP(EC$4,Transactions!$C$5:$M$23,5,FALSE)-IFERROR(VLOOKUP(EC$4,Transactions!$C$39:$N$42,5,FALSE),0)))</f>
        <v>0</v>
      </c>
      <c r="EF84" s="315">
        <f t="shared" si="133"/>
        <v>43208</v>
      </c>
      <c r="EG84" s="88">
        <f>VLOOKUP(EF84,'Price Data'!$B$4:$AD$1048576,MATCH(EK$4,'Price Data'!$B$2:$AE$2,0),FALSE)</f>
        <v>10.78</v>
      </c>
      <c r="EH84" s="5">
        <f t="shared" si="163"/>
        <v>10.78</v>
      </c>
      <c r="EI84" s="79"/>
      <c r="EJ84" s="212">
        <f>IF(EH84&gt;0,(EH84+SUM(EI$11:EI84))/EG$6-1,"N/A")</f>
        <v>2.8810408921930986E-3</v>
      </c>
      <c r="EK84" s="344">
        <f>IF(VLOOKUP(EK$4,Transactions!$C$26:$M$34,7,FALSE)&gt;EF84,0,IF(IFERROR(VLOOKUP(EK$4,Transactions!$C$45:$N121,8,FALSE),0)&gt;EF84,VLOOKUP(EK$4,Transactions!$C$26:$M$34,5,FALSE),VLOOKUP(EK$4,Transactions!$C$26:$M$34,5,FALSE)-IFERROR(VLOOKUP(EK$4,Transactions!$C$45:$N$47,5,FALSE),0)))</f>
        <v>181.2267657992565</v>
      </c>
      <c r="EM84" s="315">
        <f t="shared" si="134"/>
        <v>43208</v>
      </c>
      <c r="EN84" s="88">
        <f>VLOOKUP(EM84,'Price Data'!$B$4:$AD$1048576,MATCH(ER$4,'Price Data'!$B$2:$AE$2,0),FALSE)</f>
        <v>86.37</v>
      </c>
      <c r="EO84" s="5">
        <f t="shared" si="164"/>
        <v>86.37</v>
      </c>
      <c r="EP84" s="79"/>
      <c r="EQ84" s="212">
        <f>IF(EO84&gt;0,(EO84+SUM(EP$11:EP84))/EN$6-1,"N/A")</f>
        <v>1.9023607609442994E-3</v>
      </c>
      <c r="ER84" s="344">
        <f>IF(VLOOKUP(ER$4,Transactions!$C$26:$M$34,7,FALSE)&gt;EM84,0,IF(IFERROR(VLOOKUP(ER$4,Transactions!$C$45:$N121,8,FALSE),0)&gt;EM84,VLOOKUP(ER$4,Transactions!$C$26:$M$34,5,FALSE),VLOOKUP(ER$4,Transactions!$C$26:$M$34,5,FALSE)-IFERROR(VLOOKUP(ER$4,Transactions!$C$45:$N$47,5,FALSE),0)))</f>
        <v>0</v>
      </c>
      <c r="ET84" s="315">
        <f t="shared" si="135"/>
        <v>43208</v>
      </c>
      <c r="EU84" s="88">
        <f>VLOOKUP(ET84,'Price Data'!$B$4:$AD$1048576,MATCH(EY$4,'Price Data'!$B$2:$AE$2,0),FALSE)</f>
        <v>84.18</v>
      </c>
      <c r="EV84" s="5">
        <f t="shared" si="165"/>
        <v>84.18</v>
      </c>
      <c r="EW84" s="79"/>
      <c r="EX84" s="212">
        <f>IF(EV84&gt;0,(EV84+SUM(EW$11:EW84))/EU$6-1,"N/A")</f>
        <v>-2.8573063279551447E-2</v>
      </c>
      <c r="EY84" s="344">
        <f>IF(VLOOKUP(EY$4,Transactions!$C$26:$M$34,7,FALSE)&gt;ET84,0,IF(IFERROR(VLOOKUP(EY$4,Transactions!$C$45:$N121,8,FALSE),0)&gt;ET84,VLOOKUP(EY$4,Transactions!$C$26:$M$34,5,FALSE),VLOOKUP(EY$4,Transactions!$C$26:$M$34,5,FALSE)-IFERROR(VLOOKUP(EY$4,Transactions!$C$45:$N$47,5,FALSE),0)))</f>
        <v>12.608879734523402</v>
      </c>
      <c r="FA84" s="315">
        <f t="shared" si="136"/>
        <v>43208</v>
      </c>
      <c r="FB84" s="88">
        <f>VLOOKUP(FA84,'Price Data'!$B$4:$AD$1048576,MATCH(FF$4,'Price Data'!$B$2:$AE$2,0),FALSE)</f>
        <v>49.99</v>
      </c>
      <c r="FC84" s="5">
        <f t="shared" si="166"/>
        <v>49.99</v>
      </c>
      <c r="FD84" s="79"/>
      <c r="FE84" s="212">
        <f>IF(FC84&gt;0,(FC84+SUM(FD$11:FD84))/FB$6-1,"N/A")</f>
        <v>-1.8509849814706381E-2</v>
      </c>
      <c r="FF84" s="344">
        <f>IF(VLOOKUP(FF$4,Transactions!$C$26:$M$34,7,FALSE)&gt;FA84,0,IF(IFERROR(VLOOKUP(FF$4,Transactions!$C$45:$N121,8,FALSE),0)&gt;FA84,VLOOKUP(FF$4,Transactions!$C$26:$M$34,5,FALSE),VLOOKUP(FF$4,Transactions!$C$26:$M$34,5,FALSE)-IFERROR(VLOOKUP(FF$4,Transactions!$C$45:$N$47,5,FALSE),0)))</f>
        <v>20.356738833625901</v>
      </c>
      <c r="FH84" s="315">
        <f t="shared" si="137"/>
        <v>43208</v>
      </c>
      <c r="FI84" s="88">
        <f>VLOOKUP(FH84,'Price Data'!$B$4:$AD$1048576,MATCH(FM$4,'Price Data'!$B$2:$AE$2,0),FALSE)</f>
        <v>24.32</v>
      </c>
      <c r="FJ84" s="5">
        <f t="shared" si="167"/>
        <v>24.32</v>
      </c>
      <c r="FK84" s="79"/>
      <c r="FL84" s="212">
        <f>IF(FJ84&gt;0,(FJ84+SUM(FK$11:FK84))/FI$6-1,"N/A")</f>
        <v>1.1498973305954507E-3</v>
      </c>
      <c r="FM84" s="344">
        <f>IF(VLOOKUP(FM$4,Transactions!$C$26:$M$34,7,FALSE)&gt;FH84,0,IF(IFERROR(VLOOKUP(FM$4,Transactions!$C$45:$N121,8,FALSE),0)&gt;FH84,VLOOKUP(FM$4,Transactions!$C$26:$M$34,5,FALSE),VLOOKUP(FM$4,Transactions!$C$26:$M$34,5,FALSE)-IFERROR(VLOOKUP(FM$4,Transactions!$C$45:$N$47,5,FALSE),0)))</f>
        <v>64.516221765913755</v>
      </c>
      <c r="FO84" s="315">
        <f t="shared" si="138"/>
        <v>43208</v>
      </c>
      <c r="FP84" s="88">
        <f>VLOOKUP(FO84,'Price Data'!$B$4:$AD$1048576,MATCH(FT$4,'Price Data'!$B$2:$AE$2,0),FALSE)</f>
        <v>102.19</v>
      </c>
      <c r="FQ84" s="5">
        <f t="shared" si="168"/>
        <v>102.19</v>
      </c>
      <c r="FR84" s="79"/>
      <c r="FS84" s="212">
        <f>IF(FQ84&gt;0,(FQ84+SUM(FR$11:FR84))/FP$6-1,"N/A")</f>
        <v>-2.7261532632376628E-2</v>
      </c>
      <c r="FT84" s="344">
        <f>IF(VLOOKUP(FT$4,Transactions!$C$26:$M$34,7,FALSE)&gt;FO84,0,IF(IFERROR(VLOOKUP(FT$4,Transactions!$C$45:$N121,8,FALSE),0)&gt;FO84,VLOOKUP(FT$4,Transactions!$C$26:$M$34,5,FALSE),VLOOKUP(FT$4,Transactions!$C$26:$M$34,5,FALSE)-IFERROR(VLOOKUP(FT$4,Transactions!$C$45:$N$47,5,FALSE),0)))</f>
        <v>4.6685611442644692</v>
      </c>
      <c r="FV84" s="315">
        <f t="shared" si="139"/>
        <v>43208</v>
      </c>
      <c r="FW84" s="88">
        <f>VLOOKUP(FV84,'Price Data'!$B$4:$AD$1048576,MATCH(GA$4,'Price Data'!$B$2:$AE$2,0),FALSE)</f>
        <v>112.03</v>
      </c>
      <c r="FX84" s="5">
        <f t="shared" si="169"/>
        <v>0</v>
      </c>
      <c r="FY84" s="79"/>
      <c r="FZ84" s="212" t="str">
        <f>IF(FX84&gt;0,(FX84+SUM(FY$11:FY84))/FW$6-1,"N/A")</f>
        <v>N/A</v>
      </c>
      <c r="GA84" s="344">
        <f>IF(VLOOKUP(GA$4,Transactions!$C$26:$M$34,7,FALSE)&gt;FV84,0,IF(IFERROR(VLOOKUP(GA$4,Transactions!$C$45:$N121,8,FALSE),0)&gt;FV84,VLOOKUP(GA$4,Transactions!$C$26:$M$34,5,FALSE),VLOOKUP(GA$4,Transactions!$C$26:$M$34,5,FALSE)-IFERROR(VLOOKUP(GA$4,Transactions!$C$45:$N$47,5,FALSE),0)))</f>
        <v>0</v>
      </c>
      <c r="GD84" s="315">
        <f t="shared" si="140"/>
        <v>43208</v>
      </c>
      <c r="GE84" s="88">
        <f>VLOOKUP(GD84,'Price Data'!$B$4:$AD$1048576,MATCH(GI$4,'Price Data'!$B$2:$AE$2,0),FALSE)</f>
        <v>1606.46</v>
      </c>
      <c r="GF84" s="5">
        <f t="shared" si="170"/>
        <v>1606.46</v>
      </c>
      <c r="GH84" s="212">
        <f>IF(GF84&gt;0,(GF84+SUM(GG$11:GG84))/GE$6-1,"N/A")</f>
        <v>1.4967430517384139E-2</v>
      </c>
      <c r="GI84" s="374">
        <v>0.5</v>
      </c>
      <c r="GK84" s="315">
        <f t="shared" si="141"/>
        <v>43208</v>
      </c>
      <c r="GL84" s="88">
        <f>VLOOKUP(GK84,'Price Data'!$B$4:$AD$1048576,MATCH(GP$4,'Price Data'!$B$2:$AE$2,0),FALSE)</f>
        <v>2123.77</v>
      </c>
      <c r="GM84" s="5">
        <f t="shared" si="112"/>
        <v>2123.77</v>
      </c>
      <c r="GN84" s="79"/>
      <c r="GO84" s="212">
        <f>IF(GM84&gt;0,(GM84+SUM(GN$11:GN84))/GL$6-1,"N/A")</f>
        <v>9.6603199505576054E-3</v>
      </c>
      <c r="GP84" s="374">
        <v>0.2</v>
      </c>
      <c r="GR84" s="315">
        <f t="shared" si="142"/>
        <v>43208</v>
      </c>
      <c r="GS84" s="88">
        <f>VLOOKUP(GR84,'Price Data'!$B$4:$AD$1048576,MATCH(GW$4,'Price Data'!$B$2:$AE$2,0),FALSE)</f>
        <v>2008.75</v>
      </c>
      <c r="GT84" s="5">
        <f t="shared" si="85"/>
        <v>2008.75</v>
      </c>
      <c r="GV84" s="212">
        <f>IF(GT84&gt;0,(GT84+SUM(GU$11:GU84))/GS$6-1,"N/A")</f>
        <v>-1.8383772240601615E-2</v>
      </c>
      <c r="GW84" s="374">
        <v>0.3</v>
      </c>
    </row>
    <row r="85" spans="1:205" x14ac:dyDescent="0.25">
      <c r="A85">
        <v>75</v>
      </c>
      <c r="B85" s="315">
        <f>'Price Data'!B79</f>
        <v>43209</v>
      </c>
      <c r="C85" s="200">
        <f t="shared" si="143"/>
        <v>21698.616497317733</v>
      </c>
      <c r="D85" s="200">
        <f t="shared" si="113"/>
        <v>0</v>
      </c>
      <c r="E85" s="200">
        <f t="shared" si="145"/>
        <v>6062.944921435208</v>
      </c>
      <c r="F85" s="200">
        <f t="shared" si="114"/>
        <v>0</v>
      </c>
      <c r="I85" s="315">
        <f t="shared" si="115"/>
        <v>43209</v>
      </c>
      <c r="J85" s="88">
        <f>VLOOKUP(I85,'Price Data'!$B$4:$AD$1048576,MATCH(N$4,'Price Data'!$B$2:$AE$2,0),FALSE)</f>
        <v>65.86</v>
      </c>
      <c r="K85" s="5">
        <f t="shared" si="86"/>
        <v>0</v>
      </c>
      <c r="M85" s="212" t="str">
        <f>IF(K85&gt;0,(K85+SUM(L$11:L85))/J$6-1,"N/A")</f>
        <v>N/A</v>
      </c>
      <c r="N85" s="344">
        <f>IF(VLOOKUP(N$4,Transactions!$C$5:$M$23,7,FALSE)&gt;I85,0,IF(IFERROR(VLOOKUP(N$4,Transactions!$C$39:$N$42,8,FALSE),0)&gt;I85,VLOOKUP(N$4,Transactions!$C$5:$M$23,5,FALSE),VLOOKUP(N$4,Transactions!$C$5:$M$23,5,FALSE)-IFERROR(VLOOKUP(N$4,Transactions!$C$39:$N$42,5,FALSE),0)))</f>
        <v>0</v>
      </c>
      <c r="P85" s="315">
        <f t="shared" si="116"/>
        <v>43209</v>
      </c>
      <c r="Q85" s="88">
        <f>VLOOKUP(P85,'Price Data'!$B$4:$AD$1048576,MATCH(U$4,'Price Data'!$B$2:$AE$2,0),FALSE)</f>
        <v>59.32</v>
      </c>
      <c r="R85" s="5">
        <f t="shared" si="146"/>
        <v>59.32</v>
      </c>
      <c r="T85" s="212">
        <f>IF(R85&gt;0,(R85+SUM(S$11:S85))/Q$6-1,"N/A")</f>
        <v>4.5286343612334745E-2</v>
      </c>
      <c r="U85" s="344">
        <f>IF(VLOOKUP(U$4,Transactions!$C$5:$M$23,7,FALSE)&gt;P85,0,IF(IFERROR(VLOOKUP(U$4,Transactions!$C$39:$N$42,8,FALSE),0)&gt;P85,VLOOKUP(U$4,Transactions!$C$5:$M$23,5,FALSE),VLOOKUP(U$4,Transactions!$C$5:$M$23,5,FALSE)-IFERROR(VLOOKUP(U$4,Transactions!$C$39:$N$42,5,FALSE),0)))</f>
        <v>20</v>
      </c>
      <c r="W85" s="315">
        <f t="shared" si="117"/>
        <v>43209</v>
      </c>
      <c r="X85" s="88">
        <f>VLOOKUP(W85,'Price Data'!$B$4:$AD$1048576,MATCH(AB$4,'Price Data'!$B$2:$AE$2,0),FALSE)</f>
        <v>100.89</v>
      </c>
      <c r="Y85" s="5">
        <f t="shared" si="147"/>
        <v>100.89</v>
      </c>
      <c r="Z85" s="79"/>
      <c r="AA85" s="212">
        <f>IF(Y85&gt;0,(Y85+SUM(Z$11:Z85))/X$6-1,"N/A")</f>
        <v>7.935720662632928E-4</v>
      </c>
      <c r="AB85" s="344">
        <f>IF(VLOOKUP(AB$4,Transactions!$C$5:$M$23,7,FALSE)&gt;W85,0,IF(IFERROR(VLOOKUP(AB$4,Transactions!$C$39:$N$42,8,FALSE),0)&gt;W85,VLOOKUP(AB$4,Transactions!$C$5:$M$23,5,FALSE),VLOOKUP(AB$4,Transactions!$C$5:$M$23,5,FALSE)-IFERROR(VLOOKUP(AB$4,Transactions!$C$39:$N$42,5,FALSE),0)))</f>
        <v>12</v>
      </c>
      <c r="AD85" s="315">
        <f t="shared" si="118"/>
        <v>43209</v>
      </c>
      <c r="AE85" s="88">
        <f>VLOOKUP(AD85,'Price Data'!$B$4:$AD$1048576,MATCH(AI$4,'Price Data'!$B$2:$AE$2,0),FALSE)</f>
        <v>70.38</v>
      </c>
      <c r="AF85" s="5">
        <f t="shared" si="148"/>
        <v>70.38</v>
      </c>
      <c r="AG85" s="79"/>
      <c r="AH85" s="212">
        <f>IF(AF85&gt;0,(AF85+SUM(AG$11:AG85))/AE$6-1,"N/A")</f>
        <v>-3.4965034965035113E-2</v>
      </c>
      <c r="AI85" s="344">
        <f>IF(VLOOKUP(AI$4,Transactions!$C$5:$M$23,7,FALSE)&gt;AD85,0,IF(IFERROR(VLOOKUP(AI$4,Transactions!$C$39:$N$42,8,FALSE),0)&gt;AD85,VLOOKUP(AI$4,Transactions!$C$5:$M$23,5,FALSE),VLOOKUP(AI$4,Transactions!$C$5:$M$23,5,FALSE)-IFERROR(VLOOKUP(AI$4,Transactions!$C$39:$N$42,5,FALSE),0)))</f>
        <v>16</v>
      </c>
      <c r="AK85" s="315">
        <f t="shared" si="119"/>
        <v>43209</v>
      </c>
      <c r="AL85" s="88">
        <f>VLOOKUP(AK85,'Price Data'!$B$4:$AD$1048576,MATCH(AP$4,'Price Data'!$B$2:$AE$2,0),FALSE)</f>
        <v>462.71</v>
      </c>
      <c r="AM85" s="5">
        <f t="shared" si="149"/>
        <v>462.71</v>
      </c>
      <c r="AN85" s="79"/>
      <c r="AO85" s="212">
        <f>IF(AM85&gt;0,(AM85+SUM(AN$11:AN85))/AL$6-1,"N/A")</f>
        <v>0.10998896512018419</v>
      </c>
      <c r="AP85" s="344">
        <f>IF(VLOOKUP(AP$4,Transactions!$C$5:$M$23,7,FALSE)&gt;AK85,0,IF(IFERROR(VLOOKUP(AP$4,Transactions!$C$39:$N$42,8,FALSE),0)&gt;AK85,VLOOKUP(AP$4,Transactions!$C$5:$M$23,5,FALSE),VLOOKUP(AP$4,Transactions!$C$5:$M$23,5,FALSE)-IFERROR(VLOOKUP(AP$4,Transactions!$C$39:$N$42,5,FALSE),0)))</f>
        <v>3</v>
      </c>
      <c r="AR85" s="315">
        <f t="shared" si="120"/>
        <v>43209</v>
      </c>
      <c r="AS85" s="88">
        <f>VLOOKUP(AR85,'Price Data'!$B$4:$AD$1048576,MATCH(AW$4,'Price Data'!$B$2:$AE$2,0),FALSE)</f>
        <v>93.01</v>
      </c>
      <c r="AT85" s="5">
        <f t="shared" si="150"/>
        <v>93.01</v>
      </c>
      <c r="AU85" s="79"/>
      <c r="AV85" s="212">
        <f>IF(AT85&gt;0,(AT85+SUM(AU$11:AU85))/AS$6-1,"N/A")</f>
        <v>-8.7552742616033852E-3</v>
      </c>
      <c r="AW85" s="344">
        <f>IF(VLOOKUP(AW$4,Transactions!$C$5:$M$23,7,FALSE)&gt;AR85,0,IF(IFERROR(VLOOKUP(AW$4,Transactions!$C$39:$N$42,8,FALSE),0)&gt;AR85,VLOOKUP(AW$4,Transactions!$C$5:$M$23,5,FALSE),VLOOKUP(AW$4,Transactions!$C$5:$M$23,5,FALSE)-IFERROR(VLOOKUP(AW$4,Transactions!$C$39:$N$42,5,FALSE),0)))</f>
        <v>10</v>
      </c>
      <c r="AY85" s="315">
        <f t="shared" si="121"/>
        <v>43209</v>
      </c>
      <c r="AZ85" s="88">
        <f>VLOOKUP(AY85,'Price Data'!$B$4:$AD$1048576,MATCH(BD$4,'Price Data'!$B$2:$AE$2,0),FALSE)</f>
        <v>124.06</v>
      </c>
      <c r="BA85" s="5">
        <f t="shared" si="151"/>
        <v>124.06</v>
      </c>
      <c r="BB85" s="79"/>
      <c r="BC85" s="212">
        <f>IF(BA85&gt;0,(BA85+SUM(BB$11:BB85))/AZ$6-1,"N/A")</f>
        <v>7.0405522001725673E-2</v>
      </c>
      <c r="BD85" s="344">
        <f>IF(VLOOKUP(BD$4,Transactions!$C$5:$M$23,7,FALSE)&gt;AY85,0,IF(IFERROR(VLOOKUP(BD$4,Transactions!$C$39:$N$42,8,FALSE),0)&gt;AY85,VLOOKUP(BD$4,Transactions!$C$5:$M$23,5,FALSE),VLOOKUP(BD$4,Transactions!$C$5:$M$23,5,FALSE)-IFERROR(VLOOKUP(BD$4,Transactions!$C$39:$N$42,5,FALSE),0)))</f>
        <v>9</v>
      </c>
      <c r="BF85" s="315">
        <f t="shared" si="122"/>
        <v>43209</v>
      </c>
      <c r="BG85" s="88">
        <f>VLOOKUP(BF85,'Price Data'!$B$4:$AD$1048576,MATCH(BK$4,'Price Data'!$B$2:$AE$2,0),FALSE)</f>
        <v>51.61</v>
      </c>
      <c r="BH85" s="5">
        <f t="shared" si="152"/>
        <v>51.61</v>
      </c>
      <c r="BI85" s="79"/>
      <c r="BJ85" s="212">
        <f>IF(BH85&gt;0,(BH85+SUM(BI$11:BI85))/BG$6-1,"N/A")</f>
        <v>-0.1447454308093995</v>
      </c>
      <c r="BK85" s="344">
        <f>IF(VLOOKUP(BK$4,Transactions!$C$5:$M$23,7,FALSE)&gt;BF85,0,IF(IFERROR(VLOOKUP(BK$4,Transactions!$C$39:$N$42,8,FALSE),0)&gt;BF85,VLOOKUP(BK$4,Transactions!$C$5:$M$23,5,FALSE),VLOOKUP(BK$4,Transactions!$C$5:$M$23,5,FALSE)-IFERROR(VLOOKUP(BK$4,Transactions!$C$39:$N$42,5,FALSE),0)))</f>
        <v>10</v>
      </c>
      <c r="BM85" s="315">
        <f t="shared" si="123"/>
        <v>43209</v>
      </c>
      <c r="BN85" s="88">
        <f>VLOOKUP(BM85,'Price Data'!$B$4:$AD$1048576,MATCH(BR$4,'Price Data'!$B$2:$AE$2,0),FALSE)</f>
        <v>51.19</v>
      </c>
      <c r="BO85" s="5">
        <f t="shared" si="153"/>
        <v>51.19</v>
      </c>
      <c r="BP85" s="79"/>
      <c r="BQ85" s="212">
        <f>IF(BO85&gt;0,(BO85+SUM(BP$11:BP85))/BN$6-1,"N/A")</f>
        <v>3.3255086071988238E-3</v>
      </c>
      <c r="BR85" s="344">
        <f>IF(VLOOKUP(BR$4,Transactions!$C$5:$M$23,7,FALSE)&gt;BM85,0,IF(IFERROR(VLOOKUP(BR$4,Transactions!$C$39:$N$42,8,FALSE),0)&gt;BM85,VLOOKUP(BR$4,Transactions!$C$5:$M$23,5,FALSE),VLOOKUP(BR$4,Transactions!$C$5:$M$23,5,FALSE)-IFERROR(VLOOKUP(BR$4,Transactions!$C$39:$N$42,5,FALSE),0)))</f>
        <v>12</v>
      </c>
      <c r="BT85" s="315">
        <f t="shared" si="124"/>
        <v>43209</v>
      </c>
      <c r="BU85" s="88">
        <f>VLOOKUP(BT85,'Price Data'!$B$4:$AD$1048576,MATCH(BY$4,'Price Data'!$B$2:$AE$2,0),FALSE)</f>
        <v>83.99</v>
      </c>
      <c r="BV85" s="5">
        <f t="shared" si="154"/>
        <v>83.99</v>
      </c>
      <c r="BW85" s="79"/>
      <c r="BX85" s="212">
        <f>IF(BV85&gt;0,(BV85+SUM(BW$11:BW85))/BU$6-1,"N/A")</f>
        <v>-6.9644625371328095E-2</v>
      </c>
      <c r="BY85" s="344">
        <f>IF(VLOOKUP(BY$4,Transactions!$C$5:$M$23,7,FALSE)&gt;BT85,0,IF(IFERROR(VLOOKUP(BY$4,Transactions!$C$39:$N$42,8,FALSE),0)&gt;BT85,VLOOKUP(BY$4,Transactions!$C$5:$M$23,5,FALSE),VLOOKUP(BY$4,Transactions!$C$5:$M$23,5,FALSE)-IFERROR(VLOOKUP(BY$4,Transactions!$C$39:$N$42,5,FALSE),0)))</f>
        <v>11</v>
      </c>
      <c r="CA85" s="315">
        <f t="shared" si="125"/>
        <v>43209</v>
      </c>
      <c r="CB85" s="88">
        <f>VLOOKUP(CA85,'Price Data'!$B$4:$AD$1048576,MATCH(CF$4,'Price Data'!$B$2:$AE$2,0),FALSE)</f>
        <v>229.62</v>
      </c>
      <c r="CC85" s="5">
        <f t="shared" si="155"/>
        <v>229.62</v>
      </c>
      <c r="CD85" s="79"/>
      <c r="CE85" s="212">
        <f>IF(CC85&gt;0,(CC85+SUM(CD$11:CD85))/CB$6-1,"N/A")</f>
        <v>6.8687929299560135E-3</v>
      </c>
      <c r="CF85" s="344">
        <f>IF(VLOOKUP(CF$4,Transactions!$C$5:$M$23,7,FALSE)&gt;CA85,0,IF(IFERROR(VLOOKUP(CF$4,Transactions!$C$39:$N$42,8,FALSE),0)&gt;CA85,VLOOKUP(CF$4,Transactions!$C$5:$M$23,5,FALSE),VLOOKUP(CF$4,Transactions!$C$5:$M$23,5,FALSE)-IFERROR(VLOOKUP(CF$4,Transactions!$C$39:$N$42,5,FALSE),0)))</f>
        <v>6</v>
      </c>
      <c r="CH85" s="315">
        <f t="shared" si="126"/>
        <v>43209</v>
      </c>
      <c r="CI85" s="88">
        <f>VLOOKUP(CH85,'Price Data'!$B$4:$AD$1048576,MATCH(CM$4,'Price Data'!$B$2:$AE$2,0),FALSE)</f>
        <v>79.680000000000007</v>
      </c>
      <c r="CJ85" s="5">
        <f t="shared" si="156"/>
        <v>79.680000000000007</v>
      </c>
      <c r="CK85" s="79"/>
      <c r="CL85" s="212">
        <f>IF(CJ85&gt;0,(CJ85+SUM(CK$11:CK85))/CI$6-1,"N/A")</f>
        <v>8.2314588427057966E-2</v>
      </c>
      <c r="CM85" s="344">
        <f>IF(VLOOKUP(CM$4,Transactions!$C$5:$M$23,7,FALSE)&gt;CH85,0,IF(IFERROR(VLOOKUP(CM$4,Transactions!$C$39:$N$42,8,FALSE),0)&gt;CH85,VLOOKUP(CM$4,Transactions!$C$5:$M$23,5,FALSE),VLOOKUP(CM$4,Transactions!$C$5:$M$23,5,FALSE)-IFERROR(VLOOKUP(CM$4,Transactions!$C$39:$N$42,5,FALSE),0)))</f>
        <v>19</v>
      </c>
      <c r="CO85" s="315">
        <f t="shared" si="127"/>
        <v>43209</v>
      </c>
      <c r="CP85" s="88">
        <f>VLOOKUP(CO85,'Price Data'!$B$4:$AD$1048576,MATCH(CT$4,'Price Data'!$B$2:$AE$2,0),FALSE)</f>
        <v>120.24</v>
      </c>
      <c r="CQ85" s="5">
        <f t="shared" si="157"/>
        <v>120.24</v>
      </c>
      <c r="CR85" s="79"/>
      <c r="CS85" s="212">
        <f>IF(CQ85&gt;0,(CQ85+SUM(CR$11:CR85))/CP$6-1,"N/A")</f>
        <v>7.2801708793164721E-2</v>
      </c>
      <c r="CT85" s="344">
        <f>IF(VLOOKUP(CT$4,Transactions!$C$5:$M$23,7,FALSE)&gt;CO85,0,IF(IFERROR(VLOOKUP(CT$4,Transactions!$C$39:$N$42,8,FALSE),0)&gt;CO85,VLOOKUP(CT$4,Transactions!$C$5:$M$23,5,FALSE),VLOOKUP(CT$4,Transactions!$C$5:$M$23,5,FALSE)-IFERROR(VLOOKUP(CT$4,Transactions!$C$39:$N$42,5,FALSE),0)))</f>
        <v>7</v>
      </c>
      <c r="CV85" s="315">
        <f t="shared" si="128"/>
        <v>43209</v>
      </c>
      <c r="CW85" s="88">
        <f>VLOOKUP(CV85,'Price Data'!$B$4:$AD$1048576,MATCH(DA$4,'Price Data'!$B$2:$AE$2,0),FALSE)</f>
        <v>205.82</v>
      </c>
      <c r="CX85" s="5">
        <f t="shared" si="158"/>
        <v>205.82</v>
      </c>
      <c r="CY85" s="79"/>
      <c r="CZ85" s="212">
        <f>IF(CX85&gt;0,(CX85+SUM(CY$11:CY85))/CW$6-1,"N/A")</f>
        <v>9.636914571261479E-2</v>
      </c>
      <c r="DA85" s="344">
        <f>IF(VLOOKUP(DA$4,Transactions!$C$5:$M$23,7,FALSE)&gt;CV85,0,IF(IFERROR(VLOOKUP(DA$4,Transactions!$C$39:$N$42,8,FALSE),0)&gt;CV85,VLOOKUP(DA$4,Transactions!$C$5:$M$23,5,FALSE),VLOOKUP(DA$4,Transactions!$C$5:$M$23,5,FALSE)-IFERROR(VLOOKUP(DA$4,Transactions!$C$39:$N$42,5,FALSE),0)))</f>
        <v>9.4038062835574934</v>
      </c>
      <c r="DC85" s="315">
        <f t="shared" si="129"/>
        <v>43209</v>
      </c>
      <c r="DD85" s="88">
        <f>VLOOKUP(DC85,'Price Data'!$B$4:$AD$1048576,MATCH(DH$4,'Price Data'!$B$2:$AE$2,0),FALSE)</f>
        <v>159.6</v>
      </c>
      <c r="DE85" s="5">
        <f t="shared" si="159"/>
        <v>159.6</v>
      </c>
      <c r="DF85" s="79"/>
      <c r="DG85" s="212">
        <f>IF(DE85&gt;0,(DE85+SUM(DF$11:DF85))/DD$6-1,"N/A")</f>
        <v>1.3118796231902596E-2</v>
      </c>
      <c r="DH85" s="344">
        <f>IF(VLOOKUP(DH$4,Transactions!$C$5:$M$23,7,FALSE)&gt;DC85,0,IF(IFERROR(VLOOKUP(DH$4,Transactions!$C$39:$N$42,8,FALSE),0)&gt;DC85,VLOOKUP(DH$4,Transactions!$C$5:$M$23,5,FALSE),VLOOKUP(DH$4,Transactions!$C$5:$M$23,5,FALSE)-IFERROR(VLOOKUP(DH$4,Transactions!$C$39:$N$42,5,FALSE),0)))</f>
        <v>17.508490526540918</v>
      </c>
      <c r="DJ85" s="315">
        <f t="shared" si="130"/>
        <v>43209</v>
      </c>
      <c r="DK85" s="88">
        <f>VLOOKUP(DJ85,'Price Data'!$B$4:$AD$1048576,MATCH(DO$4,'Price Data'!$B$2:$AE$2,0),FALSE)</f>
        <v>251.59</v>
      </c>
      <c r="DL85" s="5">
        <f t="shared" si="160"/>
        <v>251.59</v>
      </c>
      <c r="DN85" s="212">
        <f>IF(DL85&gt;0,(DL85+SUM(DM$11:DM85))/DK$6-1,"N/A")</f>
        <v>1.0421259369112867E-2</v>
      </c>
      <c r="DO85" s="344">
        <f>IF(VLOOKUP(DO$4,Transactions!$C$5:$M$23,7,FALSE)&gt;DJ85,0,IF(IFERROR(VLOOKUP(DO$4,Transactions!$C$39:$N$42,8,FALSE),0)&gt;DJ85,VLOOKUP(DO$4,Transactions!$C$5:$M$23,5,FALSE),VLOOKUP(DO$4,Transactions!$C$5:$M$23,5,FALSE)-IFERROR(VLOOKUP(DO$4,Transactions!$C$39:$N$42,5,FALSE),0)))</f>
        <v>8</v>
      </c>
      <c r="DQ85" s="315">
        <f t="shared" si="131"/>
        <v>43209</v>
      </c>
      <c r="DR85" s="88">
        <f>VLOOKUP(DQ85,'Price Data'!$B$4:$AD$1048576,MATCH(DV$4,'Price Data'!$B$2:$AE$2,0),FALSE)</f>
        <v>96.11</v>
      </c>
      <c r="DS85" s="5">
        <f t="shared" si="161"/>
        <v>96.11</v>
      </c>
      <c r="DT85" s="79"/>
      <c r="DU85" s="212">
        <f>IF(DS85&gt;0,(DS85+SUM(DT$11:DT85))/DR$6-1,"N/A")</f>
        <v>0.12847790507364976</v>
      </c>
      <c r="DV85" s="344">
        <f>IF(VLOOKUP(DV$4,Transactions!$C$5:$M$23,7,FALSE)&gt;DQ85,0,IF(IFERROR(VLOOKUP(DV$4,Transactions!$C$39:$N$42,8,FALSE),0)&gt;DQ85,VLOOKUP(DV$4,Transactions!$C$5:$M$23,5,FALSE),VLOOKUP(DV$4,Transactions!$C$5:$M$23,5,FALSE)-IFERROR(VLOOKUP(DV$4,Transactions!$C$39:$N$42,5,FALSE),0)))</f>
        <v>23</v>
      </c>
      <c r="DX85" s="315">
        <f t="shared" si="132"/>
        <v>43209</v>
      </c>
      <c r="DY85" s="88">
        <f>VLOOKUP(DX85,'Price Data'!$B$4:$AD$1048576,MATCH(EC$4,'Price Data'!$B$2:$AE$2,0),FALSE)</f>
        <v>65.73</v>
      </c>
      <c r="DZ85" s="5">
        <f t="shared" si="162"/>
        <v>0</v>
      </c>
      <c r="EA85" s="79"/>
      <c r="EB85" s="212" t="str">
        <f>IF(DZ85&gt;0,(DZ85+SUM(EA$11:EA85))/DY$6-1,"N/A")</f>
        <v>N/A</v>
      </c>
      <c r="EC85" s="344">
        <f>IF(VLOOKUP(EC$4,Transactions!$C$5:$M$23,7,FALSE)&gt;DX85,0,IF(IFERROR(VLOOKUP(EC$4,Transactions!$C$39:$N$42,8,FALSE),0)&gt;DX85,VLOOKUP(EC$4,Transactions!$C$5:$M$23,5,FALSE),VLOOKUP(EC$4,Transactions!$C$5:$M$23,5,FALSE)-IFERROR(VLOOKUP(EC$4,Transactions!$C$39:$N$42,5,FALSE),0)))</f>
        <v>0</v>
      </c>
      <c r="EF85" s="315">
        <f t="shared" si="133"/>
        <v>43209</v>
      </c>
      <c r="EG85" s="88">
        <f>VLOOKUP(EF85,'Price Data'!$B$4:$AD$1048576,MATCH(EK$4,'Price Data'!$B$2:$AE$2,0),FALSE)</f>
        <v>10.75</v>
      </c>
      <c r="EH85" s="5">
        <f t="shared" si="163"/>
        <v>10.75</v>
      </c>
      <c r="EI85" s="79"/>
      <c r="EJ85" s="212">
        <f>IF(EH85&gt;0,(EH85+SUM(EI$11:EI85))/EG$6-1,"N/A")</f>
        <v>9.2936802973841992E-5</v>
      </c>
      <c r="EK85" s="344">
        <f>IF(VLOOKUP(EK$4,Transactions!$C$26:$M$34,7,FALSE)&gt;EF85,0,IF(IFERROR(VLOOKUP(EK$4,Transactions!$C$45:$N122,8,FALSE),0)&gt;EF85,VLOOKUP(EK$4,Transactions!$C$26:$M$34,5,FALSE),VLOOKUP(EK$4,Transactions!$C$26:$M$34,5,FALSE)-IFERROR(VLOOKUP(EK$4,Transactions!$C$45:$N$47,5,FALSE),0)))</f>
        <v>181.2267657992565</v>
      </c>
      <c r="EM85" s="315">
        <f t="shared" si="134"/>
        <v>43209</v>
      </c>
      <c r="EN85" s="88">
        <f>VLOOKUP(EM85,'Price Data'!$B$4:$AD$1048576,MATCH(ER$4,'Price Data'!$B$2:$AE$2,0),FALSE)</f>
        <v>86.1</v>
      </c>
      <c r="EO85" s="5">
        <f t="shared" si="164"/>
        <v>86.1</v>
      </c>
      <c r="EP85" s="79"/>
      <c r="EQ85" s="212">
        <f>IF(EO85&gt;0,(EO85+SUM(EP$11:EP85))/EN$6-1,"N/A")</f>
        <v>-1.1918404767363722E-3</v>
      </c>
      <c r="ER85" s="344">
        <f>IF(VLOOKUP(ER$4,Transactions!$C$26:$M$34,7,FALSE)&gt;EM85,0,IF(IFERROR(VLOOKUP(ER$4,Transactions!$C$45:$N122,8,FALSE),0)&gt;EM85,VLOOKUP(ER$4,Transactions!$C$26:$M$34,5,FALSE),VLOOKUP(ER$4,Transactions!$C$26:$M$34,5,FALSE)-IFERROR(VLOOKUP(ER$4,Transactions!$C$45:$N$47,5,FALSE),0)))</f>
        <v>0</v>
      </c>
      <c r="ET85" s="315">
        <f t="shared" si="135"/>
        <v>43209</v>
      </c>
      <c r="EU85" s="88">
        <f>VLOOKUP(ET85,'Price Data'!$B$4:$AD$1048576,MATCH(EY$4,'Price Data'!$B$2:$AE$2,0),FALSE)</f>
        <v>84.01</v>
      </c>
      <c r="EV85" s="5">
        <f t="shared" si="165"/>
        <v>84.01</v>
      </c>
      <c r="EW85" s="79"/>
      <c r="EX85" s="212">
        <f>IF(EV85&gt;0,(EV85+SUM(EW$11:EW85))/EU$6-1,"N/A")</f>
        <v>-3.0518365945760406E-2</v>
      </c>
      <c r="EY85" s="344">
        <f>IF(VLOOKUP(EY$4,Transactions!$C$26:$M$34,7,FALSE)&gt;ET85,0,IF(IFERROR(VLOOKUP(EY$4,Transactions!$C$45:$N122,8,FALSE),0)&gt;ET85,VLOOKUP(EY$4,Transactions!$C$26:$M$34,5,FALSE),VLOOKUP(EY$4,Transactions!$C$26:$M$34,5,FALSE)-IFERROR(VLOOKUP(EY$4,Transactions!$C$45:$N$47,5,FALSE),0)))</f>
        <v>12.608879734523402</v>
      </c>
      <c r="FA85" s="315">
        <f t="shared" si="136"/>
        <v>43209</v>
      </c>
      <c r="FB85" s="88">
        <f>VLOOKUP(FA85,'Price Data'!$B$4:$AD$1048576,MATCH(FF$4,'Price Data'!$B$2:$AE$2,0),FALSE)</f>
        <v>49.68</v>
      </c>
      <c r="FC85" s="5">
        <f t="shared" si="166"/>
        <v>49.68</v>
      </c>
      <c r="FD85" s="79"/>
      <c r="FE85" s="212">
        <f>IF(FC85&gt;0,(FC85+SUM(FD$11:FD85))/FB$6-1,"N/A")</f>
        <v>-2.4556270723620099E-2</v>
      </c>
      <c r="FF85" s="344">
        <f>IF(VLOOKUP(FF$4,Transactions!$C$26:$M$34,7,FALSE)&gt;FA85,0,IF(IFERROR(VLOOKUP(FF$4,Transactions!$C$45:$N122,8,FALSE),0)&gt;FA85,VLOOKUP(FF$4,Transactions!$C$26:$M$34,5,FALSE),VLOOKUP(FF$4,Transactions!$C$26:$M$34,5,FALSE)-IFERROR(VLOOKUP(FF$4,Transactions!$C$45:$N$47,5,FALSE),0)))</f>
        <v>20.356738833625901</v>
      </c>
      <c r="FH85" s="315">
        <f t="shared" si="137"/>
        <v>43209</v>
      </c>
      <c r="FI85" s="88">
        <f>VLOOKUP(FH85,'Price Data'!$B$4:$AD$1048576,MATCH(FM$4,'Price Data'!$B$2:$AE$2,0),FALSE)</f>
        <v>24.31</v>
      </c>
      <c r="FJ85" s="5">
        <f t="shared" si="167"/>
        <v>24.31</v>
      </c>
      <c r="FK85" s="79"/>
      <c r="FL85" s="212">
        <f>IF(FJ85&gt;0,(FJ85+SUM(FK$11:FK85))/FI$6-1,"N/A")</f>
        <v>7.3921971252555174E-4</v>
      </c>
      <c r="FM85" s="344">
        <f>IF(VLOOKUP(FM$4,Transactions!$C$26:$M$34,7,FALSE)&gt;FH85,0,IF(IFERROR(VLOOKUP(FM$4,Transactions!$C$45:$N122,8,FALSE),0)&gt;FH85,VLOOKUP(FM$4,Transactions!$C$26:$M$34,5,FALSE),VLOOKUP(FM$4,Transactions!$C$26:$M$34,5,FALSE)-IFERROR(VLOOKUP(FM$4,Transactions!$C$45:$N$47,5,FALSE),0)))</f>
        <v>64.516221765913755</v>
      </c>
      <c r="FO85" s="315">
        <f t="shared" si="138"/>
        <v>43209</v>
      </c>
      <c r="FP85" s="88">
        <f>VLOOKUP(FO85,'Price Data'!$B$4:$AD$1048576,MATCH(FT$4,'Price Data'!$B$2:$AE$2,0),FALSE)</f>
        <v>101.91</v>
      </c>
      <c r="FQ85" s="5">
        <f t="shared" si="168"/>
        <v>101.91</v>
      </c>
      <c r="FR85" s="79"/>
      <c r="FS85" s="212">
        <f>IF(FQ85&gt;0,(FQ85+SUM(FR$11:FR85))/FP$6-1,"N/A")</f>
        <v>-2.9913801269299989E-2</v>
      </c>
      <c r="FT85" s="344">
        <f>IF(VLOOKUP(FT$4,Transactions!$C$26:$M$34,7,FALSE)&gt;FO85,0,IF(IFERROR(VLOOKUP(FT$4,Transactions!$C$45:$N122,8,FALSE),0)&gt;FO85,VLOOKUP(FT$4,Transactions!$C$26:$M$34,5,FALSE),VLOOKUP(FT$4,Transactions!$C$26:$M$34,5,FALSE)-IFERROR(VLOOKUP(FT$4,Transactions!$C$45:$N$47,5,FALSE),0)))</f>
        <v>4.6685611442644692</v>
      </c>
      <c r="FV85" s="315">
        <f t="shared" si="139"/>
        <v>43209</v>
      </c>
      <c r="FW85" s="88">
        <f>VLOOKUP(FV85,'Price Data'!$B$4:$AD$1048576,MATCH(GA$4,'Price Data'!$B$2:$AE$2,0),FALSE)</f>
        <v>111.64</v>
      </c>
      <c r="FX85" s="5">
        <f t="shared" si="169"/>
        <v>0</v>
      </c>
      <c r="FY85" s="79"/>
      <c r="FZ85" s="212" t="str">
        <f>IF(FX85&gt;0,(FX85+SUM(FY$11:FY85))/FW$6-1,"N/A")</f>
        <v>N/A</v>
      </c>
      <c r="GA85" s="344">
        <f>IF(VLOOKUP(GA$4,Transactions!$C$26:$M$34,7,FALSE)&gt;FV85,0,IF(IFERROR(VLOOKUP(GA$4,Transactions!$C$45:$N122,8,FALSE),0)&gt;FV85,VLOOKUP(GA$4,Transactions!$C$26:$M$34,5,FALSE),VLOOKUP(GA$4,Transactions!$C$26:$M$34,5,FALSE)-IFERROR(VLOOKUP(GA$4,Transactions!$C$45:$N$47,5,FALSE),0)))</f>
        <v>0</v>
      </c>
      <c r="GD85" s="315">
        <f t="shared" si="140"/>
        <v>43209</v>
      </c>
      <c r="GE85" s="88">
        <f>VLOOKUP(GD85,'Price Data'!$B$4:$AD$1048576,MATCH(GI$4,'Price Data'!$B$2:$AE$2,0),FALSE)</f>
        <v>1597.2529999999999</v>
      </c>
      <c r="GF85" s="5">
        <f t="shared" si="170"/>
        <v>1597.2529999999999</v>
      </c>
      <c r="GH85" s="212">
        <f>IF(GF85&gt;0,(GF85+SUM(GG$11:GG85))/GE$6-1,"N/A")</f>
        <v>9.1504135155455746E-3</v>
      </c>
      <c r="GI85" s="374">
        <v>0.5</v>
      </c>
      <c r="GK85" s="315">
        <f t="shared" si="141"/>
        <v>43209</v>
      </c>
      <c r="GL85" s="88">
        <f>VLOOKUP(GK85,'Price Data'!$B$4:$AD$1048576,MATCH(GP$4,'Price Data'!$B$2:$AE$2,0),FALSE)</f>
        <v>2115.9299999999998</v>
      </c>
      <c r="GM85" s="5">
        <f t="shared" si="112"/>
        <v>2115.9299999999998</v>
      </c>
      <c r="GN85" s="79"/>
      <c r="GO85" s="212">
        <f>IF(GM85&gt;0,(GM85+SUM(GN$11:GN85))/GL$6-1,"N/A")</f>
        <v>5.9331098908934621E-3</v>
      </c>
      <c r="GP85" s="374">
        <v>0.2</v>
      </c>
      <c r="GR85" s="315">
        <f t="shared" si="142"/>
        <v>43209</v>
      </c>
      <c r="GS85" s="88">
        <f>VLOOKUP(GR85,'Price Data'!$B$4:$AD$1048576,MATCH(GW$4,'Price Data'!$B$2:$AE$2,0),FALSE)</f>
        <v>2003.4</v>
      </c>
      <c r="GT85" s="5">
        <f t="shared" si="85"/>
        <v>2003.4</v>
      </c>
      <c r="GV85" s="212">
        <f>IF(GT85&gt;0,(GT85+SUM(GU$11:GU85))/GS$6-1,"N/A")</f>
        <v>-2.09981577134144E-2</v>
      </c>
      <c r="GW85" s="374">
        <v>0.3</v>
      </c>
    </row>
    <row r="86" spans="1:205" x14ac:dyDescent="0.25">
      <c r="A86">
        <v>76</v>
      </c>
      <c r="B86" s="315">
        <f>'Price Data'!B80</f>
        <v>43210</v>
      </c>
      <c r="C86" s="200">
        <f t="shared" si="143"/>
        <v>21482.111082407137</v>
      </c>
      <c r="D86" s="200">
        <f t="shared" si="113"/>
        <v>0</v>
      </c>
      <c r="E86" s="200">
        <f t="shared" si="145"/>
        <v>6054.6484400297113</v>
      </c>
      <c r="F86" s="200">
        <f t="shared" si="114"/>
        <v>0</v>
      </c>
      <c r="I86" s="315">
        <f t="shared" si="115"/>
        <v>43210</v>
      </c>
      <c r="J86" s="88">
        <f>VLOOKUP(I86,'Price Data'!$B$4:$AD$1048576,MATCH(N$4,'Price Data'!$B$2:$AE$2,0),FALSE)</f>
        <v>65.12</v>
      </c>
      <c r="K86" s="5">
        <f t="shared" si="86"/>
        <v>0</v>
      </c>
      <c r="M86" s="212" t="str">
        <f>IF(K86&gt;0,(K86+SUM(L$11:L86))/J$6-1,"N/A")</f>
        <v>N/A</v>
      </c>
      <c r="N86" s="344">
        <f>IF(VLOOKUP(N$4,Transactions!$C$5:$M$23,7,FALSE)&gt;I86,0,IF(IFERROR(VLOOKUP(N$4,Transactions!$C$39:$N$42,8,FALSE),0)&gt;I86,VLOOKUP(N$4,Transactions!$C$5:$M$23,5,FALSE),VLOOKUP(N$4,Transactions!$C$5:$M$23,5,FALSE)-IFERROR(VLOOKUP(N$4,Transactions!$C$39:$N$42,5,FALSE),0)))</f>
        <v>0</v>
      </c>
      <c r="P86" s="315">
        <f t="shared" si="116"/>
        <v>43210</v>
      </c>
      <c r="Q86" s="88">
        <f>VLOOKUP(P86,'Price Data'!$B$4:$AD$1048576,MATCH(U$4,'Price Data'!$B$2:$AE$2,0),FALSE)</f>
        <v>59</v>
      </c>
      <c r="R86" s="5">
        <f t="shared" si="146"/>
        <v>59</v>
      </c>
      <c r="T86" s="212">
        <f>IF(R86&gt;0,(R86+SUM(S$11:S86))/Q$6-1,"N/A")</f>
        <v>3.9647577092511099E-2</v>
      </c>
      <c r="U86" s="344">
        <f>IF(VLOOKUP(U$4,Transactions!$C$5:$M$23,7,FALSE)&gt;P86,0,IF(IFERROR(VLOOKUP(U$4,Transactions!$C$39:$N$42,8,FALSE),0)&gt;P86,VLOOKUP(U$4,Transactions!$C$5:$M$23,5,FALSE),VLOOKUP(U$4,Transactions!$C$5:$M$23,5,FALSE)-IFERROR(VLOOKUP(U$4,Transactions!$C$39:$N$42,5,FALSE),0)))</f>
        <v>20</v>
      </c>
      <c r="W86" s="315">
        <f t="shared" si="117"/>
        <v>43210</v>
      </c>
      <c r="X86" s="88">
        <f>VLOOKUP(W86,'Price Data'!$B$4:$AD$1048576,MATCH(AB$4,'Price Data'!$B$2:$AE$2,0),FALSE)</f>
        <v>100.24</v>
      </c>
      <c r="Y86" s="5">
        <f t="shared" si="147"/>
        <v>100.24</v>
      </c>
      <c r="Z86" s="79"/>
      <c r="AA86" s="212">
        <f>IF(Y86&gt;0,(Y86+SUM(Z$11:Z86))/X$6-1,"N/A")</f>
        <v>-5.6542009721258779E-3</v>
      </c>
      <c r="AB86" s="344">
        <f>IF(VLOOKUP(AB$4,Transactions!$C$5:$M$23,7,FALSE)&gt;W86,0,IF(IFERROR(VLOOKUP(AB$4,Transactions!$C$39:$N$42,8,FALSE),0)&gt;W86,VLOOKUP(AB$4,Transactions!$C$5:$M$23,5,FALSE),VLOOKUP(AB$4,Transactions!$C$5:$M$23,5,FALSE)-IFERROR(VLOOKUP(AB$4,Transactions!$C$39:$N$42,5,FALSE),0)))</f>
        <v>12</v>
      </c>
      <c r="AD86" s="315">
        <f t="shared" si="118"/>
        <v>43210</v>
      </c>
      <c r="AE86" s="88">
        <f>VLOOKUP(AD86,'Price Data'!$B$4:$AD$1048576,MATCH(AI$4,'Price Data'!$B$2:$AE$2,0),FALSE)</f>
        <v>69.2</v>
      </c>
      <c r="AF86" s="5">
        <f t="shared" si="148"/>
        <v>69.2</v>
      </c>
      <c r="AG86" s="79"/>
      <c r="AH86" s="212">
        <f>IF(AF86&gt;0,(AF86+SUM(AG$11:AG86))/AE$6-1,"N/A")</f>
        <v>-5.1144933497874745E-2</v>
      </c>
      <c r="AI86" s="344">
        <f>IF(VLOOKUP(AI$4,Transactions!$C$5:$M$23,7,FALSE)&gt;AD86,0,IF(IFERROR(VLOOKUP(AI$4,Transactions!$C$39:$N$42,8,FALSE),0)&gt;AD86,VLOOKUP(AI$4,Transactions!$C$5:$M$23,5,FALSE),VLOOKUP(AI$4,Transactions!$C$5:$M$23,5,FALSE)-IFERROR(VLOOKUP(AI$4,Transactions!$C$39:$N$42,5,FALSE),0)))</f>
        <v>16</v>
      </c>
      <c r="AK86" s="315">
        <f t="shared" si="119"/>
        <v>43210</v>
      </c>
      <c r="AL86" s="88">
        <f>VLOOKUP(AK86,'Price Data'!$B$4:$AD$1048576,MATCH(AP$4,'Price Data'!$B$2:$AE$2,0),FALSE)</f>
        <v>456.27</v>
      </c>
      <c r="AM86" s="5">
        <f t="shared" si="149"/>
        <v>456.27</v>
      </c>
      <c r="AN86" s="79"/>
      <c r="AO86" s="212">
        <f>IF(AM86&gt;0,(AM86+SUM(AN$11:AN86))/AL$6-1,"N/A")</f>
        <v>9.4540133378112401E-2</v>
      </c>
      <c r="AP86" s="344">
        <f>IF(VLOOKUP(AP$4,Transactions!$C$5:$M$23,7,FALSE)&gt;AK86,0,IF(IFERROR(VLOOKUP(AP$4,Transactions!$C$39:$N$42,8,FALSE),0)&gt;AK86,VLOOKUP(AP$4,Transactions!$C$5:$M$23,5,FALSE),VLOOKUP(AP$4,Transactions!$C$5:$M$23,5,FALSE)-IFERROR(VLOOKUP(AP$4,Transactions!$C$39:$N$42,5,FALSE),0)))</f>
        <v>3</v>
      </c>
      <c r="AR86" s="315">
        <f t="shared" si="120"/>
        <v>43210</v>
      </c>
      <c r="AS86" s="88">
        <f>VLOOKUP(AR86,'Price Data'!$B$4:$AD$1048576,MATCH(AW$4,'Price Data'!$B$2:$AE$2,0),FALSE)</f>
        <v>92.6</v>
      </c>
      <c r="AT86" s="5">
        <f t="shared" si="150"/>
        <v>92.6</v>
      </c>
      <c r="AU86" s="79"/>
      <c r="AV86" s="212">
        <f>IF(AT86&gt;0,(AT86+SUM(AU$11:AU86))/AS$6-1,"N/A")</f>
        <v>-1.3080168776371415E-2</v>
      </c>
      <c r="AW86" s="344">
        <f>IF(VLOOKUP(AW$4,Transactions!$C$5:$M$23,7,FALSE)&gt;AR86,0,IF(IFERROR(VLOOKUP(AW$4,Transactions!$C$39:$N$42,8,FALSE),0)&gt;AR86,VLOOKUP(AW$4,Transactions!$C$5:$M$23,5,FALSE),VLOOKUP(AW$4,Transactions!$C$5:$M$23,5,FALSE)-IFERROR(VLOOKUP(AW$4,Transactions!$C$39:$N$42,5,FALSE),0)))</f>
        <v>10</v>
      </c>
      <c r="AY86" s="315">
        <f t="shared" si="121"/>
        <v>43210</v>
      </c>
      <c r="AZ86" s="88">
        <f>VLOOKUP(AY86,'Price Data'!$B$4:$AD$1048576,MATCH(BD$4,'Price Data'!$B$2:$AE$2,0),FALSE)</f>
        <v>122.82</v>
      </c>
      <c r="BA86" s="5">
        <f t="shared" si="151"/>
        <v>122.82</v>
      </c>
      <c r="BB86" s="79"/>
      <c r="BC86" s="212">
        <f>IF(BA86&gt;0,(BA86+SUM(BB$11:BB86))/AZ$6-1,"N/A")</f>
        <v>5.9706643658326009E-2</v>
      </c>
      <c r="BD86" s="344">
        <f>IF(VLOOKUP(BD$4,Transactions!$C$5:$M$23,7,FALSE)&gt;AY86,0,IF(IFERROR(VLOOKUP(BD$4,Transactions!$C$39:$N$42,8,FALSE),0)&gt;AY86,VLOOKUP(BD$4,Transactions!$C$5:$M$23,5,FALSE),VLOOKUP(BD$4,Transactions!$C$5:$M$23,5,FALSE)-IFERROR(VLOOKUP(BD$4,Transactions!$C$39:$N$42,5,FALSE),0)))</f>
        <v>9</v>
      </c>
      <c r="BF86" s="315">
        <f t="shared" si="122"/>
        <v>43210</v>
      </c>
      <c r="BG86" s="88">
        <f>VLOOKUP(BF86,'Price Data'!$B$4:$AD$1048576,MATCH(BK$4,'Price Data'!$B$2:$AE$2,0),FALSE)</f>
        <v>51.17</v>
      </c>
      <c r="BH86" s="5">
        <f t="shared" si="152"/>
        <v>51.17</v>
      </c>
      <c r="BI86" s="79"/>
      <c r="BJ86" s="212">
        <f>IF(BH86&gt;0,(BH86+SUM(BI$11:BI86))/BG$6-1,"N/A")</f>
        <v>-0.15192558746736295</v>
      </c>
      <c r="BK86" s="344">
        <f>IF(VLOOKUP(BK$4,Transactions!$C$5:$M$23,7,FALSE)&gt;BF86,0,IF(IFERROR(VLOOKUP(BK$4,Transactions!$C$39:$N$42,8,FALSE),0)&gt;BF86,VLOOKUP(BK$4,Transactions!$C$5:$M$23,5,FALSE),VLOOKUP(BK$4,Transactions!$C$5:$M$23,5,FALSE)-IFERROR(VLOOKUP(BK$4,Transactions!$C$39:$N$42,5,FALSE),0)))</f>
        <v>10</v>
      </c>
      <c r="BM86" s="315">
        <f t="shared" si="123"/>
        <v>43210</v>
      </c>
      <c r="BN86" s="88">
        <f>VLOOKUP(BM86,'Price Data'!$B$4:$AD$1048576,MATCH(BR$4,'Price Data'!$B$2:$AE$2,0),FALSE)</f>
        <v>51.09</v>
      </c>
      <c r="BO86" s="5">
        <f t="shared" si="153"/>
        <v>51.09</v>
      </c>
      <c r="BP86" s="79"/>
      <c r="BQ86" s="212">
        <f>IF(BO86&gt;0,(BO86+SUM(BP$11:BP86))/BN$6-1,"N/A")</f>
        <v>1.3693270735526397E-3</v>
      </c>
      <c r="BR86" s="344">
        <f>IF(VLOOKUP(BR$4,Transactions!$C$5:$M$23,7,FALSE)&gt;BM86,0,IF(IFERROR(VLOOKUP(BR$4,Transactions!$C$39:$N$42,8,FALSE),0)&gt;BM86,VLOOKUP(BR$4,Transactions!$C$5:$M$23,5,FALSE),VLOOKUP(BR$4,Transactions!$C$5:$M$23,5,FALSE)-IFERROR(VLOOKUP(BR$4,Transactions!$C$39:$N$42,5,FALSE),0)))</f>
        <v>12</v>
      </c>
      <c r="BT86" s="315">
        <f t="shared" si="124"/>
        <v>43210</v>
      </c>
      <c r="BU86" s="88">
        <f>VLOOKUP(BT86,'Price Data'!$B$4:$AD$1048576,MATCH(BY$4,'Price Data'!$B$2:$AE$2,0),FALSE)</f>
        <v>82.81</v>
      </c>
      <c r="BV86" s="5">
        <f t="shared" si="154"/>
        <v>82.81</v>
      </c>
      <c r="BW86" s="79"/>
      <c r="BX86" s="212">
        <f>IF(BV86&gt;0,(BV86+SUM(BW$11:BW86))/BU$6-1,"N/A")</f>
        <v>-8.2627351743866262E-2</v>
      </c>
      <c r="BY86" s="344">
        <f>IF(VLOOKUP(BY$4,Transactions!$C$5:$M$23,7,FALSE)&gt;BT86,0,IF(IFERROR(VLOOKUP(BY$4,Transactions!$C$39:$N$42,8,FALSE),0)&gt;BT86,VLOOKUP(BY$4,Transactions!$C$5:$M$23,5,FALSE),VLOOKUP(BY$4,Transactions!$C$5:$M$23,5,FALSE)-IFERROR(VLOOKUP(BY$4,Transactions!$C$39:$N$42,5,FALSE),0)))</f>
        <v>11</v>
      </c>
      <c r="CA86" s="315">
        <f t="shared" si="125"/>
        <v>43210</v>
      </c>
      <c r="CB86" s="88">
        <f>VLOOKUP(CA86,'Price Data'!$B$4:$AD$1048576,MATCH(CF$4,'Price Data'!$B$2:$AE$2,0),FALSE)</f>
        <v>227.58</v>
      </c>
      <c r="CC86" s="5">
        <f t="shared" si="155"/>
        <v>227.58</v>
      </c>
      <c r="CD86" s="79"/>
      <c r="CE86" s="212">
        <f>IF(CC86&gt;0,(CC86+SUM(CD$11:CD86))/CB$6-1,"N/A")</f>
        <v>-2.0562628516427317E-3</v>
      </c>
      <c r="CF86" s="344">
        <f>IF(VLOOKUP(CF$4,Transactions!$C$5:$M$23,7,FALSE)&gt;CA86,0,IF(IFERROR(VLOOKUP(CF$4,Transactions!$C$39:$N$42,8,FALSE),0)&gt;CA86,VLOOKUP(CF$4,Transactions!$C$5:$M$23,5,FALSE),VLOOKUP(CF$4,Transactions!$C$5:$M$23,5,FALSE)-IFERROR(VLOOKUP(CF$4,Transactions!$C$39:$N$42,5,FALSE),0)))</f>
        <v>6</v>
      </c>
      <c r="CH86" s="315">
        <f t="shared" si="126"/>
        <v>43210</v>
      </c>
      <c r="CI86" s="88">
        <f>VLOOKUP(CH86,'Price Data'!$B$4:$AD$1048576,MATCH(CM$4,'Price Data'!$B$2:$AE$2,0),FALSE)</f>
        <v>78.73</v>
      </c>
      <c r="CJ86" s="5">
        <f t="shared" si="156"/>
        <v>78.73</v>
      </c>
      <c r="CK86" s="79"/>
      <c r="CL86" s="212">
        <f>IF(CJ86&gt;0,(CJ86+SUM(CK$11:CK86))/CI$6-1,"N/A")</f>
        <v>6.9410486280901962E-2</v>
      </c>
      <c r="CM86" s="344">
        <f>IF(VLOOKUP(CM$4,Transactions!$C$5:$M$23,7,FALSE)&gt;CH86,0,IF(IFERROR(VLOOKUP(CM$4,Transactions!$C$39:$N$42,8,FALSE),0)&gt;CH86,VLOOKUP(CM$4,Transactions!$C$5:$M$23,5,FALSE),VLOOKUP(CM$4,Transactions!$C$5:$M$23,5,FALSE)-IFERROR(VLOOKUP(CM$4,Transactions!$C$39:$N$42,5,FALSE),0)))</f>
        <v>19</v>
      </c>
      <c r="CO86" s="315">
        <f t="shared" si="127"/>
        <v>43210</v>
      </c>
      <c r="CP86" s="88">
        <f>VLOOKUP(CO86,'Price Data'!$B$4:$AD$1048576,MATCH(CT$4,'Price Data'!$B$2:$AE$2,0),FALSE)</f>
        <v>119.51</v>
      </c>
      <c r="CQ86" s="5">
        <f t="shared" si="157"/>
        <v>119.51</v>
      </c>
      <c r="CR86" s="79"/>
      <c r="CS86" s="212">
        <f>IF(CQ86&gt;0,(CQ86+SUM(CR$11:CR86))/CP$6-1,"N/A")</f>
        <v>6.6304734781060803E-2</v>
      </c>
      <c r="CT86" s="344">
        <f>IF(VLOOKUP(CT$4,Transactions!$C$5:$M$23,7,FALSE)&gt;CO86,0,IF(IFERROR(VLOOKUP(CT$4,Transactions!$C$39:$N$42,8,FALSE),0)&gt;CO86,VLOOKUP(CT$4,Transactions!$C$5:$M$23,5,FALSE),VLOOKUP(CT$4,Transactions!$C$5:$M$23,5,FALSE)-IFERROR(VLOOKUP(CT$4,Transactions!$C$39:$N$42,5,FALSE),0)))</f>
        <v>7</v>
      </c>
      <c r="CV86" s="315">
        <f t="shared" si="128"/>
        <v>43210</v>
      </c>
      <c r="CW86" s="88">
        <f>VLOOKUP(CV86,'Price Data'!$B$4:$AD$1048576,MATCH(DA$4,'Price Data'!$B$2:$AE$2,0),FALSE)</f>
        <v>204.67</v>
      </c>
      <c r="CX86" s="5">
        <f t="shared" si="158"/>
        <v>204.67</v>
      </c>
      <c r="CY86" s="79"/>
      <c r="CZ86" s="212">
        <f>IF(CX86&gt;0,(CX86+SUM(CY$11:CY86))/CW$6-1,"N/A")</f>
        <v>9.025570145127837E-2</v>
      </c>
      <c r="DA86" s="344">
        <f>IF(VLOOKUP(DA$4,Transactions!$C$5:$M$23,7,FALSE)&gt;CV86,0,IF(IFERROR(VLOOKUP(DA$4,Transactions!$C$39:$N$42,8,FALSE),0)&gt;CV86,VLOOKUP(DA$4,Transactions!$C$5:$M$23,5,FALSE),VLOOKUP(DA$4,Transactions!$C$5:$M$23,5,FALSE)-IFERROR(VLOOKUP(DA$4,Transactions!$C$39:$N$42,5,FALSE),0)))</f>
        <v>9.4038062835574934</v>
      </c>
      <c r="DC86" s="315">
        <f t="shared" si="129"/>
        <v>43210</v>
      </c>
      <c r="DD86" s="88">
        <f>VLOOKUP(DC86,'Price Data'!$B$4:$AD$1048576,MATCH(DH$4,'Price Data'!$B$2:$AE$2,0),FALSE)</f>
        <v>158.30000000000001</v>
      </c>
      <c r="DE86" s="5">
        <f t="shared" si="159"/>
        <v>158.30000000000001</v>
      </c>
      <c r="DF86" s="79"/>
      <c r="DG86" s="212">
        <f>IF(DE86&gt;0,(DE86+SUM(DF$11:DF86))/DD$6-1,"N/A")</f>
        <v>4.8997913637227608E-3</v>
      </c>
      <c r="DH86" s="344">
        <f>IF(VLOOKUP(DH$4,Transactions!$C$5:$M$23,7,FALSE)&gt;DC86,0,IF(IFERROR(VLOOKUP(DH$4,Transactions!$C$39:$N$42,8,FALSE),0)&gt;DC86,VLOOKUP(DH$4,Transactions!$C$5:$M$23,5,FALSE),VLOOKUP(DH$4,Transactions!$C$5:$M$23,5,FALSE)-IFERROR(VLOOKUP(DH$4,Transactions!$C$39:$N$42,5,FALSE),0)))</f>
        <v>17.508490526540918</v>
      </c>
      <c r="DJ86" s="315">
        <f t="shared" si="130"/>
        <v>43210</v>
      </c>
      <c r="DK86" s="88">
        <f>VLOOKUP(DJ86,'Price Data'!$B$4:$AD$1048576,MATCH(DO$4,'Price Data'!$B$2:$AE$2,0),FALSE)</f>
        <v>247.12</v>
      </c>
      <c r="DL86" s="5">
        <f t="shared" si="160"/>
        <v>247.12</v>
      </c>
      <c r="DN86" s="212">
        <f>IF(DL86&gt;0,(DL86+SUM(DM$11:DM86))/DK$6-1,"N/A")</f>
        <v>-7.4952903924004888E-3</v>
      </c>
      <c r="DO86" s="344">
        <f>IF(VLOOKUP(DO$4,Transactions!$C$5:$M$23,7,FALSE)&gt;DJ86,0,IF(IFERROR(VLOOKUP(DO$4,Transactions!$C$39:$N$42,8,FALSE),0)&gt;DJ86,VLOOKUP(DO$4,Transactions!$C$5:$M$23,5,FALSE),VLOOKUP(DO$4,Transactions!$C$5:$M$23,5,FALSE)-IFERROR(VLOOKUP(DO$4,Transactions!$C$39:$N$42,5,FALSE),0)))</f>
        <v>8</v>
      </c>
      <c r="DQ86" s="315">
        <f t="shared" si="131"/>
        <v>43210</v>
      </c>
      <c r="DR86" s="88">
        <f>VLOOKUP(DQ86,'Price Data'!$B$4:$AD$1048576,MATCH(DV$4,'Price Data'!$B$2:$AE$2,0),FALSE)</f>
        <v>95</v>
      </c>
      <c r="DS86" s="5">
        <f t="shared" si="161"/>
        <v>95</v>
      </c>
      <c r="DT86" s="79"/>
      <c r="DU86" s="212">
        <f>IF(DS86&gt;0,(DS86+SUM(DT$11:DT86))/DR$6-1,"N/A")</f>
        <v>0.11550151975683876</v>
      </c>
      <c r="DV86" s="344">
        <f>IF(VLOOKUP(DV$4,Transactions!$C$5:$M$23,7,FALSE)&gt;DQ86,0,IF(IFERROR(VLOOKUP(DV$4,Transactions!$C$39:$N$42,8,FALSE),0)&gt;DQ86,VLOOKUP(DV$4,Transactions!$C$5:$M$23,5,FALSE),VLOOKUP(DV$4,Transactions!$C$5:$M$23,5,FALSE)-IFERROR(VLOOKUP(DV$4,Transactions!$C$39:$N$42,5,FALSE),0)))</f>
        <v>23</v>
      </c>
      <c r="DX86" s="315">
        <f t="shared" si="132"/>
        <v>43210</v>
      </c>
      <c r="DY86" s="88">
        <f>VLOOKUP(DX86,'Price Data'!$B$4:$AD$1048576,MATCH(EC$4,'Price Data'!$B$2:$AE$2,0),FALSE)</f>
        <v>66.09</v>
      </c>
      <c r="DZ86" s="5">
        <f t="shared" si="162"/>
        <v>0</v>
      </c>
      <c r="EA86" s="79"/>
      <c r="EB86" s="212" t="str">
        <f>IF(DZ86&gt;0,(DZ86+SUM(EA$11:EA86))/DY$6-1,"N/A")</f>
        <v>N/A</v>
      </c>
      <c r="EC86" s="344">
        <f>IF(VLOOKUP(EC$4,Transactions!$C$5:$M$23,7,FALSE)&gt;DX86,0,IF(IFERROR(VLOOKUP(EC$4,Transactions!$C$39:$N$42,8,FALSE),0)&gt;DX86,VLOOKUP(EC$4,Transactions!$C$5:$M$23,5,FALSE),VLOOKUP(EC$4,Transactions!$C$5:$M$23,5,FALSE)-IFERROR(VLOOKUP(EC$4,Transactions!$C$39:$N$42,5,FALSE),0)))</f>
        <v>0</v>
      </c>
      <c r="EF86" s="315">
        <f t="shared" si="133"/>
        <v>43210</v>
      </c>
      <c r="EG86" s="88">
        <f>VLOOKUP(EF86,'Price Data'!$B$4:$AD$1048576,MATCH(EK$4,'Price Data'!$B$2:$AE$2,0),FALSE)</f>
        <v>10.75</v>
      </c>
      <c r="EH86" s="5">
        <f t="shared" si="163"/>
        <v>10.75</v>
      </c>
      <c r="EI86" s="79"/>
      <c r="EJ86" s="212">
        <f>IF(EH86&gt;0,(EH86+SUM(EI$11:EI86))/EG$6-1,"N/A")</f>
        <v>9.2936802973841992E-5</v>
      </c>
      <c r="EK86" s="344">
        <f>IF(VLOOKUP(EK$4,Transactions!$C$26:$M$34,7,FALSE)&gt;EF86,0,IF(IFERROR(VLOOKUP(EK$4,Transactions!$C$45:$N123,8,FALSE),0)&gt;EF86,VLOOKUP(EK$4,Transactions!$C$26:$M$34,5,FALSE),VLOOKUP(EK$4,Transactions!$C$26:$M$34,5,FALSE)-IFERROR(VLOOKUP(EK$4,Transactions!$C$45:$N$47,5,FALSE),0)))</f>
        <v>181.2267657992565</v>
      </c>
      <c r="EM86" s="315">
        <f t="shared" si="134"/>
        <v>43210</v>
      </c>
      <c r="EN86" s="88">
        <f>VLOOKUP(EM86,'Price Data'!$B$4:$AD$1048576,MATCH(ER$4,'Price Data'!$B$2:$AE$2,0),FALSE)</f>
        <v>85.89</v>
      </c>
      <c r="EO86" s="5">
        <f t="shared" si="164"/>
        <v>85.89</v>
      </c>
      <c r="EP86" s="79"/>
      <c r="EQ86" s="212">
        <f>IF(EO86&gt;0,(EO86+SUM(EP$11:EP86))/EN$6-1,"N/A")</f>
        <v>-3.5984414393767095E-3</v>
      </c>
      <c r="ER86" s="344">
        <f>IF(VLOOKUP(ER$4,Transactions!$C$26:$M$34,7,FALSE)&gt;EM86,0,IF(IFERROR(VLOOKUP(ER$4,Transactions!$C$45:$N123,8,FALSE),0)&gt;EM86,VLOOKUP(ER$4,Transactions!$C$26:$M$34,5,FALSE),VLOOKUP(ER$4,Transactions!$C$26:$M$34,5,FALSE)-IFERROR(VLOOKUP(ER$4,Transactions!$C$45:$N$47,5,FALSE),0)))</f>
        <v>0</v>
      </c>
      <c r="ET86" s="315">
        <f t="shared" si="135"/>
        <v>43210</v>
      </c>
      <c r="EU86" s="88">
        <f>VLOOKUP(ET86,'Price Data'!$B$4:$AD$1048576,MATCH(EY$4,'Price Data'!$B$2:$AE$2,0),FALSE)</f>
        <v>83.77</v>
      </c>
      <c r="EV86" s="5">
        <f t="shared" si="165"/>
        <v>83.77</v>
      </c>
      <c r="EW86" s="79"/>
      <c r="EX86" s="212">
        <f>IF(EV86&gt;0,(EV86+SUM(EW$11:EW86))/EU$6-1,"N/A")</f>
        <v>-3.3264675592173165E-2</v>
      </c>
      <c r="EY86" s="344">
        <f>IF(VLOOKUP(EY$4,Transactions!$C$26:$M$34,7,FALSE)&gt;ET86,0,IF(IFERROR(VLOOKUP(EY$4,Transactions!$C$45:$N123,8,FALSE),0)&gt;ET86,VLOOKUP(EY$4,Transactions!$C$26:$M$34,5,FALSE),VLOOKUP(EY$4,Transactions!$C$26:$M$34,5,FALSE)-IFERROR(VLOOKUP(EY$4,Transactions!$C$45:$N$47,5,FALSE),0)))</f>
        <v>12.608879734523402</v>
      </c>
      <c r="FA86" s="315">
        <f t="shared" si="136"/>
        <v>43210</v>
      </c>
      <c r="FB86" s="88">
        <f>VLOOKUP(FA86,'Price Data'!$B$4:$AD$1048576,MATCH(FF$4,'Price Data'!$B$2:$AE$2,0),FALSE)</f>
        <v>49.61</v>
      </c>
      <c r="FC86" s="5">
        <f t="shared" si="166"/>
        <v>49.61</v>
      </c>
      <c r="FD86" s="79"/>
      <c r="FE86" s="212">
        <f>IF(FC86&gt;0,(FC86+SUM(FD$11:FD86))/FB$6-1,"N/A")</f>
        <v>-2.5921591574019853E-2</v>
      </c>
      <c r="FF86" s="344">
        <f>IF(VLOOKUP(FF$4,Transactions!$C$26:$M$34,7,FALSE)&gt;FA86,0,IF(IFERROR(VLOOKUP(FF$4,Transactions!$C$45:$N123,8,FALSE),0)&gt;FA86,VLOOKUP(FF$4,Transactions!$C$26:$M$34,5,FALSE),VLOOKUP(FF$4,Transactions!$C$26:$M$34,5,FALSE)-IFERROR(VLOOKUP(FF$4,Transactions!$C$45:$N$47,5,FALSE),0)))</f>
        <v>20.356738833625901</v>
      </c>
      <c r="FH86" s="315">
        <f t="shared" si="137"/>
        <v>43210</v>
      </c>
      <c r="FI86" s="88">
        <f>VLOOKUP(FH86,'Price Data'!$B$4:$AD$1048576,MATCH(FM$4,'Price Data'!$B$2:$AE$2,0),FALSE)</f>
        <v>24.274999999999999</v>
      </c>
      <c r="FJ86" s="5">
        <f t="shared" si="167"/>
        <v>24.274999999999999</v>
      </c>
      <c r="FK86" s="79"/>
      <c r="FL86" s="212">
        <f>IF(FJ86&gt;0,(FJ86+SUM(FK$11:FK86))/FI$6-1,"N/A")</f>
        <v>-6.9815195071876168E-4</v>
      </c>
      <c r="FM86" s="344">
        <f>IF(VLOOKUP(FM$4,Transactions!$C$26:$M$34,7,FALSE)&gt;FH86,0,IF(IFERROR(VLOOKUP(FM$4,Transactions!$C$45:$N123,8,FALSE),0)&gt;FH86,VLOOKUP(FM$4,Transactions!$C$26:$M$34,5,FALSE),VLOOKUP(FM$4,Transactions!$C$26:$M$34,5,FALSE)-IFERROR(VLOOKUP(FM$4,Transactions!$C$45:$N$47,5,FALSE),0)))</f>
        <v>64.516221765913755</v>
      </c>
      <c r="FO86" s="315">
        <f t="shared" si="138"/>
        <v>43210</v>
      </c>
      <c r="FP86" s="88">
        <f>VLOOKUP(FO86,'Price Data'!$B$4:$AD$1048576,MATCH(FT$4,'Price Data'!$B$2:$AE$2,0),FALSE)</f>
        <v>101.57</v>
      </c>
      <c r="FQ86" s="5">
        <f t="shared" si="168"/>
        <v>101.57</v>
      </c>
      <c r="FR86" s="79"/>
      <c r="FS86" s="212">
        <f>IF(FQ86&gt;0,(FQ86+SUM(FR$11:FR86))/FP$6-1,"N/A")</f>
        <v>-3.3134413185564093E-2</v>
      </c>
      <c r="FT86" s="344">
        <f>IF(VLOOKUP(FT$4,Transactions!$C$26:$M$34,7,FALSE)&gt;FO86,0,IF(IFERROR(VLOOKUP(FT$4,Transactions!$C$45:$N123,8,FALSE),0)&gt;FO86,VLOOKUP(FT$4,Transactions!$C$26:$M$34,5,FALSE),VLOOKUP(FT$4,Transactions!$C$26:$M$34,5,FALSE)-IFERROR(VLOOKUP(FT$4,Transactions!$C$45:$N$47,5,FALSE),0)))</f>
        <v>4.6685611442644692</v>
      </c>
      <c r="FV86" s="315">
        <f t="shared" si="139"/>
        <v>43210</v>
      </c>
      <c r="FW86" s="88">
        <f>VLOOKUP(FV86,'Price Data'!$B$4:$AD$1048576,MATCH(GA$4,'Price Data'!$B$2:$AE$2,0),FALSE)</f>
        <v>111.15</v>
      </c>
      <c r="FX86" s="5">
        <f t="shared" si="169"/>
        <v>0</v>
      </c>
      <c r="FY86" s="79"/>
      <c r="FZ86" s="212" t="str">
        <f>IF(FX86&gt;0,(FX86+SUM(FY$11:FY86))/FW$6-1,"N/A")</f>
        <v>N/A</v>
      </c>
      <c r="GA86" s="344">
        <f>IF(VLOOKUP(GA$4,Transactions!$C$26:$M$34,7,FALSE)&gt;FV86,0,IF(IFERROR(VLOOKUP(GA$4,Transactions!$C$45:$N123,8,FALSE),0)&gt;FV86,VLOOKUP(GA$4,Transactions!$C$26:$M$34,5,FALSE),VLOOKUP(GA$4,Transactions!$C$26:$M$34,5,FALSE)-IFERROR(VLOOKUP(GA$4,Transactions!$C$45:$N$47,5,FALSE),0)))</f>
        <v>0</v>
      </c>
      <c r="GD86" s="315">
        <f t="shared" si="140"/>
        <v>43210</v>
      </c>
      <c r="GE86" s="88">
        <f>VLOOKUP(GD86,'Price Data'!$B$4:$AD$1048576,MATCH(GI$4,'Price Data'!$B$2:$AE$2,0),FALSE)</f>
        <v>1584.377</v>
      </c>
      <c r="GF86" s="5">
        <f t="shared" si="170"/>
        <v>1584.377</v>
      </c>
      <c r="GH86" s="212">
        <f>IF(GF86&gt;0,(GF86+SUM(GG$11:GG86))/GE$6-1,"N/A")</f>
        <v>1.0153086045350257E-3</v>
      </c>
      <c r="GI86" s="374">
        <v>0.5</v>
      </c>
      <c r="GK86" s="315">
        <f t="shared" si="141"/>
        <v>43210</v>
      </c>
      <c r="GL86" s="88">
        <f>VLOOKUP(GK86,'Price Data'!$B$4:$AD$1048576,MATCH(GP$4,'Price Data'!$B$2:$AE$2,0),FALSE)</f>
        <v>2099.7399999999998</v>
      </c>
      <c r="GM86" s="5">
        <f t="shared" si="112"/>
        <v>2099.7399999999998</v>
      </c>
      <c r="GN86" s="79"/>
      <c r="GO86" s="212">
        <f>IF(GM86&gt;0,(GM86+SUM(GN$11:GN86))/GL$6-1,"N/A")</f>
        <v>-1.7637690460909905E-3</v>
      </c>
      <c r="GP86" s="374">
        <v>0.2</v>
      </c>
      <c r="GR86" s="315">
        <f t="shared" si="142"/>
        <v>43210</v>
      </c>
      <c r="GS86" s="88">
        <f>VLOOKUP(GR86,'Price Data'!$B$4:$AD$1048576,MATCH(GW$4,'Price Data'!$B$2:$AE$2,0),FALSE)</f>
        <v>1999.33</v>
      </c>
      <c r="GT86" s="5">
        <f t="shared" si="85"/>
        <v>1999.33</v>
      </c>
      <c r="GV86" s="212">
        <f>IF(GT86&gt;0,(GT86+SUM(GU$11:GU86))/GS$6-1,"N/A")</f>
        <v>-2.2987045353479507E-2</v>
      </c>
      <c r="GW86" s="374">
        <v>0.3</v>
      </c>
    </row>
    <row r="87" spans="1:205" x14ac:dyDescent="0.25">
      <c r="A87">
        <v>77</v>
      </c>
      <c r="B87" s="315">
        <f>'Price Data'!B81</f>
        <v>43213</v>
      </c>
      <c r="C87" s="200">
        <f t="shared" si="143"/>
        <v>21502.685711916158</v>
      </c>
      <c r="D87" s="200">
        <f t="shared" si="113"/>
        <v>0</v>
      </c>
      <c r="E87" s="200">
        <f t="shared" ref="E87:E96" si="171">SUM(EH87*EK87,EO87*ER87,EV87*EY87,FC87*FF87,FJ87*FM87,FQ87*FT87,FX87*GA87)</f>
        <v>6048.9305609786788</v>
      </c>
      <c r="F87" s="200">
        <f t="shared" si="114"/>
        <v>0</v>
      </c>
      <c r="I87" s="315">
        <f t="shared" si="115"/>
        <v>43213</v>
      </c>
      <c r="J87" s="88">
        <f>VLOOKUP(I87,'Price Data'!$B$4:$AD$1048576,MATCH(N$4,'Price Data'!$B$2:$AE$2,0),FALSE)</f>
        <v>65.680000000000007</v>
      </c>
      <c r="K87" s="5">
        <f t="shared" si="86"/>
        <v>0</v>
      </c>
      <c r="M87" s="212" t="str">
        <f>IF(K87&gt;0,(K87+SUM(L$11:L87))/J$6-1,"N/A")</f>
        <v>N/A</v>
      </c>
      <c r="N87" s="344">
        <f>IF(VLOOKUP(N$4,Transactions!$C$5:$M$23,7,FALSE)&gt;I87,0,IF(IFERROR(VLOOKUP(N$4,Transactions!$C$39:$N$42,8,FALSE),0)&gt;I87,VLOOKUP(N$4,Transactions!$C$5:$M$23,5,FALSE),VLOOKUP(N$4,Transactions!$C$5:$M$23,5,FALSE)-IFERROR(VLOOKUP(N$4,Transactions!$C$39:$N$42,5,FALSE),0)))</f>
        <v>0</v>
      </c>
      <c r="P87" s="315">
        <f t="shared" si="116"/>
        <v>43213</v>
      </c>
      <c r="Q87" s="88">
        <f>VLOOKUP(P87,'Price Data'!$B$4:$AD$1048576,MATCH(U$4,'Price Data'!$B$2:$AE$2,0),FALSE)</f>
        <v>58.83</v>
      </c>
      <c r="R87" s="5">
        <f t="shared" ref="R87:R96" si="172">IF(AND(P87&gt;=Q$5,P87&lt;=Q$7),Q87,0)</f>
        <v>58.83</v>
      </c>
      <c r="T87" s="212">
        <f>IF(R87&gt;0,(R87+SUM(S$11:S87))/Q$6-1,"N/A")</f>
        <v>3.6651982378854697E-2</v>
      </c>
      <c r="U87" s="344">
        <f>IF(VLOOKUP(U$4,Transactions!$C$5:$M$23,7,FALSE)&gt;P87,0,IF(IFERROR(VLOOKUP(U$4,Transactions!$C$39:$N$42,8,FALSE),0)&gt;P87,VLOOKUP(U$4,Transactions!$C$5:$M$23,5,FALSE),VLOOKUP(U$4,Transactions!$C$5:$M$23,5,FALSE)-IFERROR(VLOOKUP(U$4,Transactions!$C$39:$N$42,5,FALSE),0)))</f>
        <v>20</v>
      </c>
      <c r="W87" s="315">
        <f t="shared" si="117"/>
        <v>43213</v>
      </c>
      <c r="X87" s="88">
        <f>VLOOKUP(W87,'Price Data'!$B$4:$AD$1048576,MATCH(AB$4,'Price Data'!$B$2:$AE$2,0),FALSE)</f>
        <v>100.15</v>
      </c>
      <c r="Y87" s="5">
        <f t="shared" ref="Y87:Y96" si="173">IF(AND(W87&gt;=X$5,W87&lt;=X$7),X87,0)</f>
        <v>100.15</v>
      </c>
      <c r="Z87" s="79"/>
      <c r="AA87" s="212">
        <f>IF(Y87&gt;0,(Y87+SUM(Z$11:Z87))/X$6-1,"N/A")</f>
        <v>-6.546969546671888E-3</v>
      </c>
      <c r="AB87" s="344">
        <f>IF(VLOOKUP(AB$4,Transactions!$C$5:$M$23,7,FALSE)&gt;W87,0,IF(IFERROR(VLOOKUP(AB$4,Transactions!$C$39:$N$42,8,FALSE),0)&gt;W87,VLOOKUP(AB$4,Transactions!$C$5:$M$23,5,FALSE),VLOOKUP(AB$4,Transactions!$C$5:$M$23,5,FALSE)-IFERROR(VLOOKUP(AB$4,Transactions!$C$39:$N$42,5,FALSE),0)))</f>
        <v>12</v>
      </c>
      <c r="AD87" s="315">
        <f t="shared" si="118"/>
        <v>43213</v>
      </c>
      <c r="AE87" s="88">
        <f>VLOOKUP(AD87,'Price Data'!$B$4:$AD$1048576,MATCH(AI$4,'Price Data'!$B$2:$AE$2,0),FALSE)</f>
        <v>70.22</v>
      </c>
      <c r="AF87" s="5">
        <f t="shared" ref="AF87:AF96" si="174">IF(AND(AD87&gt;=AE$5,AD87&lt;=AE$7),AE87,0)</f>
        <v>70.22</v>
      </c>
      <c r="AG87" s="79"/>
      <c r="AH87" s="212">
        <f>IF(AF87&gt;0,(AF87+SUM(AG$11:AG87))/AE$6-1,"N/A")</f>
        <v>-3.7158919511860788E-2</v>
      </c>
      <c r="AI87" s="344">
        <f>IF(VLOOKUP(AI$4,Transactions!$C$5:$M$23,7,FALSE)&gt;AD87,0,IF(IFERROR(VLOOKUP(AI$4,Transactions!$C$39:$N$42,8,FALSE),0)&gt;AD87,VLOOKUP(AI$4,Transactions!$C$5:$M$23,5,FALSE),VLOOKUP(AI$4,Transactions!$C$5:$M$23,5,FALSE)-IFERROR(VLOOKUP(AI$4,Transactions!$C$39:$N$42,5,FALSE),0)))</f>
        <v>16</v>
      </c>
      <c r="AK87" s="315">
        <f t="shared" si="119"/>
        <v>43213</v>
      </c>
      <c r="AL87" s="88">
        <f>VLOOKUP(AK87,'Price Data'!$B$4:$AD$1048576,MATCH(AP$4,'Price Data'!$B$2:$AE$2,0),FALSE)</f>
        <v>447.84</v>
      </c>
      <c r="AM87" s="5">
        <f t="shared" ref="AM87:AM96" si="175">IF(AND(AK87&gt;=AL$5,AK87&lt;=AL$7),AL87,0)</f>
        <v>447.84</v>
      </c>
      <c r="AN87" s="79"/>
      <c r="AO87" s="212">
        <f>IF(AM87&gt;0,(AM87+SUM(AN$11:AN87))/AL$6-1,"N/A")</f>
        <v>7.431751667226405E-2</v>
      </c>
      <c r="AP87" s="344">
        <f>IF(VLOOKUP(AP$4,Transactions!$C$5:$M$23,7,FALSE)&gt;AK87,0,IF(IFERROR(VLOOKUP(AP$4,Transactions!$C$39:$N$42,8,FALSE),0)&gt;AK87,VLOOKUP(AP$4,Transactions!$C$5:$M$23,5,FALSE),VLOOKUP(AP$4,Transactions!$C$5:$M$23,5,FALSE)-IFERROR(VLOOKUP(AP$4,Transactions!$C$39:$N$42,5,FALSE),0)))</f>
        <v>3</v>
      </c>
      <c r="AR87" s="315">
        <f t="shared" si="120"/>
        <v>43213</v>
      </c>
      <c r="AS87" s="88">
        <f>VLOOKUP(AR87,'Price Data'!$B$4:$AD$1048576,MATCH(AW$4,'Price Data'!$B$2:$AE$2,0),FALSE)</f>
        <v>93.17</v>
      </c>
      <c r="AT87" s="5">
        <f t="shared" ref="AT87:AT96" si="176">IF(AND(AR87&gt;=AS$5,AR87&lt;=AS$7),AS87,0)</f>
        <v>93.17</v>
      </c>
      <c r="AU87" s="79"/>
      <c r="AV87" s="212">
        <f>IF(AT87&gt;0,(AT87+SUM(AU$11:AU87))/AS$6-1,"N/A")</f>
        <v>-7.0675105485231704E-3</v>
      </c>
      <c r="AW87" s="344">
        <f>IF(VLOOKUP(AW$4,Transactions!$C$5:$M$23,7,FALSE)&gt;AR87,0,IF(IFERROR(VLOOKUP(AW$4,Transactions!$C$39:$N$42,8,FALSE),0)&gt;AR87,VLOOKUP(AW$4,Transactions!$C$5:$M$23,5,FALSE),VLOOKUP(AW$4,Transactions!$C$5:$M$23,5,FALSE)-IFERROR(VLOOKUP(AW$4,Transactions!$C$39:$N$42,5,FALSE),0)))</f>
        <v>10</v>
      </c>
      <c r="AY87" s="315">
        <f t="shared" si="121"/>
        <v>43213</v>
      </c>
      <c r="AZ87" s="88">
        <f>VLOOKUP(AY87,'Price Data'!$B$4:$AD$1048576,MATCH(BD$4,'Price Data'!$B$2:$AE$2,0),FALSE)</f>
        <v>121.89</v>
      </c>
      <c r="BA87" s="5">
        <f t="shared" ref="BA87:BA96" si="177">IF(AND(AY87&gt;=AZ$5,AY87&lt;=AZ$7),AZ87,0)</f>
        <v>121.89</v>
      </c>
      <c r="BB87" s="79"/>
      <c r="BC87" s="212">
        <f>IF(BA87&gt;0,(BA87+SUM(BB$11:BB87))/AZ$6-1,"N/A")</f>
        <v>5.1682484900776426E-2</v>
      </c>
      <c r="BD87" s="344">
        <f>IF(VLOOKUP(BD$4,Transactions!$C$5:$M$23,7,FALSE)&gt;AY87,0,IF(IFERROR(VLOOKUP(BD$4,Transactions!$C$39:$N$42,8,FALSE),0)&gt;AY87,VLOOKUP(BD$4,Transactions!$C$5:$M$23,5,FALSE),VLOOKUP(BD$4,Transactions!$C$5:$M$23,5,FALSE)-IFERROR(VLOOKUP(BD$4,Transactions!$C$39:$N$42,5,FALSE),0)))</f>
        <v>9</v>
      </c>
      <c r="BF87" s="315">
        <f t="shared" si="122"/>
        <v>43213</v>
      </c>
      <c r="BG87" s="88">
        <f>VLOOKUP(BF87,'Price Data'!$B$4:$AD$1048576,MATCH(BK$4,'Price Data'!$B$2:$AE$2,0),FALSE)</f>
        <v>50.9</v>
      </c>
      <c r="BH87" s="5">
        <f t="shared" ref="BH87:BH96" si="178">IF(AND(BF87&gt;=BG$5,BF87&lt;=BG$7),BG87,0)</f>
        <v>50.9</v>
      </c>
      <c r="BI87" s="79"/>
      <c r="BJ87" s="212">
        <f>IF(BH87&gt;0,(BH87+SUM(BI$11:BI87))/BG$6-1,"N/A")</f>
        <v>-0.15633159268929508</v>
      </c>
      <c r="BK87" s="344">
        <f>IF(VLOOKUP(BK$4,Transactions!$C$5:$M$23,7,FALSE)&gt;BF87,0,IF(IFERROR(VLOOKUP(BK$4,Transactions!$C$39:$N$42,8,FALSE),0)&gt;BF87,VLOOKUP(BK$4,Transactions!$C$5:$M$23,5,FALSE),VLOOKUP(BK$4,Transactions!$C$5:$M$23,5,FALSE)-IFERROR(VLOOKUP(BK$4,Transactions!$C$39:$N$42,5,FALSE),0)))</f>
        <v>10</v>
      </c>
      <c r="BM87" s="315">
        <f t="shared" si="123"/>
        <v>43213</v>
      </c>
      <c r="BN87" s="88">
        <f>VLOOKUP(BM87,'Price Data'!$B$4:$AD$1048576,MATCH(BR$4,'Price Data'!$B$2:$AE$2,0),FALSE)</f>
        <v>50.18</v>
      </c>
      <c r="BO87" s="5">
        <f t="shared" ref="BO87:BO96" si="179">IF(AND(BM87&gt;=BN$5,BM87&lt;=BN$7),BN87,0)</f>
        <v>50.18</v>
      </c>
      <c r="BP87" s="79"/>
      <c r="BQ87" s="212">
        <f>IF(BO87&gt;0,(BO87+SUM(BP$11:BP87))/BN$6-1,"N/A")</f>
        <v>-1.6431924882629012E-2</v>
      </c>
      <c r="BR87" s="344">
        <f>IF(VLOOKUP(BR$4,Transactions!$C$5:$M$23,7,FALSE)&gt;BM87,0,IF(IFERROR(VLOOKUP(BR$4,Transactions!$C$39:$N$42,8,FALSE),0)&gt;BM87,VLOOKUP(BR$4,Transactions!$C$5:$M$23,5,FALSE),VLOOKUP(BR$4,Transactions!$C$5:$M$23,5,FALSE)-IFERROR(VLOOKUP(BR$4,Transactions!$C$39:$N$42,5,FALSE),0)))</f>
        <v>12</v>
      </c>
      <c r="BT87" s="315">
        <f t="shared" si="124"/>
        <v>43213</v>
      </c>
      <c r="BU87" s="88">
        <f>VLOOKUP(BT87,'Price Data'!$B$4:$AD$1048576,MATCH(BY$4,'Price Data'!$B$2:$AE$2,0),FALSE)</f>
        <v>86.12</v>
      </c>
      <c r="BV87" s="5">
        <f t="shared" ref="BV87:BV96" si="180">IF(AND(BT87&gt;=BU$5,BT87&lt;=BU$7),BU87,0)</f>
        <v>86.12</v>
      </c>
      <c r="BW87" s="79"/>
      <c r="BX87" s="212">
        <f>IF(BV87&gt;0,(BV87+SUM(BW$11:BW87))/BU$6-1,"N/A")</f>
        <v>-4.6209704037847965E-2</v>
      </c>
      <c r="BY87" s="344">
        <f>IF(VLOOKUP(BY$4,Transactions!$C$5:$M$23,7,FALSE)&gt;BT87,0,IF(IFERROR(VLOOKUP(BY$4,Transactions!$C$39:$N$42,8,FALSE),0)&gt;BT87,VLOOKUP(BY$4,Transactions!$C$5:$M$23,5,FALSE),VLOOKUP(BY$4,Transactions!$C$5:$M$23,5,FALSE)-IFERROR(VLOOKUP(BY$4,Transactions!$C$39:$N$42,5,FALSE),0)))</f>
        <v>11</v>
      </c>
      <c r="CA87" s="315">
        <f t="shared" si="125"/>
        <v>43213</v>
      </c>
      <c r="CB87" s="88">
        <f>VLOOKUP(CA87,'Price Data'!$B$4:$AD$1048576,MATCH(CF$4,'Price Data'!$B$2:$AE$2,0),FALSE)</f>
        <v>228.26</v>
      </c>
      <c r="CC87" s="5">
        <f t="shared" ref="CC87:CC96" si="181">IF(AND(CA87&gt;=CB$5,CA87&lt;=CB$7),CB87,0)</f>
        <v>228.26</v>
      </c>
      <c r="CD87" s="79"/>
      <c r="CE87" s="212">
        <f>IF(CC87&gt;0,(CC87+SUM(CD$11:CD87))/CB$6-1,"N/A")</f>
        <v>9.187557422234427E-4</v>
      </c>
      <c r="CF87" s="344">
        <f>IF(VLOOKUP(CF$4,Transactions!$C$5:$M$23,7,FALSE)&gt;CA87,0,IF(IFERROR(VLOOKUP(CF$4,Transactions!$C$39:$N$42,8,FALSE),0)&gt;CA87,VLOOKUP(CF$4,Transactions!$C$5:$M$23,5,FALSE),VLOOKUP(CF$4,Transactions!$C$5:$M$23,5,FALSE)-IFERROR(VLOOKUP(CF$4,Transactions!$C$39:$N$42,5,FALSE),0)))</f>
        <v>6</v>
      </c>
      <c r="CH87" s="315">
        <f t="shared" si="126"/>
        <v>43213</v>
      </c>
      <c r="CI87" s="88">
        <f>VLOOKUP(CH87,'Price Data'!$B$4:$AD$1048576,MATCH(CM$4,'Price Data'!$B$2:$AE$2,0),FALSE)</f>
        <v>78.209999999999994</v>
      </c>
      <c r="CJ87" s="5">
        <f t="shared" ref="CJ87:CJ96" si="182">IF(AND(CH87&gt;=CI$5,CH87&lt;=CI$7),CI87,0)</f>
        <v>78.209999999999994</v>
      </c>
      <c r="CK87" s="79"/>
      <c r="CL87" s="212">
        <f>IF(CJ87&gt;0,(CJ87+SUM(CK$11:CK87))/CI$6-1,"N/A")</f>
        <v>6.2347188264058495E-2</v>
      </c>
      <c r="CM87" s="344">
        <f>IF(VLOOKUP(CM$4,Transactions!$C$5:$M$23,7,FALSE)&gt;CH87,0,IF(IFERROR(VLOOKUP(CM$4,Transactions!$C$39:$N$42,8,FALSE),0)&gt;CH87,VLOOKUP(CM$4,Transactions!$C$5:$M$23,5,FALSE),VLOOKUP(CM$4,Transactions!$C$5:$M$23,5,FALSE)-IFERROR(VLOOKUP(CM$4,Transactions!$C$39:$N$42,5,FALSE),0)))</f>
        <v>19</v>
      </c>
      <c r="CO87" s="315">
        <f t="shared" si="127"/>
        <v>43213</v>
      </c>
      <c r="CP87" s="88">
        <f>VLOOKUP(CO87,'Price Data'!$B$4:$AD$1048576,MATCH(CT$4,'Price Data'!$B$2:$AE$2,0),FALSE)</f>
        <v>119</v>
      </c>
      <c r="CQ87" s="5">
        <f t="shared" ref="CQ87:CQ96" si="183">IF(AND(CO87&gt;=CP$5,CO87&lt;=CP$7),CP87,0)</f>
        <v>119</v>
      </c>
      <c r="CR87" s="79"/>
      <c r="CS87" s="212">
        <f>IF(CQ87&gt;0,(CQ87+SUM(CR$11:CR87))/CP$6-1,"N/A")</f>
        <v>6.1765752936988161E-2</v>
      </c>
      <c r="CT87" s="344">
        <f>IF(VLOOKUP(CT$4,Transactions!$C$5:$M$23,7,FALSE)&gt;CO87,0,IF(IFERROR(VLOOKUP(CT$4,Transactions!$C$39:$N$42,8,FALSE),0)&gt;CO87,VLOOKUP(CT$4,Transactions!$C$5:$M$23,5,FALSE),VLOOKUP(CT$4,Transactions!$C$5:$M$23,5,FALSE)-IFERROR(VLOOKUP(CT$4,Transactions!$C$39:$N$42,5,FALSE),0)))</f>
        <v>7</v>
      </c>
      <c r="CV87" s="315">
        <f t="shared" si="128"/>
        <v>43213</v>
      </c>
      <c r="CW87" s="88">
        <f>VLOOKUP(CV87,'Price Data'!$B$4:$AD$1048576,MATCH(DA$4,'Price Data'!$B$2:$AE$2,0),FALSE)</f>
        <v>204.88</v>
      </c>
      <c r="CX87" s="5">
        <f t="shared" ref="CX87:CX96" si="184">IF(AND(CV87&gt;=CW$5,CV87&lt;=CW$7),CW87,0)</f>
        <v>204.88</v>
      </c>
      <c r="CY87" s="79"/>
      <c r="CZ87" s="212">
        <f>IF(CX87&gt;0,(CX87+SUM(CY$11:CY87))/CW$6-1,"N/A")</f>
        <v>9.1372069533783407E-2</v>
      </c>
      <c r="DA87" s="344">
        <f>IF(VLOOKUP(DA$4,Transactions!$C$5:$M$23,7,FALSE)&gt;CV87,0,IF(IFERROR(VLOOKUP(DA$4,Transactions!$C$39:$N$42,8,FALSE),0)&gt;CV87,VLOOKUP(DA$4,Transactions!$C$5:$M$23,5,FALSE),VLOOKUP(DA$4,Transactions!$C$5:$M$23,5,FALSE)-IFERROR(VLOOKUP(DA$4,Transactions!$C$39:$N$42,5,FALSE),0)))</f>
        <v>9.4038062835574934</v>
      </c>
      <c r="DC87" s="315">
        <f t="shared" si="129"/>
        <v>43213</v>
      </c>
      <c r="DD87" s="88">
        <f>VLOOKUP(DC87,'Price Data'!$B$4:$AD$1048576,MATCH(DH$4,'Price Data'!$B$2:$AE$2,0),FALSE)</f>
        <v>158.28</v>
      </c>
      <c r="DE87" s="5">
        <f t="shared" ref="DE87:DE96" si="185">IF(AND(DC87&gt;=DD$5,DC87&lt;=DD$7),DD87,0)</f>
        <v>158.28</v>
      </c>
      <c r="DF87" s="79"/>
      <c r="DG87" s="212">
        <f>IF(DE87&gt;0,(DE87+SUM(DF$11:DF87))/DD$6-1,"N/A")</f>
        <v>4.7733451349813993E-3</v>
      </c>
      <c r="DH87" s="344">
        <f>IF(VLOOKUP(DH$4,Transactions!$C$5:$M$23,7,FALSE)&gt;DC87,0,IF(IFERROR(VLOOKUP(DH$4,Transactions!$C$39:$N$42,8,FALSE),0)&gt;DC87,VLOOKUP(DH$4,Transactions!$C$5:$M$23,5,FALSE),VLOOKUP(DH$4,Transactions!$C$5:$M$23,5,FALSE)-IFERROR(VLOOKUP(DH$4,Transactions!$C$39:$N$42,5,FALSE),0)))</f>
        <v>17.508490526540918</v>
      </c>
      <c r="DJ87" s="315">
        <f t="shared" si="130"/>
        <v>43213</v>
      </c>
      <c r="DK87" s="88">
        <f>VLOOKUP(DJ87,'Price Data'!$B$4:$AD$1048576,MATCH(DO$4,'Price Data'!$B$2:$AE$2,0),FALSE)</f>
        <v>248.82</v>
      </c>
      <c r="DL87" s="5">
        <f t="shared" ref="DL87:DL96" si="186">IF(AND(DJ87&gt;=DK$5,DJ87&lt;=DK$7),DK87,0)</f>
        <v>248.82</v>
      </c>
      <c r="DN87" s="212">
        <f>IF(DL87&gt;0,(DL87+SUM(DM$11:DM87))/DK$6-1,"N/A")</f>
        <v>-6.8139003567280199E-4</v>
      </c>
      <c r="DO87" s="344">
        <f>IF(VLOOKUP(DO$4,Transactions!$C$5:$M$23,7,FALSE)&gt;DJ87,0,IF(IFERROR(VLOOKUP(DO$4,Transactions!$C$39:$N$42,8,FALSE),0)&gt;DJ87,VLOOKUP(DO$4,Transactions!$C$5:$M$23,5,FALSE),VLOOKUP(DO$4,Transactions!$C$5:$M$23,5,FALSE)-IFERROR(VLOOKUP(DO$4,Transactions!$C$39:$N$42,5,FALSE),0)))</f>
        <v>8</v>
      </c>
      <c r="DQ87" s="315">
        <f t="shared" si="131"/>
        <v>43213</v>
      </c>
      <c r="DR87" s="88">
        <f>VLOOKUP(DQ87,'Price Data'!$B$4:$AD$1048576,MATCH(DV$4,'Price Data'!$B$2:$AE$2,0),FALSE)</f>
        <v>95.35</v>
      </c>
      <c r="DS87" s="5">
        <f t="shared" ref="DS87:DS96" si="187">IF(AND(DQ87&gt;=DR$5,DQ87&lt;=DR$7),DR87,0)</f>
        <v>95.35</v>
      </c>
      <c r="DT87" s="79"/>
      <c r="DU87" s="212">
        <f>IF(DS87&gt;0,(DS87+SUM(DT$11:DT87))/DR$6-1,"N/A")</f>
        <v>0.11959317278466197</v>
      </c>
      <c r="DV87" s="344">
        <f>IF(VLOOKUP(DV$4,Transactions!$C$5:$M$23,7,FALSE)&gt;DQ87,0,IF(IFERROR(VLOOKUP(DV$4,Transactions!$C$39:$N$42,8,FALSE),0)&gt;DQ87,VLOOKUP(DV$4,Transactions!$C$5:$M$23,5,FALSE),VLOOKUP(DV$4,Transactions!$C$5:$M$23,5,FALSE)-IFERROR(VLOOKUP(DV$4,Transactions!$C$39:$N$42,5,FALSE),0)))</f>
        <v>23</v>
      </c>
      <c r="DX87" s="315">
        <f t="shared" si="132"/>
        <v>43213</v>
      </c>
      <c r="DY87" s="88">
        <f>VLOOKUP(DX87,'Price Data'!$B$4:$AD$1048576,MATCH(EC$4,'Price Data'!$B$2:$AE$2,0),FALSE)</f>
        <v>66.88</v>
      </c>
      <c r="DZ87" s="5">
        <f t="shared" ref="DZ87:DZ96" si="188">IF(AND(DX87&gt;=DY$5,DX87&lt;=DY$7),DY87,0)</f>
        <v>0</v>
      </c>
      <c r="EA87" s="79"/>
      <c r="EB87" s="212" t="str">
        <f>IF(DZ87&gt;0,(DZ87+SUM(EA$11:EA87))/DY$6-1,"N/A")</f>
        <v>N/A</v>
      </c>
      <c r="EC87" s="344">
        <f>IF(VLOOKUP(EC$4,Transactions!$C$5:$M$23,7,FALSE)&gt;DX87,0,IF(IFERROR(VLOOKUP(EC$4,Transactions!$C$39:$N$42,8,FALSE),0)&gt;DX87,VLOOKUP(EC$4,Transactions!$C$5:$M$23,5,FALSE),VLOOKUP(EC$4,Transactions!$C$5:$M$23,5,FALSE)-IFERROR(VLOOKUP(EC$4,Transactions!$C$39:$N$42,5,FALSE),0)))</f>
        <v>0</v>
      </c>
      <c r="EF87" s="315">
        <f t="shared" si="133"/>
        <v>43213</v>
      </c>
      <c r="EG87" s="88">
        <f>VLOOKUP(EF87,'Price Data'!$B$4:$AD$1048576,MATCH(EK$4,'Price Data'!$B$2:$AE$2,0),FALSE)</f>
        <v>10.73</v>
      </c>
      <c r="EH87" s="5">
        <f t="shared" ref="EH87:EH96" si="189">IF(AND(EF87&gt;=EG$5,EF87&lt;=EG$7),EG87,0)</f>
        <v>10.73</v>
      </c>
      <c r="EI87" s="79"/>
      <c r="EJ87" s="212">
        <f>IF(EH87&gt;0,(EH87+SUM(EI$11:EI87))/EG$6-1,"N/A")</f>
        <v>-1.7657992565055514E-3</v>
      </c>
      <c r="EK87" s="344">
        <f>IF(VLOOKUP(EK$4,Transactions!$C$26:$M$34,7,FALSE)&gt;EF87,0,IF(IFERROR(VLOOKUP(EK$4,Transactions!$C$45:$N124,8,FALSE),0)&gt;EF87,VLOOKUP(EK$4,Transactions!$C$26:$M$34,5,FALSE),VLOOKUP(EK$4,Transactions!$C$26:$M$34,5,FALSE)-IFERROR(VLOOKUP(EK$4,Transactions!$C$45:$N$47,5,FALSE),0)))</f>
        <v>181.2267657992565</v>
      </c>
      <c r="EM87" s="315">
        <f t="shared" si="134"/>
        <v>43213</v>
      </c>
      <c r="EN87" s="88">
        <f>VLOOKUP(EM87,'Price Data'!$B$4:$AD$1048576,MATCH(ER$4,'Price Data'!$B$2:$AE$2,0),FALSE)</f>
        <v>85.66</v>
      </c>
      <c r="EO87" s="5">
        <f t="shared" ref="EO87:EO96" si="190">IF(AND(EM87&gt;=EN$5,EM87&lt;=EN$7),EN87,0)</f>
        <v>85.66</v>
      </c>
      <c r="EP87" s="79"/>
      <c r="EQ87" s="212">
        <f>IF(EO87&gt;0,(EO87+SUM(EP$11:EP87))/EN$6-1,"N/A")</f>
        <v>-6.2342424936970842E-3</v>
      </c>
      <c r="ER87" s="344">
        <f>IF(VLOOKUP(ER$4,Transactions!$C$26:$M$34,7,FALSE)&gt;EM87,0,IF(IFERROR(VLOOKUP(ER$4,Transactions!$C$45:$N124,8,FALSE),0)&gt;EM87,VLOOKUP(ER$4,Transactions!$C$26:$M$34,5,FALSE),VLOOKUP(ER$4,Transactions!$C$26:$M$34,5,FALSE)-IFERROR(VLOOKUP(ER$4,Transactions!$C$45:$N$47,5,FALSE),0)))</f>
        <v>0</v>
      </c>
      <c r="ET87" s="315">
        <f t="shared" si="135"/>
        <v>43213</v>
      </c>
      <c r="EU87" s="88">
        <f>VLOOKUP(ET87,'Price Data'!$B$4:$AD$1048576,MATCH(EY$4,'Price Data'!$B$2:$AE$2,0),FALSE)</f>
        <v>83.68</v>
      </c>
      <c r="EV87" s="5">
        <f t="shared" ref="EV87:EV96" si="191">IF(AND(ET87&gt;=EU$5,ET87&lt;=EU$7),EU87,0)</f>
        <v>83.68</v>
      </c>
      <c r="EW87" s="79"/>
      <c r="EX87" s="212">
        <f>IF(EV87&gt;0,(EV87+SUM(EW$11:EW87))/EU$6-1,"N/A")</f>
        <v>-3.4294541709577797E-2</v>
      </c>
      <c r="EY87" s="344">
        <f>IF(VLOOKUP(EY$4,Transactions!$C$26:$M$34,7,FALSE)&gt;ET87,0,IF(IFERROR(VLOOKUP(EY$4,Transactions!$C$45:$N124,8,FALSE),0)&gt;ET87,VLOOKUP(EY$4,Transactions!$C$26:$M$34,5,FALSE),VLOOKUP(EY$4,Transactions!$C$26:$M$34,5,FALSE)-IFERROR(VLOOKUP(EY$4,Transactions!$C$45:$N$47,5,FALSE),0)))</f>
        <v>12.608879734523402</v>
      </c>
      <c r="FA87" s="315">
        <f t="shared" si="136"/>
        <v>43213</v>
      </c>
      <c r="FB87" s="88">
        <f>VLOOKUP(FA87,'Price Data'!$B$4:$AD$1048576,MATCH(FF$4,'Price Data'!$B$2:$AE$2,0),FALSE)</f>
        <v>49.57</v>
      </c>
      <c r="FC87" s="5">
        <f t="shared" ref="FC87:FC96" si="192">IF(AND(FA87&gt;=FB$5,FA87&lt;=FB$7),FB87,0)</f>
        <v>49.57</v>
      </c>
      <c r="FD87" s="79"/>
      <c r="FE87" s="212">
        <f>IF(FC87&gt;0,(FC87+SUM(FD$11:FD87))/FB$6-1,"N/A")</f>
        <v>-2.6701774917105459E-2</v>
      </c>
      <c r="FF87" s="344">
        <f>IF(VLOOKUP(FF$4,Transactions!$C$26:$M$34,7,FALSE)&gt;FA87,0,IF(IFERROR(VLOOKUP(FF$4,Transactions!$C$45:$N124,8,FALSE),0)&gt;FA87,VLOOKUP(FF$4,Transactions!$C$26:$M$34,5,FALSE),VLOOKUP(FF$4,Transactions!$C$26:$M$34,5,FALSE)-IFERROR(VLOOKUP(FF$4,Transactions!$C$45:$N$47,5,FALSE),0)))</f>
        <v>20.356738833625901</v>
      </c>
      <c r="FH87" s="315">
        <f t="shared" si="137"/>
        <v>43213</v>
      </c>
      <c r="FI87" s="88">
        <f>VLOOKUP(FH87,'Price Data'!$B$4:$AD$1048576,MATCH(FM$4,'Price Data'!$B$2:$AE$2,0),FALSE)</f>
        <v>24.28</v>
      </c>
      <c r="FJ87" s="5">
        <f t="shared" ref="FJ87:FJ96" si="193">IF(AND(FH87&gt;=FI$5,FH87&lt;=FI$7),FI87,0)</f>
        <v>24.28</v>
      </c>
      <c r="FK87" s="79"/>
      <c r="FL87" s="212">
        <f>IF(FJ87&gt;0,(FJ87+SUM(FK$11:FK87))/FI$6-1,"N/A")</f>
        <v>-4.9281314168381218E-4</v>
      </c>
      <c r="FM87" s="344">
        <f>IF(VLOOKUP(FM$4,Transactions!$C$26:$M$34,7,FALSE)&gt;FH87,0,IF(IFERROR(VLOOKUP(FM$4,Transactions!$C$45:$N124,8,FALSE),0)&gt;FH87,VLOOKUP(FM$4,Transactions!$C$26:$M$34,5,FALSE),VLOOKUP(FM$4,Transactions!$C$26:$M$34,5,FALSE)-IFERROR(VLOOKUP(FM$4,Transactions!$C$45:$N$47,5,FALSE),0)))</f>
        <v>64.516221765913755</v>
      </c>
      <c r="FO87" s="315">
        <f t="shared" si="138"/>
        <v>43213</v>
      </c>
      <c r="FP87" s="88">
        <f>VLOOKUP(FO87,'Price Data'!$B$4:$AD$1048576,MATCH(FT$4,'Price Data'!$B$2:$AE$2,0),FALSE)</f>
        <v>101.47</v>
      </c>
      <c r="FQ87" s="5">
        <f t="shared" ref="FQ87:FQ96" si="194">IF(AND(FO87&gt;=FP$5,FO87&lt;=FP$7),FP87,0)</f>
        <v>101.47</v>
      </c>
      <c r="FR87" s="79"/>
      <c r="FS87" s="212">
        <f>IF(FQ87&gt;0,(FQ87+SUM(FR$11:FR87))/FP$6-1,"N/A")</f>
        <v>-3.4081651984465222E-2</v>
      </c>
      <c r="FT87" s="344">
        <f>IF(VLOOKUP(FT$4,Transactions!$C$26:$M$34,7,FALSE)&gt;FO87,0,IF(IFERROR(VLOOKUP(FT$4,Transactions!$C$45:$N124,8,FALSE),0)&gt;FO87,VLOOKUP(FT$4,Transactions!$C$26:$M$34,5,FALSE),VLOOKUP(FT$4,Transactions!$C$26:$M$34,5,FALSE)-IFERROR(VLOOKUP(FT$4,Transactions!$C$45:$N$47,5,FALSE),0)))</f>
        <v>4.6685611442644692</v>
      </c>
      <c r="FV87" s="315">
        <f t="shared" si="139"/>
        <v>43213</v>
      </c>
      <c r="FW87" s="88">
        <f>VLOOKUP(FV87,'Price Data'!$B$4:$AD$1048576,MATCH(GA$4,'Price Data'!$B$2:$AE$2,0),FALSE)</f>
        <v>110.88</v>
      </c>
      <c r="FX87" s="5">
        <f t="shared" ref="FX87:FX96" si="195">IF(AND(FV87&gt;=FW$5,FV87&lt;=FW$7),FW87,0)</f>
        <v>0</v>
      </c>
      <c r="FY87" s="79"/>
      <c r="FZ87" s="212" t="str">
        <f>IF(FX87&gt;0,(FX87+SUM(FY$11:FY87))/FW$6-1,"N/A")</f>
        <v>N/A</v>
      </c>
      <c r="GA87" s="344">
        <f>IF(VLOOKUP(GA$4,Transactions!$C$26:$M$34,7,FALSE)&gt;FV87,0,IF(IFERROR(VLOOKUP(GA$4,Transactions!$C$45:$N124,8,FALSE),0)&gt;FV87,VLOOKUP(GA$4,Transactions!$C$26:$M$34,5,FALSE),VLOOKUP(GA$4,Transactions!$C$26:$M$34,5,FALSE)-IFERROR(VLOOKUP(GA$4,Transactions!$C$45:$N$47,5,FALSE),0)))</f>
        <v>0</v>
      </c>
      <c r="GD87" s="315">
        <f t="shared" si="140"/>
        <v>43213</v>
      </c>
      <c r="GE87" s="88">
        <f>VLOOKUP(GD87,'Price Data'!$B$4:$AD$1048576,MATCH(GI$4,'Price Data'!$B$2:$AE$2,0),FALSE)</f>
        <v>1584.046</v>
      </c>
      <c r="GF87" s="5">
        <f t="shared" ref="GF87:GF96" si="196">IF(GD87&gt;=GE$5,GE87,0)</f>
        <v>1584.046</v>
      </c>
      <c r="GH87" s="212">
        <f>IF(GF87&gt;0,(GF87+SUM(GG$11:GG87))/GE$6-1,"N/A")</f>
        <v>8.0618156775780214E-4</v>
      </c>
      <c r="GI87" s="374">
        <v>0.5</v>
      </c>
      <c r="GK87" s="315">
        <f t="shared" si="141"/>
        <v>43213</v>
      </c>
      <c r="GL87" s="88">
        <f>VLOOKUP(GK87,'Price Data'!$B$4:$AD$1048576,MATCH(GP$4,'Price Data'!$B$2:$AE$2,0),FALSE)</f>
        <v>2097.2199999999998</v>
      </c>
      <c r="GM87" s="5">
        <f t="shared" si="112"/>
        <v>2097.2199999999998</v>
      </c>
      <c r="GN87" s="79"/>
      <c r="GO87" s="212">
        <f>IF(GM87&gt;0,(GM87+SUM(GN$11:GN87))/GL$6-1,"N/A")</f>
        <v>-2.9618008509829652E-3</v>
      </c>
      <c r="GP87" s="374">
        <v>0.2</v>
      </c>
      <c r="GR87" s="315">
        <f t="shared" si="142"/>
        <v>43213</v>
      </c>
      <c r="GS87" s="88">
        <f>VLOOKUP(GR87,'Price Data'!$B$4:$AD$1048576,MATCH(GW$4,'Price Data'!$B$2:$AE$2,0),FALSE)</f>
        <v>1997.41</v>
      </c>
      <c r="GT87" s="5">
        <f t="shared" ref="GT87:GT96" si="197">IF(GR87&gt;=GS$5,GS87,0)</f>
        <v>1997.41</v>
      </c>
      <c r="GV87" s="212">
        <f>IF(GT87&gt;0,(GT87+SUM(GU$11:GU87))/GS$6-1,"N/A")</f>
        <v>-2.3925292102601081E-2</v>
      </c>
      <c r="GW87" s="374">
        <v>0.3</v>
      </c>
    </row>
    <row r="88" spans="1:205" x14ac:dyDescent="0.25">
      <c r="A88">
        <v>78</v>
      </c>
      <c r="B88" s="315">
        <f>'Price Data'!B82</f>
        <v>43214</v>
      </c>
      <c r="C88" s="200">
        <f t="shared" si="143"/>
        <v>21144.036265856681</v>
      </c>
      <c r="D88" s="200">
        <f t="shared" si="113"/>
        <v>0</v>
      </c>
      <c r="E88" s="200">
        <f t="shared" si="171"/>
        <v>6046.2834247013125</v>
      </c>
      <c r="F88" s="200">
        <f t="shared" si="114"/>
        <v>0</v>
      </c>
      <c r="I88" s="315">
        <f t="shared" si="115"/>
        <v>43214</v>
      </c>
      <c r="J88" s="88">
        <f>VLOOKUP(I88,'Price Data'!$B$4:$AD$1048576,MATCH(N$4,'Price Data'!$B$2:$AE$2,0),FALSE)</f>
        <v>66.599999999999994</v>
      </c>
      <c r="K88" s="5">
        <f t="shared" si="86"/>
        <v>0</v>
      </c>
      <c r="M88" s="212" t="str">
        <f>IF(K88&gt;0,(K88+SUM(L$11:L88))/J$6-1,"N/A")</f>
        <v>N/A</v>
      </c>
      <c r="N88" s="344">
        <f>IF(VLOOKUP(N$4,Transactions!$C$5:$M$23,7,FALSE)&gt;I88,0,IF(IFERROR(VLOOKUP(N$4,Transactions!$C$39:$N$42,8,FALSE),0)&gt;I88,VLOOKUP(N$4,Transactions!$C$5:$M$23,5,FALSE),VLOOKUP(N$4,Transactions!$C$5:$M$23,5,FALSE)-IFERROR(VLOOKUP(N$4,Transactions!$C$39:$N$42,5,FALSE),0)))</f>
        <v>0</v>
      </c>
      <c r="P88" s="315">
        <f t="shared" si="116"/>
        <v>43214</v>
      </c>
      <c r="Q88" s="88">
        <f>VLOOKUP(P88,'Price Data'!$B$4:$AD$1048576,MATCH(U$4,'Price Data'!$B$2:$AE$2,0),FALSE)</f>
        <v>57.24</v>
      </c>
      <c r="R88" s="5">
        <f t="shared" si="172"/>
        <v>57.24</v>
      </c>
      <c r="T88" s="212">
        <f>IF(R88&gt;0,(R88+SUM(S$11:S88))/Q$6-1,"N/A")</f>
        <v>8.63436123348027E-3</v>
      </c>
      <c r="U88" s="344">
        <f>IF(VLOOKUP(U$4,Transactions!$C$5:$M$23,7,FALSE)&gt;P88,0,IF(IFERROR(VLOOKUP(U$4,Transactions!$C$39:$N$42,8,FALSE),0)&gt;P88,VLOOKUP(U$4,Transactions!$C$5:$M$23,5,FALSE),VLOOKUP(U$4,Transactions!$C$5:$M$23,5,FALSE)-IFERROR(VLOOKUP(U$4,Transactions!$C$39:$N$42,5,FALSE),0)))</f>
        <v>20</v>
      </c>
      <c r="W88" s="315">
        <f t="shared" si="117"/>
        <v>43214</v>
      </c>
      <c r="X88" s="88">
        <f>VLOOKUP(W88,'Price Data'!$B$4:$AD$1048576,MATCH(AB$4,'Price Data'!$B$2:$AE$2,0),FALSE)</f>
        <v>99.46</v>
      </c>
      <c r="Y88" s="5">
        <f t="shared" si="173"/>
        <v>99.46</v>
      </c>
      <c r="Z88" s="79"/>
      <c r="AA88" s="212">
        <f>IF(Y88&gt;0,(Y88+SUM(Z$11:Z88))/X$6-1,"N/A")</f>
        <v>-1.3391528618192705E-2</v>
      </c>
      <c r="AB88" s="344">
        <f>IF(VLOOKUP(AB$4,Transactions!$C$5:$M$23,7,FALSE)&gt;W88,0,IF(IFERROR(VLOOKUP(AB$4,Transactions!$C$39:$N$42,8,FALSE),0)&gt;W88,VLOOKUP(AB$4,Transactions!$C$5:$M$23,5,FALSE),VLOOKUP(AB$4,Transactions!$C$5:$M$23,5,FALSE)-IFERROR(VLOOKUP(AB$4,Transactions!$C$39:$N$42,5,FALSE),0)))</f>
        <v>12</v>
      </c>
      <c r="AD88" s="315">
        <f t="shared" si="118"/>
        <v>43214</v>
      </c>
      <c r="AE88" s="88">
        <f>VLOOKUP(AD88,'Price Data'!$B$4:$AD$1048576,MATCH(AI$4,'Price Data'!$B$2:$AE$2,0),FALSE)</f>
        <v>70.37</v>
      </c>
      <c r="AF88" s="5">
        <f t="shared" si="174"/>
        <v>70.37</v>
      </c>
      <c r="AG88" s="79"/>
      <c r="AH88" s="212">
        <f>IF(AF88&gt;0,(AF88+SUM(AG$11:AG88))/AE$6-1,"N/A")</f>
        <v>-3.5102152749211579E-2</v>
      </c>
      <c r="AI88" s="344">
        <f>IF(VLOOKUP(AI$4,Transactions!$C$5:$M$23,7,FALSE)&gt;AD88,0,IF(IFERROR(VLOOKUP(AI$4,Transactions!$C$39:$N$42,8,FALSE),0)&gt;AD88,VLOOKUP(AI$4,Transactions!$C$5:$M$23,5,FALSE),VLOOKUP(AI$4,Transactions!$C$5:$M$23,5,FALSE)-IFERROR(VLOOKUP(AI$4,Transactions!$C$39:$N$42,5,FALSE),0)))</f>
        <v>16</v>
      </c>
      <c r="AK88" s="315">
        <f t="shared" si="119"/>
        <v>43214</v>
      </c>
      <c r="AL88" s="88">
        <f>VLOOKUP(AK88,'Price Data'!$B$4:$AD$1048576,MATCH(AP$4,'Price Data'!$B$2:$AE$2,0),FALSE)</f>
        <v>436.47</v>
      </c>
      <c r="AM88" s="5">
        <f t="shared" si="175"/>
        <v>436.47</v>
      </c>
      <c r="AN88" s="79"/>
      <c r="AO88" s="212">
        <f>IF(AM88&gt;0,(AM88+SUM(AN$11:AN88))/AL$6-1,"N/A")</f>
        <v>4.7042172431991602E-2</v>
      </c>
      <c r="AP88" s="344">
        <f>IF(VLOOKUP(AP$4,Transactions!$C$5:$M$23,7,FALSE)&gt;AK88,0,IF(IFERROR(VLOOKUP(AP$4,Transactions!$C$39:$N$42,8,FALSE),0)&gt;AK88,VLOOKUP(AP$4,Transactions!$C$5:$M$23,5,FALSE),VLOOKUP(AP$4,Transactions!$C$5:$M$23,5,FALSE)-IFERROR(VLOOKUP(AP$4,Transactions!$C$39:$N$42,5,FALSE),0)))</f>
        <v>3</v>
      </c>
      <c r="AR88" s="315">
        <f t="shared" si="120"/>
        <v>43214</v>
      </c>
      <c r="AS88" s="88">
        <f>VLOOKUP(AR88,'Price Data'!$B$4:$AD$1048576,MATCH(AW$4,'Price Data'!$B$2:$AE$2,0),FALSE)</f>
        <v>91.36</v>
      </c>
      <c r="AT88" s="5">
        <f t="shared" si="176"/>
        <v>91.36</v>
      </c>
      <c r="AU88" s="79"/>
      <c r="AV88" s="212">
        <f>IF(AT88&gt;0,(AT88+SUM(AU$11:AU88))/AS$6-1,"N/A")</f>
        <v>-2.6160337552742607E-2</v>
      </c>
      <c r="AW88" s="344">
        <f>IF(VLOOKUP(AW$4,Transactions!$C$5:$M$23,7,FALSE)&gt;AR88,0,IF(IFERROR(VLOOKUP(AW$4,Transactions!$C$39:$N$42,8,FALSE),0)&gt;AR88,VLOOKUP(AW$4,Transactions!$C$5:$M$23,5,FALSE),VLOOKUP(AW$4,Transactions!$C$5:$M$23,5,FALSE)-IFERROR(VLOOKUP(AW$4,Transactions!$C$39:$N$42,5,FALSE),0)))</f>
        <v>10</v>
      </c>
      <c r="AY88" s="315">
        <f t="shared" si="121"/>
        <v>43214</v>
      </c>
      <c r="AZ88" s="88">
        <f>VLOOKUP(AY88,'Price Data'!$B$4:$AD$1048576,MATCH(BD$4,'Price Data'!$B$2:$AE$2,0),FALSE)</f>
        <v>117.88</v>
      </c>
      <c r="BA88" s="5">
        <f t="shared" si="177"/>
        <v>117.88</v>
      </c>
      <c r="BB88" s="79"/>
      <c r="BC88" s="212">
        <f>IF(BA88&gt;0,(BA88+SUM(BB$11:BB88))/AZ$6-1,"N/A")</f>
        <v>1.7083692838653963E-2</v>
      </c>
      <c r="BD88" s="344">
        <f>IF(VLOOKUP(BD$4,Transactions!$C$5:$M$23,7,FALSE)&gt;AY88,0,IF(IFERROR(VLOOKUP(BD$4,Transactions!$C$39:$N$42,8,FALSE),0)&gt;AY88,VLOOKUP(BD$4,Transactions!$C$5:$M$23,5,FALSE),VLOOKUP(BD$4,Transactions!$C$5:$M$23,5,FALSE)-IFERROR(VLOOKUP(BD$4,Transactions!$C$39:$N$42,5,FALSE),0)))</f>
        <v>9</v>
      </c>
      <c r="BF88" s="315">
        <f t="shared" si="122"/>
        <v>43214</v>
      </c>
      <c r="BG88" s="88">
        <f>VLOOKUP(BF88,'Price Data'!$B$4:$AD$1048576,MATCH(BK$4,'Price Data'!$B$2:$AE$2,0),FALSE)</f>
        <v>51.58</v>
      </c>
      <c r="BH88" s="5">
        <f t="shared" si="178"/>
        <v>51.58</v>
      </c>
      <c r="BI88" s="79"/>
      <c r="BJ88" s="212">
        <f>IF(BH88&gt;0,(BH88+SUM(BI$11:BI88))/BG$6-1,"N/A")</f>
        <v>-0.14523498694516979</v>
      </c>
      <c r="BK88" s="344">
        <f>IF(VLOOKUP(BK$4,Transactions!$C$5:$M$23,7,FALSE)&gt;BF88,0,IF(IFERROR(VLOOKUP(BK$4,Transactions!$C$39:$N$42,8,FALSE),0)&gt;BF88,VLOOKUP(BK$4,Transactions!$C$5:$M$23,5,FALSE),VLOOKUP(BK$4,Transactions!$C$5:$M$23,5,FALSE)-IFERROR(VLOOKUP(BK$4,Transactions!$C$39:$N$42,5,FALSE),0)))</f>
        <v>10</v>
      </c>
      <c r="BM88" s="315">
        <f t="shared" si="123"/>
        <v>43214</v>
      </c>
      <c r="BN88" s="88">
        <f>VLOOKUP(BM88,'Price Data'!$B$4:$AD$1048576,MATCH(BR$4,'Price Data'!$B$2:$AE$2,0),FALSE)</f>
        <v>48.72</v>
      </c>
      <c r="BO88" s="5">
        <f t="shared" si="179"/>
        <v>48.72</v>
      </c>
      <c r="BP88" s="79"/>
      <c r="BQ88" s="212">
        <f>IF(BO88&gt;0,(BO88+SUM(BP$11:BP88))/BN$6-1,"N/A")</f>
        <v>-4.4992175273865342E-2</v>
      </c>
      <c r="BR88" s="344">
        <f>IF(VLOOKUP(BR$4,Transactions!$C$5:$M$23,7,FALSE)&gt;BM88,0,IF(IFERROR(VLOOKUP(BR$4,Transactions!$C$39:$N$42,8,FALSE),0)&gt;BM88,VLOOKUP(BR$4,Transactions!$C$5:$M$23,5,FALSE),VLOOKUP(BR$4,Transactions!$C$5:$M$23,5,FALSE)-IFERROR(VLOOKUP(BR$4,Transactions!$C$39:$N$42,5,FALSE),0)))</f>
        <v>12</v>
      </c>
      <c r="BT88" s="315">
        <f t="shared" si="124"/>
        <v>43214</v>
      </c>
      <c r="BU88" s="88">
        <f>VLOOKUP(BT88,'Price Data'!$B$4:$AD$1048576,MATCH(BY$4,'Price Data'!$B$2:$AE$2,0),FALSE)</f>
        <v>86.26</v>
      </c>
      <c r="BV88" s="5">
        <f t="shared" si="180"/>
        <v>86.26</v>
      </c>
      <c r="BW88" s="79"/>
      <c r="BX88" s="212">
        <f>IF(BV88&gt;0,(BV88+SUM(BW$11:BW88))/BU$6-1,"N/A")</f>
        <v>-4.4669380569919759E-2</v>
      </c>
      <c r="BY88" s="344">
        <f>IF(VLOOKUP(BY$4,Transactions!$C$5:$M$23,7,FALSE)&gt;BT88,0,IF(IFERROR(VLOOKUP(BY$4,Transactions!$C$39:$N$42,8,FALSE),0)&gt;BT88,VLOOKUP(BY$4,Transactions!$C$5:$M$23,5,FALSE),VLOOKUP(BY$4,Transactions!$C$5:$M$23,5,FALSE)-IFERROR(VLOOKUP(BY$4,Transactions!$C$39:$N$42,5,FALSE),0)))</f>
        <v>11</v>
      </c>
      <c r="CA88" s="315">
        <f t="shared" si="125"/>
        <v>43214</v>
      </c>
      <c r="CB88" s="88">
        <f>VLOOKUP(CA88,'Price Data'!$B$4:$AD$1048576,MATCH(CF$4,'Price Data'!$B$2:$AE$2,0),FALSE)</f>
        <v>226.23</v>
      </c>
      <c r="CC88" s="5">
        <f t="shared" si="181"/>
        <v>226.23</v>
      </c>
      <c r="CD88" s="79"/>
      <c r="CE88" s="212">
        <f>IF(CC88&gt;0,(CC88+SUM(CD$11:CD88))/CB$6-1,"N/A")</f>
        <v>-7.9625497659360223E-3</v>
      </c>
      <c r="CF88" s="344">
        <f>IF(VLOOKUP(CF$4,Transactions!$C$5:$M$23,7,FALSE)&gt;CA88,0,IF(IFERROR(VLOOKUP(CF$4,Transactions!$C$39:$N$42,8,FALSE),0)&gt;CA88,VLOOKUP(CF$4,Transactions!$C$5:$M$23,5,FALSE),VLOOKUP(CF$4,Transactions!$C$5:$M$23,5,FALSE)-IFERROR(VLOOKUP(CF$4,Transactions!$C$39:$N$42,5,FALSE),0)))</f>
        <v>6</v>
      </c>
      <c r="CH88" s="315">
        <f t="shared" si="126"/>
        <v>43214</v>
      </c>
      <c r="CI88" s="88">
        <f>VLOOKUP(CH88,'Price Data'!$B$4:$AD$1048576,MATCH(CM$4,'Price Data'!$B$2:$AE$2,0),FALSE)</f>
        <v>75.28</v>
      </c>
      <c r="CJ88" s="5">
        <f t="shared" si="182"/>
        <v>75.28</v>
      </c>
      <c r="CK88" s="79"/>
      <c r="CL88" s="212">
        <f>IF(CJ88&gt;0,(CJ88+SUM(CK$11:CK88))/CI$6-1,"N/A")</f>
        <v>2.2548220592230273E-2</v>
      </c>
      <c r="CM88" s="344">
        <f>IF(VLOOKUP(CM$4,Transactions!$C$5:$M$23,7,FALSE)&gt;CH88,0,IF(IFERROR(VLOOKUP(CM$4,Transactions!$C$39:$N$42,8,FALSE),0)&gt;CH88,VLOOKUP(CM$4,Transactions!$C$5:$M$23,5,FALSE),VLOOKUP(CM$4,Transactions!$C$5:$M$23,5,FALSE)-IFERROR(VLOOKUP(CM$4,Transactions!$C$39:$N$42,5,FALSE),0)))</f>
        <v>19</v>
      </c>
      <c r="CO88" s="315">
        <f t="shared" si="127"/>
        <v>43214</v>
      </c>
      <c r="CP88" s="88">
        <f>VLOOKUP(CO88,'Price Data'!$B$4:$AD$1048576,MATCH(CT$4,'Price Data'!$B$2:$AE$2,0),FALSE)</f>
        <v>119.01</v>
      </c>
      <c r="CQ88" s="5">
        <f t="shared" si="183"/>
        <v>119.01</v>
      </c>
      <c r="CR88" s="79"/>
      <c r="CS88" s="212">
        <f>IF(CQ88&gt;0,(CQ88+SUM(CR$11:CR88))/CP$6-1,"N/A")</f>
        <v>6.1854752580989603E-2</v>
      </c>
      <c r="CT88" s="344">
        <f>IF(VLOOKUP(CT$4,Transactions!$C$5:$M$23,7,FALSE)&gt;CO88,0,IF(IFERROR(VLOOKUP(CT$4,Transactions!$C$39:$N$42,8,FALSE),0)&gt;CO88,VLOOKUP(CT$4,Transactions!$C$5:$M$23,5,FALSE),VLOOKUP(CT$4,Transactions!$C$5:$M$23,5,FALSE)-IFERROR(VLOOKUP(CT$4,Transactions!$C$39:$N$42,5,FALSE),0)))</f>
        <v>7</v>
      </c>
      <c r="CV88" s="315">
        <f t="shared" si="128"/>
        <v>43214</v>
      </c>
      <c r="CW88" s="88">
        <f>VLOOKUP(CV88,'Price Data'!$B$4:$AD$1048576,MATCH(DA$4,'Price Data'!$B$2:$AE$2,0),FALSE)</f>
        <v>200.18</v>
      </c>
      <c r="CX88" s="5">
        <f t="shared" si="184"/>
        <v>200.18</v>
      </c>
      <c r="CY88" s="79"/>
      <c r="CZ88" s="212">
        <f>IF(CX88&gt;0,(CX88+SUM(CY$11:CY88))/CW$6-1,"N/A")</f>
        <v>6.6386688639625824E-2</v>
      </c>
      <c r="DA88" s="344">
        <f>IF(VLOOKUP(DA$4,Transactions!$C$5:$M$23,7,FALSE)&gt;CV88,0,IF(IFERROR(VLOOKUP(DA$4,Transactions!$C$39:$N$42,8,FALSE),0)&gt;CV88,VLOOKUP(DA$4,Transactions!$C$5:$M$23,5,FALSE),VLOOKUP(DA$4,Transactions!$C$5:$M$23,5,FALSE)-IFERROR(VLOOKUP(DA$4,Transactions!$C$39:$N$42,5,FALSE),0)))</f>
        <v>9.4038062835574934</v>
      </c>
      <c r="DC88" s="315">
        <f t="shared" si="129"/>
        <v>43214</v>
      </c>
      <c r="DD88" s="88">
        <f>VLOOKUP(DC88,'Price Data'!$B$4:$AD$1048576,MATCH(DH$4,'Price Data'!$B$2:$AE$2,0),FALSE)</f>
        <v>156.33000000000001</v>
      </c>
      <c r="DE88" s="5">
        <f t="shared" si="185"/>
        <v>156.33000000000001</v>
      </c>
      <c r="DF88" s="79"/>
      <c r="DG88" s="212">
        <f>IF(DE88&gt;0,(DE88+SUM(DF$11:DF88))/DD$6-1,"N/A")</f>
        <v>-7.5551621672881319E-3</v>
      </c>
      <c r="DH88" s="344">
        <f>IF(VLOOKUP(DH$4,Transactions!$C$5:$M$23,7,FALSE)&gt;DC88,0,IF(IFERROR(VLOOKUP(DH$4,Transactions!$C$39:$N$42,8,FALSE),0)&gt;DC88,VLOOKUP(DH$4,Transactions!$C$5:$M$23,5,FALSE),VLOOKUP(DH$4,Transactions!$C$5:$M$23,5,FALSE)-IFERROR(VLOOKUP(DH$4,Transactions!$C$39:$N$42,5,FALSE),0)))</f>
        <v>17.508490526540918</v>
      </c>
      <c r="DJ88" s="315">
        <f t="shared" si="130"/>
        <v>43214</v>
      </c>
      <c r="DK88" s="88">
        <f>VLOOKUP(DJ88,'Price Data'!$B$4:$AD$1048576,MATCH(DO$4,'Price Data'!$B$2:$AE$2,0),FALSE)</f>
        <v>245.56</v>
      </c>
      <c r="DL88" s="5">
        <f t="shared" si="186"/>
        <v>245.56</v>
      </c>
      <c r="DN88" s="212">
        <f>IF(DL88&gt;0,(DL88+SUM(DM$11:DM88))/DK$6-1,"N/A")</f>
        <v>-1.3748046013868365E-2</v>
      </c>
      <c r="DO88" s="344">
        <f>IF(VLOOKUP(DO$4,Transactions!$C$5:$M$23,7,FALSE)&gt;DJ88,0,IF(IFERROR(VLOOKUP(DO$4,Transactions!$C$39:$N$42,8,FALSE),0)&gt;DJ88,VLOOKUP(DO$4,Transactions!$C$5:$M$23,5,FALSE),VLOOKUP(DO$4,Transactions!$C$5:$M$23,5,FALSE)-IFERROR(VLOOKUP(DO$4,Transactions!$C$39:$N$42,5,FALSE),0)))</f>
        <v>8</v>
      </c>
      <c r="DQ88" s="315">
        <f t="shared" si="131"/>
        <v>43214</v>
      </c>
      <c r="DR88" s="88">
        <f>VLOOKUP(DQ88,'Price Data'!$B$4:$AD$1048576,MATCH(DV$4,'Price Data'!$B$2:$AE$2,0),FALSE)</f>
        <v>93.12</v>
      </c>
      <c r="DS88" s="5">
        <f t="shared" si="187"/>
        <v>93.12</v>
      </c>
      <c r="DT88" s="79"/>
      <c r="DU88" s="212">
        <f>IF(DS88&gt;0,(DS88+SUM(DT$11:DT88))/DR$6-1,"N/A")</f>
        <v>9.3523497778816855E-2</v>
      </c>
      <c r="DV88" s="344">
        <f>IF(VLOOKUP(DV$4,Transactions!$C$5:$M$23,7,FALSE)&gt;DQ88,0,IF(IFERROR(VLOOKUP(DV$4,Transactions!$C$39:$N$42,8,FALSE),0)&gt;DQ88,VLOOKUP(DV$4,Transactions!$C$5:$M$23,5,FALSE),VLOOKUP(DV$4,Transactions!$C$5:$M$23,5,FALSE)-IFERROR(VLOOKUP(DV$4,Transactions!$C$39:$N$42,5,FALSE),0)))</f>
        <v>23</v>
      </c>
      <c r="DX88" s="315">
        <f t="shared" si="132"/>
        <v>43214</v>
      </c>
      <c r="DY88" s="88">
        <f>VLOOKUP(DX88,'Price Data'!$B$4:$AD$1048576,MATCH(EC$4,'Price Data'!$B$2:$AE$2,0),FALSE)</f>
        <v>66.97</v>
      </c>
      <c r="DZ88" s="5">
        <f t="shared" si="188"/>
        <v>0</v>
      </c>
      <c r="EA88" s="79"/>
      <c r="EB88" s="212" t="str">
        <f>IF(DZ88&gt;0,(DZ88+SUM(EA$11:EA88))/DY$6-1,"N/A")</f>
        <v>N/A</v>
      </c>
      <c r="EC88" s="344">
        <f>IF(VLOOKUP(EC$4,Transactions!$C$5:$M$23,7,FALSE)&gt;DX88,0,IF(IFERROR(VLOOKUP(EC$4,Transactions!$C$39:$N$42,8,FALSE),0)&gt;DX88,VLOOKUP(EC$4,Transactions!$C$5:$M$23,5,FALSE),VLOOKUP(EC$4,Transactions!$C$5:$M$23,5,FALSE)-IFERROR(VLOOKUP(EC$4,Transactions!$C$39:$N$42,5,FALSE),0)))</f>
        <v>0</v>
      </c>
      <c r="EF88" s="315">
        <f t="shared" si="133"/>
        <v>43214</v>
      </c>
      <c r="EG88" s="88">
        <f>VLOOKUP(EF88,'Price Data'!$B$4:$AD$1048576,MATCH(EK$4,'Price Data'!$B$2:$AE$2,0),FALSE)</f>
        <v>10.73</v>
      </c>
      <c r="EH88" s="5">
        <f t="shared" si="189"/>
        <v>10.73</v>
      </c>
      <c r="EI88" s="79"/>
      <c r="EJ88" s="212">
        <f>IF(EH88&gt;0,(EH88+SUM(EI$11:EI88))/EG$6-1,"N/A")</f>
        <v>-1.7657992565055514E-3</v>
      </c>
      <c r="EK88" s="344">
        <f>IF(VLOOKUP(EK$4,Transactions!$C$26:$M$34,7,FALSE)&gt;EF88,0,IF(IFERROR(VLOOKUP(EK$4,Transactions!$C$45:$N125,8,FALSE),0)&gt;EF88,VLOOKUP(EK$4,Transactions!$C$26:$M$34,5,FALSE),VLOOKUP(EK$4,Transactions!$C$26:$M$34,5,FALSE)-IFERROR(VLOOKUP(EK$4,Transactions!$C$45:$N$47,5,FALSE),0)))</f>
        <v>181.2267657992565</v>
      </c>
      <c r="EM88" s="315">
        <f t="shared" si="134"/>
        <v>43214</v>
      </c>
      <c r="EN88" s="88">
        <f>VLOOKUP(EM88,'Price Data'!$B$4:$AD$1048576,MATCH(ER$4,'Price Data'!$B$2:$AE$2,0),FALSE)</f>
        <v>85.49</v>
      </c>
      <c r="EO88" s="5">
        <f t="shared" si="190"/>
        <v>85.49</v>
      </c>
      <c r="EP88" s="79"/>
      <c r="EQ88" s="212">
        <f>IF(EO88&gt;0,(EO88+SUM(EP$11:EP88))/EN$6-1,"N/A")</f>
        <v>-8.1824432729774577E-3</v>
      </c>
      <c r="ER88" s="344">
        <f>IF(VLOOKUP(ER$4,Transactions!$C$26:$M$34,7,FALSE)&gt;EM88,0,IF(IFERROR(VLOOKUP(ER$4,Transactions!$C$45:$N125,8,FALSE),0)&gt;EM88,VLOOKUP(ER$4,Transactions!$C$26:$M$34,5,FALSE),VLOOKUP(ER$4,Transactions!$C$26:$M$34,5,FALSE)-IFERROR(VLOOKUP(ER$4,Transactions!$C$45:$N$47,5,FALSE),0)))</f>
        <v>0</v>
      </c>
      <c r="ET88" s="315">
        <f t="shared" si="135"/>
        <v>43214</v>
      </c>
      <c r="EU88" s="88">
        <f>VLOOKUP(ET88,'Price Data'!$B$4:$AD$1048576,MATCH(EY$4,'Price Data'!$B$2:$AE$2,0),FALSE)</f>
        <v>83.59</v>
      </c>
      <c r="EV88" s="5">
        <f t="shared" si="191"/>
        <v>83.59</v>
      </c>
      <c r="EW88" s="79"/>
      <c r="EX88" s="212">
        <f>IF(EV88&gt;0,(EV88+SUM(EW$11:EW88))/EU$6-1,"N/A")</f>
        <v>-3.532440782698254E-2</v>
      </c>
      <c r="EY88" s="344">
        <f>IF(VLOOKUP(EY$4,Transactions!$C$26:$M$34,7,FALSE)&gt;ET88,0,IF(IFERROR(VLOOKUP(EY$4,Transactions!$C$45:$N125,8,FALSE),0)&gt;ET88,VLOOKUP(EY$4,Transactions!$C$26:$M$34,5,FALSE),VLOOKUP(EY$4,Transactions!$C$26:$M$34,5,FALSE)-IFERROR(VLOOKUP(EY$4,Transactions!$C$45:$N$47,5,FALSE),0)))</f>
        <v>12.608879734523402</v>
      </c>
      <c r="FA88" s="315">
        <f t="shared" si="136"/>
        <v>43214</v>
      </c>
      <c r="FB88" s="88">
        <f>VLOOKUP(FA88,'Price Data'!$B$4:$AD$1048576,MATCH(FF$4,'Price Data'!$B$2:$AE$2,0),FALSE)</f>
        <v>49.65</v>
      </c>
      <c r="FC88" s="5">
        <f t="shared" si="192"/>
        <v>49.65</v>
      </c>
      <c r="FD88" s="79"/>
      <c r="FE88" s="212">
        <f>IF(FC88&gt;0,(FC88+SUM(FD$11:FD88))/FB$6-1,"N/A")</f>
        <v>-2.5141408230934248E-2</v>
      </c>
      <c r="FF88" s="344">
        <f>IF(VLOOKUP(FF$4,Transactions!$C$26:$M$34,7,FALSE)&gt;FA88,0,IF(IFERROR(VLOOKUP(FF$4,Transactions!$C$45:$N125,8,FALSE),0)&gt;FA88,VLOOKUP(FF$4,Transactions!$C$26:$M$34,5,FALSE),VLOOKUP(FF$4,Transactions!$C$26:$M$34,5,FALSE)-IFERROR(VLOOKUP(FF$4,Transactions!$C$45:$N$47,5,FALSE),0)))</f>
        <v>20.356738833625901</v>
      </c>
      <c r="FH88" s="315">
        <f t="shared" si="137"/>
        <v>43214</v>
      </c>
      <c r="FI88" s="88">
        <f>VLOOKUP(FH88,'Price Data'!$B$4:$AD$1048576,MATCH(FM$4,'Price Data'!$B$2:$AE$2,0),FALSE)</f>
        <v>24.24</v>
      </c>
      <c r="FJ88" s="5">
        <f t="shared" si="193"/>
        <v>24.24</v>
      </c>
      <c r="FK88" s="79"/>
      <c r="FL88" s="212">
        <f>IF(FJ88&gt;0,(FJ88+SUM(FK$11:FK88))/FI$6-1,"N/A")</f>
        <v>-2.1355236139631861E-3</v>
      </c>
      <c r="FM88" s="344">
        <f>IF(VLOOKUP(FM$4,Transactions!$C$26:$M$34,7,FALSE)&gt;FH88,0,IF(IFERROR(VLOOKUP(FM$4,Transactions!$C$45:$N125,8,FALSE),0)&gt;FH88,VLOOKUP(FM$4,Transactions!$C$26:$M$34,5,FALSE),VLOOKUP(FM$4,Transactions!$C$26:$M$34,5,FALSE)-IFERROR(VLOOKUP(FM$4,Transactions!$C$45:$N$47,5,FALSE),0)))</f>
        <v>64.516221765913755</v>
      </c>
      <c r="FO88" s="315">
        <f t="shared" si="138"/>
        <v>43214</v>
      </c>
      <c r="FP88" s="88">
        <f>VLOOKUP(FO88,'Price Data'!$B$4:$AD$1048576,MATCH(FT$4,'Price Data'!$B$2:$AE$2,0),FALSE)</f>
        <v>101.35</v>
      </c>
      <c r="FQ88" s="5">
        <f t="shared" si="194"/>
        <v>101.35</v>
      </c>
      <c r="FR88" s="79"/>
      <c r="FS88" s="212">
        <f>IF(FQ88&gt;0,(FQ88+SUM(FR$11:FR88))/FP$6-1,"N/A")</f>
        <v>-3.521833854314671E-2</v>
      </c>
      <c r="FT88" s="344">
        <f>IF(VLOOKUP(FT$4,Transactions!$C$26:$M$34,7,FALSE)&gt;FO88,0,IF(IFERROR(VLOOKUP(FT$4,Transactions!$C$45:$N125,8,FALSE),0)&gt;FO88,VLOOKUP(FT$4,Transactions!$C$26:$M$34,5,FALSE),VLOOKUP(FT$4,Transactions!$C$26:$M$34,5,FALSE)-IFERROR(VLOOKUP(FT$4,Transactions!$C$45:$N$47,5,FALSE),0)))</f>
        <v>4.6685611442644692</v>
      </c>
      <c r="FV88" s="315">
        <f t="shared" si="139"/>
        <v>43214</v>
      </c>
      <c r="FW88" s="88">
        <f>VLOOKUP(FV88,'Price Data'!$B$4:$AD$1048576,MATCH(GA$4,'Price Data'!$B$2:$AE$2,0),FALSE)</f>
        <v>110.71</v>
      </c>
      <c r="FX88" s="5">
        <f t="shared" si="195"/>
        <v>0</v>
      </c>
      <c r="FY88" s="79"/>
      <c r="FZ88" s="212" t="str">
        <f>IF(FX88&gt;0,(FX88+SUM(FY$11:FY88))/FW$6-1,"N/A")</f>
        <v>N/A</v>
      </c>
      <c r="GA88" s="344">
        <f>IF(VLOOKUP(GA$4,Transactions!$C$26:$M$34,7,FALSE)&gt;FV88,0,IF(IFERROR(VLOOKUP(GA$4,Transactions!$C$45:$N125,8,FALSE),0)&gt;FV88,VLOOKUP(GA$4,Transactions!$C$26:$M$34,5,FALSE),VLOOKUP(GA$4,Transactions!$C$26:$M$34,5,FALSE)-IFERROR(VLOOKUP(GA$4,Transactions!$C$45:$N$47,5,FALSE),0)))</f>
        <v>0</v>
      </c>
      <c r="GD88" s="315">
        <f t="shared" si="140"/>
        <v>43214</v>
      </c>
      <c r="GE88" s="88">
        <f>VLOOKUP(GD88,'Price Data'!$B$4:$AD$1048576,MATCH(GI$4,'Price Data'!$B$2:$AE$2,0),FALSE)</f>
        <v>1564.36</v>
      </c>
      <c r="GF88" s="5">
        <f t="shared" si="196"/>
        <v>1564.36</v>
      </c>
      <c r="GH88" s="212">
        <f>IF(GF88&gt;0,(GF88+SUM(GG$11:GG88))/GE$6-1,"N/A")</f>
        <v>-1.163150678873115E-2</v>
      </c>
      <c r="GI88" s="374">
        <v>0.5</v>
      </c>
      <c r="GK88" s="315">
        <f t="shared" si="141"/>
        <v>43214</v>
      </c>
      <c r="GL88" s="88">
        <f>VLOOKUP(GK88,'Price Data'!$B$4:$AD$1048576,MATCH(GP$4,'Price Data'!$B$2:$AE$2,0),FALSE)</f>
        <v>2081.52</v>
      </c>
      <c r="GM88" s="5">
        <f t="shared" si="112"/>
        <v>2081.52</v>
      </c>
      <c r="GN88" s="79"/>
      <c r="GO88" s="212">
        <f>IF(GM88&gt;0,(GM88+SUM(GN$11:GN88))/GL$6-1,"N/A")</f>
        <v>-1.0425729159238339E-2</v>
      </c>
      <c r="GP88" s="374">
        <v>0.2</v>
      </c>
      <c r="GR88" s="315">
        <f t="shared" si="142"/>
        <v>43214</v>
      </c>
      <c r="GS88" s="88">
        <f>VLOOKUP(GR88,'Price Data'!$B$4:$AD$1048576,MATCH(GW$4,'Price Data'!$B$2:$AE$2,0),FALSE)</f>
        <v>1995.87</v>
      </c>
      <c r="GT88" s="5">
        <f t="shared" si="197"/>
        <v>1995.87</v>
      </c>
      <c r="GV88" s="212">
        <f>IF(GT88&gt;0,(GT88+SUM(GU$11:GU88))/GS$6-1,"N/A")</f>
        <v>-2.4677844182625863E-2</v>
      </c>
      <c r="GW88" s="374">
        <v>0.3</v>
      </c>
    </row>
    <row r="89" spans="1:205" x14ac:dyDescent="0.25">
      <c r="A89">
        <v>79</v>
      </c>
      <c r="B89" s="315">
        <f>'Price Data'!B83</f>
        <v>43215</v>
      </c>
      <c r="C89" s="200">
        <f t="shared" si="143"/>
        <v>21150.543702739989</v>
      </c>
      <c r="D89" s="200">
        <f t="shared" si="113"/>
        <v>0</v>
      </c>
      <c r="E89" s="200">
        <f t="shared" si="171"/>
        <v>6041.168786556038</v>
      </c>
      <c r="F89" s="200">
        <f t="shared" si="114"/>
        <v>0</v>
      </c>
      <c r="I89" s="315">
        <f t="shared" si="115"/>
        <v>43215</v>
      </c>
      <c r="J89" s="88">
        <f>VLOOKUP(I89,'Price Data'!$B$4:$AD$1048576,MATCH(N$4,'Price Data'!$B$2:$AE$2,0),FALSE)</f>
        <v>67.73</v>
      </c>
      <c r="K89" s="5">
        <f t="shared" si="86"/>
        <v>0</v>
      </c>
      <c r="M89" s="212" t="str">
        <f>IF(K89&gt;0,(K89+SUM(L$11:L89))/J$6-1,"N/A")</f>
        <v>N/A</v>
      </c>
      <c r="N89" s="344">
        <f>IF(VLOOKUP(N$4,Transactions!$C$5:$M$23,7,FALSE)&gt;I89,0,IF(IFERROR(VLOOKUP(N$4,Transactions!$C$39:$N$42,8,FALSE),0)&gt;I89,VLOOKUP(N$4,Transactions!$C$5:$M$23,5,FALSE),VLOOKUP(N$4,Transactions!$C$5:$M$23,5,FALSE)-IFERROR(VLOOKUP(N$4,Transactions!$C$39:$N$42,5,FALSE),0)))</f>
        <v>0</v>
      </c>
      <c r="P89" s="315">
        <f t="shared" si="116"/>
        <v>43215</v>
      </c>
      <c r="Q89" s="88">
        <f>VLOOKUP(P89,'Price Data'!$B$4:$AD$1048576,MATCH(U$4,'Price Data'!$B$2:$AE$2,0),FALSE)</f>
        <v>57.55</v>
      </c>
      <c r="R89" s="5">
        <f t="shared" si="172"/>
        <v>57.55</v>
      </c>
      <c r="T89" s="212">
        <f>IF(R89&gt;0,(R89+SUM(S$11:S89))/Q$6-1,"N/A")</f>
        <v>1.4096916299559448E-2</v>
      </c>
      <c r="U89" s="344">
        <f>IF(VLOOKUP(U$4,Transactions!$C$5:$M$23,7,FALSE)&gt;P89,0,IF(IFERROR(VLOOKUP(U$4,Transactions!$C$39:$N$42,8,FALSE),0)&gt;P89,VLOOKUP(U$4,Transactions!$C$5:$M$23,5,FALSE),VLOOKUP(U$4,Transactions!$C$5:$M$23,5,FALSE)-IFERROR(VLOOKUP(U$4,Transactions!$C$39:$N$42,5,FALSE),0)))</f>
        <v>20</v>
      </c>
      <c r="W89" s="315">
        <f t="shared" si="117"/>
        <v>43215</v>
      </c>
      <c r="X89" s="88">
        <f>VLOOKUP(W89,'Price Data'!$B$4:$AD$1048576,MATCH(AB$4,'Price Data'!$B$2:$AE$2,0),FALSE)</f>
        <v>101.15</v>
      </c>
      <c r="Y89" s="5">
        <f t="shared" si="173"/>
        <v>101.15</v>
      </c>
      <c r="Z89" s="79"/>
      <c r="AA89" s="212">
        <f>IF(Y89&gt;0,(Y89+SUM(Z$11:Z89))/X$6-1,"N/A")</f>
        <v>3.3726812816188279E-3</v>
      </c>
      <c r="AB89" s="344">
        <f>IF(VLOOKUP(AB$4,Transactions!$C$5:$M$23,7,FALSE)&gt;W89,0,IF(IFERROR(VLOOKUP(AB$4,Transactions!$C$39:$N$42,8,FALSE),0)&gt;W89,VLOOKUP(AB$4,Transactions!$C$5:$M$23,5,FALSE),VLOOKUP(AB$4,Transactions!$C$5:$M$23,5,FALSE)-IFERROR(VLOOKUP(AB$4,Transactions!$C$39:$N$42,5,FALSE),0)))</f>
        <v>12</v>
      </c>
      <c r="AD89" s="315">
        <f t="shared" si="118"/>
        <v>43215</v>
      </c>
      <c r="AE89" s="88">
        <f>VLOOKUP(AD89,'Price Data'!$B$4:$AD$1048576,MATCH(AI$4,'Price Data'!$B$2:$AE$2,0),FALSE)</f>
        <v>70.44</v>
      </c>
      <c r="AF89" s="5">
        <f t="shared" si="174"/>
        <v>70.44</v>
      </c>
      <c r="AG89" s="79"/>
      <c r="AH89" s="212">
        <f>IF(AF89&gt;0,(AF89+SUM(AG$11:AG89))/AE$6-1,"N/A")</f>
        <v>-3.414232825997543E-2</v>
      </c>
      <c r="AI89" s="344">
        <f>IF(VLOOKUP(AI$4,Transactions!$C$5:$M$23,7,FALSE)&gt;AD89,0,IF(IFERROR(VLOOKUP(AI$4,Transactions!$C$39:$N$42,8,FALSE),0)&gt;AD89,VLOOKUP(AI$4,Transactions!$C$5:$M$23,5,FALSE),VLOOKUP(AI$4,Transactions!$C$5:$M$23,5,FALSE)-IFERROR(VLOOKUP(AI$4,Transactions!$C$39:$N$42,5,FALSE),0)))</f>
        <v>16</v>
      </c>
      <c r="AK89" s="315">
        <f t="shared" si="119"/>
        <v>43215</v>
      </c>
      <c r="AL89" s="88">
        <f>VLOOKUP(AK89,'Price Data'!$B$4:$AD$1048576,MATCH(AP$4,'Price Data'!$B$2:$AE$2,0),FALSE)</f>
        <v>437.96</v>
      </c>
      <c r="AM89" s="5">
        <f t="shared" si="175"/>
        <v>437.96</v>
      </c>
      <c r="AN89" s="79"/>
      <c r="AO89" s="212">
        <f>IF(AM89&gt;0,(AM89+SUM(AN$11:AN89))/AL$6-1,"N/A")</f>
        <v>5.061651393753297E-2</v>
      </c>
      <c r="AP89" s="344">
        <f>IF(VLOOKUP(AP$4,Transactions!$C$5:$M$23,7,FALSE)&gt;AK89,0,IF(IFERROR(VLOOKUP(AP$4,Transactions!$C$39:$N$42,8,FALSE),0)&gt;AK89,VLOOKUP(AP$4,Transactions!$C$5:$M$23,5,FALSE),VLOOKUP(AP$4,Transactions!$C$5:$M$23,5,FALSE)-IFERROR(VLOOKUP(AP$4,Transactions!$C$39:$N$42,5,FALSE),0)))</f>
        <v>3</v>
      </c>
      <c r="AR89" s="315">
        <f t="shared" si="120"/>
        <v>43215</v>
      </c>
      <c r="AS89" s="88">
        <f>VLOOKUP(AR89,'Price Data'!$B$4:$AD$1048576,MATCH(AW$4,'Price Data'!$B$2:$AE$2,0),FALSE)</f>
        <v>91.87</v>
      </c>
      <c r="AT89" s="5">
        <f t="shared" si="176"/>
        <v>91.87</v>
      </c>
      <c r="AU89" s="79"/>
      <c r="AV89" s="212">
        <f>IF(AT89&gt;0,(AT89+SUM(AU$11:AU89))/AS$6-1,"N/A")</f>
        <v>-2.0780590717299541E-2</v>
      </c>
      <c r="AW89" s="344">
        <f>IF(VLOOKUP(AW$4,Transactions!$C$5:$M$23,7,FALSE)&gt;AR89,0,IF(IFERROR(VLOOKUP(AW$4,Transactions!$C$39:$N$42,8,FALSE),0)&gt;AR89,VLOOKUP(AW$4,Transactions!$C$5:$M$23,5,FALSE),VLOOKUP(AW$4,Transactions!$C$5:$M$23,5,FALSE)-IFERROR(VLOOKUP(AW$4,Transactions!$C$39:$N$42,5,FALSE),0)))</f>
        <v>10</v>
      </c>
      <c r="AY89" s="315">
        <f t="shared" si="121"/>
        <v>43215</v>
      </c>
      <c r="AZ89" s="88">
        <f>VLOOKUP(AY89,'Price Data'!$B$4:$AD$1048576,MATCH(BD$4,'Price Data'!$B$2:$AE$2,0),FALSE)</f>
        <v>117.32</v>
      </c>
      <c r="BA89" s="5">
        <f t="shared" si="177"/>
        <v>117.32</v>
      </c>
      <c r="BB89" s="79"/>
      <c r="BC89" s="212">
        <f>IF(BA89&gt;0,(BA89+SUM(BB$11:BB89))/AZ$6-1,"N/A")</f>
        <v>1.2251941328731641E-2</v>
      </c>
      <c r="BD89" s="344">
        <f>IF(VLOOKUP(BD$4,Transactions!$C$5:$M$23,7,FALSE)&gt;AY89,0,IF(IFERROR(VLOOKUP(BD$4,Transactions!$C$39:$N$42,8,FALSE),0)&gt;AY89,VLOOKUP(BD$4,Transactions!$C$5:$M$23,5,FALSE),VLOOKUP(BD$4,Transactions!$C$5:$M$23,5,FALSE)-IFERROR(VLOOKUP(BD$4,Transactions!$C$39:$N$42,5,FALSE),0)))</f>
        <v>9</v>
      </c>
      <c r="BF89" s="315">
        <f t="shared" si="122"/>
        <v>43215</v>
      </c>
      <c r="BG89" s="88">
        <f>VLOOKUP(BF89,'Price Data'!$B$4:$AD$1048576,MATCH(BK$4,'Price Data'!$B$2:$AE$2,0),FALSE)</f>
        <v>51.76</v>
      </c>
      <c r="BH89" s="5">
        <f t="shared" si="178"/>
        <v>51.76</v>
      </c>
      <c r="BI89" s="79"/>
      <c r="BJ89" s="212">
        <f>IF(BH89&gt;0,(BH89+SUM(BI$11:BI89))/BG$6-1,"N/A")</f>
        <v>-0.1422976501305484</v>
      </c>
      <c r="BK89" s="344">
        <f>IF(VLOOKUP(BK$4,Transactions!$C$5:$M$23,7,FALSE)&gt;BF89,0,IF(IFERROR(VLOOKUP(BK$4,Transactions!$C$39:$N$42,8,FALSE),0)&gt;BF89,VLOOKUP(BK$4,Transactions!$C$5:$M$23,5,FALSE),VLOOKUP(BK$4,Transactions!$C$5:$M$23,5,FALSE)-IFERROR(VLOOKUP(BK$4,Transactions!$C$39:$N$42,5,FALSE),0)))</f>
        <v>10</v>
      </c>
      <c r="BM89" s="315">
        <f t="shared" si="123"/>
        <v>43215</v>
      </c>
      <c r="BN89" s="88">
        <f>VLOOKUP(BM89,'Price Data'!$B$4:$AD$1048576,MATCH(BR$4,'Price Data'!$B$2:$AE$2,0),FALSE)</f>
        <v>49.14</v>
      </c>
      <c r="BO89" s="5">
        <f t="shared" si="179"/>
        <v>49.14</v>
      </c>
      <c r="BP89" s="79"/>
      <c r="BQ89" s="212">
        <f>IF(BO89&gt;0,(BO89+SUM(BP$11:BP89))/BN$6-1,"N/A")</f>
        <v>-3.6776212832550725E-2</v>
      </c>
      <c r="BR89" s="344">
        <f>IF(VLOOKUP(BR$4,Transactions!$C$5:$M$23,7,FALSE)&gt;BM89,0,IF(IFERROR(VLOOKUP(BR$4,Transactions!$C$39:$N$42,8,FALSE),0)&gt;BM89,VLOOKUP(BR$4,Transactions!$C$5:$M$23,5,FALSE),VLOOKUP(BR$4,Transactions!$C$5:$M$23,5,FALSE)-IFERROR(VLOOKUP(BR$4,Transactions!$C$39:$N$42,5,FALSE),0)))</f>
        <v>12</v>
      </c>
      <c r="BT89" s="315">
        <f t="shared" si="124"/>
        <v>43215</v>
      </c>
      <c r="BU89" s="88">
        <f>VLOOKUP(BT89,'Price Data'!$B$4:$AD$1048576,MATCH(BY$4,'Price Data'!$B$2:$AE$2,0),FALSE)</f>
        <v>86.97</v>
      </c>
      <c r="BV89" s="5">
        <f t="shared" si="180"/>
        <v>86.97</v>
      </c>
      <c r="BW89" s="79"/>
      <c r="BX89" s="212">
        <f>IF(BV89&gt;0,(BV89+SUM(BW$11:BW89))/BU$6-1,"N/A")</f>
        <v>-3.6857740125426419E-2</v>
      </c>
      <c r="BY89" s="344">
        <f>IF(VLOOKUP(BY$4,Transactions!$C$5:$M$23,7,FALSE)&gt;BT89,0,IF(IFERROR(VLOOKUP(BY$4,Transactions!$C$39:$N$42,8,FALSE),0)&gt;BT89,VLOOKUP(BY$4,Transactions!$C$5:$M$23,5,FALSE),VLOOKUP(BY$4,Transactions!$C$5:$M$23,5,FALSE)-IFERROR(VLOOKUP(BY$4,Transactions!$C$39:$N$42,5,FALSE),0)))</f>
        <v>11</v>
      </c>
      <c r="CA89" s="315">
        <f t="shared" si="125"/>
        <v>43215</v>
      </c>
      <c r="CB89" s="88">
        <f>VLOOKUP(CA89,'Price Data'!$B$4:$AD$1048576,MATCH(CF$4,'Price Data'!$B$2:$AE$2,0),FALSE)</f>
        <v>226.87</v>
      </c>
      <c r="CC89" s="5">
        <f t="shared" si="181"/>
        <v>226.87</v>
      </c>
      <c r="CD89" s="79"/>
      <c r="CE89" s="212">
        <f>IF(CC89&gt;0,(CC89+SUM(CD$11:CD89))/CB$6-1,"N/A")</f>
        <v>-5.1625322658265249E-3</v>
      </c>
      <c r="CF89" s="344">
        <f>IF(VLOOKUP(CF$4,Transactions!$C$5:$M$23,7,FALSE)&gt;CA89,0,IF(IFERROR(VLOOKUP(CF$4,Transactions!$C$39:$N$42,8,FALSE),0)&gt;CA89,VLOOKUP(CF$4,Transactions!$C$5:$M$23,5,FALSE),VLOOKUP(CF$4,Transactions!$C$5:$M$23,5,FALSE)-IFERROR(VLOOKUP(CF$4,Transactions!$C$39:$N$42,5,FALSE),0)))</f>
        <v>6</v>
      </c>
      <c r="CH89" s="315">
        <f t="shared" si="126"/>
        <v>43215</v>
      </c>
      <c r="CI89" s="88">
        <f>VLOOKUP(CH89,'Price Data'!$B$4:$AD$1048576,MATCH(CM$4,'Price Data'!$B$2:$AE$2,0),FALSE)</f>
        <v>74</v>
      </c>
      <c r="CJ89" s="5">
        <f t="shared" si="182"/>
        <v>74</v>
      </c>
      <c r="CK89" s="79"/>
      <c r="CL89" s="212">
        <f>IF(CJ89&gt;0,(CJ89+SUM(CK$11:CK89))/CI$6-1,"N/A")</f>
        <v>5.1616408584622686E-3</v>
      </c>
      <c r="CM89" s="344">
        <f>IF(VLOOKUP(CM$4,Transactions!$C$5:$M$23,7,FALSE)&gt;CH89,0,IF(IFERROR(VLOOKUP(CM$4,Transactions!$C$39:$N$42,8,FALSE),0)&gt;CH89,VLOOKUP(CM$4,Transactions!$C$5:$M$23,5,FALSE),VLOOKUP(CM$4,Transactions!$C$5:$M$23,5,FALSE)-IFERROR(VLOOKUP(CM$4,Transactions!$C$39:$N$42,5,FALSE),0)))</f>
        <v>19</v>
      </c>
      <c r="CO89" s="315">
        <f t="shared" si="127"/>
        <v>43215</v>
      </c>
      <c r="CP89" s="88">
        <f>VLOOKUP(CO89,'Price Data'!$B$4:$AD$1048576,MATCH(CT$4,'Price Data'!$B$2:$AE$2,0),FALSE)</f>
        <v>119.38</v>
      </c>
      <c r="CQ89" s="5">
        <f t="shared" si="183"/>
        <v>119.38</v>
      </c>
      <c r="CR89" s="79"/>
      <c r="CS89" s="212">
        <f>IF(CQ89&gt;0,(CQ89+SUM(CR$11:CR89))/CP$6-1,"N/A")</f>
        <v>6.5147739409042282E-2</v>
      </c>
      <c r="CT89" s="344">
        <f>IF(VLOOKUP(CT$4,Transactions!$C$5:$M$23,7,FALSE)&gt;CO89,0,IF(IFERROR(VLOOKUP(CT$4,Transactions!$C$39:$N$42,8,FALSE),0)&gt;CO89,VLOOKUP(CT$4,Transactions!$C$5:$M$23,5,FALSE),VLOOKUP(CT$4,Transactions!$C$5:$M$23,5,FALSE)-IFERROR(VLOOKUP(CT$4,Transactions!$C$39:$N$42,5,FALSE),0)))</f>
        <v>7</v>
      </c>
      <c r="CV89" s="315">
        <f t="shared" si="128"/>
        <v>43215</v>
      </c>
      <c r="CW89" s="88">
        <f>VLOOKUP(CV89,'Price Data'!$B$4:$AD$1048576,MATCH(DA$4,'Price Data'!$B$2:$AE$2,0),FALSE)</f>
        <v>198.25</v>
      </c>
      <c r="CX89" s="5">
        <f t="shared" si="184"/>
        <v>198.25</v>
      </c>
      <c r="CY89" s="79"/>
      <c r="CZ89" s="212">
        <f>IF(CX89&gt;0,(CX89+SUM(CY$11:CY89))/CW$6-1,"N/A")</f>
        <v>5.6126734357556662E-2</v>
      </c>
      <c r="DA89" s="344">
        <f>IF(VLOOKUP(DA$4,Transactions!$C$5:$M$23,7,FALSE)&gt;CV89,0,IF(IFERROR(VLOOKUP(DA$4,Transactions!$C$39:$N$42,8,FALSE),0)&gt;CV89,VLOOKUP(DA$4,Transactions!$C$5:$M$23,5,FALSE),VLOOKUP(DA$4,Transactions!$C$5:$M$23,5,FALSE)-IFERROR(VLOOKUP(DA$4,Transactions!$C$39:$N$42,5,FALSE),0)))</f>
        <v>9.4038062835574934</v>
      </c>
      <c r="DC89" s="315">
        <f t="shared" si="129"/>
        <v>43215</v>
      </c>
      <c r="DD89" s="88">
        <f>VLOOKUP(DC89,'Price Data'!$B$4:$AD$1048576,MATCH(DH$4,'Price Data'!$B$2:$AE$2,0),FALSE)</f>
        <v>156.54</v>
      </c>
      <c r="DE89" s="5">
        <f t="shared" si="185"/>
        <v>156.54</v>
      </c>
      <c r="DF89" s="79"/>
      <c r="DG89" s="212">
        <f>IF(DE89&gt;0,(DE89+SUM(DF$11:DF89))/DD$6-1,"N/A")</f>
        <v>-6.2274767655053909E-3</v>
      </c>
      <c r="DH89" s="344">
        <f>IF(VLOOKUP(DH$4,Transactions!$C$5:$M$23,7,FALSE)&gt;DC89,0,IF(IFERROR(VLOOKUP(DH$4,Transactions!$C$39:$N$42,8,FALSE),0)&gt;DC89,VLOOKUP(DH$4,Transactions!$C$5:$M$23,5,FALSE),VLOOKUP(DH$4,Transactions!$C$5:$M$23,5,FALSE)-IFERROR(VLOOKUP(DH$4,Transactions!$C$39:$N$42,5,FALSE),0)))</f>
        <v>17.508490526540918</v>
      </c>
      <c r="DJ89" s="315">
        <f t="shared" si="130"/>
        <v>43215</v>
      </c>
      <c r="DK89" s="88">
        <f>VLOOKUP(DJ89,'Price Data'!$B$4:$AD$1048576,MATCH(DO$4,'Price Data'!$B$2:$AE$2,0),FALSE)</f>
        <v>246.9</v>
      </c>
      <c r="DL89" s="5">
        <f t="shared" si="186"/>
        <v>246.9</v>
      </c>
      <c r="DN89" s="212">
        <f>IF(DL89&gt;0,(DL89+SUM(DM$11:DM89))/DK$6-1,"N/A")</f>
        <v>-8.3770892620946835E-3</v>
      </c>
      <c r="DO89" s="344">
        <f>IF(VLOOKUP(DO$4,Transactions!$C$5:$M$23,7,FALSE)&gt;DJ89,0,IF(IFERROR(VLOOKUP(DO$4,Transactions!$C$39:$N$42,8,FALSE),0)&gt;DJ89,VLOOKUP(DO$4,Transactions!$C$5:$M$23,5,FALSE),VLOOKUP(DO$4,Transactions!$C$5:$M$23,5,FALSE)-IFERROR(VLOOKUP(DO$4,Transactions!$C$39:$N$42,5,FALSE),0)))</f>
        <v>8</v>
      </c>
      <c r="DQ89" s="315">
        <f t="shared" si="131"/>
        <v>43215</v>
      </c>
      <c r="DR89" s="88">
        <f>VLOOKUP(DQ89,'Price Data'!$B$4:$AD$1048576,MATCH(DV$4,'Price Data'!$B$2:$AE$2,0),FALSE)</f>
        <v>92.31</v>
      </c>
      <c r="DS89" s="5">
        <f t="shared" si="187"/>
        <v>92.31</v>
      </c>
      <c r="DT89" s="79"/>
      <c r="DU89" s="212">
        <f>IF(DS89&gt;0,(DS89+SUM(DT$11:DT89))/DR$6-1,"N/A")</f>
        <v>8.4054243628711722E-2</v>
      </c>
      <c r="DV89" s="344">
        <f>IF(VLOOKUP(DV$4,Transactions!$C$5:$M$23,7,FALSE)&gt;DQ89,0,IF(IFERROR(VLOOKUP(DV$4,Transactions!$C$39:$N$42,8,FALSE),0)&gt;DQ89,VLOOKUP(DV$4,Transactions!$C$5:$M$23,5,FALSE),VLOOKUP(DV$4,Transactions!$C$5:$M$23,5,FALSE)-IFERROR(VLOOKUP(DV$4,Transactions!$C$39:$N$42,5,FALSE),0)))</f>
        <v>23</v>
      </c>
      <c r="DX89" s="315">
        <f t="shared" si="132"/>
        <v>43215</v>
      </c>
      <c r="DY89" s="88">
        <f>VLOOKUP(DX89,'Price Data'!$B$4:$AD$1048576,MATCH(EC$4,'Price Data'!$B$2:$AE$2,0),FALSE)</f>
        <v>66.67</v>
      </c>
      <c r="DZ89" s="5">
        <f t="shared" si="188"/>
        <v>0</v>
      </c>
      <c r="EA89" s="79"/>
      <c r="EB89" s="212" t="str">
        <f>IF(DZ89&gt;0,(DZ89+SUM(EA$11:EA89))/DY$6-1,"N/A")</f>
        <v>N/A</v>
      </c>
      <c r="EC89" s="344">
        <f>IF(VLOOKUP(EC$4,Transactions!$C$5:$M$23,7,FALSE)&gt;DX89,0,IF(IFERROR(VLOOKUP(EC$4,Transactions!$C$39:$N$42,8,FALSE),0)&gt;DX89,VLOOKUP(EC$4,Transactions!$C$5:$M$23,5,FALSE),VLOOKUP(EC$4,Transactions!$C$5:$M$23,5,FALSE)-IFERROR(VLOOKUP(EC$4,Transactions!$C$39:$N$42,5,FALSE),0)))</f>
        <v>0</v>
      </c>
      <c r="EF89" s="315">
        <f t="shared" si="133"/>
        <v>43215</v>
      </c>
      <c r="EG89" s="88">
        <f>VLOOKUP(EF89,'Price Data'!$B$4:$AD$1048576,MATCH(EK$4,'Price Data'!$B$2:$AE$2,0),FALSE)</f>
        <v>10.73</v>
      </c>
      <c r="EH89" s="5">
        <f t="shared" si="189"/>
        <v>10.73</v>
      </c>
      <c r="EI89" s="79"/>
      <c r="EJ89" s="212">
        <f>IF(EH89&gt;0,(EH89+SUM(EI$11:EI89))/EG$6-1,"N/A")</f>
        <v>-1.7657992565055514E-3</v>
      </c>
      <c r="EK89" s="344">
        <f>IF(VLOOKUP(EK$4,Transactions!$C$26:$M$34,7,FALSE)&gt;EF89,0,IF(IFERROR(VLOOKUP(EK$4,Transactions!$C$45:$N126,8,FALSE),0)&gt;EF89,VLOOKUP(EK$4,Transactions!$C$26:$M$34,5,FALSE),VLOOKUP(EK$4,Transactions!$C$26:$M$34,5,FALSE)-IFERROR(VLOOKUP(EK$4,Transactions!$C$45:$N$47,5,FALSE),0)))</f>
        <v>181.2267657992565</v>
      </c>
      <c r="EM89" s="315">
        <f t="shared" si="134"/>
        <v>43215</v>
      </c>
      <c r="EN89" s="88">
        <f>VLOOKUP(EM89,'Price Data'!$B$4:$AD$1048576,MATCH(ER$4,'Price Data'!$B$2:$AE$2,0),FALSE)</f>
        <v>85.5</v>
      </c>
      <c r="EO89" s="5">
        <f t="shared" si="190"/>
        <v>85.5</v>
      </c>
      <c r="EP89" s="79"/>
      <c r="EQ89" s="212">
        <f>IF(EO89&gt;0,(EO89+SUM(EP$11:EP89))/EN$6-1,"N/A")</f>
        <v>-8.0678432271373834E-3</v>
      </c>
      <c r="ER89" s="344">
        <f>IF(VLOOKUP(ER$4,Transactions!$C$26:$M$34,7,FALSE)&gt;EM89,0,IF(IFERROR(VLOOKUP(ER$4,Transactions!$C$45:$N126,8,FALSE),0)&gt;EM89,VLOOKUP(ER$4,Transactions!$C$26:$M$34,5,FALSE),VLOOKUP(ER$4,Transactions!$C$26:$M$34,5,FALSE)-IFERROR(VLOOKUP(ER$4,Transactions!$C$45:$N$47,5,FALSE),0)))</f>
        <v>0</v>
      </c>
      <c r="ET89" s="315">
        <f t="shared" si="135"/>
        <v>43215</v>
      </c>
      <c r="EU89" s="88">
        <f>VLOOKUP(ET89,'Price Data'!$B$4:$AD$1048576,MATCH(EY$4,'Price Data'!$B$2:$AE$2,0),FALSE)</f>
        <v>83.43</v>
      </c>
      <c r="EV89" s="5">
        <f t="shared" si="191"/>
        <v>83.43</v>
      </c>
      <c r="EW89" s="79"/>
      <c r="EX89" s="212">
        <f>IF(EV89&gt;0,(EV89+SUM(EW$11:EW89))/EU$6-1,"N/A")</f>
        <v>-3.7155280924590861E-2</v>
      </c>
      <c r="EY89" s="344">
        <f>IF(VLOOKUP(EY$4,Transactions!$C$26:$M$34,7,FALSE)&gt;ET89,0,IF(IFERROR(VLOOKUP(EY$4,Transactions!$C$45:$N126,8,FALSE),0)&gt;ET89,VLOOKUP(EY$4,Transactions!$C$26:$M$34,5,FALSE),VLOOKUP(EY$4,Transactions!$C$26:$M$34,5,FALSE)-IFERROR(VLOOKUP(EY$4,Transactions!$C$45:$N$47,5,FALSE),0)))</f>
        <v>12.608879734523402</v>
      </c>
      <c r="FA89" s="315">
        <f t="shared" si="136"/>
        <v>43215</v>
      </c>
      <c r="FB89" s="88">
        <f>VLOOKUP(FA89,'Price Data'!$B$4:$AD$1048576,MATCH(FF$4,'Price Data'!$B$2:$AE$2,0),FALSE)</f>
        <v>49.58</v>
      </c>
      <c r="FC89" s="5">
        <f t="shared" si="192"/>
        <v>49.58</v>
      </c>
      <c r="FD89" s="79"/>
      <c r="FE89" s="212">
        <f>IF(FC89&gt;0,(FC89+SUM(FD$11:FD89))/FB$6-1,"N/A")</f>
        <v>-2.6506729081334113E-2</v>
      </c>
      <c r="FF89" s="344">
        <f>IF(VLOOKUP(FF$4,Transactions!$C$26:$M$34,7,FALSE)&gt;FA89,0,IF(IFERROR(VLOOKUP(FF$4,Transactions!$C$45:$N126,8,FALSE),0)&gt;FA89,VLOOKUP(FF$4,Transactions!$C$26:$M$34,5,FALSE),VLOOKUP(FF$4,Transactions!$C$26:$M$34,5,FALSE)-IFERROR(VLOOKUP(FF$4,Transactions!$C$45:$N$47,5,FALSE),0)))</f>
        <v>20.356738833625901</v>
      </c>
      <c r="FH89" s="315">
        <f t="shared" si="137"/>
        <v>43215</v>
      </c>
      <c r="FI89" s="88">
        <f>VLOOKUP(FH89,'Price Data'!$B$4:$AD$1048576,MATCH(FM$4,'Price Data'!$B$2:$AE$2,0),FALSE)</f>
        <v>24.23</v>
      </c>
      <c r="FJ89" s="5">
        <f t="shared" si="193"/>
        <v>24.23</v>
      </c>
      <c r="FK89" s="79"/>
      <c r="FL89" s="212">
        <f>IF(FJ89&gt;0,(FJ89+SUM(FK$11:FK89))/FI$6-1,"N/A")</f>
        <v>-2.5462012320328631E-3</v>
      </c>
      <c r="FM89" s="344">
        <f>IF(VLOOKUP(FM$4,Transactions!$C$26:$M$34,7,FALSE)&gt;FH89,0,IF(IFERROR(VLOOKUP(FM$4,Transactions!$C$45:$N126,8,FALSE),0)&gt;FH89,VLOOKUP(FM$4,Transactions!$C$26:$M$34,5,FALSE),VLOOKUP(FM$4,Transactions!$C$26:$M$34,5,FALSE)-IFERROR(VLOOKUP(FM$4,Transactions!$C$45:$N$47,5,FALSE),0)))</f>
        <v>64.516221765913755</v>
      </c>
      <c r="FO89" s="315">
        <f t="shared" si="138"/>
        <v>43215</v>
      </c>
      <c r="FP89" s="88">
        <f>VLOOKUP(FO89,'Price Data'!$B$4:$AD$1048576,MATCH(FT$4,'Price Data'!$B$2:$AE$2,0),FALSE)</f>
        <v>101.13</v>
      </c>
      <c r="FQ89" s="5">
        <f t="shared" si="194"/>
        <v>101.13</v>
      </c>
      <c r="FR89" s="79"/>
      <c r="FS89" s="212">
        <f>IF(FQ89&gt;0,(FQ89+SUM(FR$11:FR89))/FP$6-1,"N/A")</f>
        <v>-3.7302263900729438E-2</v>
      </c>
      <c r="FT89" s="344">
        <f>IF(VLOOKUP(FT$4,Transactions!$C$26:$M$34,7,FALSE)&gt;FO89,0,IF(IFERROR(VLOOKUP(FT$4,Transactions!$C$45:$N126,8,FALSE),0)&gt;FO89,VLOOKUP(FT$4,Transactions!$C$26:$M$34,5,FALSE),VLOOKUP(FT$4,Transactions!$C$26:$M$34,5,FALSE)-IFERROR(VLOOKUP(FT$4,Transactions!$C$45:$N$47,5,FALSE),0)))</f>
        <v>4.6685611442644692</v>
      </c>
      <c r="FV89" s="315">
        <f t="shared" si="139"/>
        <v>43215</v>
      </c>
      <c r="FW89" s="88">
        <f>VLOOKUP(FV89,'Price Data'!$B$4:$AD$1048576,MATCH(GA$4,'Price Data'!$B$2:$AE$2,0),FALSE)</f>
        <v>110.31</v>
      </c>
      <c r="FX89" s="5">
        <f t="shared" si="195"/>
        <v>0</v>
      </c>
      <c r="FY89" s="79"/>
      <c r="FZ89" s="212" t="str">
        <f>IF(FX89&gt;0,(FX89+SUM(FY$11:FY89))/FW$6-1,"N/A")</f>
        <v>N/A</v>
      </c>
      <c r="GA89" s="344">
        <f>IF(VLOOKUP(GA$4,Transactions!$C$26:$M$34,7,FALSE)&gt;FV89,0,IF(IFERROR(VLOOKUP(GA$4,Transactions!$C$45:$N126,8,FALSE),0)&gt;FV89,VLOOKUP(GA$4,Transactions!$C$26:$M$34,5,FALSE),VLOOKUP(GA$4,Transactions!$C$26:$M$34,5,FALSE)-IFERROR(VLOOKUP(GA$4,Transactions!$C$45:$N$47,5,FALSE),0)))</f>
        <v>0</v>
      </c>
      <c r="GD89" s="315">
        <f t="shared" si="140"/>
        <v>43215</v>
      </c>
      <c r="GE89" s="88">
        <f>VLOOKUP(GD89,'Price Data'!$B$4:$AD$1048576,MATCH(GI$4,'Price Data'!$B$2:$AE$2,0),FALSE)</f>
        <v>1566.31</v>
      </c>
      <c r="GF89" s="5">
        <f t="shared" si="196"/>
        <v>1566.31</v>
      </c>
      <c r="GH89" s="212">
        <f>IF(GF89&gt;0,(GF89+SUM(GG$11:GG89))/GE$6-1,"N/A")</f>
        <v>-1.0399489502580961E-2</v>
      </c>
      <c r="GI89" s="374">
        <v>0.5</v>
      </c>
      <c r="GK89" s="315">
        <f t="shared" si="141"/>
        <v>43215</v>
      </c>
      <c r="GL89" s="88">
        <f>VLOOKUP(GK89,'Price Data'!$B$4:$AD$1048576,MATCH(GP$4,'Price Data'!$B$2:$AE$2,0),FALSE)</f>
        <v>2076.7399999999998</v>
      </c>
      <c r="GM89" s="5">
        <f t="shared" si="112"/>
        <v>2076.7399999999998</v>
      </c>
      <c r="GN89" s="79"/>
      <c r="GO89" s="212">
        <f>IF(GM89&gt;0,(GM89+SUM(GN$11:GN89))/GL$6-1,"N/A")</f>
        <v>-1.2698186312962045E-2</v>
      </c>
      <c r="GP89" s="374">
        <v>0.2</v>
      </c>
      <c r="GR89" s="315">
        <f t="shared" si="142"/>
        <v>43215</v>
      </c>
      <c r="GS89" s="88">
        <f>VLOOKUP(GR89,'Price Data'!$B$4:$AD$1048576,MATCH(GW$4,'Price Data'!$B$2:$AE$2,0),FALSE)</f>
        <v>1991.69</v>
      </c>
      <c r="GT89" s="5">
        <f t="shared" si="197"/>
        <v>1991.69</v>
      </c>
      <c r="GV89" s="212">
        <f>IF(GT89&gt;0,(GT89+SUM(GU$11:GU89))/GS$6-1,"N/A")</f>
        <v>-2.6720485542692574E-2</v>
      </c>
      <c r="GW89" s="374">
        <v>0.3</v>
      </c>
    </row>
    <row r="90" spans="1:205" x14ac:dyDescent="0.25">
      <c r="A90">
        <v>80</v>
      </c>
      <c r="B90" s="315">
        <f>'Price Data'!B84</f>
        <v>43216</v>
      </c>
      <c r="C90" s="200">
        <f t="shared" si="143"/>
        <v>21402.99710474387</v>
      </c>
      <c r="D90" s="200">
        <f t="shared" si="113"/>
        <v>0</v>
      </c>
      <c r="E90" s="200">
        <f t="shared" si="171"/>
        <v>6048.6119088740361</v>
      </c>
      <c r="F90" s="200">
        <f t="shared" si="114"/>
        <v>0</v>
      </c>
      <c r="I90" s="315">
        <f t="shared" si="115"/>
        <v>43216</v>
      </c>
      <c r="J90" s="88">
        <f>VLOOKUP(I90,'Price Data'!$B$4:$AD$1048576,MATCH(N$4,'Price Data'!$B$2:$AE$2,0),FALSE)</f>
        <v>68.69</v>
      </c>
      <c r="K90" s="5">
        <f t="shared" si="86"/>
        <v>0</v>
      </c>
      <c r="M90" s="212" t="str">
        <f>IF(K90&gt;0,(K90+SUM(L$11:L90))/J$6-1,"N/A")</f>
        <v>N/A</v>
      </c>
      <c r="N90" s="344">
        <f>IF(VLOOKUP(N$4,Transactions!$C$5:$M$23,7,FALSE)&gt;I90,0,IF(IFERROR(VLOOKUP(N$4,Transactions!$C$39:$N$42,8,FALSE),0)&gt;I90,VLOOKUP(N$4,Transactions!$C$5:$M$23,5,FALSE),VLOOKUP(N$4,Transactions!$C$5:$M$23,5,FALSE)-IFERROR(VLOOKUP(N$4,Transactions!$C$39:$N$42,5,FALSE),0)))</f>
        <v>0</v>
      </c>
      <c r="P90" s="315">
        <f t="shared" si="116"/>
        <v>43216</v>
      </c>
      <c r="Q90" s="88">
        <f>VLOOKUP(P90,'Price Data'!$B$4:$AD$1048576,MATCH(U$4,'Price Data'!$B$2:$AE$2,0),FALSE)</f>
        <v>57.91</v>
      </c>
      <c r="R90" s="5">
        <f t="shared" si="172"/>
        <v>57.91</v>
      </c>
      <c r="T90" s="212">
        <f>IF(R90&gt;0,(R90+SUM(S$11:S90))/Q$6-1,"N/A")</f>
        <v>2.0440528634361188E-2</v>
      </c>
      <c r="U90" s="344">
        <f>IF(VLOOKUP(U$4,Transactions!$C$5:$M$23,7,FALSE)&gt;P90,0,IF(IFERROR(VLOOKUP(U$4,Transactions!$C$39:$N$42,8,FALSE),0)&gt;P90,VLOOKUP(U$4,Transactions!$C$5:$M$23,5,FALSE),VLOOKUP(U$4,Transactions!$C$5:$M$23,5,FALSE)-IFERROR(VLOOKUP(U$4,Transactions!$C$39:$N$42,5,FALSE),0)))</f>
        <v>20</v>
      </c>
      <c r="W90" s="315">
        <f t="shared" si="117"/>
        <v>43216</v>
      </c>
      <c r="X90" s="88">
        <f>VLOOKUP(W90,'Price Data'!$B$4:$AD$1048576,MATCH(AB$4,'Price Data'!$B$2:$AE$2,0),FALSE)</f>
        <v>99.84</v>
      </c>
      <c r="Y90" s="5">
        <f t="shared" si="173"/>
        <v>99.84</v>
      </c>
      <c r="Z90" s="79"/>
      <c r="AA90" s="212">
        <f>IF(Y90&gt;0,(Y90+SUM(Z$11:Z90))/X$6-1,"N/A")</f>
        <v>-9.6220613034421199E-3</v>
      </c>
      <c r="AB90" s="344">
        <f>IF(VLOOKUP(AB$4,Transactions!$C$5:$M$23,7,FALSE)&gt;W90,0,IF(IFERROR(VLOOKUP(AB$4,Transactions!$C$39:$N$42,8,FALSE),0)&gt;W90,VLOOKUP(AB$4,Transactions!$C$5:$M$23,5,FALSE),VLOOKUP(AB$4,Transactions!$C$5:$M$23,5,FALSE)-IFERROR(VLOOKUP(AB$4,Transactions!$C$39:$N$42,5,FALSE),0)))</f>
        <v>12</v>
      </c>
      <c r="AD90" s="315">
        <f t="shared" si="118"/>
        <v>43216</v>
      </c>
      <c r="AE90" s="88">
        <f>VLOOKUP(AD90,'Price Data'!$B$4:$AD$1048576,MATCH(AI$4,'Price Data'!$B$2:$AE$2,0),FALSE)</f>
        <v>71.03</v>
      </c>
      <c r="AF90" s="5">
        <f t="shared" si="174"/>
        <v>71.03</v>
      </c>
      <c r="AG90" s="79"/>
      <c r="AH90" s="212">
        <f>IF(AF90&gt;0,(AF90+SUM(AG$11:AG90))/AE$6-1,"N/A")</f>
        <v>-2.6052378993555503E-2</v>
      </c>
      <c r="AI90" s="344">
        <f>IF(VLOOKUP(AI$4,Transactions!$C$5:$M$23,7,FALSE)&gt;AD90,0,IF(IFERROR(VLOOKUP(AI$4,Transactions!$C$39:$N$42,8,FALSE),0)&gt;AD90,VLOOKUP(AI$4,Transactions!$C$5:$M$23,5,FALSE),VLOOKUP(AI$4,Transactions!$C$5:$M$23,5,FALSE)-IFERROR(VLOOKUP(AI$4,Transactions!$C$39:$N$42,5,FALSE),0)))</f>
        <v>16</v>
      </c>
      <c r="AK90" s="315">
        <f t="shared" si="119"/>
        <v>43216</v>
      </c>
      <c r="AL90" s="88">
        <f>VLOOKUP(AK90,'Price Data'!$B$4:$AD$1048576,MATCH(AP$4,'Price Data'!$B$2:$AE$2,0),FALSE)</f>
        <v>446.19</v>
      </c>
      <c r="AM90" s="5">
        <f t="shared" si="175"/>
        <v>446.19</v>
      </c>
      <c r="AN90" s="79"/>
      <c r="AO90" s="212">
        <f>IF(AM90&gt;0,(AM90+SUM(AN$11:AN90))/AL$6-1,"N/A")</f>
        <v>7.0359353260087243E-2</v>
      </c>
      <c r="AP90" s="344">
        <f>IF(VLOOKUP(AP$4,Transactions!$C$5:$M$23,7,FALSE)&gt;AK90,0,IF(IFERROR(VLOOKUP(AP$4,Transactions!$C$39:$N$42,8,FALSE),0)&gt;AK90,VLOOKUP(AP$4,Transactions!$C$5:$M$23,5,FALSE),VLOOKUP(AP$4,Transactions!$C$5:$M$23,5,FALSE)-IFERROR(VLOOKUP(AP$4,Transactions!$C$39:$N$42,5,FALSE),0)))</f>
        <v>3</v>
      </c>
      <c r="AR90" s="315">
        <f t="shared" si="120"/>
        <v>43216</v>
      </c>
      <c r="AS90" s="88">
        <f>VLOOKUP(AR90,'Price Data'!$B$4:$AD$1048576,MATCH(AW$4,'Price Data'!$B$2:$AE$2,0),FALSE)</f>
        <v>97.44</v>
      </c>
      <c r="AT90" s="5">
        <f t="shared" si="176"/>
        <v>97.44</v>
      </c>
      <c r="AU90" s="79"/>
      <c r="AV90" s="212">
        <f>IF(AT90&gt;0,(AT90+SUM(AU$11:AU90))/AS$6-1,"N/A")</f>
        <v>3.7974683544303778E-2</v>
      </c>
      <c r="AW90" s="344">
        <f>IF(VLOOKUP(AW$4,Transactions!$C$5:$M$23,7,FALSE)&gt;AR90,0,IF(IFERROR(VLOOKUP(AW$4,Transactions!$C$39:$N$42,8,FALSE),0)&gt;AR90,VLOOKUP(AW$4,Transactions!$C$5:$M$23,5,FALSE),VLOOKUP(AW$4,Transactions!$C$5:$M$23,5,FALSE)-IFERROR(VLOOKUP(AW$4,Transactions!$C$39:$N$42,5,FALSE),0)))</f>
        <v>10</v>
      </c>
      <c r="AY90" s="315">
        <f t="shared" si="121"/>
        <v>43216</v>
      </c>
      <c r="AZ90" s="88">
        <f>VLOOKUP(AY90,'Price Data'!$B$4:$AD$1048576,MATCH(BD$4,'Price Data'!$B$2:$AE$2,0),FALSE)</f>
        <v>120.83</v>
      </c>
      <c r="BA90" s="5">
        <f t="shared" si="177"/>
        <v>120.83</v>
      </c>
      <c r="BB90" s="79"/>
      <c r="BC90" s="212">
        <f>IF(BA90&gt;0,(BA90+SUM(BB$11:BB90))/AZ$6-1,"N/A")</f>
        <v>4.2536669542709182E-2</v>
      </c>
      <c r="BD90" s="344">
        <f>IF(VLOOKUP(BD$4,Transactions!$C$5:$M$23,7,FALSE)&gt;AY90,0,IF(IFERROR(VLOOKUP(BD$4,Transactions!$C$39:$N$42,8,FALSE),0)&gt;AY90,VLOOKUP(BD$4,Transactions!$C$5:$M$23,5,FALSE),VLOOKUP(BD$4,Transactions!$C$5:$M$23,5,FALSE)-IFERROR(VLOOKUP(BD$4,Transactions!$C$39:$N$42,5,FALSE),0)))</f>
        <v>9</v>
      </c>
      <c r="BF90" s="315">
        <f t="shared" si="122"/>
        <v>43216</v>
      </c>
      <c r="BG90" s="88">
        <f>VLOOKUP(BF90,'Price Data'!$B$4:$AD$1048576,MATCH(BK$4,'Price Data'!$B$2:$AE$2,0),FALSE)</f>
        <v>52.04</v>
      </c>
      <c r="BH90" s="5">
        <f t="shared" si="178"/>
        <v>52.04</v>
      </c>
      <c r="BI90" s="79"/>
      <c r="BJ90" s="212">
        <f>IF(BH90&gt;0,(BH90+SUM(BI$11:BI90))/BG$6-1,"N/A")</f>
        <v>-0.13772845953002621</v>
      </c>
      <c r="BK90" s="344">
        <f>IF(VLOOKUP(BK$4,Transactions!$C$5:$M$23,7,FALSE)&gt;BF90,0,IF(IFERROR(VLOOKUP(BK$4,Transactions!$C$39:$N$42,8,FALSE),0)&gt;BF90,VLOOKUP(BK$4,Transactions!$C$5:$M$23,5,FALSE),VLOOKUP(BK$4,Transactions!$C$5:$M$23,5,FALSE)-IFERROR(VLOOKUP(BK$4,Transactions!$C$39:$N$42,5,FALSE),0)))</f>
        <v>10</v>
      </c>
      <c r="BM90" s="315">
        <f t="shared" si="123"/>
        <v>43216</v>
      </c>
      <c r="BN90" s="88">
        <f>VLOOKUP(BM90,'Price Data'!$B$4:$AD$1048576,MATCH(BR$4,'Price Data'!$B$2:$AE$2,0),FALSE)</f>
        <v>50.49</v>
      </c>
      <c r="BO90" s="5">
        <f t="shared" si="179"/>
        <v>50.49</v>
      </c>
      <c r="BP90" s="79"/>
      <c r="BQ90" s="212">
        <f>IF(BO90&gt;0,(BO90+SUM(BP$11:BP90))/BN$6-1,"N/A")</f>
        <v>-1.0367762128325353E-2</v>
      </c>
      <c r="BR90" s="344">
        <f>IF(VLOOKUP(BR$4,Transactions!$C$5:$M$23,7,FALSE)&gt;BM90,0,IF(IFERROR(VLOOKUP(BR$4,Transactions!$C$39:$N$42,8,FALSE),0)&gt;BM90,VLOOKUP(BR$4,Transactions!$C$5:$M$23,5,FALSE),VLOOKUP(BR$4,Transactions!$C$5:$M$23,5,FALSE)-IFERROR(VLOOKUP(BR$4,Transactions!$C$39:$N$42,5,FALSE),0)))</f>
        <v>12</v>
      </c>
      <c r="BT90" s="315">
        <f t="shared" si="124"/>
        <v>43216</v>
      </c>
      <c r="BU90" s="88">
        <f>VLOOKUP(BT90,'Price Data'!$B$4:$AD$1048576,MATCH(BY$4,'Price Data'!$B$2:$AE$2,0),FALSE)</f>
        <v>85.81</v>
      </c>
      <c r="BV90" s="5">
        <f t="shared" si="180"/>
        <v>85.81</v>
      </c>
      <c r="BW90" s="79"/>
      <c r="BX90" s="212">
        <f>IF(BV90&gt;0,(BV90+SUM(BW$11:BW90))/BU$6-1,"N/A")</f>
        <v>-4.9620420288260636E-2</v>
      </c>
      <c r="BY90" s="344">
        <f>IF(VLOOKUP(BY$4,Transactions!$C$5:$M$23,7,FALSE)&gt;BT90,0,IF(IFERROR(VLOOKUP(BY$4,Transactions!$C$39:$N$42,8,FALSE),0)&gt;BT90,VLOOKUP(BY$4,Transactions!$C$5:$M$23,5,FALSE),VLOOKUP(BY$4,Transactions!$C$5:$M$23,5,FALSE)-IFERROR(VLOOKUP(BY$4,Transactions!$C$39:$N$42,5,FALSE),0)))</f>
        <v>11</v>
      </c>
      <c r="CA90" s="315">
        <f t="shared" si="125"/>
        <v>43216</v>
      </c>
      <c r="CB90" s="88">
        <f>VLOOKUP(CA90,'Price Data'!$B$4:$AD$1048576,MATCH(CF$4,'Price Data'!$B$2:$AE$2,0),FALSE)</f>
        <v>228.73</v>
      </c>
      <c r="CC90" s="5">
        <f t="shared" si="181"/>
        <v>228.73</v>
      </c>
      <c r="CD90" s="79"/>
      <c r="CE90" s="212">
        <f>IF(CC90&gt;0,(CC90+SUM(CD$11:CD90))/CB$6-1,"N/A")</f>
        <v>2.9750185938661744E-3</v>
      </c>
      <c r="CF90" s="344">
        <f>IF(VLOOKUP(CF$4,Transactions!$C$5:$M$23,7,FALSE)&gt;CA90,0,IF(IFERROR(VLOOKUP(CF$4,Transactions!$C$39:$N$42,8,FALSE),0)&gt;CA90,VLOOKUP(CF$4,Transactions!$C$5:$M$23,5,FALSE),VLOOKUP(CF$4,Transactions!$C$5:$M$23,5,FALSE)-IFERROR(VLOOKUP(CF$4,Transactions!$C$39:$N$42,5,FALSE),0)))</f>
        <v>6</v>
      </c>
      <c r="CH90" s="315">
        <f t="shared" si="126"/>
        <v>43216</v>
      </c>
      <c r="CI90" s="88">
        <f>VLOOKUP(CH90,'Price Data'!$B$4:$AD$1048576,MATCH(CM$4,'Price Data'!$B$2:$AE$2,0),FALSE)</f>
        <v>76.03</v>
      </c>
      <c r="CJ90" s="5">
        <f t="shared" si="182"/>
        <v>76.03</v>
      </c>
      <c r="CK90" s="79"/>
      <c r="CL90" s="212">
        <f>IF(CJ90&gt;0,(CJ90+SUM(CK$11:CK90))/CI$6-1,"N/A")</f>
        <v>3.2735669654984978E-2</v>
      </c>
      <c r="CM90" s="344">
        <f>IF(VLOOKUP(CM$4,Transactions!$C$5:$M$23,7,FALSE)&gt;CH90,0,IF(IFERROR(VLOOKUP(CM$4,Transactions!$C$39:$N$42,8,FALSE),0)&gt;CH90,VLOOKUP(CM$4,Transactions!$C$5:$M$23,5,FALSE),VLOOKUP(CM$4,Transactions!$C$5:$M$23,5,FALSE)-IFERROR(VLOOKUP(CM$4,Transactions!$C$39:$N$42,5,FALSE),0)))</f>
        <v>19</v>
      </c>
      <c r="CO90" s="315">
        <f t="shared" si="127"/>
        <v>43216</v>
      </c>
      <c r="CP90" s="88">
        <f>VLOOKUP(CO90,'Price Data'!$B$4:$AD$1048576,MATCH(CT$4,'Price Data'!$B$2:$AE$2,0),FALSE)</f>
        <v>121.25</v>
      </c>
      <c r="CQ90" s="5">
        <f t="shared" si="183"/>
        <v>121.25</v>
      </c>
      <c r="CR90" s="79"/>
      <c r="CS90" s="212">
        <f>IF(CQ90&gt;0,(CQ90+SUM(CR$11:CR90))/CP$6-1,"N/A")</f>
        <v>8.1790672837308565E-2</v>
      </c>
      <c r="CT90" s="344">
        <f>IF(VLOOKUP(CT$4,Transactions!$C$5:$M$23,7,FALSE)&gt;CO90,0,IF(IFERROR(VLOOKUP(CT$4,Transactions!$C$39:$N$42,8,FALSE),0)&gt;CO90,VLOOKUP(CT$4,Transactions!$C$5:$M$23,5,FALSE),VLOOKUP(CT$4,Transactions!$C$5:$M$23,5,FALSE)-IFERROR(VLOOKUP(CT$4,Transactions!$C$39:$N$42,5,FALSE),0)))</f>
        <v>7</v>
      </c>
      <c r="CV90" s="315">
        <f t="shared" si="128"/>
        <v>43216</v>
      </c>
      <c r="CW90" s="88">
        <f>VLOOKUP(CV90,'Price Data'!$B$4:$AD$1048576,MATCH(DA$4,'Price Data'!$B$2:$AE$2,0),FALSE)</f>
        <v>198.14</v>
      </c>
      <c r="CX90" s="5">
        <f t="shared" si="184"/>
        <v>198.14</v>
      </c>
      <c r="CY90" s="79"/>
      <c r="CZ90" s="212">
        <f>IF(CX90&gt;0,(CX90+SUM(CY$11:CY90))/CW$6-1,"N/A")</f>
        <v>5.5541970123863527E-2</v>
      </c>
      <c r="DA90" s="344">
        <f>IF(VLOOKUP(DA$4,Transactions!$C$5:$M$23,7,FALSE)&gt;CV90,0,IF(IFERROR(VLOOKUP(DA$4,Transactions!$C$39:$N$42,8,FALSE),0)&gt;CV90,VLOOKUP(DA$4,Transactions!$C$5:$M$23,5,FALSE),VLOOKUP(DA$4,Transactions!$C$5:$M$23,5,FALSE)-IFERROR(VLOOKUP(DA$4,Transactions!$C$39:$N$42,5,FALSE),0)))</f>
        <v>9.4038062835574934</v>
      </c>
      <c r="DC90" s="315">
        <f t="shared" si="129"/>
        <v>43216</v>
      </c>
      <c r="DD90" s="88">
        <f>VLOOKUP(DC90,'Price Data'!$B$4:$AD$1048576,MATCH(DH$4,'Price Data'!$B$2:$AE$2,0),FALSE)</f>
        <v>158.05000000000001</v>
      </c>
      <c r="DE90" s="5">
        <f t="shared" si="185"/>
        <v>158.05000000000001</v>
      </c>
      <c r="DF90" s="79"/>
      <c r="DG90" s="212">
        <f>IF(DE90&gt;0,(DE90+SUM(DF$11:DF90))/DD$6-1,"N/A")</f>
        <v>3.3192135044575188E-3</v>
      </c>
      <c r="DH90" s="344">
        <f>IF(VLOOKUP(DH$4,Transactions!$C$5:$M$23,7,FALSE)&gt;DC90,0,IF(IFERROR(VLOOKUP(DH$4,Transactions!$C$39:$N$42,8,FALSE),0)&gt;DC90,VLOOKUP(DH$4,Transactions!$C$5:$M$23,5,FALSE),VLOOKUP(DH$4,Transactions!$C$5:$M$23,5,FALSE)-IFERROR(VLOOKUP(DH$4,Transactions!$C$39:$N$42,5,FALSE),0)))</f>
        <v>17.508490526540918</v>
      </c>
      <c r="DJ90" s="315">
        <f t="shared" si="130"/>
        <v>43216</v>
      </c>
      <c r="DK90" s="88">
        <f>VLOOKUP(DJ90,'Price Data'!$B$4:$AD$1048576,MATCH(DO$4,'Price Data'!$B$2:$AE$2,0),FALSE)</f>
        <v>246.93</v>
      </c>
      <c r="DL90" s="5">
        <f t="shared" si="186"/>
        <v>246.93</v>
      </c>
      <c r="DN90" s="212">
        <f>IF(DL90&gt;0,(DL90+SUM(DM$11:DM90))/DK$6-1,"N/A")</f>
        <v>-8.2568439616818035E-3</v>
      </c>
      <c r="DO90" s="344">
        <f>IF(VLOOKUP(DO$4,Transactions!$C$5:$M$23,7,FALSE)&gt;DJ90,0,IF(IFERROR(VLOOKUP(DO$4,Transactions!$C$39:$N$42,8,FALSE),0)&gt;DJ90,VLOOKUP(DO$4,Transactions!$C$5:$M$23,5,FALSE),VLOOKUP(DO$4,Transactions!$C$5:$M$23,5,FALSE)-IFERROR(VLOOKUP(DO$4,Transactions!$C$39:$N$42,5,FALSE),0)))</f>
        <v>8</v>
      </c>
      <c r="DQ90" s="315">
        <f t="shared" si="131"/>
        <v>43216</v>
      </c>
      <c r="DR90" s="88">
        <f>VLOOKUP(DQ90,'Price Data'!$B$4:$AD$1048576,MATCH(DV$4,'Price Data'!$B$2:$AE$2,0),FALSE)</f>
        <v>94.26</v>
      </c>
      <c r="DS90" s="5">
        <f t="shared" si="187"/>
        <v>94.26</v>
      </c>
      <c r="DT90" s="79"/>
      <c r="DU90" s="212">
        <f>IF(DS90&gt;0,(DS90+SUM(DT$11:DT90))/DR$6-1,"N/A")</f>
        <v>0.10685059621229831</v>
      </c>
      <c r="DV90" s="344">
        <f>IF(VLOOKUP(DV$4,Transactions!$C$5:$M$23,7,FALSE)&gt;DQ90,0,IF(IFERROR(VLOOKUP(DV$4,Transactions!$C$39:$N$42,8,FALSE),0)&gt;DQ90,VLOOKUP(DV$4,Transactions!$C$5:$M$23,5,FALSE),VLOOKUP(DV$4,Transactions!$C$5:$M$23,5,FALSE)-IFERROR(VLOOKUP(DV$4,Transactions!$C$39:$N$42,5,FALSE),0)))</f>
        <v>23</v>
      </c>
      <c r="DX90" s="315">
        <f t="shared" si="132"/>
        <v>43216</v>
      </c>
      <c r="DY90" s="88">
        <f>VLOOKUP(DX90,'Price Data'!$B$4:$AD$1048576,MATCH(EC$4,'Price Data'!$B$2:$AE$2,0),FALSE)</f>
        <v>68.05</v>
      </c>
      <c r="DZ90" s="5">
        <f t="shared" si="188"/>
        <v>0</v>
      </c>
      <c r="EA90" s="79"/>
      <c r="EB90" s="212" t="str">
        <f>IF(DZ90&gt;0,(DZ90+SUM(EA$11:EA90))/DY$6-1,"N/A")</f>
        <v>N/A</v>
      </c>
      <c r="EC90" s="344">
        <f>IF(VLOOKUP(EC$4,Transactions!$C$5:$M$23,7,FALSE)&gt;DX90,0,IF(IFERROR(VLOOKUP(EC$4,Transactions!$C$39:$N$42,8,FALSE),0)&gt;DX90,VLOOKUP(EC$4,Transactions!$C$5:$M$23,5,FALSE),VLOOKUP(EC$4,Transactions!$C$5:$M$23,5,FALSE)-IFERROR(VLOOKUP(EC$4,Transactions!$C$39:$N$42,5,FALSE),0)))</f>
        <v>0</v>
      </c>
      <c r="EF90" s="315">
        <f t="shared" si="133"/>
        <v>43216</v>
      </c>
      <c r="EG90" s="88">
        <f>VLOOKUP(EF90,'Price Data'!$B$4:$AD$1048576,MATCH(EK$4,'Price Data'!$B$2:$AE$2,0),FALSE)</f>
        <v>10.74</v>
      </c>
      <c r="EH90" s="5">
        <f t="shared" si="189"/>
        <v>10.74</v>
      </c>
      <c r="EI90" s="79"/>
      <c r="EJ90" s="212">
        <f>IF(EH90&gt;0,(EH90+SUM(EI$11:EI90))/EG$6-1,"N/A")</f>
        <v>-8.3643122676579917E-4</v>
      </c>
      <c r="EK90" s="344">
        <f>IF(VLOOKUP(EK$4,Transactions!$C$26:$M$34,7,FALSE)&gt;EF90,0,IF(IFERROR(VLOOKUP(EK$4,Transactions!$C$45:$N127,8,FALSE),0)&gt;EF90,VLOOKUP(EK$4,Transactions!$C$26:$M$34,5,FALSE),VLOOKUP(EK$4,Transactions!$C$26:$M$34,5,FALSE)-IFERROR(VLOOKUP(EK$4,Transactions!$C$45:$N$47,5,FALSE),0)))</f>
        <v>181.2267657992565</v>
      </c>
      <c r="EM90" s="315">
        <f t="shared" si="134"/>
        <v>43216</v>
      </c>
      <c r="EN90" s="88">
        <f>VLOOKUP(EM90,'Price Data'!$B$4:$AD$1048576,MATCH(ER$4,'Price Data'!$B$2:$AE$2,0),FALSE)</f>
        <v>85.8</v>
      </c>
      <c r="EO90" s="5">
        <f t="shared" si="190"/>
        <v>85.8</v>
      </c>
      <c r="EP90" s="79"/>
      <c r="EQ90" s="212">
        <f>IF(EO90&gt;0,(EO90+SUM(EP$11:EP90))/EN$6-1,"N/A")</f>
        <v>-4.6298418519368223E-3</v>
      </c>
      <c r="ER90" s="344">
        <f>IF(VLOOKUP(ER$4,Transactions!$C$26:$M$34,7,FALSE)&gt;EM90,0,IF(IFERROR(VLOOKUP(ER$4,Transactions!$C$45:$N127,8,FALSE),0)&gt;EM90,VLOOKUP(ER$4,Transactions!$C$26:$M$34,5,FALSE),VLOOKUP(ER$4,Transactions!$C$26:$M$34,5,FALSE)-IFERROR(VLOOKUP(ER$4,Transactions!$C$45:$N$47,5,FALSE),0)))</f>
        <v>0</v>
      </c>
      <c r="ET90" s="315">
        <f t="shared" si="135"/>
        <v>43216</v>
      </c>
      <c r="EU90" s="88">
        <f>VLOOKUP(ET90,'Price Data'!$B$4:$AD$1048576,MATCH(EY$4,'Price Data'!$B$2:$AE$2,0),FALSE)</f>
        <v>83.57</v>
      </c>
      <c r="EV90" s="5">
        <f t="shared" si="191"/>
        <v>83.57</v>
      </c>
      <c r="EW90" s="79"/>
      <c r="EX90" s="212">
        <f>IF(EV90&gt;0,(EV90+SUM(EW$11:EW90))/EU$6-1,"N/A")</f>
        <v>-3.5553266964183705E-2</v>
      </c>
      <c r="EY90" s="344">
        <f>IF(VLOOKUP(EY$4,Transactions!$C$26:$M$34,7,FALSE)&gt;ET90,0,IF(IFERROR(VLOOKUP(EY$4,Transactions!$C$45:$N127,8,FALSE),0)&gt;ET90,VLOOKUP(EY$4,Transactions!$C$26:$M$34,5,FALSE),VLOOKUP(EY$4,Transactions!$C$26:$M$34,5,FALSE)-IFERROR(VLOOKUP(EY$4,Transactions!$C$45:$N$47,5,FALSE),0)))</f>
        <v>12.608879734523402</v>
      </c>
      <c r="FA90" s="315">
        <f t="shared" si="136"/>
        <v>43216</v>
      </c>
      <c r="FB90" s="88">
        <f>VLOOKUP(FA90,'Price Data'!$B$4:$AD$1048576,MATCH(FF$4,'Price Data'!$B$2:$AE$2,0),FALSE)</f>
        <v>49.64</v>
      </c>
      <c r="FC90" s="5">
        <f t="shared" si="192"/>
        <v>49.64</v>
      </c>
      <c r="FD90" s="79"/>
      <c r="FE90" s="212">
        <f>IF(FC90&gt;0,(FC90+SUM(FD$11:FD90))/FB$6-1,"N/A")</f>
        <v>-2.5336454066705705E-2</v>
      </c>
      <c r="FF90" s="344">
        <f>IF(VLOOKUP(FF$4,Transactions!$C$26:$M$34,7,FALSE)&gt;FA90,0,IF(IFERROR(VLOOKUP(FF$4,Transactions!$C$45:$N127,8,FALSE),0)&gt;FA90,VLOOKUP(FF$4,Transactions!$C$26:$M$34,5,FALSE),VLOOKUP(FF$4,Transactions!$C$26:$M$34,5,FALSE)-IFERROR(VLOOKUP(FF$4,Transactions!$C$45:$N$47,5,FALSE),0)))</f>
        <v>20.356738833625901</v>
      </c>
      <c r="FH90" s="315">
        <f t="shared" si="137"/>
        <v>43216</v>
      </c>
      <c r="FI90" s="88">
        <f>VLOOKUP(FH90,'Price Data'!$B$4:$AD$1048576,MATCH(FM$4,'Price Data'!$B$2:$AE$2,0),FALSE)</f>
        <v>24.25</v>
      </c>
      <c r="FJ90" s="5">
        <f t="shared" si="193"/>
        <v>24.25</v>
      </c>
      <c r="FK90" s="79"/>
      <c r="FL90" s="212">
        <f>IF(FJ90&gt;0,(FJ90+SUM(FK$11:FK90))/FI$6-1,"N/A")</f>
        <v>-1.7248459958932871E-3</v>
      </c>
      <c r="FM90" s="344">
        <f>IF(VLOOKUP(FM$4,Transactions!$C$26:$M$34,7,FALSE)&gt;FH90,0,IF(IFERROR(VLOOKUP(FM$4,Transactions!$C$45:$N127,8,FALSE),0)&gt;FH90,VLOOKUP(FM$4,Transactions!$C$26:$M$34,5,FALSE),VLOOKUP(FM$4,Transactions!$C$26:$M$34,5,FALSE)-IFERROR(VLOOKUP(FM$4,Transactions!$C$45:$N$47,5,FALSE),0)))</f>
        <v>64.516221765913755</v>
      </c>
      <c r="FO90" s="315">
        <f t="shared" si="138"/>
        <v>43216</v>
      </c>
      <c r="FP90" s="88">
        <f>VLOOKUP(FO90,'Price Data'!$B$4:$AD$1048576,MATCH(FT$4,'Price Data'!$B$2:$AE$2,0),FALSE)</f>
        <v>101.42</v>
      </c>
      <c r="FQ90" s="5">
        <f t="shared" si="194"/>
        <v>101.42</v>
      </c>
      <c r="FR90" s="79"/>
      <c r="FS90" s="212">
        <f>IF(FQ90&gt;0,(FQ90+SUM(FR$11:FR90))/FP$6-1,"N/A")</f>
        <v>-3.4555271383915898E-2</v>
      </c>
      <c r="FT90" s="344">
        <f>IF(VLOOKUP(FT$4,Transactions!$C$26:$M$34,7,FALSE)&gt;FO90,0,IF(IFERROR(VLOOKUP(FT$4,Transactions!$C$45:$N127,8,FALSE),0)&gt;FO90,VLOOKUP(FT$4,Transactions!$C$26:$M$34,5,FALSE),VLOOKUP(FT$4,Transactions!$C$26:$M$34,5,FALSE)-IFERROR(VLOOKUP(FT$4,Transactions!$C$45:$N$47,5,FALSE),0)))</f>
        <v>4.6685611442644692</v>
      </c>
      <c r="FV90" s="315">
        <f t="shared" si="139"/>
        <v>43216</v>
      </c>
      <c r="FW90" s="88">
        <f>VLOOKUP(FV90,'Price Data'!$B$4:$AD$1048576,MATCH(GA$4,'Price Data'!$B$2:$AE$2,0),FALSE)</f>
        <v>110.4</v>
      </c>
      <c r="FX90" s="5">
        <f t="shared" si="195"/>
        <v>0</v>
      </c>
      <c r="FY90" s="79"/>
      <c r="FZ90" s="212" t="str">
        <f>IF(FX90&gt;0,(FX90+SUM(FY$11:FY90))/FW$6-1,"N/A")</f>
        <v>N/A</v>
      </c>
      <c r="GA90" s="344">
        <f>IF(VLOOKUP(GA$4,Transactions!$C$26:$M$34,7,FALSE)&gt;FV90,0,IF(IFERROR(VLOOKUP(GA$4,Transactions!$C$45:$N127,8,FALSE),0)&gt;FV90,VLOOKUP(GA$4,Transactions!$C$26:$M$34,5,FALSE),VLOOKUP(GA$4,Transactions!$C$26:$M$34,5,FALSE)-IFERROR(VLOOKUP(GA$4,Transactions!$C$45:$N$47,5,FALSE),0)))</f>
        <v>0</v>
      </c>
      <c r="GD90" s="315">
        <f t="shared" si="140"/>
        <v>43216</v>
      </c>
      <c r="GE90" s="88">
        <f>VLOOKUP(GD90,'Price Data'!$B$4:$AD$1048576,MATCH(GI$4,'Price Data'!$B$2:$AE$2,0),FALSE)</f>
        <v>1581.473</v>
      </c>
      <c r="GF90" s="5">
        <f t="shared" si="196"/>
        <v>1581.473</v>
      </c>
      <c r="GH90" s="212">
        <f>IF(GF90&gt;0,(GF90+SUM(GG$11:GG90))/GE$6-1,"N/A")</f>
        <v>-8.1944944622402982E-4</v>
      </c>
      <c r="GI90" s="374">
        <v>0.5</v>
      </c>
      <c r="GK90" s="315">
        <f t="shared" si="141"/>
        <v>43216</v>
      </c>
      <c r="GL90" s="88">
        <f>VLOOKUP(GK90,'Price Data'!$B$4:$AD$1048576,MATCH(GP$4,'Price Data'!$B$2:$AE$2,0),FALSE)</f>
        <v>2092.44</v>
      </c>
      <c r="GM90" s="5">
        <f t="shared" si="112"/>
        <v>2092.44</v>
      </c>
      <c r="GN90" s="79"/>
      <c r="GO90" s="212">
        <f>IF(GM90&gt;0,(GM90+SUM(GN$11:GN90))/GL$6-1,"N/A")</f>
        <v>-5.2342580047064491E-3</v>
      </c>
      <c r="GP90" s="374">
        <v>0.2</v>
      </c>
      <c r="GR90" s="315">
        <f t="shared" si="142"/>
        <v>43216</v>
      </c>
      <c r="GS90" s="88">
        <f>VLOOKUP(GR90,'Price Data'!$B$4:$AD$1048576,MATCH(GW$4,'Price Data'!$B$2:$AE$2,0),FALSE)</f>
        <v>1995.26</v>
      </c>
      <c r="GT90" s="5">
        <f t="shared" si="197"/>
        <v>1995.26</v>
      </c>
      <c r="GV90" s="212">
        <f>IF(GT90&gt;0,(GT90+SUM(GU$11:GU90))/GS$6-1,"N/A")</f>
        <v>-2.4975932993544614E-2</v>
      </c>
      <c r="GW90" s="374">
        <v>0.3</v>
      </c>
    </row>
    <row r="91" spans="1:205" x14ac:dyDescent="0.25">
      <c r="A91">
        <v>81</v>
      </c>
      <c r="B91" s="315">
        <f>'Price Data'!B85</f>
        <v>43217</v>
      </c>
      <c r="C91" s="200">
        <f t="shared" si="143"/>
        <v>21441.282728204493</v>
      </c>
      <c r="D91" s="200">
        <f t="shared" si="113"/>
        <v>0</v>
      </c>
      <c r="E91" s="200">
        <f t="shared" si="171"/>
        <v>6056.4280871285609</v>
      </c>
      <c r="F91" s="200">
        <f t="shared" si="114"/>
        <v>0</v>
      </c>
      <c r="I91" s="315">
        <f t="shared" si="115"/>
        <v>43217</v>
      </c>
      <c r="J91" s="88">
        <f>VLOOKUP(I91,'Price Data'!$B$4:$AD$1048576,MATCH(N$4,'Price Data'!$B$2:$AE$2,0),FALSE)</f>
        <v>69.95</v>
      </c>
      <c r="K91" s="5">
        <f t="shared" si="86"/>
        <v>0</v>
      </c>
      <c r="M91" s="212" t="str">
        <f>IF(K91&gt;0,(K91+SUM(L$11:L91))/J$6-1,"N/A")</f>
        <v>N/A</v>
      </c>
      <c r="N91" s="344">
        <f>IF(VLOOKUP(N$4,Transactions!$C$5:$M$23,7,FALSE)&gt;I91,0,IF(IFERROR(VLOOKUP(N$4,Transactions!$C$39:$N$42,8,FALSE),0)&gt;I91,VLOOKUP(N$4,Transactions!$C$5:$M$23,5,FALSE),VLOOKUP(N$4,Transactions!$C$5:$M$23,5,FALSE)-IFERROR(VLOOKUP(N$4,Transactions!$C$39:$N$42,5,FALSE),0)))</f>
        <v>0</v>
      </c>
      <c r="P91" s="315">
        <f t="shared" si="116"/>
        <v>43217</v>
      </c>
      <c r="Q91" s="88">
        <f>VLOOKUP(P91,'Price Data'!$B$4:$AD$1048576,MATCH(U$4,'Price Data'!$B$2:$AE$2,0),FALSE)</f>
        <v>57.76</v>
      </c>
      <c r="R91" s="5">
        <f t="shared" si="172"/>
        <v>57.76</v>
      </c>
      <c r="T91" s="212">
        <f>IF(R91&gt;0,(R91+SUM(S$11:S91))/Q$6-1,"N/A")</f>
        <v>1.7797356828193722E-2</v>
      </c>
      <c r="U91" s="344">
        <f>IF(VLOOKUP(U$4,Transactions!$C$5:$M$23,7,FALSE)&gt;P91,0,IF(IFERROR(VLOOKUP(U$4,Transactions!$C$39:$N$42,8,FALSE),0)&gt;P91,VLOOKUP(U$4,Transactions!$C$5:$M$23,5,FALSE),VLOOKUP(U$4,Transactions!$C$5:$M$23,5,FALSE)-IFERROR(VLOOKUP(U$4,Transactions!$C$39:$N$42,5,FALSE),0)))</f>
        <v>20</v>
      </c>
      <c r="W91" s="315">
        <f t="shared" si="117"/>
        <v>43217</v>
      </c>
      <c r="X91" s="88">
        <f>VLOOKUP(W91,'Price Data'!$B$4:$AD$1048576,MATCH(AB$4,'Price Data'!$B$2:$AE$2,0),FALSE)</f>
        <v>99.23</v>
      </c>
      <c r="Y91" s="5">
        <f t="shared" si="173"/>
        <v>99.23</v>
      </c>
      <c r="Z91" s="79"/>
      <c r="AA91" s="212">
        <f>IF(Y91&gt;0,(Y91+SUM(Z$11:Z91))/X$6-1,"N/A")</f>
        <v>-1.5673048308699533E-2</v>
      </c>
      <c r="AB91" s="344">
        <f>IF(VLOOKUP(AB$4,Transactions!$C$5:$M$23,7,FALSE)&gt;W91,0,IF(IFERROR(VLOOKUP(AB$4,Transactions!$C$39:$N$42,8,FALSE),0)&gt;W91,VLOOKUP(AB$4,Transactions!$C$5:$M$23,5,FALSE),VLOOKUP(AB$4,Transactions!$C$5:$M$23,5,FALSE)-IFERROR(VLOOKUP(AB$4,Transactions!$C$39:$N$42,5,FALSE),0)))</f>
        <v>12</v>
      </c>
      <c r="AD91" s="315">
        <f t="shared" si="118"/>
        <v>43217</v>
      </c>
      <c r="AE91" s="88">
        <f>VLOOKUP(AD91,'Price Data'!$B$4:$AD$1048576,MATCH(AI$4,'Price Data'!$B$2:$AE$2,0),FALSE)</f>
        <v>71.349999999999994</v>
      </c>
      <c r="AF91" s="5">
        <f t="shared" si="174"/>
        <v>71.349999999999994</v>
      </c>
      <c r="AG91" s="79"/>
      <c r="AH91" s="212">
        <f>IF(AF91&gt;0,(AF91+SUM(AG$11:AG91))/AE$6-1,"N/A")</f>
        <v>-2.1664609899904153E-2</v>
      </c>
      <c r="AI91" s="344">
        <f>IF(VLOOKUP(AI$4,Transactions!$C$5:$M$23,7,FALSE)&gt;AD91,0,IF(IFERROR(VLOOKUP(AI$4,Transactions!$C$39:$N$42,8,FALSE),0)&gt;AD91,VLOOKUP(AI$4,Transactions!$C$5:$M$23,5,FALSE),VLOOKUP(AI$4,Transactions!$C$5:$M$23,5,FALSE)-IFERROR(VLOOKUP(AI$4,Transactions!$C$39:$N$42,5,FALSE),0)))</f>
        <v>16</v>
      </c>
      <c r="AK91" s="315">
        <f t="shared" si="119"/>
        <v>43217</v>
      </c>
      <c r="AL91" s="88">
        <f>VLOOKUP(AK91,'Price Data'!$B$4:$AD$1048576,MATCH(AP$4,'Price Data'!$B$2:$AE$2,0),FALSE)</f>
        <v>447.03</v>
      </c>
      <c r="AM91" s="5">
        <f t="shared" si="175"/>
        <v>447.03</v>
      </c>
      <c r="AN91" s="79"/>
      <c r="AO91" s="212">
        <f>IF(AM91&gt;0,(AM91+SUM(AN$11:AN91))/AL$6-1,"N/A")</f>
        <v>7.2374418269922636E-2</v>
      </c>
      <c r="AP91" s="344">
        <f>IF(VLOOKUP(AP$4,Transactions!$C$5:$M$23,7,FALSE)&gt;AK91,0,IF(IFERROR(VLOOKUP(AP$4,Transactions!$C$39:$N$42,8,FALSE),0)&gt;AK91,VLOOKUP(AP$4,Transactions!$C$5:$M$23,5,FALSE),VLOOKUP(AP$4,Transactions!$C$5:$M$23,5,FALSE)-IFERROR(VLOOKUP(AP$4,Transactions!$C$39:$N$42,5,FALSE),0)))</f>
        <v>3</v>
      </c>
      <c r="AR91" s="315">
        <f t="shared" si="120"/>
        <v>43217</v>
      </c>
      <c r="AS91" s="88">
        <f>VLOOKUP(AR91,'Price Data'!$B$4:$AD$1048576,MATCH(AW$4,'Price Data'!$B$2:$AE$2,0),FALSE)</f>
        <v>98.73</v>
      </c>
      <c r="AT91" s="5">
        <f t="shared" si="176"/>
        <v>98.73</v>
      </c>
      <c r="AU91" s="79"/>
      <c r="AV91" s="212">
        <f>IF(AT91&gt;0,(AT91+SUM(AU$11:AU91))/AS$6-1,"N/A")</f>
        <v>5.1582278481012711E-2</v>
      </c>
      <c r="AW91" s="344">
        <f>IF(VLOOKUP(AW$4,Transactions!$C$5:$M$23,7,FALSE)&gt;AR91,0,IF(IFERROR(VLOOKUP(AW$4,Transactions!$C$39:$N$42,8,FALSE),0)&gt;AR91,VLOOKUP(AW$4,Transactions!$C$5:$M$23,5,FALSE),VLOOKUP(AW$4,Transactions!$C$5:$M$23,5,FALSE)-IFERROR(VLOOKUP(AW$4,Transactions!$C$39:$N$42,5,FALSE),0)))</f>
        <v>10</v>
      </c>
      <c r="AY91" s="315">
        <f t="shared" si="121"/>
        <v>43217</v>
      </c>
      <c r="AZ91" s="88">
        <f>VLOOKUP(AY91,'Price Data'!$B$4:$AD$1048576,MATCH(BD$4,'Price Data'!$B$2:$AE$2,0),FALSE)</f>
        <v>120.22</v>
      </c>
      <c r="BA91" s="5">
        <f t="shared" si="177"/>
        <v>120.22</v>
      </c>
      <c r="BB91" s="79"/>
      <c r="BC91" s="212">
        <f>IF(BA91&gt;0,(BA91+SUM(BB$11:BB91))/AZ$6-1,"N/A")</f>
        <v>3.7273511647972324E-2</v>
      </c>
      <c r="BD91" s="344">
        <f>IF(VLOOKUP(BD$4,Transactions!$C$5:$M$23,7,FALSE)&gt;AY91,0,IF(IFERROR(VLOOKUP(BD$4,Transactions!$C$39:$N$42,8,FALSE),0)&gt;AY91,VLOOKUP(BD$4,Transactions!$C$5:$M$23,5,FALSE),VLOOKUP(BD$4,Transactions!$C$5:$M$23,5,FALSE)-IFERROR(VLOOKUP(BD$4,Transactions!$C$39:$N$42,5,FALSE),0)))</f>
        <v>9</v>
      </c>
      <c r="BF91" s="315">
        <f t="shared" si="122"/>
        <v>43217</v>
      </c>
      <c r="BG91" s="88">
        <f>VLOOKUP(BF91,'Price Data'!$B$4:$AD$1048576,MATCH(BK$4,'Price Data'!$B$2:$AE$2,0),FALSE)</f>
        <v>52.27</v>
      </c>
      <c r="BH91" s="5">
        <f t="shared" si="178"/>
        <v>52.27</v>
      </c>
      <c r="BI91" s="79"/>
      <c r="BJ91" s="212">
        <f>IF(BH91&gt;0,(BH91+SUM(BI$11:BI91))/BG$6-1,"N/A")</f>
        <v>-0.13397519582245432</v>
      </c>
      <c r="BK91" s="344">
        <f>IF(VLOOKUP(BK$4,Transactions!$C$5:$M$23,7,FALSE)&gt;BF91,0,IF(IFERROR(VLOOKUP(BK$4,Transactions!$C$39:$N$42,8,FALSE),0)&gt;BF91,VLOOKUP(BK$4,Transactions!$C$5:$M$23,5,FALSE),VLOOKUP(BK$4,Transactions!$C$5:$M$23,5,FALSE)-IFERROR(VLOOKUP(BK$4,Transactions!$C$39:$N$42,5,FALSE),0)))</f>
        <v>10</v>
      </c>
      <c r="BM91" s="315">
        <f t="shared" si="123"/>
        <v>43217</v>
      </c>
      <c r="BN91" s="88">
        <f>VLOOKUP(BM91,'Price Data'!$B$4:$AD$1048576,MATCH(BR$4,'Price Data'!$B$2:$AE$2,0),FALSE)</f>
        <v>49.4</v>
      </c>
      <c r="BO91" s="5">
        <f t="shared" si="179"/>
        <v>49.4</v>
      </c>
      <c r="BP91" s="79"/>
      <c r="BQ91" s="212">
        <f>IF(BO91&gt;0,(BO91+SUM(BP$11:BP91))/BN$6-1,"N/A")</f>
        <v>-3.169014084507038E-2</v>
      </c>
      <c r="BR91" s="344">
        <f>IF(VLOOKUP(BR$4,Transactions!$C$5:$M$23,7,FALSE)&gt;BM91,0,IF(IFERROR(VLOOKUP(BR$4,Transactions!$C$39:$N$42,8,FALSE),0)&gt;BM91,VLOOKUP(BR$4,Transactions!$C$5:$M$23,5,FALSE),VLOOKUP(BR$4,Transactions!$C$5:$M$23,5,FALSE)-IFERROR(VLOOKUP(BR$4,Transactions!$C$39:$N$42,5,FALSE),0)))</f>
        <v>12</v>
      </c>
      <c r="BT91" s="315">
        <f t="shared" si="124"/>
        <v>43217</v>
      </c>
      <c r="BU91" s="88">
        <f>VLOOKUP(BT91,'Price Data'!$B$4:$AD$1048576,MATCH(BY$4,'Price Data'!$B$2:$AE$2,0),FALSE)</f>
        <v>87.36</v>
      </c>
      <c r="BV91" s="5">
        <f t="shared" si="180"/>
        <v>87.36</v>
      </c>
      <c r="BW91" s="79"/>
      <c r="BX91" s="212">
        <f>IF(BV91&gt;0,(BV91+SUM(BW$11:BW91))/BU$6-1,"N/A")</f>
        <v>-3.2566839036197726E-2</v>
      </c>
      <c r="BY91" s="344">
        <f>IF(VLOOKUP(BY$4,Transactions!$C$5:$M$23,7,FALSE)&gt;BT91,0,IF(IFERROR(VLOOKUP(BY$4,Transactions!$C$39:$N$42,8,FALSE),0)&gt;BT91,VLOOKUP(BY$4,Transactions!$C$5:$M$23,5,FALSE),VLOOKUP(BY$4,Transactions!$C$5:$M$23,5,FALSE)-IFERROR(VLOOKUP(BY$4,Transactions!$C$39:$N$42,5,FALSE),0)))</f>
        <v>11</v>
      </c>
      <c r="CA91" s="315">
        <f t="shared" si="125"/>
        <v>43217</v>
      </c>
      <c r="CB91" s="88">
        <f>VLOOKUP(CA91,'Price Data'!$B$4:$AD$1048576,MATCH(CF$4,'Price Data'!$B$2:$AE$2,0),FALSE)</f>
        <v>234.22</v>
      </c>
      <c r="CC91" s="5">
        <f t="shared" si="181"/>
        <v>234.22</v>
      </c>
      <c r="CD91" s="79"/>
      <c r="CE91" s="212">
        <f>IF(CC91&gt;0,(CC91+SUM(CD$11:CD91))/CB$6-1,"N/A")</f>
        <v>2.6993918711992082E-2</v>
      </c>
      <c r="CF91" s="344">
        <f>IF(VLOOKUP(CF$4,Transactions!$C$5:$M$23,7,FALSE)&gt;CA91,0,IF(IFERROR(VLOOKUP(CF$4,Transactions!$C$39:$N$42,8,FALSE),0)&gt;CA91,VLOOKUP(CF$4,Transactions!$C$5:$M$23,5,FALSE),VLOOKUP(CF$4,Transactions!$C$5:$M$23,5,FALSE)-IFERROR(VLOOKUP(CF$4,Transactions!$C$39:$N$42,5,FALSE),0)))</f>
        <v>6</v>
      </c>
      <c r="CH91" s="315">
        <f t="shared" si="126"/>
        <v>43217</v>
      </c>
      <c r="CI91" s="88">
        <f>VLOOKUP(CH91,'Price Data'!$B$4:$AD$1048576,MATCH(CM$4,'Price Data'!$B$2:$AE$2,0),FALSE)</f>
        <v>74.13</v>
      </c>
      <c r="CJ91" s="5">
        <f t="shared" si="182"/>
        <v>74.13</v>
      </c>
      <c r="CK91" s="79"/>
      <c r="CL91" s="212">
        <f>IF(CJ91&gt;0,(CJ91+SUM(CK$11:CK91))/CI$6-1,"N/A")</f>
        <v>6.9274653626729688E-3</v>
      </c>
      <c r="CM91" s="344">
        <f>IF(VLOOKUP(CM$4,Transactions!$C$5:$M$23,7,FALSE)&gt;CH91,0,IF(IFERROR(VLOOKUP(CM$4,Transactions!$C$39:$N$42,8,FALSE),0)&gt;CH91,VLOOKUP(CM$4,Transactions!$C$5:$M$23,5,FALSE),VLOOKUP(CM$4,Transactions!$C$5:$M$23,5,FALSE)-IFERROR(VLOOKUP(CM$4,Transactions!$C$39:$N$42,5,FALSE),0)))</f>
        <v>19</v>
      </c>
      <c r="CO91" s="315">
        <f t="shared" si="127"/>
        <v>43217</v>
      </c>
      <c r="CP91" s="88">
        <f>VLOOKUP(CO91,'Price Data'!$B$4:$AD$1048576,MATCH(CT$4,'Price Data'!$B$2:$AE$2,0),FALSE)</f>
        <v>120.28</v>
      </c>
      <c r="CQ91" s="5">
        <f t="shared" si="183"/>
        <v>120.28</v>
      </c>
      <c r="CR91" s="79"/>
      <c r="CS91" s="212">
        <f>IF(CQ91&gt;0,(CQ91+SUM(CR$11:CR91))/CP$6-1,"N/A")</f>
        <v>7.3157707369170488E-2</v>
      </c>
      <c r="CT91" s="344">
        <f>IF(VLOOKUP(CT$4,Transactions!$C$5:$M$23,7,FALSE)&gt;CO91,0,IF(IFERROR(VLOOKUP(CT$4,Transactions!$C$39:$N$42,8,FALSE),0)&gt;CO91,VLOOKUP(CT$4,Transactions!$C$5:$M$23,5,FALSE),VLOOKUP(CT$4,Transactions!$C$5:$M$23,5,FALSE)-IFERROR(VLOOKUP(CT$4,Transactions!$C$39:$N$42,5,FALSE),0)))</f>
        <v>7</v>
      </c>
      <c r="CV91" s="315">
        <f t="shared" si="128"/>
        <v>43217</v>
      </c>
      <c r="CW91" s="88">
        <f>VLOOKUP(CV91,'Price Data'!$B$4:$AD$1048576,MATCH(DA$4,'Price Data'!$B$2:$AE$2,0),FALSE)</f>
        <v>195.28</v>
      </c>
      <c r="CX91" s="5">
        <f t="shared" si="184"/>
        <v>195.28</v>
      </c>
      <c r="CY91" s="79"/>
      <c r="CZ91" s="212">
        <f>IF(CX91&gt;0,(CX91+SUM(CY$11:CY91))/CW$6-1,"N/A")</f>
        <v>4.0338100047844216E-2</v>
      </c>
      <c r="DA91" s="344">
        <f>IF(VLOOKUP(DA$4,Transactions!$C$5:$M$23,7,FALSE)&gt;CV91,0,IF(IFERROR(VLOOKUP(DA$4,Transactions!$C$39:$N$42,8,FALSE),0)&gt;CV91,VLOOKUP(DA$4,Transactions!$C$5:$M$23,5,FALSE),VLOOKUP(DA$4,Transactions!$C$5:$M$23,5,FALSE)-IFERROR(VLOOKUP(DA$4,Transactions!$C$39:$N$42,5,FALSE),0)))</f>
        <v>9.4038062835574934</v>
      </c>
      <c r="DC91" s="315">
        <f t="shared" si="129"/>
        <v>43217</v>
      </c>
      <c r="DD91" s="88">
        <f>VLOOKUP(DC91,'Price Data'!$B$4:$AD$1048576,MATCH(DH$4,'Price Data'!$B$2:$AE$2,0),FALSE)</f>
        <v>158.11000000000001</v>
      </c>
      <c r="DE91" s="5">
        <f t="shared" si="185"/>
        <v>158.11000000000001</v>
      </c>
      <c r="DF91" s="79"/>
      <c r="DG91" s="212">
        <f>IF(DE91&gt;0,(DE91+SUM(DF$11:DF91))/DD$6-1,"N/A")</f>
        <v>3.6985521906811591E-3</v>
      </c>
      <c r="DH91" s="344">
        <f>IF(VLOOKUP(DH$4,Transactions!$C$5:$M$23,7,FALSE)&gt;DC91,0,IF(IFERROR(VLOOKUP(DH$4,Transactions!$C$39:$N$42,8,FALSE),0)&gt;DC91,VLOOKUP(DH$4,Transactions!$C$5:$M$23,5,FALSE),VLOOKUP(DH$4,Transactions!$C$5:$M$23,5,FALSE)-IFERROR(VLOOKUP(DH$4,Transactions!$C$39:$N$42,5,FALSE),0)))</f>
        <v>17.508490526540918</v>
      </c>
      <c r="DJ91" s="315">
        <f t="shared" si="130"/>
        <v>43217</v>
      </c>
      <c r="DK91" s="88">
        <f>VLOOKUP(DJ91,'Price Data'!$B$4:$AD$1048576,MATCH(DO$4,'Price Data'!$B$2:$AE$2,0),FALSE)</f>
        <v>250.33</v>
      </c>
      <c r="DL91" s="5">
        <f t="shared" si="186"/>
        <v>250.33</v>
      </c>
      <c r="DN91" s="212">
        <f>IF(DL91&gt;0,(DL91+SUM(DM$11:DM91))/DK$6-1,"N/A")</f>
        <v>5.3709567517736811E-3</v>
      </c>
      <c r="DO91" s="344">
        <f>IF(VLOOKUP(DO$4,Transactions!$C$5:$M$23,7,FALSE)&gt;DJ91,0,IF(IFERROR(VLOOKUP(DO$4,Transactions!$C$39:$N$42,8,FALSE),0)&gt;DJ91,VLOOKUP(DO$4,Transactions!$C$5:$M$23,5,FALSE),VLOOKUP(DO$4,Transactions!$C$5:$M$23,5,FALSE)-IFERROR(VLOOKUP(DO$4,Transactions!$C$39:$N$42,5,FALSE),0)))</f>
        <v>8</v>
      </c>
      <c r="DQ91" s="315">
        <f t="shared" si="131"/>
        <v>43217</v>
      </c>
      <c r="DR91" s="88">
        <f>VLOOKUP(DQ91,'Price Data'!$B$4:$AD$1048576,MATCH(DV$4,'Price Data'!$B$2:$AE$2,0),FALSE)</f>
        <v>95.82</v>
      </c>
      <c r="DS91" s="5">
        <f t="shared" si="187"/>
        <v>95.82</v>
      </c>
      <c r="DT91" s="79"/>
      <c r="DU91" s="212">
        <f>IF(DS91&gt;0,(DS91+SUM(DT$11:DT91))/DR$6-1,"N/A")</f>
        <v>0.12508767827916745</v>
      </c>
      <c r="DV91" s="344">
        <f>IF(VLOOKUP(DV$4,Transactions!$C$5:$M$23,7,FALSE)&gt;DQ91,0,IF(IFERROR(VLOOKUP(DV$4,Transactions!$C$39:$N$42,8,FALSE),0)&gt;DQ91,VLOOKUP(DV$4,Transactions!$C$5:$M$23,5,FALSE),VLOOKUP(DV$4,Transactions!$C$5:$M$23,5,FALSE)-IFERROR(VLOOKUP(DV$4,Transactions!$C$39:$N$42,5,FALSE),0)))</f>
        <v>23</v>
      </c>
      <c r="DX91" s="315">
        <f t="shared" si="132"/>
        <v>43217</v>
      </c>
      <c r="DY91" s="88">
        <f>VLOOKUP(DX91,'Price Data'!$B$4:$AD$1048576,MATCH(EC$4,'Price Data'!$B$2:$AE$2,0),FALSE)</f>
        <v>69.56</v>
      </c>
      <c r="DZ91" s="5">
        <f t="shared" si="188"/>
        <v>0</v>
      </c>
      <c r="EA91" s="79"/>
      <c r="EB91" s="212" t="str">
        <f>IF(DZ91&gt;0,(DZ91+SUM(EA$11:EA91))/DY$6-1,"N/A")</f>
        <v>N/A</v>
      </c>
      <c r="EC91" s="344">
        <f>IF(VLOOKUP(EC$4,Transactions!$C$5:$M$23,7,FALSE)&gt;DX91,0,IF(IFERROR(VLOOKUP(EC$4,Transactions!$C$39:$N$42,8,FALSE),0)&gt;DX91,VLOOKUP(EC$4,Transactions!$C$5:$M$23,5,FALSE),VLOOKUP(EC$4,Transactions!$C$5:$M$23,5,FALSE)-IFERROR(VLOOKUP(EC$4,Transactions!$C$39:$N$42,5,FALSE),0)))</f>
        <v>0</v>
      </c>
      <c r="EF91" s="315">
        <f t="shared" si="133"/>
        <v>43217</v>
      </c>
      <c r="EG91" s="88">
        <f>VLOOKUP(EF91,'Price Data'!$B$4:$AD$1048576,MATCH(EK$4,'Price Data'!$B$2:$AE$2,0),FALSE)</f>
        <v>10.75</v>
      </c>
      <c r="EH91" s="5">
        <f t="shared" si="189"/>
        <v>10.75</v>
      </c>
      <c r="EI91" s="79"/>
      <c r="EJ91" s="212">
        <f>IF(EH91&gt;0,(EH91+SUM(EI$11:EI91))/EG$6-1,"N/A")</f>
        <v>9.2936802973841992E-5</v>
      </c>
      <c r="EK91" s="344">
        <f>IF(VLOOKUP(EK$4,Transactions!$C$26:$M$34,7,FALSE)&gt;EF91,0,IF(IFERROR(VLOOKUP(EK$4,Transactions!$C$45:$N128,8,FALSE),0)&gt;EF91,VLOOKUP(EK$4,Transactions!$C$26:$M$34,5,FALSE),VLOOKUP(EK$4,Transactions!$C$26:$M$34,5,FALSE)-IFERROR(VLOOKUP(EK$4,Transactions!$C$45:$N$47,5,FALSE),0)))</f>
        <v>181.2267657992565</v>
      </c>
      <c r="EM91" s="315">
        <f t="shared" si="134"/>
        <v>43217</v>
      </c>
      <c r="EN91" s="88">
        <f>VLOOKUP(EM91,'Price Data'!$B$4:$AD$1048576,MATCH(ER$4,'Price Data'!$B$2:$AE$2,0),FALSE)</f>
        <v>85.76</v>
      </c>
      <c r="EO91" s="5">
        <f t="shared" si="190"/>
        <v>85.76</v>
      </c>
      <c r="EP91" s="79"/>
      <c r="EQ91" s="212">
        <f>IF(EO91&gt;0,(EO91+SUM(EP$11:EP91))/EN$6-1,"N/A")</f>
        <v>-5.0882420352968971E-3</v>
      </c>
      <c r="ER91" s="344">
        <f>IF(VLOOKUP(ER$4,Transactions!$C$26:$M$34,7,FALSE)&gt;EM91,0,IF(IFERROR(VLOOKUP(ER$4,Transactions!$C$45:$N128,8,FALSE),0)&gt;EM91,VLOOKUP(ER$4,Transactions!$C$26:$M$34,5,FALSE),VLOOKUP(ER$4,Transactions!$C$26:$M$34,5,FALSE)-IFERROR(VLOOKUP(ER$4,Transactions!$C$45:$N$47,5,FALSE),0)))</f>
        <v>0</v>
      </c>
      <c r="ET91" s="315">
        <f t="shared" si="135"/>
        <v>43217</v>
      </c>
      <c r="EU91" s="88">
        <f>VLOOKUP(ET91,'Price Data'!$B$4:$AD$1048576,MATCH(EY$4,'Price Data'!$B$2:$AE$2,0),FALSE)</f>
        <v>83.71</v>
      </c>
      <c r="EV91" s="5">
        <f t="shared" si="191"/>
        <v>83.71</v>
      </c>
      <c r="EW91" s="79"/>
      <c r="EX91" s="212">
        <f>IF(EV91&gt;0,(EV91+SUM(EW$11:EW91))/EU$6-1,"N/A")</f>
        <v>-3.3951253003776327E-2</v>
      </c>
      <c r="EY91" s="344">
        <f>IF(VLOOKUP(EY$4,Transactions!$C$26:$M$34,7,FALSE)&gt;ET91,0,IF(IFERROR(VLOOKUP(EY$4,Transactions!$C$45:$N128,8,FALSE),0)&gt;ET91,VLOOKUP(EY$4,Transactions!$C$26:$M$34,5,FALSE),VLOOKUP(EY$4,Transactions!$C$26:$M$34,5,FALSE)-IFERROR(VLOOKUP(EY$4,Transactions!$C$45:$N$47,5,FALSE),0)))</f>
        <v>12.608879734523402</v>
      </c>
      <c r="FA91" s="315">
        <f t="shared" si="136"/>
        <v>43217</v>
      </c>
      <c r="FB91" s="88">
        <f>VLOOKUP(FA91,'Price Data'!$B$4:$AD$1048576,MATCH(FF$4,'Price Data'!$B$2:$AE$2,0),FALSE)</f>
        <v>49.73</v>
      </c>
      <c r="FC91" s="5">
        <f t="shared" si="192"/>
        <v>49.73</v>
      </c>
      <c r="FD91" s="79"/>
      <c r="FE91" s="212">
        <f>IF(FC91&gt;0,(FC91+SUM(FD$11:FD91))/FB$6-1,"N/A")</f>
        <v>-2.3581041544763037E-2</v>
      </c>
      <c r="FF91" s="344">
        <f>IF(VLOOKUP(FF$4,Transactions!$C$26:$M$34,7,FALSE)&gt;FA91,0,IF(IFERROR(VLOOKUP(FF$4,Transactions!$C$45:$N128,8,FALSE),0)&gt;FA91,VLOOKUP(FF$4,Transactions!$C$26:$M$34,5,FALSE),VLOOKUP(FF$4,Transactions!$C$26:$M$34,5,FALSE)-IFERROR(VLOOKUP(FF$4,Transactions!$C$45:$N$47,5,FALSE),0)))</f>
        <v>20.356738833625901</v>
      </c>
      <c r="FH91" s="315">
        <f t="shared" si="137"/>
        <v>43217</v>
      </c>
      <c r="FI91" s="88">
        <f>VLOOKUP(FH91,'Price Data'!$B$4:$AD$1048576,MATCH(FM$4,'Price Data'!$B$2:$AE$2,0),FALSE)</f>
        <v>24.274999999999999</v>
      </c>
      <c r="FJ91" s="5">
        <f t="shared" si="193"/>
        <v>24.274999999999999</v>
      </c>
      <c r="FK91" s="79"/>
      <c r="FL91" s="212">
        <f>IF(FJ91&gt;0,(FJ91+SUM(FK$11:FK91))/FI$6-1,"N/A")</f>
        <v>-6.9815195071876168E-4</v>
      </c>
      <c r="FM91" s="344">
        <f>IF(VLOOKUP(FM$4,Transactions!$C$26:$M$34,7,FALSE)&gt;FH91,0,IF(IFERROR(VLOOKUP(FM$4,Transactions!$C$45:$N128,8,FALSE),0)&gt;FH91,VLOOKUP(FM$4,Transactions!$C$26:$M$34,5,FALSE),VLOOKUP(FM$4,Transactions!$C$26:$M$34,5,FALSE)-IFERROR(VLOOKUP(FM$4,Transactions!$C$45:$N$47,5,FALSE),0)))</f>
        <v>64.516221765913755</v>
      </c>
      <c r="FO91" s="315">
        <f t="shared" si="138"/>
        <v>43217</v>
      </c>
      <c r="FP91" s="88">
        <f>VLOOKUP(FO91,'Price Data'!$B$4:$AD$1048576,MATCH(FT$4,'Price Data'!$B$2:$AE$2,0),FALSE)</f>
        <v>101.59</v>
      </c>
      <c r="FQ91" s="5">
        <f t="shared" si="194"/>
        <v>101.59</v>
      </c>
      <c r="FR91" s="79"/>
      <c r="FS91" s="212">
        <f>IF(FQ91&gt;0,(FQ91+SUM(FR$11:FR91))/FP$6-1,"N/A")</f>
        <v>-3.2944965425783734E-2</v>
      </c>
      <c r="FT91" s="344">
        <f>IF(VLOOKUP(FT$4,Transactions!$C$26:$M$34,7,FALSE)&gt;FO91,0,IF(IFERROR(VLOOKUP(FT$4,Transactions!$C$45:$N128,8,FALSE),0)&gt;FO91,VLOOKUP(FT$4,Transactions!$C$26:$M$34,5,FALSE),VLOOKUP(FT$4,Transactions!$C$26:$M$34,5,FALSE)-IFERROR(VLOOKUP(FT$4,Transactions!$C$45:$N$47,5,FALSE),0)))</f>
        <v>4.6685611442644692</v>
      </c>
      <c r="FV91" s="315">
        <f t="shared" si="139"/>
        <v>43217</v>
      </c>
      <c r="FW91" s="88">
        <f>VLOOKUP(FV91,'Price Data'!$B$4:$AD$1048576,MATCH(GA$4,'Price Data'!$B$2:$AE$2,0),FALSE)</f>
        <v>110.49</v>
      </c>
      <c r="FX91" s="5">
        <f t="shared" si="195"/>
        <v>0</v>
      </c>
      <c r="FY91" s="79"/>
      <c r="FZ91" s="212" t="str">
        <f>IF(FX91&gt;0,(FX91+SUM(FY$11:FY91))/FW$6-1,"N/A")</f>
        <v>N/A</v>
      </c>
      <c r="GA91" s="344">
        <f>IF(VLOOKUP(GA$4,Transactions!$C$26:$M$34,7,FALSE)&gt;FV91,0,IF(IFERROR(VLOOKUP(GA$4,Transactions!$C$45:$N128,8,FALSE),0)&gt;FV91,VLOOKUP(GA$4,Transactions!$C$26:$M$34,5,FALSE),VLOOKUP(GA$4,Transactions!$C$26:$M$34,5,FALSE)-IFERROR(VLOOKUP(GA$4,Transactions!$C$45:$N$47,5,FALSE),0)))</f>
        <v>0</v>
      </c>
      <c r="GD91" s="315">
        <f t="shared" si="140"/>
        <v>43217</v>
      </c>
      <c r="GE91" s="88">
        <f>VLOOKUP(GD91,'Price Data'!$B$4:$AD$1048576,MATCH(GI$4,'Price Data'!$B$2:$AE$2,0),FALSE)</f>
        <v>1582.6410000000001</v>
      </c>
      <c r="GF91" s="5">
        <f t="shared" si="196"/>
        <v>1582.6410000000001</v>
      </c>
      <c r="GH91" s="212">
        <f>IF(GF91&gt;0,(GF91+SUM(GG$11:GG91))/GE$6-1,"N/A")</f>
        <v>-8.1502682006795446E-5</v>
      </c>
      <c r="GI91" s="374">
        <v>0.5</v>
      </c>
      <c r="GK91" s="315">
        <f t="shared" si="141"/>
        <v>43217</v>
      </c>
      <c r="GL91" s="88">
        <f>VLOOKUP(GK91,'Price Data'!$B$4:$AD$1048576,MATCH(GP$4,'Price Data'!$B$2:$AE$2,0),FALSE)</f>
        <v>2096.0500000000002</v>
      </c>
      <c r="GM91" s="5">
        <f t="shared" si="112"/>
        <v>2096.0500000000002</v>
      </c>
      <c r="GN91" s="79"/>
      <c r="GO91" s="212">
        <f>IF(GM91&gt;0,(GM91+SUM(GN$11:GN91))/GL$6-1,"N/A")</f>
        <v>-3.5180299032540052E-3</v>
      </c>
      <c r="GP91" s="374">
        <v>0.2</v>
      </c>
      <c r="GR91" s="315">
        <f t="shared" si="142"/>
        <v>43217</v>
      </c>
      <c r="GS91" s="88">
        <f>VLOOKUP(GR91,'Price Data'!$B$4:$AD$1048576,MATCH(GW$4,'Price Data'!$B$2:$AE$2,0),FALSE)</f>
        <v>1999.46</v>
      </c>
      <c r="GT91" s="5">
        <f t="shared" si="197"/>
        <v>1999.46</v>
      </c>
      <c r="GV91" s="212">
        <f>IF(GT91&gt;0,(GT91+SUM(GU$11:GU91))/GS$6-1,"N/A")</f>
        <v>-2.2923518229841067E-2</v>
      </c>
      <c r="GW91" s="374">
        <v>0.3</v>
      </c>
    </row>
    <row r="92" spans="1:205" x14ac:dyDescent="0.25">
      <c r="A92">
        <v>82</v>
      </c>
      <c r="B92" s="315">
        <f>'Price Data'!B86</f>
        <v>43220</v>
      </c>
      <c r="C92" s="200">
        <f t="shared" si="143"/>
        <v>21248.323792824958</v>
      </c>
      <c r="D92" s="200">
        <f t="shared" si="113"/>
        <v>6.93</v>
      </c>
      <c r="E92" s="200">
        <f t="shared" si="171"/>
        <v>6060.7310153102198</v>
      </c>
      <c r="F92" s="200">
        <f t="shared" si="114"/>
        <v>1.9934944237918213</v>
      </c>
      <c r="I92" s="315">
        <f t="shared" si="115"/>
        <v>43220</v>
      </c>
      <c r="J92" s="88">
        <f>VLOOKUP(I92,'Price Data'!$B$4:$AD$1048576,MATCH(N$4,'Price Data'!$B$2:$AE$2,0),FALSE)</f>
        <v>69.83</v>
      </c>
      <c r="K92" s="5">
        <f t="shared" si="86"/>
        <v>0</v>
      </c>
      <c r="M92" s="212" t="str">
        <f>IF(K92&gt;0,(K92+SUM(L$11:L92))/J$6-1,"N/A")</f>
        <v>N/A</v>
      </c>
      <c r="N92" s="344">
        <f>IF(VLOOKUP(N$4,Transactions!$C$5:$M$23,7,FALSE)&gt;I92,0,IF(IFERROR(VLOOKUP(N$4,Transactions!$C$39:$N$42,8,FALSE),0)&gt;I92,VLOOKUP(N$4,Transactions!$C$5:$M$23,5,FALSE),VLOOKUP(N$4,Transactions!$C$5:$M$23,5,FALSE)-IFERROR(VLOOKUP(N$4,Transactions!$C$39:$N$42,5,FALSE),0)))</f>
        <v>0</v>
      </c>
      <c r="P92" s="315">
        <f t="shared" si="116"/>
        <v>43220</v>
      </c>
      <c r="Q92" s="88">
        <f>VLOOKUP(P92,'Price Data'!$B$4:$AD$1048576,MATCH(U$4,'Price Data'!$B$2:$AE$2,0),FALSE)</f>
        <v>57.01</v>
      </c>
      <c r="R92" s="5">
        <f t="shared" si="172"/>
        <v>57.01</v>
      </c>
      <c r="T92" s="212">
        <f>IF(R92&gt;0,(R92+SUM(S$11:S92))/Q$6-1,"N/A")</f>
        <v>4.5814977973568372E-3</v>
      </c>
      <c r="U92" s="344">
        <f>IF(VLOOKUP(U$4,Transactions!$C$5:$M$23,7,FALSE)&gt;P92,0,IF(IFERROR(VLOOKUP(U$4,Transactions!$C$39:$N$42,8,FALSE),0)&gt;P92,VLOOKUP(U$4,Transactions!$C$5:$M$23,5,FALSE),VLOOKUP(U$4,Transactions!$C$5:$M$23,5,FALSE)-IFERROR(VLOOKUP(U$4,Transactions!$C$39:$N$42,5,FALSE),0)))</f>
        <v>20</v>
      </c>
      <c r="W92" s="315">
        <f t="shared" si="117"/>
        <v>43220</v>
      </c>
      <c r="X92" s="88">
        <f>VLOOKUP(W92,'Price Data'!$B$4:$AD$1048576,MATCH(AB$4,'Price Data'!$B$2:$AE$2,0),FALSE)</f>
        <v>100.33</v>
      </c>
      <c r="Y92" s="5">
        <f t="shared" si="173"/>
        <v>100.33</v>
      </c>
      <c r="Z92" s="79"/>
      <c r="AA92" s="212">
        <f>IF(Y92&gt;0,(Y92+SUM(Z$11:Z92))/X$6-1,"N/A")</f>
        <v>-4.7614323975796458E-3</v>
      </c>
      <c r="AB92" s="344">
        <f>IF(VLOOKUP(AB$4,Transactions!$C$5:$M$23,7,FALSE)&gt;W92,0,IF(IFERROR(VLOOKUP(AB$4,Transactions!$C$39:$N$42,8,FALSE),0)&gt;W92,VLOOKUP(AB$4,Transactions!$C$5:$M$23,5,FALSE),VLOOKUP(AB$4,Transactions!$C$5:$M$23,5,FALSE)-IFERROR(VLOOKUP(AB$4,Transactions!$C$39:$N$42,5,FALSE),0)))</f>
        <v>12</v>
      </c>
      <c r="AD92" s="315">
        <f t="shared" si="118"/>
        <v>43220</v>
      </c>
      <c r="AE92" s="88">
        <f>VLOOKUP(AD92,'Price Data'!$B$4:$AD$1048576,MATCH(AI$4,'Price Data'!$B$2:$AE$2,0),FALSE)</f>
        <v>70.099999999999994</v>
      </c>
      <c r="AF92" s="5">
        <f t="shared" si="174"/>
        <v>70.099999999999994</v>
      </c>
      <c r="AG92" s="79"/>
      <c r="AH92" s="212">
        <f>IF(AF92&gt;0,(AF92+SUM(AG$11:AG92))/AE$6-1,"N/A")</f>
        <v>-3.8804332921980156E-2</v>
      </c>
      <c r="AI92" s="344">
        <f>IF(VLOOKUP(AI$4,Transactions!$C$5:$M$23,7,FALSE)&gt;AD92,0,IF(IFERROR(VLOOKUP(AI$4,Transactions!$C$39:$N$42,8,FALSE),0)&gt;AD92,VLOOKUP(AI$4,Transactions!$C$5:$M$23,5,FALSE),VLOOKUP(AI$4,Transactions!$C$5:$M$23,5,FALSE)-IFERROR(VLOOKUP(AI$4,Transactions!$C$39:$N$42,5,FALSE),0)))</f>
        <v>16</v>
      </c>
      <c r="AK92" s="315">
        <f t="shared" si="119"/>
        <v>43220</v>
      </c>
      <c r="AL92" s="88">
        <f>VLOOKUP(AK92,'Price Data'!$B$4:$AD$1048576,MATCH(AP$4,'Price Data'!$B$2:$AE$2,0),FALSE)</f>
        <v>440.78</v>
      </c>
      <c r="AM92" s="5">
        <f t="shared" si="175"/>
        <v>440.78</v>
      </c>
      <c r="AN92" s="79"/>
      <c r="AO92" s="212">
        <f>IF(AM92&gt;0,(AM92+SUM(AN$11:AN92))/AL$6-1,"N/A")</f>
        <v>5.7381375041980487E-2</v>
      </c>
      <c r="AP92" s="344">
        <f>IF(VLOOKUP(AP$4,Transactions!$C$5:$M$23,7,FALSE)&gt;AK92,0,IF(IFERROR(VLOOKUP(AP$4,Transactions!$C$39:$N$42,8,FALSE),0)&gt;AK92,VLOOKUP(AP$4,Transactions!$C$5:$M$23,5,FALSE),VLOOKUP(AP$4,Transactions!$C$5:$M$23,5,FALSE)-IFERROR(VLOOKUP(AP$4,Transactions!$C$39:$N$42,5,FALSE),0)))</f>
        <v>3</v>
      </c>
      <c r="AR92" s="315">
        <f t="shared" si="120"/>
        <v>43220</v>
      </c>
      <c r="AS92" s="88">
        <f>VLOOKUP(AR92,'Price Data'!$B$4:$AD$1048576,MATCH(AW$4,'Price Data'!$B$2:$AE$2,0),FALSE)</f>
        <v>96.55</v>
      </c>
      <c r="AT92" s="5">
        <f t="shared" si="176"/>
        <v>96.55</v>
      </c>
      <c r="AU92" s="79"/>
      <c r="AV92" s="212">
        <f>IF(AT92&gt;0,(AT92+SUM(AU$11:AU92))/AS$6-1,"N/A")</f>
        <v>2.8586497890295215E-2</v>
      </c>
      <c r="AW92" s="344">
        <f>IF(VLOOKUP(AW$4,Transactions!$C$5:$M$23,7,FALSE)&gt;AR92,0,IF(IFERROR(VLOOKUP(AW$4,Transactions!$C$39:$N$42,8,FALSE),0)&gt;AR92,VLOOKUP(AW$4,Transactions!$C$5:$M$23,5,FALSE),VLOOKUP(AW$4,Transactions!$C$5:$M$23,5,FALSE)-IFERROR(VLOOKUP(AW$4,Transactions!$C$39:$N$42,5,FALSE),0)))</f>
        <v>10</v>
      </c>
      <c r="AY92" s="315">
        <f t="shared" si="121"/>
        <v>43220</v>
      </c>
      <c r="AZ92" s="88">
        <f>VLOOKUP(AY92,'Price Data'!$B$4:$AD$1048576,MATCH(BD$4,'Price Data'!$B$2:$AE$2,0),FALSE)</f>
        <v>120.99</v>
      </c>
      <c r="BA92" s="5">
        <f t="shared" si="177"/>
        <v>120.99</v>
      </c>
      <c r="BB92" s="79"/>
      <c r="BC92" s="212">
        <f>IF(BA92&gt;0,(BA92+SUM(BB$11:BB92))/AZ$6-1,"N/A")</f>
        <v>4.3917169974115433E-2</v>
      </c>
      <c r="BD92" s="344">
        <f>IF(VLOOKUP(BD$4,Transactions!$C$5:$M$23,7,FALSE)&gt;AY92,0,IF(IFERROR(VLOOKUP(BD$4,Transactions!$C$39:$N$42,8,FALSE),0)&gt;AY92,VLOOKUP(BD$4,Transactions!$C$5:$M$23,5,FALSE),VLOOKUP(BD$4,Transactions!$C$5:$M$23,5,FALSE)-IFERROR(VLOOKUP(BD$4,Transactions!$C$39:$N$42,5,FALSE),0)))</f>
        <v>9</v>
      </c>
      <c r="BF92" s="315">
        <f t="shared" si="122"/>
        <v>43220</v>
      </c>
      <c r="BG92" s="88">
        <f>VLOOKUP(BF92,'Price Data'!$B$4:$AD$1048576,MATCH(BK$4,'Price Data'!$B$2:$AE$2,0),FALSE)</f>
        <v>52.13</v>
      </c>
      <c r="BH92" s="5">
        <f t="shared" si="178"/>
        <v>52.13</v>
      </c>
      <c r="BI92" s="79"/>
      <c r="BJ92" s="212">
        <f>IF(BH92&gt;0,(BH92+SUM(BI$11:BI92))/BG$6-1,"N/A")</f>
        <v>-0.13625979112271547</v>
      </c>
      <c r="BK92" s="344">
        <f>IF(VLOOKUP(BK$4,Transactions!$C$5:$M$23,7,FALSE)&gt;BF92,0,IF(IFERROR(VLOOKUP(BK$4,Transactions!$C$39:$N$42,8,FALSE),0)&gt;BF92,VLOOKUP(BK$4,Transactions!$C$5:$M$23,5,FALSE),VLOOKUP(BK$4,Transactions!$C$5:$M$23,5,FALSE)-IFERROR(VLOOKUP(BK$4,Transactions!$C$39:$N$42,5,FALSE),0)))</f>
        <v>10</v>
      </c>
      <c r="BM92" s="315">
        <f t="shared" si="123"/>
        <v>43220</v>
      </c>
      <c r="BN92" s="88">
        <f>VLOOKUP(BM92,'Price Data'!$B$4:$AD$1048576,MATCH(BR$4,'Price Data'!$B$2:$AE$2,0),FALSE)</f>
        <v>49.67</v>
      </c>
      <c r="BO92" s="5">
        <f t="shared" si="179"/>
        <v>49.67</v>
      </c>
      <c r="BP92" s="79"/>
      <c r="BQ92" s="212">
        <f>IF(BO92&gt;0,(BO92+SUM(BP$11:BP92))/BN$6-1,"N/A")</f>
        <v>-2.6408450704225261E-2</v>
      </c>
      <c r="BR92" s="344">
        <f>IF(VLOOKUP(BR$4,Transactions!$C$5:$M$23,7,FALSE)&gt;BM92,0,IF(IFERROR(VLOOKUP(BR$4,Transactions!$C$39:$N$42,8,FALSE),0)&gt;BM92,VLOOKUP(BR$4,Transactions!$C$5:$M$23,5,FALSE),VLOOKUP(BR$4,Transactions!$C$5:$M$23,5,FALSE)-IFERROR(VLOOKUP(BR$4,Transactions!$C$39:$N$42,5,FALSE),0)))</f>
        <v>12</v>
      </c>
      <c r="BT92" s="315">
        <f t="shared" si="124"/>
        <v>43220</v>
      </c>
      <c r="BU92" s="88">
        <f>VLOOKUP(BT92,'Price Data'!$B$4:$AD$1048576,MATCH(BY$4,'Price Data'!$B$2:$AE$2,0),FALSE)</f>
        <v>88.09</v>
      </c>
      <c r="BV92" s="5">
        <f t="shared" si="180"/>
        <v>88.09</v>
      </c>
      <c r="BW92" s="79">
        <v>0.63</v>
      </c>
      <c r="BX92" s="212">
        <f>IF(BV92&gt;0,(BV92+SUM(BW$11:BW92))/BU$6-1,"N/A")</f>
        <v>-1.7603696776323008E-2</v>
      </c>
      <c r="BY92" s="344">
        <f>IF(VLOOKUP(BY$4,Transactions!$C$5:$M$23,7,FALSE)&gt;BT92,0,IF(IFERROR(VLOOKUP(BY$4,Transactions!$C$39:$N$42,8,FALSE),0)&gt;BT92,VLOOKUP(BY$4,Transactions!$C$5:$M$23,5,FALSE),VLOOKUP(BY$4,Transactions!$C$5:$M$23,5,FALSE)-IFERROR(VLOOKUP(BY$4,Transactions!$C$39:$N$42,5,FALSE),0)))</f>
        <v>11</v>
      </c>
      <c r="CA92" s="315">
        <f t="shared" si="125"/>
        <v>43220</v>
      </c>
      <c r="CB92" s="88">
        <f>VLOOKUP(CA92,'Price Data'!$B$4:$AD$1048576,MATCH(CF$4,'Price Data'!$B$2:$AE$2,0),FALSE)</f>
        <v>233.13</v>
      </c>
      <c r="CC92" s="5">
        <f t="shared" si="181"/>
        <v>233.13</v>
      </c>
      <c r="CD92" s="79"/>
      <c r="CE92" s="212">
        <f>IF(CC92&gt;0,(CC92+SUM(CD$11:CD92))/CB$6-1,"N/A")</f>
        <v>2.2225138907118192E-2</v>
      </c>
      <c r="CF92" s="344">
        <f>IF(VLOOKUP(CF$4,Transactions!$C$5:$M$23,7,FALSE)&gt;CA92,0,IF(IFERROR(VLOOKUP(CF$4,Transactions!$C$39:$N$42,8,FALSE),0)&gt;CA92,VLOOKUP(CF$4,Transactions!$C$5:$M$23,5,FALSE),VLOOKUP(CF$4,Transactions!$C$5:$M$23,5,FALSE)-IFERROR(VLOOKUP(CF$4,Transactions!$C$39:$N$42,5,FALSE),0)))</f>
        <v>6</v>
      </c>
      <c r="CH92" s="315">
        <f t="shared" si="126"/>
        <v>43220</v>
      </c>
      <c r="CI92" s="88">
        <f>VLOOKUP(CH92,'Price Data'!$B$4:$AD$1048576,MATCH(CM$4,'Price Data'!$B$2:$AE$2,0),FALSE)</f>
        <v>74.61</v>
      </c>
      <c r="CJ92" s="5">
        <f t="shared" si="182"/>
        <v>74.61</v>
      </c>
      <c r="CK92" s="79"/>
      <c r="CL92" s="212">
        <f>IF(CJ92&gt;0,(CJ92+SUM(CK$11:CK92))/CI$6-1,"N/A")</f>
        <v>1.344743276283622E-2</v>
      </c>
      <c r="CM92" s="344">
        <f>IF(VLOOKUP(CM$4,Transactions!$C$5:$M$23,7,FALSE)&gt;CH92,0,IF(IFERROR(VLOOKUP(CM$4,Transactions!$C$39:$N$42,8,FALSE),0)&gt;CH92,VLOOKUP(CM$4,Transactions!$C$5:$M$23,5,FALSE),VLOOKUP(CM$4,Transactions!$C$5:$M$23,5,FALSE)-IFERROR(VLOOKUP(CM$4,Transactions!$C$39:$N$42,5,FALSE),0)))</f>
        <v>19</v>
      </c>
      <c r="CO92" s="315">
        <f t="shared" si="127"/>
        <v>43220</v>
      </c>
      <c r="CP92" s="88">
        <f>VLOOKUP(CO92,'Price Data'!$B$4:$AD$1048576,MATCH(CT$4,'Price Data'!$B$2:$AE$2,0),FALSE)</f>
        <v>117.1</v>
      </c>
      <c r="CQ92" s="5">
        <f t="shared" si="183"/>
        <v>117.1</v>
      </c>
      <c r="CR92" s="79"/>
      <c r="CS92" s="212">
        <f>IF(CQ92&gt;0,(CQ92+SUM(CR$11:CR92))/CP$6-1,"N/A")</f>
        <v>4.4855820576717553E-2</v>
      </c>
      <c r="CT92" s="344">
        <f>IF(VLOOKUP(CT$4,Transactions!$C$5:$M$23,7,FALSE)&gt;CO92,0,IF(IFERROR(VLOOKUP(CT$4,Transactions!$C$39:$N$42,8,FALSE),0)&gt;CO92,VLOOKUP(CT$4,Transactions!$C$5:$M$23,5,FALSE),VLOOKUP(CT$4,Transactions!$C$5:$M$23,5,FALSE)-IFERROR(VLOOKUP(CT$4,Transactions!$C$39:$N$42,5,FALSE),0)))</f>
        <v>7</v>
      </c>
      <c r="CV92" s="315">
        <f t="shared" si="128"/>
        <v>43220</v>
      </c>
      <c r="CW92" s="88">
        <f>VLOOKUP(CV92,'Price Data'!$B$4:$AD$1048576,MATCH(DA$4,'Price Data'!$B$2:$AE$2,0),FALSE)</f>
        <v>192.35</v>
      </c>
      <c r="CX92" s="5">
        <f t="shared" si="184"/>
        <v>192.35</v>
      </c>
      <c r="CY92" s="79"/>
      <c r="CZ92" s="212">
        <f>IF(CX92&gt;0,(CX92+SUM(CY$11:CY92))/CW$6-1,"N/A")</f>
        <v>2.4762107277656709E-2</v>
      </c>
      <c r="DA92" s="344">
        <f>IF(VLOOKUP(DA$4,Transactions!$C$5:$M$23,7,FALSE)&gt;CV92,0,IF(IFERROR(VLOOKUP(DA$4,Transactions!$C$39:$N$42,8,FALSE),0)&gt;CV92,VLOOKUP(DA$4,Transactions!$C$5:$M$23,5,FALSE),VLOOKUP(DA$4,Transactions!$C$5:$M$23,5,FALSE)-IFERROR(VLOOKUP(DA$4,Transactions!$C$39:$N$42,5,FALSE),0)))</f>
        <v>9.4038062835574934</v>
      </c>
      <c r="DC92" s="315">
        <f t="shared" si="129"/>
        <v>43220</v>
      </c>
      <c r="DD92" s="88">
        <f>VLOOKUP(DC92,'Price Data'!$B$4:$AD$1048576,MATCH(DH$4,'Price Data'!$B$2:$AE$2,0),FALSE)</f>
        <v>156.84</v>
      </c>
      <c r="DE92" s="5">
        <f t="shared" si="185"/>
        <v>156.84</v>
      </c>
      <c r="DF92" s="79"/>
      <c r="DG92" s="212">
        <f>IF(DE92&gt;0,(DE92+SUM(DF$11:DF92))/DD$6-1,"N/A")</f>
        <v>-4.3307833343868563E-3</v>
      </c>
      <c r="DH92" s="344">
        <f>IF(VLOOKUP(DH$4,Transactions!$C$5:$M$23,7,FALSE)&gt;DC92,0,IF(IFERROR(VLOOKUP(DH$4,Transactions!$C$39:$N$42,8,FALSE),0)&gt;DC92,VLOOKUP(DH$4,Transactions!$C$5:$M$23,5,FALSE),VLOOKUP(DH$4,Transactions!$C$5:$M$23,5,FALSE)-IFERROR(VLOOKUP(DH$4,Transactions!$C$39:$N$42,5,FALSE),0)))</f>
        <v>17.508490526540918</v>
      </c>
      <c r="DJ92" s="315">
        <f t="shared" si="130"/>
        <v>43220</v>
      </c>
      <c r="DK92" s="88">
        <f>VLOOKUP(DJ92,'Price Data'!$B$4:$AD$1048576,MATCH(DO$4,'Price Data'!$B$2:$AE$2,0),FALSE)</f>
        <v>247.2</v>
      </c>
      <c r="DL92" s="5">
        <f t="shared" si="186"/>
        <v>247.2</v>
      </c>
      <c r="DN92" s="212">
        <f>IF(DL92&gt;0,(DL92+SUM(DM$11:DM92))/DK$6-1,"N/A")</f>
        <v>-7.174636257966327E-3</v>
      </c>
      <c r="DO92" s="344">
        <f>IF(VLOOKUP(DO$4,Transactions!$C$5:$M$23,7,FALSE)&gt;DJ92,0,IF(IFERROR(VLOOKUP(DO$4,Transactions!$C$39:$N$42,8,FALSE),0)&gt;DJ92,VLOOKUP(DO$4,Transactions!$C$5:$M$23,5,FALSE),VLOOKUP(DO$4,Transactions!$C$5:$M$23,5,FALSE)-IFERROR(VLOOKUP(DO$4,Transactions!$C$39:$N$42,5,FALSE),0)))</f>
        <v>8</v>
      </c>
      <c r="DQ92" s="315">
        <f t="shared" si="131"/>
        <v>43220</v>
      </c>
      <c r="DR92" s="88">
        <f>VLOOKUP(DQ92,'Price Data'!$B$4:$AD$1048576,MATCH(DV$4,'Price Data'!$B$2:$AE$2,0),FALSE)</f>
        <v>93.52</v>
      </c>
      <c r="DS92" s="5">
        <f t="shared" si="187"/>
        <v>93.52</v>
      </c>
      <c r="DT92" s="79"/>
      <c r="DU92" s="212">
        <f>IF(DS92&gt;0,(DS92+SUM(DT$11:DT92))/DR$6-1,"N/A")</f>
        <v>9.8199672667757643E-2</v>
      </c>
      <c r="DV92" s="344">
        <f>IF(VLOOKUP(DV$4,Transactions!$C$5:$M$23,7,FALSE)&gt;DQ92,0,IF(IFERROR(VLOOKUP(DV$4,Transactions!$C$39:$N$42,8,FALSE),0)&gt;DQ92,VLOOKUP(DV$4,Transactions!$C$5:$M$23,5,FALSE),VLOOKUP(DV$4,Transactions!$C$5:$M$23,5,FALSE)-IFERROR(VLOOKUP(DV$4,Transactions!$C$39:$N$42,5,FALSE),0)))</f>
        <v>23</v>
      </c>
      <c r="DX92" s="315">
        <f t="shared" si="132"/>
        <v>43220</v>
      </c>
      <c r="DY92" s="88">
        <f>VLOOKUP(DX92,'Price Data'!$B$4:$AD$1048576,MATCH(EC$4,'Price Data'!$B$2:$AE$2,0),FALSE)</f>
        <v>68.39</v>
      </c>
      <c r="DZ92" s="5">
        <f t="shared" si="188"/>
        <v>0</v>
      </c>
      <c r="EA92" s="79"/>
      <c r="EB92" s="212" t="str">
        <f>IF(DZ92&gt;0,(DZ92+SUM(EA$11:EA92))/DY$6-1,"N/A")</f>
        <v>N/A</v>
      </c>
      <c r="EC92" s="344">
        <f>IF(VLOOKUP(EC$4,Transactions!$C$5:$M$23,7,FALSE)&gt;DX92,0,IF(IFERROR(VLOOKUP(EC$4,Transactions!$C$39:$N$42,8,FALSE),0)&gt;DX92,VLOOKUP(EC$4,Transactions!$C$5:$M$23,5,FALSE),VLOOKUP(EC$4,Transactions!$C$5:$M$23,5,FALSE)-IFERROR(VLOOKUP(EC$4,Transactions!$C$39:$N$42,5,FALSE),0)))</f>
        <v>0</v>
      </c>
      <c r="EF92" s="315">
        <f t="shared" si="133"/>
        <v>43220</v>
      </c>
      <c r="EG92" s="88">
        <f>VLOOKUP(EF92,'Price Data'!$B$4:$AD$1048576,MATCH(EK$4,'Price Data'!$B$2:$AE$2,0),FALSE)</f>
        <v>10.75</v>
      </c>
      <c r="EH92" s="5">
        <f t="shared" si="189"/>
        <v>10.75</v>
      </c>
      <c r="EI92" s="79">
        <v>1.0999999999999999E-2</v>
      </c>
      <c r="EJ92" s="212">
        <f>IF(EH92&gt;0,(EH92+SUM(EI$11:EI92))/EG$6-1,"N/A")</f>
        <v>1.1152416356878803E-3</v>
      </c>
      <c r="EK92" s="344">
        <f>IF(VLOOKUP(EK$4,Transactions!$C$26:$M$34,7,FALSE)&gt;EF92,0,IF(IFERROR(VLOOKUP(EK$4,Transactions!$C$45:$N129,8,FALSE),0)&gt;EF92,VLOOKUP(EK$4,Transactions!$C$26:$M$34,5,FALSE),VLOOKUP(EK$4,Transactions!$C$26:$M$34,5,FALSE)-IFERROR(VLOOKUP(EK$4,Transactions!$C$45:$N$47,5,FALSE),0)))</f>
        <v>181.2267657992565</v>
      </c>
      <c r="EM92" s="315">
        <f t="shared" si="134"/>
        <v>43220</v>
      </c>
      <c r="EN92" s="88">
        <f>VLOOKUP(EM92,'Price Data'!$B$4:$AD$1048576,MATCH(ER$4,'Price Data'!$B$2:$AE$2,0),FALSE)</f>
        <v>85.7</v>
      </c>
      <c r="EO92" s="5">
        <f t="shared" si="190"/>
        <v>85.7</v>
      </c>
      <c r="EP92" s="79"/>
      <c r="EQ92" s="212">
        <f>IF(EO92&gt;0,(EO92+SUM(EP$11:EP92))/EN$6-1,"N/A")</f>
        <v>-5.7758423103370093E-3</v>
      </c>
      <c r="ER92" s="344">
        <f>IF(VLOOKUP(ER$4,Transactions!$C$26:$M$34,7,FALSE)&gt;EM92,0,IF(IFERROR(VLOOKUP(ER$4,Transactions!$C$45:$N129,8,FALSE),0)&gt;EM92,VLOOKUP(ER$4,Transactions!$C$26:$M$34,5,FALSE),VLOOKUP(ER$4,Transactions!$C$26:$M$34,5,FALSE)-IFERROR(VLOOKUP(ER$4,Transactions!$C$45:$N$47,5,FALSE),0)))</f>
        <v>0</v>
      </c>
      <c r="ET92" s="315">
        <f t="shared" si="135"/>
        <v>43220</v>
      </c>
      <c r="EU92" s="88">
        <f>VLOOKUP(ET92,'Price Data'!$B$4:$AD$1048576,MATCH(EY$4,'Price Data'!$B$2:$AE$2,0),FALSE)</f>
        <v>83.67</v>
      </c>
      <c r="EV92" s="5">
        <f t="shared" si="191"/>
        <v>83.67</v>
      </c>
      <c r="EW92" s="79"/>
      <c r="EX92" s="212">
        <f>IF(EV92&gt;0,(EV92+SUM(EW$11:EW92))/EU$6-1,"N/A")</f>
        <v>-3.4408971278178324E-2</v>
      </c>
      <c r="EY92" s="344">
        <f>IF(VLOOKUP(EY$4,Transactions!$C$26:$M$34,7,FALSE)&gt;ET92,0,IF(IFERROR(VLOOKUP(EY$4,Transactions!$C$45:$N129,8,FALSE),0)&gt;ET92,VLOOKUP(EY$4,Transactions!$C$26:$M$34,5,FALSE),VLOOKUP(EY$4,Transactions!$C$26:$M$34,5,FALSE)-IFERROR(VLOOKUP(EY$4,Transactions!$C$45:$N$47,5,FALSE),0)))</f>
        <v>12.608879734523402</v>
      </c>
      <c r="FA92" s="315">
        <f t="shared" si="136"/>
        <v>43220</v>
      </c>
      <c r="FB92" s="88">
        <f>VLOOKUP(FA92,'Price Data'!$B$4:$AD$1048576,MATCH(FF$4,'Price Data'!$B$2:$AE$2,0),FALSE)</f>
        <v>49.83</v>
      </c>
      <c r="FC92" s="5">
        <f t="shared" si="192"/>
        <v>49.83</v>
      </c>
      <c r="FD92" s="79"/>
      <c r="FE92" s="212">
        <f>IF(FC92&gt;0,(FC92+SUM(FD$11:FD92))/FB$6-1,"N/A")</f>
        <v>-2.1630583187049024E-2</v>
      </c>
      <c r="FF92" s="344">
        <f>IF(VLOOKUP(FF$4,Transactions!$C$26:$M$34,7,FALSE)&gt;FA92,0,IF(IFERROR(VLOOKUP(FF$4,Transactions!$C$45:$N129,8,FALSE),0)&gt;FA92,VLOOKUP(FF$4,Transactions!$C$26:$M$34,5,FALSE),VLOOKUP(FF$4,Transactions!$C$26:$M$34,5,FALSE)-IFERROR(VLOOKUP(FF$4,Transactions!$C$45:$N$47,5,FALSE),0)))</f>
        <v>20.356738833625901</v>
      </c>
      <c r="FH92" s="315">
        <f t="shared" si="137"/>
        <v>43220</v>
      </c>
      <c r="FI92" s="88">
        <f>VLOOKUP(FH92,'Price Data'!$B$4:$AD$1048576,MATCH(FM$4,'Price Data'!$B$2:$AE$2,0),FALSE)</f>
        <v>24.31</v>
      </c>
      <c r="FJ92" s="5">
        <f t="shared" si="193"/>
        <v>24.31</v>
      </c>
      <c r="FK92" s="79"/>
      <c r="FL92" s="212">
        <f>IF(FJ92&gt;0,(FJ92+SUM(FK$11:FK92))/FI$6-1,"N/A")</f>
        <v>7.3921971252555174E-4</v>
      </c>
      <c r="FM92" s="344">
        <f>IF(VLOOKUP(FM$4,Transactions!$C$26:$M$34,7,FALSE)&gt;FH92,0,IF(IFERROR(VLOOKUP(FM$4,Transactions!$C$45:$N129,8,FALSE),0)&gt;FH92,VLOOKUP(FM$4,Transactions!$C$26:$M$34,5,FALSE),VLOOKUP(FM$4,Transactions!$C$26:$M$34,5,FALSE)-IFERROR(VLOOKUP(FM$4,Transactions!$C$45:$N$47,5,FALSE),0)))</f>
        <v>64.516221765913755</v>
      </c>
      <c r="FO92" s="315">
        <f t="shared" si="138"/>
        <v>43220</v>
      </c>
      <c r="FP92" s="88">
        <f>VLOOKUP(FO92,'Price Data'!$B$4:$AD$1048576,MATCH(FT$4,'Price Data'!$B$2:$AE$2,0),FALSE)</f>
        <v>101.7</v>
      </c>
      <c r="FQ92" s="5">
        <f t="shared" si="194"/>
        <v>101.7</v>
      </c>
      <c r="FR92" s="79"/>
      <c r="FS92" s="212">
        <f>IF(FQ92&gt;0,(FQ92+SUM(FR$11:FR92))/FP$6-1,"N/A")</f>
        <v>-3.1903002746992426E-2</v>
      </c>
      <c r="FT92" s="344">
        <f>IF(VLOOKUP(FT$4,Transactions!$C$26:$M$34,7,FALSE)&gt;FO92,0,IF(IFERROR(VLOOKUP(FT$4,Transactions!$C$45:$N129,8,FALSE),0)&gt;FO92,VLOOKUP(FT$4,Transactions!$C$26:$M$34,5,FALSE),VLOOKUP(FT$4,Transactions!$C$26:$M$34,5,FALSE)-IFERROR(VLOOKUP(FT$4,Transactions!$C$45:$N$47,5,FALSE),0)))</f>
        <v>4.6685611442644692</v>
      </c>
      <c r="FV92" s="315">
        <f t="shared" si="139"/>
        <v>43220</v>
      </c>
      <c r="FW92" s="88">
        <f>VLOOKUP(FV92,'Price Data'!$B$4:$AD$1048576,MATCH(GA$4,'Price Data'!$B$2:$AE$2,0),FALSE)</f>
        <v>110.14</v>
      </c>
      <c r="FX92" s="5">
        <f t="shared" si="195"/>
        <v>0</v>
      </c>
      <c r="FY92" s="79"/>
      <c r="FZ92" s="212" t="str">
        <f>IF(FX92&gt;0,(FX92+SUM(FY$11:FY92))/FW$6-1,"N/A")</f>
        <v>N/A</v>
      </c>
      <c r="GA92" s="344">
        <f>IF(VLOOKUP(GA$4,Transactions!$C$26:$M$34,7,FALSE)&gt;FV92,0,IF(IFERROR(VLOOKUP(GA$4,Transactions!$C$45:$N129,8,FALSE),0)&gt;FV92,VLOOKUP(GA$4,Transactions!$C$26:$M$34,5,FALSE),VLOOKUP(GA$4,Transactions!$C$26:$M$34,5,FALSE)-IFERROR(VLOOKUP(GA$4,Transactions!$C$45:$N$47,5,FALSE),0)))</f>
        <v>0</v>
      </c>
      <c r="GD92" s="315">
        <f t="shared" si="140"/>
        <v>43220</v>
      </c>
      <c r="GE92" s="88">
        <f>VLOOKUP(GD92,'Price Data'!$B$4:$AD$1048576,MATCH(GI$4,'Price Data'!$B$2:$AE$2,0),FALSE)</f>
        <v>1569.9059999999999</v>
      </c>
      <c r="GF92" s="5">
        <f t="shared" si="196"/>
        <v>1569.9059999999999</v>
      </c>
      <c r="GH92" s="212">
        <f>IF(GF92&gt;0,(GF92+SUM(GG$11:GG92))/GE$6-1,"N/A")</f>
        <v>-8.1275232661726093E-3</v>
      </c>
      <c r="GI92" s="374">
        <v>0.5</v>
      </c>
      <c r="GK92" s="315">
        <f t="shared" si="141"/>
        <v>43220</v>
      </c>
      <c r="GL92" s="88">
        <f>VLOOKUP(GK92,'Price Data'!$B$4:$AD$1048576,MATCH(GP$4,'Price Data'!$B$2:$AE$2,0),FALSE)</f>
        <v>2086.5100000000002</v>
      </c>
      <c r="GM92" s="5">
        <f t="shared" si="112"/>
        <v>2086.5100000000002</v>
      </c>
      <c r="GN92" s="79"/>
      <c r="GO92" s="212">
        <f>IF(GM92&gt;0,(GM92+SUM(GN$11:GN92))/GL$6-1,"N/A")</f>
        <v>-8.0534360217735523E-3</v>
      </c>
      <c r="GP92" s="374">
        <v>0.2</v>
      </c>
      <c r="GR92" s="315">
        <f t="shared" si="142"/>
        <v>43220</v>
      </c>
      <c r="GS92" s="88">
        <f>VLOOKUP(GR92,'Price Data'!$B$4:$AD$1048576,MATCH(GW$4,'Price Data'!$B$2:$AE$2,0),FALSE)</f>
        <v>2001.48</v>
      </c>
      <c r="GT92" s="5">
        <f t="shared" si="197"/>
        <v>2001.48</v>
      </c>
      <c r="GV92" s="212">
        <f>IF(GT92&gt;0,(GT92+SUM(GU$11:GU92))/GS$6-1,"N/A")</f>
        <v>-2.1936404462536085E-2</v>
      </c>
      <c r="GW92" s="374">
        <v>0.3</v>
      </c>
    </row>
    <row r="93" spans="1:205" x14ac:dyDescent="0.25">
      <c r="A93">
        <v>83</v>
      </c>
      <c r="B93" s="315">
        <f>'Price Data'!B87</f>
        <v>43221</v>
      </c>
      <c r="C93" s="200">
        <f t="shared" si="143"/>
        <v>21327.717864098668</v>
      </c>
      <c r="D93" s="200">
        <f t="shared" si="113"/>
        <v>0</v>
      </c>
      <c r="E93" s="200">
        <f t="shared" si="171"/>
        <v>6036.2054821798683</v>
      </c>
      <c r="F93" s="200">
        <f t="shared" si="114"/>
        <v>13.236382080419549</v>
      </c>
      <c r="I93" s="315">
        <f t="shared" si="115"/>
        <v>43221</v>
      </c>
      <c r="J93" s="88">
        <f>VLOOKUP(I93,'Price Data'!$B$4:$AD$1048576,MATCH(N$4,'Price Data'!$B$2:$AE$2,0),FALSE)</f>
        <v>68</v>
      </c>
      <c r="K93" s="5">
        <f t="shared" si="86"/>
        <v>0</v>
      </c>
      <c r="M93" s="212" t="str">
        <f>IF(K93&gt;0,(K93+SUM(L$11:L93))/J$6-1,"N/A")</f>
        <v>N/A</v>
      </c>
      <c r="N93" s="344">
        <f>IF(VLOOKUP(N$4,Transactions!$C$5:$M$23,7,FALSE)&gt;I93,0,IF(IFERROR(VLOOKUP(N$4,Transactions!$C$39:$N$42,8,FALSE),0)&gt;I93,VLOOKUP(N$4,Transactions!$C$5:$M$23,5,FALSE),VLOOKUP(N$4,Transactions!$C$5:$M$23,5,FALSE)-IFERROR(VLOOKUP(N$4,Transactions!$C$39:$N$42,5,FALSE),0)))</f>
        <v>0</v>
      </c>
      <c r="P93" s="315">
        <f t="shared" si="116"/>
        <v>43221</v>
      </c>
      <c r="Q93" s="88">
        <f>VLOOKUP(P93,'Price Data'!$B$4:$AD$1048576,MATCH(U$4,'Price Data'!$B$2:$AE$2,0),FALSE)</f>
        <v>56.96</v>
      </c>
      <c r="R93" s="5">
        <f t="shared" si="172"/>
        <v>56.96</v>
      </c>
      <c r="T93" s="212">
        <f>IF(R93&gt;0,(R93+SUM(S$11:S93))/Q$6-1,"N/A")</f>
        <v>3.7004405286342745E-3</v>
      </c>
      <c r="U93" s="344">
        <f>IF(VLOOKUP(U$4,Transactions!$C$5:$M$23,7,FALSE)&gt;P93,0,IF(IFERROR(VLOOKUP(U$4,Transactions!$C$39:$N$42,8,FALSE),0)&gt;P93,VLOOKUP(U$4,Transactions!$C$5:$M$23,5,FALSE),VLOOKUP(U$4,Transactions!$C$5:$M$23,5,FALSE)-IFERROR(VLOOKUP(U$4,Transactions!$C$39:$N$42,5,FALSE),0)))</f>
        <v>20</v>
      </c>
      <c r="W93" s="315">
        <f t="shared" si="117"/>
        <v>43221</v>
      </c>
      <c r="X93" s="88">
        <f>VLOOKUP(W93,'Price Data'!$B$4:$AD$1048576,MATCH(AB$4,'Price Data'!$B$2:$AE$2,0),FALSE)</f>
        <v>100.06</v>
      </c>
      <c r="Y93" s="5">
        <f t="shared" si="173"/>
        <v>100.06</v>
      </c>
      <c r="Z93" s="79"/>
      <c r="AA93" s="212">
        <f>IF(Y93&gt;0,(Y93+SUM(Z$11:Z93))/X$6-1,"N/A")</f>
        <v>-7.4397381212181202E-3</v>
      </c>
      <c r="AB93" s="344">
        <f>IF(VLOOKUP(AB$4,Transactions!$C$5:$M$23,7,FALSE)&gt;W93,0,IF(IFERROR(VLOOKUP(AB$4,Transactions!$C$39:$N$42,8,FALSE),0)&gt;W93,VLOOKUP(AB$4,Transactions!$C$5:$M$23,5,FALSE),VLOOKUP(AB$4,Transactions!$C$5:$M$23,5,FALSE)-IFERROR(VLOOKUP(AB$4,Transactions!$C$39:$N$42,5,FALSE),0)))</f>
        <v>12</v>
      </c>
      <c r="AD93" s="315">
        <f t="shared" si="118"/>
        <v>43221</v>
      </c>
      <c r="AE93" s="88">
        <f>VLOOKUP(AD93,'Price Data'!$B$4:$AD$1048576,MATCH(AI$4,'Price Data'!$B$2:$AE$2,0),FALSE)</f>
        <v>69.56</v>
      </c>
      <c r="AF93" s="5">
        <f t="shared" si="174"/>
        <v>69.56</v>
      </c>
      <c r="AG93" s="79"/>
      <c r="AH93" s="212">
        <f>IF(AF93&gt;0,(AF93+SUM(AG$11:AG93))/AE$6-1,"N/A")</f>
        <v>-4.6208693267516865E-2</v>
      </c>
      <c r="AI93" s="344">
        <f>IF(VLOOKUP(AI$4,Transactions!$C$5:$M$23,7,FALSE)&gt;AD93,0,IF(IFERROR(VLOOKUP(AI$4,Transactions!$C$39:$N$42,8,FALSE),0)&gt;AD93,VLOOKUP(AI$4,Transactions!$C$5:$M$23,5,FALSE),VLOOKUP(AI$4,Transactions!$C$5:$M$23,5,FALSE)-IFERROR(VLOOKUP(AI$4,Transactions!$C$39:$N$42,5,FALSE),0)))</f>
        <v>16</v>
      </c>
      <c r="AK93" s="315">
        <f t="shared" si="119"/>
        <v>43221</v>
      </c>
      <c r="AL93" s="88">
        <f>VLOOKUP(AK93,'Price Data'!$B$4:$AD$1048576,MATCH(AP$4,'Price Data'!$B$2:$AE$2,0),FALSE)</f>
        <v>447.55</v>
      </c>
      <c r="AM93" s="5">
        <f t="shared" si="175"/>
        <v>447.55</v>
      </c>
      <c r="AN93" s="79"/>
      <c r="AO93" s="212">
        <f>IF(AM93&gt;0,(AM93+SUM(AN$11:AN93))/AL$6-1,"N/A")</f>
        <v>7.3621839466487593E-2</v>
      </c>
      <c r="AP93" s="344">
        <f>IF(VLOOKUP(AP$4,Transactions!$C$5:$M$23,7,FALSE)&gt;AK93,0,IF(IFERROR(VLOOKUP(AP$4,Transactions!$C$39:$N$42,8,FALSE),0)&gt;AK93,VLOOKUP(AP$4,Transactions!$C$5:$M$23,5,FALSE),VLOOKUP(AP$4,Transactions!$C$5:$M$23,5,FALSE)-IFERROR(VLOOKUP(AP$4,Transactions!$C$39:$N$42,5,FALSE),0)))</f>
        <v>3</v>
      </c>
      <c r="AR93" s="315">
        <f t="shared" si="120"/>
        <v>43221</v>
      </c>
      <c r="AS93" s="88">
        <f>VLOOKUP(AR93,'Price Data'!$B$4:$AD$1048576,MATCH(AW$4,'Price Data'!$B$2:$AE$2,0),FALSE)</f>
        <v>102.07</v>
      </c>
      <c r="AT93" s="5">
        <f t="shared" si="176"/>
        <v>102.07</v>
      </c>
      <c r="AU93" s="79"/>
      <c r="AV93" s="212">
        <f>IF(AT93&gt;0,(AT93+SUM(AU$11:AU93))/AS$6-1,"N/A")</f>
        <v>8.6814345991561126E-2</v>
      </c>
      <c r="AW93" s="344">
        <f>IF(VLOOKUP(AW$4,Transactions!$C$5:$M$23,7,FALSE)&gt;AR93,0,IF(IFERROR(VLOOKUP(AW$4,Transactions!$C$39:$N$42,8,FALSE),0)&gt;AR93,VLOOKUP(AW$4,Transactions!$C$5:$M$23,5,FALSE),VLOOKUP(AW$4,Transactions!$C$5:$M$23,5,FALSE)-IFERROR(VLOOKUP(AW$4,Transactions!$C$39:$N$42,5,FALSE),0)))</f>
        <v>10</v>
      </c>
      <c r="AY93" s="315">
        <f t="shared" si="121"/>
        <v>43221</v>
      </c>
      <c r="AZ93" s="88">
        <f>VLOOKUP(AY93,'Price Data'!$B$4:$AD$1048576,MATCH(BD$4,'Price Data'!$B$2:$AE$2,0),FALSE)</f>
        <v>123.11</v>
      </c>
      <c r="BA93" s="5">
        <f t="shared" si="177"/>
        <v>123.11</v>
      </c>
      <c r="BB93" s="79"/>
      <c r="BC93" s="212">
        <f>IF(BA93&gt;0,(BA93+SUM(BB$11:BB93))/AZ$6-1,"N/A")</f>
        <v>6.2208800690250143E-2</v>
      </c>
      <c r="BD93" s="344">
        <f>IF(VLOOKUP(BD$4,Transactions!$C$5:$M$23,7,FALSE)&gt;AY93,0,IF(IFERROR(VLOOKUP(BD$4,Transactions!$C$39:$N$42,8,FALSE),0)&gt;AY93,VLOOKUP(BD$4,Transactions!$C$5:$M$23,5,FALSE),VLOOKUP(BD$4,Transactions!$C$5:$M$23,5,FALSE)-IFERROR(VLOOKUP(BD$4,Transactions!$C$39:$N$42,5,FALSE),0)))</f>
        <v>9</v>
      </c>
      <c r="BF93" s="315">
        <f t="shared" si="122"/>
        <v>43221</v>
      </c>
      <c r="BG93" s="88">
        <f>VLOOKUP(BF93,'Price Data'!$B$4:$AD$1048576,MATCH(BK$4,'Price Data'!$B$2:$AE$2,0),FALSE)</f>
        <v>52.69</v>
      </c>
      <c r="BH93" s="5">
        <f t="shared" si="178"/>
        <v>52.69</v>
      </c>
      <c r="BI93" s="79"/>
      <c r="BJ93" s="212">
        <f>IF(BH93&gt;0,(BH93+SUM(BI$11:BI93))/BG$6-1,"N/A")</f>
        <v>-0.12712140992167109</v>
      </c>
      <c r="BK93" s="344">
        <f>IF(VLOOKUP(BK$4,Transactions!$C$5:$M$23,7,FALSE)&gt;BF93,0,IF(IFERROR(VLOOKUP(BK$4,Transactions!$C$39:$N$42,8,FALSE),0)&gt;BF93,VLOOKUP(BK$4,Transactions!$C$5:$M$23,5,FALSE),VLOOKUP(BK$4,Transactions!$C$5:$M$23,5,FALSE)-IFERROR(VLOOKUP(BK$4,Transactions!$C$39:$N$42,5,FALSE),0)))</f>
        <v>10</v>
      </c>
      <c r="BM93" s="315">
        <f t="shared" si="123"/>
        <v>43221</v>
      </c>
      <c r="BN93" s="88">
        <f>VLOOKUP(BM93,'Price Data'!$B$4:$AD$1048576,MATCH(BR$4,'Price Data'!$B$2:$AE$2,0),FALSE)</f>
        <v>50.91</v>
      </c>
      <c r="BO93" s="5">
        <f t="shared" si="179"/>
        <v>50.91</v>
      </c>
      <c r="BP93" s="79"/>
      <c r="BQ93" s="212">
        <f>IF(BO93&gt;0,(BO93+SUM(BP$11:BP93))/BN$6-1,"N/A")</f>
        <v>-2.1517996870109579E-3</v>
      </c>
      <c r="BR93" s="344">
        <f>IF(VLOOKUP(BR$4,Transactions!$C$5:$M$23,7,FALSE)&gt;BM93,0,IF(IFERROR(VLOOKUP(BR$4,Transactions!$C$39:$N$42,8,FALSE),0)&gt;BM93,VLOOKUP(BR$4,Transactions!$C$5:$M$23,5,FALSE),VLOOKUP(BR$4,Transactions!$C$5:$M$23,5,FALSE)-IFERROR(VLOOKUP(BR$4,Transactions!$C$39:$N$42,5,FALSE),0)))</f>
        <v>12</v>
      </c>
      <c r="BT93" s="315">
        <f t="shared" si="124"/>
        <v>43221</v>
      </c>
      <c r="BU93" s="88">
        <f>VLOOKUP(BT93,'Price Data'!$B$4:$AD$1048576,MATCH(BY$4,'Price Data'!$B$2:$AE$2,0),FALSE)</f>
        <v>87.39</v>
      </c>
      <c r="BV93" s="5">
        <f t="shared" si="180"/>
        <v>87.39</v>
      </c>
      <c r="BW93" s="79"/>
      <c r="BX93" s="212">
        <f>IF(BV93&gt;0,(BV93+SUM(BW$11:BW93))/BU$6-1,"N/A")</f>
        <v>-2.5305314115964372E-2</v>
      </c>
      <c r="BY93" s="344">
        <f>IF(VLOOKUP(BY$4,Transactions!$C$5:$M$23,7,FALSE)&gt;BT93,0,IF(IFERROR(VLOOKUP(BY$4,Transactions!$C$39:$N$42,8,FALSE),0)&gt;BT93,VLOOKUP(BY$4,Transactions!$C$5:$M$23,5,FALSE),VLOOKUP(BY$4,Transactions!$C$5:$M$23,5,FALSE)-IFERROR(VLOOKUP(BY$4,Transactions!$C$39:$N$42,5,FALSE),0)))</f>
        <v>11</v>
      </c>
      <c r="CA93" s="315">
        <f t="shared" si="125"/>
        <v>43221</v>
      </c>
      <c r="CB93" s="88">
        <f>VLOOKUP(CA93,'Price Data'!$B$4:$AD$1048576,MATCH(CF$4,'Price Data'!$B$2:$AE$2,0),FALSE)</f>
        <v>229.68</v>
      </c>
      <c r="CC93" s="5">
        <f t="shared" si="181"/>
        <v>229.68</v>
      </c>
      <c r="CD93" s="79"/>
      <c r="CE93" s="212">
        <f>IF(CC93&gt;0,(CC93+SUM(CD$11:CD93))/CB$6-1,"N/A")</f>
        <v>7.1312945705912512E-3</v>
      </c>
      <c r="CF93" s="344">
        <f>IF(VLOOKUP(CF$4,Transactions!$C$5:$M$23,7,FALSE)&gt;CA93,0,IF(IFERROR(VLOOKUP(CF$4,Transactions!$C$39:$N$42,8,FALSE),0)&gt;CA93,VLOOKUP(CF$4,Transactions!$C$5:$M$23,5,FALSE),VLOOKUP(CF$4,Transactions!$C$5:$M$23,5,FALSE)-IFERROR(VLOOKUP(CF$4,Transactions!$C$39:$N$42,5,FALSE),0)))</f>
        <v>6</v>
      </c>
      <c r="CH93" s="315">
        <f t="shared" si="126"/>
        <v>43221</v>
      </c>
      <c r="CI93" s="88">
        <f>VLOOKUP(CH93,'Price Data'!$B$4:$AD$1048576,MATCH(CM$4,'Price Data'!$B$2:$AE$2,0),FALSE)</f>
        <v>74.81</v>
      </c>
      <c r="CJ93" s="5">
        <f t="shared" si="182"/>
        <v>74.81</v>
      </c>
      <c r="CK93" s="79"/>
      <c r="CL93" s="212">
        <f>IF(CJ93&gt;0,(CJ93+SUM(CK$11:CK93))/CI$6-1,"N/A")</f>
        <v>1.6164085846237297E-2</v>
      </c>
      <c r="CM93" s="344">
        <f>IF(VLOOKUP(CM$4,Transactions!$C$5:$M$23,7,FALSE)&gt;CH93,0,IF(IFERROR(VLOOKUP(CM$4,Transactions!$C$39:$N$42,8,FALSE),0)&gt;CH93,VLOOKUP(CM$4,Transactions!$C$5:$M$23,5,FALSE),VLOOKUP(CM$4,Transactions!$C$5:$M$23,5,FALSE)-IFERROR(VLOOKUP(CM$4,Transactions!$C$39:$N$42,5,FALSE),0)))</f>
        <v>19</v>
      </c>
      <c r="CO93" s="315">
        <f t="shared" si="127"/>
        <v>43221</v>
      </c>
      <c r="CP93" s="88">
        <f>VLOOKUP(CO93,'Price Data'!$B$4:$AD$1048576,MATCH(CT$4,'Price Data'!$B$2:$AE$2,0),FALSE)</f>
        <v>119.12</v>
      </c>
      <c r="CQ93" s="5">
        <f t="shared" si="183"/>
        <v>119.12</v>
      </c>
      <c r="CR93" s="79"/>
      <c r="CS93" s="212">
        <f>IF(CQ93&gt;0,(CQ93+SUM(CR$11:CR93))/CP$6-1,"N/A")</f>
        <v>6.2833748665005462E-2</v>
      </c>
      <c r="CT93" s="344">
        <f>IF(VLOOKUP(CT$4,Transactions!$C$5:$M$23,7,FALSE)&gt;CO93,0,IF(IFERROR(VLOOKUP(CT$4,Transactions!$C$39:$N$42,8,FALSE),0)&gt;CO93,VLOOKUP(CT$4,Transactions!$C$5:$M$23,5,FALSE),VLOOKUP(CT$4,Transactions!$C$5:$M$23,5,FALSE)-IFERROR(VLOOKUP(CT$4,Transactions!$C$39:$N$42,5,FALSE),0)))</f>
        <v>7</v>
      </c>
      <c r="CV93" s="315">
        <f t="shared" si="128"/>
        <v>43221</v>
      </c>
      <c r="CW93" s="88">
        <f>VLOOKUP(CV93,'Price Data'!$B$4:$AD$1048576,MATCH(DA$4,'Price Data'!$B$2:$AE$2,0),FALSE)</f>
        <v>188.76</v>
      </c>
      <c r="CX93" s="5">
        <f t="shared" si="184"/>
        <v>188.76</v>
      </c>
      <c r="CY93" s="79"/>
      <c r="CZ93" s="212">
        <f>IF(CX93&gt;0,(CX93+SUM(CY$11:CY93))/CW$6-1,"N/A")</f>
        <v>5.6775291053106081E-3</v>
      </c>
      <c r="DA93" s="344">
        <f>IF(VLOOKUP(DA$4,Transactions!$C$5:$M$23,7,FALSE)&gt;CV93,0,IF(IFERROR(VLOOKUP(DA$4,Transactions!$C$39:$N$42,8,FALSE),0)&gt;CV93,VLOOKUP(DA$4,Transactions!$C$5:$M$23,5,FALSE),VLOOKUP(DA$4,Transactions!$C$5:$M$23,5,FALSE)-IFERROR(VLOOKUP(DA$4,Transactions!$C$39:$N$42,5,FALSE),0)))</f>
        <v>9.4038062835574934</v>
      </c>
      <c r="DC93" s="315">
        <f t="shared" si="129"/>
        <v>43221</v>
      </c>
      <c r="DD93" s="88">
        <f>VLOOKUP(DC93,'Price Data'!$B$4:$AD$1048576,MATCH(DH$4,'Price Data'!$B$2:$AE$2,0),FALSE)</f>
        <v>157.28</v>
      </c>
      <c r="DE93" s="5">
        <f t="shared" si="185"/>
        <v>157.28</v>
      </c>
      <c r="DF93" s="79"/>
      <c r="DG93" s="212">
        <f>IF(DE93&gt;0,(DE93+SUM(DF$11:DF93))/DD$6-1,"N/A")</f>
        <v>-1.5489663020799016E-3</v>
      </c>
      <c r="DH93" s="344">
        <f>IF(VLOOKUP(DH$4,Transactions!$C$5:$M$23,7,FALSE)&gt;DC93,0,IF(IFERROR(VLOOKUP(DH$4,Transactions!$C$39:$N$42,8,FALSE),0)&gt;DC93,VLOOKUP(DH$4,Transactions!$C$5:$M$23,5,FALSE),VLOOKUP(DH$4,Transactions!$C$5:$M$23,5,FALSE)-IFERROR(VLOOKUP(DH$4,Transactions!$C$39:$N$42,5,FALSE),0)))</f>
        <v>17.508490526540918</v>
      </c>
      <c r="DJ93" s="315">
        <f t="shared" si="130"/>
        <v>43221</v>
      </c>
      <c r="DK93" s="88">
        <f>VLOOKUP(DJ93,'Price Data'!$B$4:$AD$1048576,MATCH(DO$4,'Price Data'!$B$2:$AE$2,0),FALSE)</f>
        <v>244.66</v>
      </c>
      <c r="DL93" s="5">
        <f t="shared" si="186"/>
        <v>244.66</v>
      </c>
      <c r="DN93" s="212">
        <f>IF(DL93&gt;0,(DL93+SUM(DM$11:DM93))/DK$6-1,"N/A")</f>
        <v>-1.7355405026253656E-2</v>
      </c>
      <c r="DO93" s="344">
        <f>IF(VLOOKUP(DO$4,Transactions!$C$5:$M$23,7,FALSE)&gt;DJ93,0,IF(IFERROR(VLOOKUP(DO$4,Transactions!$C$39:$N$42,8,FALSE),0)&gt;DJ93,VLOOKUP(DO$4,Transactions!$C$5:$M$23,5,FALSE),VLOOKUP(DO$4,Transactions!$C$5:$M$23,5,FALSE)-IFERROR(VLOOKUP(DO$4,Transactions!$C$39:$N$42,5,FALSE),0)))</f>
        <v>8</v>
      </c>
      <c r="DQ93" s="315">
        <f t="shared" si="131"/>
        <v>43221</v>
      </c>
      <c r="DR93" s="88">
        <f>VLOOKUP(DQ93,'Price Data'!$B$4:$AD$1048576,MATCH(DV$4,'Price Data'!$B$2:$AE$2,0),FALSE)</f>
        <v>95</v>
      </c>
      <c r="DS93" s="5">
        <f t="shared" si="187"/>
        <v>95</v>
      </c>
      <c r="DT93" s="79"/>
      <c r="DU93" s="212">
        <f>IF(DS93&gt;0,(DS93+SUM(DT$11:DT93))/DR$6-1,"N/A")</f>
        <v>0.11550151975683876</v>
      </c>
      <c r="DV93" s="344">
        <f>IF(VLOOKUP(DV$4,Transactions!$C$5:$M$23,7,FALSE)&gt;DQ93,0,IF(IFERROR(VLOOKUP(DV$4,Transactions!$C$39:$N$42,8,FALSE),0)&gt;DQ93,VLOOKUP(DV$4,Transactions!$C$5:$M$23,5,FALSE),VLOOKUP(DV$4,Transactions!$C$5:$M$23,5,FALSE)-IFERROR(VLOOKUP(DV$4,Transactions!$C$39:$N$42,5,FALSE),0)))</f>
        <v>23</v>
      </c>
      <c r="DX93" s="315">
        <f t="shared" si="132"/>
        <v>43221</v>
      </c>
      <c r="DY93" s="88">
        <f>VLOOKUP(DX93,'Price Data'!$B$4:$AD$1048576,MATCH(EC$4,'Price Data'!$B$2:$AE$2,0),FALSE)</f>
        <v>68.099999999999994</v>
      </c>
      <c r="DZ93" s="5">
        <f t="shared" si="188"/>
        <v>0</v>
      </c>
      <c r="EA93" s="79"/>
      <c r="EB93" s="212" t="str">
        <f>IF(DZ93&gt;0,(DZ93+SUM(EA$11:EA93))/DY$6-1,"N/A")</f>
        <v>N/A</v>
      </c>
      <c r="EC93" s="344">
        <f>IF(VLOOKUP(EC$4,Transactions!$C$5:$M$23,7,FALSE)&gt;DX93,0,IF(IFERROR(VLOOKUP(EC$4,Transactions!$C$39:$N$42,8,FALSE),0)&gt;DX93,VLOOKUP(EC$4,Transactions!$C$5:$M$23,5,FALSE),VLOOKUP(EC$4,Transactions!$C$5:$M$23,5,FALSE)-IFERROR(VLOOKUP(EC$4,Transactions!$C$39:$N$42,5,FALSE),0)))</f>
        <v>0</v>
      </c>
      <c r="EF93" s="315">
        <f t="shared" si="133"/>
        <v>43221</v>
      </c>
      <c r="EG93" s="88">
        <f>VLOOKUP(EF93,'Price Data'!$B$4:$AD$1048576,MATCH(EK$4,'Price Data'!$B$2:$AE$2,0),FALSE)</f>
        <v>10.74</v>
      </c>
      <c r="EH93" s="5">
        <f t="shared" si="189"/>
        <v>10.74</v>
      </c>
      <c r="EI93" s="79"/>
      <c r="EJ93" s="212">
        <f>IF(EH93&gt;0,(EH93+SUM(EI$11:EI93))/EG$6-1,"N/A")</f>
        <v>1.8587360594812807E-4</v>
      </c>
      <c r="EK93" s="344">
        <f>IF(VLOOKUP(EK$4,Transactions!$C$26:$M$34,7,FALSE)&gt;EF93,0,IF(IFERROR(VLOOKUP(EK$4,Transactions!$C$45:$N130,8,FALSE),0)&gt;EF93,VLOOKUP(EK$4,Transactions!$C$26:$M$34,5,FALSE),VLOOKUP(EK$4,Transactions!$C$26:$M$34,5,FALSE)-IFERROR(VLOOKUP(EK$4,Transactions!$C$45:$N$47,5,FALSE),0)))</f>
        <v>181.2267657992565</v>
      </c>
      <c r="EM93" s="315">
        <f t="shared" si="134"/>
        <v>43221</v>
      </c>
      <c r="EN93" s="88">
        <f>VLOOKUP(EM93,'Price Data'!$B$4:$AD$1048576,MATCH(ER$4,'Price Data'!$B$2:$AE$2,0),FALSE)</f>
        <v>85.4</v>
      </c>
      <c r="EO93" s="5">
        <f t="shared" si="190"/>
        <v>85.4</v>
      </c>
      <c r="EP93" s="79">
        <v>0.36299999999999999</v>
      </c>
      <c r="EQ93" s="212">
        <f>IF(EO93&gt;0,(EO93+SUM(EP$11:EP93))/EN$6-1,"N/A")</f>
        <v>-5.053862021544786E-3</v>
      </c>
      <c r="ER93" s="344">
        <f>IF(VLOOKUP(ER$4,Transactions!$C$26:$M$34,7,FALSE)&gt;EM93,0,IF(IFERROR(VLOOKUP(ER$4,Transactions!$C$45:$N130,8,FALSE),0)&gt;EM93,VLOOKUP(ER$4,Transactions!$C$26:$M$34,5,FALSE),VLOOKUP(ER$4,Transactions!$C$26:$M$34,5,FALSE)-IFERROR(VLOOKUP(ER$4,Transactions!$C$45:$N$47,5,FALSE),0)))</f>
        <v>0</v>
      </c>
      <c r="ET93" s="315">
        <f t="shared" si="135"/>
        <v>43221</v>
      </c>
      <c r="EU93" s="88">
        <f>VLOOKUP(ET93,'Price Data'!$B$4:$AD$1048576,MATCH(EY$4,'Price Data'!$B$2:$AE$2,0),FALSE)</f>
        <v>83.3</v>
      </c>
      <c r="EV93" s="5">
        <f t="shared" si="191"/>
        <v>83.3</v>
      </c>
      <c r="EW93" s="79">
        <v>0.23699999999999999</v>
      </c>
      <c r="EX93" s="212">
        <f>IF(EV93&gt;0,(EV93+SUM(EW$11:EW93))/EU$6-1,"N/A")</f>
        <v>-3.5930884540565255E-2</v>
      </c>
      <c r="EY93" s="344">
        <f>IF(VLOOKUP(EY$4,Transactions!$C$26:$M$34,7,FALSE)&gt;ET93,0,IF(IFERROR(VLOOKUP(EY$4,Transactions!$C$45:$N130,8,FALSE),0)&gt;ET93,VLOOKUP(EY$4,Transactions!$C$26:$M$34,5,FALSE),VLOOKUP(EY$4,Transactions!$C$26:$M$34,5,FALSE)-IFERROR(VLOOKUP(EY$4,Transactions!$C$45:$N$47,5,FALSE),0)))</f>
        <v>12.608879734523402</v>
      </c>
      <c r="FA93" s="315">
        <f t="shared" si="136"/>
        <v>43221</v>
      </c>
      <c r="FB93" s="88">
        <f>VLOOKUP(FA93,'Price Data'!$B$4:$AD$1048576,MATCH(FF$4,'Price Data'!$B$2:$AE$2,0),FALSE)</f>
        <v>49.61</v>
      </c>
      <c r="FC93" s="5">
        <f t="shared" si="192"/>
        <v>49.61</v>
      </c>
      <c r="FD93" s="79">
        <v>0.111</v>
      </c>
      <c r="FE93" s="212">
        <f>IF(FC93&gt;0,(FC93+SUM(FD$11:FD93))/FB$6-1,"N/A")</f>
        <v>-2.375658279695736E-2</v>
      </c>
      <c r="FF93" s="344">
        <f>IF(VLOOKUP(FF$4,Transactions!$C$26:$M$34,7,FALSE)&gt;FA93,0,IF(IFERROR(VLOOKUP(FF$4,Transactions!$C$45:$N130,8,FALSE),0)&gt;FA93,VLOOKUP(FF$4,Transactions!$C$26:$M$34,5,FALSE),VLOOKUP(FF$4,Transactions!$C$26:$M$34,5,FALSE)-IFERROR(VLOOKUP(FF$4,Transactions!$C$45:$N$47,5,FALSE),0)))</f>
        <v>20.356738833625901</v>
      </c>
      <c r="FH93" s="315">
        <f t="shared" si="137"/>
        <v>43221</v>
      </c>
      <c r="FI93" s="88">
        <f>VLOOKUP(FH93,'Price Data'!$B$4:$AD$1048576,MATCH(FM$4,'Price Data'!$B$2:$AE$2,0),FALSE)</f>
        <v>24.125</v>
      </c>
      <c r="FJ93" s="5">
        <f t="shared" si="193"/>
        <v>24.125</v>
      </c>
      <c r="FK93" s="79">
        <v>0.11</v>
      </c>
      <c r="FL93" s="212">
        <f>IF(FJ93&gt;0,(FJ93+SUM(FK$11:FK93))/FI$6-1,"N/A")</f>
        <v>-2.3408624229980246E-3</v>
      </c>
      <c r="FM93" s="344">
        <f>IF(VLOOKUP(FM$4,Transactions!$C$26:$M$34,7,FALSE)&gt;FH93,0,IF(IFERROR(VLOOKUP(FM$4,Transactions!$C$45:$N130,8,FALSE),0)&gt;FH93,VLOOKUP(FM$4,Transactions!$C$26:$M$34,5,FALSE),VLOOKUP(FM$4,Transactions!$C$26:$M$34,5,FALSE)-IFERROR(VLOOKUP(FM$4,Transactions!$C$45:$N$47,5,FALSE),0)))</f>
        <v>64.516221765913755</v>
      </c>
      <c r="FO93" s="315">
        <f t="shared" si="138"/>
        <v>43221</v>
      </c>
      <c r="FP93" s="88">
        <f>VLOOKUP(FO93,'Price Data'!$B$4:$AD$1048576,MATCH(FT$4,'Price Data'!$B$2:$AE$2,0),FALSE)</f>
        <v>101.35</v>
      </c>
      <c r="FQ93" s="5">
        <f t="shared" si="194"/>
        <v>101.35</v>
      </c>
      <c r="FR93" s="79">
        <v>0.191</v>
      </c>
      <c r="FS93" s="212">
        <f>IF(FQ93&gt;0,(FQ93+SUM(FR$11:FR93))/FP$6-1,"N/A")</f>
        <v>-3.3409112437245425E-2</v>
      </c>
      <c r="FT93" s="344">
        <f>IF(VLOOKUP(FT$4,Transactions!$C$26:$M$34,7,FALSE)&gt;FO93,0,IF(IFERROR(VLOOKUP(FT$4,Transactions!$C$45:$N130,8,FALSE),0)&gt;FO93,VLOOKUP(FT$4,Transactions!$C$26:$M$34,5,FALSE),VLOOKUP(FT$4,Transactions!$C$26:$M$34,5,FALSE)-IFERROR(VLOOKUP(FT$4,Transactions!$C$45:$N$47,5,FALSE),0)))</f>
        <v>4.6685611442644692</v>
      </c>
      <c r="FV93" s="315">
        <f t="shared" si="139"/>
        <v>43221</v>
      </c>
      <c r="FW93" s="88">
        <f>VLOOKUP(FV93,'Price Data'!$B$4:$AD$1048576,MATCH(GA$4,'Price Data'!$B$2:$AE$2,0),FALSE)</f>
        <v>109.53</v>
      </c>
      <c r="FX93" s="5">
        <f t="shared" si="195"/>
        <v>0</v>
      </c>
      <c r="FY93" s="79"/>
      <c r="FZ93" s="212" t="str">
        <f>IF(FX93&gt;0,(FX93+SUM(FY$11:FY93))/FW$6-1,"N/A")</f>
        <v>N/A</v>
      </c>
      <c r="GA93" s="344">
        <f>IF(VLOOKUP(GA$4,Transactions!$C$26:$M$34,7,FALSE)&gt;FV93,0,IF(IFERROR(VLOOKUP(GA$4,Transactions!$C$45:$N130,8,FALSE),0)&gt;FV93,VLOOKUP(GA$4,Transactions!$C$26:$M$34,5,FALSE),VLOOKUP(GA$4,Transactions!$C$26:$M$34,5,FALSE)-IFERROR(VLOOKUP(GA$4,Transactions!$C$45:$N$47,5,FALSE),0)))</f>
        <v>0</v>
      </c>
      <c r="GD93" s="315">
        <f t="shared" si="140"/>
        <v>43221</v>
      </c>
      <c r="GE93" s="88">
        <f>VLOOKUP(GD93,'Price Data'!$B$4:$AD$1048576,MATCH(GI$4,'Price Data'!$B$2:$AE$2,0),FALSE)</f>
        <v>1574.1769999999999</v>
      </c>
      <c r="GF93" s="5">
        <f t="shared" si="196"/>
        <v>1574.1769999999999</v>
      </c>
      <c r="GH93" s="212">
        <f>IF(GF93&gt;0,(GF93+SUM(GG$11:GG93))/GE$6-1,"N/A")</f>
        <v>-5.4290895076354317E-3</v>
      </c>
      <c r="GI93" s="374">
        <v>0.5</v>
      </c>
      <c r="GK93" s="315">
        <f t="shared" si="141"/>
        <v>43221</v>
      </c>
      <c r="GL93" s="88">
        <f>VLOOKUP(GK93,'Price Data'!$B$4:$AD$1048576,MATCH(GP$4,'Price Data'!$B$2:$AE$2,0),FALSE)</f>
        <v>2083.77</v>
      </c>
      <c r="GM93" s="5">
        <f t="shared" si="112"/>
        <v>2083.77</v>
      </c>
      <c r="GN93" s="79"/>
      <c r="GO93" s="212">
        <f>IF(GM93&gt;0,(GM93+SUM(GN$11:GN93))/GL$6-1,"N/A")</f>
        <v>-9.3560579048704851E-3</v>
      </c>
      <c r="GP93" s="374">
        <v>0.2</v>
      </c>
      <c r="GR93" s="315">
        <f t="shared" si="142"/>
        <v>43221</v>
      </c>
      <c r="GS93" s="88">
        <f>VLOOKUP(GR93,'Price Data'!$B$4:$AD$1048576,MATCH(GW$4,'Price Data'!$B$2:$AE$2,0),FALSE)</f>
        <v>1996.87</v>
      </c>
      <c r="GT93" s="5">
        <f t="shared" si="197"/>
        <v>1996.87</v>
      </c>
      <c r="GV93" s="212">
        <f>IF(GT93&gt;0,(GT93+SUM(GU$11:GU93))/GS$6-1,"N/A")</f>
        <v>-2.418917400079168E-2</v>
      </c>
      <c r="GW93" s="374">
        <v>0.3</v>
      </c>
    </row>
    <row r="94" spans="1:205" x14ac:dyDescent="0.25">
      <c r="A94">
        <v>84</v>
      </c>
      <c r="B94" s="315">
        <f>'Price Data'!B88</f>
        <v>43222</v>
      </c>
      <c r="C94" s="200">
        <f t="shared" si="143"/>
        <v>21073.365348995143</v>
      </c>
      <c r="D94" s="200">
        <f t="shared" si="113"/>
        <v>0</v>
      </c>
      <c r="E94" s="200">
        <f t="shared" si="171"/>
        <v>6037.7336220636125</v>
      </c>
      <c r="F94" s="200">
        <f t="shared" si="114"/>
        <v>0</v>
      </c>
      <c r="I94" s="315">
        <f t="shared" si="115"/>
        <v>43222</v>
      </c>
      <c r="J94" s="88">
        <f>VLOOKUP(I94,'Price Data'!$B$4:$AD$1048576,MATCH(N$4,'Price Data'!$B$2:$AE$2,0),FALSE)</f>
        <v>65.94</v>
      </c>
      <c r="K94" s="5">
        <f t="shared" si="86"/>
        <v>0</v>
      </c>
      <c r="M94" s="212" t="str">
        <f>IF(K94&gt;0,(K94+SUM(L$11:L94))/J$6-1,"N/A")</f>
        <v>N/A</v>
      </c>
      <c r="N94" s="344">
        <f>IF(VLOOKUP(N$4,Transactions!$C$5:$M$23,7,FALSE)&gt;I94,0,IF(IFERROR(VLOOKUP(N$4,Transactions!$C$39:$N$42,8,FALSE),0)&gt;I94,VLOOKUP(N$4,Transactions!$C$5:$M$23,5,FALSE),VLOOKUP(N$4,Transactions!$C$5:$M$23,5,FALSE)-IFERROR(VLOOKUP(N$4,Transactions!$C$39:$N$42,5,FALSE),0)))</f>
        <v>0</v>
      </c>
      <c r="P94" s="315">
        <f t="shared" si="116"/>
        <v>43222</v>
      </c>
      <c r="Q94" s="88">
        <f>VLOOKUP(P94,'Price Data'!$B$4:$AD$1048576,MATCH(U$4,'Price Data'!$B$2:$AE$2,0),FALSE)</f>
        <v>56.83</v>
      </c>
      <c r="R94" s="5">
        <f t="shared" si="172"/>
        <v>56.83</v>
      </c>
      <c r="T94" s="212">
        <f>IF(R94&gt;0,(R94+SUM(S$11:S94))/Q$6-1,"N/A")</f>
        <v>1.409691629955967E-3</v>
      </c>
      <c r="U94" s="344">
        <f>IF(VLOOKUP(U$4,Transactions!$C$5:$M$23,7,FALSE)&gt;P94,0,IF(IFERROR(VLOOKUP(U$4,Transactions!$C$39:$N$42,8,FALSE),0)&gt;P94,VLOOKUP(U$4,Transactions!$C$5:$M$23,5,FALSE),VLOOKUP(U$4,Transactions!$C$5:$M$23,5,FALSE)-IFERROR(VLOOKUP(U$4,Transactions!$C$39:$N$42,5,FALSE),0)))</f>
        <v>20</v>
      </c>
      <c r="W94" s="315">
        <f t="shared" si="117"/>
        <v>43222</v>
      </c>
      <c r="X94" s="88">
        <f>VLOOKUP(W94,'Price Data'!$B$4:$AD$1048576,MATCH(AB$4,'Price Data'!$B$2:$AE$2,0),FALSE)</f>
        <v>99.62</v>
      </c>
      <c r="Y94" s="5">
        <f t="shared" si="173"/>
        <v>99.62</v>
      </c>
      <c r="Z94" s="79"/>
      <c r="AA94" s="212">
        <f>IF(Y94&gt;0,(Y94+SUM(Z$11:Z94))/X$6-1,"N/A")</f>
        <v>-1.180438448566612E-2</v>
      </c>
      <c r="AB94" s="344">
        <f>IF(VLOOKUP(AB$4,Transactions!$C$5:$M$23,7,FALSE)&gt;W94,0,IF(IFERROR(VLOOKUP(AB$4,Transactions!$C$39:$N$42,8,FALSE),0)&gt;W94,VLOOKUP(AB$4,Transactions!$C$5:$M$23,5,FALSE),VLOOKUP(AB$4,Transactions!$C$5:$M$23,5,FALSE)-IFERROR(VLOOKUP(AB$4,Transactions!$C$39:$N$42,5,FALSE),0)))</f>
        <v>12</v>
      </c>
      <c r="AD94" s="315">
        <f t="shared" si="118"/>
        <v>43222</v>
      </c>
      <c r="AE94" s="88">
        <f>VLOOKUP(AD94,'Price Data'!$B$4:$AD$1048576,MATCH(AI$4,'Price Data'!$B$2:$AE$2,0),FALSE)</f>
        <v>67.489999999999995</v>
      </c>
      <c r="AF94" s="5">
        <f t="shared" si="174"/>
        <v>67.489999999999995</v>
      </c>
      <c r="AG94" s="79"/>
      <c r="AH94" s="212">
        <f>IF(AF94&gt;0,(AF94+SUM(AG$11:AG94))/AE$6-1,"N/A")</f>
        <v>-7.4592074592074731E-2</v>
      </c>
      <c r="AI94" s="344">
        <f>IF(VLOOKUP(AI$4,Transactions!$C$5:$M$23,7,FALSE)&gt;AD94,0,IF(IFERROR(VLOOKUP(AI$4,Transactions!$C$39:$N$42,8,FALSE),0)&gt;AD94,VLOOKUP(AI$4,Transactions!$C$5:$M$23,5,FALSE),VLOOKUP(AI$4,Transactions!$C$5:$M$23,5,FALSE)-IFERROR(VLOOKUP(AI$4,Transactions!$C$39:$N$42,5,FALSE),0)))</f>
        <v>16</v>
      </c>
      <c r="AK94" s="315">
        <f t="shared" si="119"/>
        <v>43222</v>
      </c>
      <c r="AL94" s="88">
        <f>VLOOKUP(AK94,'Price Data'!$B$4:$AD$1048576,MATCH(AP$4,'Price Data'!$B$2:$AE$2,0),FALSE)</f>
        <v>449.01</v>
      </c>
      <c r="AM94" s="5">
        <f t="shared" si="175"/>
        <v>449.01</v>
      </c>
      <c r="AN94" s="79"/>
      <c r="AO94" s="212">
        <f>IF(AM94&gt;0,(AM94+SUM(AN$11:AN94))/AL$6-1,"N/A")</f>
        <v>7.712421436453476E-2</v>
      </c>
      <c r="AP94" s="344">
        <f>IF(VLOOKUP(AP$4,Transactions!$C$5:$M$23,7,FALSE)&gt;AK94,0,IF(IFERROR(VLOOKUP(AP$4,Transactions!$C$39:$N$42,8,FALSE),0)&gt;AK94,VLOOKUP(AP$4,Transactions!$C$5:$M$23,5,FALSE),VLOOKUP(AP$4,Transactions!$C$5:$M$23,5,FALSE)-IFERROR(VLOOKUP(AP$4,Transactions!$C$39:$N$42,5,FALSE),0)))</f>
        <v>3</v>
      </c>
      <c r="AR94" s="315">
        <f t="shared" si="120"/>
        <v>43222</v>
      </c>
      <c r="AS94" s="88">
        <f>VLOOKUP(AR94,'Price Data'!$B$4:$AD$1048576,MATCH(AW$4,'Price Data'!$B$2:$AE$2,0),FALSE)</f>
        <v>100.37</v>
      </c>
      <c r="AT94" s="5">
        <f t="shared" si="176"/>
        <v>100.37</v>
      </c>
      <c r="AU94" s="79"/>
      <c r="AV94" s="212">
        <f>IF(AT94&gt;0,(AT94+SUM(AU$11:AU94))/AS$6-1,"N/A")</f>
        <v>6.8881856540084385E-2</v>
      </c>
      <c r="AW94" s="344">
        <f>IF(VLOOKUP(AW$4,Transactions!$C$5:$M$23,7,FALSE)&gt;AR94,0,IF(IFERROR(VLOOKUP(AW$4,Transactions!$C$39:$N$42,8,FALSE),0)&gt;AR94,VLOOKUP(AW$4,Transactions!$C$5:$M$23,5,FALSE),VLOOKUP(AW$4,Transactions!$C$5:$M$23,5,FALSE)-IFERROR(VLOOKUP(AW$4,Transactions!$C$39:$N$42,5,FALSE),0)))</f>
        <v>10</v>
      </c>
      <c r="AY94" s="315">
        <f t="shared" si="121"/>
        <v>43222</v>
      </c>
      <c r="AZ94" s="88">
        <f>VLOOKUP(AY94,'Price Data'!$B$4:$AD$1048576,MATCH(BD$4,'Price Data'!$B$2:$AE$2,0),FALSE)</f>
        <v>122.82</v>
      </c>
      <c r="BA94" s="5">
        <f t="shared" si="177"/>
        <v>122.82</v>
      </c>
      <c r="BB94" s="79"/>
      <c r="BC94" s="212">
        <f>IF(BA94&gt;0,(BA94+SUM(BB$11:BB94))/AZ$6-1,"N/A")</f>
        <v>5.9706643658326009E-2</v>
      </c>
      <c r="BD94" s="344">
        <f>IF(VLOOKUP(BD$4,Transactions!$C$5:$M$23,7,FALSE)&gt;AY94,0,IF(IFERROR(VLOOKUP(BD$4,Transactions!$C$39:$N$42,8,FALSE),0)&gt;AY94,VLOOKUP(BD$4,Transactions!$C$5:$M$23,5,FALSE),VLOOKUP(BD$4,Transactions!$C$5:$M$23,5,FALSE)-IFERROR(VLOOKUP(BD$4,Transactions!$C$39:$N$42,5,FALSE),0)))</f>
        <v>9</v>
      </c>
      <c r="BF94" s="315">
        <f t="shared" si="122"/>
        <v>43222</v>
      </c>
      <c r="BG94" s="88">
        <f>VLOOKUP(BF94,'Price Data'!$B$4:$AD$1048576,MATCH(BK$4,'Price Data'!$B$2:$AE$2,0),FALSE)</f>
        <v>51.5</v>
      </c>
      <c r="BH94" s="5">
        <f t="shared" si="178"/>
        <v>51.5</v>
      </c>
      <c r="BI94" s="79"/>
      <c r="BJ94" s="212">
        <f>IF(BH94&gt;0,(BH94+SUM(BI$11:BI94))/BG$6-1,"N/A")</f>
        <v>-0.14654046997389036</v>
      </c>
      <c r="BK94" s="344">
        <f>IF(VLOOKUP(BK$4,Transactions!$C$5:$M$23,7,FALSE)&gt;BF94,0,IF(IFERROR(VLOOKUP(BK$4,Transactions!$C$39:$N$42,8,FALSE),0)&gt;BF94,VLOOKUP(BK$4,Transactions!$C$5:$M$23,5,FALSE),VLOOKUP(BK$4,Transactions!$C$5:$M$23,5,FALSE)-IFERROR(VLOOKUP(BK$4,Transactions!$C$39:$N$42,5,FALSE),0)))</f>
        <v>10</v>
      </c>
      <c r="BM94" s="315">
        <f t="shared" si="123"/>
        <v>43222</v>
      </c>
      <c r="BN94" s="88">
        <f>VLOOKUP(BM94,'Price Data'!$B$4:$AD$1048576,MATCH(BR$4,'Price Data'!$B$2:$AE$2,0),FALSE)</f>
        <v>50.53</v>
      </c>
      <c r="BO94" s="5">
        <f t="shared" si="179"/>
        <v>50.53</v>
      </c>
      <c r="BP94" s="79"/>
      <c r="BQ94" s="212">
        <f>IF(BO94&gt;0,(BO94+SUM(BP$11:BP94))/BN$6-1,"N/A")</f>
        <v>-9.5852895148669237E-3</v>
      </c>
      <c r="BR94" s="344">
        <f>IF(VLOOKUP(BR$4,Transactions!$C$5:$M$23,7,FALSE)&gt;BM94,0,IF(IFERROR(VLOOKUP(BR$4,Transactions!$C$39:$N$42,8,FALSE),0)&gt;BM94,VLOOKUP(BR$4,Transactions!$C$5:$M$23,5,FALSE),VLOOKUP(BR$4,Transactions!$C$5:$M$23,5,FALSE)-IFERROR(VLOOKUP(BR$4,Transactions!$C$39:$N$42,5,FALSE),0)))</f>
        <v>12</v>
      </c>
      <c r="BT94" s="315">
        <f t="shared" si="124"/>
        <v>43222</v>
      </c>
      <c r="BU94" s="88">
        <f>VLOOKUP(BT94,'Price Data'!$B$4:$AD$1048576,MATCH(BY$4,'Price Data'!$B$2:$AE$2,0),FALSE)</f>
        <v>86.63</v>
      </c>
      <c r="BV94" s="5">
        <f t="shared" si="180"/>
        <v>86.63</v>
      </c>
      <c r="BW94" s="79"/>
      <c r="BX94" s="212">
        <f>IF(BV94&gt;0,(BV94+SUM(BW$11:BW94))/BU$6-1,"N/A")</f>
        <v>-3.3667070084717809E-2</v>
      </c>
      <c r="BY94" s="344">
        <f>IF(VLOOKUP(BY$4,Transactions!$C$5:$M$23,7,FALSE)&gt;BT94,0,IF(IFERROR(VLOOKUP(BY$4,Transactions!$C$39:$N$42,8,FALSE),0)&gt;BT94,VLOOKUP(BY$4,Transactions!$C$5:$M$23,5,FALSE),VLOOKUP(BY$4,Transactions!$C$5:$M$23,5,FALSE)-IFERROR(VLOOKUP(BY$4,Transactions!$C$39:$N$42,5,FALSE),0)))</f>
        <v>11</v>
      </c>
      <c r="CA94" s="315">
        <f t="shared" si="125"/>
        <v>43222</v>
      </c>
      <c r="CB94" s="88">
        <f>VLOOKUP(CA94,'Price Data'!$B$4:$AD$1048576,MATCH(CF$4,'Price Data'!$B$2:$AE$2,0),FALSE)</f>
        <v>226.8</v>
      </c>
      <c r="CC94" s="5">
        <f t="shared" si="181"/>
        <v>226.8</v>
      </c>
      <c r="CD94" s="79"/>
      <c r="CE94" s="212">
        <f>IF(CC94&gt;0,(CC94+SUM(CD$11:CD94))/CB$6-1,"N/A")</f>
        <v>-5.4687841799010428E-3</v>
      </c>
      <c r="CF94" s="344">
        <f>IF(VLOOKUP(CF$4,Transactions!$C$5:$M$23,7,FALSE)&gt;CA94,0,IF(IFERROR(VLOOKUP(CF$4,Transactions!$C$39:$N$42,8,FALSE),0)&gt;CA94,VLOOKUP(CF$4,Transactions!$C$5:$M$23,5,FALSE),VLOOKUP(CF$4,Transactions!$C$5:$M$23,5,FALSE)-IFERROR(VLOOKUP(CF$4,Transactions!$C$39:$N$42,5,FALSE),0)))</f>
        <v>6</v>
      </c>
      <c r="CH94" s="315">
        <f t="shared" si="126"/>
        <v>43222</v>
      </c>
      <c r="CI94" s="88">
        <f>VLOOKUP(CH94,'Price Data'!$B$4:$AD$1048576,MATCH(CM$4,'Price Data'!$B$2:$AE$2,0),FALSE)</f>
        <v>71.73</v>
      </c>
      <c r="CJ94" s="5">
        <f t="shared" si="182"/>
        <v>71.73</v>
      </c>
      <c r="CK94" s="79"/>
      <c r="CL94" s="212">
        <f>IF(CJ94&gt;0,(CJ94+SUM(CK$11:CK94))/CI$6-1,"N/A")</f>
        <v>-2.5672371638141844E-2</v>
      </c>
      <c r="CM94" s="344">
        <f>IF(VLOOKUP(CM$4,Transactions!$C$5:$M$23,7,FALSE)&gt;CH94,0,IF(IFERROR(VLOOKUP(CM$4,Transactions!$C$39:$N$42,8,FALSE),0)&gt;CH94,VLOOKUP(CM$4,Transactions!$C$5:$M$23,5,FALSE),VLOOKUP(CM$4,Transactions!$C$5:$M$23,5,FALSE)-IFERROR(VLOOKUP(CM$4,Transactions!$C$39:$N$42,5,FALSE),0)))</f>
        <v>19</v>
      </c>
      <c r="CO94" s="315">
        <f t="shared" si="127"/>
        <v>43222</v>
      </c>
      <c r="CP94" s="88">
        <f>VLOOKUP(CO94,'Price Data'!$B$4:$AD$1048576,MATCH(CT$4,'Price Data'!$B$2:$AE$2,0),FALSE)</f>
        <v>118.35</v>
      </c>
      <c r="CQ94" s="5">
        <f t="shared" si="183"/>
        <v>118.35</v>
      </c>
      <c r="CR94" s="79"/>
      <c r="CS94" s="212">
        <f>IF(CQ94&gt;0,(CQ94+SUM(CR$11:CR94))/CP$6-1,"N/A")</f>
        <v>5.5980776076895555E-2</v>
      </c>
      <c r="CT94" s="344">
        <f>IF(VLOOKUP(CT$4,Transactions!$C$5:$M$23,7,FALSE)&gt;CO94,0,IF(IFERROR(VLOOKUP(CT$4,Transactions!$C$39:$N$42,8,FALSE),0)&gt;CO94,VLOOKUP(CT$4,Transactions!$C$5:$M$23,5,FALSE),VLOOKUP(CT$4,Transactions!$C$5:$M$23,5,FALSE)-IFERROR(VLOOKUP(CT$4,Transactions!$C$39:$N$42,5,FALSE),0)))</f>
        <v>7</v>
      </c>
      <c r="CV94" s="315">
        <f t="shared" si="128"/>
        <v>43222</v>
      </c>
      <c r="CW94" s="88">
        <f>VLOOKUP(CV94,'Price Data'!$B$4:$AD$1048576,MATCH(DA$4,'Price Data'!$B$2:$AE$2,0),FALSE)</f>
        <v>187.72</v>
      </c>
      <c r="CX94" s="5">
        <f t="shared" si="184"/>
        <v>187.72</v>
      </c>
      <c r="CY94" s="79"/>
      <c r="CZ94" s="212">
        <f>IF(CX94&gt;0,(CX94+SUM(CY$11:CY94))/CW$6-1,"N/A")</f>
        <v>1.4884907766732347E-4</v>
      </c>
      <c r="DA94" s="344">
        <f>IF(VLOOKUP(DA$4,Transactions!$C$5:$M$23,7,FALSE)&gt;CV94,0,IF(IFERROR(VLOOKUP(DA$4,Transactions!$C$39:$N$42,8,FALSE),0)&gt;CV94,VLOOKUP(DA$4,Transactions!$C$5:$M$23,5,FALSE),VLOOKUP(DA$4,Transactions!$C$5:$M$23,5,FALSE)-IFERROR(VLOOKUP(DA$4,Transactions!$C$39:$N$42,5,FALSE),0)))</f>
        <v>9.4038062835574934</v>
      </c>
      <c r="DC94" s="315">
        <f t="shared" si="129"/>
        <v>43222</v>
      </c>
      <c r="DD94" s="88">
        <f>VLOOKUP(DC94,'Price Data'!$B$4:$AD$1048576,MATCH(DH$4,'Price Data'!$B$2:$AE$2,0),FALSE)</f>
        <v>156.38999999999999</v>
      </c>
      <c r="DE94" s="5">
        <f t="shared" si="185"/>
        <v>156.38999999999999</v>
      </c>
      <c r="DF94" s="79"/>
      <c r="DG94" s="212">
        <f>IF(DE94&gt;0,(DE94+SUM(DF$11:DF94))/DD$6-1,"N/A")</f>
        <v>-7.1758234810646027E-3</v>
      </c>
      <c r="DH94" s="344">
        <f>IF(VLOOKUP(DH$4,Transactions!$C$5:$M$23,7,FALSE)&gt;DC94,0,IF(IFERROR(VLOOKUP(DH$4,Transactions!$C$39:$N$42,8,FALSE),0)&gt;DC94,VLOOKUP(DH$4,Transactions!$C$5:$M$23,5,FALSE),VLOOKUP(DH$4,Transactions!$C$5:$M$23,5,FALSE)-IFERROR(VLOOKUP(DH$4,Transactions!$C$39:$N$42,5,FALSE),0)))</f>
        <v>17.508490526540918</v>
      </c>
      <c r="DJ94" s="315">
        <f t="shared" si="130"/>
        <v>43222</v>
      </c>
      <c r="DK94" s="88">
        <f>VLOOKUP(DJ94,'Price Data'!$B$4:$AD$1048576,MATCH(DO$4,'Price Data'!$B$2:$AE$2,0),FALSE)</f>
        <v>240.6</v>
      </c>
      <c r="DL94" s="5">
        <f t="shared" si="186"/>
        <v>240.6</v>
      </c>
      <c r="DN94" s="212">
        <f>IF(DL94&gt;0,(DL94+SUM(DM$11:DM94))/DK$6-1,"N/A")</f>
        <v>-3.3628602348791614E-2</v>
      </c>
      <c r="DO94" s="344">
        <f>IF(VLOOKUP(DO$4,Transactions!$C$5:$M$23,7,FALSE)&gt;DJ94,0,IF(IFERROR(VLOOKUP(DO$4,Transactions!$C$39:$N$42,8,FALSE),0)&gt;DJ94,VLOOKUP(DO$4,Transactions!$C$5:$M$23,5,FALSE),VLOOKUP(DO$4,Transactions!$C$5:$M$23,5,FALSE)-IFERROR(VLOOKUP(DO$4,Transactions!$C$39:$N$42,5,FALSE),0)))</f>
        <v>8</v>
      </c>
      <c r="DQ94" s="315">
        <f t="shared" si="131"/>
        <v>43222</v>
      </c>
      <c r="DR94" s="88">
        <f>VLOOKUP(DQ94,'Price Data'!$B$4:$AD$1048576,MATCH(DV$4,'Price Data'!$B$2:$AE$2,0),FALSE)</f>
        <v>93.51</v>
      </c>
      <c r="DS94" s="5">
        <f t="shared" si="187"/>
        <v>93.51</v>
      </c>
      <c r="DT94" s="79"/>
      <c r="DU94" s="212">
        <f>IF(DS94&gt;0,(DS94+SUM(DT$11:DT94))/DR$6-1,"N/A")</f>
        <v>9.8082768295534306E-2</v>
      </c>
      <c r="DV94" s="344">
        <f>IF(VLOOKUP(DV$4,Transactions!$C$5:$M$23,7,FALSE)&gt;DQ94,0,IF(IFERROR(VLOOKUP(DV$4,Transactions!$C$39:$N$42,8,FALSE),0)&gt;DQ94,VLOOKUP(DV$4,Transactions!$C$5:$M$23,5,FALSE),VLOOKUP(DV$4,Transactions!$C$5:$M$23,5,FALSE)-IFERROR(VLOOKUP(DV$4,Transactions!$C$39:$N$42,5,FALSE),0)))</f>
        <v>23</v>
      </c>
      <c r="DX94" s="315">
        <f t="shared" si="132"/>
        <v>43222</v>
      </c>
      <c r="DY94" s="88">
        <f>VLOOKUP(DX94,'Price Data'!$B$4:$AD$1048576,MATCH(EC$4,'Price Data'!$B$2:$AE$2,0),FALSE)</f>
        <v>68.260000000000005</v>
      </c>
      <c r="DZ94" s="5">
        <f t="shared" si="188"/>
        <v>0</v>
      </c>
      <c r="EA94" s="79"/>
      <c r="EB94" s="212" t="str">
        <f>IF(DZ94&gt;0,(DZ94+SUM(EA$11:EA94))/DY$6-1,"N/A")</f>
        <v>N/A</v>
      </c>
      <c r="EC94" s="344">
        <f>IF(VLOOKUP(EC$4,Transactions!$C$5:$M$23,7,FALSE)&gt;DX94,0,IF(IFERROR(VLOOKUP(EC$4,Transactions!$C$39:$N$42,8,FALSE),0)&gt;DX94,VLOOKUP(EC$4,Transactions!$C$5:$M$23,5,FALSE),VLOOKUP(EC$4,Transactions!$C$5:$M$23,5,FALSE)-IFERROR(VLOOKUP(EC$4,Transactions!$C$39:$N$42,5,FALSE),0)))</f>
        <v>0</v>
      </c>
      <c r="EF94" s="315">
        <f t="shared" si="133"/>
        <v>43222</v>
      </c>
      <c r="EG94" s="88">
        <f>VLOOKUP(EF94,'Price Data'!$B$4:$AD$1048576,MATCH(EK$4,'Price Data'!$B$2:$AE$2,0),FALSE)</f>
        <v>10.73</v>
      </c>
      <c r="EH94" s="5">
        <f t="shared" si="189"/>
        <v>10.73</v>
      </c>
      <c r="EI94" s="79"/>
      <c r="EJ94" s="212">
        <f>IF(EH94&gt;0,(EH94+SUM(EI$11:EI94))/EG$6-1,"N/A")</f>
        <v>-7.4349442379173514E-4</v>
      </c>
      <c r="EK94" s="344">
        <f>IF(VLOOKUP(EK$4,Transactions!$C$26:$M$34,7,FALSE)&gt;EF94,0,IF(IFERROR(VLOOKUP(EK$4,Transactions!$C$45:$N131,8,FALSE),0)&gt;EF94,VLOOKUP(EK$4,Transactions!$C$26:$M$34,5,FALSE),VLOOKUP(EK$4,Transactions!$C$26:$M$34,5,FALSE)-IFERROR(VLOOKUP(EK$4,Transactions!$C$45:$N$47,5,FALSE),0)))</f>
        <v>181.2267657992565</v>
      </c>
      <c r="EM94" s="315">
        <f t="shared" si="134"/>
        <v>43222</v>
      </c>
      <c r="EN94" s="88">
        <f>VLOOKUP(EM94,'Price Data'!$B$4:$AD$1048576,MATCH(ER$4,'Price Data'!$B$2:$AE$2,0),FALSE)</f>
        <v>85.37</v>
      </c>
      <c r="EO94" s="5">
        <f t="shared" si="190"/>
        <v>85.37</v>
      </c>
      <c r="EP94" s="79"/>
      <c r="EQ94" s="212">
        <f>IF(EO94&gt;0,(EO94+SUM(EP$11:EP94))/EN$6-1,"N/A")</f>
        <v>-5.3976621590648977E-3</v>
      </c>
      <c r="ER94" s="344">
        <f>IF(VLOOKUP(ER$4,Transactions!$C$26:$M$34,7,FALSE)&gt;EM94,0,IF(IFERROR(VLOOKUP(ER$4,Transactions!$C$45:$N131,8,FALSE),0)&gt;EM94,VLOOKUP(ER$4,Transactions!$C$26:$M$34,5,FALSE),VLOOKUP(ER$4,Transactions!$C$26:$M$34,5,FALSE)-IFERROR(VLOOKUP(ER$4,Transactions!$C$45:$N$47,5,FALSE),0)))</f>
        <v>0</v>
      </c>
      <c r="ET94" s="315">
        <f t="shared" si="135"/>
        <v>43222</v>
      </c>
      <c r="EU94" s="88">
        <f>VLOOKUP(ET94,'Price Data'!$B$4:$AD$1048576,MATCH(EY$4,'Price Data'!$B$2:$AE$2,0),FALSE)</f>
        <v>83.33</v>
      </c>
      <c r="EV94" s="5">
        <f t="shared" si="191"/>
        <v>83.33</v>
      </c>
      <c r="EW94" s="79"/>
      <c r="EX94" s="212">
        <f>IF(EV94&gt;0,(EV94+SUM(EW$11:EW94))/EU$6-1,"N/A")</f>
        <v>-3.5587595834763674E-2</v>
      </c>
      <c r="EY94" s="344">
        <f>IF(VLOOKUP(EY$4,Transactions!$C$26:$M$34,7,FALSE)&gt;ET94,0,IF(IFERROR(VLOOKUP(EY$4,Transactions!$C$45:$N131,8,FALSE),0)&gt;ET94,VLOOKUP(EY$4,Transactions!$C$26:$M$34,5,FALSE),VLOOKUP(EY$4,Transactions!$C$26:$M$34,5,FALSE)-IFERROR(VLOOKUP(EY$4,Transactions!$C$45:$N$47,5,FALSE),0)))</f>
        <v>12.608879734523402</v>
      </c>
      <c r="FA94" s="315">
        <f t="shared" si="136"/>
        <v>43222</v>
      </c>
      <c r="FB94" s="88">
        <f>VLOOKUP(FA94,'Price Data'!$B$4:$AD$1048576,MATCH(FF$4,'Price Data'!$B$2:$AE$2,0),FALSE)</f>
        <v>49.64</v>
      </c>
      <c r="FC94" s="5">
        <f t="shared" si="192"/>
        <v>49.64</v>
      </c>
      <c r="FD94" s="79"/>
      <c r="FE94" s="212">
        <f>IF(FC94&gt;0,(FC94+SUM(FD$11:FD94))/FB$6-1,"N/A")</f>
        <v>-2.31714452896431E-2</v>
      </c>
      <c r="FF94" s="344">
        <f>IF(VLOOKUP(FF$4,Transactions!$C$26:$M$34,7,FALSE)&gt;FA94,0,IF(IFERROR(VLOOKUP(FF$4,Transactions!$C$45:$N131,8,FALSE),0)&gt;FA94,VLOOKUP(FF$4,Transactions!$C$26:$M$34,5,FALSE),VLOOKUP(FF$4,Transactions!$C$26:$M$34,5,FALSE)-IFERROR(VLOOKUP(FF$4,Transactions!$C$45:$N$47,5,FALSE),0)))</f>
        <v>20.356738833625901</v>
      </c>
      <c r="FH94" s="315">
        <f t="shared" si="137"/>
        <v>43222</v>
      </c>
      <c r="FI94" s="88">
        <f>VLOOKUP(FH94,'Price Data'!$B$4:$AD$1048576,MATCH(FM$4,'Price Data'!$B$2:$AE$2,0),FALSE)</f>
        <v>24.16</v>
      </c>
      <c r="FJ94" s="5">
        <f t="shared" si="193"/>
        <v>24.16</v>
      </c>
      <c r="FL94" s="212">
        <f>IF(FJ94&gt;0,(FJ94+SUM(FK$11:FK93))/FI$6-1,"N/A")</f>
        <v>-9.0349075975371118E-4</v>
      </c>
      <c r="FM94" s="344">
        <f>IF(VLOOKUP(FM$4,Transactions!$C$26:$M$34,7,FALSE)&gt;FH94,0,IF(IFERROR(VLOOKUP(FM$4,Transactions!$C$45:$N131,8,FALSE),0)&gt;FH94,VLOOKUP(FM$4,Transactions!$C$26:$M$34,5,FALSE),VLOOKUP(FM$4,Transactions!$C$26:$M$34,5,FALSE)-IFERROR(VLOOKUP(FM$4,Transactions!$C$45:$N$47,5,FALSE),0)))</f>
        <v>64.516221765913755</v>
      </c>
      <c r="FO94" s="315">
        <f t="shared" si="138"/>
        <v>43222</v>
      </c>
      <c r="FP94" s="88">
        <f>VLOOKUP(FO94,'Price Data'!$B$4:$AD$1048576,MATCH(FT$4,'Price Data'!$B$2:$AE$2,0),FALSE)</f>
        <v>101.37</v>
      </c>
      <c r="FQ94" s="5">
        <f t="shared" si="194"/>
        <v>101.37</v>
      </c>
      <c r="FR94" s="79"/>
      <c r="FS94" s="212">
        <f>IF(FQ94&gt;0,(FQ94+SUM(FR$11:FR94))/FP$6-1,"N/A")</f>
        <v>-3.3219664677465066E-2</v>
      </c>
      <c r="FT94" s="344">
        <f>IF(VLOOKUP(FT$4,Transactions!$C$26:$M$34,7,FALSE)&gt;FO94,0,IF(IFERROR(VLOOKUP(FT$4,Transactions!$C$45:$N131,8,FALSE),0)&gt;FO94,VLOOKUP(FT$4,Transactions!$C$26:$M$34,5,FALSE),VLOOKUP(FT$4,Transactions!$C$26:$M$34,5,FALSE)-IFERROR(VLOOKUP(FT$4,Transactions!$C$45:$N$47,5,FALSE),0)))</f>
        <v>4.6685611442644692</v>
      </c>
      <c r="FV94" s="315">
        <f t="shared" si="139"/>
        <v>43222</v>
      </c>
      <c r="FW94" s="88">
        <f>VLOOKUP(FV94,'Price Data'!$B$4:$AD$1048576,MATCH(GA$4,'Price Data'!$B$2:$AE$2,0),FALSE)</f>
        <v>108.66</v>
      </c>
      <c r="FX94" s="5">
        <f t="shared" si="195"/>
        <v>0</v>
      </c>
      <c r="FY94" s="79"/>
      <c r="FZ94" s="212" t="str">
        <f>IF(FX94&gt;0,(FX94+SUM(FY$11:FY94))/FW$6-1,"N/A")</f>
        <v>N/A</v>
      </c>
      <c r="GA94" s="344">
        <f>IF(VLOOKUP(GA$4,Transactions!$C$26:$M$34,7,FALSE)&gt;FV94,0,IF(IFERROR(VLOOKUP(GA$4,Transactions!$C$45:$N131,8,FALSE),0)&gt;FV94,VLOOKUP(GA$4,Transactions!$C$26:$M$34,5,FALSE),VLOOKUP(GA$4,Transactions!$C$26:$M$34,5,FALSE)-IFERROR(VLOOKUP(GA$4,Transactions!$C$45:$N$47,5,FALSE),0)))</f>
        <v>0</v>
      </c>
      <c r="GD94" s="315">
        <f t="shared" si="140"/>
        <v>43222</v>
      </c>
      <c r="GE94" s="88">
        <f>VLOOKUP(GD94,'Price Data'!$B$4:$AD$1048576,MATCH(GI$4,'Price Data'!$B$2:$AE$2,0),FALSE)</f>
        <v>1564.5719999999999</v>
      </c>
      <c r="GF94" s="5">
        <f t="shared" si="196"/>
        <v>1564.5719999999999</v>
      </c>
      <c r="GH94" s="212">
        <f>IF(GF94&gt;0,(GF94+SUM(GG$11:GG94))/GE$6-1,"N/A")</f>
        <v>-1.1497564396595883E-2</v>
      </c>
      <c r="GI94" s="374">
        <v>0.5</v>
      </c>
      <c r="GK94" s="315">
        <f t="shared" si="141"/>
        <v>43222</v>
      </c>
      <c r="GL94" s="88">
        <f>VLOOKUP(GK94,'Price Data'!$B$4:$AD$1048576,MATCH(GP$4,'Price Data'!$B$2:$AE$2,0),FALSE)</f>
        <v>2076.69</v>
      </c>
      <c r="GM94" s="5">
        <f t="shared" si="112"/>
        <v>2076.69</v>
      </c>
      <c r="GN94" s="79"/>
      <c r="GO94" s="212">
        <f>IF(GM94&gt;0,(GM94+SUM(GN$11:GN94))/GL$6-1,"N/A")</f>
        <v>-1.2721956785281208E-2</v>
      </c>
      <c r="GP94" s="374">
        <v>0.2</v>
      </c>
      <c r="GR94" s="315">
        <f t="shared" si="142"/>
        <v>43222</v>
      </c>
      <c r="GS94" s="88">
        <f>VLOOKUP(GR94,'Price Data'!$B$4:$AD$1048576,MATCH(GW$4,'Price Data'!$B$2:$AE$2,0),FALSE)</f>
        <v>1997.74</v>
      </c>
      <c r="GT94" s="5">
        <f t="shared" si="197"/>
        <v>1997.74</v>
      </c>
      <c r="GV94" s="212">
        <f>IF(GT94&gt;0,(GT94+SUM(GU$11:GU94))/GS$6-1,"N/A")</f>
        <v>-2.3764030942595826E-2</v>
      </c>
      <c r="GW94" s="374">
        <v>0.3</v>
      </c>
    </row>
    <row r="95" spans="1:205" x14ac:dyDescent="0.25">
      <c r="A95">
        <v>85</v>
      </c>
      <c r="B95" s="315">
        <f>'Price Data'!B89</f>
        <v>43223</v>
      </c>
      <c r="C95" s="200">
        <f t="shared" si="143"/>
        <v>21102.087649639623</v>
      </c>
      <c r="D95" s="200">
        <f t="shared" si="113"/>
        <v>0</v>
      </c>
      <c r="E95" s="200">
        <f t="shared" si="171"/>
        <v>6044.670985597756</v>
      </c>
      <c r="F95" s="200">
        <f t="shared" si="114"/>
        <v>0</v>
      </c>
      <c r="I95" s="315">
        <f t="shared" si="115"/>
        <v>43223</v>
      </c>
      <c r="J95" s="88">
        <f>VLOOKUP(I95,'Price Data'!$B$4:$AD$1048576,MATCH(N$4,'Price Data'!$B$2:$AE$2,0),FALSE)</f>
        <v>62.27</v>
      </c>
      <c r="K95" s="5">
        <f t="shared" si="86"/>
        <v>0</v>
      </c>
      <c r="M95" s="212" t="str">
        <f>IF(K95&gt;0,(K95+SUM(L$11:L95))/J$6-1,"N/A")</f>
        <v>N/A</v>
      </c>
      <c r="N95" s="344">
        <f>IF(VLOOKUP(N$4,Transactions!$C$5:$M$23,7,FALSE)&gt;I95,0,IF(IFERROR(VLOOKUP(N$4,Transactions!$C$39:$N$42,8,FALSE),0)&gt;I95,VLOOKUP(N$4,Transactions!$C$5:$M$23,5,FALSE),VLOOKUP(N$4,Transactions!$C$5:$M$23,5,FALSE)-IFERROR(VLOOKUP(N$4,Transactions!$C$39:$N$42,5,FALSE),0)))</f>
        <v>0</v>
      </c>
      <c r="P95" s="315">
        <f t="shared" si="116"/>
        <v>43223</v>
      </c>
      <c r="Q95" s="88">
        <f>VLOOKUP(P95,'Price Data'!$B$4:$AD$1048576,MATCH(U$4,'Price Data'!$B$2:$AE$2,0),FALSE)</f>
        <v>57.09</v>
      </c>
      <c r="R95" s="5">
        <f t="shared" si="172"/>
        <v>57.09</v>
      </c>
      <c r="T95" s="212">
        <f>IF(R95&gt;0,(R95+SUM(S$11:S95))/Q$6-1,"N/A")</f>
        <v>5.9911894273128041E-3</v>
      </c>
      <c r="U95" s="344">
        <f>IF(VLOOKUP(U$4,Transactions!$C$5:$M$23,7,FALSE)&gt;P95,0,IF(IFERROR(VLOOKUP(U$4,Transactions!$C$39:$N$42,8,FALSE),0)&gt;P95,VLOOKUP(U$4,Transactions!$C$5:$M$23,5,FALSE),VLOOKUP(U$4,Transactions!$C$5:$M$23,5,FALSE)-IFERROR(VLOOKUP(U$4,Transactions!$C$39:$N$42,5,FALSE),0)))</f>
        <v>20</v>
      </c>
      <c r="W95" s="315">
        <f t="shared" si="117"/>
        <v>43223</v>
      </c>
      <c r="X95" s="88">
        <f>VLOOKUP(W95,'Price Data'!$B$4:$AD$1048576,MATCH(AB$4,'Price Data'!$B$2:$AE$2,0),FALSE)</f>
        <v>98.76</v>
      </c>
      <c r="Y95" s="5">
        <f t="shared" si="173"/>
        <v>98.76</v>
      </c>
      <c r="Z95" s="79"/>
      <c r="AA95" s="212">
        <f>IF(Y95&gt;0,(Y95+SUM(Z$11:Z95))/X$6-1,"N/A")</f>
        <v>-2.033528419799624E-2</v>
      </c>
      <c r="AB95" s="344">
        <f>IF(VLOOKUP(AB$4,Transactions!$C$5:$M$23,7,FALSE)&gt;W95,0,IF(IFERROR(VLOOKUP(AB$4,Transactions!$C$39:$N$42,8,FALSE),0)&gt;W95,VLOOKUP(AB$4,Transactions!$C$5:$M$23,5,FALSE),VLOOKUP(AB$4,Transactions!$C$5:$M$23,5,FALSE)-IFERROR(VLOOKUP(AB$4,Transactions!$C$39:$N$42,5,FALSE),0)))</f>
        <v>12</v>
      </c>
      <c r="AD95" s="315">
        <f t="shared" si="118"/>
        <v>43223</v>
      </c>
      <c r="AE95" s="88">
        <f>VLOOKUP(AD95,'Price Data'!$B$4:$AD$1048576,MATCH(AI$4,'Price Data'!$B$2:$AE$2,0),FALSE)</f>
        <v>66.05</v>
      </c>
      <c r="AF95" s="5">
        <f t="shared" si="174"/>
        <v>66.05</v>
      </c>
      <c r="AG95" s="79"/>
      <c r="AH95" s="212">
        <f>IF(AF95&gt;0,(AF95+SUM(AG$11:AG95))/AE$6-1,"N/A")</f>
        <v>-9.4337035513506251E-2</v>
      </c>
      <c r="AI95" s="344">
        <f>IF(VLOOKUP(AI$4,Transactions!$C$5:$M$23,7,FALSE)&gt;AD95,0,IF(IFERROR(VLOOKUP(AI$4,Transactions!$C$39:$N$42,8,FALSE),0)&gt;AD95,VLOOKUP(AI$4,Transactions!$C$5:$M$23,5,FALSE),VLOOKUP(AI$4,Transactions!$C$5:$M$23,5,FALSE)-IFERROR(VLOOKUP(AI$4,Transactions!$C$39:$N$42,5,FALSE),0)))</f>
        <v>16</v>
      </c>
      <c r="AK95" s="315">
        <f t="shared" si="119"/>
        <v>43223</v>
      </c>
      <c r="AL95" s="88">
        <f>VLOOKUP(AK95,'Price Data'!$B$4:$AD$1048576,MATCH(AP$4,'Price Data'!$B$2:$AE$2,0),FALSE)</f>
        <v>448.24</v>
      </c>
      <c r="AM95" s="5">
        <f t="shared" si="175"/>
        <v>448.24</v>
      </c>
      <c r="AN95" s="79"/>
      <c r="AO95" s="212">
        <f>IF(AM95&gt;0,(AM95+SUM(AN$11:AN95))/AL$6-1,"N/A")</f>
        <v>7.5277071438852428E-2</v>
      </c>
      <c r="AP95" s="344">
        <f>IF(VLOOKUP(AP$4,Transactions!$C$5:$M$23,7,FALSE)&gt;AK95,0,IF(IFERROR(VLOOKUP(AP$4,Transactions!$C$39:$N$42,8,FALSE),0)&gt;AK95,VLOOKUP(AP$4,Transactions!$C$5:$M$23,5,FALSE),VLOOKUP(AP$4,Transactions!$C$5:$M$23,5,FALSE)-IFERROR(VLOOKUP(AP$4,Transactions!$C$39:$N$42,5,FALSE),0)))</f>
        <v>3</v>
      </c>
      <c r="AR95" s="315">
        <f t="shared" si="120"/>
        <v>43223</v>
      </c>
      <c r="AS95" s="88">
        <f>VLOOKUP(AR95,'Price Data'!$B$4:$AD$1048576,MATCH(AW$4,'Price Data'!$B$2:$AE$2,0),FALSE)</f>
        <v>100.28</v>
      </c>
      <c r="AT95" s="5">
        <f t="shared" si="176"/>
        <v>100.28</v>
      </c>
      <c r="AU95" s="79"/>
      <c r="AV95" s="212">
        <f>IF(AT95&gt;0,(AT95+SUM(AU$11:AU95))/AS$6-1,"N/A")</f>
        <v>6.7932489451476785E-2</v>
      </c>
      <c r="AW95" s="344">
        <f>IF(VLOOKUP(AW$4,Transactions!$C$5:$M$23,7,FALSE)&gt;AR95,0,IF(IFERROR(VLOOKUP(AW$4,Transactions!$C$39:$N$42,8,FALSE),0)&gt;AR95,VLOOKUP(AW$4,Transactions!$C$5:$M$23,5,FALSE),VLOOKUP(AW$4,Transactions!$C$5:$M$23,5,FALSE)-IFERROR(VLOOKUP(AW$4,Transactions!$C$39:$N$42,5,FALSE),0)))</f>
        <v>10</v>
      </c>
      <c r="AY95" s="315">
        <f t="shared" si="121"/>
        <v>43223</v>
      </c>
      <c r="AZ95" s="88">
        <f>VLOOKUP(AY95,'Price Data'!$B$4:$AD$1048576,MATCH(BD$4,'Price Data'!$B$2:$AE$2,0),FALSE)</f>
        <v>124.41</v>
      </c>
      <c r="BA95" s="5">
        <f t="shared" si="177"/>
        <v>124.41</v>
      </c>
      <c r="BB95" s="79"/>
      <c r="BC95" s="212">
        <f>IF(BA95&gt;0,(BA95+SUM(BB$11:BB95))/AZ$6-1,"N/A")</f>
        <v>7.3425366695426986E-2</v>
      </c>
      <c r="BD95" s="344">
        <f>IF(VLOOKUP(BD$4,Transactions!$C$5:$M$23,7,FALSE)&gt;AY95,0,IF(IFERROR(VLOOKUP(BD$4,Transactions!$C$39:$N$42,8,FALSE),0)&gt;AY95,VLOOKUP(BD$4,Transactions!$C$5:$M$23,5,FALSE),VLOOKUP(BD$4,Transactions!$C$5:$M$23,5,FALSE)-IFERROR(VLOOKUP(BD$4,Transactions!$C$39:$N$42,5,FALSE),0)))</f>
        <v>9</v>
      </c>
      <c r="BF95" s="315">
        <f t="shared" si="122"/>
        <v>43223</v>
      </c>
      <c r="BG95" s="88">
        <f>VLOOKUP(BF95,'Price Data'!$B$4:$AD$1048576,MATCH(BK$4,'Price Data'!$B$2:$AE$2,0),FALSE)</f>
        <v>51.45</v>
      </c>
      <c r="BH95" s="5">
        <f t="shared" si="178"/>
        <v>51.45</v>
      </c>
      <c r="BI95" s="79"/>
      <c r="BJ95" s="212">
        <f>IF(BH95&gt;0,(BH95+SUM(BI$11:BI95))/BG$6-1,"N/A")</f>
        <v>-0.14735639686684077</v>
      </c>
      <c r="BK95" s="344">
        <f>IF(VLOOKUP(BK$4,Transactions!$C$5:$M$23,7,FALSE)&gt;BF95,0,IF(IFERROR(VLOOKUP(BK$4,Transactions!$C$39:$N$42,8,FALSE),0)&gt;BF95,VLOOKUP(BK$4,Transactions!$C$5:$M$23,5,FALSE),VLOOKUP(BK$4,Transactions!$C$5:$M$23,5,FALSE)-IFERROR(VLOOKUP(BK$4,Transactions!$C$39:$N$42,5,FALSE),0)))</f>
        <v>10</v>
      </c>
      <c r="BM95" s="315">
        <f t="shared" si="123"/>
        <v>43223</v>
      </c>
      <c r="BN95" s="88">
        <f>VLOOKUP(BM95,'Price Data'!$B$4:$AD$1048576,MATCH(BR$4,'Price Data'!$B$2:$AE$2,0),FALSE)</f>
        <v>50.71</v>
      </c>
      <c r="BO95" s="5">
        <f t="shared" si="179"/>
        <v>50.71</v>
      </c>
      <c r="BP95" s="79"/>
      <c r="BQ95" s="212">
        <f>IF(BO95&gt;0,(BO95+SUM(BP$11:BP95))/BN$6-1,"N/A")</f>
        <v>-6.0641627543035481E-3</v>
      </c>
      <c r="BR95" s="344">
        <f>IF(VLOOKUP(BR$4,Transactions!$C$5:$M$23,7,FALSE)&gt;BM95,0,IF(IFERROR(VLOOKUP(BR$4,Transactions!$C$39:$N$42,8,FALSE),0)&gt;BM95,VLOOKUP(BR$4,Transactions!$C$5:$M$23,5,FALSE),VLOOKUP(BR$4,Transactions!$C$5:$M$23,5,FALSE)-IFERROR(VLOOKUP(BR$4,Transactions!$C$39:$N$42,5,FALSE),0)))</f>
        <v>12</v>
      </c>
      <c r="BT95" s="315">
        <f t="shared" si="124"/>
        <v>43223</v>
      </c>
      <c r="BU95" s="88">
        <f>VLOOKUP(BT95,'Price Data'!$B$4:$AD$1048576,MATCH(BY$4,'Price Data'!$B$2:$AE$2,0),FALSE)</f>
        <v>86.11</v>
      </c>
      <c r="BV95" s="5">
        <f t="shared" si="180"/>
        <v>86.11</v>
      </c>
      <c r="BW95" s="79"/>
      <c r="BX95" s="212">
        <f>IF(BV95&gt;0,(BV95+SUM(BW$11:BW95))/BU$6-1,"N/A")</f>
        <v>-3.9388271537022734E-2</v>
      </c>
      <c r="BY95" s="344">
        <f>IF(VLOOKUP(BY$4,Transactions!$C$5:$M$23,7,FALSE)&gt;BT95,0,IF(IFERROR(VLOOKUP(BY$4,Transactions!$C$39:$N$42,8,FALSE),0)&gt;BT95,VLOOKUP(BY$4,Transactions!$C$5:$M$23,5,FALSE),VLOOKUP(BY$4,Transactions!$C$5:$M$23,5,FALSE)-IFERROR(VLOOKUP(BY$4,Transactions!$C$39:$N$42,5,FALSE),0)))</f>
        <v>11</v>
      </c>
      <c r="CA95" s="315">
        <f t="shared" si="125"/>
        <v>43223</v>
      </c>
      <c r="CB95" s="88">
        <f>VLOOKUP(CA95,'Price Data'!$B$4:$AD$1048576,MATCH(CF$4,'Price Data'!$B$2:$AE$2,0),FALSE)</f>
        <v>224.07</v>
      </c>
      <c r="CC95" s="5">
        <f t="shared" si="181"/>
        <v>224.07</v>
      </c>
      <c r="CD95" s="79"/>
      <c r="CE95" s="212">
        <f>IF(CC95&gt;0,(CC95+SUM(CD$11:CD95))/CB$6-1,"N/A")</f>
        <v>-1.7412608828805132E-2</v>
      </c>
      <c r="CF95" s="344">
        <f>IF(VLOOKUP(CF$4,Transactions!$C$5:$M$23,7,FALSE)&gt;CA95,0,IF(IFERROR(VLOOKUP(CF$4,Transactions!$C$39:$N$42,8,FALSE),0)&gt;CA95,VLOOKUP(CF$4,Transactions!$C$5:$M$23,5,FALSE),VLOOKUP(CF$4,Transactions!$C$5:$M$23,5,FALSE)-IFERROR(VLOOKUP(CF$4,Transactions!$C$39:$N$42,5,FALSE),0)))</f>
        <v>6</v>
      </c>
      <c r="CH95" s="315">
        <f t="shared" si="126"/>
        <v>43223</v>
      </c>
      <c r="CI95" s="88">
        <f>VLOOKUP(CH95,'Price Data'!$B$4:$AD$1048576,MATCH(CM$4,'Price Data'!$B$2:$AE$2,0),FALSE)</f>
        <v>73.45</v>
      </c>
      <c r="CJ95" s="5">
        <f t="shared" si="182"/>
        <v>73.45</v>
      </c>
      <c r="CK95" s="79"/>
      <c r="CL95" s="212">
        <f>IF(CJ95&gt;0,(CJ95+SUM(CK$11:CK95))/CI$6-1,"N/A")</f>
        <v>-2.3091551208911376E-3</v>
      </c>
      <c r="CM95" s="344">
        <f>IF(VLOOKUP(CM$4,Transactions!$C$5:$M$23,7,FALSE)&gt;CH95,0,IF(IFERROR(VLOOKUP(CM$4,Transactions!$C$39:$N$42,8,FALSE),0)&gt;CH95,VLOOKUP(CM$4,Transactions!$C$5:$M$23,5,FALSE),VLOOKUP(CM$4,Transactions!$C$5:$M$23,5,FALSE)-IFERROR(VLOOKUP(CM$4,Transactions!$C$39:$N$42,5,FALSE),0)))</f>
        <v>19</v>
      </c>
      <c r="CO95" s="315">
        <f t="shared" si="127"/>
        <v>43223</v>
      </c>
      <c r="CP95" s="88">
        <f>VLOOKUP(CO95,'Price Data'!$B$4:$AD$1048576,MATCH(CT$4,'Price Data'!$B$2:$AE$2,0),FALSE)</f>
        <v>120.27</v>
      </c>
      <c r="CQ95" s="5">
        <f t="shared" si="183"/>
        <v>120.27</v>
      </c>
      <c r="CR95" s="79"/>
      <c r="CS95" s="212">
        <f>IF(CQ95&gt;0,(CQ95+SUM(CR$11:CR95))/CP$6-1,"N/A")</f>
        <v>7.3068707725169046E-2</v>
      </c>
      <c r="CT95" s="344">
        <f>IF(VLOOKUP(CT$4,Transactions!$C$5:$M$23,7,FALSE)&gt;CO95,0,IF(IFERROR(VLOOKUP(CT$4,Transactions!$C$39:$N$42,8,FALSE),0)&gt;CO95,VLOOKUP(CT$4,Transactions!$C$5:$M$23,5,FALSE),VLOOKUP(CT$4,Transactions!$C$5:$M$23,5,FALSE)-IFERROR(VLOOKUP(CT$4,Transactions!$C$39:$N$42,5,FALSE),0)))</f>
        <v>7</v>
      </c>
      <c r="CV95" s="315">
        <f t="shared" si="128"/>
        <v>43223</v>
      </c>
      <c r="CW95" s="88">
        <f>VLOOKUP(CV95,'Price Data'!$B$4:$AD$1048576,MATCH(DA$4,'Price Data'!$B$2:$AE$2,0),FALSE)</f>
        <v>187.97</v>
      </c>
      <c r="CX95" s="5">
        <f t="shared" si="184"/>
        <v>187.97</v>
      </c>
      <c r="CY95" s="79"/>
      <c r="CZ95" s="212">
        <f>IF(CX95&gt;0,(CX95+SUM(CY$11:CY95))/CW$6-1,"N/A")</f>
        <v>1.4778586996968546E-3</v>
      </c>
      <c r="DA95" s="344">
        <f>IF(VLOOKUP(DA$4,Transactions!$C$5:$M$23,7,FALSE)&gt;CV95,0,IF(IFERROR(VLOOKUP(DA$4,Transactions!$C$39:$N$42,8,FALSE),0)&gt;CV95,VLOOKUP(DA$4,Transactions!$C$5:$M$23,5,FALSE),VLOOKUP(DA$4,Transactions!$C$5:$M$23,5,FALSE)-IFERROR(VLOOKUP(DA$4,Transactions!$C$39:$N$42,5,FALSE),0)))</f>
        <v>9.4038062835574934</v>
      </c>
      <c r="DC95" s="315">
        <f t="shared" si="129"/>
        <v>43223</v>
      </c>
      <c r="DD95" s="88">
        <f>VLOOKUP(DC95,'Price Data'!$B$4:$AD$1048576,MATCH(DH$4,'Price Data'!$B$2:$AE$2,0),FALSE)</f>
        <v>155.96</v>
      </c>
      <c r="DE95" s="5">
        <f t="shared" si="185"/>
        <v>155.96</v>
      </c>
      <c r="DF95" s="79"/>
      <c r="DG95" s="212">
        <f>IF(DE95&gt;0,(DE95+SUM(DF$11:DF95))/DD$6-1,"N/A")</f>
        <v>-9.8944173990008766E-3</v>
      </c>
      <c r="DH95" s="344">
        <f>IF(VLOOKUP(DH$4,Transactions!$C$5:$M$23,7,FALSE)&gt;DC95,0,IF(IFERROR(VLOOKUP(DH$4,Transactions!$C$39:$N$42,8,FALSE),0)&gt;DC95,VLOOKUP(DH$4,Transactions!$C$5:$M$23,5,FALSE),VLOOKUP(DH$4,Transactions!$C$5:$M$23,5,FALSE)-IFERROR(VLOOKUP(DH$4,Transactions!$C$39:$N$42,5,FALSE),0)))</f>
        <v>17.508490526540918</v>
      </c>
      <c r="DJ95" s="315">
        <f t="shared" si="130"/>
        <v>43223</v>
      </c>
      <c r="DK95" s="88">
        <f>VLOOKUP(DJ95,'Price Data'!$B$4:$AD$1048576,MATCH(DO$4,'Price Data'!$B$2:$AE$2,0),FALSE)</f>
        <v>242.15</v>
      </c>
      <c r="DL95" s="5">
        <f t="shared" si="186"/>
        <v>242.15</v>
      </c>
      <c r="DN95" s="212">
        <f>IF(DL95&gt;0,(DL95+SUM(DM$11:DM95))/DK$6-1,"N/A")</f>
        <v>-2.7415928494127995E-2</v>
      </c>
      <c r="DO95" s="344">
        <f>IF(VLOOKUP(DO$4,Transactions!$C$5:$M$23,7,FALSE)&gt;DJ95,0,IF(IFERROR(VLOOKUP(DO$4,Transactions!$C$39:$N$42,8,FALSE),0)&gt;DJ95,VLOOKUP(DO$4,Transactions!$C$5:$M$23,5,FALSE),VLOOKUP(DO$4,Transactions!$C$5:$M$23,5,FALSE)-IFERROR(VLOOKUP(DO$4,Transactions!$C$39:$N$42,5,FALSE),0)))</f>
        <v>8</v>
      </c>
      <c r="DQ95" s="315">
        <f t="shared" si="131"/>
        <v>43223</v>
      </c>
      <c r="DR95" s="88">
        <f>VLOOKUP(DQ95,'Price Data'!$B$4:$AD$1048576,MATCH(DV$4,'Price Data'!$B$2:$AE$2,0),FALSE)</f>
        <v>94.07</v>
      </c>
      <c r="DS95" s="5">
        <f t="shared" si="187"/>
        <v>94.07</v>
      </c>
      <c r="DT95" s="79"/>
      <c r="DU95" s="212">
        <f>IF(DS95&gt;0,(DS95+SUM(DT$11:DT95))/DR$6-1,"N/A")</f>
        <v>0.10462941314005136</v>
      </c>
      <c r="DV95" s="344">
        <f>IF(VLOOKUP(DV$4,Transactions!$C$5:$M$23,7,FALSE)&gt;DQ95,0,IF(IFERROR(VLOOKUP(DV$4,Transactions!$C$39:$N$42,8,FALSE),0)&gt;DQ95,VLOOKUP(DV$4,Transactions!$C$5:$M$23,5,FALSE),VLOOKUP(DV$4,Transactions!$C$5:$M$23,5,FALSE)-IFERROR(VLOOKUP(DV$4,Transactions!$C$39:$N$42,5,FALSE),0)))</f>
        <v>23</v>
      </c>
      <c r="DX95" s="315">
        <f t="shared" si="132"/>
        <v>43223</v>
      </c>
      <c r="DY95" s="88">
        <f>VLOOKUP(DX95,'Price Data'!$B$4:$AD$1048576,MATCH(EC$4,'Price Data'!$B$2:$AE$2,0),FALSE)</f>
        <v>66.900000000000006</v>
      </c>
      <c r="DZ95" s="5">
        <f t="shared" si="188"/>
        <v>0</v>
      </c>
      <c r="EA95" s="79"/>
      <c r="EB95" s="212" t="str">
        <f>IF(DZ95&gt;0,(DZ95+SUM(EA$11:EA95))/DY$6-1,"N/A")</f>
        <v>N/A</v>
      </c>
      <c r="EC95" s="344">
        <f>IF(VLOOKUP(EC$4,Transactions!$C$5:$M$23,7,FALSE)&gt;DX95,0,IF(IFERROR(VLOOKUP(EC$4,Transactions!$C$39:$N$42,8,FALSE),0)&gt;DX95,VLOOKUP(EC$4,Transactions!$C$5:$M$23,5,FALSE),VLOOKUP(EC$4,Transactions!$C$5:$M$23,5,FALSE)-IFERROR(VLOOKUP(EC$4,Transactions!$C$39:$N$42,5,FALSE),0)))</f>
        <v>0</v>
      </c>
      <c r="EF95" s="315">
        <f t="shared" si="133"/>
        <v>43223</v>
      </c>
      <c r="EG95" s="88">
        <f>VLOOKUP(EF95,'Price Data'!$B$4:$AD$1048576,MATCH(EK$4,'Price Data'!$B$2:$AE$2,0),FALSE)</f>
        <v>10.75</v>
      </c>
      <c r="EH95" s="5">
        <f t="shared" si="189"/>
        <v>10.75</v>
      </c>
      <c r="EI95" s="79"/>
      <c r="EJ95" s="212">
        <f>IF(EH95&gt;0,(EH95+SUM(EI$11:EI95))/EG$6-1,"N/A")</f>
        <v>1.1152416356878803E-3</v>
      </c>
      <c r="EK95" s="344">
        <f>IF(VLOOKUP(EK$4,Transactions!$C$26:$M$34,7,FALSE)&gt;EF95,0,IF(IFERROR(VLOOKUP(EK$4,Transactions!$C$45:$N132,8,FALSE),0)&gt;EF95,VLOOKUP(EK$4,Transactions!$C$26:$M$34,5,FALSE),VLOOKUP(EK$4,Transactions!$C$26:$M$34,5,FALSE)-IFERROR(VLOOKUP(EK$4,Transactions!$C$45:$N$47,5,FALSE),0)))</f>
        <v>181.2267657992565</v>
      </c>
      <c r="EM95" s="315">
        <f t="shared" si="134"/>
        <v>43223</v>
      </c>
      <c r="EN95" s="88">
        <f>VLOOKUP(EM95,'Price Data'!$B$4:$AD$1048576,MATCH(ER$4,'Price Data'!$B$2:$AE$2,0),FALSE)</f>
        <v>85.36</v>
      </c>
      <c r="EO95" s="5">
        <f t="shared" si="190"/>
        <v>85.36</v>
      </c>
      <c r="EP95" s="79"/>
      <c r="EQ95" s="212">
        <f>IF(EO95&gt;0,(EO95+SUM(EP$11:EP95))/EN$6-1,"N/A")</f>
        <v>-5.5122622049049719E-3</v>
      </c>
      <c r="ER95" s="344">
        <f>IF(VLOOKUP(ER$4,Transactions!$C$26:$M$34,7,FALSE)&gt;EM95,0,IF(IFERROR(VLOOKUP(ER$4,Transactions!$C$45:$N132,8,FALSE),0)&gt;EM95,VLOOKUP(ER$4,Transactions!$C$26:$M$34,5,FALSE),VLOOKUP(ER$4,Transactions!$C$26:$M$34,5,FALSE)-IFERROR(VLOOKUP(ER$4,Transactions!$C$45:$N$47,5,FALSE),0)))</f>
        <v>0</v>
      </c>
      <c r="ET95" s="315">
        <f t="shared" si="135"/>
        <v>43223</v>
      </c>
      <c r="EU95" s="88">
        <f>VLOOKUP(ET95,'Price Data'!$B$4:$AD$1048576,MATCH(EY$4,'Price Data'!$B$2:$AE$2,0),FALSE)</f>
        <v>83.3</v>
      </c>
      <c r="EV95" s="5">
        <f t="shared" si="191"/>
        <v>83.3</v>
      </c>
      <c r="EW95" s="79"/>
      <c r="EX95" s="212">
        <f>IF(EV95&gt;0,(EV95+SUM(EW$11:EW95))/EU$6-1,"N/A")</f>
        <v>-3.5930884540565255E-2</v>
      </c>
      <c r="EY95" s="344">
        <f>IF(VLOOKUP(EY$4,Transactions!$C$26:$M$34,7,FALSE)&gt;ET95,0,IF(IFERROR(VLOOKUP(EY$4,Transactions!$C$45:$N132,8,FALSE),0)&gt;ET95,VLOOKUP(EY$4,Transactions!$C$26:$M$34,5,FALSE),VLOOKUP(EY$4,Transactions!$C$26:$M$34,5,FALSE)-IFERROR(VLOOKUP(EY$4,Transactions!$C$45:$N$47,5,FALSE),0)))</f>
        <v>12.608879734523402</v>
      </c>
      <c r="FA95" s="315">
        <f t="shared" si="136"/>
        <v>43223</v>
      </c>
      <c r="FB95" s="88">
        <f>VLOOKUP(FA95,'Price Data'!$B$4:$AD$1048576,MATCH(FF$4,'Price Data'!$B$2:$AE$2,0),FALSE)</f>
        <v>49.73</v>
      </c>
      <c r="FC95" s="5">
        <f t="shared" si="192"/>
        <v>49.73</v>
      </c>
      <c r="FD95" s="79"/>
      <c r="FE95" s="212">
        <f>IF(FC95&gt;0,(FC95+SUM(FD$11:FD95))/FB$6-1,"N/A")</f>
        <v>-2.1416032767700544E-2</v>
      </c>
      <c r="FF95" s="344">
        <f>IF(VLOOKUP(FF$4,Transactions!$C$26:$M$34,7,FALSE)&gt;FA95,0,IF(IFERROR(VLOOKUP(FF$4,Transactions!$C$45:$N132,8,FALSE),0)&gt;FA95,VLOOKUP(FF$4,Transactions!$C$26:$M$34,5,FALSE),VLOOKUP(FF$4,Transactions!$C$26:$M$34,5,FALSE)-IFERROR(VLOOKUP(FF$4,Transactions!$C$45:$N$47,5,FALSE),0)))</f>
        <v>20.356738833625901</v>
      </c>
      <c r="FH95" s="315">
        <f t="shared" si="137"/>
        <v>43223</v>
      </c>
      <c r="FI95" s="88">
        <f>VLOOKUP(FH95,'Price Data'!$B$4:$AD$1048576,MATCH(FM$4,'Price Data'!$B$2:$AE$2,0),FALSE)</f>
        <v>24.17</v>
      </c>
      <c r="FJ95" s="5">
        <f t="shared" si="193"/>
        <v>24.17</v>
      </c>
      <c r="FK95" s="79"/>
      <c r="FL95" s="212">
        <f>IF(FJ95&gt;0,(FJ95+SUM(FK$11:FK95))/FI$6-1,"N/A")</f>
        <v>-4.9281314168381218E-4</v>
      </c>
      <c r="FM95" s="344">
        <f>IF(VLOOKUP(FM$4,Transactions!$C$26:$M$34,7,FALSE)&gt;FH95,0,IF(IFERROR(VLOOKUP(FM$4,Transactions!$C$45:$N132,8,FALSE),0)&gt;FH95,VLOOKUP(FM$4,Transactions!$C$26:$M$34,5,FALSE),VLOOKUP(FM$4,Transactions!$C$26:$M$34,5,FALSE)-IFERROR(VLOOKUP(FM$4,Transactions!$C$45:$N$47,5,FALSE),0)))</f>
        <v>64.516221765913755</v>
      </c>
      <c r="FO95" s="315">
        <f t="shared" si="138"/>
        <v>43223</v>
      </c>
      <c r="FP95" s="88">
        <f>VLOOKUP(FO95,'Price Data'!$B$4:$AD$1048576,MATCH(FT$4,'Price Data'!$B$2:$AE$2,0),FALSE)</f>
        <v>101.63</v>
      </c>
      <c r="FQ95" s="5">
        <f t="shared" si="194"/>
        <v>101.63</v>
      </c>
      <c r="FR95" s="79"/>
      <c r="FS95" s="212">
        <f>IF(FQ95&gt;0,(FQ95+SUM(FR$11:FR95))/FP$6-1,"N/A")</f>
        <v>-3.0756843800322065E-2</v>
      </c>
      <c r="FT95" s="344">
        <f>IF(VLOOKUP(FT$4,Transactions!$C$26:$M$34,7,FALSE)&gt;FO95,0,IF(IFERROR(VLOOKUP(FT$4,Transactions!$C$45:$N132,8,FALSE),0)&gt;FO95,VLOOKUP(FT$4,Transactions!$C$26:$M$34,5,FALSE),VLOOKUP(FT$4,Transactions!$C$26:$M$34,5,FALSE)-IFERROR(VLOOKUP(FT$4,Transactions!$C$45:$N$47,5,FALSE),0)))</f>
        <v>4.6685611442644692</v>
      </c>
      <c r="FV95" s="315">
        <f t="shared" si="139"/>
        <v>43223</v>
      </c>
      <c r="FW95" s="88">
        <f>VLOOKUP(FV95,'Price Data'!$B$4:$AD$1048576,MATCH(GA$4,'Price Data'!$B$2:$AE$2,0),FALSE)</f>
        <v>108.54</v>
      </c>
      <c r="FX95" s="5">
        <f t="shared" si="195"/>
        <v>0</v>
      </c>
      <c r="FY95" s="79"/>
      <c r="FZ95" s="212" t="str">
        <f>IF(FX95&gt;0,(FX95+SUM(FY$11:FY95))/FW$6-1,"N/A")</f>
        <v>N/A</v>
      </c>
      <c r="GA95" s="344">
        <f>IF(VLOOKUP(GA$4,Transactions!$C$26:$M$34,7,FALSE)&gt;FV95,0,IF(IFERROR(VLOOKUP(GA$4,Transactions!$C$45:$N132,8,FALSE),0)&gt;FV95,VLOOKUP(GA$4,Transactions!$C$26:$M$34,5,FALSE),VLOOKUP(GA$4,Transactions!$C$26:$M$34,5,FALSE)-IFERROR(VLOOKUP(GA$4,Transactions!$C$45:$N$47,5,FALSE),0)))</f>
        <v>0</v>
      </c>
      <c r="GD95" s="315">
        <f t="shared" si="140"/>
        <v>43223</v>
      </c>
      <c r="GE95" s="88">
        <f>VLOOKUP(GD95,'Price Data'!$B$4:$AD$1048576,MATCH(GI$4,'Price Data'!$B$2:$AE$2,0),FALSE)</f>
        <v>1560.6210000000001</v>
      </c>
      <c r="GF95" s="5">
        <f t="shared" si="196"/>
        <v>1560.6210000000001</v>
      </c>
      <c r="GH95" s="212">
        <f>IF(GF95&gt;0,(GF95+SUM(GG$11:GG95))/GE$6-1,"N/A")</f>
        <v>-1.3993820959457115E-2</v>
      </c>
      <c r="GI95" s="374">
        <v>0.5</v>
      </c>
      <c r="GK95" s="315">
        <f t="shared" si="141"/>
        <v>43223</v>
      </c>
      <c r="GL95" s="88">
        <f>VLOOKUP(GK95,'Price Data'!$B$4:$AD$1048576,MATCH(GP$4,'Price Data'!$B$2:$AE$2,0),FALSE)</f>
        <v>2071.37</v>
      </c>
      <c r="GM95" s="5">
        <f t="shared" si="112"/>
        <v>2071.37</v>
      </c>
      <c r="GN95" s="79"/>
      <c r="GO95" s="212">
        <f>IF(GM95&gt;0,(GM95+SUM(GN$11:GN95))/GL$6-1,"N/A")</f>
        <v>-1.5251135040053265E-2</v>
      </c>
      <c r="GP95" s="374">
        <v>0.2</v>
      </c>
      <c r="GR95" s="315">
        <f t="shared" si="142"/>
        <v>43223</v>
      </c>
      <c r="GS95" s="88">
        <f>VLOOKUP(GR95,'Price Data'!$B$4:$AD$1048576,MATCH(GW$4,'Price Data'!$B$2:$AE$2,0),FALSE)</f>
        <v>1999.47</v>
      </c>
      <c r="GT95" s="5">
        <f t="shared" si="197"/>
        <v>1999.47</v>
      </c>
      <c r="GV95" s="212">
        <f>IF(GT95&gt;0,(GT95+SUM(GU$11:GU95))/GS$6-1,"N/A")</f>
        <v>-2.2918631528022759E-2</v>
      </c>
      <c r="GW95" s="374">
        <v>0.3</v>
      </c>
    </row>
    <row r="96" spans="1:205" x14ac:dyDescent="0.25">
      <c r="A96">
        <v>86</v>
      </c>
      <c r="B96" s="315">
        <f>'Price Data'!B90</f>
        <v>43224</v>
      </c>
      <c r="C96" s="200">
        <f t="shared" si="143"/>
        <v>21353.675458326103</v>
      </c>
      <c r="D96" s="200">
        <f t="shared" si="113"/>
        <v>0</v>
      </c>
      <c r="E96" s="200">
        <f t="shared" si="171"/>
        <v>6045.0424061064532</v>
      </c>
      <c r="F96" s="200">
        <f t="shared" si="114"/>
        <v>0</v>
      </c>
      <c r="I96" s="315">
        <f t="shared" si="115"/>
        <v>43224</v>
      </c>
      <c r="J96" s="88">
        <f>VLOOKUP(I96,'Price Data'!$B$4:$AD$1048576,MATCH(N$4,'Price Data'!$B$2:$AE$2,0),FALSE)</f>
        <v>63.1</v>
      </c>
      <c r="K96" s="5">
        <f t="shared" si="86"/>
        <v>0</v>
      </c>
      <c r="M96" s="212" t="str">
        <f>IF(K96&gt;0,(K96+SUM(L$11:L96))/J$6-1,"N/A")</f>
        <v>N/A</v>
      </c>
      <c r="N96" s="344">
        <f>IF(VLOOKUP(N$4,Transactions!$C$5:$M$23,7,FALSE)&gt;I96,0,IF(IFERROR(VLOOKUP(N$4,Transactions!$C$39:$N$42,8,FALSE),0)&gt;I96,VLOOKUP(N$4,Transactions!$C$5:$M$23,5,FALSE),VLOOKUP(N$4,Transactions!$C$5:$M$23,5,FALSE)-IFERROR(VLOOKUP(N$4,Transactions!$C$39:$N$42,5,FALSE),0)))</f>
        <v>0</v>
      </c>
      <c r="P96" s="315">
        <f t="shared" si="116"/>
        <v>43224</v>
      </c>
      <c r="Q96" s="88">
        <f>VLOOKUP(P96,'Price Data'!$B$4:$AD$1048576,MATCH(U$4,'Price Data'!$B$2:$AE$2,0),FALSE)</f>
        <v>57.8</v>
      </c>
      <c r="R96" s="5">
        <f t="shared" si="172"/>
        <v>57.8</v>
      </c>
      <c r="T96" s="212">
        <f>IF(R96&gt;0,(R96+SUM(S$11:S96))/Q$6-1,"N/A")</f>
        <v>1.8502202643171817E-2</v>
      </c>
      <c r="U96" s="344">
        <f>IF(VLOOKUP(U$4,Transactions!$C$5:$M$23,7,FALSE)&gt;P96,0,IF(IFERROR(VLOOKUP(U$4,Transactions!$C$39:$N$42,8,FALSE),0)&gt;P96,VLOOKUP(U$4,Transactions!$C$5:$M$23,5,FALSE),VLOOKUP(U$4,Transactions!$C$5:$M$23,5,FALSE)-IFERROR(VLOOKUP(U$4,Transactions!$C$39:$N$42,5,FALSE),0)))</f>
        <v>20</v>
      </c>
      <c r="W96" s="315">
        <f t="shared" si="117"/>
        <v>43224</v>
      </c>
      <c r="X96" s="88">
        <f>VLOOKUP(W96,'Price Data'!$B$4:$AD$1048576,MATCH(AB$4,'Price Data'!$B$2:$AE$2,0),FALSE)</f>
        <v>101.15</v>
      </c>
      <c r="Y96" s="5">
        <f t="shared" si="173"/>
        <v>101.15</v>
      </c>
      <c r="Z96" s="79"/>
      <c r="AA96" s="212">
        <f>IF(Y96&gt;0,(Y96+SUM(Z$11:Z96))/X$6-1,"N/A")</f>
        <v>3.3726812816188279E-3</v>
      </c>
      <c r="AB96" s="344">
        <f>IF(VLOOKUP(AB$4,Transactions!$C$5:$M$23,7,FALSE)&gt;W96,0,IF(IFERROR(VLOOKUP(AB$4,Transactions!$C$39:$N$42,8,FALSE),0)&gt;W96,VLOOKUP(AB$4,Transactions!$C$5:$M$23,5,FALSE),VLOOKUP(AB$4,Transactions!$C$5:$M$23,5,FALSE)-IFERROR(VLOOKUP(AB$4,Transactions!$C$39:$N$42,5,FALSE),0)))</f>
        <v>12</v>
      </c>
      <c r="AD96" s="315">
        <f t="shared" si="118"/>
        <v>43224</v>
      </c>
      <c r="AE96" s="88">
        <f>VLOOKUP(AD96,'Price Data'!$B$4:$AD$1048576,MATCH(AI$4,'Price Data'!$B$2:$AE$2,0),FALSE)</f>
        <v>66.97</v>
      </c>
      <c r="AF96" s="5">
        <f t="shared" si="174"/>
        <v>66.97</v>
      </c>
      <c r="AG96" s="79"/>
      <c r="AH96" s="212">
        <f>IF(AF96&gt;0,(AF96+SUM(AG$11:AG96))/AE$6-1,"N/A")</f>
        <v>-8.1722199369258286E-2</v>
      </c>
      <c r="AI96" s="344">
        <f>IF(VLOOKUP(AI$4,Transactions!$C$5:$M$23,7,FALSE)&gt;AD96,0,IF(IFERROR(VLOOKUP(AI$4,Transactions!$C$39:$N$42,8,FALSE),0)&gt;AD96,VLOOKUP(AI$4,Transactions!$C$5:$M$23,5,FALSE),VLOOKUP(AI$4,Transactions!$C$5:$M$23,5,FALSE)-IFERROR(VLOOKUP(AI$4,Transactions!$C$39:$N$42,5,FALSE),0)))</f>
        <v>16</v>
      </c>
      <c r="AK96" s="315">
        <f t="shared" si="119"/>
        <v>43224</v>
      </c>
      <c r="AL96" s="88">
        <f>VLOOKUP(AK96,'Price Data'!$B$4:$AD$1048576,MATCH(AP$4,'Price Data'!$B$2:$AE$2,0),FALSE)</f>
        <v>460.42</v>
      </c>
      <c r="AM96" s="5">
        <f t="shared" si="175"/>
        <v>460.42</v>
      </c>
      <c r="AN96" s="79"/>
      <c r="AO96" s="212">
        <f>IF(AM96&gt;0,(AM96+SUM(AN$11:AN96))/AL$6-1,"N/A")</f>
        <v>0.10449551408146629</v>
      </c>
      <c r="AP96" s="344">
        <f>IF(VLOOKUP(AP$4,Transactions!$C$5:$M$23,7,FALSE)&gt;AK96,0,IF(IFERROR(VLOOKUP(AP$4,Transactions!$C$39:$N$42,8,FALSE),0)&gt;AK96,VLOOKUP(AP$4,Transactions!$C$5:$M$23,5,FALSE),VLOOKUP(AP$4,Transactions!$C$5:$M$23,5,FALSE)-IFERROR(VLOOKUP(AP$4,Transactions!$C$39:$N$42,5,FALSE),0)))</f>
        <v>3</v>
      </c>
      <c r="AR96" s="315">
        <f t="shared" si="120"/>
        <v>43224</v>
      </c>
      <c r="AS96" s="88">
        <f>VLOOKUP(AR96,'Price Data'!$B$4:$AD$1048576,MATCH(AW$4,'Price Data'!$B$2:$AE$2,0),FALSE)</f>
        <v>100.17</v>
      </c>
      <c r="AT96" s="5">
        <f t="shared" si="176"/>
        <v>100.17</v>
      </c>
      <c r="AU96" s="79"/>
      <c r="AV96" s="212">
        <f>IF(AT96&gt;0,(AT96+SUM(AU$11:AU96))/AS$6-1,"N/A")</f>
        <v>6.6772151898734089E-2</v>
      </c>
      <c r="AW96" s="344">
        <f>IF(VLOOKUP(AW$4,Transactions!$C$5:$M$23,7,FALSE)&gt;AR96,0,IF(IFERROR(VLOOKUP(AW$4,Transactions!$C$39:$N$42,8,FALSE),0)&gt;AR96,VLOOKUP(AW$4,Transactions!$C$5:$M$23,5,FALSE),VLOOKUP(AW$4,Transactions!$C$5:$M$23,5,FALSE)-IFERROR(VLOOKUP(AW$4,Transactions!$C$39:$N$42,5,FALSE),0)))</f>
        <v>10</v>
      </c>
      <c r="AY96" s="315">
        <f t="shared" si="121"/>
        <v>43224</v>
      </c>
      <c r="AZ96" s="88">
        <f>VLOOKUP(AY96,'Price Data'!$B$4:$AD$1048576,MATCH(BD$4,'Price Data'!$B$2:$AE$2,0),FALSE)</f>
        <v>125.12</v>
      </c>
      <c r="BA96" s="5">
        <f t="shared" si="177"/>
        <v>125.12</v>
      </c>
      <c r="BB96" s="79"/>
      <c r="BC96" s="212">
        <f>IF(BA96&gt;0,(BA96+SUM(BB$11:BB96))/AZ$6-1,"N/A")</f>
        <v>7.9551337359792917E-2</v>
      </c>
      <c r="BD96" s="344">
        <f>IF(VLOOKUP(BD$4,Transactions!$C$5:$M$23,7,FALSE)&gt;AY96,0,IF(IFERROR(VLOOKUP(BD$4,Transactions!$C$39:$N$42,8,FALSE),0)&gt;AY96,VLOOKUP(BD$4,Transactions!$C$5:$M$23,5,FALSE),VLOOKUP(BD$4,Transactions!$C$5:$M$23,5,FALSE)-IFERROR(VLOOKUP(BD$4,Transactions!$C$39:$N$42,5,FALSE),0)))</f>
        <v>9</v>
      </c>
      <c r="BF96" s="315">
        <f t="shared" si="122"/>
        <v>43224</v>
      </c>
      <c r="BG96" s="88">
        <f>VLOOKUP(BF96,'Price Data'!$B$4:$AD$1048576,MATCH(BK$4,'Price Data'!$B$2:$AE$2,0),FALSE)</f>
        <v>51.33</v>
      </c>
      <c r="BH96" s="5">
        <f t="shared" si="178"/>
        <v>51.33</v>
      </c>
      <c r="BI96" s="79"/>
      <c r="BJ96" s="212">
        <f>IF(BH96&gt;0,(BH96+SUM(BI$11:BI96))/BG$6-1,"N/A")</f>
        <v>-0.1493146214099218</v>
      </c>
      <c r="BK96" s="344">
        <f>IF(VLOOKUP(BK$4,Transactions!$C$5:$M$23,7,FALSE)&gt;BF96,0,IF(IFERROR(VLOOKUP(BK$4,Transactions!$C$39:$N$42,8,FALSE),0)&gt;BF96,VLOOKUP(BK$4,Transactions!$C$5:$M$23,5,FALSE),VLOOKUP(BK$4,Transactions!$C$5:$M$23,5,FALSE)-IFERROR(VLOOKUP(BK$4,Transactions!$C$39:$N$42,5,FALSE),0)))</f>
        <v>10</v>
      </c>
      <c r="BM96" s="315">
        <f t="shared" si="123"/>
        <v>43224</v>
      </c>
      <c r="BN96" s="88">
        <f>VLOOKUP(BM96,'Price Data'!$B$4:$AD$1048576,MATCH(BR$4,'Price Data'!$B$2:$AE$2,0),FALSE)</f>
        <v>52.56</v>
      </c>
      <c r="BO96" s="5">
        <f t="shared" si="179"/>
        <v>52.56</v>
      </c>
      <c r="BP96" s="79"/>
      <c r="BQ96" s="212">
        <f>IF(BO96&gt;0,(BO96+SUM(BP$11:BP96))/BN$6-1,"N/A")</f>
        <v>3.0125195618153411E-2</v>
      </c>
      <c r="BR96" s="344">
        <f>IF(VLOOKUP(BR$4,Transactions!$C$5:$M$23,7,FALSE)&gt;BM96,0,IF(IFERROR(VLOOKUP(BR$4,Transactions!$C$39:$N$42,8,FALSE),0)&gt;BM96,VLOOKUP(BR$4,Transactions!$C$5:$M$23,5,FALSE),VLOOKUP(BR$4,Transactions!$C$5:$M$23,5,FALSE)-IFERROR(VLOOKUP(BR$4,Transactions!$C$39:$N$42,5,FALSE),0)))</f>
        <v>12</v>
      </c>
      <c r="BT96" s="315">
        <f t="shared" si="124"/>
        <v>43224</v>
      </c>
      <c r="BU96" s="88">
        <f>VLOOKUP(BT96,'Price Data'!$B$4:$AD$1048576,MATCH(BY$4,'Price Data'!$B$2:$AE$2,0),FALSE)</f>
        <v>86.87</v>
      </c>
      <c r="BV96" s="5">
        <f t="shared" si="180"/>
        <v>86.87</v>
      </c>
      <c r="BW96" s="79"/>
      <c r="BX96" s="212">
        <f>IF(BV96&gt;0,(BV96+SUM(BW$11:BW96))/BU$6-1,"N/A")</f>
        <v>-3.1026515568269297E-2</v>
      </c>
      <c r="BY96" s="344">
        <f>IF(VLOOKUP(BY$4,Transactions!$C$5:$M$23,7,FALSE)&gt;BT96,0,IF(IFERROR(VLOOKUP(BY$4,Transactions!$C$39:$N$42,8,FALSE),0)&gt;BT96,VLOOKUP(BY$4,Transactions!$C$5:$M$23,5,FALSE),VLOOKUP(BY$4,Transactions!$C$5:$M$23,5,FALSE)-IFERROR(VLOOKUP(BY$4,Transactions!$C$39:$N$42,5,FALSE),0)))</f>
        <v>11</v>
      </c>
      <c r="CA96" s="315">
        <f t="shared" si="125"/>
        <v>43224</v>
      </c>
      <c r="CB96" s="88">
        <f>VLOOKUP(CA96,'Price Data'!$B$4:$AD$1048576,MATCH(CF$4,'Price Data'!$B$2:$AE$2,0),FALSE)</f>
        <v>221.28</v>
      </c>
      <c r="CC96" s="5">
        <f t="shared" si="181"/>
        <v>221.28</v>
      </c>
      <c r="CD96" s="79"/>
      <c r="CE96" s="212">
        <f>IF(CC96&gt;0,(CC96+SUM(CD$11:CD96))/CB$6-1,"N/A")</f>
        <v>-2.9618935118344458E-2</v>
      </c>
      <c r="CF96" s="344">
        <f>IF(VLOOKUP(CF$4,Transactions!$C$5:$M$23,7,FALSE)&gt;CA96,0,IF(IFERROR(VLOOKUP(CF$4,Transactions!$C$39:$N$42,8,FALSE),0)&gt;CA96,VLOOKUP(CF$4,Transactions!$C$5:$M$23,5,FALSE),VLOOKUP(CF$4,Transactions!$C$5:$M$23,5,FALSE)-IFERROR(VLOOKUP(CF$4,Transactions!$C$39:$N$42,5,FALSE),0)))</f>
        <v>6</v>
      </c>
      <c r="CH96" s="315">
        <f t="shared" si="126"/>
        <v>43224</v>
      </c>
      <c r="CI96" s="88">
        <f>VLOOKUP(CH96,'Price Data'!$B$4:$AD$1048576,MATCH(CM$4,'Price Data'!$B$2:$AE$2,0),FALSE)</f>
        <v>73.989999999999995</v>
      </c>
      <c r="CJ96" s="5">
        <f t="shared" si="182"/>
        <v>73.989999999999995</v>
      </c>
      <c r="CK96" s="79"/>
      <c r="CL96" s="212">
        <f>IF(CJ96&gt;0,(CJ96+SUM(CK$11:CK96))/CI$6-1,"N/A")</f>
        <v>5.0258082042922148E-3</v>
      </c>
      <c r="CM96" s="344">
        <f>IF(VLOOKUP(CM$4,Transactions!$C$5:$M$23,7,FALSE)&gt;CH96,0,IF(IFERROR(VLOOKUP(CM$4,Transactions!$C$39:$N$42,8,FALSE),0)&gt;CH96,VLOOKUP(CM$4,Transactions!$C$5:$M$23,5,FALSE),VLOOKUP(CM$4,Transactions!$C$5:$M$23,5,FALSE)-IFERROR(VLOOKUP(CM$4,Transactions!$C$39:$N$42,5,FALSE),0)))</f>
        <v>19</v>
      </c>
      <c r="CO96" s="315">
        <f t="shared" si="127"/>
        <v>43224</v>
      </c>
      <c r="CP96" s="88">
        <f>VLOOKUP(CO96,'Price Data'!$B$4:$AD$1048576,MATCH(CT$4,'Price Data'!$B$2:$AE$2,0),FALSE)</f>
        <v>123.87</v>
      </c>
      <c r="CQ96" s="5">
        <f t="shared" si="183"/>
        <v>123.87</v>
      </c>
      <c r="CR96" s="79"/>
      <c r="CS96" s="212">
        <f>IF(CQ96&gt;0,(CQ96+SUM(CR$11:CR96))/CP$6-1,"N/A")</f>
        <v>0.10510857956568165</v>
      </c>
      <c r="CT96" s="344">
        <f>IF(VLOOKUP(CT$4,Transactions!$C$5:$M$23,7,FALSE)&gt;CO96,0,IF(IFERROR(VLOOKUP(CT$4,Transactions!$C$39:$N$42,8,FALSE),0)&gt;CO96,VLOOKUP(CT$4,Transactions!$C$5:$M$23,5,FALSE),VLOOKUP(CT$4,Transactions!$C$5:$M$23,5,FALSE)-IFERROR(VLOOKUP(CT$4,Transactions!$C$39:$N$42,5,FALSE),0)))</f>
        <v>7</v>
      </c>
      <c r="CV96" s="315">
        <f t="shared" si="128"/>
        <v>43224</v>
      </c>
      <c r="CW96" s="88">
        <f>VLOOKUP(CV96,'Price Data'!$B$4:$AD$1048576,MATCH(DA$4,'Price Data'!$B$2:$AE$2,0),FALSE)</f>
        <v>190.2</v>
      </c>
      <c r="CX96" s="5">
        <f t="shared" si="184"/>
        <v>190.2</v>
      </c>
      <c r="CY96" s="79"/>
      <c r="CZ96" s="212">
        <f>IF(CX96&gt;0,(CX96+SUM(CY$11:CY96))/CW$6-1,"N/A")</f>
        <v>1.3332624528201498E-2</v>
      </c>
      <c r="DA96" s="344">
        <f>IF(VLOOKUP(DA$4,Transactions!$C$5:$M$23,7,FALSE)&gt;CV96,0,IF(IFERROR(VLOOKUP(DA$4,Transactions!$C$39:$N$42,8,FALSE),0)&gt;CV96,VLOOKUP(DA$4,Transactions!$C$5:$M$23,5,FALSE),VLOOKUP(DA$4,Transactions!$C$5:$M$23,5,FALSE)-IFERROR(VLOOKUP(DA$4,Transactions!$C$39:$N$42,5,FALSE),0)))</f>
        <v>9.4038062835574934</v>
      </c>
      <c r="DC96" s="315">
        <f t="shared" si="129"/>
        <v>43224</v>
      </c>
      <c r="DD96" s="88">
        <f>VLOOKUP(DC96,'Price Data'!$B$4:$AD$1048576,MATCH(DH$4,'Price Data'!$B$2:$AE$2,0),FALSE)</f>
        <v>158</v>
      </c>
      <c r="DE96" s="5">
        <f t="shared" si="185"/>
        <v>158</v>
      </c>
      <c r="DF96" s="79"/>
      <c r="DG96" s="212">
        <f>IF(DE96&gt;0,(DE96+SUM(DF$11:DF96))/DD$6-1,"N/A")</f>
        <v>3.0030979326043372E-3</v>
      </c>
      <c r="DH96" s="344">
        <f>IF(VLOOKUP(DH$4,Transactions!$C$5:$M$23,7,FALSE)&gt;DC96,0,IF(IFERROR(VLOOKUP(DH$4,Transactions!$C$39:$N$42,8,FALSE),0)&gt;DC96,VLOOKUP(DH$4,Transactions!$C$5:$M$23,5,FALSE),VLOOKUP(DH$4,Transactions!$C$5:$M$23,5,FALSE)-IFERROR(VLOOKUP(DH$4,Transactions!$C$39:$N$42,5,FALSE),0)))</f>
        <v>17.508490526540918</v>
      </c>
      <c r="DJ96" s="315">
        <f t="shared" si="130"/>
        <v>43224</v>
      </c>
      <c r="DK96" s="88">
        <f>VLOOKUP(DJ96,'Price Data'!$B$4:$AD$1048576,MATCH(DO$4,'Price Data'!$B$2:$AE$2,0),FALSE)</f>
        <v>244.94</v>
      </c>
      <c r="DL96" s="5">
        <f t="shared" si="186"/>
        <v>244.94</v>
      </c>
      <c r="DN96" s="212">
        <f>IF(DL96&gt;0,(DL96+SUM(DM$11:DM96))/DK$6-1,"N/A")</f>
        <v>-1.6233115555733701E-2</v>
      </c>
      <c r="DO96" s="344">
        <f>IF(VLOOKUP(DO$4,Transactions!$C$5:$M$23,7,FALSE)&gt;DJ96,0,IF(IFERROR(VLOOKUP(DO$4,Transactions!$C$39:$N$42,8,FALSE),0)&gt;DJ96,VLOOKUP(DO$4,Transactions!$C$5:$M$23,5,FALSE),VLOOKUP(DO$4,Transactions!$C$5:$M$23,5,FALSE)-IFERROR(VLOOKUP(DO$4,Transactions!$C$39:$N$42,5,FALSE),0)))</f>
        <v>8</v>
      </c>
      <c r="DQ96" s="315">
        <f t="shared" si="131"/>
        <v>43224</v>
      </c>
      <c r="DR96" s="88">
        <f>VLOOKUP(DQ96,'Price Data'!$B$4:$AD$1048576,MATCH(DV$4,'Price Data'!$B$2:$AE$2,0),FALSE)</f>
        <v>95.16</v>
      </c>
      <c r="DS96" s="5">
        <f t="shared" si="187"/>
        <v>95.16</v>
      </c>
      <c r="DT96" s="79"/>
      <c r="DU96" s="212">
        <f>IF(DS96&gt;0,(DS96+SUM(DT$11:DT96))/DR$6-1,"N/A")</f>
        <v>0.11737198971241525</v>
      </c>
      <c r="DV96" s="344">
        <f>IF(VLOOKUP(DV$4,Transactions!$C$5:$M$23,7,FALSE)&gt;DQ96,0,IF(IFERROR(VLOOKUP(DV$4,Transactions!$C$39:$N$42,8,FALSE),0)&gt;DQ96,VLOOKUP(DV$4,Transactions!$C$5:$M$23,5,FALSE),VLOOKUP(DV$4,Transactions!$C$5:$M$23,5,FALSE)-IFERROR(VLOOKUP(DV$4,Transactions!$C$39:$N$42,5,FALSE),0)))</f>
        <v>23</v>
      </c>
      <c r="DX96" s="315">
        <f t="shared" si="132"/>
        <v>43224</v>
      </c>
      <c r="DY96" s="88">
        <f>VLOOKUP(DX96,'Price Data'!$B$4:$AD$1048576,MATCH(EC$4,'Price Data'!$B$2:$AE$2,0),FALSE)</f>
        <v>68.099999999999994</v>
      </c>
      <c r="DZ96" s="5">
        <f t="shared" si="188"/>
        <v>0</v>
      </c>
      <c r="EA96" s="79"/>
      <c r="EB96" s="212" t="str">
        <f>IF(DZ96&gt;0,(DZ96+SUM(EA$11:EA96))/DY$6-1,"N/A")</f>
        <v>N/A</v>
      </c>
      <c r="EC96" s="344">
        <f>IF(VLOOKUP(EC$4,Transactions!$C$5:$M$23,7,FALSE)&gt;DX96,0,IF(IFERROR(VLOOKUP(EC$4,Transactions!$C$39:$N$42,8,FALSE),0)&gt;DX96,VLOOKUP(EC$4,Transactions!$C$5:$M$23,5,FALSE),VLOOKUP(EC$4,Transactions!$C$5:$M$23,5,FALSE)-IFERROR(VLOOKUP(EC$4,Transactions!$C$39:$N$42,5,FALSE),0)))</f>
        <v>0</v>
      </c>
      <c r="EF96" s="315">
        <f t="shared" si="133"/>
        <v>43224</v>
      </c>
      <c r="EG96" s="88">
        <f>VLOOKUP(EF96,'Price Data'!$B$4:$AD$1048576,MATCH(EK$4,'Price Data'!$B$2:$AE$2,0),FALSE)</f>
        <v>10.74</v>
      </c>
      <c r="EH96" s="5">
        <f t="shared" si="189"/>
        <v>10.74</v>
      </c>
      <c r="EI96" s="79"/>
      <c r="EJ96" s="212">
        <f>IF(EH96&gt;0,(EH96+SUM(EI$11:EI96))/EG$6-1,"N/A")</f>
        <v>1.8587360594812807E-4</v>
      </c>
      <c r="EK96" s="344">
        <f>IF(VLOOKUP(EK$4,Transactions!$C$26:$M$34,7,FALSE)&gt;EF96,0,IF(IFERROR(VLOOKUP(EK$4,Transactions!$C$45:$N133,8,FALSE),0)&gt;EF96,VLOOKUP(EK$4,Transactions!$C$26:$M$34,5,FALSE),VLOOKUP(EK$4,Transactions!$C$26:$M$34,5,FALSE)-IFERROR(VLOOKUP(EK$4,Transactions!$C$45:$N$47,5,FALSE),0)))</f>
        <v>181.2267657992565</v>
      </c>
      <c r="EM96" s="315">
        <f t="shared" si="134"/>
        <v>43224</v>
      </c>
      <c r="EN96" s="88">
        <f>VLOOKUP(EM96,'Price Data'!$B$4:$AD$1048576,MATCH(ER$4,'Price Data'!$B$2:$AE$2,0),FALSE)</f>
        <v>85.42</v>
      </c>
      <c r="EO96" s="5">
        <f t="shared" si="190"/>
        <v>85.42</v>
      </c>
      <c r="EP96" s="79"/>
      <c r="EQ96" s="212">
        <f>IF(EO96&gt;0,(EO96+SUM(EP$11:EP96))/EN$6-1,"N/A")</f>
        <v>-4.8246619298648596E-3</v>
      </c>
      <c r="ER96" s="344">
        <f>IF(VLOOKUP(ER$4,Transactions!$C$26:$M$34,7,FALSE)&gt;EM96,0,IF(IFERROR(VLOOKUP(ER$4,Transactions!$C$45:$N133,8,FALSE),0)&gt;EM96,VLOOKUP(ER$4,Transactions!$C$26:$M$34,5,FALSE),VLOOKUP(ER$4,Transactions!$C$26:$M$34,5,FALSE)-IFERROR(VLOOKUP(ER$4,Transactions!$C$45:$N$47,5,FALSE),0)))</f>
        <v>0</v>
      </c>
      <c r="ET96" s="315">
        <f t="shared" si="135"/>
        <v>43224</v>
      </c>
      <c r="EU96" s="88">
        <f>VLOOKUP(ET96,'Price Data'!$B$4:$AD$1048576,MATCH(EY$4,'Price Data'!$B$2:$AE$2,0),FALSE)</f>
        <v>83.39</v>
      </c>
      <c r="EV96" s="5">
        <f t="shared" si="191"/>
        <v>83.39</v>
      </c>
      <c r="EW96" s="79"/>
      <c r="EX96" s="212">
        <f>IF(EV96&gt;0,(EV96+SUM(EW$11:EW96))/EU$6-1,"N/A")</f>
        <v>-3.4901018423160513E-2</v>
      </c>
      <c r="EY96" s="344">
        <f>IF(VLOOKUP(EY$4,Transactions!$C$26:$M$34,7,FALSE)&gt;ET96,0,IF(IFERROR(VLOOKUP(EY$4,Transactions!$C$45:$N133,8,FALSE),0)&gt;ET96,VLOOKUP(EY$4,Transactions!$C$26:$M$34,5,FALSE),VLOOKUP(EY$4,Transactions!$C$26:$M$34,5,FALSE)-IFERROR(VLOOKUP(EY$4,Transactions!$C$45:$N$47,5,FALSE),0)))</f>
        <v>12.608879734523402</v>
      </c>
      <c r="FA96" s="315">
        <f t="shared" si="136"/>
        <v>43224</v>
      </c>
      <c r="FB96" s="88">
        <f>VLOOKUP(FA96,'Price Data'!$B$4:$AD$1048576,MATCH(FF$4,'Price Data'!$B$2:$AE$2,0),FALSE)</f>
        <v>49.7</v>
      </c>
      <c r="FC96" s="5">
        <f t="shared" si="192"/>
        <v>49.7</v>
      </c>
      <c r="FD96" s="79"/>
      <c r="FE96" s="212">
        <f>IF(FC96&gt;0,(FC96+SUM(FD$11:FD96))/FB$6-1,"N/A")</f>
        <v>-2.2001170275014581E-2</v>
      </c>
      <c r="FF96" s="344">
        <f>IF(VLOOKUP(FF$4,Transactions!$C$26:$M$34,7,FALSE)&gt;FA96,0,IF(IFERROR(VLOOKUP(FF$4,Transactions!$C$45:$N133,8,FALSE),0)&gt;FA96,VLOOKUP(FF$4,Transactions!$C$26:$M$34,5,FALSE),VLOOKUP(FF$4,Transactions!$C$26:$M$34,5,FALSE)-IFERROR(VLOOKUP(FF$4,Transactions!$C$45:$N$47,5,FALSE),0)))</f>
        <v>20.356738833625901</v>
      </c>
      <c r="FH96" s="315">
        <f t="shared" si="137"/>
        <v>43224</v>
      </c>
      <c r="FI96" s="88">
        <f>VLOOKUP(FH96,'Price Data'!$B$4:$AD$1048576,MATCH(FM$4,'Price Data'!$B$2:$AE$2,0),FALSE)</f>
        <v>24.195</v>
      </c>
      <c r="FJ96" s="5">
        <f t="shared" si="193"/>
        <v>24.195</v>
      </c>
      <c r="FK96" s="79"/>
      <c r="FL96" s="212">
        <f>IF(FJ96&gt;0,(FJ96+SUM(FK$11:FK96))/FI$6-1,"N/A")</f>
        <v>5.3388090349071327E-4</v>
      </c>
      <c r="FM96" s="344">
        <f>IF(VLOOKUP(FM$4,Transactions!$C$26:$M$34,7,FALSE)&gt;FH96,0,IF(IFERROR(VLOOKUP(FM$4,Transactions!$C$45:$N133,8,FALSE),0)&gt;FH96,VLOOKUP(FM$4,Transactions!$C$26:$M$34,5,FALSE),VLOOKUP(FM$4,Transactions!$C$26:$M$34,5,FALSE)-IFERROR(VLOOKUP(FM$4,Transactions!$C$45:$N$47,5,FALSE),0)))</f>
        <v>64.516221765913755</v>
      </c>
      <c r="FO96" s="315">
        <f t="shared" si="138"/>
        <v>43224</v>
      </c>
      <c r="FP96" s="88">
        <f>VLOOKUP(FO96,'Price Data'!$B$4:$AD$1048576,MATCH(FT$4,'Price Data'!$B$2:$AE$2,0),FALSE)</f>
        <v>101.64</v>
      </c>
      <c r="FQ96" s="5">
        <f t="shared" si="194"/>
        <v>101.64</v>
      </c>
      <c r="FR96" s="79"/>
      <c r="FS96" s="212">
        <f>IF(FQ96&gt;0,(FQ96+SUM(FR$11:FR96))/FP$6-1,"N/A")</f>
        <v>-3.0662119920431885E-2</v>
      </c>
      <c r="FT96" s="344">
        <f>IF(VLOOKUP(FT$4,Transactions!$C$26:$M$34,7,FALSE)&gt;FO96,0,IF(IFERROR(VLOOKUP(FT$4,Transactions!$C$45:$N133,8,FALSE),0)&gt;FO96,VLOOKUP(FT$4,Transactions!$C$26:$M$34,5,FALSE),VLOOKUP(FT$4,Transactions!$C$26:$M$34,5,FALSE)-IFERROR(VLOOKUP(FT$4,Transactions!$C$45:$N$47,5,FALSE),0)))</f>
        <v>4.6685611442644692</v>
      </c>
      <c r="FV96" s="315">
        <f t="shared" si="139"/>
        <v>43224</v>
      </c>
      <c r="FW96" s="88">
        <f>VLOOKUP(FV96,'Price Data'!$B$4:$AD$1048576,MATCH(GA$4,'Price Data'!$B$2:$AE$2,0),FALSE)</f>
        <v>108.63</v>
      </c>
      <c r="FX96" s="5">
        <f t="shared" si="195"/>
        <v>0</v>
      </c>
      <c r="FY96" s="79"/>
      <c r="FZ96" s="212" t="str">
        <f>IF(FX96&gt;0,(FX96+SUM(FY$11:FY96))/FW$6-1,"N/A")</f>
        <v>N/A</v>
      </c>
      <c r="GA96" s="344">
        <f>IF(VLOOKUP(GA$4,Transactions!$C$26:$M$34,7,FALSE)&gt;FV96,0,IF(IFERROR(VLOOKUP(GA$4,Transactions!$C$45:$N133,8,FALSE),0)&gt;FV96,VLOOKUP(GA$4,Transactions!$C$26:$M$34,5,FALSE),VLOOKUP(GA$4,Transactions!$C$26:$M$34,5,FALSE)-IFERROR(VLOOKUP(GA$4,Transactions!$C$45:$N$47,5,FALSE),0)))</f>
        <v>0</v>
      </c>
      <c r="GD96" s="315">
        <f t="shared" si="140"/>
        <v>43224</v>
      </c>
      <c r="GE96" s="88">
        <f>VLOOKUP(GD96,'Price Data'!$B$4:$AD$1048576,MATCH(GI$4,'Price Data'!$B$2:$AE$2,0),FALSE)</f>
        <v>1580.7570000000001</v>
      </c>
      <c r="GF96" s="5">
        <f t="shared" si="196"/>
        <v>1580.7570000000001</v>
      </c>
      <c r="GH96" s="212">
        <f>IF(GF96&gt;0,(GF96+SUM(GG$11:GG96))/GE$6-1,"N/A")</f>
        <v>-1.2718209215488718E-3</v>
      </c>
      <c r="GI96" s="374">
        <v>0.5</v>
      </c>
      <c r="GK96" s="315">
        <f t="shared" si="141"/>
        <v>43224</v>
      </c>
      <c r="GL96" s="88">
        <f>VLOOKUP(GK96,'Price Data'!$B$4:$AD$1048576,MATCH(GP$4,'Price Data'!$B$2:$AE$2,0),FALSE)</f>
        <v>2089.44</v>
      </c>
      <c r="GM96" s="5">
        <f t="shared" si="112"/>
        <v>2089.44</v>
      </c>
      <c r="GN96" s="79"/>
      <c r="GO96" s="212">
        <f>IF(GM96&gt;0,(GM96+SUM(GN$11:GN96))/GL$6-1,"N/A")</f>
        <v>-6.6604863438635142E-3</v>
      </c>
      <c r="GP96" s="374">
        <v>0.2</v>
      </c>
      <c r="GR96" s="315">
        <f t="shared" si="142"/>
        <v>43224</v>
      </c>
      <c r="GS96" s="88">
        <f>VLOOKUP(GR96,'Price Data'!$B$4:$AD$1048576,MATCH(GW$4,'Price Data'!$B$2:$AE$2,0),FALSE)</f>
        <v>1999.85</v>
      </c>
      <c r="GT96" s="5">
        <f t="shared" si="197"/>
        <v>1999.85</v>
      </c>
      <c r="GV96" s="212">
        <f>IF(GT96&gt;0,(GT96+SUM(GU$11:GU96))/GS$6-1,"N/A")</f>
        <v>-2.2732936858925745E-2</v>
      </c>
      <c r="GW96" s="374">
        <v>0.3</v>
      </c>
    </row>
    <row r="97" spans="1:205" x14ac:dyDescent="0.25">
      <c r="A97">
        <v>87</v>
      </c>
      <c r="B97" s="315">
        <f>'Price Data'!B91</f>
        <v>43227</v>
      </c>
      <c r="C97" s="200">
        <f t="shared" si="143"/>
        <v>21485.724806159524</v>
      </c>
      <c r="D97" s="200">
        <f t="shared" si="113"/>
        <v>0</v>
      </c>
      <c r="E97" s="200">
        <f t="shared" ref="E97:E160" si="198">SUM(EH97*EK97,EO97*ER97,EV97*EY97,FC97*FF97,FJ97*FM97,FQ97*FT97,FX97*GA97)</f>
        <v>6045.0701851915319</v>
      </c>
      <c r="F97" s="200">
        <f t="shared" si="114"/>
        <v>0</v>
      </c>
      <c r="I97" s="315">
        <f t="shared" si="115"/>
        <v>43227</v>
      </c>
      <c r="J97" s="88">
        <f>VLOOKUP(I97,'Price Data'!$B$4:$AD$1048576,MATCH(N$4,'Price Data'!$B$2:$AE$2,0),FALSE)</f>
        <v>61.75</v>
      </c>
      <c r="K97" s="5">
        <f t="shared" si="86"/>
        <v>0</v>
      </c>
      <c r="M97" s="212" t="str">
        <f>IF(K97&gt;0,(K97+SUM(L$11:L97))/J$6-1,"N/A")</f>
        <v>N/A</v>
      </c>
      <c r="N97" s="344">
        <f>IF(VLOOKUP(N$4,Transactions!$C$5:$M$23,7,FALSE)&gt;I97,0,IF(IFERROR(VLOOKUP(N$4,Transactions!$C$39:$N$42,8,FALSE),0)&gt;I97,VLOOKUP(N$4,Transactions!$C$5:$M$23,5,FALSE),VLOOKUP(N$4,Transactions!$C$5:$M$23,5,FALSE)-IFERROR(VLOOKUP(N$4,Transactions!$C$39:$N$42,5,FALSE),0)))</f>
        <v>0</v>
      </c>
      <c r="P97" s="315">
        <f t="shared" si="116"/>
        <v>43227</v>
      </c>
      <c r="Q97" s="88">
        <f>VLOOKUP(P97,'Price Data'!$B$4:$AD$1048576,MATCH(U$4,'Price Data'!$B$2:$AE$2,0),FALSE)</f>
        <v>57.78</v>
      </c>
      <c r="R97" s="5">
        <f t="shared" ref="R97:R160" si="199">IF(AND(P97&gt;=Q$5,P97&lt;=Q$7),Q97,0)</f>
        <v>57.78</v>
      </c>
      <c r="T97" s="212">
        <f>IF(R97&gt;0,(R97+SUM(S$11:S97))/Q$6-1,"N/A")</f>
        <v>1.814977973568288E-2</v>
      </c>
      <c r="U97" s="344">
        <f>IF(VLOOKUP(U$4,Transactions!$C$5:$M$23,7,FALSE)&gt;P97,0,IF(IFERROR(VLOOKUP(U$4,Transactions!$C$39:$N$42,8,FALSE),0)&gt;P97,VLOOKUP(U$4,Transactions!$C$5:$M$23,5,FALSE),VLOOKUP(U$4,Transactions!$C$5:$M$23,5,FALSE)-IFERROR(VLOOKUP(U$4,Transactions!$C$39:$N$42,5,FALSE),0)))</f>
        <v>20</v>
      </c>
      <c r="W97" s="315">
        <f t="shared" si="117"/>
        <v>43227</v>
      </c>
      <c r="X97" s="88">
        <f>VLOOKUP(W97,'Price Data'!$B$4:$AD$1048576,MATCH(AB$4,'Price Data'!$B$2:$AE$2,0),FALSE)</f>
        <v>102.48</v>
      </c>
      <c r="Y97" s="5">
        <f t="shared" ref="Y97:Y160" si="200">IF(AND(W97&gt;=X$5,W97&lt;=X$7),X97,0)</f>
        <v>102.48</v>
      </c>
      <c r="Z97" s="79"/>
      <c r="AA97" s="212">
        <f>IF(Y97&gt;0,(Y97+SUM(Z$11:Z97))/X$6-1,"N/A")</f>
        <v>1.6565816883245654E-2</v>
      </c>
      <c r="AB97" s="344">
        <f>IF(VLOOKUP(AB$4,Transactions!$C$5:$M$23,7,FALSE)&gt;W97,0,IF(IFERROR(VLOOKUP(AB$4,Transactions!$C$39:$N$42,8,FALSE),0)&gt;W97,VLOOKUP(AB$4,Transactions!$C$5:$M$23,5,FALSE),VLOOKUP(AB$4,Transactions!$C$5:$M$23,5,FALSE)-IFERROR(VLOOKUP(AB$4,Transactions!$C$39:$N$42,5,FALSE),0)))</f>
        <v>12</v>
      </c>
      <c r="AD97" s="315">
        <f t="shared" si="118"/>
        <v>43227</v>
      </c>
      <c r="AE97" s="88">
        <f>VLOOKUP(AD97,'Price Data'!$B$4:$AD$1048576,MATCH(AI$4,'Price Data'!$B$2:$AE$2,0),FALSE)</f>
        <v>67.22</v>
      </c>
      <c r="AF97" s="5">
        <f t="shared" ref="AF97:AF160" si="201">IF(AND(AD97&gt;=AE$5,AD97&lt;=AE$7),AE97,0)</f>
        <v>67.22</v>
      </c>
      <c r="AG97" s="79"/>
      <c r="AH97" s="212">
        <f>IF(AF97&gt;0,(AF97+SUM(AG$11:AG97))/AE$6-1,"N/A")</f>
        <v>-7.8294254764843085E-2</v>
      </c>
      <c r="AI97" s="344">
        <f>IF(VLOOKUP(AI$4,Transactions!$C$5:$M$23,7,FALSE)&gt;AD97,0,IF(IFERROR(VLOOKUP(AI$4,Transactions!$C$39:$N$42,8,FALSE),0)&gt;AD97,VLOOKUP(AI$4,Transactions!$C$5:$M$23,5,FALSE),VLOOKUP(AI$4,Transactions!$C$5:$M$23,5,FALSE)-IFERROR(VLOOKUP(AI$4,Transactions!$C$39:$N$42,5,FALSE),0)))</f>
        <v>16</v>
      </c>
      <c r="AK97" s="315">
        <f t="shared" si="119"/>
        <v>43227</v>
      </c>
      <c r="AL97" s="88">
        <f>VLOOKUP(AK97,'Price Data'!$B$4:$AD$1048576,MATCH(AP$4,'Price Data'!$B$2:$AE$2,0),FALSE)</f>
        <v>465.4</v>
      </c>
      <c r="AM97" s="5">
        <f t="shared" ref="AM97:AM160" si="202">IF(AND(AK97&gt;=AL$5,AK97&lt;=AL$7),AL97,0)</f>
        <v>465.4</v>
      </c>
      <c r="AN97" s="79"/>
      <c r="AO97" s="212">
        <f>IF(AM97&gt;0,(AM97+SUM(AN$11:AN97))/AL$6-1,"N/A")</f>
        <v>0.11644197092549047</v>
      </c>
      <c r="AP97" s="344">
        <f>IF(VLOOKUP(AP$4,Transactions!$C$5:$M$23,7,FALSE)&gt;AK97,0,IF(IFERROR(VLOOKUP(AP$4,Transactions!$C$39:$N$42,8,FALSE),0)&gt;AK97,VLOOKUP(AP$4,Transactions!$C$5:$M$23,5,FALSE),VLOOKUP(AP$4,Transactions!$C$5:$M$23,5,FALSE)-IFERROR(VLOOKUP(AP$4,Transactions!$C$39:$N$42,5,FALSE),0)))</f>
        <v>3</v>
      </c>
      <c r="AR97" s="315">
        <f t="shared" si="120"/>
        <v>43227</v>
      </c>
      <c r="AS97" s="88">
        <f>VLOOKUP(AR97,'Price Data'!$B$4:$AD$1048576,MATCH(AW$4,'Price Data'!$B$2:$AE$2,0),FALSE)</f>
        <v>99.63</v>
      </c>
      <c r="AT97" s="5">
        <f t="shared" ref="AT97:AT160" si="203">IF(AND(AR97&gt;=AS$5,AR97&lt;=AS$7),AS97,0)</f>
        <v>99.63</v>
      </c>
      <c r="AU97" s="79"/>
      <c r="AV97" s="212">
        <f>IF(AT97&gt;0,(AT97+SUM(AU$11:AU97))/AS$6-1,"N/A")</f>
        <v>6.1075949367088489E-2</v>
      </c>
      <c r="AW97" s="344">
        <f>IF(VLOOKUP(AW$4,Transactions!$C$5:$M$23,7,FALSE)&gt;AR97,0,IF(IFERROR(VLOOKUP(AW$4,Transactions!$C$39:$N$42,8,FALSE),0)&gt;AR97,VLOOKUP(AW$4,Transactions!$C$5:$M$23,5,FALSE),VLOOKUP(AW$4,Transactions!$C$5:$M$23,5,FALSE)-IFERROR(VLOOKUP(AW$4,Transactions!$C$39:$N$42,5,FALSE),0)))</f>
        <v>10</v>
      </c>
      <c r="AY97" s="315">
        <f t="shared" si="121"/>
        <v>43227</v>
      </c>
      <c r="AZ97" s="88">
        <f>VLOOKUP(AY97,'Price Data'!$B$4:$AD$1048576,MATCH(BD$4,'Price Data'!$B$2:$AE$2,0),FALSE)</f>
        <v>126.97</v>
      </c>
      <c r="BA97" s="5">
        <f t="shared" ref="BA97:BA160" si="204">IF(AND(AY97&gt;=AZ$5,AY97&lt;=AZ$7),AZ97,0)</f>
        <v>126.97</v>
      </c>
      <c r="BB97" s="79"/>
      <c r="BC97" s="212">
        <f>IF(BA97&gt;0,(BA97+SUM(BB$11:BB97))/AZ$6-1,"N/A")</f>
        <v>9.5513373597929219E-2</v>
      </c>
      <c r="BD97" s="344">
        <f>IF(VLOOKUP(BD$4,Transactions!$C$5:$M$23,7,FALSE)&gt;AY97,0,IF(IFERROR(VLOOKUP(BD$4,Transactions!$C$39:$N$42,8,FALSE),0)&gt;AY97,VLOOKUP(BD$4,Transactions!$C$5:$M$23,5,FALSE),VLOOKUP(BD$4,Transactions!$C$5:$M$23,5,FALSE)-IFERROR(VLOOKUP(BD$4,Transactions!$C$39:$N$42,5,FALSE),0)))</f>
        <v>9</v>
      </c>
      <c r="BF97" s="315">
        <f t="shared" si="122"/>
        <v>43227</v>
      </c>
      <c r="BG97" s="88">
        <f>VLOOKUP(BF97,'Price Data'!$B$4:$AD$1048576,MATCH(BK$4,'Price Data'!$B$2:$AE$2,0),FALSE)</f>
        <v>51.32</v>
      </c>
      <c r="BH97" s="5">
        <f t="shared" ref="BH97:BH160" si="205">IF(AND(BF97&gt;=BG$5,BF97&lt;=BG$7),BG97,0)</f>
        <v>51.32</v>
      </c>
      <c r="BI97" s="79"/>
      <c r="BJ97" s="212">
        <f>IF(BH97&gt;0,(BH97+SUM(BI$11:BI97))/BG$6-1,"N/A")</f>
        <v>-0.14947780678851186</v>
      </c>
      <c r="BK97" s="344">
        <f>IF(VLOOKUP(BK$4,Transactions!$C$5:$M$23,7,FALSE)&gt;BF97,0,IF(IFERROR(VLOOKUP(BK$4,Transactions!$C$39:$N$42,8,FALSE),0)&gt;BF97,VLOOKUP(BK$4,Transactions!$C$5:$M$23,5,FALSE),VLOOKUP(BK$4,Transactions!$C$5:$M$23,5,FALSE)-IFERROR(VLOOKUP(BK$4,Transactions!$C$39:$N$42,5,FALSE),0)))</f>
        <v>10</v>
      </c>
      <c r="BM97" s="315">
        <f t="shared" si="123"/>
        <v>43227</v>
      </c>
      <c r="BN97" s="88">
        <f>VLOOKUP(BM97,'Price Data'!$B$4:$AD$1048576,MATCH(BR$4,'Price Data'!$B$2:$AE$2,0),FALSE)</f>
        <v>52.59</v>
      </c>
      <c r="BO97" s="5">
        <f t="shared" ref="BO97:BO160" si="206">IF(AND(BM97&gt;=BN$5,BM97&lt;=BN$7),BN97,0)</f>
        <v>52.59</v>
      </c>
      <c r="BP97" s="79"/>
      <c r="BQ97" s="212">
        <f>IF(BO97&gt;0,(BO97+SUM(BP$11:BP97))/BN$6-1,"N/A")</f>
        <v>3.0712050078247399E-2</v>
      </c>
      <c r="BR97" s="344">
        <f>IF(VLOOKUP(BR$4,Transactions!$C$5:$M$23,7,FALSE)&gt;BM97,0,IF(IFERROR(VLOOKUP(BR$4,Transactions!$C$39:$N$42,8,FALSE),0)&gt;BM97,VLOOKUP(BR$4,Transactions!$C$5:$M$23,5,FALSE),VLOOKUP(BR$4,Transactions!$C$5:$M$23,5,FALSE)-IFERROR(VLOOKUP(BR$4,Transactions!$C$39:$N$42,5,FALSE),0)))</f>
        <v>12</v>
      </c>
      <c r="BT97" s="315">
        <f t="shared" si="124"/>
        <v>43227</v>
      </c>
      <c r="BU97" s="88">
        <f>VLOOKUP(BT97,'Price Data'!$B$4:$AD$1048576,MATCH(BY$4,'Price Data'!$B$2:$AE$2,0),FALSE)</f>
        <v>88.03</v>
      </c>
      <c r="BV97" s="5">
        <f t="shared" ref="BV97:BV160" si="207">IF(AND(BT97&gt;=BU$5,BT97&lt;=BU$7),BU97,0)</f>
        <v>88.03</v>
      </c>
      <c r="BW97" s="79"/>
      <c r="BX97" s="212">
        <f>IF(BV97&gt;0,(BV97+SUM(BW$11:BW97))/BU$6-1,"N/A")</f>
        <v>-1.826383540543508E-2</v>
      </c>
      <c r="BY97" s="344">
        <f>IF(VLOOKUP(BY$4,Transactions!$C$5:$M$23,7,FALSE)&gt;BT97,0,IF(IFERROR(VLOOKUP(BY$4,Transactions!$C$39:$N$42,8,FALSE),0)&gt;BT97,VLOOKUP(BY$4,Transactions!$C$5:$M$23,5,FALSE),VLOOKUP(BY$4,Transactions!$C$5:$M$23,5,FALSE)-IFERROR(VLOOKUP(BY$4,Transactions!$C$39:$N$42,5,FALSE),0)))</f>
        <v>11</v>
      </c>
      <c r="CA97" s="315">
        <f t="shared" si="125"/>
        <v>43227</v>
      </c>
      <c r="CB97" s="88">
        <f>VLOOKUP(CA97,'Price Data'!$B$4:$AD$1048576,MATCH(CF$4,'Price Data'!$B$2:$AE$2,0),FALSE)</f>
        <v>223.8</v>
      </c>
      <c r="CC97" s="5">
        <f t="shared" ref="CC97:CC160" si="208">IF(AND(CA97&gt;=CB$5,CA97&lt;=CB$7),CB97,0)</f>
        <v>223.8</v>
      </c>
      <c r="CD97" s="79"/>
      <c r="CE97" s="212">
        <f>IF(CC97&gt;0,(CC97+SUM(CD$11:CD97))/CB$6-1,"N/A")</f>
        <v>-1.8593866211663701E-2</v>
      </c>
      <c r="CF97" s="344">
        <f>IF(VLOOKUP(CF$4,Transactions!$C$5:$M$23,7,FALSE)&gt;CA97,0,IF(IFERROR(VLOOKUP(CF$4,Transactions!$C$39:$N$42,8,FALSE),0)&gt;CA97,VLOOKUP(CF$4,Transactions!$C$5:$M$23,5,FALSE),VLOOKUP(CF$4,Transactions!$C$5:$M$23,5,FALSE)-IFERROR(VLOOKUP(CF$4,Transactions!$C$39:$N$42,5,FALSE),0)))</f>
        <v>6</v>
      </c>
      <c r="CH97" s="315">
        <f t="shared" si="126"/>
        <v>43227</v>
      </c>
      <c r="CI97" s="88">
        <f>VLOOKUP(CH97,'Price Data'!$B$4:$AD$1048576,MATCH(CM$4,'Price Data'!$B$2:$AE$2,0),FALSE)</f>
        <v>74.67</v>
      </c>
      <c r="CJ97" s="5">
        <f t="shared" ref="CJ97:CJ160" si="209">IF(AND(CH97&gt;=CI$5,CH97&lt;=CI$7),CI97,0)</f>
        <v>74.67</v>
      </c>
      <c r="CK97" s="79"/>
      <c r="CL97" s="212">
        <f>IF(CJ97&gt;0,(CJ97+SUM(CK$11:CK97))/CI$6-1,"N/A")</f>
        <v>1.4262428687856543E-2</v>
      </c>
      <c r="CM97" s="344">
        <f>IF(VLOOKUP(CM$4,Transactions!$C$5:$M$23,7,FALSE)&gt;CH97,0,IF(IFERROR(VLOOKUP(CM$4,Transactions!$C$39:$N$42,8,FALSE),0)&gt;CH97,VLOOKUP(CM$4,Transactions!$C$5:$M$23,5,FALSE),VLOOKUP(CM$4,Transactions!$C$5:$M$23,5,FALSE)-IFERROR(VLOOKUP(CM$4,Transactions!$C$39:$N$42,5,FALSE),0)))</f>
        <v>19</v>
      </c>
      <c r="CO97" s="315">
        <f t="shared" si="127"/>
        <v>43227</v>
      </c>
      <c r="CP97" s="88">
        <f>VLOOKUP(CO97,'Price Data'!$B$4:$AD$1048576,MATCH(CT$4,'Price Data'!$B$2:$AE$2,0),FALSE)</f>
        <v>123.84</v>
      </c>
      <c r="CQ97" s="5">
        <f t="shared" ref="CQ97:CQ160" si="210">IF(AND(CO97&gt;=CP$5,CO97&lt;=CP$7),CP97,0)</f>
        <v>123.84</v>
      </c>
      <c r="CR97" s="79"/>
      <c r="CS97" s="212">
        <f>IF(CQ97&gt;0,(CQ97+SUM(CR$11:CR97))/CP$6-1,"N/A")</f>
        <v>0.10484158063367754</v>
      </c>
      <c r="CT97" s="344">
        <f>IF(VLOOKUP(CT$4,Transactions!$C$5:$M$23,7,FALSE)&gt;CO97,0,IF(IFERROR(VLOOKUP(CT$4,Transactions!$C$39:$N$42,8,FALSE),0)&gt;CO97,VLOOKUP(CT$4,Transactions!$C$5:$M$23,5,FALSE),VLOOKUP(CT$4,Transactions!$C$5:$M$23,5,FALSE)-IFERROR(VLOOKUP(CT$4,Transactions!$C$39:$N$42,5,FALSE),0)))</f>
        <v>7</v>
      </c>
      <c r="CV97" s="315">
        <f t="shared" si="128"/>
        <v>43227</v>
      </c>
      <c r="CW97" s="88">
        <f>VLOOKUP(CV97,'Price Data'!$B$4:$AD$1048576,MATCH(DA$4,'Price Data'!$B$2:$AE$2,0),FALSE)</f>
        <v>192.76</v>
      </c>
      <c r="CX97" s="5">
        <f t="shared" ref="CX97:CX160" si="211">IF(AND(CV97&gt;=CW$5,CV97&lt;=CW$7),CW97,0)</f>
        <v>192.76</v>
      </c>
      <c r="CY97" s="79"/>
      <c r="CZ97" s="212">
        <f>IF(CX97&gt;0,(CX97+SUM(CY$11:CY97))/CW$6-1,"N/A")</f>
        <v>2.6941683057785326E-2</v>
      </c>
      <c r="DA97" s="344">
        <f>IF(VLOOKUP(DA$4,Transactions!$C$5:$M$23,7,FALSE)&gt;CV97,0,IF(IFERROR(VLOOKUP(DA$4,Transactions!$C$39:$N$42,8,FALSE),0)&gt;CV97,VLOOKUP(DA$4,Transactions!$C$5:$M$23,5,FALSE),VLOOKUP(DA$4,Transactions!$C$5:$M$23,5,FALSE)-IFERROR(VLOOKUP(DA$4,Transactions!$C$39:$N$42,5,FALSE),0)))</f>
        <v>9.4038062835574934</v>
      </c>
      <c r="DC97" s="315">
        <f t="shared" si="129"/>
        <v>43227</v>
      </c>
      <c r="DD97" s="88">
        <f>VLOOKUP(DC97,'Price Data'!$B$4:$AD$1048576,MATCH(DH$4,'Price Data'!$B$2:$AE$2,0),FALSE)</f>
        <v>158.66</v>
      </c>
      <c r="DE97" s="5">
        <f t="shared" ref="DE97:DE160" si="212">IF(AND(DC97&gt;=DD$5,DC97&lt;=DD$7),DD97,0)</f>
        <v>158.66</v>
      </c>
      <c r="DF97" s="79"/>
      <c r="DG97" s="212">
        <f>IF(DE97&gt;0,(DE97+SUM(DF$11:DF97))/DD$6-1,"N/A")</f>
        <v>7.1758234810648247E-3</v>
      </c>
      <c r="DH97" s="344">
        <f>IF(VLOOKUP(DH$4,Transactions!$C$5:$M$23,7,FALSE)&gt;DC97,0,IF(IFERROR(VLOOKUP(DH$4,Transactions!$C$39:$N$42,8,FALSE),0)&gt;DC97,VLOOKUP(DH$4,Transactions!$C$5:$M$23,5,FALSE),VLOOKUP(DH$4,Transactions!$C$5:$M$23,5,FALSE)-IFERROR(VLOOKUP(DH$4,Transactions!$C$39:$N$42,5,FALSE),0)))</f>
        <v>17.508490526540918</v>
      </c>
      <c r="DJ97" s="315">
        <f t="shared" si="130"/>
        <v>43227</v>
      </c>
      <c r="DK97" s="88">
        <f>VLOOKUP(DJ97,'Price Data'!$B$4:$AD$1048576,MATCH(DO$4,'Price Data'!$B$2:$AE$2,0),FALSE)</f>
        <v>243.12</v>
      </c>
      <c r="DL97" s="5">
        <f t="shared" ref="DL97:DL160" si="213">IF(AND(DJ97&gt;=DK$5,DJ97&lt;=DK$7),DK97,0)</f>
        <v>243.12</v>
      </c>
      <c r="DN97" s="212">
        <f>IF(DL97&gt;0,(DL97+SUM(DM$11:DM97))/DK$6-1,"N/A")</f>
        <v>-2.3527997114112797E-2</v>
      </c>
      <c r="DO97" s="344">
        <f>IF(VLOOKUP(DO$4,Transactions!$C$5:$M$23,7,FALSE)&gt;DJ97,0,IF(IFERROR(VLOOKUP(DO$4,Transactions!$C$39:$N$42,8,FALSE),0)&gt;DJ97,VLOOKUP(DO$4,Transactions!$C$5:$M$23,5,FALSE),VLOOKUP(DO$4,Transactions!$C$5:$M$23,5,FALSE)-IFERROR(VLOOKUP(DO$4,Transactions!$C$39:$N$42,5,FALSE),0)))</f>
        <v>8</v>
      </c>
      <c r="DQ97" s="315">
        <f t="shared" si="131"/>
        <v>43227</v>
      </c>
      <c r="DR97" s="88">
        <f>VLOOKUP(DQ97,'Price Data'!$B$4:$AD$1048576,MATCH(DV$4,'Price Data'!$B$2:$AE$2,0),FALSE)</f>
        <v>96.22</v>
      </c>
      <c r="DS97" s="5">
        <f t="shared" ref="DS97:DS160" si="214">IF(AND(DQ97&gt;=DR$5,DQ97&lt;=DR$7),DR97,0)</f>
        <v>96.22</v>
      </c>
      <c r="DT97" s="79"/>
      <c r="DU97" s="212">
        <f>IF(DS97&gt;0,(DS97+SUM(DT$11:DT97))/DR$6-1,"N/A")</f>
        <v>0.12976385316810846</v>
      </c>
      <c r="DV97" s="344">
        <f>IF(VLOOKUP(DV$4,Transactions!$C$5:$M$23,7,FALSE)&gt;DQ97,0,IF(IFERROR(VLOOKUP(DV$4,Transactions!$C$39:$N$42,8,FALSE),0)&gt;DQ97,VLOOKUP(DV$4,Transactions!$C$5:$M$23,5,FALSE),VLOOKUP(DV$4,Transactions!$C$5:$M$23,5,FALSE)-IFERROR(VLOOKUP(DV$4,Transactions!$C$39:$N$42,5,FALSE),0)))</f>
        <v>23</v>
      </c>
      <c r="DX97" s="315">
        <f t="shared" si="132"/>
        <v>43227</v>
      </c>
      <c r="DY97" s="88">
        <f>VLOOKUP(DX97,'Price Data'!$B$4:$AD$1048576,MATCH(EC$4,'Price Data'!$B$2:$AE$2,0),FALSE)</f>
        <v>69.34</v>
      </c>
      <c r="DZ97" s="5">
        <f t="shared" ref="DZ97:DZ160" si="215">IF(AND(DX97&gt;=DY$5,DX97&lt;=DY$7),DY97,0)</f>
        <v>0</v>
      </c>
      <c r="EA97" s="79"/>
      <c r="EB97" s="212" t="str">
        <f>IF(DZ97&gt;0,(DZ97+SUM(EA$11:EA97))/DY$6-1,"N/A")</f>
        <v>N/A</v>
      </c>
      <c r="EC97" s="344">
        <f>IF(VLOOKUP(EC$4,Transactions!$C$5:$M$23,7,FALSE)&gt;DX97,0,IF(IFERROR(VLOOKUP(EC$4,Transactions!$C$39:$N$42,8,FALSE),0)&gt;DX97,VLOOKUP(EC$4,Transactions!$C$5:$M$23,5,FALSE),VLOOKUP(EC$4,Transactions!$C$5:$M$23,5,FALSE)-IFERROR(VLOOKUP(EC$4,Transactions!$C$39:$N$42,5,FALSE),0)))</f>
        <v>0</v>
      </c>
      <c r="EF97" s="315">
        <f t="shared" si="133"/>
        <v>43227</v>
      </c>
      <c r="EG97" s="88">
        <f>VLOOKUP(EF97,'Price Data'!$B$4:$AD$1048576,MATCH(EK$4,'Price Data'!$B$2:$AE$2,0),FALSE)</f>
        <v>10.75</v>
      </c>
      <c r="EH97" s="5">
        <f t="shared" ref="EH97:EH160" si="216">IF(AND(EF97&gt;=EG$5,EF97&lt;=EG$7),EG97,0)</f>
        <v>10.75</v>
      </c>
      <c r="EI97" s="79"/>
      <c r="EJ97" s="212">
        <f>IF(EH97&gt;0,(EH97+SUM(EI$11:EI97))/EG$6-1,"N/A")</f>
        <v>1.1152416356878803E-3</v>
      </c>
      <c r="EK97" s="344">
        <f>IF(VLOOKUP(EK$4,Transactions!$C$26:$M$34,7,FALSE)&gt;EF97,0,IF(IFERROR(VLOOKUP(EK$4,Transactions!$C$45:$N134,8,FALSE),0)&gt;EF97,VLOOKUP(EK$4,Transactions!$C$26:$M$34,5,FALSE),VLOOKUP(EK$4,Transactions!$C$26:$M$34,5,FALSE)-IFERROR(VLOOKUP(EK$4,Transactions!$C$45:$N$47,5,FALSE),0)))</f>
        <v>181.2267657992565</v>
      </c>
      <c r="EM97" s="315">
        <f t="shared" si="134"/>
        <v>43227</v>
      </c>
      <c r="EN97" s="88">
        <f>VLOOKUP(EM97,'Price Data'!$B$4:$AD$1048576,MATCH(ER$4,'Price Data'!$B$2:$AE$2,0),FALSE)</f>
        <v>85.5</v>
      </c>
      <c r="EO97" s="5">
        <f t="shared" ref="EO97:EO160" si="217">IF(AND(EM97&gt;=EN$5,EM97&lt;=EN$7),EN97,0)</f>
        <v>85.5</v>
      </c>
      <c r="EP97" s="79"/>
      <c r="EQ97" s="212">
        <f>IF(EO97&gt;0,(EO97+SUM(EP$11:EP97))/EN$6-1,"N/A")</f>
        <v>-3.90786156314471E-3</v>
      </c>
      <c r="ER97" s="344">
        <f>IF(VLOOKUP(ER$4,Transactions!$C$26:$M$34,7,FALSE)&gt;EM97,0,IF(IFERROR(VLOOKUP(ER$4,Transactions!$C$45:$N134,8,FALSE),0)&gt;EM97,VLOOKUP(ER$4,Transactions!$C$26:$M$34,5,FALSE),VLOOKUP(ER$4,Transactions!$C$26:$M$34,5,FALSE)-IFERROR(VLOOKUP(ER$4,Transactions!$C$45:$N$47,5,FALSE),0)))</f>
        <v>0</v>
      </c>
      <c r="ET97" s="315">
        <f t="shared" si="135"/>
        <v>43227</v>
      </c>
      <c r="EU97" s="88">
        <f>VLOOKUP(ET97,'Price Data'!$B$4:$AD$1048576,MATCH(EY$4,'Price Data'!$B$2:$AE$2,0),FALSE)</f>
        <v>83.38</v>
      </c>
      <c r="EV97" s="5">
        <f t="shared" ref="EV97:EV160" si="218">IF(AND(ET97&gt;=EU$5,ET97&lt;=EU$7),EU97,0)</f>
        <v>83.38</v>
      </c>
      <c r="EW97" s="79"/>
      <c r="EX97" s="212">
        <f>IF(EV97&gt;0,(EV97+SUM(EW$11:EW97))/EU$6-1,"N/A")</f>
        <v>-3.5015447991761151E-2</v>
      </c>
      <c r="EY97" s="344">
        <f>IF(VLOOKUP(EY$4,Transactions!$C$26:$M$34,7,FALSE)&gt;ET97,0,IF(IFERROR(VLOOKUP(EY$4,Transactions!$C$45:$N134,8,FALSE),0)&gt;ET97,VLOOKUP(EY$4,Transactions!$C$26:$M$34,5,FALSE),VLOOKUP(EY$4,Transactions!$C$26:$M$34,5,FALSE)-IFERROR(VLOOKUP(EY$4,Transactions!$C$45:$N$47,5,FALSE),0)))</f>
        <v>12.608879734523402</v>
      </c>
      <c r="FA97" s="315">
        <f t="shared" si="136"/>
        <v>43227</v>
      </c>
      <c r="FB97" s="88">
        <f>VLOOKUP(FA97,'Price Data'!$B$4:$AD$1048576,MATCH(FF$4,'Price Data'!$B$2:$AE$2,0),FALSE)</f>
        <v>49.63</v>
      </c>
      <c r="FC97" s="5">
        <f t="shared" ref="FC97:FC160" si="219">IF(AND(FA97&gt;=FB$5,FA97&lt;=FB$7),FB97,0)</f>
        <v>49.63</v>
      </c>
      <c r="FD97" s="79"/>
      <c r="FE97" s="212">
        <f>IF(FC97&gt;0,(FC97+SUM(FD$11:FD97))/FB$6-1,"N/A")</f>
        <v>-2.3366491125414446E-2</v>
      </c>
      <c r="FF97" s="344">
        <f>IF(VLOOKUP(FF$4,Transactions!$C$26:$M$34,7,FALSE)&gt;FA97,0,IF(IFERROR(VLOOKUP(FF$4,Transactions!$C$45:$N134,8,FALSE),0)&gt;FA97,VLOOKUP(FF$4,Transactions!$C$26:$M$34,5,FALSE),VLOOKUP(FF$4,Transactions!$C$26:$M$34,5,FALSE)-IFERROR(VLOOKUP(FF$4,Transactions!$C$45:$N$47,5,FALSE),0)))</f>
        <v>20.356738833625901</v>
      </c>
      <c r="FH97" s="315">
        <f t="shared" si="137"/>
        <v>43227</v>
      </c>
      <c r="FI97" s="88">
        <f>VLOOKUP(FH97,'Price Data'!$B$4:$AD$1048576,MATCH(FM$4,'Price Data'!$B$2:$AE$2,0),FALSE)</f>
        <v>24.195</v>
      </c>
      <c r="FJ97" s="5">
        <f t="shared" ref="FJ97:FJ160" si="220">IF(AND(FH97&gt;=FI$5,FH97&lt;=FI$7),FI97,0)</f>
        <v>24.195</v>
      </c>
      <c r="FK97" s="79"/>
      <c r="FL97" s="212">
        <f>IF(FJ97&gt;0,(FJ97+SUM(FK$11:FK97))/FI$6-1,"N/A")</f>
        <v>5.3388090349071327E-4</v>
      </c>
      <c r="FM97" s="344">
        <f>IF(VLOOKUP(FM$4,Transactions!$C$26:$M$34,7,FALSE)&gt;FH97,0,IF(IFERROR(VLOOKUP(FM$4,Transactions!$C$45:$N134,8,FALSE),0)&gt;FH97,VLOOKUP(FM$4,Transactions!$C$26:$M$34,5,FALSE),VLOOKUP(FM$4,Transactions!$C$26:$M$34,5,FALSE)-IFERROR(VLOOKUP(FM$4,Transactions!$C$45:$N$47,5,FALSE),0)))</f>
        <v>64.516221765913755</v>
      </c>
      <c r="FO97" s="315">
        <f t="shared" si="138"/>
        <v>43227</v>
      </c>
      <c r="FP97" s="88">
        <f>VLOOKUP(FO97,'Price Data'!$B$4:$AD$1048576,MATCH(FT$4,'Price Data'!$B$2:$AE$2,0),FALSE)</f>
        <v>101.59</v>
      </c>
      <c r="FQ97" s="5">
        <f t="shared" ref="FQ97:FQ160" si="221">IF(AND(FO97&gt;=FP$5,FO97&lt;=FP$7),FP97,0)</f>
        <v>101.59</v>
      </c>
      <c r="FR97" s="79"/>
      <c r="FS97" s="212">
        <f>IF(FQ97&gt;0,(FQ97+SUM(FR$11:FR97))/FP$6-1,"N/A")</f>
        <v>-3.1135739319882449E-2</v>
      </c>
      <c r="FT97" s="344">
        <f>IF(VLOOKUP(FT$4,Transactions!$C$26:$M$34,7,FALSE)&gt;FO97,0,IF(IFERROR(VLOOKUP(FT$4,Transactions!$C$45:$N134,8,FALSE),0)&gt;FO97,VLOOKUP(FT$4,Transactions!$C$26:$M$34,5,FALSE),VLOOKUP(FT$4,Transactions!$C$26:$M$34,5,FALSE)-IFERROR(VLOOKUP(FT$4,Transactions!$C$45:$N$47,5,FALSE),0)))</f>
        <v>4.6685611442644692</v>
      </c>
      <c r="FV97" s="315">
        <f t="shared" si="139"/>
        <v>43227</v>
      </c>
      <c r="FW97" s="88">
        <f>VLOOKUP(FV97,'Price Data'!$B$4:$AD$1048576,MATCH(GA$4,'Price Data'!$B$2:$AE$2,0),FALSE)</f>
        <v>108.18</v>
      </c>
      <c r="FX97" s="5">
        <f t="shared" ref="FX97:FX160" si="222">IF(AND(FV97&gt;=FW$5,FV97&lt;=FW$7),FW97,0)</f>
        <v>0</v>
      </c>
      <c r="FY97" s="79"/>
      <c r="FZ97" s="212" t="str">
        <f>IF(FX97&gt;0,(FX97+SUM(FY$11:FY97))/FW$6-1,"N/A")</f>
        <v>N/A</v>
      </c>
      <c r="GA97" s="344">
        <f>IF(VLOOKUP(GA$4,Transactions!$C$26:$M$34,7,FALSE)&gt;FV97,0,IF(IFERROR(VLOOKUP(GA$4,Transactions!$C$45:$N134,8,FALSE),0)&gt;FV97,VLOOKUP(GA$4,Transactions!$C$26:$M$34,5,FALSE),VLOOKUP(GA$4,Transactions!$C$26:$M$34,5,FALSE)-IFERROR(VLOOKUP(GA$4,Transactions!$C$45:$N$47,5,FALSE),0)))</f>
        <v>0</v>
      </c>
      <c r="GD97" s="315">
        <f t="shared" si="140"/>
        <v>43227</v>
      </c>
      <c r="GE97" s="88">
        <f>VLOOKUP(GD97,'Price Data'!$B$4:$AD$1048576,MATCH(GI$4,'Price Data'!$B$2:$AE$2,0),FALSE)</f>
        <v>1587.4349999999999</v>
      </c>
      <c r="GF97" s="5">
        <f t="shared" ref="GF97:GF160" si="223">IF(GD97&gt;=GE$5,GE97,0)</f>
        <v>1587.4349999999999</v>
      </c>
      <c r="GH97" s="212">
        <f>IF(GF97&gt;0,(GF97+SUM(GG$11:GG97))/GE$6-1,"N/A")</f>
        <v>2.9473644307131952E-3</v>
      </c>
      <c r="GI97" s="374">
        <v>0.5</v>
      </c>
      <c r="GK97" s="315">
        <f t="shared" si="141"/>
        <v>43227</v>
      </c>
      <c r="GL97" s="88">
        <f>VLOOKUP(GK97,'Price Data'!$B$4:$AD$1048576,MATCH(GP$4,'Price Data'!$B$2:$AE$2,0),FALSE)</f>
        <v>2096.86</v>
      </c>
      <c r="GM97" s="5">
        <f t="shared" si="112"/>
        <v>2096.86</v>
      </c>
      <c r="GN97" s="79"/>
      <c r="GO97" s="212">
        <f>IF(GM97&gt;0,(GM97+SUM(GN$11:GN97))/GL$6-1,"N/A")</f>
        <v>-3.1329482516816443E-3</v>
      </c>
      <c r="GP97" s="374">
        <v>0.2</v>
      </c>
      <c r="GR97" s="315">
        <f t="shared" si="142"/>
        <v>43227</v>
      </c>
      <c r="GS97" s="88">
        <f>VLOOKUP(GR97,'Price Data'!$B$4:$AD$1048576,MATCH(GW$4,'Price Data'!$B$2:$AE$2,0),FALSE)</f>
        <v>2000.06</v>
      </c>
      <c r="GT97" s="5">
        <f t="shared" ref="GT97:GT160" si="224">IF(GR97&gt;=GS$5,GS97,0)</f>
        <v>2000.06</v>
      </c>
      <c r="GV97" s="212">
        <f>IF(GT97&gt;0,(GT97+SUM(GU$11:GU97))/GS$6-1,"N/A")</f>
        <v>-2.2630316120740623E-2</v>
      </c>
      <c r="GW97" s="374">
        <v>0.3</v>
      </c>
    </row>
    <row r="98" spans="1:205" x14ac:dyDescent="0.25">
      <c r="A98">
        <v>88</v>
      </c>
      <c r="B98" s="315">
        <f>'Price Data'!B92</f>
        <v>43228</v>
      </c>
      <c r="C98" s="200">
        <f t="shared" si="143"/>
        <v>21484.471968653939</v>
      </c>
      <c r="D98" s="200">
        <f t="shared" si="113"/>
        <v>0</v>
      </c>
      <c r="E98" s="200">
        <f t="shared" si="198"/>
        <v>6039.1115439370815</v>
      </c>
      <c r="F98" s="200">
        <f t="shared" si="114"/>
        <v>0</v>
      </c>
      <c r="I98" s="315">
        <f t="shared" si="115"/>
        <v>43228</v>
      </c>
      <c r="J98" s="88">
        <f>VLOOKUP(I98,'Price Data'!$B$4:$AD$1048576,MATCH(N$4,'Price Data'!$B$2:$AE$2,0),FALSE)</f>
        <v>60.71</v>
      </c>
      <c r="K98" s="5">
        <f t="shared" si="86"/>
        <v>0</v>
      </c>
      <c r="M98" s="212" t="str">
        <f>IF(K98&gt;0,(K98+SUM(L$11:L98))/J$6-1,"N/A")</f>
        <v>N/A</v>
      </c>
      <c r="N98" s="344">
        <f>IF(VLOOKUP(N$4,Transactions!$C$5:$M$23,7,FALSE)&gt;I98,0,IF(IFERROR(VLOOKUP(N$4,Transactions!$C$39:$N$42,8,FALSE),0)&gt;I98,VLOOKUP(N$4,Transactions!$C$5:$M$23,5,FALSE),VLOOKUP(N$4,Transactions!$C$5:$M$23,5,FALSE)-IFERROR(VLOOKUP(N$4,Transactions!$C$39:$N$42,5,FALSE),0)))</f>
        <v>0</v>
      </c>
      <c r="P98" s="315">
        <f t="shared" si="116"/>
        <v>43228</v>
      </c>
      <c r="Q98" s="88">
        <f>VLOOKUP(P98,'Price Data'!$B$4:$AD$1048576,MATCH(U$4,'Price Data'!$B$2:$AE$2,0),FALSE)</f>
        <v>57.66</v>
      </c>
      <c r="R98" s="5">
        <f t="shared" si="199"/>
        <v>57.66</v>
      </c>
      <c r="T98" s="212">
        <f>IF(R98&gt;0,(R98+SUM(S$11:S98))/Q$6-1,"N/A")</f>
        <v>1.6035242290748819E-2</v>
      </c>
      <c r="U98" s="344">
        <f>IF(VLOOKUP(U$4,Transactions!$C$5:$M$23,7,FALSE)&gt;P98,0,IF(IFERROR(VLOOKUP(U$4,Transactions!$C$39:$N$42,8,FALSE),0)&gt;P98,VLOOKUP(U$4,Transactions!$C$5:$M$23,5,FALSE),VLOOKUP(U$4,Transactions!$C$5:$M$23,5,FALSE)-IFERROR(VLOOKUP(U$4,Transactions!$C$39:$N$42,5,FALSE),0)))</f>
        <v>20</v>
      </c>
      <c r="W98" s="315">
        <f t="shared" si="117"/>
        <v>43228</v>
      </c>
      <c r="X98" s="88">
        <f>VLOOKUP(W98,'Price Data'!$B$4:$AD$1048576,MATCH(AB$4,'Price Data'!$B$2:$AE$2,0),FALSE)</f>
        <v>101.79</v>
      </c>
      <c r="Y98" s="5">
        <f t="shared" si="200"/>
        <v>101.79</v>
      </c>
      <c r="Z98" s="79"/>
      <c r="AA98" s="212">
        <f>IF(Y98&gt;0,(Y98+SUM(Z$11:Z98))/X$6-1,"N/A")</f>
        <v>9.7212578117251702E-3</v>
      </c>
      <c r="AB98" s="344">
        <f>IF(VLOOKUP(AB$4,Transactions!$C$5:$M$23,7,FALSE)&gt;W98,0,IF(IFERROR(VLOOKUP(AB$4,Transactions!$C$39:$N$42,8,FALSE),0)&gt;W98,VLOOKUP(AB$4,Transactions!$C$5:$M$23,5,FALSE),VLOOKUP(AB$4,Transactions!$C$5:$M$23,5,FALSE)-IFERROR(VLOOKUP(AB$4,Transactions!$C$39:$N$42,5,FALSE),0)))</f>
        <v>12</v>
      </c>
      <c r="AD98" s="315">
        <f t="shared" si="118"/>
        <v>43228</v>
      </c>
      <c r="AE98" s="88">
        <f>VLOOKUP(AD98,'Price Data'!$B$4:$AD$1048576,MATCH(AI$4,'Price Data'!$B$2:$AE$2,0),FALSE)</f>
        <v>66.66</v>
      </c>
      <c r="AF98" s="5">
        <f t="shared" si="201"/>
        <v>66.66</v>
      </c>
      <c r="AG98" s="79"/>
      <c r="AH98" s="212">
        <f>IF(AF98&gt;0,(AF98+SUM(AG$11:AG98))/AE$6-1,"N/A")</f>
        <v>-8.597285067873317E-2</v>
      </c>
      <c r="AI98" s="344">
        <f>IF(VLOOKUP(AI$4,Transactions!$C$5:$M$23,7,FALSE)&gt;AD98,0,IF(IFERROR(VLOOKUP(AI$4,Transactions!$C$39:$N$42,8,FALSE),0)&gt;AD98,VLOOKUP(AI$4,Transactions!$C$5:$M$23,5,FALSE),VLOOKUP(AI$4,Transactions!$C$5:$M$23,5,FALSE)-IFERROR(VLOOKUP(AI$4,Transactions!$C$39:$N$42,5,FALSE),0)))</f>
        <v>16</v>
      </c>
      <c r="AK98" s="315">
        <f t="shared" si="119"/>
        <v>43228</v>
      </c>
      <c r="AL98" s="88">
        <f>VLOOKUP(AK98,'Price Data'!$B$4:$AD$1048576,MATCH(AP$4,'Price Data'!$B$2:$AE$2,0),FALSE)</f>
        <v>462.6</v>
      </c>
      <c r="AM98" s="5">
        <f t="shared" si="202"/>
        <v>462.6</v>
      </c>
      <c r="AN98" s="79"/>
      <c r="AO98" s="212">
        <f>IF(AM98&gt;0,(AM98+SUM(AN$11:AN98))/AL$6-1,"N/A")</f>
        <v>0.10972508755937249</v>
      </c>
      <c r="AP98" s="344">
        <f>IF(VLOOKUP(AP$4,Transactions!$C$5:$M$23,7,FALSE)&gt;AK98,0,IF(IFERROR(VLOOKUP(AP$4,Transactions!$C$39:$N$42,8,FALSE),0)&gt;AK98,VLOOKUP(AP$4,Transactions!$C$5:$M$23,5,FALSE),VLOOKUP(AP$4,Transactions!$C$5:$M$23,5,FALSE)-IFERROR(VLOOKUP(AP$4,Transactions!$C$39:$N$42,5,FALSE),0)))</f>
        <v>3</v>
      </c>
      <c r="AR98" s="315">
        <f t="shared" si="120"/>
        <v>43228</v>
      </c>
      <c r="AS98" s="88">
        <f>VLOOKUP(AR98,'Price Data'!$B$4:$AD$1048576,MATCH(AW$4,'Price Data'!$B$2:$AE$2,0),FALSE)</f>
        <v>99.4</v>
      </c>
      <c r="AT98" s="5">
        <f t="shared" si="203"/>
        <v>99.4</v>
      </c>
      <c r="AU98" s="79"/>
      <c r="AV98" s="212">
        <f>IF(AT98&gt;0,(AT98+SUM(AU$11:AU98))/AS$6-1,"N/A")</f>
        <v>5.8649789029535881E-2</v>
      </c>
      <c r="AW98" s="344">
        <f>IF(VLOOKUP(AW$4,Transactions!$C$5:$M$23,7,FALSE)&gt;AR98,0,IF(IFERROR(VLOOKUP(AW$4,Transactions!$C$39:$N$42,8,FALSE),0)&gt;AR98,VLOOKUP(AW$4,Transactions!$C$5:$M$23,5,FALSE),VLOOKUP(AW$4,Transactions!$C$5:$M$23,5,FALSE)-IFERROR(VLOOKUP(AW$4,Transactions!$C$39:$N$42,5,FALSE),0)))</f>
        <v>10</v>
      </c>
      <c r="AY98" s="315">
        <f t="shared" si="121"/>
        <v>43228</v>
      </c>
      <c r="AZ98" s="88">
        <f>VLOOKUP(AY98,'Price Data'!$B$4:$AD$1048576,MATCH(BD$4,'Price Data'!$B$2:$AE$2,0),FALSE)</f>
        <v>128.75</v>
      </c>
      <c r="BA98" s="5">
        <f t="shared" si="204"/>
        <v>128.75</v>
      </c>
      <c r="BB98" s="79"/>
      <c r="BC98" s="212">
        <f>IF(BA98&gt;0,(BA98+SUM(BB$11:BB98))/AZ$6-1,"N/A")</f>
        <v>0.11087144089732526</v>
      </c>
      <c r="BD98" s="344">
        <f>IF(VLOOKUP(BD$4,Transactions!$C$5:$M$23,7,FALSE)&gt;AY98,0,IF(IFERROR(VLOOKUP(BD$4,Transactions!$C$39:$N$42,8,FALSE),0)&gt;AY98,VLOOKUP(BD$4,Transactions!$C$5:$M$23,5,FALSE),VLOOKUP(BD$4,Transactions!$C$5:$M$23,5,FALSE)-IFERROR(VLOOKUP(BD$4,Transactions!$C$39:$N$42,5,FALSE),0)))</f>
        <v>9</v>
      </c>
      <c r="BF98" s="315">
        <f t="shared" si="122"/>
        <v>43228</v>
      </c>
      <c r="BG98" s="88">
        <f>VLOOKUP(BF98,'Price Data'!$B$4:$AD$1048576,MATCH(BK$4,'Price Data'!$B$2:$AE$2,0),FALSE)</f>
        <v>50.53</v>
      </c>
      <c r="BH98" s="5">
        <f t="shared" si="205"/>
        <v>50.53</v>
      </c>
      <c r="BI98" s="79"/>
      <c r="BJ98" s="212">
        <f>IF(BH98&gt;0,(BH98+SUM(BI$11:BI98))/BG$6-1,"N/A")</f>
        <v>-0.16236945169712802</v>
      </c>
      <c r="BK98" s="344">
        <f>IF(VLOOKUP(BK$4,Transactions!$C$5:$M$23,7,FALSE)&gt;BF98,0,IF(IFERROR(VLOOKUP(BK$4,Transactions!$C$39:$N$42,8,FALSE),0)&gt;BF98,VLOOKUP(BK$4,Transactions!$C$5:$M$23,5,FALSE),VLOOKUP(BK$4,Transactions!$C$5:$M$23,5,FALSE)-IFERROR(VLOOKUP(BK$4,Transactions!$C$39:$N$42,5,FALSE),0)))</f>
        <v>10</v>
      </c>
      <c r="BM98" s="315">
        <f t="shared" si="123"/>
        <v>43228</v>
      </c>
      <c r="BN98" s="88">
        <f>VLOOKUP(BM98,'Price Data'!$B$4:$AD$1048576,MATCH(BR$4,'Price Data'!$B$2:$AE$2,0),FALSE)</f>
        <v>53.45</v>
      </c>
      <c r="BO98" s="5">
        <f t="shared" si="206"/>
        <v>53.45</v>
      </c>
      <c r="BP98" s="79"/>
      <c r="BQ98" s="212">
        <f>IF(BO98&gt;0,(BO98+SUM(BP$11:BP98))/BN$6-1,"N/A")</f>
        <v>4.7535211267605737E-2</v>
      </c>
      <c r="BR98" s="344">
        <f>IF(VLOOKUP(BR$4,Transactions!$C$5:$M$23,7,FALSE)&gt;BM98,0,IF(IFERROR(VLOOKUP(BR$4,Transactions!$C$39:$N$42,8,FALSE),0)&gt;BM98,VLOOKUP(BR$4,Transactions!$C$5:$M$23,5,FALSE),VLOOKUP(BR$4,Transactions!$C$5:$M$23,5,FALSE)-IFERROR(VLOOKUP(BR$4,Transactions!$C$39:$N$42,5,FALSE),0)))</f>
        <v>12</v>
      </c>
      <c r="BT98" s="315">
        <f t="shared" si="124"/>
        <v>43228</v>
      </c>
      <c r="BU98" s="88">
        <f>VLOOKUP(BT98,'Price Data'!$B$4:$AD$1048576,MATCH(BY$4,'Price Data'!$B$2:$AE$2,0),FALSE)</f>
        <v>87.3</v>
      </c>
      <c r="BV98" s="5">
        <f t="shared" si="207"/>
        <v>87.3</v>
      </c>
      <c r="BW98" s="79"/>
      <c r="BX98" s="212">
        <f>IF(BV98&gt;0,(BV98+SUM(BW$11:BW98))/BU$6-1,"N/A")</f>
        <v>-2.6295522059632481E-2</v>
      </c>
      <c r="BY98" s="344">
        <f>IF(VLOOKUP(BY$4,Transactions!$C$5:$M$23,7,FALSE)&gt;BT98,0,IF(IFERROR(VLOOKUP(BY$4,Transactions!$C$39:$N$42,8,FALSE),0)&gt;BT98,VLOOKUP(BY$4,Transactions!$C$5:$M$23,5,FALSE),VLOOKUP(BY$4,Transactions!$C$5:$M$23,5,FALSE)-IFERROR(VLOOKUP(BY$4,Transactions!$C$39:$N$42,5,FALSE),0)))</f>
        <v>11</v>
      </c>
      <c r="CA98" s="315">
        <f t="shared" si="125"/>
        <v>43228</v>
      </c>
      <c r="CB98" s="88">
        <f>VLOOKUP(CA98,'Price Data'!$B$4:$AD$1048576,MATCH(CF$4,'Price Data'!$B$2:$AE$2,0),FALSE)</f>
        <v>221.46</v>
      </c>
      <c r="CC98" s="5">
        <f t="shared" si="208"/>
        <v>221.46</v>
      </c>
      <c r="CD98" s="79"/>
      <c r="CE98" s="212">
        <f>IF(CC98&gt;0,(CC98+SUM(CD$11:CD98))/CB$6-1,"N/A")</f>
        <v>-2.8831430196438634E-2</v>
      </c>
      <c r="CF98" s="344">
        <f>IF(VLOOKUP(CF$4,Transactions!$C$5:$M$23,7,FALSE)&gt;CA98,0,IF(IFERROR(VLOOKUP(CF$4,Transactions!$C$39:$N$42,8,FALSE),0)&gt;CA98,VLOOKUP(CF$4,Transactions!$C$5:$M$23,5,FALSE),VLOOKUP(CF$4,Transactions!$C$5:$M$23,5,FALSE)-IFERROR(VLOOKUP(CF$4,Transactions!$C$39:$N$42,5,FALSE),0)))</f>
        <v>6</v>
      </c>
      <c r="CH98" s="315">
        <f t="shared" si="126"/>
        <v>43228</v>
      </c>
      <c r="CI98" s="88">
        <f>VLOOKUP(CH98,'Price Data'!$B$4:$AD$1048576,MATCH(CM$4,'Price Data'!$B$2:$AE$2,0),FALSE)</f>
        <v>75.72</v>
      </c>
      <c r="CJ98" s="5">
        <f t="shared" si="209"/>
        <v>75.72</v>
      </c>
      <c r="CK98" s="79"/>
      <c r="CL98" s="212">
        <f>IF(CJ98&gt;0,(CJ98+SUM(CK$11:CK98))/CI$6-1,"N/A")</f>
        <v>2.8524857375713086E-2</v>
      </c>
      <c r="CM98" s="344">
        <f>IF(VLOOKUP(CM$4,Transactions!$C$5:$M$23,7,FALSE)&gt;CH98,0,IF(IFERROR(VLOOKUP(CM$4,Transactions!$C$39:$N$42,8,FALSE),0)&gt;CH98,VLOOKUP(CM$4,Transactions!$C$5:$M$23,5,FALSE),VLOOKUP(CM$4,Transactions!$C$5:$M$23,5,FALSE)-IFERROR(VLOOKUP(CM$4,Transactions!$C$39:$N$42,5,FALSE),0)))</f>
        <v>19</v>
      </c>
      <c r="CO98" s="315">
        <f t="shared" si="127"/>
        <v>43228</v>
      </c>
      <c r="CP98" s="88">
        <f>VLOOKUP(CO98,'Price Data'!$B$4:$AD$1048576,MATCH(CT$4,'Price Data'!$B$2:$AE$2,0),FALSE)</f>
        <v>124.11</v>
      </c>
      <c r="CQ98" s="5">
        <f t="shared" si="210"/>
        <v>124.11</v>
      </c>
      <c r="CR98" s="79"/>
      <c r="CS98" s="212">
        <f>IF(CQ98&gt;0,(CQ98+SUM(CR$11:CR98))/CP$6-1,"N/A")</f>
        <v>0.10724457102171581</v>
      </c>
      <c r="CT98" s="344">
        <f>IF(VLOOKUP(CT$4,Transactions!$C$5:$M$23,7,FALSE)&gt;CO98,0,IF(IFERROR(VLOOKUP(CT$4,Transactions!$C$39:$N$42,8,FALSE),0)&gt;CO98,VLOOKUP(CT$4,Transactions!$C$5:$M$23,5,FALSE),VLOOKUP(CT$4,Transactions!$C$5:$M$23,5,FALSE)-IFERROR(VLOOKUP(CT$4,Transactions!$C$39:$N$42,5,FALSE),0)))</f>
        <v>7</v>
      </c>
      <c r="CV98" s="315">
        <f t="shared" si="128"/>
        <v>43228</v>
      </c>
      <c r="CW98" s="88">
        <f>VLOOKUP(CV98,'Price Data'!$B$4:$AD$1048576,MATCH(DA$4,'Price Data'!$B$2:$AE$2,0),FALSE)</f>
        <v>195.71</v>
      </c>
      <c r="CX98" s="5">
        <f t="shared" si="211"/>
        <v>195.71</v>
      </c>
      <c r="CY98" s="79"/>
      <c r="CZ98" s="212">
        <f>IF(CX98&gt;0,(CX98+SUM(CY$11:CY98))/CW$6-1,"N/A")</f>
        <v>4.2623996597735303E-2</v>
      </c>
      <c r="DA98" s="344">
        <f>IF(VLOOKUP(DA$4,Transactions!$C$5:$M$23,7,FALSE)&gt;CV98,0,IF(IFERROR(VLOOKUP(DA$4,Transactions!$C$39:$N$42,8,FALSE),0)&gt;CV98,VLOOKUP(DA$4,Transactions!$C$5:$M$23,5,FALSE),VLOOKUP(DA$4,Transactions!$C$5:$M$23,5,FALSE)-IFERROR(VLOOKUP(DA$4,Transactions!$C$39:$N$42,5,FALSE),0)))</f>
        <v>9.4038062835574934</v>
      </c>
      <c r="DC98" s="315">
        <f t="shared" si="129"/>
        <v>43228</v>
      </c>
      <c r="DD98" s="88">
        <f>VLOOKUP(DC98,'Price Data'!$B$4:$AD$1048576,MATCH(DH$4,'Price Data'!$B$2:$AE$2,0),FALSE)</f>
        <v>158.77000000000001</v>
      </c>
      <c r="DE98" s="5">
        <f t="shared" si="212"/>
        <v>158.77000000000001</v>
      </c>
      <c r="DF98" s="79"/>
      <c r="DG98" s="212">
        <f>IF(DE98&gt;0,(DE98+SUM(DF$11:DF98))/DD$6-1,"N/A")</f>
        <v>7.8712777391416466E-3</v>
      </c>
      <c r="DH98" s="344">
        <f>IF(VLOOKUP(DH$4,Transactions!$C$5:$M$23,7,FALSE)&gt;DC98,0,IF(IFERROR(VLOOKUP(DH$4,Transactions!$C$39:$N$42,8,FALSE),0)&gt;DC98,VLOOKUP(DH$4,Transactions!$C$5:$M$23,5,FALSE),VLOOKUP(DH$4,Transactions!$C$5:$M$23,5,FALSE)-IFERROR(VLOOKUP(DH$4,Transactions!$C$39:$N$42,5,FALSE),0)))</f>
        <v>17.508490526540918</v>
      </c>
      <c r="DJ98" s="315">
        <f t="shared" si="130"/>
        <v>43228</v>
      </c>
      <c r="DK98" s="88">
        <f>VLOOKUP(DJ98,'Price Data'!$B$4:$AD$1048576,MATCH(DO$4,'Price Data'!$B$2:$AE$2,0),FALSE)</f>
        <v>241.95</v>
      </c>
      <c r="DL98" s="5">
        <f t="shared" si="213"/>
        <v>241.95</v>
      </c>
      <c r="DN98" s="212">
        <f>IF(DL98&gt;0,(DL98+SUM(DM$11:DM98))/DK$6-1,"N/A")</f>
        <v>-2.8217563830213677E-2</v>
      </c>
      <c r="DO98" s="344">
        <f>IF(VLOOKUP(DO$4,Transactions!$C$5:$M$23,7,FALSE)&gt;DJ98,0,IF(IFERROR(VLOOKUP(DO$4,Transactions!$C$39:$N$42,8,FALSE),0)&gt;DJ98,VLOOKUP(DO$4,Transactions!$C$5:$M$23,5,FALSE),VLOOKUP(DO$4,Transactions!$C$5:$M$23,5,FALSE)-IFERROR(VLOOKUP(DO$4,Transactions!$C$39:$N$42,5,FALSE),0)))</f>
        <v>8</v>
      </c>
      <c r="DQ98" s="315">
        <f t="shared" si="131"/>
        <v>43228</v>
      </c>
      <c r="DR98" s="88">
        <f>VLOOKUP(DQ98,'Price Data'!$B$4:$AD$1048576,MATCH(DV$4,'Price Data'!$B$2:$AE$2,0),FALSE)</f>
        <v>95.81</v>
      </c>
      <c r="DS98" s="5">
        <f t="shared" si="214"/>
        <v>95.81</v>
      </c>
      <c r="DT98" s="79"/>
      <c r="DU98" s="212">
        <f>IF(DS98&gt;0,(DS98+SUM(DT$11:DT98))/DR$6-1,"N/A")</f>
        <v>0.12497077390694411</v>
      </c>
      <c r="DV98" s="344">
        <f>IF(VLOOKUP(DV$4,Transactions!$C$5:$M$23,7,FALSE)&gt;DQ98,0,IF(IFERROR(VLOOKUP(DV$4,Transactions!$C$39:$N$42,8,FALSE),0)&gt;DQ98,VLOOKUP(DV$4,Transactions!$C$5:$M$23,5,FALSE),VLOOKUP(DV$4,Transactions!$C$5:$M$23,5,FALSE)-IFERROR(VLOOKUP(DV$4,Transactions!$C$39:$N$42,5,FALSE),0)))</f>
        <v>23</v>
      </c>
      <c r="DX98" s="315">
        <f t="shared" si="132"/>
        <v>43228</v>
      </c>
      <c r="DY98" s="88">
        <f>VLOOKUP(DX98,'Price Data'!$B$4:$AD$1048576,MATCH(EC$4,'Price Data'!$B$2:$AE$2,0),FALSE)</f>
        <v>68.459999999999994</v>
      </c>
      <c r="DZ98" s="5">
        <f t="shared" si="215"/>
        <v>0</v>
      </c>
      <c r="EA98" s="79"/>
      <c r="EB98" s="212" t="str">
        <f>IF(DZ98&gt;0,(DZ98+SUM(EA$11:EA98))/DY$6-1,"N/A")</f>
        <v>N/A</v>
      </c>
      <c r="EC98" s="344">
        <f>IF(VLOOKUP(EC$4,Transactions!$C$5:$M$23,7,FALSE)&gt;DX98,0,IF(IFERROR(VLOOKUP(EC$4,Transactions!$C$39:$N$42,8,FALSE),0)&gt;DX98,VLOOKUP(EC$4,Transactions!$C$5:$M$23,5,FALSE),VLOOKUP(EC$4,Transactions!$C$5:$M$23,5,FALSE)-IFERROR(VLOOKUP(EC$4,Transactions!$C$39:$N$42,5,FALSE),0)))</f>
        <v>0</v>
      </c>
      <c r="EF98" s="315">
        <f t="shared" si="133"/>
        <v>43228</v>
      </c>
      <c r="EG98" s="88">
        <f>VLOOKUP(EF98,'Price Data'!$B$4:$AD$1048576,MATCH(EK$4,'Price Data'!$B$2:$AE$2,0),FALSE)</f>
        <v>10.73</v>
      </c>
      <c r="EH98" s="5">
        <f t="shared" si="216"/>
        <v>10.73</v>
      </c>
      <c r="EI98" s="79"/>
      <c r="EJ98" s="212">
        <f>IF(EH98&gt;0,(EH98+SUM(EI$11:EI98))/EG$6-1,"N/A")</f>
        <v>-7.4349442379173514E-4</v>
      </c>
      <c r="EK98" s="344">
        <f>IF(VLOOKUP(EK$4,Transactions!$C$26:$M$34,7,FALSE)&gt;EF98,0,IF(IFERROR(VLOOKUP(EK$4,Transactions!$C$45:$N135,8,FALSE),0)&gt;EF98,VLOOKUP(EK$4,Transactions!$C$26:$M$34,5,FALSE),VLOOKUP(EK$4,Transactions!$C$26:$M$34,5,FALSE)-IFERROR(VLOOKUP(EK$4,Transactions!$C$45:$N$47,5,FALSE),0)))</f>
        <v>181.2267657992565</v>
      </c>
      <c r="EM98" s="315">
        <f t="shared" si="134"/>
        <v>43228</v>
      </c>
      <c r="EN98" s="88">
        <f>VLOOKUP(EM98,'Price Data'!$B$4:$AD$1048576,MATCH(ER$4,'Price Data'!$B$2:$AE$2,0),FALSE)</f>
        <v>85.37</v>
      </c>
      <c r="EO98" s="5">
        <f t="shared" si="217"/>
        <v>85.37</v>
      </c>
      <c r="EP98" s="79"/>
      <c r="EQ98" s="212">
        <f>IF(EO98&gt;0,(EO98+SUM(EP$11:EP98))/EN$6-1,"N/A")</f>
        <v>-5.3976621590648977E-3</v>
      </c>
      <c r="ER98" s="344">
        <f>IF(VLOOKUP(ER$4,Transactions!$C$26:$M$34,7,FALSE)&gt;EM98,0,IF(IFERROR(VLOOKUP(ER$4,Transactions!$C$45:$N135,8,FALSE),0)&gt;EM98,VLOOKUP(ER$4,Transactions!$C$26:$M$34,5,FALSE),VLOOKUP(ER$4,Transactions!$C$26:$M$34,5,FALSE)-IFERROR(VLOOKUP(ER$4,Transactions!$C$45:$N$47,5,FALSE),0)))</f>
        <v>0</v>
      </c>
      <c r="ET98" s="315">
        <f t="shared" si="135"/>
        <v>43228</v>
      </c>
      <c r="EU98" s="88">
        <f>VLOOKUP(ET98,'Price Data'!$B$4:$AD$1048576,MATCH(EY$4,'Price Data'!$B$2:$AE$2,0),FALSE)</f>
        <v>83.27</v>
      </c>
      <c r="EV98" s="5">
        <f t="shared" si="218"/>
        <v>83.27</v>
      </c>
      <c r="EW98" s="79"/>
      <c r="EX98" s="212">
        <f>IF(EV98&gt;0,(EV98+SUM(EW$11:EW98))/EU$6-1,"N/A")</f>
        <v>-3.6274173246366836E-2</v>
      </c>
      <c r="EY98" s="344">
        <f>IF(VLOOKUP(EY$4,Transactions!$C$26:$M$34,7,FALSE)&gt;ET98,0,IF(IFERROR(VLOOKUP(EY$4,Transactions!$C$45:$N135,8,FALSE),0)&gt;ET98,VLOOKUP(EY$4,Transactions!$C$26:$M$34,5,FALSE),VLOOKUP(EY$4,Transactions!$C$26:$M$34,5,FALSE)-IFERROR(VLOOKUP(EY$4,Transactions!$C$45:$N$47,5,FALSE),0)))</f>
        <v>12.608879734523402</v>
      </c>
      <c r="FA98" s="315">
        <f t="shared" si="136"/>
        <v>43228</v>
      </c>
      <c r="FB98" s="88">
        <f>VLOOKUP(FA98,'Price Data'!$B$4:$AD$1048576,MATCH(FF$4,'Price Data'!$B$2:$AE$2,0),FALSE)</f>
        <v>49.67</v>
      </c>
      <c r="FC98" s="5">
        <f t="shared" si="219"/>
        <v>49.67</v>
      </c>
      <c r="FD98" s="79"/>
      <c r="FE98" s="212">
        <f>IF(FC98&gt;0,(FC98+SUM(FD$11:FD98))/FB$6-1,"N/A")</f>
        <v>-2.2586307782328841E-2</v>
      </c>
      <c r="FF98" s="344">
        <f>IF(VLOOKUP(FF$4,Transactions!$C$26:$M$34,7,FALSE)&gt;FA98,0,IF(IFERROR(VLOOKUP(FF$4,Transactions!$C$45:$N135,8,FALSE),0)&gt;FA98,VLOOKUP(FF$4,Transactions!$C$26:$M$34,5,FALSE),VLOOKUP(FF$4,Transactions!$C$26:$M$34,5,FALSE)-IFERROR(VLOOKUP(FF$4,Transactions!$C$45:$N$47,5,FALSE),0)))</f>
        <v>20.356738833625901</v>
      </c>
      <c r="FH98" s="315">
        <f t="shared" si="137"/>
        <v>43228</v>
      </c>
      <c r="FI98" s="88">
        <f>VLOOKUP(FH98,'Price Data'!$B$4:$AD$1048576,MATCH(FM$4,'Price Data'!$B$2:$AE$2,0),FALSE)</f>
        <v>24.18</v>
      </c>
      <c r="FJ98" s="5">
        <f t="shared" si="220"/>
        <v>24.18</v>
      </c>
      <c r="FK98" s="79"/>
      <c r="FL98" s="212">
        <f>IF(FJ98&gt;0,(FJ98+SUM(FK$11:FK98))/FI$6-1,"N/A")</f>
        <v>-8.2135523614024208E-5</v>
      </c>
      <c r="FM98" s="344">
        <f>IF(VLOOKUP(FM$4,Transactions!$C$26:$M$34,7,FALSE)&gt;FH98,0,IF(IFERROR(VLOOKUP(FM$4,Transactions!$C$45:$N135,8,FALSE),0)&gt;FH98,VLOOKUP(FM$4,Transactions!$C$26:$M$34,5,FALSE),VLOOKUP(FM$4,Transactions!$C$26:$M$34,5,FALSE)-IFERROR(VLOOKUP(FM$4,Transactions!$C$45:$N$47,5,FALSE),0)))</f>
        <v>64.516221765913755</v>
      </c>
      <c r="FO98" s="315">
        <f t="shared" si="138"/>
        <v>43228</v>
      </c>
      <c r="FP98" s="88">
        <f>VLOOKUP(FO98,'Price Data'!$B$4:$AD$1048576,MATCH(FT$4,'Price Data'!$B$2:$AE$2,0),FALSE)</f>
        <v>101.42</v>
      </c>
      <c r="FQ98" s="5">
        <f t="shared" si="221"/>
        <v>101.42</v>
      </c>
      <c r="FR98" s="79"/>
      <c r="FS98" s="212">
        <f>IF(FQ98&gt;0,(FQ98+SUM(FR$11:FR98))/FP$6-1,"N/A")</f>
        <v>-3.2746045278014502E-2</v>
      </c>
      <c r="FT98" s="344">
        <f>IF(VLOOKUP(FT$4,Transactions!$C$26:$M$34,7,FALSE)&gt;FO98,0,IF(IFERROR(VLOOKUP(FT$4,Transactions!$C$45:$N135,8,FALSE),0)&gt;FO98,VLOOKUP(FT$4,Transactions!$C$26:$M$34,5,FALSE),VLOOKUP(FT$4,Transactions!$C$26:$M$34,5,FALSE)-IFERROR(VLOOKUP(FT$4,Transactions!$C$45:$N$47,5,FALSE),0)))</f>
        <v>4.6685611442644692</v>
      </c>
      <c r="FV98" s="315">
        <f t="shared" si="139"/>
        <v>43228</v>
      </c>
      <c r="FW98" s="88">
        <f>VLOOKUP(FV98,'Price Data'!$B$4:$AD$1048576,MATCH(GA$4,'Price Data'!$B$2:$AE$2,0),FALSE)</f>
        <v>107.54</v>
      </c>
      <c r="FX98" s="5">
        <f t="shared" si="222"/>
        <v>0</v>
      </c>
      <c r="FY98" s="79"/>
      <c r="FZ98" s="212" t="str">
        <f>IF(FX98&gt;0,(FX98+SUM(FY$11:FY98))/FW$6-1,"N/A")</f>
        <v>N/A</v>
      </c>
      <c r="GA98" s="344">
        <f>IF(VLOOKUP(GA$4,Transactions!$C$26:$M$34,7,FALSE)&gt;FV98,0,IF(IFERROR(VLOOKUP(GA$4,Transactions!$C$45:$N135,8,FALSE),0)&gt;FV98,VLOOKUP(GA$4,Transactions!$C$26:$M$34,5,FALSE),VLOOKUP(GA$4,Transactions!$C$26:$M$34,5,FALSE)-IFERROR(VLOOKUP(GA$4,Transactions!$C$45:$N$47,5,FALSE),0)))</f>
        <v>0</v>
      </c>
      <c r="GD98" s="315">
        <f t="shared" si="140"/>
        <v>43228</v>
      </c>
      <c r="GE98" s="88">
        <f>VLOOKUP(GD98,'Price Data'!$B$4:$AD$1048576,MATCH(GI$4,'Price Data'!$B$2:$AE$2,0),FALSE)</f>
        <v>1588.056</v>
      </c>
      <c r="GF98" s="5">
        <f t="shared" si="223"/>
        <v>1588.056</v>
      </c>
      <c r="GH98" s="212">
        <f>IF(GF98&gt;0,(GF98+SUM(GG$11:GG98))/GE$6-1,"N/A")</f>
        <v>3.3397145510718484E-3</v>
      </c>
      <c r="GI98" s="374">
        <v>0.5</v>
      </c>
      <c r="GK98" s="315">
        <f t="shared" si="141"/>
        <v>43228</v>
      </c>
      <c r="GL98" s="88">
        <f>VLOOKUP(GK98,'Price Data'!$B$4:$AD$1048576,MATCH(GP$4,'Price Data'!$B$2:$AE$2,0),FALSE)</f>
        <v>2095.0700000000002</v>
      </c>
      <c r="GM98" s="5">
        <f t="shared" si="112"/>
        <v>2095.0700000000002</v>
      </c>
      <c r="GN98" s="79"/>
      <c r="GO98" s="212">
        <f>IF(GM98&gt;0,(GM98+SUM(GN$11:GN98))/GL$6-1,"N/A")</f>
        <v>-3.9839311607120509E-3</v>
      </c>
      <c r="GP98" s="374">
        <v>0.2</v>
      </c>
      <c r="GR98" s="315">
        <f t="shared" si="142"/>
        <v>43228</v>
      </c>
      <c r="GS98" s="88">
        <f>VLOOKUP(GR98,'Price Data'!$B$4:$AD$1048576,MATCH(GW$4,'Price Data'!$B$2:$AE$2,0),FALSE)</f>
        <v>1997.92</v>
      </c>
      <c r="GT98" s="5">
        <f t="shared" si="224"/>
        <v>1997.92</v>
      </c>
      <c r="GV98" s="212">
        <f>IF(GT98&gt;0,(GT98+SUM(GU$11:GU98))/GS$6-1,"N/A")</f>
        <v>-2.3676070309865627E-2</v>
      </c>
      <c r="GW98" s="374">
        <v>0.3</v>
      </c>
    </row>
    <row r="99" spans="1:205" x14ac:dyDescent="0.25">
      <c r="A99">
        <v>89</v>
      </c>
      <c r="B99" s="315">
        <f>'Price Data'!B93</f>
        <v>43229</v>
      </c>
      <c r="C99" s="200">
        <f t="shared" si="143"/>
        <v>21650.770570422665</v>
      </c>
      <c r="D99" s="200">
        <f t="shared" si="113"/>
        <v>4.4399999999999995</v>
      </c>
      <c r="E99" s="200">
        <f t="shared" si="198"/>
        <v>6034.1573277506477</v>
      </c>
      <c r="F99" s="200">
        <f t="shared" si="114"/>
        <v>0</v>
      </c>
      <c r="I99" s="315">
        <f t="shared" si="115"/>
        <v>43229</v>
      </c>
      <c r="J99" s="88">
        <f>VLOOKUP(I99,'Price Data'!$B$4:$AD$1048576,MATCH(N$4,'Price Data'!$B$2:$AE$2,0),FALSE)</f>
        <v>61.21</v>
      </c>
      <c r="K99" s="5">
        <f t="shared" si="86"/>
        <v>0</v>
      </c>
      <c r="M99" s="212" t="str">
        <f>IF(K99&gt;0,(K99+SUM(L$11:L99))/J$6-1,"N/A")</f>
        <v>N/A</v>
      </c>
      <c r="N99" s="344">
        <f>IF(VLOOKUP(N$4,Transactions!$C$5:$M$23,7,FALSE)&gt;I99,0,IF(IFERROR(VLOOKUP(N$4,Transactions!$C$39:$N$42,8,FALSE),0)&gt;I99,VLOOKUP(N$4,Transactions!$C$5:$M$23,5,FALSE),VLOOKUP(N$4,Transactions!$C$5:$M$23,5,FALSE)-IFERROR(VLOOKUP(N$4,Transactions!$C$39:$N$42,5,FALSE),0)))</f>
        <v>0</v>
      </c>
      <c r="P99" s="315">
        <f t="shared" si="116"/>
        <v>43229</v>
      </c>
      <c r="Q99" s="88">
        <f>VLOOKUP(P99,'Price Data'!$B$4:$AD$1048576,MATCH(U$4,'Price Data'!$B$2:$AE$2,0),FALSE)</f>
        <v>58.49</v>
      </c>
      <c r="R99" s="5">
        <f t="shared" si="199"/>
        <v>58.49</v>
      </c>
      <c r="T99" s="212">
        <f>IF(R99&gt;0,(R99+SUM(S$11:S99))/Q$6-1,"N/A")</f>
        <v>3.0660792951541893E-2</v>
      </c>
      <c r="U99" s="344">
        <f>IF(VLOOKUP(U$4,Transactions!$C$5:$M$23,7,FALSE)&gt;P99,0,IF(IFERROR(VLOOKUP(U$4,Transactions!$C$39:$N$42,8,FALSE),0)&gt;P99,VLOOKUP(U$4,Transactions!$C$5:$M$23,5,FALSE),VLOOKUP(U$4,Transactions!$C$5:$M$23,5,FALSE)-IFERROR(VLOOKUP(U$4,Transactions!$C$39:$N$42,5,FALSE),0)))</f>
        <v>20</v>
      </c>
      <c r="W99" s="315">
        <f t="shared" si="117"/>
        <v>43229</v>
      </c>
      <c r="X99" s="88">
        <f>VLOOKUP(W99,'Price Data'!$B$4:$AD$1048576,MATCH(AB$4,'Price Data'!$B$2:$AE$2,0),FALSE)</f>
        <v>99.97</v>
      </c>
      <c r="Y99" s="5">
        <f t="shared" si="200"/>
        <v>99.97</v>
      </c>
      <c r="Z99" s="79"/>
      <c r="AA99" s="212">
        <f>IF(Y99&gt;0,(Y99+SUM(Z$11:Z99))/X$6-1,"N/A")</f>
        <v>-8.3325066957643523E-3</v>
      </c>
      <c r="AB99" s="344">
        <f>IF(VLOOKUP(AB$4,Transactions!$C$5:$M$23,7,FALSE)&gt;W99,0,IF(IFERROR(VLOOKUP(AB$4,Transactions!$C$39:$N$42,8,FALSE),0)&gt;W99,VLOOKUP(AB$4,Transactions!$C$5:$M$23,5,FALSE),VLOOKUP(AB$4,Transactions!$C$5:$M$23,5,FALSE)-IFERROR(VLOOKUP(AB$4,Transactions!$C$39:$N$42,5,FALSE),0)))</f>
        <v>12</v>
      </c>
      <c r="AD99" s="315">
        <f t="shared" si="118"/>
        <v>43229</v>
      </c>
      <c r="AE99" s="88">
        <f>VLOOKUP(AD99,'Price Data'!$B$4:$AD$1048576,MATCH(AI$4,'Price Data'!$B$2:$AE$2,0),FALSE)</f>
        <v>67.27</v>
      </c>
      <c r="AF99" s="5">
        <f t="shared" si="201"/>
        <v>67.27</v>
      </c>
      <c r="AG99" s="79"/>
      <c r="AH99" s="212">
        <f>IF(AF99&gt;0,(AF99+SUM(AG$11:AG99))/AE$6-1,"N/A")</f>
        <v>-7.760866584396009E-2</v>
      </c>
      <c r="AI99" s="344">
        <f>IF(VLOOKUP(AI$4,Transactions!$C$5:$M$23,7,FALSE)&gt;AD99,0,IF(IFERROR(VLOOKUP(AI$4,Transactions!$C$39:$N$42,8,FALSE),0)&gt;AD99,VLOOKUP(AI$4,Transactions!$C$5:$M$23,5,FALSE),VLOOKUP(AI$4,Transactions!$C$5:$M$23,5,FALSE)-IFERROR(VLOOKUP(AI$4,Transactions!$C$39:$N$42,5,FALSE),0)))</f>
        <v>16</v>
      </c>
      <c r="AK99" s="315">
        <f t="shared" si="119"/>
        <v>43229</v>
      </c>
      <c r="AL99" s="88">
        <f>VLOOKUP(AK99,'Price Data'!$B$4:$AD$1048576,MATCH(AP$4,'Price Data'!$B$2:$AE$2,0),FALSE)</f>
        <v>462.27</v>
      </c>
      <c r="AM99" s="5">
        <f t="shared" si="202"/>
        <v>462.27</v>
      </c>
      <c r="AN99" s="79"/>
      <c r="AO99" s="212">
        <f>IF(AM99&gt;0,(AM99+SUM(AN$11:AN99))/AL$6-1,"N/A")</f>
        <v>0.10893345487693695</v>
      </c>
      <c r="AP99" s="344">
        <f>IF(VLOOKUP(AP$4,Transactions!$C$5:$M$23,7,FALSE)&gt;AK99,0,IF(IFERROR(VLOOKUP(AP$4,Transactions!$C$39:$N$42,8,FALSE),0)&gt;AK99,VLOOKUP(AP$4,Transactions!$C$5:$M$23,5,FALSE),VLOOKUP(AP$4,Transactions!$C$5:$M$23,5,FALSE)-IFERROR(VLOOKUP(AP$4,Transactions!$C$39:$N$42,5,FALSE),0)))</f>
        <v>3</v>
      </c>
      <c r="AR99" s="315">
        <f t="shared" si="120"/>
        <v>43229</v>
      </c>
      <c r="AS99" s="88">
        <f>VLOOKUP(AR99,'Price Data'!$B$4:$AD$1048576,MATCH(AW$4,'Price Data'!$B$2:$AE$2,0),FALSE)</f>
        <v>101.18</v>
      </c>
      <c r="AT99" s="5">
        <f t="shared" si="203"/>
        <v>101.18</v>
      </c>
      <c r="AU99" s="79"/>
      <c r="AV99" s="212">
        <f>IF(AT99&gt;0,(AT99+SUM(AU$11:AU99))/AS$6-1,"N/A")</f>
        <v>7.7426160337552785E-2</v>
      </c>
      <c r="AW99" s="344">
        <f>IF(VLOOKUP(AW$4,Transactions!$C$5:$M$23,7,FALSE)&gt;AR99,0,IF(IFERROR(VLOOKUP(AW$4,Transactions!$C$39:$N$42,8,FALSE),0)&gt;AR99,VLOOKUP(AW$4,Transactions!$C$5:$M$23,5,FALSE),VLOOKUP(AW$4,Transactions!$C$5:$M$23,5,FALSE)-IFERROR(VLOOKUP(AW$4,Transactions!$C$39:$N$42,5,FALSE),0)))</f>
        <v>10</v>
      </c>
      <c r="AY99" s="315">
        <f t="shared" si="121"/>
        <v>43229</v>
      </c>
      <c r="AZ99" s="88">
        <f>VLOOKUP(AY99,'Price Data'!$B$4:$AD$1048576,MATCH(BD$4,'Price Data'!$B$2:$AE$2,0),FALSE)</f>
        <v>129.72999999999999</v>
      </c>
      <c r="BA99" s="5">
        <f t="shared" si="204"/>
        <v>129.72999999999999</v>
      </c>
      <c r="BB99" s="79"/>
      <c r="BC99" s="212">
        <f>IF(BA99&gt;0,(BA99+SUM(BB$11:BB99))/AZ$6-1,"N/A")</f>
        <v>0.11932700603968915</v>
      </c>
      <c r="BD99" s="344">
        <f>IF(VLOOKUP(BD$4,Transactions!$C$5:$M$23,7,FALSE)&gt;AY99,0,IF(IFERROR(VLOOKUP(BD$4,Transactions!$C$39:$N$42,8,FALSE),0)&gt;AY99,VLOOKUP(BD$4,Transactions!$C$5:$M$23,5,FALSE),VLOOKUP(BD$4,Transactions!$C$5:$M$23,5,FALSE)-IFERROR(VLOOKUP(BD$4,Transactions!$C$39:$N$42,5,FALSE),0)))</f>
        <v>9</v>
      </c>
      <c r="BF99" s="315">
        <f t="shared" si="122"/>
        <v>43229</v>
      </c>
      <c r="BG99" s="88">
        <f>VLOOKUP(BF99,'Price Data'!$B$4:$AD$1048576,MATCH(BK$4,'Price Data'!$B$2:$AE$2,0),FALSE)</f>
        <v>51.09</v>
      </c>
      <c r="BH99" s="5">
        <f t="shared" si="205"/>
        <v>51.09</v>
      </c>
      <c r="BI99" s="79"/>
      <c r="BJ99" s="212">
        <f>IF(BH99&gt;0,(BH99+SUM(BI$11:BI99))/BG$6-1,"N/A")</f>
        <v>-0.15323107049608353</v>
      </c>
      <c r="BK99" s="344">
        <f>IF(VLOOKUP(BK$4,Transactions!$C$5:$M$23,7,FALSE)&gt;BF99,0,IF(IFERROR(VLOOKUP(BK$4,Transactions!$C$39:$N$42,8,FALSE),0)&gt;BF99,VLOOKUP(BK$4,Transactions!$C$5:$M$23,5,FALSE),VLOOKUP(BK$4,Transactions!$C$5:$M$23,5,FALSE)-IFERROR(VLOOKUP(BK$4,Transactions!$C$39:$N$42,5,FALSE),0)))</f>
        <v>10</v>
      </c>
      <c r="BM99" s="315">
        <f t="shared" si="123"/>
        <v>43229</v>
      </c>
      <c r="BN99" s="88">
        <f>VLOOKUP(BM99,'Price Data'!$B$4:$AD$1048576,MATCH(BR$4,'Price Data'!$B$2:$AE$2,0),FALSE)</f>
        <v>54.13</v>
      </c>
      <c r="BO99" s="5">
        <f t="shared" si="206"/>
        <v>54.13</v>
      </c>
      <c r="BP99" s="79"/>
      <c r="BQ99" s="212">
        <f>IF(BO99&gt;0,(BO99+SUM(BP$11:BP99))/BN$6-1,"N/A")</f>
        <v>6.083724569640081E-2</v>
      </c>
      <c r="BR99" s="344">
        <f>IF(VLOOKUP(BR$4,Transactions!$C$5:$M$23,7,FALSE)&gt;BM99,0,IF(IFERROR(VLOOKUP(BR$4,Transactions!$C$39:$N$42,8,FALSE),0)&gt;BM99,VLOOKUP(BR$4,Transactions!$C$5:$M$23,5,FALSE),VLOOKUP(BR$4,Transactions!$C$5:$M$23,5,FALSE)-IFERROR(VLOOKUP(BR$4,Transactions!$C$39:$N$42,5,FALSE),0)))</f>
        <v>12</v>
      </c>
      <c r="BT99" s="315">
        <f t="shared" si="124"/>
        <v>43229</v>
      </c>
      <c r="BU99" s="88">
        <f>VLOOKUP(BT99,'Price Data'!$B$4:$AD$1048576,MATCH(BY$4,'Price Data'!$B$2:$AE$2,0),FALSE)</f>
        <v>86.68</v>
      </c>
      <c r="BV99" s="5">
        <f t="shared" si="207"/>
        <v>86.68</v>
      </c>
      <c r="BW99" s="79"/>
      <c r="BX99" s="212">
        <f>IF(BV99&gt;0,(BV99+SUM(BW$11:BW99))/BU$6-1,"N/A")</f>
        <v>-3.3116954560457601E-2</v>
      </c>
      <c r="BY99" s="344">
        <f>IF(VLOOKUP(BY$4,Transactions!$C$5:$M$23,7,FALSE)&gt;BT99,0,IF(IFERROR(VLOOKUP(BY$4,Transactions!$C$39:$N$42,8,FALSE),0)&gt;BT99,VLOOKUP(BY$4,Transactions!$C$5:$M$23,5,FALSE),VLOOKUP(BY$4,Transactions!$C$5:$M$23,5,FALSE)-IFERROR(VLOOKUP(BY$4,Transactions!$C$39:$N$42,5,FALSE),0)))</f>
        <v>11</v>
      </c>
      <c r="CA99" s="315">
        <f t="shared" si="125"/>
        <v>43229</v>
      </c>
      <c r="CB99" s="88">
        <f>VLOOKUP(CA99,'Price Data'!$B$4:$AD$1048576,MATCH(CF$4,'Price Data'!$B$2:$AE$2,0),FALSE)</f>
        <v>221.97</v>
      </c>
      <c r="CC99" s="5">
        <f t="shared" si="208"/>
        <v>221.97</v>
      </c>
      <c r="CD99" s="79">
        <v>0.74</v>
      </c>
      <c r="CE99" s="212">
        <f>IF(CC99&gt;0,(CC99+SUM(CD$11:CD99))/CB$6-1,"N/A")</f>
        <v>-2.3362646016537592E-2</v>
      </c>
      <c r="CF99" s="344">
        <f>IF(VLOOKUP(CF$4,Transactions!$C$5:$M$23,7,FALSE)&gt;CA99,0,IF(IFERROR(VLOOKUP(CF$4,Transactions!$C$39:$N$42,8,FALSE),0)&gt;CA99,VLOOKUP(CF$4,Transactions!$C$5:$M$23,5,FALSE),VLOOKUP(CF$4,Transactions!$C$5:$M$23,5,FALSE)-IFERROR(VLOOKUP(CF$4,Transactions!$C$39:$N$42,5,FALSE),0)))</f>
        <v>6</v>
      </c>
      <c r="CH99" s="315">
        <f t="shared" si="126"/>
        <v>43229</v>
      </c>
      <c r="CI99" s="88">
        <f>VLOOKUP(CH99,'Price Data'!$B$4:$AD$1048576,MATCH(CM$4,'Price Data'!$B$2:$AE$2,0),FALSE)</f>
        <v>77.010000000000005</v>
      </c>
      <c r="CJ99" s="5">
        <f t="shared" si="209"/>
        <v>77.010000000000005</v>
      </c>
      <c r="CK99" s="79"/>
      <c r="CL99" s="212">
        <f>IF(CJ99&gt;0,(CJ99+SUM(CK$11:CK99))/CI$6-1,"N/A")</f>
        <v>4.6047269763651144E-2</v>
      </c>
      <c r="CM99" s="344">
        <f>IF(VLOOKUP(CM$4,Transactions!$C$5:$M$23,7,FALSE)&gt;CH99,0,IF(IFERROR(VLOOKUP(CM$4,Transactions!$C$39:$N$42,8,FALSE),0)&gt;CH99,VLOOKUP(CM$4,Transactions!$C$5:$M$23,5,FALSE),VLOOKUP(CM$4,Transactions!$C$5:$M$23,5,FALSE)-IFERROR(VLOOKUP(CM$4,Transactions!$C$39:$N$42,5,FALSE),0)))</f>
        <v>19</v>
      </c>
      <c r="CO99" s="315">
        <f t="shared" si="127"/>
        <v>43229</v>
      </c>
      <c r="CP99" s="88">
        <f>VLOOKUP(CO99,'Price Data'!$B$4:$AD$1048576,MATCH(CT$4,'Price Data'!$B$2:$AE$2,0),FALSE)</f>
        <v>126.17</v>
      </c>
      <c r="CQ99" s="5">
        <f t="shared" si="210"/>
        <v>126.17</v>
      </c>
      <c r="CR99" s="79"/>
      <c r="CS99" s="212">
        <f>IF(CQ99&gt;0,(CQ99+SUM(CR$11:CR99))/CP$6-1,"N/A")</f>
        <v>0.12557849768600926</v>
      </c>
      <c r="CT99" s="344">
        <f>IF(VLOOKUP(CT$4,Transactions!$C$5:$M$23,7,FALSE)&gt;CO99,0,IF(IFERROR(VLOOKUP(CT$4,Transactions!$C$39:$N$42,8,FALSE),0)&gt;CO99,VLOOKUP(CT$4,Transactions!$C$5:$M$23,5,FALSE),VLOOKUP(CT$4,Transactions!$C$5:$M$23,5,FALSE)-IFERROR(VLOOKUP(CT$4,Transactions!$C$39:$N$42,5,FALSE),0)))</f>
        <v>7</v>
      </c>
      <c r="CV99" s="315">
        <f t="shared" si="128"/>
        <v>43229</v>
      </c>
      <c r="CW99" s="88">
        <f>VLOOKUP(CV99,'Price Data'!$B$4:$AD$1048576,MATCH(DA$4,'Price Data'!$B$2:$AE$2,0),FALSE)</f>
        <v>197.67</v>
      </c>
      <c r="CX99" s="5">
        <f t="shared" si="211"/>
        <v>197.67</v>
      </c>
      <c r="CY99" s="79"/>
      <c r="CZ99" s="212">
        <f>IF(CX99&gt;0,(CX99+SUM(CY$11:CY99))/CW$6-1,"N/A")</f>
        <v>5.3043432034447724E-2</v>
      </c>
      <c r="DA99" s="344">
        <f>IF(VLOOKUP(DA$4,Transactions!$C$5:$M$23,7,FALSE)&gt;CV99,0,IF(IFERROR(VLOOKUP(DA$4,Transactions!$C$39:$N$42,8,FALSE),0)&gt;CV99,VLOOKUP(DA$4,Transactions!$C$5:$M$23,5,FALSE),VLOOKUP(DA$4,Transactions!$C$5:$M$23,5,FALSE)-IFERROR(VLOOKUP(DA$4,Transactions!$C$39:$N$42,5,FALSE),0)))</f>
        <v>9.4038062835574934</v>
      </c>
      <c r="DC99" s="315">
        <f t="shared" si="129"/>
        <v>43229</v>
      </c>
      <c r="DD99" s="88">
        <f>VLOOKUP(DC99,'Price Data'!$B$4:$AD$1048576,MATCH(DH$4,'Price Data'!$B$2:$AE$2,0),FALSE)</f>
        <v>160.19999999999999</v>
      </c>
      <c r="DE99" s="5">
        <f t="shared" si="212"/>
        <v>160.19999999999999</v>
      </c>
      <c r="DF99" s="79"/>
      <c r="DG99" s="212">
        <f>IF(DE99&gt;0,(DE99+SUM(DF$11:DF99))/DD$6-1,"N/A")</f>
        <v>1.6912183094139221E-2</v>
      </c>
      <c r="DH99" s="344">
        <f>IF(VLOOKUP(DH$4,Transactions!$C$5:$M$23,7,FALSE)&gt;DC99,0,IF(IFERROR(VLOOKUP(DH$4,Transactions!$C$39:$N$42,8,FALSE),0)&gt;DC99,VLOOKUP(DH$4,Transactions!$C$5:$M$23,5,FALSE),VLOOKUP(DH$4,Transactions!$C$5:$M$23,5,FALSE)-IFERROR(VLOOKUP(DH$4,Transactions!$C$39:$N$42,5,FALSE),0)))</f>
        <v>17.508490526540918</v>
      </c>
      <c r="DJ99" s="315">
        <f t="shared" si="130"/>
        <v>43229</v>
      </c>
      <c r="DK99" s="88">
        <f>VLOOKUP(DJ99,'Price Data'!$B$4:$AD$1048576,MATCH(DO$4,'Price Data'!$B$2:$AE$2,0),FALSE)</f>
        <v>244.17</v>
      </c>
      <c r="DL99" s="5">
        <f t="shared" si="213"/>
        <v>244.17</v>
      </c>
      <c r="DN99" s="212">
        <f>IF(DL99&gt;0,(DL99+SUM(DM$11:DM99))/DK$6-1,"N/A")</f>
        <v>-1.9319411599663439E-2</v>
      </c>
      <c r="DO99" s="344">
        <f>IF(VLOOKUP(DO$4,Transactions!$C$5:$M$23,7,FALSE)&gt;DJ99,0,IF(IFERROR(VLOOKUP(DO$4,Transactions!$C$39:$N$42,8,FALSE),0)&gt;DJ99,VLOOKUP(DO$4,Transactions!$C$5:$M$23,5,FALSE),VLOOKUP(DO$4,Transactions!$C$5:$M$23,5,FALSE)-IFERROR(VLOOKUP(DO$4,Transactions!$C$39:$N$42,5,FALSE),0)))</f>
        <v>8</v>
      </c>
      <c r="DQ99" s="315">
        <f t="shared" si="131"/>
        <v>43229</v>
      </c>
      <c r="DR99" s="88">
        <f>VLOOKUP(DQ99,'Price Data'!$B$4:$AD$1048576,MATCH(DV$4,'Price Data'!$B$2:$AE$2,0),FALSE)</f>
        <v>96.94</v>
      </c>
      <c r="DS99" s="5">
        <f t="shared" si="214"/>
        <v>96.94</v>
      </c>
      <c r="DT99" s="79"/>
      <c r="DU99" s="212">
        <f>IF(DS99&gt;0,(DS99+SUM(DT$11:DT99))/DR$6-1,"N/A")</f>
        <v>0.13818096796820201</v>
      </c>
      <c r="DV99" s="344">
        <f>IF(VLOOKUP(DV$4,Transactions!$C$5:$M$23,7,FALSE)&gt;DQ99,0,IF(IFERROR(VLOOKUP(DV$4,Transactions!$C$39:$N$42,8,FALSE),0)&gt;DQ99,VLOOKUP(DV$4,Transactions!$C$5:$M$23,5,FALSE),VLOOKUP(DV$4,Transactions!$C$5:$M$23,5,FALSE)-IFERROR(VLOOKUP(DV$4,Transactions!$C$39:$N$42,5,FALSE),0)))</f>
        <v>23</v>
      </c>
      <c r="DX99" s="315">
        <f t="shared" si="132"/>
        <v>43229</v>
      </c>
      <c r="DY99" s="88">
        <f>VLOOKUP(DX99,'Price Data'!$B$4:$AD$1048576,MATCH(EC$4,'Price Data'!$B$2:$AE$2,0),FALSE)</f>
        <v>67.95</v>
      </c>
      <c r="DZ99" s="5">
        <f t="shared" si="215"/>
        <v>0</v>
      </c>
      <c r="EA99" s="79"/>
      <c r="EB99" s="212" t="str">
        <f>IF(DZ99&gt;0,(DZ99+SUM(EA$11:EA99))/DY$6-1,"N/A")</f>
        <v>N/A</v>
      </c>
      <c r="EC99" s="344">
        <f>IF(VLOOKUP(EC$4,Transactions!$C$5:$M$23,7,FALSE)&gt;DX99,0,IF(IFERROR(VLOOKUP(EC$4,Transactions!$C$39:$N$42,8,FALSE),0)&gt;DX99,VLOOKUP(EC$4,Transactions!$C$5:$M$23,5,FALSE),VLOOKUP(EC$4,Transactions!$C$5:$M$23,5,FALSE)-IFERROR(VLOOKUP(EC$4,Transactions!$C$39:$N$42,5,FALSE),0)))</f>
        <v>0</v>
      </c>
      <c r="EF99" s="315">
        <f t="shared" si="133"/>
        <v>43229</v>
      </c>
      <c r="EG99" s="88">
        <f>VLOOKUP(EF99,'Price Data'!$B$4:$AD$1048576,MATCH(EK$4,'Price Data'!$B$2:$AE$2,0),FALSE)</f>
        <v>10.73</v>
      </c>
      <c r="EH99" s="5">
        <f t="shared" si="216"/>
        <v>10.73</v>
      </c>
      <c r="EI99" s="79"/>
      <c r="EJ99" s="212">
        <f>IF(EH99&gt;0,(EH99+SUM(EI$11:EI99))/EG$6-1,"N/A")</f>
        <v>-7.4349442379173514E-4</v>
      </c>
      <c r="EK99" s="344">
        <f>IF(VLOOKUP(EK$4,Transactions!$C$26:$M$34,7,FALSE)&gt;EF99,0,IF(IFERROR(VLOOKUP(EK$4,Transactions!$C$45:$N136,8,FALSE),0)&gt;EF99,VLOOKUP(EK$4,Transactions!$C$26:$M$34,5,FALSE),VLOOKUP(EK$4,Transactions!$C$26:$M$34,5,FALSE)-IFERROR(VLOOKUP(EK$4,Transactions!$C$45:$N$47,5,FALSE),0)))</f>
        <v>181.2267657992565</v>
      </c>
      <c r="EM99" s="315">
        <f t="shared" si="134"/>
        <v>43229</v>
      </c>
      <c r="EN99" s="88">
        <f>VLOOKUP(EM99,'Price Data'!$B$4:$AD$1048576,MATCH(ER$4,'Price Data'!$B$2:$AE$2,0),FALSE)</f>
        <v>85.51</v>
      </c>
      <c r="EO99" s="5">
        <f t="shared" si="217"/>
        <v>85.51</v>
      </c>
      <c r="EP99" s="79"/>
      <c r="EQ99" s="212">
        <f>IF(EO99&gt;0,(EO99+SUM(EP$11:EP99))/EN$6-1,"N/A")</f>
        <v>-3.7932615173046358E-3</v>
      </c>
      <c r="ER99" s="344">
        <f>IF(VLOOKUP(ER$4,Transactions!$C$26:$M$34,7,FALSE)&gt;EM99,0,IF(IFERROR(VLOOKUP(ER$4,Transactions!$C$45:$N136,8,FALSE),0)&gt;EM99,VLOOKUP(ER$4,Transactions!$C$26:$M$34,5,FALSE),VLOOKUP(ER$4,Transactions!$C$26:$M$34,5,FALSE)-IFERROR(VLOOKUP(ER$4,Transactions!$C$45:$N$47,5,FALSE),0)))</f>
        <v>0</v>
      </c>
      <c r="ET99" s="315">
        <f t="shared" si="135"/>
        <v>43229</v>
      </c>
      <c r="EU99" s="88">
        <f>VLOOKUP(ET99,'Price Data'!$B$4:$AD$1048576,MATCH(EY$4,'Price Data'!$B$2:$AE$2,0),FALSE)</f>
        <v>83.23</v>
      </c>
      <c r="EV99" s="5">
        <f t="shared" si="218"/>
        <v>83.23</v>
      </c>
      <c r="EW99" s="79"/>
      <c r="EX99" s="212">
        <f>IF(EV99&gt;0,(EV99+SUM(EW$11:EW99))/EU$6-1,"N/A")</f>
        <v>-3.6731891520768944E-2</v>
      </c>
      <c r="EY99" s="344">
        <f>IF(VLOOKUP(EY$4,Transactions!$C$26:$M$34,7,FALSE)&gt;ET99,0,IF(IFERROR(VLOOKUP(EY$4,Transactions!$C$45:$N136,8,FALSE),0)&gt;ET99,VLOOKUP(EY$4,Transactions!$C$26:$M$34,5,FALSE),VLOOKUP(EY$4,Transactions!$C$26:$M$34,5,FALSE)-IFERROR(VLOOKUP(EY$4,Transactions!$C$45:$N$47,5,FALSE),0)))</f>
        <v>12.608879734523402</v>
      </c>
      <c r="FA99" s="315">
        <f t="shared" si="136"/>
        <v>43229</v>
      </c>
      <c r="FB99" s="88">
        <f>VLOOKUP(FA99,'Price Data'!$B$4:$AD$1048576,MATCH(FF$4,'Price Data'!$B$2:$AE$2,0),FALSE)</f>
        <v>49.52</v>
      </c>
      <c r="FC99" s="5">
        <f t="shared" si="219"/>
        <v>49.52</v>
      </c>
      <c r="FD99" s="79"/>
      <c r="FE99" s="212">
        <f>IF(FC99&gt;0,(FC99+SUM(FD$11:FD99))/FB$6-1,"N/A")</f>
        <v>-2.5511995318899916E-2</v>
      </c>
      <c r="FF99" s="344">
        <f>IF(VLOOKUP(FF$4,Transactions!$C$26:$M$34,7,FALSE)&gt;FA99,0,IF(IFERROR(VLOOKUP(FF$4,Transactions!$C$45:$N136,8,FALSE),0)&gt;FA99,VLOOKUP(FF$4,Transactions!$C$26:$M$34,5,FALSE),VLOOKUP(FF$4,Transactions!$C$26:$M$34,5,FALSE)-IFERROR(VLOOKUP(FF$4,Transactions!$C$45:$N$47,5,FALSE),0)))</f>
        <v>20.356738833625901</v>
      </c>
      <c r="FH99" s="315">
        <f t="shared" si="137"/>
        <v>43229</v>
      </c>
      <c r="FI99" s="88">
        <f>VLOOKUP(FH99,'Price Data'!$B$4:$AD$1048576,MATCH(FM$4,'Price Data'!$B$2:$AE$2,0),FALSE)</f>
        <v>24.175000000000001</v>
      </c>
      <c r="FJ99" s="5">
        <f t="shared" si="220"/>
        <v>24.175000000000001</v>
      </c>
      <c r="FK99" s="79"/>
      <c r="FL99" s="212">
        <f>IF(FJ99&gt;0,(FJ99+SUM(FK$11:FK99))/FI$6-1,"N/A")</f>
        <v>-2.8747433264897371E-4</v>
      </c>
      <c r="FM99" s="344">
        <f>IF(VLOOKUP(FM$4,Transactions!$C$26:$M$34,7,FALSE)&gt;FH99,0,IF(IFERROR(VLOOKUP(FM$4,Transactions!$C$45:$N136,8,FALSE),0)&gt;FH99,VLOOKUP(FM$4,Transactions!$C$26:$M$34,5,FALSE),VLOOKUP(FM$4,Transactions!$C$26:$M$34,5,FALSE)-IFERROR(VLOOKUP(FM$4,Transactions!$C$45:$N$47,5,FALSE),0)))</f>
        <v>64.516221765913755</v>
      </c>
      <c r="FO99" s="315">
        <f t="shared" si="138"/>
        <v>43229</v>
      </c>
      <c r="FP99" s="88">
        <f>VLOOKUP(FO99,'Price Data'!$B$4:$AD$1048576,MATCH(FT$4,'Price Data'!$B$2:$AE$2,0),FALSE)</f>
        <v>101.19</v>
      </c>
      <c r="FQ99" s="5">
        <f t="shared" si="221"/>
        <v>101.19</v>
      </c>
      <c r="FR99" s="79"/>
      <c r="FS99" s="212">
        <f>IF(FQ99&gt;0,(FQ99+SUM(FR$11:FR99))/FP$6-1,"N/A")</f>
        <v>-3.4924694515487298E-2</v>
      </c>
      <c r="FT99" s="344">
        <f>IF(VLOOKUP(FT$4,Transactions!$C$26:$M$34,7,FALSE)&gt;FO99,0,IF(IFERROR(VLOOKUP(FT$4,Transactions!$C$45:$N136,8,FALSE),0)&gt;FO99,VLOOKUP(FT$4,Transactions!$C$26:$M$34,5,FALSE),VLOOKUP(FT$4,Transactions!$C$26:$M$34,5,FALSE)-IFERROR(VLOOKUP(FT$4,Transactions!$C$45:$N$47,5,FALSE),0)))</f>
        <v>4.6685611442644692</v>
      </c>
      <c r="FV99" s="315">
        <f t="shared" si="139"/>
        <v>43229</v>
      </c>
      <c r="FW99" s="88">
        <f>VLOOKUP(FV99,'Price Data'!$B$4:$AD$1048576,MATCH(GA$4,'Price Data'!$B$2:$AE$2,0),FALSE)</f>
        <v>107.35</v>
      </c>
      <c r="FX99" s="5">
        <f t="shared" si="222"/>
        <v>0</v>
      </c>
      <c r="FY99" s="79"/>
      <c r="FZ99" s="212" t="str">
        <f>IF(FX99&gt;0,(FX99+SUM(FY$11:FY99))/FW$6-1,"N/A")</f>
        <v>N/A</v>
      </c>
      <c r="GA99" s="344">
        <f>IF(VLOOKUP(GA$4,Transactions!$C$26:$M$34,7,FALSE)&gt;FV99,0,IF(IFERROR(VLOOKUP(GA$4,Transactions!$C$45:$N136,8,FALSE),0)&gt;FV99,VLOOKUP(GA$4,Transactions!$C$26:$M$34,5,FALSE),VLOOKUP(GA$4,Transactions!$C$26:$M$34,5,FALSE)-IFERROR(VLOOKUP(GA$4,Transactions!$C$45:$N$47,5,FALSE),0)))</f>
        <v>0</v>
      </c>
      <c r="GD99" s="315">
        <f t="shared" si="140"/>
        <v>43229</v>
      </c>
      <c r="GE99" s="88">
        <f>VLOOKUP(GD99,'Price Data'!$B$4:$AD$1048576,MATCH(GI$4,'Price Data'!$B$2:$AE$2,0),FALSE)</f>
        <v>1602.576</v>
      </c>
      <c r="GF99" s="5">
        <f t="shared" si="223"/>
        <v>1602.576</v>
      </c>
      <c r="GH99" s="212">
        <f>IF(GF99&gt;0,(GF99+SUM(GG$11:GG99))/GE$6-1,"N/A")</f>
        <v>1.2513504804867459E-2</v>
      </c>
      <c r="GI99" s="374">
        <v>0.5</v>
      </c>
      <c r="GK99" s="315">
        <f t="shared" si="141"/>
        <v>43229</v>
      </c>
      <c r="GL99" s="88">
        <f>VLOOKUP(GK99,'Price Data'!$B$4:$AD$1048576,MATCH(GP$4,'Price Data'!$B$2:$AE$2,0),FALSE)</f>
        <v>2109.84</v>
      </c>
      <c r="GM99" s="5">
        <f t="shared" si="112"/>
        <v>2109.84</v>
      </c>
      <c r="GN99" s="79"/>
      <c r="GO99" s="212">
        <f>IF(GM99&gt;0,(GM99+SUM(GN$11:GN99))/GL$6-1,"N/A")</f>
        <v>3.0378663624048841E-3</v>
      </c>
      <c r="GP99" s="374">
        <v>0.2</v>
      </c>
      <c r="GR99" s="315">
        <f t="shared" si="142"/>
        <v>43229</v>
      </c>
      <c r="GS99" s="88">
        <f>VLOOKUP(GR99,'Price Data'!$B$4:$AD$1048576,MATCH(GW$4,'Price Data'!$B$2:$AE$2,0),FALSE)</f>
        <v>1994.86</v>
      </c>
      <c r="GT99" s="5">
        <f t="shared" si="224"/>
        <v>1994.86</v>
      </c>
      <c r="GV99" s="212">
        <f>IF(GT99&gt;0,(GT99+SUM(GU$11:GU99))/GS$6-1,"N/A")</f>
        <v>-2.5171401066278354E-2</v>
      </c>
      <c r="GW99" s="374">
        <v>0.3</v>
      </c>
    </row>
    <row r="100" spans="1:205" x14ac:dyDescent="0.25">
      <c r="A100">
        <v>90</v>
      </c>
      <c r="B100" s="315">
        <f>'Price Data'!B94</f>
        <v>43230</v>
      </c>
      <c r="C100" s="200">
        <f t="shared" si="143"/>
        <v>21878.830988452839</v>
      </c>
      <c r="D100" s="200">
        <f t="shared" si="113"/>
        <v>0</v>
      </c>
      <c r="E100" s="200">
        <f t="shared" si="198"/>
        <v>6042.9290186982571</v>
      </c>
      <c r="F100" s="200">
        <f t="shared" si="114"/>
        <v>0</v>
      </c>
      <c r="I100" s="315">
        <f t="shared" si="115"/>
        <v>43230</v>
      </c>
      <c r="J100" s="88">
        <f>VLOOKUP(I100,'Price Data'!$B$4:$AD$1048576,MATCH(N$4,'Price Data'!$B$2:$AE$2,0),FALSE)</f>
        <v>62.44</v>
      </c>
      <c r="K100" s="5">
        <f t="shared" si="86"/>
        <v>0</v>
      </c>
      <c r="M100" s="212" t="str">
        <f>IF(K100&gt;0,(K100+SUM(L$11:L100))/J$6-1,"N/A")</f>
        <v>N/A</v>
      </c>
      <c r="N100" s="344">
        <f>IF(VLOOKUP(N$4,Transactions!$C$5:$M$23,7,FALSE)&gt;I100,0,IF(IFERROR(VLOOKUP(N$4,Transactions!$C$39:$N$42,8,FALSE),0)&gt;I100,VLOOKUP(N$4,Transactions!$C$5:$M$23,5,FALSE),VLOOKUP(N$4,Transactions!$C$5:$M$23,5,FALSE)-IFERROR(VLOOKUP(N$4,Transactions!$C$39:$N$42,5,FALSE),0)))</f>
        <v>0</v>
      </c>
      <c r="P100" s="315">
        <f t="shared" si="116"/>
        <v>43230</v>
      </c>
      <c r="Q100" s="88">
        <f>VLOOKUP(P100,'Price Data'!$B$4:$AD$1048576,MATCH(U$4,'Price Data'!$B$2:$AE$2,0),FALSE)</f>
        <v>58.91</v>
      </c>
      <c r="R100" s="5">
        <f t="shared" si="199"/>
        <v>58.91</v>
      </c>
      <c r="T100" s="212">
        <f>IF(R100&gt;0,(R100+SUM(S$11:S100))/Q$6-1,"N/A")</f>
        <v>3.8061674008810442E-2</v>
      </c>
      <c r="U100" s="344">
        <f>IF(VLOOKUP(U$4,Transactions!$C$5:$M$23,7,FALSE)&gt;P100,0,IF(IFERROR(VLOOKUP(U$4,Transactions!$C$39:$N$42,8,FALSE),0)&gt;P100,VLOOKUP(U$4,Transactions!$C$5:$M$23,5,FALSE),VLOOKUP(U$4,Transactions!$C$5:$M$23,5,FALSE)-IFERROR(VLOOKUP(U$4,Transactions!$C$39:$N$42,5,FALSE),0)))</f>
        <v>20</v>
      </c>
      <c r="W100" s="315">
        <f t="shared" si="117"/>
        <v>43230</v>
      </c>
      <c r="X100" s="88">
        <f>VLOOKUP(W100,'Price Data'!$B$4:$AD$1048576,MATCH(AB$4,'Price Data'!$B$2:$AE$2,0),FALSE)</f>
        <v>101.68</v>
      </c>
      <c r="Y100" s="5">
        <f t="shared" si="200"/>
        <v>101.68</v>
      </c>
      <c r="Z100" s="79"/>
      <c r="AA100" s="212">
        <f>IF(Y100&gt;0,(Y100+SUM(Z$11:Z100))/X$6-1,"N/A")</f>
        <v>8.6300962206131704E-3</v>
      </c>
      <c r="AB100" s="344">
        <f>IF(VLOOKUP(AB$4,Transactions!$C$5:$M$23,7,FALSE)&gt;W100,0,IF(IFERROR(VLOOKUP(AB$4,Transactions!$C$39:$N$42,8,FALSE),0)&gt;W100,VLOOKUP(AB$4,Transactions!$C$5:$M$23,5,FALSE),VLOOKUP(AB$4,Transactions!$C$5:$M$23,5,FALSE)-IFERROR(VLOOKUP(AB$4,Transactions!$C$39:$N$42,5,FALSE),0)))</f>
        <v>12</v>
      </c>
      <c r="AD100" s="315">
        <f t="shared" si="118"/>
        <v>43230</v>
      </c>
      <c r="AE100" s="88">
        <f>VLOOKUP(AD100,'Price Data'!$B$4:$AD$1048576,MATCH(AI$4,'Price Data'!$B$2:$AE$2,0),FALSE)</f>
        <v>67.72</v>
      </c>
      <c r="AF100" s="5">
        <f t="shared" si="201"/>
        <v>67.72</v>
      </c>
      <c r="AG100" s="79"/>
      <c r="AH100" s="212">
        <f>IF(AF100&gt;0,(AF100+SUM(AG$11:AG100))/AE$6-1,"N/A")</f>
        <v>-7.1438365556012684E-2</v>
      </c>
      <c r="AI100" s="344">
        <f>IF(VLOOKUP(AI$4,Transactions!$C$5:$M$23,7,FALSE)&gt;AD100,0,IF(IFERROR(VLOOKUP(AI$4,Transactions!$C$39:$N$42,8,FALSE),0)&gt;AD100,VLOOKUP(AI$4,Transactions!$C$5:$M$23,5,FALSE),VLOOKUP(AI$4,Transactions!$C$5:$M$23,5,FALSE)-IFERROR(VLOOKUP(AI$4,Transactions!$C$39:$N$42,5,FALSE),0)))</f>
        <v>16</v>
      </c>
      <c r="AK100" s="315">
        <f t="shared" si="119"/>
        <v>43230</v>
      </c>
      <c r="AL100" s="88">
        <f>VLOOKUP(AK100,'Price Data'!$B$4:$AD$1048576,MATCH(AP$4,'Price Data'!$B$2:$AE$2,0),FALSE)</f>
        <v>468.4</v>
      </c>
      <c r="AM100" s="5">
        <f t="shared" si="202"/>
        <v>468.4</v>
      </c>
      <c r="AN100" s="79"/>
      <c r="AO100" s="212">
        <f>IF(AM100&gt;0,(AM100+SUM(AN$11:AN100))/AL$6-1,"N/A")</f>
        <v>0.12363863167490274</v>
      </c>
      <c r="AP100" s="344">
        <f>IF(VLOOKUP(AP$4,Transactions!$C$5:$M$23,7,FALSE)&gt;AK100,0,IF(IFERROR(VLOOKUP(AP$4,Transactions!$C$39:$N$42,8,FALSE),0)&gt;AK100,VLOOKUP(AP$4,Transactions!$C$5:$M$23,5,FALSE),VLOOKUP(AP$4,Transactions!$C$5:$M$23,5,FALSE)-IFERROR(VLOOKUP(AP$4,Transactions!$C$39:$N$42,5,FALSE),0)))</f>
        <v>3</v>
      </c>
      <c r="AR100" s="315">
        <f t="shared" si="120"/>
        <v>43230</v>
      </c>
      <c r="AS100" s="88">
        <f>VLOOKUP(AR100,'Price Data'!$B$4:$AD$1048576,MATCH(AW$4,'Price Data'!$B$2:$AE$2,0),FALSE)</f>
        <v>102.85</v>
      </c>
      <c r="AT100" s="5">
        <f t="shared" si="203"/>
        <v>102.85</v>
      </c>
      <c r="AU100" s="79"/>
      <c r="AV100" s="212">
        <f>IF(AT100&gt;0,(AT100+SUM(AU$11:AU100))/AS$6-1,"N/A")</f>
        <v>9.5042194092826993E-2</v>
      </c>
      <c r="AW100" s="344">
        <f>IF(VLOOKUP(AW$4,Transactions!$C$5:$M$23,7,FALSE)&gt;AR100,0,IF(IFERROR(VLOOKUP(AW$4,Transactions!$C$39:$N$42,8,FALSE),0)&gt;AR100,VLOOKUP(AW$4,Transactions!$C$5:$M$23,5,FALSE),VLOOKUP(AW$4,Transactions!$C$5:$M$23,5,FALSE)-IFERROR(VLOOKUP(AW$4,Transactions!$C$39:$N$42,5,FALSE),0)))</f>
        <v>10</v>
      </c>
      <c r="AY100" s="315">
        <f t="shared" si="121"/>
        <v>43230</v>
      </c>
      <c r="AZ100" s="88">
        <f>VLOOKUP(AY100,'Price Data'!$B$4:$AD$1048576,MATCH(BD$4,'Price Data'!$B$2:$AE$2,0),FALSE)</f>
        <v>130.62</v>
      </c>
      <c r="BA100" s="5">
        <f t="shared" si="204"/>
        <v>130.62</v>
      </c>
      <c r="BB100" s="79"/>
      <c r="BC100" s="212">
        <f>IF(BA100&gt;0,(BA100+SUM(BB$11:BB100))/AZ$6-1,"N/A")</f>
        <v>0.12700603968938728</v>
      </c>
      <c r="BD100" s="344">
        <f>IF(VLOOKUP(BD$4,Transactions!$C$5:$M$23,7,FALSE)&gt;AY100,0,IF(IFERROR(VLOOKUP(BD$4,Transactions!$C$39:$N$42,8,FALSE),0)&gt;AY100,VLOOKUP(BD$4,Transactions!$C$5:$M$23,5,FALSE),VLOOKUP(BD$4,Transactions!$C$5:$M$23,5,FALSE)-IFERROR(VLOOKUP(BD$4,Transactions!$C$39:$N$42,5,FALSE),0)))</f>
        <v>9</v>
      </c>
      <c r="BF100" s="315">
        <f t="shared" si="122"/>
        <v>43230</v>
      </c>
      <c r="BG100" s="88">
        <f>VLOOKUP(BF100,'Price Data'!$B$4:$AD$1048576,MATCH(BK$4,'Price Data'!$B$2:$AE$2,0),FALSE)</f>
        <v>51.15</v>
      </c>
      <c r="BH100" s="5">
        <f t="shared" si="205"/>
        <v>51.15</v>
      </c>
      <c r="BI100" s="79"/>
      <c r="BJ100" s="212">
        <f>IF(BH100&gt;0,(BH100+SUM(BI$11:BI100))/BG$6-1,"N/A")</f>
        <v>-0.15225195822454318</v>
      </c>
      <c r="BK100" s="344">
        <f>IF(VLOOKUP(BK$4,Transactions!$C$5:$M$23,7,FALSE)&gt;BF100,0,IF(IFERROR(VLOOKUP(BK$4,Transactions!$C$39:$N$42,8,FALSE),0)&gt;BF100,VLOOKUP(BK$4,Transactions!$C$5:$M$23,5,FALSE),VLOOKUP(BK$4,Transactions!$C$5:$M$23,5,FALSE)-IFERROR(VLOOKUP(BK$4,Transactions!$C$39:$N$42,5,FALSE),0)))</f>
        <v>10</v>
      </c>
      <c r="BM100" s="315">
        <f t="shared" si="123"/>
        <v>43230</v>
      </c>
      <c r="BN100" s="88">
        <f>VLOOKUP(BM100,'Price Data'!$B$4:$AD$1048576,MATCH(BR$4,'Price Data'!$B$2:$AE$2,0),FALSE)</f>
        <v>55.53</v>
      </c>
      <c r="BO100" s="5">
        <f t="shared" si="206"/>
        <v>55.53</v>
      </c>
      <c r="BP100" s="79"/>
      <c r="BQ100" s="212">
        <f>IF(BO100&gt;0,(BO100+SUM(BP$11:BP100))/BN$6-1,"N/A")</f>
        <v>8.8223787167449164E-2</v>
      </c>
      <c r="BR100" s="344">
        <f>IF(VLOOKUP(BR$4,Transactions!$C$5:$M$23,7,FALSE)&gt;BM100,0,IF(IFERROR(VLOOKUP(BR$4,Transactions!$C$39:$N$42,8,FALSE),0)&gt;BM100,VLOOKUP(BR$4,Transactions!$C$5:$M$23,5,FALSE),VLOOKUP(BR$4,Transactions!$C$5:$M$23,5,FALSE)-IFERROR(VLOOKUP(BR$4,Transactions!$C$39:$N$42,5,FALSE),0)))</f>
        <v>12</v>
      </c>
      <c r="BT100" s="315">
        <f t="shared" si="124"/>
        <v>43230</v>
      </c>
      <c r="BU100" s="88">
        <f>VLOOKUP(BT100,'Price Data'!$B$4:$AD$1048576,MATCH(BY$4,'Price Data'!$B$2:$AE$2,0),FALSE)</f>
        <v>86.97</v>
      </c>
      <c r="BV100" s="5">
        <f t="shared" si="207"/>
        <v>86.97</v>
      </c>
      <c r="BW100" s="79"/>
      <c r="BX100" s="212">
        <f>IF(BV100&gt;0,(BV100+SUM(BW$11:BW100))/BU$6-1,"N/A")</f>
        <v>-2.9926284519749102E-2</v>
      </c>
      <c r="BY100" s="344">
        <f>IF(VLOOKUP(BY$4,Transactions!$C$5:$M$23,7,FALSE)&gt;BT100,0,IF(IFERROR(VLOOKUP(BY$4,Transactions!$C$39:$N$42,8,FALSE),0)&gt;BT100,VLOOKUP(BY$4,Transactions!$C$5:$M$23,5,FALSE),VLOOKUP(BY$4,Transactions!$C$5:$M$23,5,FALSE)-IFERROR(VLOOKUP(BY$4,Transactions!$C$39:$N$42,5,FALSE),0)))</f>
        <v>11</v>
      </c>
      <c r="CA100" s="315">
        <f t="shared" si="125"/>
        <v>43230</v>
      </c>
      <c r="CB100" s="88">
        <f>VLOOKUP(CA100,'Price Data'!$B$4:$AD$1048576,MATCH(CF$4,'Price Data'!$B$2:$AE$2,0),FALSE)</f>
        <v>220.39</v>
      </c>
      <c r="CC100" s="5">
        <f t="shared" si="208"/>
        <v>220.39</v>
      </c>
      <c r="CD100" s="79"/>
      <c r="CE100" s="212">
        <f>IF(CC100&gt;0,(CC100+SUM(CD$11:CD100))/CB$6-1,"N/A")</f>
        <v>-3.0275189219932663E-2</v>
      </c>
      <c r="CF100" s="344">
        <f>IF(VLOOKUP(CF$4,Transactions!$C$5:$M$23,7,FALSE)&gt;CA100,0,IF(IFERROR(VLOOKUP(CF$4,Transactions!$C$39:$N$42,8,FALSE),0)&gt;CA100,VLOOKUP(CF$4,Transactions!$C$5:$M$23,5,FALSE),VLOOKUP(CF$4,Transactions!$C$5:$M$23,5,FALSE)-IFERROR(VLOOKUP(CF$4,Transactions!$C$39:$N$42,5,FALSE),0)))</f>
        <v>6</v>
      </c>
      <c r="CH100" s="315">
        <f t="shared" si="126"/>
        <v>43230</v>
      </c>
      <c r="CI100" s="88">
        <f>VLOOKUP(CH100,'Price Data'!$B$4:$AD$1048576,MATCH(CM$4,'Price Data'!$B$2:$AE$2,0),FALSE)</f>
        <v>79.19</v>
      </c>
      <c r="CJ100" s="5">
        <f t="shared" si="209"/>
        <v>79.19</v>
      </c>
      <c r="CK100" s="79"/>
      <c r="CL100" s="212">
        <f>IF(CJ100&gt;0,(CJ100+SUM(CK$11:CK100))/CI$6-1,"N/A")</f>
        <v>7.5658788372724661E-2</v>
      </c>
      <c r="CM100" s="344">
        <f>IF(VLOOKUP(CM$4,Transactions!$C$5:$M$23,7,FALSE)&gt;CH100,0,IF(IFERROR(VLOOKUP(CM$4,Transactions!$C$39:$N$42,8,FALSE),0)&gt;CH100,VLOOKUP(CM$4,Transactions!$C$5:$M$23,5,FALSE),VLOOKUP(CM$4,Transactions!$C$5:$M$23,5,FALSE)-IFERROR(VLOOKUP(CM$4,Transactions!$C$39:$N$42,5,FALSE),0)))</f>
        <v>19</v>
      </c>
      <c r="CO100" s="315">
        <f t="shared" si="127"/>
        <v>43230</v>
      </c>
      <c r="CP100" s="88">
        <f>VLOOKUP(CO100,'Price Data'!$B$4:$AD$1048576,MATCH(CT$4,'Price Data'!$B$2:$AE$2,0),FALSE)</f>
        <v>128.66999999999999</v>
      </c>
      <c r="CQ100" s="5">
        <f t="shared" si="210"/>
        <v>128.66999999999999</v>
      </c>
      <c r="CR100" s="79"/>
      <c r="CS100" s="212">
        <f>IF(CQ100&gt;0,(CQ100+SUM(CR$11:CR100))/CP$6-1,"N/A")</f>
        <v>0.14782840868636526</v>
      </c>
      <c r="CT100" s="344">
        <f>IF(VLOOKUP(CT$4,Transactions!$C$5:$M$23,7,FALSE)&gt;CO100,0,IF(IFERROR(VLOOKUP(CT$4,Transactions!$C$39:$N$42,8,FALSE),0)&gt;CO100,VLOOKUP(CT$4,Transactions!$C$5:$M$23,5,FALSE),VLOOKUP(CT$4,Transactions!$C$5:$M$23,5,FALSE)-IFERROR(VLOOKUP(CT$4,Transactions!$C$39:$N$42,5,FALSE),0)))</f>
        <v>7</v>
      </c>
      <c r="CV100" s="315">
        <f t="shared" si="128"/>
        <v>43230</v>
      </c>
      <c r="CW100" s="88">
        <f>VLOOKUP(CV100,'Price Data'!$B$4:$AD$1048576,MATCH(DA$4,'Price Data'!$B$2:$AE$2,0),FALSE)</f>
        <v>198.05</v>
      </c>
      <c r="CX100" s="5">
        <f t="shared" si="211"/>
        <v>198.05</v>
      </c>
      <c r="CY100" s="79"/>
      <c r="CZ100" s="212">
        <f>IF(CX100&gt;0,(CX100+SUM(CY$11:CY100))/CW$6-1,"N/A")</f>
        <v>5.5063526659933082E-2</v>
      </c>
      <c r="DA100" s="344">
        <f>IF(VLOOKUP(DA$4,Transactions!$C$5:$M$23,7,FALSE)&gt;CV100,0,IF(IFERROR(VLOOKUP(DA$4,Transactions!$C$39:$N$42,8,FALSE),0)&gt;CV100,VLOOKUP(DA$4,Transactions!$C$5:$M$23,5,FALSE),VLOOKUP(DA$4,Transactions!$C$5:$M$23,5,FALSE)-IFERROR(VLOOKUP(DA$4,Transactions!$C$39:$N$42,5,FALSE),0)))</f>
        <v>9.4038062835574934</v>
      </c>
      <c r="DC100" s="315">
        <f t="shared" si="129"/>
        <v>43230</v>
      </c>
      <c r="DD100" s="88">
        <f>VLOOKUP(DC100,'Price Data'!$B$4:$AD$1048576,MATCH(DH$4,'Price Data'!$B$2:$AE$2,0),FALSE)</f>
        <v>161.61000000000001</v>
      </c>
      <c r="DE100" s="5">
        <f t="shared" si="212"/>
        <v>161.61000000000001</v>
      </c>
      <c r="DF100" s="79"/>
      <c r="DG100" s="212">
        <f>IF(DE100&gt;0,(DE100+SUM(DF$11:DF100))/DD$6-1,"N/A")</f>
        <v>2.5826642220396101E-2</v>
      </c>
      <c r="DH100" s="344">
        <f>IF(VLOOKUP(DH$4,Transactions!$C$5:$M$23,7,FALSE)&gt;DC100,0,IF(IFERROR(VLOOKUP(DH$4,Transactions!$C$39:$N$42,8,FALSE),0)&gt;DC100,VLOOKUP(DH$4,Transactions!$C$5:$M$23,5,FALSE),VLOOKUP(DH$4,Transactions!$C$5:$M$23,5,FALSE)-IFERROR(VLOOKUP(DH$4,Transactions!$C$39:$N$42,5,FALSE),0)))</f>
        <v>17.508490526540918</v>
      </c>
      <c r="DJ100" s="315">
        <f t="shared" si="130"/>
        <v>43230</v>
      </c>
      <c r="DK100" s="88">
        <f>VLOOKUP(DJ100,'Price Data'!$B$4:$AD$1048576,MATCH(DO$4,'Price Data'!$B$2:$AE$2,0),FALSE)</f>
        <v>247.7</v>
      </c>
      <c r="DL100" s="5">
        <f t="shared" si="213"/>
        <v>247.7</v>
      </c>
      <c r="DN100" s="212">
        <f>IF(DL100&gt;0,(DL100+SUM(DM$11:DM100))/DK$6-1,"N/A")</f>
        <v>-5.1705479177522884E-3</v>
      </c>
      <c r="DO100" s="344">
        <f>IF(VLOOKUP(DO$4,Transactions!$C$5:$M$23,7,FALSE)&gt;DJ100,0,IF(IFERROR(VLOOKUP(DO$4,Transactions!$C$39:$N$42,8,FALSE),0)&gt;DJ100,VLOOKUP(DO$4,Transactions!$C$5:$M$23,5,FALSE),VLOOKUP(DO$4,Transactions!$C$5:$M$23,5,FALSE)-IFERROR(VLOOKUP(DO$4,Transactions!$C$39:$N$42,5,FALSE),0)))</f>
        <v>8</v>
      </c>
      <c r="DQ100" s="315">
        <f t="shared" si="131"/>
        <v>43230</v>
      </c>
      <c r="DR100" s="88">
        <f>VLOOKUP(DQ100,'Price Data'!$B$4:$AD$1048576,MATCH(DV$4,'Price Data'!$B$2:$AE$2,0),FALSE)</f>
        <v>97.91</v>
      </c>
      <c r="DS100" s="5">
        <f t="shared" si="214"/>
        <v>97.91</v>
      </c>
      <c r="DT100" s="79"/>
      <c r="DU100" s="212">
        <f>IF(DS100&gt;0,(DS100+SUM(DT$11:DT100))/DR$6-1,"N/A")</f>
        <v>0.14952069207388341</v>
      </c>
      <c r="DV100" s="344">
        <f>IF(VLOOKUP(DV$4,Transactions!$C$5:$M$23,7,FALSE)&gt;DQ100,0,IF(IFERROR(VLOOKUP(DV$4,Transactions!$C$39:$N$42,8,FALSE),0)&gt;DQ100,VLOOKUP(DV$4,Transactions!$C$5:$M$23,5,FALSE),VLOOKUP(DV$4,Transactions!$C$5:$M$23,5,FALSE)-IFERROR(VLOOKUP(DV$4,Transactions!$C$39:$N$42,5,FALSE),0)))</f>
        <v>23</v>
      </c>
      <c r="DX100" s="315">
        <f t="shared" si="132"/>
        <v>43230</v>
      </c>
      <c r="DY100" s="88">
        <f>VLOOKUP(DX100,'Price Data'!$B$4:$AD$1048576,MATCH(EC$4,'Price Data'!$B$2:$AE$2,0),FALSE)</f>
        <v>67.92</v>
      </c>
      <c r="DZ100" s="5">
        <f t="shared" si="215"/>
        <v>0</v>
      </c>
      <c r="EA100" s="79"/>
      <c r="EB100" s="212" t="str">
        <f>IF(DZ100&gt;0,(DZ100+SUM(EA$11:EA100))/DY$6-1,"N/A")</f>
        <v>N/A</v>
      </c>
      <c r="EC100" s="344">
        <f>IF(VLOOKUP(EC$4,Transactions!$C$5:$M$23,7,FALSE)&gt;DX100,0,IF(IFERROR(VLOOKUP(EC$4,Transactions!$C$39:$N$42,8,FALSE),0)&gt;DX100,VLOOKUP(EC$4,Transactions!$C$5:$M$23,5,FALSE),VLOOKUP(EC$4,Transactions!$C$5:$M$23,5,FALSE)-IFERROR(VLOOKUP(EC$4,Transactions!$C$39:$N$42,5,FALSE),0)))</f>
        <v>0</v>
      </c>
      <c r="EF100" s="315">
        <f t="shared" si="133"/>
        <v>43230</v>
      </c>
      <c r="EG100" s="88">
        <f>VLOOKUP(EF100,'Price Data'!$B$4:$AD$1048576,MATCH(EK$4,'Price Data'!$B$2:$AE$2,0),FALSE)</f>
        <v>10.74</v>
      </c>
      <c r="EH100" s="5">
        <f t="shared" si="216"/>
        <v>10.74</v>
      </c>
      <c r="EI100" s="79"/>
      <c r="EJ100" s="212">
        <f>IF(EH100&gt;0,(EH100+SUM(EI$11:EI100))/EG$6-1,"N/A")</f>
        <v>1.8587360594812807E-4</v>
      </c>
      <c r="EK100" s="344">
        <f>IF(VLOOKUP(EK$4,Transactions!$C$26:$M$34,7,FALSE)&gt;EF100,0,IF(IFERROR(VLOOKUP(EK$4,Transactions!$C$45:$N137,8,FALSE),0)&gt;EF100,VLOOKUP(EK$4,Transactions!$C$26:$M$34,5,FALSE),VLOOKUP(EK$4,Transactions!$C$26:$M$34,5,FALSE)-IFERROR(VLOOKUP(EK$4,Transactions!$C$45:$N$47,5,FALSE),0)))</f>
        <v>181.2267657992565</v>
      </c>
      <c r="EM100" s="315">
        <f t="shared" si="134"/>
        <v>43230</v>
      </c>
      <c r="EN100" s="88">
        <f>VLOOKUP(EM100,'Price Data'!$B$4:$AD$1048576,MATCH(ER$4,'Price Data'!$B$2:$AE$2,0),FALSE)</f>
        <v>85.76</v>
      </c>
      <c r="EO100" s="5">
        <f t="shared" si="217"/>
        <v>85.76</v>
      </c>
      <c r="EP100" s="79"/>
      <c r="EQ100" s="212">
        <f>IF(EO100&gt;0,(EO100+SUM(EP$11:EP100))/EN$6-1,"N/A")</f>
        <v>-9.2826037130422367E-4</v>
      </c>
      <c r="ER100" s="344">
        <f>IF(VLOOKUP(ER$4,Transactions!$C$26:$M$34,7,FALSE)&gt;EM100,0,IF(IFERROR(VLOOKUP(ER$4,Transactions!$C$45:$N137,8,FALSE),0)&gt;EM100,VLOOKUP(ER$4,Transactions!$C$26:$M$34,5,FALSE),VLOOKUP(ER$4,Transactions!$C$26:$M$34,5,FALSE)-IFERROR(VLOOKUP(ER$4,Transactions!$C$45:$N$47,5,FALSE),0)))</f>
        <v>0</v>
      </c>
      <c r="ET100" s="315">
        <f t="shared" si="135"/>
        <v>43230</v>
      </c>
      <c r="EU100" s="88">
        <f>VLOOKUP(ET100,'Price Data'!$B$4:$AD$1048576,MATCH(EY$4,'Price Data'!$B$2:$AE$2,0),FALSE)</f>
        <v>83.44</v>
      </c>
      <c r="EV100" s="5">
        <f t="shared" si="218"/>
        <v>83.44</v>
      </c>
      <c r="EW100" s="79"/>
      <c r="EX100" s="212">
        <f>IF(EV100&gt;0,(EV100+SUM(EW$11:EW100))/EU$6-1,"N/A")</f>
        <v>-3.4328870580157878E-2</v>
      </c>
      <c r="EY100" s="344">
        <f>IF(VLOOKUP(EY$4,Transactions!$C$26:$M$34,7,FALSE)&gt;ET100,0,IF(IFERROR(VLOOKUP(EY$4,Transactions!$C$45:$N137,8,FALSE),0)&gt;ET100,VLOOKUP(EY$4,Transactions!$C$26:$M$34,5,FALSE),VLOOKUP(EY$4,Transactions!$C$26:$M$34,5,FALSE)-IFERROR(VLOOKUP(EY$4,Transactions!$C$45:$N$47,5,FALSE),0)))</f>
        <v>12.608879734523402</v>
      </c>
      <c r="FA100" s="315">
        <f t="shared" si="136"/>
        <v>43230</v>
      </c>
      <c r="FB100" s="88">
        <f>VLOOKUP(FA100,'Price Data'!$B$4:$AD$1048576,MATCH(FF$4,'Price Data'!$B$2:$AE$2,0),FALSE)</f>
        <v>49.636099999999999</v>
      </c>
      <c r="FC100" s="5">
        <f t="shared" si="219"/>
        <v>49.636099999999999</v>
      </c>
      <c r="FD100" s="79"/>
      <c r="FE100" s="212">
        <f>IF(FC100&gt;0,(FC100+SUM(FD$11:FD100))/FB$6-1,"N/A")</f>
        <v>-2.3247513165594036E-2</v>
      </c>
      <c r="FF100" s="344">
        <f>IF(VLOOKUP(FF$4,Transactions!$C$26:$M$34,7,FALSE)&gt;FA100,0,IF(IFERROR(VLOOKUP(FF$4,Transactions!$C$45:$N137,8,FALSE),0)&gt;FA100,VLOOKUP(FF$4,Transactions!$C$26:$M$34,5,FALSE),VLOOKUP(FF$4,Transactions!$C$26:$M$34,5,FALSE)-IFERROR(VLOOKUP(FF$4,Transactions!$C$45:$N$47,5,FALSE),0)))</f>
        <v>20.356738833625901</v>
      </c>
      <c r="FH100" s="315">
        <f t="shared" si="137"/>
        <v>43230</v>
      </c>
      <c r="FI100" s="88">
        <f>VLOOKUP(FH100,'Price Data'!$B$4:$AD$1048576,MATCH(FM$4,'Price Data'!$B$2:$AE$2,0),FALSE)</f>
        <v>24.19</v>
      </c>
      <c r="FJ100" s="5">
        <f t="shared" si="220"/>
        <v>24.19</v>
      </c>
      <c r="FK100" s="79"/>
      <c r="FL100" s="212">
        <f>IF(FJ100&gt;0,(FJ100+SUM(FK$11:FK100))/FI$6-1,"N/A")</f>
        <v>3.2854209445587479E-4</v>
      </c>
      <c r="FM100" s="344">
        <f>IF(VLOOKUP(FM$4,Transactions!$C$26:$M$34,7,FALSE)&gt;FH100,0,IF(IFERROR(VLOOKUP(FM$4,Transactions!$C$45:$N137,8,FALSE),0)&gt;FH100,VLOOKUP(FM$4,Transactions!$C$26:$M$34,5,FALSE),VLOOKUP(FM$4,Transactions!$C$26:$M$34,5,FALSE)-IFERROR(VLOOKUP(FM$4,Transactions!$C$45:$N$47,5,FALSE),0)))</f>
        <v>64.516221765913755</v>
      </c>
      <c r="FO100" s="315">
        <f t="shared" si="138"/>
        <v>43230</v>
      </c>
      <c r="FP100" s="88">
        <f>VLOOKUP(FO100,'Price Data'!$B$4:$AD$1048576,MATCH(FT$4,'Price Data'!$B$2:$AE$2,0),FALSE)</f>
        <v>101.4</v>
      </c>
      <c r="FQ100" s="5">
        <f t="shared" si="221"/>
        <v>101.4</v>
      </c>
      <c r="FR100" s="79"/>
      <c r="FS100" s="212">
        <f>IF(FQ100&gt;0,(FQ100+SUM(FR$11:FR100))/FP$6-1,"N/A")</f>
        <v>-3.293549303779475E-2</v>
      </c>
      <c r="FT100" s="344">
        <f>IF(VLOOKUP(FT$4,Transactions!$C$26:$M$34,7,FALSE)&gt;FO100,0,IF(IFERROR(VLOOKUP(FT$4,Transactions!$C$45:$N137,8,FALSE),0)&gt;FO100,VLOOKUP(FT$4,Transactions!$C$26:$M$34,5,FALSE),VLOOKUP(FT$4,Transactions!$C$26:$M$34,5,FALSE)-IFERROR(VLOOKUP(FT$4,Transactions!$C$45:$N$47,5,FALSE),0)))</f>
        <v>4.6685611442644692</v>
      </c>
      <c r="FV100" s="315">
        <f t="shared" si="139"/>
        <v>43230</v>
      </c>
      <c r="FW100" s="88">
        <f>VLOOKUP(FV100,'Price Data'!$B$4:$AD$1048576,MATCH(GA$4,'Price Data'!$B$2:$AE$2,0),FALSE)</f>
        <v>108.71</v>
      </c>
      <c r="FX100" s="5">
        <f t="shared" si="222"/>
        <v>0</v>
      </c>
      <c r="FY100" s="79"/>
      <c r="FZ100" s="212" t="str">
        <f>IF(FX100&gt;0,(FX100+SUM(FY$11:FY100))/FW$6-1,"N/A")</f>
        <v>N/A</v>
      </c>
      <c r="GA100" s="344">
        <f>IF(VLOOKUP(GA$4,Transactions!$C$26:$M$34,7,FALSE)&gt;FV100,0,IF(IFERROR(VLOOKUP(GA$4,Transactions!$C$45:$N137,8,FALSE),0)&gt;FV100,VLOOKUP(GA$4,Transactions!$C$26:$M$34,5,FALSE),VLOOKUP(GA$4,Transactions!$C$26:$M$34,5,FALSE)-IFERROR(VLOOKUP(GA$4,Transactions!$C$45:$N$47,5,FALSE),0)))</f>
        <v>0</v>
      </c>
      <c r="GD100" s="315">
        <f t="shared" si="140"/>
        <v>43230</v>
      </c>
      <c r="GE100" s="88">
        <f>VLOOKUP(GD100,'Price Data'!$B$4:$AD$1048576,MATCH(GI$4,'Price Data'!$B$2:$AE$2,0),FALSE)</f>
        <v>1616.375</v>
      </c>
      <c r="GF100" s="5">
        <f t="shared" si="223"/>
        <v>1616.375</v>
      </c>
      <c r="GH100" s="212">
        <f>IF(GF100&gt;0,(GF100+SUM(GG$11:GG100))/GE$6-1,"N/A")</f>
        <v>2.1231764564655586E-2</v>
      </c>
      <c r="GI100" s="374">
        <v>0.5</v>
      </c>
      <c r="GK100" s="315">
        <f t="shared" si="141"/>
        <v>43230</v>
      </c>
      <c r="GL100" s="88">
        <f>VLOOKUP(GK100,'Price Data'!$B$4:$AD$1048576,MATCH(GP$4,'Price Data'!$B$2:$AE$2,0),FALSE)</f>
        <v>2123.5300000000002</v>
      </c>
      <c r="GM100" s="5">
        <f t="shared" si="112"/>
        <v>2123.5300000000002</v>
      </c>
      <c r="GN100" s="79"/>
      <c r="GO100" s="212">
        <f>IF(GM100&gt;0,(GM100+SUM(GN$11:GN100))/GL$6-1,"N/A")</f>
        <v>9.5462216834250047E-3</v>
      </c>
      <c r="GP100" s="374">
        <v>0.2</v>
      </c>
      <c r="GR100" s="315">
        <f t="shared" si="142"/>
        <v>43230</v>
      </c>
      <c r="GS100" s="88">
        <f>VLOOKUP(GR100,'Price Data'!$B$4:$AD$1048576,MATCH(GW$4,'Price Data'!$B$2:$AE$2,0),FALSE)</f>
        <v>1998.55</v>
      </c>
      <c r="GT100" s="5">
        <f t="shared" si="224"/>
        <v>1998.55</v>
      </c>
      <c r="GV100" s="212">
        <f>IF(GT100&gt;0,(GT100+SUM(GU$11:GU100))/GS$6-1,"N/A")</f>
        <v>-2.336820809531015E-2</v>
      </c>
      <c r="GW100" s="374">
        <v>0.3</v>
      </c>
    </row>
    <row r="101" spans="1:205" x14ac:dyDescent="0.25">
      <c r="A101">
        <v>91</v>
      </c>
      <c r="B101" s="315">
        <f>'Price Data'!B95</f>
        <v>43231</v>
      </c>
      <c r="C101" s="200">
        <f t="shared" si="143"/>
        <v>21920.988049344629</v>
      </c>
      <c r="D101" s="200">
        <f t="shared" si="113"/>
        <v>0</v>
      </c>
      <c r="E101" s="200">
        <f t="shared" si="198"/>
        <v>6040.7364212577095</v>
      </c>
      <c r="F101" s="200">
        <f t="shared" si="114"/>
        <v>0</v>
      </c>
      <c r="I101" s="315">
        <f t="shared" si="115"/>
        <v>43231</v>
      </c>
      <c r="J101" s="88">
        <f>VLOOKUP(I101,'Price Data'!$B$4:$AD$1048576,MATCH(N$4,'Price Data'!$B$2:$AE$2,0),FALSE)</f>
        <v>64.41</v>
      </c>
      <c r="K101" s="5">
        <f t="shared" si="86"/>
        <v>0</v>
      </c>
      <c r="M101" s="212" t="str">
        <f>IF(K101&gt;0,(K101+SUM(L$11:L101))/J$6-1,"N/A")</f>
        <v>N/A</v>
      </c>
      <c r="N101" s="344">
        <f>IF(VLOOKUP(N$4,Transactions!$C$5:$M$23,7,FALSE)&gt;I101,0,IF(IFERROR(VLOOKUP(N$4,Transactions!$C$39:$N$42,8,FALSE),0)&gt;I101,VLOOKUP(N$4,Transactions!$C$5:$M$23,5,FALSE),VLOOKUP(N$4,Transactions!$C$5:$M$23,5,FALSE)-IFERROR(VLOOKUP(N$4,Transactions!$C$39:$N$42,5,FALSE),0)))</f>
        <v>0</v>
      </c>
      <c r="P101" s="315">
        <f t="shared" si="116"/>
        <v>43231</v>
      </c>
      <c r="Q101" s="88">
        <f>VLOOKUP(P101,'Price Data'!$B$4:$AD$1048576,MATCH(U$4,'Price Data'!$B$2:$AE$2,0),FALSE)</f>
        <v>58.89</v>
      </c>
      <c r="R101" s="5">
        <f t="shared" si="199"/>
        <v>58.89</v>
      </c>
      <c r="T101" s="212">
        <f>IF(R101&gt;0,(R101+SUM(S$11:S101))/Q$6-1,"N/A")</f>
        <v>3.7709251101321506E-2</v>
      </c>
      <c r="U101" s="344">
        <f>IF(VLOOKUP(U$4,Transactions!$C$5:$M$23,7,FALSE)&gt;P101,0,IF(IFERROR(VLOOKUP(U$4,Transactions!$C$39:$N$42,8,FALSE),0)&gt;P101,VLOOKUP(U$4,Transactions!$C$5:$M$23,5,FALSE),VLOOKUP(U$4,Transactions!$C$5:$M$23,5,FALSE)-IFERROR(VLOOKUP(U$4,Transactions!$C$39:$N$42,5,FALSE),0)))</f>
        <v>20</v>
      </c>
      <c r="W101" s="315">
        <f t="shared" si="117"/>
        <v>43231</v>
      </c>
      <c r="X101" s="88">
        <f>VLOOKUP(W101,'Price Data'!$B$4:$AD$1048576,MATCH(AB$4,'Price Data'!$B$2:$AE$2,0),FALSE)</f>
        <v>102.07</v>
      </c>
      <c r="Y101" s="5">
        <f t="shared" si="200"/>
        <v>102.07</v>
      </c>
      <c r="Z101" s="79"/>
      <c r="AA101" s="212">
        <f>IF(Y101&gt;0,(Y101+SUM(Z$11:Z101))/X$6-1,"N/A")</f>
        <v>1.2498760043646362E-2</v>
      </c>
      <c r="AB101" s="344">
        <f>IF(VLOOKUP(AB$4,Transactions!$C$5:$M$23,7,FALSE)&gt;W101,0,IF(IFERROR(VLOOKUP(AB$4,Transactions!$C$39:$N$42,8,FALSE),0)&gt;W101,VLOOKUP(AB$4,Transactions!$C$5:$M$23,5,FALSE),VLOOKUP(AB$4,Transactions!$C$5:$M$23,5,FALSE)-IFERROR(VLOOKUP(AB$4,Transactions!$C$39:$N$42,5,FALSE),0)))</f>
        <v>12</v>
      </c>
      <c r="AD101" s="315">
        <f t="shared" si="118"/>
        <v>43231</v>
      </c>
      <c r="AE101" s="88">
        <f>VLOOKUP(AD101,'Price Data'!$B$4:$AD$1048576,MATCH(AI$4,'Price Data'!$B$2:$AE$2,0),FALSE)</f>
        <v>68.25</v>
      </c>
      <c r="AF101" s="5">
        <f t="shared" si="201"/>
        <v>68.25</v>
      </c>
      <c r="AG101" s="79"/>
      <c r="AH101" s="212">
        <f>IF(AF101&gt;0,(AF101+SUM(AG$11:AG101))/AE$6-1,"N/A")</f>
        <v>-6.4171122994652441E-2</v>
      </c>
      <c r="AI101" s="344">
        <f>IF(VLOOKUP(AI$4,Transactions!$C$5:$M$23,7,FALSE)&gt;AD101,0,IF(IFERROR(VLOOKUP(AI$4,Transactions!$C$39:$N$42,8,FALSE),0)&gt;AD101,VLOOKUP(AI$4,Transactions!$C$5:$M$23,5,FALSE),VLOOKUP(AI$4,Transactions!$C$5:$M$23,5,FALSE)-IFERROR(VLOOKUP(AI$4,Transactions!$C$39:$N$42,5,FALSE),0)))</f>
        <v>16</v>
      </c>
      <c r="AK101" s="315">
        <f t="shared" si="119"/>
        <v>43231</v>
      </c>
      <c r="AL101" s="88">
        <f>VLOOKUP(AK101,'Price Data'!$B$4:$AD$1048576,MATCH(AP$4,'Price Data'!$B$2:$AE$2,0),FALSE)</f>
        <v>468.35</v>
      </c>
      <c r="AM101" s="5">
        <f t="shared" si="202"/>
        <v>468.35</v>
      </c>
      <c r="AN101" s="79"/>
      <c r="AO101" s="212">
        <f>IF(AM101&gt;0,(AM101+SUM(AN$11:AN101))/AL$6-1,"N/A")</f>
        <v>0.12351868732907922</v>
      </c>
      <c r="AP101" s="344">
        <f>IF(VLOOKUP(AP$4,Transactions!$C$5:$M$23,7,FALSE)&gt;AK101,0,IF(IFERROR(VLOOKUP(AP$4,Transactions!$C$39:$N$42,8,FALSE),0)&gt;AK101,VLOOKUP(AP$4,Transactions!$C$5:$M$23,5,FALSE),VLOOKUP(AP$4,Transactions!$C$5:$M$23,5,FALSE)-IFERROR(VLOOKUP(AP$4,Transactions!$C$39:$N$42,5,FALSE),0)))</f>
        <v>3</v>
      </c>
      <c r="AR101" s="315">
        <f t="shared" si="120"/>
        <v>43231</v>
      </c>
      <c r="AS101" s="88">
        <f>VLOOKUP(AR101,'Price Data'!$B$4:$AD$1048576,MATCH(AW$4,'Price Data'!$B$2:$AE$2,0),FALSE)</f>
        <v>104.18</v>
      </c>
      <c r="AT101" s="5">
        <f t="shared" si="203"/>
        <v>104.18</v>
      </c>
      <c r="AU101" s="79"/>
      <c r="AV101" s="212">
        <f>IF(AT101&gt;0,(AT101+SUM(AU$11:AU101))/AS$6-1,"N/A")</f>
        <v>0.1090717299578059</v>
      </c>
      <c r="AW101" s="344">
        <f>IF(VLOOKUP(AW$4,Transactions!$C$5:$M$23,7,FALSE)&gt;AR101,0,IF(IFERROR(VLOOKUP(AW$4,Transactions!$C$39:$N$42,8,FALSE),0)&gt;AR101,VLOOKUP(AW$4,Transactions!$C$5:$M$23,5,FALSE),VLOOKUP(AW$4,Transactions!$C$5:$M$23,5,FALSE)-IFERROR(VLOOKUP(AW$4,Transactions!$C$39:$N$42,5,FALSE),0)))</f>
        <v>10</v>
      </c>
      <c r="AY101" s="315">
        <f t="shared" si="121"/>
        <v>43231</v>
      </c>
      <c r="AZ101" s="88">
        <f>VLOOKUP(AY101,'Price Data'!$B$4:$AD$1048576,MATCH(BD$4,'Price Data'!$B$2:$AE$2,0),FALSE)</f>
        <v>130.63</v>
      </c>
      <c r="BA101" s="5">
        <f t="shared" si="204"/>
        <v>130.63</v>
      </c>
      <c r="BB101" s="79"/>
      <c r="BC101" s="212">
        <f>IF(BA101&gt;0,(BA101+SUM(BB$11:BB101))/AZ$6-1,"N/A")</f>
        <v>0.12709232096635015</v>
      </c>
      <c r="BD101" s="344">
        <f>IF(VLOOKUP(BD$4,Transactions!$C$5:$M$23,7,FALSE)&gt;AY101,0,IF(IFERROR(VLOOKUP(BD$4,Transactions!$C$39:$N$42,8,FALSE),0)&gt;AY101,VLOOKUP(BD$4,Transactions!$C$5:$M$23,5,FALSE),VLOOKUP(BD$4,Transactions!$C$5:$M$23,5,FALSE)-IFERROR(VLOOKUP(BD$4,Transactions!$C$39:$N$42,5,FALSE),0)))</f>
        <v>9</v>
      </c>
      <c r="BF101" s="315">
        <f t="shared" si="122"/>
        <v>43231</v>
      </c>
      <c r="BG101" s="88">
        <f>VLOOKUP(BF101,'Price Data'!$B$4:$AD$1048576,MATCH(BK$4,'Price Data'!$B$2:$AE$2,0),FALSE)</f>
        <v>51.86</v>
      </c>
      <c r="BH101" s="5">
        <f t="shared" si="205"/>
        <v>51.86</v>
      </c>
      <c r="BI101" s="79"/>
      <c r="BJ101" s="212">
        <f>IF(BH101&gt;0,(BH101+SUM(BI$11:BI101))/BG$6-1,"N/A")</f>
        <v>-0.1406657963446476</v>
      </c>
      <c r="BK101" s="344">
        <f>IF(VLOOKUP(BK$4,Transactions!$C$5:$M$23,7,FALSE)&gt;BF101,0,IF(IFERROR(VLOOKUP(BK$4,Transactions!$C$39:$N$42,8,FALSE),0)&gt;BF101,VLOOKUP(BK$4,Transactions!$C$5:$M$23,5,FALSE),VLOOKUP(BK$4,Transactions!$C$5:$M$23,5,FALSE)-IFERROR(VLOOKUP(BK$4,Transactions!$C$39:$N$42,5,FALSE),0)))</f>
        <v>10</v>
      </c>
      <c r="BM101" s="315">
        <f t="shared" si="123"/>
        <v>43231</v>
      </c>
      <c r="BN101" s="88">
        <f>VLOOKUP(BM101,'Price Data'!$B$4:$AD$1048576,MATCH(BR$4,'Price Data'!$B$2:$AE$2,0),FALSE)</f>
        <v>54.84</v>
      </c>
      <c r="BO101" s="5">
        <f t="shared" si="206"/>
        <v>54.84</v>
      </c>
      <c r="BP101" s="79"/>
      <c r="BQ101" s="212">
        <f>IF(BO101&gt;0,(BO101+SUM(BP$11:BP101))/BN$6-1,"N/A")</f>
        <v>7.472613458528965E-2</v>
      </c>
      <c r="BR101" s="344">
        <f>IF(VLOOKUP(BR$4,Transactions!$C$5:$M$23,7,FALSE)&gt;BM101,0,IF(IFERROR(VLOOKUP(BR$4,Transactions!$C$39:$N$42,8,FALSE),0)&gt;BM101,VLOOKUP(BR$4,Transactions!$C$5:$M$23,5,FALSE),VLOOKUP(BR$4,Transactions!$C$5:$M$23,5,FALSE)-IFERROR(VLOOKUP(BR$4,Transactions!$C$39:$N$42,5,FALSE),0)))</f>
        <v>12</v>
      </c>
      <c r="BT101" s="315">
        <f t="shared" si="124"/>
        <v>43231</v>
      </c>
      <c r="BU101" s="88">
        <f>VLOOKUP(BT101,'Price Data'!$B$4:$AD$1048576,MATCH(BY$4,'Price Data'!$B$2:$AE$2,0),FALSE)</f>
        <v>87.25</v>
      </c>
      <c r="BV101" s="5">
        <f t="shared" si="207"/>
        <v>87.25</v>
      </c>
      <c r="BW101" s="79"/>
      <c r="BX101" s="212">
        <f>IF(BV101&gt;0,(BV101+SUM(BW$11:BW101))/BU$6-1,"N/A")</f>
        <v>-2.6845637583892579E-2</v>
      </c>
      <c r="BY101" s="344">
        <f>IF(VLOOKUP(BY$4,Transactions!$C$5:$M$23,7,FALSE)&gt;BT101,0,IF(IFERROR(VLOOKUP(BY$4,Transactions!$C$39:$N$42,8,FALSE),0)&gt;BT101,VLOOKUP(BY$4,Transactions!$C$5:$M$23,5,FALSE),VLOOKUP(BY$4,Transactions!$C$5:$M$23,5,FALSE)-IFERROR(VLOOKUP(BY$4,Transactions!$C$39:$N$42,5,FALSE),0)))</f>
        <v>11</v>
      </c>
      <c r="CA101" s="315">
        <f t="shared" si="125"/>
        <v>43231</v>
      </c>
      <c r="CB101" s="88">
        <f>VLOOKUP(CA101,'Price Data'!$B$4:$AD$1048576,MATCH(CF$4,'Price Data'!$B$2:$AE$2,0),FALSE)</f>
        <v>220.23</v>
      </c>
      <c r="CC101" s="5">
        <f t="shared" si="208"/>
        <v>220.23</v>
      </c>
      <c r="CD101" s="79"/>
      <c r="CE101" s="212">
        <f>IF(CC101&gt;0,(CC101+SUM(CD$11:CD101))/CB$6-1,"N/A")</f>
        <v>-3.0975193594960038E-2</v>
      </c>
      <c r="CF101" s="344">
        <f>IF(VLOOKUP(CF$4,Transactions!$C$5:$M$23,7,FALSE)&gt;CA101,0,IF(IFERROR(VLOOKUP(CF$4,Transactions!$C$39:$N$42,8,FALSE),0)&gt;CA101,VLOOKUP(CF$4,Transactions!$C$5:$M$23,5,FALSE),VLOOKUP(CF$4,Transactions!$C$5:$M$23,5,FALSE)-IFERROR(VLOOKUP(CF$4,Transactions!$C$39:$N$42,5,FALSE),0)))</f>
        <v>6</v>
      </c>
      <c r="CH101" s="315">
        <f t="shared" si="126"/>
        <v>43231</v>
      </c>
      <c r="CI101" s="88">
        <f>VLOOKUP(CH101,'Price Data'!$B$4:$AD$1048576,MATCH(CM$4,'Price Data'!$B$2:$AE$2,0),FALSE)</f>
        <v>79.2</v>
      </c>
      <c r="CJ101" s="5">
        <f t="shared" si="209"/>
        <v>79.2</v>
      </c>
      <c r="CK101" s="79"/>
      <c r="CL101" s="212">
        <f>IF(CJ101&gt;0,(CJ101+SUM(CK$11:CK101))/CI$6-1,"N/A")</f>
        <v>7.5794621026894937E-2</v>
      </c>
      <c r="CM101" s="344">
        <f>IF(VLOOKUP(CM$4,Transactions!$C$5:$M$23,7,FALSE)&gt;CH101,0,IF(IFERROR(VLOOKUP(CM$4,Transactions!$C$39:$N$42,8,FALSE),0)&gt;CH101,VLOOKUP(CM$4,Transactions!$C$5:$M$23,5,FALSE),VLOOKUP(CM$4,Transactions!$C$5:$M$23,5,FALSE)-IFERROR(VLOOKUP(CM$4,Transactions!$C$39:$N$42,5,FALSE),0)))</f>
        <v>19</v>
      </c>
      <c r="CO101" s="315">
        <f t="shared" si="127"/>
        <v>43231</v>
      </c>
      <c r="CP101" s="88">
        <f>VLOOKUP(CO101,'Price Data'!$B$4:$AD$1048576,MATCH(CT$4,'Price Data'!$B$2:$AE$2,0),FALSE)</f>
        <v>126.56</v>
      </c>
      <c r="CQ101" s="5">
        <f t="shared" si="210"/>
        <v>126.56</v>
      </c>
      <c r="CR101" s="79"/>
      <c r="CS101" s="212">
        <f>IF(CQ101&gt;0,(CQ101+SUM(CR$11:CR101))/CP$6-1,"N/A")</f>
        <v>0.12904948380206482</v>
      </c>
      <c r="CT101" s="344">
        <f>IF(VLOOKUP(CT$4,Transactions!$C$5:$M$23,7,FALSE)&gt;CO101,0,IF(IFERROR(VLOOKUP(CT$4,Transactions!$C$39:$N$42,8,FALSE),0)&gt;CO101,VLOOKUP(CT$4,Transactions!$C$5:$M$23,5,FALSE),VLOOKUP(CT$4,Transactions!$C$5:$M$23,5,FALSE)-IFERROR(VLOOKUP(CT$4,Transactions!$C$39:$N$42,5,FALSE),0)))</f>
        <v>7</v>
      </c>
      <c r="CV101" s="315">
        <f t="shared" si="128"/>
        <v>43231</v>
      </c>
      <c r="CW101" s="88">
        <f>VLOOKUP(CV101,'Price Data'!$B$4:$AD$1048576,MATCH(DA$4,'Price Data'!$B$2:$AE$2,0),FALSE)</f>
        <v>198.47</v>
      </c>
      <c r="CX101" s="5">
        <f t="shared" si="211"/>
        <v>198.47</v>
      </c>
      <c r="CY101" s="79"/>
      <c r="CZ101" s="212">
        <f>IF(CX101&gt;0,(CX101+SUM(CY$11:CY101))/CW$6-1,"N/A")</f>
        <v>5.7296262824942712E-2</v>
      </c>
      <c r="DA101" s="344">
        <f>IF(VLOOKUP(DA$4,Transactions!$C$5:$M$23,7,FALSE)&gt;CV101,0,IF(IFERROR(VLOOKUP(DA$4,Transactions!$C$39:$N$42,8,FALSE),0)&gt;CV101,VLOOKUP(DA$4,Transactions!$C$5:$M$23,5,FALSE),VLOOKUP(DA$4,Transactions!$C$5:$M$23,5,FALSE)-IFERROR(VLOOKUP(DA$4,Transactions!$C$39:$N$42,5,FALSE),0)))</f>
        <v>9.4038062835574934</v>
      </c>
      <c r="DC101" s="315">
        <f t="shared" si="129"/>
        <v>43231</v>
      </c>
      <c r="DD101" s="88">
        <f>VLOOKUP(DC101,'Price Data'!$B$4:$AD$1048576,MATCH(DH$4,'Price Data'!$B$2:$AE$2,0),FALSE)</f>
        <v>161.9</v>
      </c>
      <c r="DE101" s="5">
        <f t="shared" si="212"/>
        <v>161.9</v>
      </c>
      <c r="DF101" s="79"/>
      <c r="DG101" s="212">
        <f>IF(DE101&gt;0,(DE101+SUM(DF$11:DF101))/DD$6-1,"N/A")</f>
        <v>2.7660112537143844E-2</v>
      </c>
      <c r="DH101" s="344">
        <f>IF(VLOOKUP(DH$4,Transactions!$C$5:$M$23,7,FALSE)&gt;DC101,0,IF(IFERROR(VLOOKUP(DH$4,Transactions!$C$39:$N$42,8,FALSE),0)&gt;DC101,VLOOKUP(DH$4,Transactions!$C$5:$M$23,5,FALSE),VLOOKUP(DH$4,Transactions!$C$5:$M$23,5,FALSE)-IFERROR(VLOOKUP(DH$4,Transactions!$C$39:$N$42,5,FALSE),0)))</f>
        <v>17.508490526540918</v>
      </c>
      <c r="DJ101" s="315">
        <f t="shared" si="130"/>
        <v>43231</v>
      </c>
      <c r="DK101" s="88">
        <f>VLOOKUP(DJ101,'Price Data'!$B$4:$AD$1048576,MATCH(DO$4,'Price Data'!$B$2:$AE$2,0),FALSE)</f>
        <v>250.9</v>
      </c>
      <c r="DL101" s="5">
        <f t="shared" si="213"/>
        <v>250.9</v>
      </c>
      <c r="DN101" s="212">
        <f>IF(DL101&gt;0,(DL101+SUM(DM$11:DM101))/DK$6-1,"N/A")</f>
        <v>7.6556174596176252E-3</v>
      </c>
      <c r="DO101" s="344">
        <f>IF(VLOOKUP(DO$4,Transactions!$C$5:$M$23,7,FALSE)&gt;DJ101,0,IF(IFERROR(VLOOKUP(DO$4,Transactions!$C$39:$N$42,8,FALSE),0)&gt;DJ101,VLOOKUP(DO$4,Transactions!$C$5:$M$23,5,FALSE),VLOOKUP(DO$4,Transactions!$C$5:$M$23,5,FALSE)-IFERROR(VLOOKUP(DO$4,Transactions!$C$39:$N$42,5,FALSE),0)))</f>
        <v>8</v>
      </c>
      <c r="DQ101" s="315">
        <f t="shared" si="131"/>
        <v>43231</v>
      </c>
      <c r="DR101" s="88">
        <f>VLOOKUP(DQ101,'Price Data'!$B$4:$AD$1048576,MATCH(DV$4,'Price Data'!$B$2:$AE$2,0),FALSE)</f>
        <v>97.7</v>
      </c>
      <c r="DS101" s="5">
        <f t="shared" si="214"/>
        <v>97.7</v>
      </c>
      <c r="DT101" s="79"/>
      <c r="DU101" s="212">
        <f>IF(DS101&gt;0,(DS101+SUM(DT$11:DT101))/DR$6-1,"N/A")</f>
        <v>0.14706570025718957</v>
      </c>
      <c r="DV101" s="344">
        <f>IF(VLOOKUP(DV$4,Transactions!$C$5:$M$23,7,FALSE)&gt;DQ101,0,IF(IFERROR(VLOOKUP(DV$4,Transactions!$C$39:$N$42,8,FALSE),0)&gt;DQ101,VLOOKUP(DV$4,Transactions!$C$5:$M$23,5,FALSE),VLOOKUP(DV$4,Transactions!$C$5:$M$23,5,FALSE)-IFERROR(VLOOKUP(DV$4,Transactions!$C$39:$N$42,5,FALSE),0)))</f>
        <v>23</v>
      </c>
      <c r="DX101" s="315">
        <f t="shared" si="132"/>
        <v>43231</v>
      </c>
      <c r="DY101" s="88">
        <f>VLOOKUP(DX101,'Price Data'!$B$4:$AD$1048576,MATCH(EC$4,'Price Data'!$B$2:$AE$2,0),FALSE)</f>
        <v>68.430000000000007</v>
      </c>
      <c r="DZ101" s="5">
        <f t="shared" si="215"/>
        <v>0</v>
      </c>
      <c r="EA101" s="79"/>
      <c r="EB101" s="212" t="str">
        <f>IF(DZ101&gt;0,(DZ101+SUM(EA$11:EA101))/DY$6-1,"N/A")</f>
        <v>N/A</v>
      </c>
      <c r="EC101" s="344">
        <f>IF(VLOOKUP(EC$4,Transactions!$C$5:$M$23,7,FALSE)&gt;DX101,0,IF(IFERROR(VLOOKUP(EC$4,Transactions!$C$39:$N$42,8,FALSE),0)&gt;DX101,VLOOKUP(EC$4,Transactions!$C$5:$M$23,5,FALSE),VLOOKUP(EC$4,Transactions!$C$5:$M$23,5,FALSE)-IFERROR(VLOOKUP(EC$4,Transactions!$C$39:$N$42,5,FALSE),0)))</f>
        <v>0</v>
      </c>
      <c r="EF101" s="315">
        <f t="shared" si="133"/>
        <v>43231</v>
      </c>
      <c r="EG101" s="88">
        <f>VLOOKUP(EF101,'Price Data'!$B$4:$AD$1048576,MATCH(EK$4,'Price Data'!$B$2:$AE$2,0),FALSE)</f>
        <v>10.73</v>
      </c>
      <c r="EH101" s="5">
        <f t="shared" si="216"/>
        <v>10.73</v>
      </c>
      <c r="EI101" s="79"/>
      <c r="EJ101" s="212">
        <f>IF(EH101&gt;0,(EH101+SUM(EI$11:EI101))/EG$6-1,"N/A")</f>
        <v>-7.4349442379173514E-4</v>
      </c>
      <c r="EK101" s="344">
        <f>IF(VLOOKUP(EK$4,Transactions!$C$26:$M$34,7,FALSE)&gt;EF101,0,IF(IFERROR(VLOOKUP(EK$4,Transactions!$C$45:$N138,8,FALSE),0)&gt;EF101,VLOOKUP(EK$4,Transactions!$C$26:$M$34,5,FALSE),VLOOKUP(EK$4,Transactions!$C$26:$M$34,5,FALSE)-IFERROR(VLOOKUP(EK$4,Transactions!$C$45:$N$47,5,FALSE),0)))</f>
        <v>181.2267657992565</v>
      </c>
      <c r="EM101" s="315">
        <f t="shared" si="134"/>
        <v>43231</v>
      </c>
      <c r="EN101" s="88">
        <f>VLOOKUP(EM101,'Price Data'!$B$4:$AD$1048576,MATCH(ER$4,'Price Data'!$B$2:$AE$2,0),FALSE)</f>
        <v>85.73</v>
      </c>
      <c r="EO101" s="5">
        <f t="shared" si="217"/>
        <v>85.73</v>
      </c>
      <c r="EP101" s="79"/>
      <c r="EQ101" s="212">
        <f>IF(EO101&gt;0,(EO101+SUM(EP$11:EP101))/EN$6-1,"N/A")</f>
        <v>-1.2720605088242243E-3</v>
      </c>
      <c r="ER101" s="344">
        <f>IF(VLOOKUP(ER$4,Transactions!$C$26:$M$34,7,FALSE)&gt;EM101,0,IF(IFERROR(VLOOKUP(ER$4,Transactions!$C$45:$N138,8,FALSE),0)&gt;EM101,VLOOKUP(ER$4,Transactions!$C$26:$M$34,5,FALSE),VLOOKUP(ER$4,Transactions!$C$26:$M$34,5,FALSE)-IFERROR(VLOOKUP(ER$4,Transactions!$C$45:$N$47,5,FALSE),0)))</f>
        <v>0</v>
      </c>
      <c r="ET101" s="315">
        <f t="shared" si="135"/>
        <v>43231</v>
      </c>
      <c r="EU101" s="88">
        <f>VLOOKUP(ET101,'Price Data'!$B$4:$AD$1048576,MATCH(EY$4,'Price Data'!$B$2:$AE$2,0),FALSE)</f>
        <v>83.49</v>
      </c>
      <c r="EV101" s="5">
        <f t="shared" si="218"/>
        <v>83.49</v>
      </c>
      <c r="EW101" s="79"/>
      <c r="EX101" s="212">
        <f>IF(EV101&gt;0,(EV101+SUM(EW$11:EW101))/EU$6-1,"N/A")</f>
        <v>-3.3756722737155354E-2</v>
      </c>
      <c r="EY101" s="344">
        <f>IF(VLOOKUP(EY$4,Transactions!$C$26:$M$34,7,FALSE)&gt;ET101,0,IF(IFERROR(VLOOKUP(EY$4,Transactions!$C$45:$N138,8,FALSE),0)&gt;ET101,VLOOKUP(EY$4,Transactions!$C$26:$M$34,5,FALSE),VLOOKUP(EY$4,Transactions!$C$26:$M$34,5,FALSE)-IFERROR(VLOOKUP(EY$4,Transactions!$C$45:$N$47,5,FALSE),0)))</f>
        <v>12.608879734523402</v>
      </c>
      <c r="FA101" s="315">
        <f t="shared" si="136"/>
        <v>43231</v>
      </c>
      <c r="FB101" s="88">
        <f>VLOOKUP(FA101,'Price Data'!$B$4:$AD$1048576,MATCH(FF$4,'Price Data'!$B$2:$AE$2,0),FALSE)</f>
        <v>49.6</v>
      </c>
      <c r="FC101" s="5">
        <f t="shared" si="219"/>
        <v>49.6</v>
      </c>
      <c r="FD101" s="79"/>
      <c r="FE101" s="212">
        <f>IF(FC101&gt;0,(FC101+SUM(FD$11:FD101))/FB$6-1,"N/A")</f>
        <v>-2.3951628632728705E-2</v>
      </c>
      <c r="FF101" s="344">
        <f>IF(VLOOKUP(FF$4,Transactions!$C$26:$M$34,7,FALSE)&gt;FA101,0,IF(IFERROR(VLOOKUP(FF$4,Transactions!$C$45:$N138,8,FALSE),0)&gt;FA101,VLOOKUP(FF$4,Transactions!$C$26:$M$34,5,FALSE),VLOOKUP(FF$4,Transactions!$C$26:$M$34,5,FALSE)-IFERROR(VLOOKUP(FF$4,Transactions!$C$45:$N$47,5,FALSE),0)))</f>
        <v>20.356738833625901</v>
      </c>
      <c r="FH101" s="315">
        <f t="shared" si="137"/>
        <v>43231</v>
      </c>
      <c r="FI101" s="88">
        <f>VLOOKUP(FH101,'Price Data'!$B$4:$AD$1048576,MATCH(FM$4,'Price Data'!$B$2:$AE$2,0),FALSE)</f>
        <v>24.184999999999999</v>
      </c>
      <c r="FJ101" s="5">
        <f t="shared" si="220"/>
        <v>24.184999999999999</v>
      </c>
      <c r="FK101" s="79"/>
      <c r="FL101" s="212">
        <f>IF(FJ101&gt;0,(FJ101+SUM(FK$11:FK101))/FI$6-1,"N/A")</f>
        <v>1.2320328542081427E-4</v>
      </c>
      <c r="FM101" s="344">
        <f>IF(VLOOKUP(FM$4,Transactions!$C$26:$M$34,7,FALSE)&gt;FH101,0,IF(IFERROR(VLOOKUP(FM$4,Transactions!$C$45:$N138,8,FALSE),0)&gt;FH101,VLOOKUP(FM$4,Transactions!$C$26:$M$34,5,FALSE),VLOOKUP(FM$4,Transactions!$C$26:$M$34,5,FALSE)-IFERROR(VLOOKUP(FM$4,Transactions!$C$45:$N$47,5,FALSE),0)))</f>
        <v>64.516221765913755</v>
      </c>
      <c r="FO101" s="315">
        <f t="shared" si="138"/>
        <v>43231</v>
      </c>
      <c r="FP101" s="88">
        <f>VLOOKUP(FO101,'Price Data'!$B$4:$AD$1048576,MATCH(FT$4,'Price Data'!$B$2:$AE$2,0),FALSE)</f>
        <v>101.41</v>
      </c>
      <c r="FQ101" s="5">
        <f t="shared" si="221"/>
        <v>101.41</v>
      </c>
      <c r="FR101" s="79"/>
      <c r="FS101" s="212">
        <f>IF(FQ101&gt;0,(FQ101+SUM(FR$11:FR101))/FP$6-1,"N/A")</f>
        <v>-3.2840769157904681E-2</v>
      </c>
      <c r="FT101" s="344">
        <f>IF(VLOOKUP(FT$4,Transactions!$C$26:$M$34,7,FALSE)&gt;FO101,0,IF(IFERROR(VLOOKUP(FT$4,Transactions!$C$45:$N138,8,FALSE),0)&gt;FO101,VLOOKUP(FT$4,Transactions!$C$26:$M$34,5,FALSE),VLOOKUP(FT$4,Transactions!$C$26:$M$34,5,FALSE)-IFERROR(VLOOKUP(FT$4,Transactions!$C$45:$N$47,5,FALSE),0)))</f>
        <v>4.6685611442644692</v>
      </c>
      <c r="FV101" s="315">
        <f t="shared" si="139"/>
        <v>43231</v>
      </c>
      <c r="FW101" s="88">
        <f>VLOOKUP(FV101,'Price Data'!$B$4:$AD$1048576,MATCH(GA$4,'Price Data'!$B$2:$AE$2,0),FALSE)</f>
        <v>109.17</v>
      </c>
      <c r="FX101" s="5">
        <f t="shared" si="222"/>
        <v>0</v>
      </c>
      <c r="FY101" s="79"/>
      <c r="FZ101" s="212" t="str">
        <f>IF(FX101&gt;0,(FX101+SUM(FY$11:FY101))/FW$6-1,"N/A")</f>
        <v>N/A</v>
      </c>
      <c r="GA101" s="344">
        <f>IF(VLOOKUP(GA$4,Transactions!$C$26:$M$34,7,FALSE)&gt;FV101,0,IF(IFERROR(VLOOKUP(GA$4,Transactions!$C$45:$N138,8,FALSE),0)&gt;FV101,VLOOKUP(GA$4,Transactions!$C$26:$M$34,5,FALSE),VLOOKUP(GA$4,Transactions!$C$26:$M$34,5,FALSE)-IFERROR(VLOOKUP(GA$4,Transactions!$C$45:$N$47,5,FALSE),0)))</f>
        <v>0</v>
      </c>
      <c r="GD101" s="315">
        <f t="shared" si="140"/>
        <v>43231</v>
      </c>
      <c r="GE101" s="88">
        <f>VLOOKUP(GD101,'Price Data'!$B$4:$AD$1048576,MATCH(GI$4,'Price Data'!$B$2:$AE$2,0),FALSE)</f>
        <v>1618.8620000000001</v>
      </c>
      <c r="GF101" s="5">
        <f t="shared" si="223"/>
        <v>1618.8620000000001</v>
      </c>
      <c r="GH101" s="212">
        <f>IF(GF101&gt;0,(GF101+SUM(GG$11:GG101))/GE$6-1,"N/A")</f>
        <v>2.2803060457299518E-2</v>
      </c>
      <c r="GI101" s="374">
        <v>0.5</v>
      </c>
      <c r="GK101" s="315">
        <f t="shared" si="141"/>
        <v>43231</v>
      </c>
      <c r="GL101" s="88">
        <f>VLOOKUP(GK101,'Price Data'!$B$4:$AD$1048576,MATCH(GP$4,'Price Data'!$B$2:$AE$2,0),FALSE)</f>
        <v>2131.96</v>
      </c>
      <c r="GM101" s="5">
        <f t="shared" si="112"/>
        <v>2131.96</v>
      </c>
      <c r="GN101" s="79"/>
      <c r="GO101" s="212">
        <f>IF(GM101&gt;0,(GM101+SUM(GN$11:GN101))/GL$6-1,"N/A")</f>
        <v>1.3553923316456329E-2</v>
      </c>
      <c r="GP101" s="374">
        <v>0.2</v>
      </c>
      <c r="GR101" s="315">
        <f t="shared" si="142"/>
        <v>43231</v>
      </c>
      <c r="GS101" s="88">
        <f>VLOOKUP(GR101,'Price Data'!$B$4:$AD$1048576,MATCH(GW$4,'Price Data'!$B$2:$AE$2,0),FALSE)</f>
        <v>1999.69</v>
      </c>
      <c r="GT101" s="5">
        <f t="shared" si="224"/>
        <v>1999.69</v>
      </c>
      <c r="GV101" s="212">
        <f>IF(GT101&gt;0,(GT101+SUM(GU$11:GU101))/GS$6-1,"N/A")</f>
        <v>-2.2811124088019219E-2</v>
      </c>
      <c r="GW101" s="374">
        <v>0.3</v>
      </c>
    </row>
    <row r="102" spans="1:205" x14ac:dyDescent="0.25">
      <c r="A102">
        <v>92</v>
      </c>
      <c r="B102" s="315">
        <f>'Price Data'!B96</f>
        <v>43234</v>
      </c>
      <c r="C102" s="200">
        <f t="shared" si="143"/>
        <v>21906.625051106432</v>
      </c>
      <c r="D102" s="200">
        <f t="shared" si="113"/>
        <v>0</v>
      </c>
      <c r="E102" s="200">
        <f t="shared" si="198"/>
        <v>6034.4754318407449</v>
      </c>
      <c r="F102" s="200">
        <f t="shared" si="114"/>
        <v>0</v>
      </c>
      <c r="I102" s="315">
        <f t="shared" si="115"/>
        <v>43234</v>
      </c>
      <c r="J102" s="88">
        <f>VLOOKUP(I102,'Price Data'!$B$4:$AD$1048576,MATCH(N$4,'Price Data'!$B$2:$AE$2,0),FALSE)</f>
        <v>66.819999999999993</v>
      </c>
      <c r="K102" s="5">
        <f t="shared" si="86"/>
        <v>0</v>
      </c>
      <c r="M102" s="212" t="str">
        <f>IF(K102&gt;0,(K102+SUM(L$11:L102))/J$6-1,"N/A")</f>
        <v>N/A</v>
      </c>
      <c r="N102" s="344">
        <f>IF(VLOOKUP(N$4,Transactions!$C$5:$M$23,7,FALSE)&gt;I102,0,IF(IFERROR(VLOOKUP(N$4,Transactions!$C$39:$N$42,8,FALSE),0)&gt;I102,VLOOKUP(N$4,Transactions!$C$5:$M$23,5,FALSE),VLOOKUP(N$4,Transactions!$C$5:$M$23,5,FALSE)-IFERROR(VLOOKUP(N$4,Transactions!$C$39:$N$42,5,FALSE),0)))</f>
        <v>0</v>
      </c>
      <c r="P102" s="315">
        <f t="shared" si="116"/>
        <v>43234</v>
      </c>
      <c r="Q102" s="88">
        <f>VLOOKUP(P102,'Price Data'!$B$4:$AD$1048576,MATCH(U$4,'Price Data'!$B$2:$AE$2,0),FALSE)</f>
        <v>59.12</v>
      </c>
      <c r="R102" s="5">
        <f t="shared" si="199"/>
        <v>59.12</v>
      </c>
      <c r="T102" s="212">
        <f>IF(R102&gt;0,(R102+SUM(S$11:S102))/Q$6-1,"N/A")</f>
        <v>4.1762114537444939E-2</v>
      </c>
      <c r="U102" s="344">
        <f>IF(VLOOKUP(U$4,Transactions!$C$5:$M$23,7,FALSE)&gt;P102,0,IF(IFERROR(VLOOKUP(U$4,Transactions!$C$39:$N$42,8,FALSE),0)&gt;P102,VLOOKUP(U$4,Transactions!$C$5:$M$23,5,FALSE),VLOOKUP(U$4,Transactions!$C$5:$M$23,5,FALSE)-IFERROR(VLOOKUP(U$4,Transactions!$C$39:$N$42,5,FALSE),0)))</f>
        <v>20</v>
      </c>
      <c r="W102" s="315">
        <f t="shared" si="117"/>
        <v>43234</v>
      </c>
      <c r="X102" s="88">
        <f>VLOOKUP(W102,'Price Data'!$B$4:$AD$1048576,MATCH(AB$4,'Price Data'!$B$2:$AE$2,0),FALSE)</f>
        <v>102.44</v>
      </c>
      <c r="Y102" s="5">
        <f t="shared" si="200"/>
        <v>102.44</v>
      </c>
      <c r="Z102" s="79"/>
      <c r="AA102" s="212">
        <f>IF(Y102&gt;0,(Y102+SUM(Z$11:Z102))/X$6-1,"N/A")</f>
        <v>1.6169030850114119E-2</v>
      </c>
      <c r="AB102" s="344">
        <f>IF(VLOOKUP(AB$4,Transactions!$C$5:$M$23,7,FALSE)&gt;W102,0,IF(IFERROR(VLOOKUP(AB$4,Transactions!$C$39:$N$42,8,FALSE),0)&gt;W102,VLOOKUP(AB$4,Transactions!$C$5:$M$23,5,FALSE),VLOOKUP(AB$4,Transactions!$C$5:$M$23,5,FALSE)-IFERROR(VLOOKUP(AB$4,Transactions!$C$39:$N$42,5,FALSE),0)))</f>
        <v>12</v>
      </c>
      <c r="AD102" s="315">
        <f t="shared" si="118"/>
        <v>43234</v>
      </c>
      <c r="AE102" s="88">
        <f>VLOOKUP(AD102,'Price Data'!$B$4:$AD$1048576,MATCH(AI$4,'Price Data'!$B$2:$AE$2,0),FALSE)</f>
        <v>67.62</v>
      </c>
      <c r="AF102" s="5">
        <f t="shared" si="201"/>
        <v>67.62</v>
      </c>
      <c r="AG102" s="79"/>
      <c r="AH102" s="212">
        <f>IF(AF102&gt;0,(AF102+SUM(AG$11:AG102))/AE$6-1,"N/A")</f>
        <v>-7.2809543397778675E-2</v>
      </c>
      <c r="AI102" s="344">
        <f>IF(VLOOKUP(AI$4,Transactions!$C$5:$M$23,7,FALSE)&gt;AD102,0,IF(IFERROR(VLOOKUP(AI$4,Transactions!$C$39:$N$42,8,FALSE),0)&gt;AD102,VLOOKUP(AI$4,Transactions!$C$5:$M$23,5,FALSE),VLOOKUP(AI$4,Transactions!$C$5:$M$23,5,FALSE)-IFERROR(VLOOKUP(AI$4,Transactions!$C$39:$N$42,5,FALSE),0)))</f>
        <v>16</v>
      </c>
      <c r="AK102" s="315">
        <f t="shared" si="119"/>
        <v>43234</v>
      </c>
      <c r="AL102" s="88">
        <f>VLOOKUP(AK102,'Price Data'!$B$4:$AD$1048576,MATCH(AP$4,'Price Data'!$B$2:$AE$2,0),FALSE)</f>
        <v>466.19</v>
      </c>
      <c r="AM102" s="5">
        <f t="shared" si="202"/>
        <v>466.19</v>
      </c>
      <c r="AN102" s="79"/>
      <c r="AO102" s="212">
        <f>IF(AM102&gt;0,(AM102+SUM(AN$11:AN102))/AL$6-1,"N/A")</f>
        <v>0.11833709158950234</v>
      </c>
      <c r="AP102" s="344">
        <f>IF(VLOOKUP(AP$4,Transactions!$C$5:$M$23,7,FALSE)&gt;AK102,0,IF(IFERROR(VLOOKUP(AP$4,Transactions!$C$39:$N$42,8,FALSE),0)&gt;AK102,VLOOKUP(AP$4,Transactions!$C$5:$M$23,5,FALSE),VLOOKUP(AP$4,Transactions!$C$5:$M$23,5,FALSE)-IFERROR(VLOOKUP(AP$4,Transactions!$C$39:$N$42,5,FALSE),0)))</f>
        <v>3</v>
      </c>
      <c r="AR102" s="315">
        <f t="shared" si="120"/>
        <v>43234</v>
      </c>
      <c r="AS102" s="88">
        <f>VLOOKUP(AR102,'Price Data'!$B$4:$AD$1048576,MATCH(AW$4,'Price Data'!$B$2:$AE$2,0),FALSE)</f>
        <v>105.89</v>
      </c>
      <c r="AT102" s="5">
        <f t="shared" si="203"/>
        <v>105.89</v>
      </c>
      <c r="AU102" s="79"/>
      <c r="AV102" s="212">
        <f>IF(AT102&gt;0,(AT102+SUM(AU$11:AU102))/AS$6-1,"N/A")</f>
        <v>0.12710970464135007</v>
      </c>
      <c r="AW102" s="344">
        <f>IF(VLOOKUP(AW$4,Transactions!$C$5:$M$23,7,FALSE)&gt;AR102,0,IF(IFERROR(VLOOKUP(AW$4,Transactions!$C$39:$N$42,8,FALSE),0)&gt;AR102,VLOOKUP(AW$4,Transactions!$C$5:$M$23,5,FALSE),VLOOKUP(AW$4,Transactions!$C$5:$M$23,5,FALSE)-IFERROR(VLOOKUP(AW$4,Transactions!$C$39:$N$42,5,FALSE),0)))</f>
        <v>10</v>
      </c>
      <c r="AY102" s="315">
        <f t="shared" si="121"/>
        <v>43234</v>
      </c>
      <c r="AZ102" s="88">
        <f>VLOOKUP(AY102,'Price Data'!$B$4:$AD$1048576,MATCH(BD$4,'Price Data'!$B$2:$AE$2,0),FALSE)</f>
        <v>127.69</v>
      </c>
      <c r="BA102" s="5">
        <f t="shared" si="204"/>
        <v>127.69</v>
      </c>
      <c r="BB102" s="79"/>
      <c r="BC102" s="212">
        <f>IF(BA102&gt;0,(BA102+SUM(BB$11:BB102))/AZ$6-1,"N/A")</f>
        <v>0.10172562553925801</v>
      </c>
      <c r="BD102" s="344">
        <f>IF(VLOOKUP(BD$4,Transactions!$C$5:$M$23,7,FALSE)&gt;AY102,0,IF(IFERROR(VLOOKUP(BD$4,Transactions!$C$39:$N$42,8,FALSE),0)&gt;AY102,VLOOKUP(BD$4,Transactions!$C$5:$M$23,5,FALSE),VLOOKUP(BD$4,Transactions!$C$5:$M$23,5,FALSE)-IFERROR(VLOOKUP(BD$4,Transactions!$C$39:$N$42,5,FALSE),0)))</f>
        <v>9</v>
      </c>
      <c r="BF102" s="315">
        <f t="shared" si="122"/>
        <v>43234</v>
      </c>
      <c r="BG102" s="88">
        <f>VLOOKUP(BF102,'Price Data'!$B$4:$AD$1048576,MATCH(BK$4,'Price Data'!$B$2:$AE$2,0),FALSE)</f>
        <v>52.02</v>
      </c>
      <c r="BH102" s="5">
        <f t="shared" si="205"/>
        <v>52.02</v>
      </c>
      <c r="BI102" s="79"/>
      <c r="BJ102" s="212">
        <f>IF(BH102&gt;0,(BH102+SUM(BI$11:BI102))/BG$6-1,"N/A")</f>
        <v>-0.13805483028720633</v>
      </c>
      <c r="BK102" s="344">
        <f>IF(VLOOKUP(BK$4,Transactions!$C$5:$M$23,7,FALSE)&gt;BF102,0,IF(IFERROR(VLOOKUP(BK$4,Transactions!$C$39:$N$42,8,FALSE),0)&gt;BF102,VLOOKUP(BK$4,Transactions!$C$5:$M$23,5,FALSE),VLOOKUP(BK$4,Transactions!$C$5:$M$23,5,FALSE)-IFERROR(VLOOKUP(BK$4,Transactions!$C$39:$N$42,5,FALSE),0)))</f>
        <v>10</v>
      </c>
      <c r="BM102" s="315">
        <f t="shared" si="123"/>
        <v>43234</v>
      </c>
      <c r="BN102" s="88">
        <f>VLOOKUP(BM102,'Price Data'!$B$4:$AD$1048576,MATCH(BR$4,'Price Data'!$B$2:$AE$2,0),FALSE)</f>
        <v>55.26</v>
      </c>
      <c r="BO102" s="5">
        <f t="shared" si="206"/>
        <v>55.26</v>
      </c>
      <c r="BP102" s="79"/>
      <c r="BQ102" s="212">
        <f>IF(BO102&gt;0,(BO102+SUM(BP$11:BP102))/BN$6-1,"N/A")</f>
        <v>8.2942097026604156E-2</v>
      </c>
      <c r="BR102" s="344">
        <f>IF(VLOOKUP(BR$4,Transactions!$C$5:$M$23,7,FALSE)&gt;BM102,0,IF(IFERROR(VLOOKUP(BR$4,Transactions!$C$39:$N$42,8,FALSE),0)&gt;BM102,VLOOKUP(BR$4,Transactions!$C$5:$M$23,5,FALSE),VLOOKUP(BR$4,Transactions!$C$5:$M$23,5,FALSE)-IFERROR(VLOOKUP(BR$4,Transactions!$C$39:$N$42,5,FALSE),0)))</f>
        <v>12</v>
      </c>
      <c r="BT102" s="315">
        <f t="shared" si="124"/>
        <v>43234</v>
      </c>
      <c r="BU102" s="88">
        <f>VLOOKUP(BT102,'Price Data'!$B$4:$AD$1048576,MATCH(BY$4,'Price Data'!$B$2:$AE$2,0),FALSE)</f>
        <v>86.63</v>
      </c>
      <c r="BV102" s="5">
        <f t="shared" si="207"/>
        <v>86.63</v>
      </c>
      <c r="BW102" s="79"/>
      <c r="BX102" s="212">
        <f>IF(BV102&gt;0,(BV102+SUM(BW$11:BW102))/BU$6-1,"N/A")</f>
        <v>-3.3667070084717809E-2</v>
      </c>
      <c r="BY102" s="344">
        <f>IF(VLOOKUP(BY$4,Transactions!$C$5:$M$23,7,FALSE)&gt;BT102,0,IF(IFERROR(VLOOKUP(BY$4,Transactions!$C$39:$N$42,8,FALSE),0)&gt;BT102,VLOOKUP(BY$4,Transactions!$C$5:$M$23,5,FALSE),VLOOKUP(BY$4,Transactions!$C$5:$M$23,5,FALSE)-IFERROR(VLOOKUP(BY$4,Transactions!$C$39:$N$42,5,FALSE),0)))</f>
        <v>11</v>
      </c>
      <c r="CA102" s="315">
        <f t="shared" si="125"/>
        <v>43234</v>
      </c>
      <c r="CB102" s="88">
        <f>VLOOKUP(CA102,'Price Data'!$B$4:$AD$1048576,MATCH(CF$4,'Price Data'!$B$2:$AE$2,0),FALSE)</f>
        <v>221.82</v>
      </c>
      <c r="CC102" s="5">
        <f t="shared" si="208"/>
        <v>221.82</v>
      </c>
      <c r="CD102" s="79"/>
      <c r="CE102" s="212">
        <f>IF(CC102&gt;0,(CC102+SUM(CD$11:CD102))/CB$6-1,"N/A")</f>
        <v>-2.4018900118125797E-2</v>
      </c>
      <c r="CF102" s="344">
        <f>IF(VLOOKUP(CF$4,Transactions!$C$5:$M$23,7,FALSE)&gt;CA102,0,IF(IFERROR(VLOOKUP(CF$4,Transactions!$C$39:$N$42,8,FALSE),0)&gt;CA102,VLOOKUP(CF$4,Transactions!$C$5:$M$23,5,FALSE),VLOOKUP(CF$4,Transactions!$C$5:$M$23,5,FALSE)-IFERROR(VLOOKUP(CF$4,Transactions!$C$39:$N$42,5,FALSE),0)))</f>
        <v>6</v>
      </c>
      <c r="CH102" s="315">
        <f t="shared" si="126"/>
        <v>43234</v>
      </c>
      <c r="CI102" s="88">
        <f>VLOOKUP(CH102,'Price Data'!$B$4:$AD$1048576,MATCH(CM$4,'Price Data'!$B$2:$AE$2,0),FALSE)</f>
        <v>78.81</v>
      </c>
      <c r="CJ102" s="5">
        <f t="shared" si="209"/>
        <v>78.81</v>
      </c>
      <c r="CK102" s="79"/>
      <c r="CL102" s="212">
        <f>IF(CJ102&gt;0,(CJ102+SUM(CK$11:CK102))/CI$6-1,"N/A")</f>
        <v>7.0497147514262393E-2</v>
      </c>
      <c r="CM102" s="344">
        <f>IF(VLOOKUP(CM$4,Transactions!$C$5:$M$23,7,FALSE)&gt;CH102,0,IF(IFERROR(VLOOKUP(CM$4,Transactions!$C$39:$N$42,8,FALSE),0)&gt;CH102,VLOOKUP(CM$4,Transactions!$C$5:$M$23,5,FALSE),VLOOKUP(CM$4,Transactions!$C$5:$M$23,5,FALSE)-IFERROR(VLOOKUP(CM$4,Transactions!$C$39:$N$42,5,FALSE),0)))</f>
        <v>19</v>
      </c>
      <c r="CO102" s="315">
        <f t="shared" si="127"/>
        <v>43234</v>
      </c>
      <c r="CP102" s="88">
        <f>VLOOKUP(CO102,'Price Data'!$B$4:$AD$1048576,MATCH(CT$4,'Price Data'!$B$2:$AE$2,0),FALSE)</f>
        <v>126.17</v>
      </c>
      <c r="CQ102" s="5">
        <f t="shared" si="210"/>
        <v>126.17</v>
      </c>
      <c r="CR102" s="79"/>
      <c r="CS102" s="212">
        <f>IF(CQ102&gt;0,(CQ102+SUM(CR$11:CR102))/CP$6-1,"N/A")</f>
        <v>0.12557849768600926</v>
      </c>
      <c r="CT102" s="344">
        <f>IF(VLOOKUP(CT$4,Transactions!$C$5:$M$23,7,FALSE)&gt;CO102,0,IF(IFERROR(VLOOKUP(CT$4,Transactions!$C$39:$N$42,8,FALSE),0)&gt;CO102,VLOOKUP(CT$4,Transactions!$C$5:$M$23,5,FALSE),VLOOKUP(CT$4,Transactions!$C$5:$M$23,5,FALSE)-IFERROR(VLOOKUP(CT$4,Transactions!$C$39:$N$42,5,FALSE),0)))</f>
        <v>7</v>
      </c>
      <c r="CV102" s="315">
        <f t="shared" si="128"/>
        <v>43234</v>
      </c>
      <c r="CW102" s="88">
        <f>VLOOKUP(CV102,'Price Data'!$B$4:$AD$1048576,MATCH(DA$4,'Price Data'!$B$2:$AE$2,0),FALSE)</f>
        <v>197.37</v>
      </c>
      <c r="CX102" s="5">
        <f t="shared" si="211"/>
        <v>197.37</v>
      </c>
      <c r="CY102" s="79"/>
      <c r="CZ102" s="212">
        <f>IF(CX102&gt;0,(CX102+SUM(CY$11:CY102))/CW$6-1,"N/A")</f>
        <v>5.1448620488012242E-2</v>
      </c>
      <c r="DA102" s="344">
        <f>IF(VLOOKUP(DA$4,Transactions!$C$5:$M$23,7,FALSE)&gt;CV102,0,IF(IFERROR(VLOOKUP(DA$4,Transactions!$C$39:$N$42,8,FALSE),0)&gt;CV102,VLOOKUP(DA$4,Transactions!$C$5:$M$23,5,FALSE),VLOOKUP(DA$4,Transactions!$C$5:$M$23,5,FALSE)-IFERROR(VLOOKUP(DA$4,Transactions!$C$39:$N$42,5,FALSE),0)))</f>
        <v>9.4038062835574934</v>
      </c>
      <c r="DC102" s="315">
        <f t="shared" si="129"/>
        <v>43234</v>
      </c>
      <c r="DD102" s="88">
        <f>VLOOKUP(DC102,'Price Data'!$B$4:$AD$1048576,MATCH(DH$4,'Price Data'!$B$2:$AE$2,0),FALSE)</f>
        <v>162.04</v>
      </c>
      <c r="DE102" s="5">
        <f t="shared" si="212"/>
        <v>162.04</v>
      </c>
      <c r="DF102" s="79"/>
      <c r="DG102" s="212">
        <f>IF(DE102&gt;0,(DE102+SUM(DF$11:DF102))/DD$6-1,"N/A")</f>
        <v>2.8545236138332264E-2</v>
      </c>
      <c r="DH102" s="344">
        <f>IF(VLOOKUP(DH$4,Transactions!$C$5:$M$23,7,FALSE)&gt;DC102,0,IF(IFERROR(VLOOKUP(DH$4,Transactions!$C$39:$N$42,8,FALSE),0)&gt;DC102,VLOOKUP(DH$4,Transactions!$C$5:$M$23,5,FALSE),VLOOKUP(DH$4,Transactions!$C$5:$M$23,5,FALSE)-IFERROR(VLOOKUP(DH$4,Transactions!$C$39:$N$42,5,FALSE),0)))</f>
        <v>17.508490526540918</v>
      </c>
      <c r="DJ102" s="315">
        <f t="shared" si="130"/>
        <v>43234</v>
      </c>
      <c r="DK102" s="88">
        <f>VLOOKUP(DJ102,'Price Data'!$B$4:$AD$1048576,MATCH(DO$4,'Price Data'!$B$2:$AE$2,0),FALSE)</f>
        <v>251.35</v>
      </c>
      <c r="DL102" s="5">
        <f t="shared" si="213"/>
        <v>251.35</v>
      </c>
      <c r="DN102" s="212">
        <f>IF(DL102&gt;0,(DL102+SUM(DM$11:DM102))/DK$6-1,"N/A")</f>
        <v>9.459296965810271E-3</v>
      </c>
      <c r="DO102" s="344">
        <f>IF(VLOOKUP(DO$4,Transactions!$C$5:$M$23,7,FALSE)&gt;DJ102,0,IF(IFERROR(VLOOKUP(DO$4,Transactions!$C$39:$N$42,8,FALSE),0)&gt;DJ102,VLOOKUP(DO$4,Transactions!$C$5:$M$23,5,FALSE),VLOOKUP(DO$4,Transactions!$C$5:$M$23,5,FALSE)-IFERROR(VLOOKUP(DO$4,Transactions!$C$39:$N$42,5,FALSE),0)))</f>
        <v>8</v>
      </c>
      <c r="DQ102" s="315">
        <f t="shared" si="131"/>
        <v>43234</v>
      </c>
      <c r="DR102" s="88">
        <f>VLOOKUP(DQ102,'Price Data'!$B$4:$AD$1048576,MATCH(DV$4,'Price Data'!$B$2:$AE$2,0),FALSE)</f>
        <v>98.03</v>
      </c>
      <c r="DS102" s="5">
        <f t="shared" si="214"/>
        <v>98.03</v>
      </c>
      <c r="DT102" s="79"/>
      <c r="DU102" s="212">
        <f>IF(DS102&gt;0,(DS102+SUM(DT$11:DT102))/DR$6-1,"N/A")</f>
        <v>0.15092354454056567</v>
      </c>
      <c r="DV102" s="344">
        <f>IF(VLOOKUP(DV$4,Transactions!$C$5:$M$23,7,FALSE)&gt;DQ102,0,IF(IFERROR(VLOOKUP(DV$4,Transactions!$C$39:$N$42,8,FALSE),0)&gt;DQ102,VLOOKUP(DV$4,Transactions!$C$5:$M$23,5,FALSE),VLOOKUP(DV$4,Transactions!$C$5:$M$23,5,FALSE)-IFERROR(VLOOKUP(DV$4,Transactions!$C$39:$N$42,5,FALSE),0)))</f>
        <v>23</v>
      </c>
      <c r="DX102" s="315">
        <f t="shared" si="132"/>
        <v>43234</v>
      </c>
      <c r="DY102" s="88">
        <f>VLOOKUP(DX102,'Price Data'!$B$4:$AD$1048576,MATCH(EC$4,'Price Data'!$B$2:$AE$2,0),FALSE)</f>
        <v>68.84</v>
      </c>
      <c r="DZ102" s="5">
        <f t="shared" si="215"/>
        <v>0</v>
      </c>
      <c r="EA102" s="79"/>
      <c r="EB102" s="212" t="str">
        <f>IF(DZ102&gt;0,(DZ102+SUM(EA$11:EA102))/DY$6-1,"N/A")</f>
        <v>N/A</v>
      </c>
      <c r="EC102" s="344">
        <f>IF(VLOOKUP(EC$4,Transactions!$C$5:$M$23,7,FALSE)&gt;DX102,0,IF(IFERROR(VLOOKUP(EC$4,Transactions!$C$39:$N$42,8,FALSE),0)&gt;DX102,VLOOKUP(EC$4,Transactions!$C$5:$M$23,5,FALSE),VLOOKUP(EC$4,Transactions!$C$5:$M$23,5,FALSE)-IFERROR(VLOOKUP(EC$4,Transactions!$C$39:$N$42,5,FALSE),0)))</f>
        <v>0</v>
      </c>
      <c r="EF102" s="315">
        <f t="shared" si="133"/>
        <v>43234</v>
      </c>
      <c r="EG102" s="88">
        <f>VLOOKUP(EF102,'Price Data'!$B$4:$AD$1048576,MATCH(EK$4,'Price Data'!$B$2:$AE$2,0),FALSE)</f>
        <v>10.71</v>
      </c>
      <c r="EH102" s="5">
        <f t="shared" si="216"/>
        <v>10.71</v>
      </c>
      <c r="EI102" s="79"/>
      <c r="EJ102" s="212">
        <f>IF(EH102&gt;0,(EH102+SUM(EI$11:EI102))/EG$6-1,"N/A")</f>
        <v>-2.6022304832712395E-3</v>
      </c>
      <c r="EK102" s="344">
        <f>IF(VLOOKUP(EK$4,Transactions!$C$26:$M$34,7,FALSE)&gt;EF102,0,IF(IFERROR(VLOOKUP(EK$4,Transactions!$C$45:$N139,8,FALSE),0)&gt;EF102,VLOOKUP(EK$4,Transactions!$C$26:$M$34,5,FALSE),VLOOKUP(EK$4,Transactions!$C$26:$M$34,5,FALSE)-IFERROR(VLOOKUP(EK$4,Transactions!$C$45:$N$47,5,FALSE),0)))</f>
        <v>181.2267657992565</v>
      </c>
      <c r="EM102" s="315">
        <f t="shared" si="134"/>
        <v>43234</v>
      </c>
      <c r="EN102" s="88">
        <f>VLOOKUP(EM102,'Price Data'!$B$4:$AD$1048576,MATCH(ER$4,'Price Data'!$B$2:$AE$2,0),FALSE)</f>
        <v>85.75</v>
      </c>
      <c r="EO102" s="5">
        <f t="shared" si="217"/>
        <v>85.75</v>
      </c>
      <c r="EP102" s="79"/>
      <c r="EQ102" s="212">
        <f>IF(EO102&gt;0,(EO102+SUM(EP$11:EP102))/EN$6-1,"N/A")</f>
        <v>-1.0428604171442979E-3</v>
      </c>
      <c r="ER102" s="344">
        <f>IF(VLOOKUP(ER$4,Transactions!$C$26:$M$34,7,FALSE)&gt;EM102,0,IF(IFERROR(VLOOKUP(ER$4,Transactions!$C$45:$N139,8,FALSE),0)&gt;EM102,VLOOKUP(ER$4,Transactions!$C$26:$M$34,5,FALSE),VLOOKUP(ER$4,Transactions!$C$26:$M$34,5,FALSE)-IFERROR(VLOOKUP(ER$4,Transactions!$C$45:$N$47,5,FALSE),0)))</f>
        <v>0</v>
      </c>
      <c r="ET102" s="315">
        <f t="shared" si="135"/>
        <v>43234</v>
      </c>
      <c r="EU102" s="88">
        <f>VLOOKUP(ET102,'Price Data'!$B$4:$AD$1048576,MATCH(EY$4,'Price Data'!$B$2:$AE$2,0),FALSE)</f>
        <v>83.38</v>
      </c>
      <c r="EV102" s="5">
        <f t="shared" si="218"/>
        <v>83.38</v>
      </c>
      <c r="EW102" s="79"/>
      <c r="EX102" s="212">
        <f>IF(EV102&gt;0,(EV102+SUM(EW$11:EW102))/EU$6-1,"N/A")</f>
        <v>-3.5015447991761151E-2</v>
      </c>
      <c r="EY102" s="344">
        <f>IF(VLOOKUP(EY$4,Transactions!$C$26:$M$34,7,FALSE)&gt;ET102,0,IF(IFERROR(VLOOKUP(EY$4,Transactions!$C$45:$N139,8,FALSE),0)&gt;ET102,VLOOKUP(EY$4,Transactions!$C$26:$M$34,5,FALSE),VLOOKUP(EY$4,Transactions!$C$26:$M$34,5,FALSE)-IFERROR(VLOOKUP(EY$4,Transactions!$C$45:$N$47,5,FALSE),0)))</f>
        <v>12.608879734523402</v>
      </c>
      <c r="FA102" s="315">
        <f t="shared" si="136"/>
        <v>43234</v>
      </c>
      <c r="FB102" s="88">
        <f>VLOOKUP(FA102,'Price Data'!$B$4:$AD$1048576,MATCH(FF$4,'Price Data'!$B$2:$AE$2,0),FALSE)</f>
        <v>49.7</v>
      </c>
      <c r="FC102" s="5">
        <f t="shared" si="219"/>
        <v>49.7</v>
      </c>
      <c r="FD102" s="79"/>
      <c r="FE102" s="212">
        <f>IF(FC102&gt;0,(FC102+SUM(FD$11:FD102))/FB$6-1,"N/A")</f>
        <v>-2.2001170275014581E-2</v>
      </c>
      <c r="FF102" s="344">
        <f>IF(VLOOKUP(FF$4,Transactions!$C$26:$M$34,7,FALSE)&gt;FA102,0,IF(IFERROR(VLOOKUP(FF$4,Transactions!$C$45:$N139,8,FALSE),0)&gt;FA102,VLOOKUP(FF$4,Transactions!$C$26:$M$34,5,FALSE),VLOOKUP(FF$4,Transactions!$C$26:$M$34,5,FALSE)-IFERROR(VLOOKUP(FF$4,Transactions!$C$45:$N$47,5,FALSE),0)))</f>
        <v>20.356738833625901</v>
      </c>
      <c r="FH102" s="315">
        <f t="shared" si="137"/>
        <v>43234</v>
      </c>
      <c r="FI102" s="88">
        <f>VLOOKUP(FH102,'Price Data'!$B$4:$AD$1048576,MATCH(FM$4,'Price Data'!$B$2:$AE$2,0),FALSE)</f>
        <v>24.15</v>
      </c>
      <c r="FJ102" s="5">
        <f t="shared" si="220"/>
        <v>24.15</v>
      </c>
      <c r="FK102" s="79"/>
      <c r="FL102" s="212">
        <f>IF(FJ102&gt;0,(FJ102+SUM(FK$11:FK102))/FI$6-1,"N/A")</f>
        <v>-1.3141683778236102E-3</v>
      </c>
      <c r="FM102" s="344">
        <f>IF(VLOOKUP(FM$4,Transactions!$C$26:$M$34,7,FALSE)&gt;FH102,0,IF(IFERROR(VLOOKUP(FM$4,Transactions!$C$45:$N139,8,FALSE),0)&gt;FH102,VLOOKUP(FM$4,Transactions!$C$26:$M$34,5,FALSE),VLOOKUP(FM$4,Transactions!$C$26:$M$34,5,FALSE)-IFERROR(VLOOKUP(FM$4,Transactions!$C$45:$N$47,5,FALSE),0)))</f>
        <v>64.516221765913755</v>
      </c>
      <c r="FO102" s="315">
        <f t="shared" si="138"/>
        <v>43234</v>
      </c>
      <c r="FP102" s="88">
        <f>VLOOKUP(FO102,'Price Data'!$B$4:$AD$1048576,MATCH(FT$4,'Price Data'!$B$2:$AE$2,0),FALSE)</f>
        <v>101.19</v>
      </c>
      <c r="FQ102" s="5">
        <f t="shared" si="221"/>
        <v>101.19</v>
      </c>
      <c r="FR102" s="79"/>
      <c r="FS102" s="212">
        <f>IF(FQ102&gt;0,(FQ102+SUM(FR$11:FR102))/FP$6-1,"N/A")</f>
        <v>-3.4924694515487298E-2</v>
      </c>
      <c r="FT102" s="344">
        <f>IF(VLOOKUP(FT$4,Transactions!$C$26:$M$34,7,FALSE)&gt;FO102,0,IF(IFERROR(VLOOKUP(FT$4,Transactions!$C$45:$N139,8,FALSE),0)&gt;FO102,VLOOKUP(FT$4,Transactions!$C$26:$M$34,5,FALSE),VLOOKUP(FT$4,Transactions!$C$26:$M$34,5,FALSE)-IFERROR(VLOOKUP(FT$4,Transactions!$C$45:$N$47,5,FALSE),0)))</f>
        <v>4.6685611442644692</v>
      </c>
      <c r="FV102" s="315">
        <f t="shared" si="139"/>
        <v>43234</v>
      </c>
      <c r="FW102" s="88">
        <f>VLOOKUP(FV102,'Price Data'!$B$4:$AD$1048576,MATCH(GA$4,'Price Data'!$B$2:$AE$2,0),FALSE)</f>
        <v>108.98</v>
      </c>
      <c r="FX102" s="5">
        <f t="shared" si="222"/>
        <v>0</v>
      </c>
      <c r="FY102" s="79"/>
      <c r="FZ102" s="212" t="str">
        <f>IF(FX102&gt;0,(FX102+SUM(FY$11:FY102))/FW$6-1,"N/A")</f>
        <v>N/A</v>
      </c>
      <c r="GA102" s="344">
        <f>IF(VLOOKUP(GA$4,Transactions!$C$26:$M$34,7,FALSE)&gt;FV102,0,IF(IFERROR(VLOOKUP(GA$4,Transactions!$C$45:$N139,8,FALSE),0)&gt;FV102,VLOOKUP(GA$4,Transactions!$C$26:$M$34,5,FALSE),VLOOKUP(GA$4,Transactions!$C$26:$M$34,5,FALSE)-IFERROR(VLOOKUP(GA$4,Transactions!$C$45:$N$47,5,FALSE),0)))</f>
        <v>0</v>
      </c>
      <c r="GD102" s="315">
        <f t="shared" si="140"/>
        <v>43234</v>
      </c>
      <c r="GE102" s="88">
        <f>VLOOKUP(GD102,'Price Data'!$B$4:$AD$1048576,MATCH(GI$4,'Price Data'!$B$2:$AE$2,0),FALSE)</f>
        <v>1619.405</v>
      </c>
      <c r="GF102" s="5">
        <f t="shared" si="223"/>
        <v>1619.405</v>
      </c>
      <c r="GH102" s="212">
        <f>IF(GF102&gt;0,(GF102+SUM(GG$11:GG102))/GE$6-1,"N/A")</f>
        <v>2.3146129886212119E-2</v>
      </c>
      <c r="GI102" s="374">
        <v>0.5</v>
      </c>
      <c r="GK102" s="315">
        <f t="shared" si="141"/>
        <v>43234</v>
      </c>
      <c r="GL102" s="88">
        <f>VLOOKUP(GK102,'Price Data'!$B$4:$AD$1048576,MATCH(GP$4,'Price Data'!$B$2:$AE$2,0),FALSE)</f>
        <v>2136.09</v>
      </c>
      <c r="GM102" s="5">
        <f t="shared" si="112"/>
        <v>2136.09</v>
      </c>
      <c r="GN102" s="79"/>
      <c r="GO102" s="212">
        <f>IF(GM102&gt;0,(GM102+SUM(GN$11:GN102))/GL$6-1,"N/A")</f>
        <v>1.5517364330029482E-2</v>
      </c>
      <c r="GP102" s="374">
        <v>0.2</v>
      </c>
      <c r="GR102" s="315">
        <f t="shared" si="142"/>
        <v>43234</v>
      </c>
      <c r="GS102" s="88">
        <f>VLOOKUP(GR102,'Price Data'!$B$4:$AD$1048576,MATCH(GW$4,'Price Data'!$B$2:$AE$2,0),FALSE)</f>
        <v>1998.52</v>
      </c>
      <c r="GT102" s="5">
        <f t="shared" si="224"/>
        <v>1998.52</v>
      </c>
      <c r="GV102" s="212">
        <f>IF(GT102&gt;0,(GT102+SUM(GU$11:GU102))/GS$6-1,"N/A")</f>
        <v>-2.3382868200765183E-2</v>
      </c>
      <c r="GW102" s="374">
        <v>0.3</v>
      </c>
    </row>
    <row r="103" spans="1:205" x14ac:dyDescent="0.25">
      <c r="A103">
        <v>93</v>
      </c>
      <c r="B103" s="315">
        <f>'Price Data'!B97</f>
        <v>43235</v>
      </c>
      <c r="C103" s="200">
        <f t="shared" si="143"/>
        <v>21761.354338549609</v>
      </c>
      <c r="D103" s="200">
        <f t="shared" si="113"/>
        <v>0</v>
      </c>
      <c r="E103" s="200">
        <f t="shared" si="198"/>
        <v>6022.1298441064</v>
      </c>
      <c r="F103" s="200">
        <f t="shared" si="114"/>
        <v>0</v>
      </c>
      <c r="I103" s="315">
        <f t="shared" si="115"/>
        <v>43235</v>
      </c>
      <c r="J103" s="88">
        <f>VLOOKUP(I103,'Price Data'!$B$4:$AD$1048576,MATCH(N$4,'Price Data'!$B$2:$AE$2,0),FALSE)</f>
        <v>65.84</v>
      </c>
      <c r="K103" s="5">
        <f t="shared" si="86"/>
        <v>0</v>
      </c>
      <c r="M103" s="212" t="str">
        <f>IF(K103&gt;0,(K103+SUM(L$11:L103))/J$6-1,"N/A")</f>
        <v>N/A</v>
      </c>
      <c r="N103" s="344">
        <f>IF(VLOOKUP(N$4,Transactions!$C$5:$M$23,7,FALSE)&gt;I103,0,IF(IFERROR(VLOOKUP(N$4,Transactions!$C$39:$N$42,8,FALSE),0)&gt;I103,VLOOKUP(N$4,Transactions!$C$5:$M$23,5,FALSE),VLOOKUP(N$4,Transactions!$C$5:$M$23,5,FALSE)-IFERROR(VLOOKUP(N$4,Transactions!$C$39:$N$42,5,FALSE),0)))</f>
        <v>0</v>
      </c>
      <c r="P103" s="315">
        <f t="shared" si="116"/>
        <v>43235</v>
      </c>
      <c r="Q103" s="88">
        <f>VLOOKUP(P103,'Price Data'!$B$4:$AD$1048576,MATCH(U$4,'Price Data'!$B$2:$AE$2,0),FALSE)</f>
        <v>58.94</v>
      </c>
      <c r="R103" s="5">
        <f t="shared" si="199"/>
        <v>58.94</v>
      </c>
      <c r="T103" s="212">
        <f>IF(R103&gt;0,(R103+SUM(S$11:S103))/Q$6-1,"N/A")</f>
        <v>3.8590308370044069E-2</v>
      </c>
      <c r="U103" s="344">
        <f>IF(VLOOKUP(U$4,Transactions!$C$5:$M$23,7,FALSE)&gt;P103,0,IF(IFERROR(VLOOKUP(U$4,Transactions!$C$39:$N$42,8,FALSE),0)&gt;P103,VLOOKUP(U$4,Transactions!$C$5:$M$23,5,FALSE),VLOOKUP(U$4,Transactions!$C$5:$M$23,5,FALSE)-IFERROR(VLOOKUP(U$4,Transactions!$C$39:$N$42,5,FALSE),0)))</f>
        <v>20</v>
      </c>
      <c r="W103" s="315">
        <f t="shared" si="117"/>
        <v>43235</v>
      </c>
      <c r="X103" s="88">
        <f>VLOOKUP(W103,'Price Data'!$B$4:$AD$1048576,MATCH(AB$4,'Price Data'!$B$2:$AE$2,0),FALSE)</f>
        <v>102.92</v>
      </c>
      <c r="Y103" s="5">
        <f t="shared" si="200"/>
        <v>102.92</v>
      </c>
      <c r="Z103" s="79"/>
      <c r="AA103" s="212">
        <f>IF(Y103&gt;0,(Y103+SUM(Z$11:Z103))/X$6-1,"N/A")</f>
        <v>2.0930463247693654E-2</v>
      </c>
      <c r="AB103" s="344">
        <f>IF(VLOOKUP(AB$4,Transactions!$C$5:$M$23,7,FALSE)&gt;W103,0,IF(IFERROR(VLOOKUP(AB$4,Transactions!$C$39:$N$42,8,FALSE),0)&gt;W103,VLOOKUP(AB$4,Transactions!$C$5:$M$23,5,FALSE),VLOOKUP(AB$4,Transactions!$C$5:$M$23,5,FALSE)-IFERROR(VLOOKUP(AB$4,Transactions!$C$39:$N$42,5,FALSE),0)))</f>
        <v>12</v>
      </c>
      <c r="AD103" s="315">
        <f t="shared" si="118"/>
        <v>43235</v>
      </c>
      <c r="AE103" s="88">
        <f>VLOOKUP(AD103,'Price Data'!$B$4:$AD$1048576,MATCH(AI$4,'Price Data'!$B$2:$AE$2,0),FALSE)</f>
        <v>67.28</v>
      </c>
      <c r="AF103" s="5">
        <f t="shared" si="201"/>
        <v>67.28</v>
      </c>
      <c r="AG103" s="79"/>
      <c r="AH103" s="212">
        <f>IF(AF103&gt;0,(AF103+SUM(AG$11:AG103))/AE$6-1,"N/A")</f>
        <v>-7.7471548059783402E-2</v>
      </c>
      <c r="AI103" s="344">
        <f>IF(VLOOKUP(AI$4,Transactions!$C$5:$M$23,7,FALSE)&gt;AD103,0,IF(IFERROR(VLOOKUP(AI$4,Transactions!$C$39:$N$42,8,FALSE),0)&gt;AD103,VLOOKUP(AI$4,Transactions!$C$5:$M$23,5,FALSE),VLOOKUP(AI$4,Transactions!$C$5:$M$23,5,FALSE)-IFERROR(VLOOKUP(AI$4,Transactions!$C$39:$N$42,5,FALSE),0)))</f>
        <v>16</v>
      </c>
      <c r="AK103" s="315">
        <f t="shared" si="119"/>
        <v>43235</v>
      </c>
      <c r="AL103" s="88">
        <f>VLOOKUP(AK103,'Price Data'!$B$4:$AD$1048576,MATCH(AP$4,'Price Data'!$B$2:$AE$2,0),FALSE)</f>
        <v>456.83</v>
      </c>
      <c r="AM103" s="5">
        <f t="shared" si="202"/>
        <v>456.83</v>
      </c>
      <c r="AN103" s="79"/>
      <c r="AO103" s="212">
        <f>IF(AM103&gt;0,(AM103+SUM(AN$11:AN103))/AL$6-1,"N/A")</f>
        <v>9.5883510051335996E-2</v>
      </c>
      <c r="AP103" s="344">
        <f>IF(VLOOKUP(AP$4,Transactions!$C$5:$M$23,7,FALSE)&gt;AK103,0,IF(IFERROR(VLOOKUP(AP$4,Transactions!$C$39:$N$42,8,FALSE),0)&gt;AK103,VLOOKUP(AP$4,Transactions!$C$5:$M$23,5,FALSE),VLOOKUP(AP$4,Transactions!$C$5:$M$23,5,FALSE)-IFERROR(VLOOKUP(AP$4,Transactions!$C$39:$N$42,5,FALSE),0)))</f>
        <v>3</v>
      </c>
      <c r="AR103" s="315">
        <f t="shared" si="120"/>
        <v>43235</v>
      </c>
      <c r="AS103" s="88">
        <f>VLOOKUP(AR103,'Price Data'!$B$4:$AD$1048576,MATCH(AW$4,'Price Data'!$B$2:$AE$2,0),FALSE)</f>
        <v>104.18</v>
      </c>
      <c r="AT103" s="5">
        <f t="shared" si="203"/>
        <v>104.18</v>
      </c>
      <c r="AU103" s="79"/>
      <c r="AV103" s="212">
        <f>IF(AT103&gt;0,(AT103+SUM(AU$11:AU103))/AS$6-1,"N/A")</f>
        <v>0.1090717299578059</v>
      </c>
      <c r="AW103" s="344">
        <f>IF(VLOOKUP(AW$4,Transactions!$C$5:$M$23,7,FALSE)&gt;AR103,0,IF(IFERROR(VLOOKUP(AW$4,Transactions!$C$39:$N$42,8,FALSE),0)&gt;AR103,VLOOKUP(AW$4,Transactions!$C$5:$M$23,5,FALSE),VLOOKUP(AW$4,Transactions!$C$5:$M$23,5,FALSE)-IFERROR(VLOOKUP(AW$4,Transactions!$C$39:$N$42,5,FALSE),0)))</f>
        <v>10</v>
      </c>
      <c r="AY103" s="315">
        <f t="shared" si="121"/>
        <v>43235</v>
      </c>
      <c r="AZ103" s="88">
        <f>VLOOKUP(AY103,'Price Data'!$B$4:$AD$1048576,MATCH(BD$4,'Price Data'!$B$2:$AE$2,0),FALSE)</f>
        <v>128.13</v>
      </c>
      <c r="BA103" s="5">
        <f t="shared" si="204"/>
        <v>128.13</v>
      </c>
      <c r="BB103" s="79"/>
      <c r="BC103" s="212">
        <f>IF(BA103&gt;0,(BA103+SUM(BB$11:BB103))/AZ$6-1,"N/A")</f>
        <v>0.10552200172562554</v>
      </c>
      <c r="BD103" s="344">
        <f>IF(VLOOKUP(BD$4,Transactions!$C$5:$M$23,7,FALSE)&gt;AY103,0,IF(IFERROR(VLOOKUP(BD$4,Transactions!$C$39:$N$42,8,FALSE),0)&gt;AY103,VLOOKUP(BD$4,Transactions!$C$5:$M$23,5,FALSE),VLOOKUP(BD$4,Transactions!$C$5:$M$23,5,FALSE)-IFERROR(VLOOKUP(BD$4,Transactions!$C$39:$N$42,5,FALSE),0)))</f>
        <v>9</v>
      </c>
      <c r="BF103" s="315">
        <f t="shared" si="122"/>
        <v>43235</v>
      </c>
      <c r="BG103" s="88">
        <f>VLOOKUP(BF103,'Price Data'!$B$4:$AD$1048576,MATCH(BK$4,'Price Data'!$B$2:$AE$2,0),FALSE)</f>
        <v>52.3</v>
      </c>
      <c r="BH103" s="5">
        <f t="shared" si="205"/>
        <v>52.3</v>
      </c>
      <c r="BI103" s="79"/>
      <c r="BJ103" s="212">
        <f>IF(BH103&gt;0,(BH103+SUM(BI$11:BI103))/BG$6-1,"N/A")</f>
        <v>-0.13348563968668414</v>
      </c>
      <c r="BK103" s="344">
        <f>IF(VLOOKUP(BK$4,Transactions!$C$5:$M$23,7,FALSE)&gt;BF103,0,IF(IFERROR(VLOOKUP(BK$4,Transactions!$C$39:$N$42,8,FALSE),0)&gt;BF103,VLOOKUP(BK$4,Transactions!$C$5:$M$23,5,FALSE),VLOOKUP(BK$4,Transactions!$C$5:$M$23,5,FALSE)-IFERROR(VLOOKUP(BK$4,Transactions!$C$39:$N$42,5,FALSE),0)))</f>
        <v>10</v>
      </c>
      <c r="BM103" s="315">
        <f t="shared" si="123"/>
        <v>43235</v>
      </c>
      <c r="BN103" s="88">
        <f>VLOOKUP(BM103,'Price Data'!$B$4:$AD$1048576,MATCH(BR$4,'Price Data'!$B$2:$AE$2,0),FALSE)</f>
        <v>54.09</v>
      </c>
      <c r="BO103" s="5">
        <f t="shared" si="206"/>
        <v>54.09</v>
      </c>
      <c r="BP103" s="79"/>
      <c r="BQ103" s="212">
        <f>IF(BO103&gt;0,(BO103+SUM(BP$11:BP103))/BN$6-1,"N/A")</f>
        <v>6.0054773082942159E-2</v>
      </c>
      <c r="BR103" s="344">
        <f>IF(VLOOKUP(BR$4,Transactions!$C$5:$M$23,7,FALSE)&gt;BM103,0,IF(IFERROR(VLOOKUP(BR$4,Transactions!$C$39:$N$42,8,FALSE),0)&gt;BM103,VLOOKUP(BR$4,Transactions!$C$5:$M$23,5,FALSE),VLOOKUP(BR$4,Transactions!$C$5:$M$23,5,FALSE)-IFERROR(VLOOKUP(BR$4,Transactions!$C$39:$N$42,5,FALSE),0)))</f>
        <v>12</v>
      </c>
      <c r="BT103" s="315">
        <f t="shared" si="124"/>
        <v>43235</v>
      </c>
      <c r="BU103" s="88">
        <f>VLOOKUP(BT103,'Price Data'!$B$4:$AD$1048576,MATCH(BY$4,'Price Data'!$B$2:$AE$2,0),FALSE)</f>
        <v>87.17</v>
      </c>
      <c r="BV103" s="5">
        <f t="shared" si="207"/>
        <v>87.17</v>
      </c>
      <c r="BW103" s="79"/>
      <c r="BX103" s="212">
        <f>IF(BV103&gt;0,(BV103+SUM(BW$11:BW103))/BU$6-1,"N/A")</f>
        <v>-2.7725822422708712E-2</v>
      </c>
      <c r="BY103" s="344">
        <f>IF(VLOOKUP(BY$4,Transactions!$C$5:$M$23,7,FALSE)&gt;BT103,0,IF(IFERROR(VLOOKUP(BY$4,Transactions!$C$39:$N$42,8,FALSE),0)&gt;BT103,VLOOKUP(BY$4,Transactions!$C$5:$M$23,5,FALSE),VLOOKUP(BY$4,Transactions!$C$5:$M$23,5,FALSE)-IFERROR(VLOOKUP(BY$4,Transactions!$C$39:$N$42,5,FALSE),0)))</f>
        <v>11</v>
      </c>
      <c r="CA103" s="315">
        <f t="shared" si="125"/>
        <v>43235</v>
      </c>
      <c r="CB103" s="88">
        <f>VLOOKUP(CA103,'Price Data'!$B$4:$AD$1048576,MATCH(CF$4,'Price Data'!$B$2:$AE$2,0),FALSE)</f>
        <v>221.77</v>
      </c>
      <c r="CC103" s="5">
        <f t="shared" si="208"/>
        <v>221.77</v>
      </c>
      <c r="CD103" s="79"/>
      <c r="CE103" s="212">
        <f>IF(CC103&gt;0,(CC103+SUM(CD$11:CD103))/CB$6-1,"N/A")</f>
        <v>-2.4237651485321754E-2</v>
      </c>
      <c r="CF103" s="344">
        <f>IF(VLOOKUP(CF$4,Transactions!$C$5:$M$23,7,FALSE)&gt;CA103,0,IF(IFERROR(VLOOKUP(CF$4,Transactions!$C$39:$N$42,8,FALSE),0)&gt;CA103,VLOOKUP(CF$4,Transactions!$C$5:$M$23,5,FALSE),VLOOKUP(CF$4,Transactions!$C$5:$M$23,5,FALSE)-IFERROR(VLOOKUP(CF$4,Transactions!$C$39:$N$42,5,FALSE),0)))</f>
        <v>6</v>
      </c>
      <c r="CH103" s="315">
        <f t="shared" si="126"/>
        <v>43235</v>
      </c>
      <c r="CI103" s="88">
        <f>VLOOKUP(CH103,'Price Data'!$B$4:$AD$1048576,MATCH(CM$4,'Price Data'!$B$2:$AE$2,0),FALSE)</f>
        <v>77.790000000000006</v>
      </c>
      <c r="CJ103" s="5">
        <f t="shared" si="209"/>
        <v>77.790000000000006</v>
      </c>
      <c r="CK103" s="79"/>
      <c r="CL103" s="212">
        <f>IF(CJ103&gt;0,(CJ103+SUM(CK$11:CK103))/CI$6-1,"N/A")</f>
        <v>5.6642216788916011E-2</v>
      </c>
      <c r="CM103" s="344">
        <f>IF(VLOOKUP(CM$4,Transactions!$C$5:$M$23,7,FALSE)&gt;CH103,0,IF(IFERROR(VLOOKUP(CM$4,Transactions!$C$39:$N$42,8,FALSE),0)&gt;CH103,VLOOKUP(CM$4,Transactions!$C$5:$M$23,5,FALSE),VLOOKUP(CM$4,Transactions!$C$5:$M$23,5,FALSE)-IFERROR(VLOOKUP(CM$4,Transactions!$C$39:$N$42,5,FALSE),0)))</f>
        <v>19</v>
      </c>
      <c r="CO103" s="315">
        <f t="shared" si="127"/>
        <v>43235</v>
      </c>
      <c r="CP103" s="88">
        <f>VLOOKUP(CO103,'Price Data'!$B$4:$AD$1048576,MATCH(CT$4,'Price Data'!$B$2:$AE$2,0),FALSE)</f>
        <v>126.23</v>
      </c>
      <c r="CQ103" s="5">
        <f t="shared" si="210"/>
        <v>126.23</v>
      </c>
      <c r="CR103" s="79"/>
      <c r="CS103" s="212">
        <f>IF(CQ103&gt;0,(CQ103+SUM(CR$11:CR103))/CP$6-1,"N/A")</f>
        <v>0.12611249555001791</v>
      </c>
      <c r="CT103" s="344">
        <f>IF(VLOOKUP(CT$4,Transactions!$C$5:$M$23,7,FALSE)&gt;CO103,0,IF(IFERROR(VLOOKUP(CT$4,Transactions!$C$39:$N$42,8,FALSE),0)&gt;CO103,VLOOKUP(CT$4,Transactions!$C$5:$M$23,5,FALSE),VLOOKUP(CT$4,Transactions!$C$5:$M$23,5,FALSE)-IFERROR(VLOOKUP(CT$4,Transactions!$C$39:$N$42,5,FALSE),0)))</f>
        <v>7</v>
      </c>
      <c r="CV103" s="315">
        <f t="shared" si="128"/>
        <v>43235</v>
      </c>
      <c r="CW103" s="88">
        <f>VLOOKUP(CV103,'Price Data'!$B$4:$AD$1048576,MATCH(DA$4,'Price Data'!$B$2:$AE$2,0),FALSE)</f>
        <v>196.35</v>
      </c>
      <c r="CX103" s="5">
        <f t="shared" si="211"/>
        <v>196.35</v>
      </c>
      <c r="CY103" s="79"/>
      <c r="CZ103" s="212">
        <f>IF(CX103&gt;0,(CX103+SUM(CY$11:CY103))/CW$6-1,"N/A")</f>
        <v>4.6026261230131205E-2</v>
      </c>
      <c r="DA103" s="344">
        <f>IF(VLOOKUP(DA$4,Transactions!$C$5:$M$23,7,FALSE)&gt;CV103,0,IF(IFERROR(VLOOKUP(DA$4,Transactions!$C$39:$N$42,8,FALSE),0)&gt;CV103,VLOOKUP(DA$4,Transactions!$C$5:$M$23,5,FALSE),VLOOKUP(DA$4,Transactions!$C$5:$M$23,5,FALSE)-IFERROR(VLOOKUP(DA$4,Transactions!$C$39:$N$42,5,FALSE),0)))</f>
        <v>9.4038062835574934</v>
      </c>
      <c r="DC103" s="315">
        <f t="shared" si="129"/>
        <v>43235</v>
      </c>
      <c r="DD103" s="88">
        <f>VLOOKUP(DC103,'Price Data'!$B$4:$AD$1048576,MATCH(DH$4,'Price Data'!$B$2:$AE$2,0),FALSE)</f>
        <v>161</v>
      </c>
      <c r="DE103" s="5">
        <f t="shared" si="212"/>
        <v>161</v>
      </c>
      <c r="DF103" s="79"/>
      <c r="DG103" s="212">
        <f>IF(DE103&gt;0,(DE103+SUM(DF$11:DF103))/DD$6-1,"N/A")</f>
        <v>2.1970032243788573E-2</v>
      </c>
      <c r="DH103" s="344">
        <f>IF(VLOOKUP(DH$4,Transactions!$C$5:$M$23,7,FALSE)&gt;DC103,0,IF(IFERROR(VLOOKUP(DH$4,Transactions!$C$39:$N$42,8,FALSE),0)&gt;DC103,VLOOKUP(DH$4,Transactions!$C$5:$M$23,5,FALSE),VLOOKUP(DH$4,Transactions!$C$5:$M$23,5,FALSE)-IFERROR(VLOOKUP(DH$4,Transactions!$C$39:$N$42,5,FALSE),0)))</f>
        <v>17.508490526540918</v>
      </c>
      <c r="DJ103" s="315">
        <f t="shared" si="130"/>
        <v>43235</v>
      </c>
      <c r="DK103" s="88">
        <f>VLOOKUP(DJ103,'Price Data'!$B$4:$AD$1048576,MATCH(DO$4,'Price Data'!$B$2:$AE$2,0),FALSE)</f>
        <v>247.34</v>
      </c>
      <c r="DL103" s="5">
        <f t="shared" si="213"/>
        <v>247.34</v>
      </c>
      <c r="DN103" s="212">
        <f>IF(DL103&gt;0,(DL103+SUM(DM$11:DM103))/DK$6-1,"N/A")</f>
        <v>-6.613491522706294E-3</v>
      </c>
      <c r="DO103" s="344">
        <f>IF(VLOOKUP(DO$4,Transactions!$C$5:$M$23,7,FALSE)&gt;DJ103,0,IF(IFERROR(VLOOKUP(DO$4,Transactions!$C$39:$N$42,8,FALSE),0)&gt;DJ103,VLOOKUP(DO$4,Transactions!$C$5:$M$23,5,FALSE),VLOOKUP(DO$4,Transactions!$C$5:$M$23,5,FALSE)-IFERROR(VLOOKUP(DO$4,Transactions!$C$39:$N$42,5,FALSE),0)))</f>
        <v>8</v>
      </c>
      <c r="DQ103" s="315">
        <f t="shared" si="131"/>
        <v>43235</v>
      </c>
      <c r="DR103" s="88">
        <f>VLOOKUP(DQ103,'Price Data'!$B$4:$AD$1048576,MATCH(DV$4,'Price Data'!$B$2:$AE$2,0),FALSE)</f>
        <v>97.32</v>
      </c>
      <c r="DS103" s="5">
        <f t="shared" si="214"/>
        <v>97.32</v>
      </c>
      <c r="DT103" s="79"/>
      <c r="DU103" s="212">
        <f>IF(DS103&gt;0,(DS103+SUM(DT$11:DT103))/DR$6-1,"N/A")</f>
        <v>0.14262333411269568</v>
      </c>
      <c r="DV103" s="344">
        <f>IF(VLOOKUP(DV$4,Transactions!$C$5:$M$23,7,FALSE)&gt;DQ103,0,IF(IFERROR(VLOOKUP(DV$4,Transactions!$C$39:$N$42,8,FALSE),0)&gt;DQ103,VLOOKUP(DV$4,Transactions!$C$5:$M$23,5,FALSE),VLOOKUP(DV$4,Transactions!$C$5:$M$23,5,FALSE)-IFERROR(VLOOKUP(DV$4,Transactions!$C$39:$N$42,5,FALSE),0)))</f>
        <v>23</v>
      </c>
      <c r="DX103" s="315">
        <f t="shared" si="132"/>
        <v>43235</v>
      </c>
      <c r="DY103" s="88">
        <f>VLOOKUP(DX103,'Price Data'!$B$4:$AD$1048576,MATCH(EC$4,'Price Data'!$B$2:$AE$2,0),FALSE)</f>
        <v>69.5</v>
      </c>
      <c r="DZ103" s="5">
        <f t="shared" si="215"/>
        <v>0</v>
      </c>
      <c r="EA103" s="79"/>
      <c r="EB103" s="212" t="str">
        <f>IF(DZ103&gt;0,(DZ103+SUM(EA$11:EA103))/DY$6-1,"N/A")</f>
        <v>N/A</v>
      </c>
      <c r="EC103" s="344">
        <f>IF(VLOOKUP(EC$4,Transactions!$C$5:$M$23,7,FALSE)&gt;DX103,0,IF(IFERROR(VLOOKUP(EC$4,Transactions!$C$39:$N$42,8,FALSE),0)&gt;DX103,VLOOKUP(EC$4,Transactions!$C$5:$M$23,5,FALSE),VLOOKUP(EC$4,Transactions!$C$5:$M$23,5,FALSE)-IFERROR(VLOOKUP(EC$4,Transactions!$C$39:$N$42,5,FALSE),0)))</f>
        <v>0</v>
      </c>
      <c r="EF103" s="315">
        <f t="shared" si="133"/>
        <v>43235</v>
      </c>
      <c r="EG103" s="88">
        <f>VLOOKUP(EF103,'Price Data'!$B$4:$AD$1048576,MATCH(EK$4,'Price Data'!$B$2:$AE$2,0),FALSE)</f>
        <v>10.71</v>
      </c>
      <c r="EH103" s="5">
        <f t="shared" si="216"/>
        <v>10.71</v>
      </c>
      <c r="EI103" s="79"/>
      <c r="EJ103" s="212">
        <f>IF(EH103&gt;0,(EH103+SUM(EI$11:EI103))/EG$6-1,"N/A")</f>
        <v>-2.6022304832712395E-3</v>
      </c>
      <c r="EK103" s="344">
        <f>IF(VLOOKUP(EK$4,Transactions!$C$26:$M$34,7,FALSE)&gt;EF103,0,IF(IFERROR(VLOOKUP(EK$4,Transactions!$C$45:$N140,8,FALSE),0)&gt;EF103,VLOOKUP(EK$4,Transactions!$C$26:$M$34,5,FALSE),VLOOKUP(EK$4,Transactions!$C$26:$M$34,5,FALSE)-IFERROR(VLOOKUP(EK$4,Transactions!$C$45:$N$47,5,FALSE),0)))</f>
        <v>181.2267657992565</v>
      </c>
      <c r="EM103" s="315">
        <f t="shared" si="134"/>
        <v>43235</v>
      </c>
      <c r="EN103" s="88">
        <f>VLOOKUP(EM103,'Price Data'!$B$4:$AD$1048576,MATCH(ER$4,'Price Data'!$B$2:$AE$2,0),FALSE)</f>
        <v>85.33</v>
      </c>
      <c r="EO103" s="5">
        <f t="shared" si="217"/>
        <v>85.33</v>
      </c>
      <c r="EP103" s="79"/>
      <c r="EQ103" s="212">
        <f>IF(EO103&gt;0,(EO103+SUM(EP$11:EP103))/EN$6-1,"N/A")</f>
        <v>-5.8560623424250835E-3</v>
      </c>
      <c r="ER103" s="344">
        <f>IF(VLOOKUP(ER$4,Transactions!$C$26:$M$34,7,FALSE)&gt;EM103,0,IF(IFERROR(VLOOKUP(ER$4,Transactions!$C$45:$N140,8,FALSE),0)&gt;EM103,VLOOKUP(ER$4,Transactions!$C$26:$M$34,5,FALSE),VLOOKUP(ER$4,Transactions!$C$26:$M$34,5,FALSE)-IFERROR(VLOOKUP(ER$4,Transactions!$C$45:$N$47,5,FALSE),0)))</f>
        <v>0</v>
      </c>
      <c r="ET103" s="315">
        <f t="shared" si="135"/>
        <v>43235</v>
      </c>
      <c r="EU103" s="88">
        <f>VLOOKUP(ET103,'Price Data'!$B$4:$AD$1048576,MATCH(EY$4,'Price Data'!$B$2:$AE$2,0),FALSE)</f>
        <v>82.95</v>
      </c>
      <c r="EV103" s="5">
        <f t="shared" si="218"/>
        <v>82.95</v>
      </c>
      <c r="EW103" s="79"/>
      <c r="EX103" s="212">
        <f>IF(EV103&gt;0,(EV103+SUM(EW$11:EW103))/EU$6-1,"N/A")</f>
        <v>-3.99359194415837E-2</v>
      </c>
      <c r="EY103" s="344">
        <f>IF(VLOOKUP(EY$4,Transactions!$C$26:$M$34,7,FALSE)&gt;ET103,0,IF(IFERROR(VLOOKUP(EY$4,Transactions!$C$45:$N140,8,FALSE),0)&gt;ET103,VLOOKUP(EY$4,Transactions!$C$26:$M$34,5,FALSE),VLOOKUP(EY$4,Transactions!$C$26:$M$34,5,FALSE)-IFERROR(VLOOKUP(EY$4,Transactions!$C$45:$N$47,5,FALSE),0)))</f>
        <v>12.608879734523402</v>
      </c>
      <c r="FA103" s="315">
        <f t="shared" si="136"/>
        <v>43235</v>
      </c>
      <c r="FB103" s="88">
        <f>VLOOKUP(FA103,'Price Data'!$B$4:$AD$1048576,MATCH(FF$4,'Price Data'!$B$2:$AE$2,0),FALSE)</f>
        <v>49.52</v>
      </c>
      <c r="FC103" s="5">
        <f t="shared" si="219"/>
        <v>49.52</v>
      </c>
      <c r="FD103" s="79"/>
      <c r="FE103" s="212">
        <f>IF(FC103&gt;0,(FC103+SUM(FD$11:FD103))/FB$6-1,"N/A")</f>
        <v>-2.5511995318899916E-2</v>
      </c>
      <c r="FF103" s="344">
        <f>IF(VLOOKUP(FF$4,Transactions!$C$26:$M$34,7,FALSE)&gt;FA103,0,IF(IFERROR(VLOOKUP(FF$4,Transactions!$C$45:$N140,8,FALSE),0)&gt;FA103,VLOOKUP(FF$4,Transactions!$C$26:$M$34,5,FALSE),VLOOKUP(FF$4,Transactions!$C$26:$M$34,5,FALSE)-IFERROR(VLOOKUP(FF$4,Transactions!$C$45:$N$47,5,FALSE),0)))</f>
        <v>20.356738833625901</v>
      </c>
      <c r="FH103" s="315">
        <f t="shared" si="137"/>
        <v>43235</v>
      </c>
      <c r="FI103" s="88">
        <f>VLOOKUP(FH103,'Price Data'!$B$4:$AD$1048576,MATCH(FM$4,'Price Data'!$B$2:$AE$2,0),FALSE)</f>
        <v>24.14</v>
      </c>
      <c r="FJ103" s="5">
        <f t="shared" si="220"/>
        <v>24.14</v>
      </c>
      <c r="FK103" s="79"/>
      <c r="FL103" s="212">
        <f>IF(FJ103&gt;0,(FJ103+SUM(FK$11:FK103))/FI$6-1,"N/A")</f>
        <v>-1.7248459958932871E-3</v>
      </c>
      <c r="FM103" s="344">
        <f>IF(VLOOKUP(FM$4,Transactions!$C$26:$M$34,7,FALSE)&gt;FH103,0,IF(IFERROR(VLOOKUP(FM$4,Transactions!$C$45:$N140,8,FALSE),0)&gt;FH103,VLOOKUP(FM$4,Transactions!$C$26:$M$34,5,FALSE),VLOOKUP(FM$4,Transactions!$C$26:$M$34,5,FALSE)-IFERROR(VLOOKUP(FM$4,Transactions!$C$45:$N$47,5,FALSE),0)))</f>
        <v>64.516221765913755</v>
      </c>
      <c r="FO103" s="315">
        <f t="shared" si="138"/>
        <v>43235</v>
      </c>
      <c r="FP103" s="88">
        <f>VLOOKUP(FO103,'Price Data'!$B$4:$AD$1048576,MATCH(FT$4,'Price Data'!$B$2:$AE$2,0),FALSE)</f>
        <v>100.63</v>
      </c>
      <c r="FQ103" s="5">
        <f t="shared" si="221"/>
        <v>100.63</v>
      </c>
      <c r="FR103" s="79"/>
      <c r="FS103" s="212">
        <f>IF(FQ103&gt;0,(FQ103+SUM(FR$11:FR103))/FP$6-1,"N/A")</f>
        <v>-4.022923178933413E-2</v>
      </c>
      <c r="FT103" s="344">
        <f>IF(VLOOKUP(FT$4,Transactions!$C$26:$M$34,7,FALSE)&gt;FO103,0,IF(IFERROR(VLOOKUP(FT$4,Transactions!$C$45:$N140,8,FALSE),0)&gt;FO103,VLOOKUP(FT$4,Transactions!$C$26:$M$34,5,FALSE),VLOOKUP(FT$4,Transactions!$C$26:$M$34,5,FALSE)-IFERROR(VLOOKUP(FT$4,Transactions!$C$45:$N$47,5,FALSE),0)))</f>
        <v>4.6685611442644692</v>
      </c>
      <c r="FV103" s="315">
        <f t="shared" si="139"/>
        <v>43235</v>
      </c>
      <c r="FW103" s="88">
        <f>VLOOKUP(FV103,'Price Data'!$B$4:$AD$1048576,MATCH(GA$4,'Price Data'!$B$2:$AE$2,0),FALSE)</f>
        <v>108.23</v>
      </c>
      <c r="FX103" s="5">
        <f t="shared" si="222"/>
        <v>0</v>
      </c>
      <c r="FY103" s="79"/>
      <c r="FZ103" s="212" t="str">
        <f>IF(FX103&gt;0,(FX103+SUM(FY$11:FY103))/FW$6-1,"N/A")</f>
        <v>N/A</v>
      </c>
      <c r="GA103" s="344">
        <f>IF(VLOOKUP(GA$4,Transactions!$C$26:$M$34,7,FALSE)&gt;FV103,0,IF(IFERROR(VLOOKUP(GA$4,Transactions!$C$45:$N140,8,FALSE),0)&gt;FV103,VLOOKUP(GA$4,Transactions!$C$26:$M$34,5,FALSE),VLOOKUP(GA$4,Transactions!$C$26:$M$34,5,FALSE)-IFERROR(VLOOKUP(GA$4,Transactions!$C$45:$N$47,5,FALSE),0)))</f>
        <v>0</v>
      </c>
      <c r="GD103" s="315">
        <f t="shared" si="140"/>
        <v>43235</v>
      </c>
      <c r="GE103" s="88">
        <f>VLOOKUP(GD103,'Price Data'!$B$4:$AD$1048576,MATCH(GI$4,'Price Data'!$B$2:$AE$2,0),FALSE)</f>
        <v>1609.6489999999999</v>
      </c>
      <c r="GF103" s="5">
        <f t="shared" si="223"/>
        <v>1609.6489999999999</v>
      </c>
      <c r="GH103" s="212">
        <f>IF(GF103&gt;0,(GF103+SUM(GG$11:GG103))/GE$6-1,"N/A")</f>
        <v>1.6982252633042094E-2</v>
      </c>
      <c r="GI103" s="374">
        <v>0.5</v>
      </c>
      <c r="GK103" s="315">
        <f t="shared" si="141"/>
        <v>43235</v>
      </c>
      <c r="GL103" s="88">
        <f>VLOOKUP(GK103,'Price Data'!$B$4:$AD$1048576,MATCH(GP$4,'Price Data'!$B$2:$AE$2,0),FALSE)</f>
        <v>2119.98</v>
      </c>
      <c r="GM103" s="5">
        <f t="shared" si="112"/>
        <v>2119.98</v>
      </c>
      <c r="GN103" s="79"/>
      <c r="GO103" s="212">
        <f>IF(GM103&gt;0,(GM103+SUM(GN$11:GN103))/GL$6-1,"N/A")</f>
        <v>7.858518148755822E-3</v>
      </c>
      <c r="GP103" s="374">
        <v>0.2</v>
      </c>
      <c r="GR103" s="315">
        <f t="shared" si="142"/>
        <v>43235</v>
      </c>
      <c r="GS103" s="88">
        <f>VLOOKUP(GR103,'Price Data'!$B$4:$AD$1048576,MATCH(GW$4,'Price Data'!$B$2:$AE$2,0),FALSE)</f>
        <v>1989.01</v>
      </c>
      <c r="GT103" s="5">
        <f t="shared" si="224"/>
        <v>1989.01</v>
      </c>
      <c r="GV103" s="212">
        <f>IF(GT103&gt;0,(GT103+SUM(GU$11:GU103))/GS$6-1,"N/A")</f>
        <v>-2.8030121630008176E-2</v>
      </c>
      <c r="GW103" s="374">
        <v>0.3</v>
      </c>
    </row>
    <row r="104" spans="1:205" x14ac:dyDescent="0.25">
      <c r="A104">
        <v>94</v>
      </c>
      <c r="B104" s="315">
        <f>'Price Data'!B98</f>
        <v>43236</v>
      </c>
      <c r="C104" s="200">
        <f t="shared" si="143"/>
        <v>21890.912368127443</v>
      </c>
      <c r="D104" s="200">
        <f t="shared" si="113"/>
        <v>9.66</v>
      </c>
      <c r="E104" s="200">
        <f t="shared" si="198"/>
        <v>6019.783694725862</v>
      </c>
      <c r="F104" s="200">
        <f t="shared" si="114"/>
        <v>0</v>
      </c>
      <c r="I104" s="315">
        <f t="shared" si="115"/>
        <v>43236</v>
      </c>
      <c r="J104" s="88">
        <f>VLOOKUP(I104,'Price Data'!$B$4:$AD$1048576,MATCH(N$4,'Price Data'!$B$2:$AE$2,0),FALSE)</f>
        <v>66.13</v>
      </c>
      <c r="K104" s="5">
        <f t="shared" si="86"/>
        <v>0</v>
      </c>
      <c r="M104" s="212" t="str">
        <f>IF(K104&gt;0,(K104+SUM(L$11:L104))/J$6-1,"N/A")</f>
        <v>N/A</v>
      </c>
      <c r="N104" s="344">
        <f>IF(VLOOKUP(N$4,Transactions!$C$5:$M$23,7,FALSE)&gt;I104,0,IF(IFERROR(VLOOKUP(N$4,Transactions!$C$39:$N$42,8,FALSE),0)&gt;I104,VLOOKUP(N$4,Transactions!$C$5:$M$23,5,FALSE),VLOOKUP(N$4,Transactions!$C$5:$M$23,5,FALSE)-IFERROR(VLOOKUP(N$4,Transactions!$C$39:$N$42,5,FALSE),0)))</f>
        <v>0</v>
      </c>
      <c r="P104" s="315">
        <f t="shared" si="116"/>
        <v>43236</v>
      </c>
      <c r="Q104" s="88">
        <f>VLOOKUP(P104,'Price Data'!$B$4:$AD$1048576,MATCH(U$4,'Price Data'!$B$2:$AE$2,0),FALSE)</f>
        <v>59.64</v>
      </c>
      <c r="R104" s="5">
        <f t="shared" si="199"/>
        <v>59.64</v>
      </c>
      <c r="T104" s="212">
        <f>IF(R104&gt;0,(R104+SUM(S$11:S104))/Q$6-1,"N/A")</f>
        <v>5.0925110132158613E-2</v>
      </c>
      <c r="U104" s="344">
        <f>IF(VLOOKUP(U$4,Transactions!$C$5:$M$23,7,FALSE)&gt;P104,0,IF(IFERROR(VLOOKUP(U$4,Transactions!$C$39:$N$42,8,FALSE),0)&gt;P104,VLOOKUP(U$4,Transactions!$C$5:$M$23,5,FALSE),VLOOKUP(U$4,Transactions!$C$5:$M$23,5,FALSE)-IFERROR(VLOOKUP(U$4,Transactions!$C$39:$N$42,5,FALSE),0)))</f>
        <v>20</v>
      </c>
      <c r="W104" s="315">
        <f t="shared" si="117"/>
        <v>43236</v>
      </c>
      <c r="X104" s="88">
        <f>VLOOKUP(W104,'Price Data'!$B$4:$AD$1048576,MATCH(AB$4,'Price Data'!$B$2:$AE$2,0),FALSE)</f>
        <v>105.04</v>
      </c>
      <c r="Y104" s="5">
        <f t="shared" si="200"/>
        <v>105.04</v>
      </c>
      <c r="Z104" s="79"/>
      <c r="AA104" s="212">
        <f>IF(Y104&gt;0,(Y104+SUM(Z$11:Z104))/X$6-1,"N/A")</f>
        <v>4.1960123003670358E-2</v>
      </c>
      <c r="AB104" s="344">
        <f>IF(VLOOKUP(AB$4,Transactions!$C$5:$M$23,7,FALSE)&gt;W104,0,IF(IFERROR(VLOOKUP(AB$4,Transactions!$C$39:$N$42,8,FALSE),0)&gt;W104,VLOOKUP(AB$4,Transactions!$C$5:$M$23,5,FALSE),VLOOKUP(AB$4,Transactions!$C$5:$M$23,5,FALSE)-IFERROR(VLOOKUP(AB$4,Transactions!$C$39:$N$42,5,FALSE),0)))</f>
        <v>12</v>
      </c>
      <c r="AD104" s="315">
        <f t="shared" si="118"/>
        <v>43236</v>
      </c>
      <c r="AE104" s="88">
        <f>VLOOKUP(AD104,'Price Data'!$B$4:$AD$1048576,MATCH(AI$4,'Price Data'!$B$2:$AE$2,0),FALSE)</f>
        <v>68.56</v>
      </c>
      <c r="AF104" s="5">
        <f t="shared" si="201"/>
        <v>68.56</v>
      </c>
      <c r="AG104" s="79"/>
      <c r="AH104" s="212">
        <f>IF(AF104&gt;0,(AF104+SUM(AG$11:AG104))/AE$6-1,"N/A")</f>
        <v>-5.9920471685177668E-2</v>
      </c>
      <c r="AI104" s="344">
        <f>IF(VLOOKUP(AI$4,Transactions!$C$5:$M$23,7,FALSE)&gt;AD104,0,IF(IFERROR(VLOOKUP(AI$4,Transactions!$C$39:$N$42,8,FALSE),0)&gt;AD104,VLOOKUP(AI$4,Transactions!$C$5:$M$23,5,FALSE),VLOOKUP(AI$4,Transactions!$C$5:$M$23,5,FALSE)-IFERROR(VLOOKUP(AI$4,Transactions!$C$39:$N$42,5,FALSE),0)))</f>
        <v>16</v>
      </c>
      <c r="AK104" s="315">
        <f t="shared" si="119"/>
        <v>43236</v>
      </c>
      <c r="AL104" s="88">
        <f>VLOOKUP(AK104,'Price Data'!$B$4:$AD$1048576,MATCH(AP$4,'Price Data'!$B$2:$AE$2,0),FALSE)</f>
        <v>461.04</v>
      </c>
      <c r="AM104" s="5">
        <f t="shared" si="202"/>
        <v>461.04</v>
      </c>
      <c r="AN104" s="79"/>
      <c r="AO104" s="212">
        <f>IF(AM104&gt;0,(AM104+SUM(AN$11:AN104))/AL$6-1,"N/A")</f>
        <v>0.10598282396967806</v>
      </c>
      <c r="AP104" s="344">
        <f>IF(VLOOKUP(AP$4,Transactions!$C$5:$M$23,7,FALSE)&gt;AK104,0,IF(IFERROR(VLOOKUP(AP$4,Transactions!$C$39:$N$42,8,FALSE),0)&gt;AK104,VLOOKUP(AP$4,Transactions!$C$5:$M$23,5,FALSE),VLOOKUP(AP$4,Transactions!$C$5:$M$23,5,FALSE)-IFERROR(VLOOKUP(AP$4,Transactions!$C$39:$N$42,5,FALSE),0)))</f>
        <v>3</v>
      </c>
      <c r="AR104" s="315">
        <f t="shared" si="120"/>
        <v>43236</v>
      </c>
      <c r="AS104" s="88">
        <f>VLOOKUP(AR104,'Price Data'!$B$4:$AD$1048576,MATCH(AW$4,'Price Data'!$B$2:$AE$2,0),FALSE)</f>
        <v>105.04</v>
      </c>
      <c r="AT104" s="5">
        <f t="shared" si="203"/>
        <v>105.04</v>
      </c>
      <c r="AU104" s="79"/>
      <c r="AV104" s="212">
        <f>IF(AT104&gt;0,(AT104+SUM(AU$11:AU104))/AS$6-1,"N/A")</f>
        <v>0.11814345991561193</v>
      </c>
      <c r="AW104" s="344">
        <f>IF(VLOOKUP(AW$4,Transactions!$C$5:$M$23,7,FALSE)&gt;AR104,0,IF(IFERROR(VLOOKUP(AW$4,Transactions!$C$39:$N$42,8,FALSE),0)&gt;AR104,VLOOKUP(AW$4,Transactions!$C$5:$M$23,5,FALSE),VLOOKUP(AW$4,Transactions!$C$5:$M$23,5,FALSE)-IFERROR(VLOOKUP(AW$4,Transactions!$C$39:$N$42,5,FALSE),0)))</f>
        <v>10</v>
      </c>
      <c r="AY104" s="315">
        <f t="shared" si="121"/>
        <v>43236</v>
      </c>
      <c r="AZ104" s="88">
        <f>VLOOKUP(AY104,'Price Data'!$B$4:$AD$1048576,MATCH(BD$4,'Price Data'!$B$2:$AE$2,0),FALSE)</f>
        <v>128.77000000000001</v>
      </c>
      <c r="BA104" s="5">
        <f t="shared" si="204"/>
        <v>128.77000000000001</v>
      </c>
      <c r="BB104" s="79"/>
      <c r="BC104" s="212">
        <f>IF(BA104&gt;0,(BA104+SUM(BB$11:BB104))/AZ$6-1,"N/A")</f>
        <v>0.11104400345125121</v>
      </c>
      <c r="BD104" s="344">
        <f>IF(VLOOKUP(BD$4,Transactions!$C$5:$M$23,7,FALSE)&gt;AY104,0,IF(IFERROR(VLOOKUP(BD$4,Transactions!$C$39:$N$42,8,FALSE),0)&gt;AY104,VLOOKUP(BD$4,Transactions!$C$5:$M$23,5,FALSE),VLOOKUP(BD$4,Transactions!$C$5:$M$23,5,FALSE)-IFERROR(VLOOKUP(BD$4,Transactions!$C$39:$N$42,5,FALSE),0)))</f>
        <v>9</v>
      </c>
      <c r="BF104" s="315">
        <f t="shared" si="122"/>
        <v>43236</v>
      </c>
      <c r="BG104" s="88">
        <f>VLOOKUP(BF104,'Price Data'!$B$4:$AD$1048576,MATCH(BK$4,'Price Data'!$B$2:$AE$2,0),FALSE)</f>
        <v>52.21</v>
      </c>
      <c r="BH104" s="5">
        <f t="shared" si="205"/>
        <v>52.21</v>
      </c>
      <c r="BI104" s="79"/>
      <c r="BJ104" s="212">
        <f>IF(BH104&gt;0,(BH104+SUM(BI$11:BI104))/BG$6-1,"N/A")</f>
        <v>-0.13495430809399478</v>
      </c>
      <c r="BK104" s="344">
        <f>IF(VLOOKUP(BK$4,Transactions!$C$5:$M$23,7,FALSE)&gt;BF104,0,IF(IFERROR(VLOOKUP(BK$4,Transactions!$C$39:$N$42,8,FALSE),0)&gt;BF104,VLOOKUP(BK$4,Transactions!$C$5:$M$23,5,FALSE),VLOOKUP(BK$4,Transactions!$C$5:$M$23,5,FALSE)-IFERROR(VLOOKUP(BK$4,Transactions!$C$39:$N$42,5,FALSE),0)))</f>
        <v>10</v>
      </c>
      <c r="BM104" s="315">
        <f t="shared" si="123"/>
        <v>43236</v>
      </c>
      <c r="BN104" s="88">
        <f>VLOOKUP(BM104,'Price Data'!$B$4:$AD$1048576,MATCH(BR$4,'Price Data'!$B$2:$AE$2,0),FALSE)</f>
        <v>55.17</v>
      </c>
      <c r="BO104" s="5">
        <f t="shared" si="206"/>
        <v>55.17</v>
      </c>
      <c r="BP104" s="79"/>
      <c r="BQ104" s="212">
        <f>IF(BO104&gt;0,(BO104+SUM(BP$11:BP104))/BN$6-1,"N/A")</f>
        <v>8.1181533646322412E-2</v>
      </c>
      <c r="BR104" s="344">
        <f>IF(VLOOKUP(BR$4,Transactions!$C$5:$M$23,7,FALSE)&gt;BM104,0,IF(IFERROR(VLOOKUP(BR$4,Transactions!$C$39:$N$42,8,FALSE),0)&gt;BM104,VLOOKUP(BR$4,Transactions!$C$5:$M$23,5,FALSE),VLOOKUP(BR$4,Transactions!$C$5:$M$23,5,FALSE)-IFERROR(VLOOKUP(BR$4,Transactions!$C$39:$N$42,5,FALSE),0)))</f>
        <v>12</v>
      </c>
      <c r="BT104" s="315">
        <f t="shared" si="124"/>
        <v>43236</v>
      </c>
      <c r="BU104" s="88">
        <f>VLOOKUP(BT104,'Price Data'!$B$4:$AD$1048576,MATCH(BY$4,'Price Data'!$B$2:$AE$2,0),FALSE)</f>
        <v>88.28</v>
      </c>
      <c r="BV104" s="5">
        <f t="shared" si="207"/>
        <v>88.28</v>
      </c>
      <c r="BW104" s="79"/>
      <c r="BX104" s="212">
        <f>IF(BV104&gt;0,(BV104+SUM(BW$11:BW104))/BU$6-1,"N/A")</f>
        <v>-1.5513257784134593E-2</v>
      </c>
      <c r="BY104" s="344">
        <f>IF(VLOOKUP(BY$4,Transactions!$C$5:$M$23,7,FALSE)&gt;BT104,0,IF(IFERROR(VLOOKUP(BY$4,Transactions!$C$39:$N$42,8,FALSE),0)&gt;BT104,VLOOKUP(BY$4,Transactions!$C$5:$M$23,5,FALSE),VLOOKUP(BY$4,Transactions!$C$5:$M$23,5,FALSE)-IFERROR(VLOOKUP(BY$4,Transactions!$C$39:$N$42,5,FALSE),0)))</f>
        <v>11</v>
      </c>
      <c r="CA104" s="315">
        <f t="shared" si="125"/>
        <v>43236</v>
      </c>
      <c r="CB104" s="88">
        <f>VLOOKUP(CA104,'Price Data'!$B$4:$AD$1048576,MATCH(CF$4,'Price Data'!$B$2:$AE$2,0),FALSE)</f>
        <v>221.46</v>
      </c>
      <c r="CC104" s="5">
        <f t="shared" si="208"/>
        <v>221.46</v>
      </c>
      <c r="CD104" s="79"/>
      <c r="CE104" s="212">
        <f>IF(CC104&gt;0,(CC104+SUM(CD$11:CD104))/CB$6-1,"N/A")</f>
        <v>-2.5593909961937222E-2</v>
      </c>
      <c r="CF104" s="344">
        <f>IF(VLOOKUP(CF$4,Transactions!$C$5:$M$23,7,FALSE)&gt;CA104,0,IF(IFERROR(VLOOKUP(CF$4,Transactions!$C$39:$N$42,8,FALSE),0)&gt;CA104,VLOOKUP(CF$4,Transactions!$C$5:$M$23,5,FALSE),VLOOKUP(CF$4,Transactions!$C$5:$M$23,5,FALSE)-IFERROR(VLOOKUP(CF$4,Transactions!$C$39:$N$42,5,FALSE),0)))</f>
        <v>6</v>
      </c>
      <c r="CH104" s="315">
        <f t="shared" si="126"/>
        <v>43236</v>
      </c>
      <c r="CI104" s="88">
        <f>VLOOKUP(CH104,'Price Data'!$B$4:$AD$1048576,MATCH(CM$4,'Price Data'!$B$2:$AE$2,0),FALSE)</f>
        <v>77.819999999999993</v>
      </c>
      <c r="CJ104" s="5">
        <f t="shared" si="209"/>
        <v>77.819999999999993</v>
      </c>
      <c r="CK104" s="79"/>
      <c r="CL104" s="212">
        <f>IF(CJ104&gt;0,(CJ104+SUM(CK$11:CK104))/CI$6-1,"N/A")</f>
        <v>5.7049714751426173E-2</v>
      </c>
      <c r="CM104" s="344">
        <f>IF(VLOOKUP(CM$4,Transactions!$C$5:$M$23,7,FALSE)&gt;CH104,0,IF(IFERROR(VLOOKUP(CM$4,Transactions!$C$39:$N$42,8,FALSE),0)&gt;CH104,VLOOKUP(CM$4,Transactions!$C$5:$M$23,5,FALSE),VLOOKUP(CM$4,Transactions!$C$5:$M$23,5,FALSE)-IFERROR(VLOOKUP(CM$4,Transactions!$C$39:$N$42,5,FALSE),0)))</f>
        <v>19</v>
      </c>
      <c r="CO104" s="315">
        <f t="shared" si="127"/>
        <v>43236</v>
      </c>
      <c r="CP104" s="88">
        <f>VLOOKUP(CO104,'Price Data'!$B$4:$AD$1048576,MATCH(CT$4,'Price Data'!$B$2:$AE$2,0),FALSE)</f>
        <v>127.77</v>
      </c>
      <c r="CQ104" s="5">
        <f t="shared" si="210"/>
        <v>127.77</v>
      </c>
      <c r="CR104" s="79"/>
      <c r="CS104" s="212">
        <f>IF(CQ104&gt;0,(CQ104+SUM(CR$11:CR104))/CP$6-1,"N/A")</f>
        <v>0.13981844072623706</v>
      </c>
      <c r="CT104" s="344">
        <f>IF(VLOOKUP(CT$4,Transactions!$C$5:$M$23,7,FALSE)&gt;CO104,0,IF(IFERROR(VLOOKUP(CT$4,Transactions!$C$39:$N$42,8,FALSE),0)&gt;CO104,VLOOKUP(CT$4,Transactions!$C$5:$M$23,5,FALSE),VLOOKUP(CT$4,Transactions!$C$5:$M$23,5,FALSE)-IFERROR(VLOOKUP(CT$4,Transactions!$C$39:$N$42,5,FALSE),0)))</f>
        <v>7</v>
      </c>
      <c r="CV104" s="315">
        <f t="shared" si="128"/>
        <v>43236</v>
      </c>
      <c r="CW104" s="88">
        <f>VLOOKUP(CV104,'Price Data'!$B$4:$AD$1048576,MATCH(DA$4,'Price Data'!$B$2:$AE$2,0),FALSE)</f>
        <v>196.39</v>
      </c>
      <c r="CX104" s="5">
        <f t="shared" si="211"/>
        <v>196.39</v>
      </c>
      <c r="CY104" s="79"/>
      <c r="CZ104" s="212">
        <f>IF(CX104&gt;0,(CX104+SUM(CY$11:CY104))/CW$6-1,"N/A")</f>
        <v>4.6238902769655921E-2</v>
      </c>
      <c r="DA104" s="344">
        <f>IF(VLOOKUP(DA$4,Transactions!$C$5:$M$23,7,FALSE)&gt;CV104,0,IF(IFERROR(VLOOKUP(DA$4,Transactions!$C$39:$N$42,8,FALSE),0)&gt;CV104,VLOOKUP(DA$4,Transactions!$C$5:$M$23,5,FALSE),VLOOKUP(DA$4,Transactions!$C$5:$M$23,5,FALSE)-IFERROR(VLOOKUP(DA$4,Transactions!$C$39:$N$42,5,FALSE),0)))</f>
        <v>9.4038062835574934</v>
      </c>
      <c r="DC104" s="315">
        <f t="shared" si="129"/>
        <v>43236</v>
      </c>
      <c r="DD104" s="88">
        <f>VLOOKUP(DC104,'Price Data'!$B$4:$AD$1048576,MATCH(DH$4,'Price Data'!$B$2:$AE$2,0),FALSE)</f>
        <v>161.81</v>
      </c>
      <c r="DE104" s="5">
        <f t="shared" si="212"/>
        <v>161.81</v>
      </c>
      <c r="DF104" s="79"/>
      <c r="DG104" s="212">
        <f>IF(DE104&gt;0,(DE104+SUM(DF$11:DF104))/DD$6-1,"N/A")</f>
        <v>2.7091104507808161E-2</v>
      </c>
      <c r="DH104" s="344">
        <f>IF(VLOOKUP(DH$4,Transactions!$C$5:$M$23,7,FALSE)&gt;DC104,0,IF(IFERROR(VLOOKUP(DH$4,Transactions!$C$39:$N$42,8,FALSE),0)&gt;DC104,VLOOKUP(DH$4,Transactions!$C$5:$M$23,5,FALSE),VLOOKUP(DH$4,Transactions!$C$5:$M$23,5,FALSE)-IFERROR(VLOOKUP(DH$4,Transactions!$C$39:$N$42,5,FALSE),0)))</f>
        <v>17.508490526540918</v>
      </c>
      <c r="DJ104" s="315">
        <f t="shared" si="130"/>
        <v>43236</v>
      </c>
      <c r="DK104" s="88">
        <f>VLOOKUP(DJ104,'Price Data'!$B$4:$AD$1048576,MATCH(DO$4,'Price Data'!$B$2:$AE$2,0),FALSE)</f>
        <v>247.12</v>
      </c>
      <c r="DL104" s="5">
        <f t="shared" si="213"/>
        <v>247.12</v>
      </c>
      <c r="DN104" s="212">
        <f>IF(DL104&gt;0,(DL104+SUM(DM$11:DM104))/DK$6-1,"N/A")</f>
        <v>-7.4952903924004888E-3</v>
      </c>
      <c r="DO104" s="344">
        <f>IF(VLOOKUP(DO$4,Transactions!$C$5:$M$23,7,FALSE)&gt;DJ104,0,IF(IFERROR(VLOOKUP(DO$4,Transactions!$C$39:$N$42,8,FALSE),0)&gt;DJ104,VLOOKUP(DO$4,Transactions!$C$5:$M$23,5,FALSE),VLOOKUP(DO$4,Transactions!$C$5:$M$23,5,FALSE)-IFERROR(VLOOKUP(DO$4,Transactions!$C$39:$N$42,5,FALSE),0)))</f>
        <v>8</v>
      </c>
      <c r="DQ104" s="315">
        <f t="shared" si="131"/>
        <v>43236</v>
      </c>
      <c r="DR104" s="88">
        <f>VLOOKUP(DQ104,'Price Data'!$B$4:$AD$1048576,MATCH(DV$4,'Price Data'!$B$2:$AE$2,0),FALSE)</f>
        <v>97.15</v>
      </c>
      <c r="DS104" s="5">
        <f t="shared" si="214"/>
        <v>97.15</v>
      </c>
      <c r="DT104" s="79">
        <v>0.42</v>
      </c>
      <c r="DU104" s="212">
        <f>IF(DS104&gt;0,(DS104+SUM(DT$11:DT104))/DR$6-1,"N/A")</f>
        <v>0.14554594341828397</v>
      </c>
      <c r="DV104" s="344">
        <f>IF(VLOOKUP(DV$4,Transactions!$C$5:$M$23,7,FALSE)&gt;DQ104,0,IF(IFERROR(VLOOKUP(DV$4,Transactions!$C$39:$N$42,8,FALSE),0)&gt;DQ104,VLOOKUP(DV$4,Transactions!$C$5:$M$23,5,FALSE),VLOOKUP(DV$4,Transactions!$C$5:$M$23,5,FALSE)-IFERROR(VLOOKUP(DV$4,Transactions!$C$39:$N$42,5,FALSE),0)))</f>
        <v>23</v>
      </c>
      <c r="DX104" s="315">
        <f t="shared" si="132"/>
        <v>43236</v>
      </c>
      <c r="DY104" s="88">
        <f>VLOOKUP(DX104,'Price Data'!$B$4:$AD$1048576,MATCH(EC$4,'Price Data'!$B$2:$AE$2,0),FALSE)</f>
        <v>71.34</v>
      </c>
      <c r="DZ104" s="5">
        <f t="shared" si="215"/>
        <v>0</v>
      </c>
      <c r="EA104" s="79"/>
      <c r="EB104" s="212" t="str">
        <f>IF(DZ104&gt;0,(DZ104+SUM(EA$11:EA104))/DY$6-1,"N/A")</f>
        <v>N/A</v>
      </c>
      <c r="EC104" s="344">
        <f>IF(VLOOKUP(EC$4,Transactions!$C$5:$M$23,7,FALSE)&gt;DX104,0,IF(IFERROR(VLOOKUP(EC$4,Transactions!$C$39:$N$42,8,FALSE),0)&gt;DX104,VLOOKUP(EC$4,Transactions!$C$5:$M$23,5,FALSE),VLOOKUP(EC$4,Transactions!$C$5:$M$23,5,FALSE)-IFERROR(VLOOKUP(EC$4,Transactions!$C$39:$N$42,5,FALSE),0)))</f>
        <v>0</v>
      </c>
      <c r="EF104" s="315">
        <f t="shared" si="133"/>
        <v>43236</v>
      </c>
      <c r="EG104" s="88">
        <f>VLOOKUP(EF104,'Price Data'!$B$4:$AD$1048576,MATCH(EK$4,'Price Data'!$B$2:$AE$2,0),FALSE)</f>
        <v>10.71</v>
      </c>
      <c r="EH104" s="5">
        <f t="shared" si="216"/>
        <v>10.71</v>
      </c>
      <c r="EI104" s="79"/>
      <c r="EJ104" s="212">
        <f>IF(EH104&gt;0,(EH104+SUM(EI$11:EI104))/EG$6-1,"N/A")</f>
        <v>-2.6022304832712395E-3</v>
      </c>
      <c r="EK104" s="344">
        <f>IF(VLOOKUP(EK$4,Transactions!$C$26:$M$34,7,FALSE)&gt;EF104,0,IF(IFERROR(VLOOKUP(EK$4,Transactions!$C$45:$N141,8,FALSE),0)&gt;EF104,VLOOKUP(EK$4,Transactions!$C$26:$M$34,5,FALSE),VLOOKUP(EK$4,Transactions!$C$26:$M$34,5,FALSE)-IFERROR(VLOOKUP(EK$4,Transactions!$C$45:$N$47,5,FALSE),0)))</f>
        <v>181.2267657992565</v>
      </c>
      <c r="EM104" s="315">
        <f t="shared" si="134"/>
        <v>43236</v>
      </c>
      <c r="EN104" s="88">
        <f>VLOOKUP(EM104,'Price Data'!$B$4:$AD$1048576,MATCH(ER$4,'Price Data'!$B$2:$AE$2,0),FALSE)</f>
        <v>85.44</v>
      </c>
      <c r="EO104" s="5">
        <f t="shared" si="217"/>
        <v>85.44</v>
      </c>
      <c r="EP104" s="79"/>
      <c r="EQ104" s="212">
        <f>IF(EO104&gt;0,(EO104+SUM(EP$11:EP104))/EN$6-1,"N/A")</f>
        <v>-4.5954618381848222E-3</v>
      </c>
      <c r="ER104" s="344">
        <f>IF(VLOOKUP(ER$4,Transactions!$C$26:$M$34,7,FALSE)&gt;EM104,0,IF(IFERROR(VLOOKUP(ER$4,Transactions!$C$45:$N141,8,FALSE),0)&gt;EM104,VLOOKUP(ER$4,Transactions!$C$26:$M$34,5,FALSE),VLOOKUP(ER$4,Transactions!$C$26:$M$34,5,FALSE)-IFERROR(VLOOKUP(ER$4,Transactions!$C$45:$N$47,5,FALSE),0)))</f>
        <v>0</v>
      </c>
      <c r="ET104" s="315">
        <f t="shared" si="135"/>
        <v>43236</v>
      </c>
      <c r="EU104" s="88">
        <f>VLOOKUP(ET104,'Price Data'!$B$4:$AD$1048576,MATCH(EY$4,'Price Data'!$B$2:$AE$2,0),FALSE)</f>
        <v>82.87</v>
      </c>
      <c r="EV104" s="5">
        <f t="shared" si="218"/>
        <v>82.87</v>
      </c>
      <c r="EW104" s="79"/>
      <c r="EX104" s="212">
        <f>IF(EV104&gt;0,(EV104+SUM(EW$11:EW104))/EU$6-1,"N/A")</f>
        <v>-4.0851355990387805E-2</v>
      </c>
      <c r="EY104" s="344">
        <f>IF(VLOOKUP(EY$4,Transactions!$C$26:$M$34,7,FALSE)&gt;ET104,0,IF(IFERROR(VLOOKUP(EY$4,Transactions!$C$45:$N141,8,FALSE),0)&gt;ET104,VLOOKUP(EY$4,Transactions!$C$26:$M$34,5,FALSE),VLOOKUP(EY$4,Transactions!$C$26:$M$34,5,FALSE)-IFERROR(VLOOKUP(EY$4,Transactions!$C$45:$N$47,5,FALSE),0)))</f>
        <v>12.608879734523402</v>
      </c>
      <c r="FA104" s="315">
        <f t="shared" si="136"/>
        <v>43236</v>
      </c>
      <c r="FB104" s="88">
        <f>VLOOKUP(FA104,'Price Data'!$B$4:$AD$1048576,MATCH(FF$4,'Price Data'!$B$2:$AE$2,0),FALSE)</f>
        <v>49.55</v>
      </c>
      <c r="FC104" s="5">
        <f t="shared" si="219"/>
        <v>49.55</v>
      </c>
      <c r="FD104" s="79"/>
      <c r="FE104" s="212">
        <f>IF(FC104&gt;0,(FC104+SUM(FD$11:FD104))/FB$6-1,"N/A")</f>
        <v>-2.4926857811585879E-2</v>
      </c>
      <c r="FF104" s="344">
        <f>IF(VLOOKUP(FF$4,Transactions!$C$26:$M$34,7,FALSE)&gt;FA104,0,IF(IFERROR(VLOOKUP(FF$4,Transactions!$C$45:$N141,8,FALSE),0)&gt;FA104,VLOOKUP(FF$4,Transactions!$C$26:$M$34,5,FALSE),VLOOKUP(FF$4,Transactions!$C$26:$M$34,5,FALSE)-IFERROR(VLOOKUP(FF$4,Transactions!$C$45:$N$47,5,FALSE),0)))</f>
        <v>20.356738833625901</v>
      </c>
      <c r="FH104" s="315">
        <f t="shared" si="137"/>
        <v>43236</v>
      </c>
      <c r="FI104" s="88">
        <f>VLOOKUP(FH104,'Price Data'!$B$4:$AD$1048576,MATCH(FM$4,'Price Data'!$B$2:$AE$2,0),FALSE)</f>
        <v>24.125</v>
      </c>
      <c r="FJ104" s="5">
        <f t="shared" si="220"/>
        <v>24.125</v>
      </c>
      <c r="FK104" s="79"/>
      <c r="FL104" s="212">
        <f>IF(FJ104&gt;0,(FJ104+SUM(FK$11:FK104))/FI$6-1,"N/A")</f>
        <v>-2.3408624229980246E-3</v>
      </c>
      <c r="FM104" s="344">
        <f>IF(VLOOKUP(FM$4,Transactions!$C$26:$M$34,7,FALSE)&gt;FH104,0,IF(IFERROR(VLOOKUP(FM$4,Transactions!$C$45:$N141,8,FALSE),0)&gt;FH104,VLOOKUP(FM$4,Transactions!$C$26:$M$34,5,FALSE),VLOOKUP(FM$4,Transactions!$C$26:$M$34,5,FALSE)-IFERROR(VLOOKUP(FM$4,Transactions!$C$45:$N$47,5,FALSE),0)))</f>
        <v>64.516221765913755</v>
      </c>
      <c r="FO104" s="315">
        <f t="shared" si="138"/>
        <v>43236</v>
      </c>
      <c r="FP104" s="88">
        <f>VLOOKUP(FO104,'Price Data'!$B$4:$AD$1048576,MATCH(FT$4,'Price Data'!$B$2:$AE$2,0),FALSE)</f>
        <v>100.42</v>
      </c>
      <c r="FQ104" s="5">
        <f t="shared" si="221"/>
        <v>100.42</v>
      </c>
      <c r="FR104" s="79"/>
      <c r="FS104" s="212">
        <f>IF(FQ104&gt;0,(FQ104+SUM(FR$11:FR104))/FP$6-1,"N/A")</f>
        <v>-4.2218433267026567E-2</v>
      </c>
      <c r="FT104" s="344">
        <f>IF(VLOOKUP(FT$4,Transactions!$C$26:$M$34,7,FALSE)&gt;FO104,0,IF(IFERROR(VLOOKUP(FT$4,Transactions!$C$45:$N141,8,FALSE),0)&gt;FO104,VLOOKUP(FT$4,Transactions!$C$26:$M$34,5,FALSE),VLOOKUP(FT$4,Transactions!$C$26:$M$34,5,FALSE)-IFERROR(VLOOKUP(FT$4,Transactions!$C$45:$N$47,5,FALSE),0)))</f>
        <v>4.6685611442644692</v>
      </c>
      <c r="FV104" s="315">
        <f t="shared" si="139"/>
        <v>43236</v>
      </c>
      <c r="FW104" s="88">
        <f>VLOOKUP(FV104,'Price Data'!$B$4:$AD$1048576,MATCH(GA$4,'Price Data'!$B$2:$AE$2,0),FALSE)</f>
        <v>108.46</v>
      </c>
      <c r="FX104" s="5">
        <f t="shared" si="222"/>
        <v>0</v>
      </c>
      <c r="FY104" s="79"/>
      <c r="FZ104" s="212" t="str">
        <f>IF(FX104&gt;0,(FX104+SUM(FY$11:FY104))/FW$6-1,"N/A")</f>
        <v>N/A</v>
      </c>
      <c r="GA104" s="344">
        <f>IF(VLOOKUP(GA$4,Transactions!$C$26:$M$34,7,FALSE)&gt;FV104,0,IF(IFERROR(VLOOKUP(GA$4,Transactions!$C$45:$N141,8,FALSE),0)&gt;FV104,VLOOKUP(GA$4,Transactions!$C$26:$M$34,5,FALSE),VLOOKUP(GA$4,Transactions!$C$26:$M$34,5,FALSE)-IFERROR(VLOOKUP(GA$4,Transactions!$C$45:$N$47,5,FALSE),0)))</f>
        <v>0</v>
      </c>
      <c r="GD104" s="315">
        <f t="shared" si="140"/>
        <v>43236</v>
      </c>
      <c r="GE104" s="88">
        <f>VLOOKUP(GD104,'Price Data'!$B$4:$AD$1048576,MATCH(GI$4,'Price Data'!$B$2:$AE$2,0),FALSE)</f>
        <v>1617.0340000000001</v>
      </c>
      <c r="GF104" s="5">
        <f t="shared" si="223"/>
        <v>1617.0340000000001</v>
      </c>
      <c r="GH104" s="212">
        <f>IF(GF104&gt;0,(GF104+SUM(GG$11:GG104))/GE$6-1,"N/A")</f>
        <v>2.1648123227000937E-2</v>
      </c>
      <c r="GI104" s="374">
        <v>0.5</v>
      </c>
      <c r="GK104" s="315">
        <f t="shared" si="141"/>
        <v>43236</v>
      </c>
      <c r="GL104" s="88">
        <f>VLOOKUP(GK104,'Price Data'!$B$4:$AD$1048576,MATCH(GP$4,'Price Data'!$B$2:$AE$2,0),FALSE)</f>
        <v>2122.9699999999998</v>
      </c>
      <c r="GM104" s="5">
        <f t="shared" si="112"/>
        <v>2122.9699999999998</v>
      </c>
      <c r="GN104" s="79"/>
      <c r="GO104" s="212">
        <f>IF(GM104&gt;0,(GM104+SUM(GN$11:GN104))/GL$6-1,"N/A")</f>
        <v>9.2799923934487882E-3</v>
      </c>
      <c r="GP104" s="374">
        <v>0.2</v>
      </c>
      <c r="GR104" s="315">
        <f t="shared" si="142"/>
        <v>43236</v>
      </c>
      <c r="GS104" s="88">
        <f>VLOOKUP(GR104,'Price Data'!$B$4:$AD$1048576,MATCH(GW$4,'Price Data'!$B$2:$AE$2,0),FALSE)</f>
        <v>1987.75</v>
      </c>
      <c r="GT104" s="5">
        <f t="shared" si="224"/>
        <v>1987.75</v>
      </c>
      <c r="GV104" s="212">
        <f>IF(GT104&gt;0,(GT104+SUM(GU$11:GU104))/GS$6-1,"N/A")</f>
        <v>-2.864584605911924E-2</v>
      </c>
      <c r="GW104" s="374">
        <v>0.3</v>
      </c>
    </row>
    <row r="105" spans="1:205" x14ac:dyDescent="0.25">
      <c r="A105">
        <v>95</v>
      </c>
      <c r="B105" s="315">
        <f>'Price Data'!B99</f>
        <v>43237</v>
      </c>
      <c r="C105" s="200">
        <f t="shared" si="143"/>
        <v>21888.759450988222</v>
      </c>
      <c r="D105" s="200">
        <f t="shared" si="113"/>
        <v>0</v>
      </c>
      <c r="E105" s="200">
        <f t="shared" si="198"/>
        <v>6015.1040605136377</v>
      </c>
      <c r="F105" s="200">
        <f t="shared" si="114"/>
        <v>0</v>
      </c>
      <c r="I105" s="315">
        <f t="shared" si="115"/>
        <v>43237</v>
      </c>
      <c r="J105" s="88">
        <f>VLOOKUP(I105,'Price Data'!$B$4:$AD$1048576,MATCH(N$4,'Price Data'!$B$2:$AE$2,0),FALSE)</f>
        <v>65.760000000000005</v>
      </c>
      <c r="K105" s="5">
        <f t="shared" si="86"/>
        <v>0</v>
      </c>
      <c r="M105" s="212" t="str">
        <f>IF(K105&gt;0,(K105+SUM(L$11:L105))/J$6-1,"N/A")</f>
        <v>N/A</v>
      </c>
      <c r="N105" s="344">
        <f>IF(VLOOKUP(N$4,Transactions!$C$5:$M$23,7,FALSE)&gt;I105,0,IF(IFERROR(VLOOKUP(N$4,Transactions!$C$39:$N$42,8,FALSE),0)&gt;I105,VLOOKUP(N$4,Transactions!$C$5:$M$23,5,FALSE),VLOOKUP(N$4,Transactions!$C$5:$M$23,5,FALSE)-IFERROR(VLOOKUP(N$4,Transactions!$C$39:$N$42,5,FALSE),0)))</f>
        <v>0</v>
      </c>
      <c r="P105" s="315">
        <f t="shared" si="116"/>
        <v>43237</v>
      </c>
      <c r="Q105" s="88">
        <f>VLOOKUP(P105,'Price Data'!$B$4:$AD$1048576,MATCH(U$4,'Price Data'!$B$2:$AE$2,0),FALSE)</f>
        <v>59.78</v>
      </c>
      <c r="R105" s="5">
        <f t="shared" si="199"/>
        <v>59.78</v>
      </c>
      <c r="T105" s="212">
        <f>IF(R105&gt;0,(R105+SUM(S$11:S105))/Q$6-1,"N/A")</f>
        <v>5.3392070484581611E-2</v>
      </c>
      <c r="U105" s="344">
        <f>IF(VLOOKUP(U$4,Transactions!$C$5:$M$23,7,FALSE)&gt;P105,0,IF(IFERROR(VLOOKUP(U$4,Transactions!$C$39:$N$42,8,FALSE),0)&gt;P105,VLOOKUP(U$4,Transactions!$C$5:$M$23,5,FALSE),VLOOKUP(U$4,Transactions!$C$5:$M$23,5,FALSE)-IFERROR(VLOOKUP(U$4,Transactions!$C$39:$N$42,5,FALSE),0)))</f>
        <v>20</v>
      </c>
      <c r="W105" s="315">
        <f t="shared" si="117"/>
        <v>43237</v>
      </c>
      <c r="X105" s="88">
        <f>VLOOKUP(W105,'Price Data'!$B$4:$AD$1048576,MATCH(AB$4,'Price Data'!$B$2:$AE$2,0),FALSE)</f>
        <v>104.34</v>
      </c>
      <c r="Y105" s="5">
        <f t="shared" si="200"/>
        <v>104.34</v>
      </c>
      <c r="Z105" s="79"/>
      <c r="AA105" s="212">
        <f>IF(Y105&gt;0,(Y105+SUM(Z$11:Z105))/X$6-1,"N/A")</f>
        <v>3.5016367423866601E-2</v>
      </c>
      <c r="AB105" s="344">
        <f>IF(VLOOKUP(AB$4,Transactions!$C$5:$M$23,7,FALSE)&gt;W105,0,IF(IFERROR(VLOOKUP(AB$4,Transactions!$C$39:$N$42,8,FALSE),0)&gt;W105,VLOOKUP(AB$4,Transactions!$C$5:$M$23,5,FALSE),VLOOKUP(AB$4,Transactions!$C$5:$M$23,5,FALSE)-IFERROR(VLOOKUP(AB$4,Transactions!$C$39:$N$42,5,FALSE),0)))</f>
        <v>12</v>
      </c>
      <c r="AD105" s="315">
        <f t="shared" si="118"/>
        <v>43237</v>
      </c>
      <c r="AE105" s="88">
        <f>VLOOKUP(AD105,'Price Data'!$B$4:$AD$1048576,MATCH(AI$4,'Price Data'!$B$2:$AE$2,0),FALSE)</f>
        <v>68.64</v>
      </c>
      <c r="AF105" s="5">
        <f t="shared" si="201"/>
        <v>68.64</v>
      </c>
      <c r="AG105" s="79"/>
      <c r="AH105" s="212">
        <f>IF(AF105&gt;0,(AF105+SUM(AG$11:AG105))/AE$6-1,"N/A")</f>
        <v>-5.882352941176483E-2</v>
      </c>
      <c r="AI105" s="344">
        <f>IF(VLOOKUP(AI$4,Transactions!$C$5:$M$23,7,FALSE)&gt;AD105,0,IF(IFERROR(VLOOKUP(AI$4,Transactions!$C$39:$N$42,8,FALSE),0)&gt;AD105,VLOOKUP(AI$4,Transactions!$C$5:$M$23,5,FALSE),VLOOKUP(AI$4,Transactions!$C$5:$M$23,5,FALSE)-IFERROR(VLOOKUP(AI$4,Transactions!$C$39:$N$42,5,FALSE),0)))</f>
        <v>16</v>
      </c>
      <c r="AK105" s="315">
        <f t="shared" si="119"/>
        <v>43237</v>
      </c>
      <c r="AL105" s="88">
        <f>VLOOKUP(AK105,'Price Data'!$B$4:$AD$1048576,MATCH(AP$4,'Price Data'!$B$2:$AE$2,0),FALSE)</f>
        <v>457.92</v>
      </c>
      <c r="AM105" s="5">
        <f t="shared" si="202"/>
        <v>457.92</v>
      </c>
      <c r="AN105" s="79"/>
      <c r="AO105" s="212">
        <f>IF(AM105&gt;0,(AM105+SUM(AN$11:AN105))/AL$6-1,"N/A")</f>
        <v>9.8498296790289208E-2</v>
      </c>
      <c r="AP105" s="344">
        <f>IF(VLOOKUP(AP$4,Transactions!$C$5:$M$23,7,FALSE)&gt;AK105,0,IF(IFERROR(VLOOKUP(AP$4,Transactions!$C$39:$N$42,8,FALSE),0)&gt;AK105,VLOOKUP(AP$4,Transactions!$C$5:$M$23,5,FALSE),VLOOKUP(AP$4,Transactions!$C$5:$M$23,5,FALSE)-IFERROR(VLOOKUP(AP$4,Transactions!$C$39:$N$42,5,FALSE),0)))</f>
        <v>3</v>
      </c>
      <c r="AR105" s="315">
        <f t="shared" si="120"/>
        <v>43237</v>
      </c>
      <c r="AS105" s="88">
        <f>VLOOKUP(AR105,'Price Data'!$B$4:$AD$1048576,MATCH(AW$4,'Price Data'!$B$2:$AE$2,0),FALSE)</f>
        <v>105.32</v>
      </c>
      <c r="AT105" s="5">
        <f t="shared" si="203"/>
        <v>105.32</v>
      </c>
      <c r="AU105" s="79"/>
      <c r="AV105" s="212">
        <f>IF(AT105&gt;0,(AT105+SUM(AU$11:AU105))/AS$6-1,"N/A")</f>
        <v>0.12109704641350194</v>
      </c>
      <c r="AW105" s="344">
        <f>IF(VLOOKUP(AW$4,Transactions!$C$5:$M$23,7,FALSE)&gt;AR105,0,IF(IFERROR(VLOOKUP(AW$4,Transactions!$C$39:$N$42,8,FALSE),0)&gt;AR105,VLOOKUP(AW$4,Transactions!$C$5:$M$23,5,FALSE),VLOOKUP(AW$4,Transactions!$C$5:$M$23,5,FALSE)-IFERROR(VLOOKUP(AW$4,Transactions!$C$39:$N$42,5,FALSE),0)))</f>
        <v>10</v>
      </c>
      <c r="AY105" s="315">
        <f t="shared" si="121"/>
        <v>43237</v>
      </c>
      <c r="AZ105" s="88">
        <f>VLOOKUP(AY105,'Price Data'!$B$4:$AD$1048576,MATCH(BD$4,'Price Data'!$B$2:$AE$2,0),FALSE)</f>
        <v>126.05</v>
      </c>
      <c r="BA105" s="5">
        <f t="shared" si="204"/>
        <v>126.05</v>
      </c>
      <c r="BB105" s="79"/>
      <c r="BC105" s="212">
        <f>IF(BA105&gt;0,(BA105+SUM(BB$11:BB105))/AZ$6-1,"N/A")</f>
        <v>8.75754961173425E-2</v>
      </c>
      <c r="BD105" s="344">
        <f>IF(VLOOKUP(BD$4,Transactions!$C$5:$M$23,7,FALSE)&gt;AY105,0,IF(IFERROR(VLOOKUP(BD$4,Transactions!$C$39:$N$42,8,FALSE),0)&gt;AY105,VLOOKUP(BD$4,Transactions!$C$5:$M$23,5,FALSE),VLOOKUP(BD$4,Transactions!$C$5:$M$23,5,FALSE)-IFERROR(VLOOKUP(BD$4,Transactions!$C$39:$N$42,5,FALSE),0)))</f>
        <v>9</v>
      </c>
      <c r="BF105" s="315">
        <f t="shared" si="122"/>
        <v>43237</v>
      </c>
      <c r="BG105" s="88">
        <f>VLOOKUP(BF105,'Price Data'!$B$4:$AD$1048576,MATCH(BK$4,'Price Data'!$B$2:$AE$2,0),FALSE)</f>
        <v>52.74</v>
      </c>
      <c r="BH105" s="5">
        <f t="shared" si="205"/>
        <v>52.74</v>
      </c>
      <c r="BI105" s="79"/>
      <c r="BJ105" s="212">
        <f>IF(BH105&gt;0,(BH105+SUM(BI$11:BI105))/BG$6-1,"N/A")</f>
        <v>-0.12630548302872069</v>
      </c>
      <c r="BK105" s="344">
        <f>IF(VLOOKUP(BK$4,Transactions!$C$5:$M$23,7,FALSE)&gt;BF105,0,IF(IFERROR(VLOOKUP(BK$4,Transactions!$C$39:$N$42,8,FALSE),0)&gt;BF105,VLOOKUP(BK$4,Transactions!$C$5:$M$23,5,FALSE),VLOOKUP(BK$4,Transactions!$C$5:$M$23,5,FALSE)-IFERROR(VLOOKUP(BK$4,Transactions!$C$39:$N$42,5,FALSE),0)))</f>
        <v>10</v>
      </c>
      <c r="BM105" s="315">
        <f t="shared" si="123"/>
        <v>43237</v>
      </c>
      <c r="BN105" s="88">
        <f>VLOOKUP(BM105,'Price Data'!$B$4:$AD$1048576,MATCH(BR$4,'Price Data'!$B$2:$AE$2,0),FALSE)</f>
        <v>53.96</v>
      </c>
      <c r="BO105" s="5">
        <f t="shared" si="206"/>
        <v>53.96</v>
      </c>
      <c r="BP105" s="79"/>
      <c r="BQ105" s="212">
        <f>IF(BO105&gt;0,(BO105+SUM(BP$11:BP105))/BN$6-1,"N/A")</f>
        <v>5.7511737089201986E-2</v>
      </c>
      <c r="BR105" s="344">
        <f>IF(VLOOKUP(BR$4,Transactions!$C$5:$M$23,7,FALSE)&gt;BM105,0,IF(IFERROR(VLOOKUP(BR$4,Transactions!$C$39:$N$42,8,FALSE),0)&gt;BM105,VLOOKUP(BR$4,Transactions!$C$5:$M$23,5,FALSE),VLOOKUP(BR$4,Transactions!$C$5:$M$23,5,FALSE)-IFERROR(VLOOKUP(BR$4,Transactions!$C$39:$N$42,5,FALSE),0)))</f>
        <v>12</v>
      </c>
      <c r="BT105" s="315">
        <f t="shared" si="124"/>
        <v>43237</v>
      </c>
      <c r="BU105" s="88">
        <f>VLOOKUP(BT105,'Price Data'!$B$4:$AD$1048576,MATCH(BY$4,'Price Data'!$B$2:$AE$2,0),FALSE)</f>
        <v>88.67</v>
      </c>
      <c r="BV105" s="5">
        <f t="shared" si="207"/>
        <v>88.67</v>
      </c>
      <c r="BW105" s="79"/>
      <c r="BX105" s="212">
        <f>IF(BV105&gt;0,(BV105+SUM(BW$11:BW105))/BU$6-1,"N/A")</f>
        <v>-1.1222356694905899E-2</v>
      </c>
      <c r="BY105" s="344">
        <f>IF(VLOOKUP(BY$4,Transactions!$C$5:$M$23,7,FALSE)&gt;BT105,0,IF(IFERROR(VLOOKUP(BY$4,Transactions!$C$39:$N$42,8,FALSE),0)&gt;BT105,VLOOKUP(BY$4,Transactions!$C$5:$M$23,5,FALSE),VLOOKUP(BY$4,Transactions!$C$5:$M$23,5,FALSE)-IFERROR(VLOOKUP(BY$4,Transactions!$C$39:$N$42,5,FALSE),0)))</f>
        <v>11</v>
      </c>
      <c r="CA105" s="315">
        <f t="shared" si="125"/>
        <v>43237</v>
      </c>
      <c r="CB105" s="88">
        <f>VLOOKUP(CA105,'Price Data'!$B$4:$AD$1048576,MATCH(CF$4,'Price Data'!$B$2:$AE$2,0),FALSE)</f>
        <v>222.15</v>
      </c>
      <c r="CC105" s="5">
        <f t="shared" si="208"/>
        <v>222.15</v>
      </c>
      <c r="CD105" s="79"/>
      <c r="CE105" s="212">
        <f>IF(CC105&gt;0,(CC105+SUM(CD$11:CD105))/CB$6-1,"N/A")</f>
        <v>-2.2575141094631879E-2</v>
      </c>
      <c r="CF105" s="344">
        <f>IF(VLOOKUP(CF$4,Transactions!$C$5:$M$23,7,FALSE)&gt;CA105,0,IF(IFERROR(VLOOKUP(CF$4,Transactions!$C$39:$N$42,8,FALSE),0)&gt;CA105,VLOOKUP(CF$4,Transactions!$C$5:$M$23,5,FALSE),VLOOKUP(CF$4,Transactions!$C$5:$M$23,5,FALSE)-IFERROR(VLOOKUP(CF$4,Transactions!$C$39:$N$42,5,FALSE),0)))</f>
        <v>6</v>
      </c>
      <c r="CH105" s="315">
        <f t="shared" si="126"/>
        <v>43237</v>
      </c>
      <c r="CI105" s="88">
        <f>VLOOKUP(CH105,'Price Data'!$B$4:$AD$1048576,MATCH(CM$4,'Price Data'!$B$2:$AE$2,0),FALSE)</f>
        <v>79.19</v>
      </c>
      <c r="CJ105" s="5">
        <f t="shared" si="209"/>
        <v>79.19</v>
      </c>
      <c r="CK105" s="79"/>
      <c r="CL105" s="212">
        <f>IF(CJ105&gt;0,(CJ105+SUM(CK$11:CK105))/CI$6-1,"N/A")</f>
        <v>7.5658788372724661E-2</v>
      </c>
      <c r="CM105" s="344">
        <f>IF(VLOOKUP(CM$4,Transactions!$C$5:$M$23,7,FALSE)&gt;CH105,0,IF(IFERROR(VLOOKUP(CM$4,Transactions!$C$39:$N$42,8,FALSE),0)&gt;CH105,VLOOKUP(CM$4,Transactions!$C$5:$M$23,5,FALSE),VLOOKUP(CM$4,Transactions!$C$5:$M$23,5,FALSE)-IFERROR(VLOOKUP(CM$4,Transactions!$C$39:$N$42,5,FALSE),0)))</f>
        <v>19</v>
      </c>
      <c r="CO105" s="315">
        <f t="shared" si="127"/>
        <v>43237</v>
      </c>
      <c r="CP105" s="88">
        <f>VLOOKUP(CO105,'Price Data'!$B$4:$AD$1048576,MATCH(CT$4,'Price Data'!$B$2:$AE$2,0),FALSE)</f>
        <v>128.76</v>
      </c>
      <c r="CQ105" s="5">
        <f t="shared" si="210"/>
        <v>128.76</v>
      </c>
      <c r="CR105" s="79"/>
      <c r="CS105" s="212">
        <f>IF(CQ105&gt;0,(CQ105+SUM(CR$11:CR105))/CP$6-1,"N/A")</f>
        <v>0.14862940548237802</v>
      </c>
      <c r="CT105" s="344">
        <f>IF(VLOOKUP(CT$4,Transactions!$C$5:$M$23,7,FALSE)&gt;CO105,0,IF(IFERROR(VLOOKUP(CT$4,Transactions!$C$39:$N$42,8,FALSE),0)&gt;CO105,VLOOKUP(CT$4,Transactions!$C$5:$M$23,5,FALSE),VLOOKUP(CT$4,Transactions!$C$5:$M$23,5,FALSE)-IFERROR(VLOOKUP(CT$4,Transactions!$C$39:$N$42,5,FALSE),0)))</f>
        <v>7</v>
      </c>
      <c r="CV105" s="315">
        <f t="shared" si="128"/>
        <v>43237</v>
      </c>
      <c r="CW105" s="88">
        <f>VLOOKUP(CV105,'Price Data'!$B$4:$AD$1048576,MATCH(DA$4,'Price Data'!$B$2:$AE$2,0),FALSE)</f>
        <v>197.77</v>
      </c>
      <c r="CX105" s="5">
        <f t="shared" si="211"/>
        <v>197.77</v>
      </c>
      <c r="CY105" s="79"/>
      <c r="CZ105" s="212">
        <f>IF(CX105&gt;0,(CX105+SUM(CY$11:CY105))/CW$6-1,"N/A")</f>
        <v>5.3575035883259847E-2</v>
      </c>
      <c r="DA105" s="344">
        <f>IF(VLOOKUP(DA$4,Transactions!$C$5:$M$23,7,FALSE)&gt;CV105,0,IF(IFERROR(VLOOKUP(DA$4,Transactions!$C$39:$N$42,8,FALSE),0)&gt;CV105,VLOOKUP(DA$4,Transactions!$C$5:$M$23,5,FALSE),VLOOKUP(DA$4,Transactions!$C$5:$M$23,5,FALSE)-IFERROR(VLOOKUP(DA$4,Transactions!$C$39:$N$42,5,FALSE),0)))</f>
        <v>9.4038062835574934</v>
      </c>
      <c r="DC105" s="315">
        <f t="shared" si="129"/>
        <v>43237</v>
      </c>
      <c r="DD105" s="88">
        <f>VLOOKUP(DC105,'Price Data'!$B$4:$AD$1048576,MATCH(DH$4,'Price Data'!$B$2:$AE$2,0),FALSE)</f>
        <v>161.79</v>
      </c>
      <c r="DE105" s="5">
        <f t="shared" si="212"/>
        <v>161.79</v>
      </c>
      <c r="DF105" s="79"/>
      <c r="DG105" s="212">
        <f>IF(DE105&gt;0,(DE105+SUM(DF$11:DF105))/DD$6-1,"N/A")</f>
        <v>2.6964658279067022E-2</v>
      </c>
      <c r="DH105" s="344">
        <f>IF(VLOOKUP(DH$4,Transactions!$C$5:$M$23,7,FALSE)&gt;DC105,0,IF(IFERROR(VLOOKUP(DH$4,Transactions!$C$39:$N$42,8,FALSE),0)&gt;DC105,VLOOKUP(DH$4,Transactions!$C$5:$M$23,5,FALSE),VLOOKUP(DH$4,Transactions!$C$5:$M$23,5,FALSE)-IFERROR(VLOOKUP(DH$4,Transactions!$C$39:$N$42,5,FALSE),0)))</f>
        <v>17.508490526540918</v>
      </c>
      <c r="DJ105" s="315">
        <f t="shared" si="130"/>
        <v>43237</v>
      </c>
      <c r="DK105" s="88">
        <f>VLOOKUP(DJ105,'Price Data'!$B$4:$AD$1048576,MATCH(DO$4,'Price Data'!$B$2:$AE$2,0),FALSE)</f>
        <v>248.46</v>
      </c>
      <c r="DL105" s="5">
        <f t="shared" si="213"/>
        <v>248.46</v>
      </c>
      <c r="DN105" s="212">
        <f>IF(DL105&gt;0,(DL105+SUM(DM$11:DM105))/DK$6-1,"N/A")</f>
        <v>-2.1243336406269187E-3</v>
      </c>
      <c r="DO105" s="344">
        <f>IF(VLOOKUP(DO$4,Transactions!$C$5:$M$23,7,FALSE)&gt;DJ105,0,IF(IFERROR(VLOOKUP(DO$4,Transactions!$C$39:$N$42,8,FALSE),0)&gt;DJ105,VLOOKUP(DO$4,Transactions!$C$5:$M$23,5,FALSE),VLOOKUP(DO$4,Transactions!$C$5:$M$23,5,FALSE)-IFERROR(VLOOKUP(DO$4,Transactions!$C$39:$N$42,5,FALSE),0)))</f>
        <v>8</v>
      </c>
      <c r="DQ105" s="315">
        <f t="shared" si="131"/>
        <v>43237</v>
      </c>
      <c r="DR105" s="88">
        <f>VLOOKUP(DQ105,'Price Data'!$B$4:$AD$1048576,MATCH(DV$4,'Price Data'!$B$2:$AE$2,0),FALSE)</f>
        <v>96.18</v>
      </c>
      <c r="DS105" s="5">
        <f t="shared" si="214"/>
        <v>96.18</v>
      </c>
      <c r="DT105" s="79"/>
      <c r="DU105" s="212">
        <f>IF(DS105&gt;0,(DS105+SUM(DT$11:DT105))/DR$6-1,"N/A")</f>
        <v>0.13420621931260235</v>
      </c>
      <c r="DV105" s="344">
        <f>IF(VLOOKUP(DV$4,Transactions!$C$5:$M$23,7,FALSE)&gt;DQ105,0,IF(IFERROR(VLOOKUP(DV$4,Transactions!$C$39:$N$42,8,FALSE),0)&gt;DQ105,VLOOKUP(DV$4,Transactions!$C$5:$M$23,5,FALSE),VLOOKUP(DV$4,Transactions!$C$5:$M$23,5,FALSE)-IFERROR(VLOOKUP(DV$4,Transactions!$C$39:$N$42,5,FALSE),0)))</f>
        <v>23</v>
      </c>
      <c r="DX105" s="315">
        <f t="shared" si="132"/>
        <v>43237</v>
      </c>
      <c r="DY105" s="88">
        <f>VLOOKUP(DX105,'Price Data'!$B$4:$AD$1048576,MATCH(EC$4,'Price Data'!$B$2:$AE$2,0),FALSE)</f>
        <v>70.94</v>
      </c>
      <c r="DZ105" s="5">
        <f t="shared" si="215"/>
        <v>0</v>
      </c>
      <c r="EA105" s="79"/>
      <c r="EB105" s="212" t="str">
        <f>IF(DZ105&gt;0,(DZ105+SUM(EA$11:EA105))/DY$6-1,"N/A")</f>
        <v>N/A</v>
      </c>
      <c r="EC105" s="344">
        <f>IF(VLOOKUP(EC$4,Transactions!$C$5:$M$23,7,FALSE)&gt;DX105,0,IF(IFERROR(VLOOKUP(EC$4,Transactions!$C$39:$N$42,8,FALSE),0)&gt;DX105,VLOOKUP(EC$4,Transactions!$C$5:$M$23,5,FALSE),VLOOKUP(EC$4,Transactions!$C$5:$M$23,5,FALSE)-IFERROR(VLOOKUP(EC$4,Transactions!$C$39:$N$42,5,FALSE),0)))</f>
        <v>0</v>
      </c>
      <c r="EF105" s="315">
        <f t="shared" si="133"/>
        <v>43237</v>
      </c>
      <c r="EG105" s="88">
        <f>VLOOKUP(EF105,'Price Data'!$B$4:$AD$1048576,MATCH(EK$4,'Price Data'!$B$2:$AE$2,0),FALSE)</f>
        <v>10.71</v>
      </c>
      <c r="EH105" s="5">
        <f t="shared" si="216"/>
        <v>10.71</v>
      </c>
      <c r="EI105" s="79"/>
      <c r="EJ105" s="212">
        <f>IF(EH105&gt;0,(EH105+SUM(EI$11:EI105))/EG$6-1,"N/A")</f>
        <v>-2.6022304832712395E-3</v>
      </c>
      <c r="EK105" s="344">
        <f>IF(VLOOKUP(EK$4,Transactions!$C$26:$M$34,7,FALSE)&gt;EF105,0,IF(IFERROR(VLOOKUP(EK$4,Transactions!$C$45:$N142,8,FALSE),0)&gt;EF105,VLOOKUP(EK$4,Transactions!$C$26:$M$34,5,FALSE),VLOOKUP(EK$4,Transactions!$C$26:$M$34,5,FALSE)-IFERROR(VLOOKUP(EK$4,Transactions!$C$45:$N$47,5,FALSE),0)))</f>
        <v>181.2267657992565</v>
      </c>
      <c r="EM105" s="315">
        <f t="shared" si="134"/>
        <v>43237</v>
      </c>
      <c r="EN105" s="88">
        <f>VLOOKUP(EM105,'Price Data'!$B$4:$AD$1048576,MATCH(ER$4,'Price Data'!$B$2:$AE$2,0),FALSE)</f>
        <v>85.49</v>
      </c>
      <c r="EO105" s="5">
        <f t="shared" si="217"/>
        <v>85.49</v>
      </c>
      <c r="EP105" s="79"/>
      <c r="EQ105" s="212">
        <f>IF(EO105&gt;0,(EO105+SUM(EP$11:EP105))/EN$6-1,"N/A")</f>
        <v>-4.0224616089847842E-3</v>
      </c>
      <c r="ER105" s="344">
        <f>IF(VLOOKUP(ER$4,Transactions!$C$26:$M$34,7,FALSE)&gt;EM105,0,IF(IFERROR(VLOOKUP(ER$4,Transactions!$C$45:$N142,8,FALSE),0)&gt;EM105,VLOOKUP(ER$4,Transactions!$C$26:$M$34,5,FALSE),VLOOKUP(ER$4,Transactions!$C$26:$M$34,5,FALSE)-IFERROR(VLOOKUP(ER$4,Transactions!$C$45:$N$47,5,FALSE),0)))</f>
        <v>0</v>
      </c>
      <c r="ET105" s="315">
        <f t="shared" si="135"/>
        <v>43237</v>
      </c>
      <c r="EU105" s="88">
        <f>VLOOKUP(ET105,'Price Data'!$B$4:$AD$1048576,MATCH(EY$4,'Price Data'!$B$2:$AE$2,0),FALSE)</f>
        <v>82.84</v>
      </c>
      <c r="EV105" s="5">
        <f t="shared" si="218"/>
        <v>82.84</v>
      </c>
      <c r="EW105" s="79"/>
      <c r="EX105" s="212">
        <f>IF(EV105&gt;0,(EV105+SUM(EW$11:EW105))/EU$6-1,"N/A")</f>
        <v>-4.1194644696189386E-2</v>
      </c>
      <c r="EY105" s="344">
        <f>IF(VLOOKUP(EY$4,Transactions!$C$26:$M$34,7,FALSE)&gt;ET105,0,IF(IFERROR(VLOOKUP(EY$4,Transactions!$C$45:$N142,8,FALSE),0)&gt;ET105,VLOOKUP(EY$4,Transactions!$C$26:$M$34,5,FALSE),VLOOKUP(EY$4,Transactions!$C$26:$M$34,5,FALSE)-IFERROR(VLOOKUP(EY$4,Transactions!$C$45:$N$47,5,FALSE),0)))</f>
        <v>12.608879734523402</v>
      </c>
      <c r="FA105" s="315">
        <f t="shared" si="136"/>
        <v>43237</v>
      </c>
      <c r="FB105" s="88">
        <f>VLOOKUP(FA105,'Price Data'!$B$4:$AD$1048576,MATCH(FF$4,'Price Data'!$B$2:$AE$2,0),FALSE)</f>
        <v>49.4</v>
      </c>
      <c r="FC105" s="5">
        <f t="shared" si="219"/>
        <v>49.4</v>
      </c>
      <c r="FD105" s="79"/>
      <c r="FE105" s="212">
        <f>IF(FC105&gt;0,(FC105+SUM(FD$11:FD105))/FB$6-1,"N/A")</f>
        <v>-2.7852545348156954E-2</v>
      </c>
      <c r="FF105" s="344">
        <f>IF(VLOOKUP(FF$4,Transactions!$C$26:$M$34,7,FALSE)&gt;FA105,0,IF(IFERROR(VLOOKUP(FF$4,Transactions!$C$45:$N142,8,FALSE),0)&gt;FA105,VLOOKUP(FF$4,Transactions!$C$26:$M$34,5,FALSE),VLOOKUP(FF$4,Transactions!$C$26:$M$34,5,FALSE)-IFERROR(VLOOKUP(FF$4,Transactions!$C$45:$N$47,5,FALSE),0)))</f>
        <v>20.356738833625901</v>
      </c>
      <c r="FH105" s="315">
        <f t="shared" si="137"/>
        <v>43237</v>
      </c>
      <c r="FI105" s="88">
        <f>VLOOKUP(FH105,'Price Data'!$B$4:$AD$1048576,MATCH(FM$4,'Price Data'!$B$2:$AE$2,0),FALSE)</f>
        <v>24.11</v>
      </c>
      <c r="FJ105" s="5">
        <f t="shared" si="220"/>
        <v>24.11</v>
      </c>
      <c r="FK105" s="79"/>
      <c r="FL105" s="212">
        <f>IF(FJ105&gt;0,(FJ105+SUM(FK$11:FK105))/FI$6-1,"N/A")</f>
        <v>-2.9568788501027621E-3</v>
      </c>
      <c r="FM105" s="344">
        <f>IF(VLOOKUP(FM$4,Transactions!$C$26:$M$34,7,FALSE)&gt;FH105,0,IF(IFERROR(VLOOKUP(FM$4,Transactions!$C$45:$N142,8,FALSE),0)&gt;FH105,VLOOKUP(FM$4,Transactions!$C$26:$M$34,5,FALSE),VLOOKUP(FM$4,Transactions!$C$26:$M$34,5,FALSE)-IFERROR(VLOOKUP(FM$4,Transactions!$C$45:$N$47,5,FALSE),0)))</f>
        <v>64.516221765913755</v>
      </c>
      <c r="FO105" s="315">
        <f t="shared" si="138"/>
        <v>43237</v>
      </c>
      <c r="FP105" s="88">
        <f>VLOOKUP(FO105,'Price Data'!$B$4:$AD$1048576,MATCH(FT$4,'Price Data'!$B$2:$AE$2,0),FALSE)</f>
        <v>100.36</v>
      </c>
      <c r="FQ105" s="5">
        <f t="shared" si="221"/>
        <v>100.36</v>
      </c>
      <c r="FR105" s="79"/>
      <c r="FS105" s="212">
        <f>IF(FQ105&gt;0,(FQ105+SUM(FR$11:FR105))/FP$6-1,"N/A")</f>
        <v>-4.2786776546367311E-2</v>
      </c>
      <c r="FT105" s="344">
        <f>IF(VLOOKUP(FT$4,Transactions!$C$26:$M$34,7,FALSE)&gt;FO105,0,IF(IFERROR(VLOOKUP(FT$4,Transactions!$C$45:$N142,8,FALSE),0)&gt;FO105,VLOOKUP(FT$4,Transactions!$C$26:$M$34,5,FALSE),VLOOKUP(FT$4,Transactions!$C$26:$M$34,5,FALSE)-IFERROR(VLOOKUP(FT$4,Transactions!$C$45:$N$47,5,FALSE),0)))</f>
        <v>4.6685611442644692</v>
      </c>
      <c r="FV105" s="315">
        <f t="shared" si="139"/>
        <v>43237</v>
      </c>
      <c r="FW105" s="88">
        <f>VLOOKUP(FV105,'Price Data'!$B$4:$AD$1048576,MATCH(GA$4,'Price Data'!$B$2:$AE$2,0),FALSE)</f>
        <v>108.03</v>
      </c>
      <c r="FX105" s="5">
        <f t="shared" si="222"/>
        <v>0</v>
      </c>
      <c r="FY105" s="79"/>
      <c r="FZ105" s="212" t="str">
        <f>IF(FX105&gt;0,(FX105+SUM(FY$11:FY105))/FW$6-1,"N/A")</f>
        <v>N/A</v>
      </c>
      <c r="GA105" s="344">
        <f>IF(VLOOKUP(GA$4,Transactions!$C$26:$M$34,7,FALSE)&gt;FV105,0,IF(IFERROR(VLOOKUP(GA$4,Transactions!$C$45:$N142,8,FALSE),0)&gt;FV105,VLOOKUP(GA$4,Transactions!$C$26:$M$34,5,FALSE),VLOOKUP(GA$4,Transactions!$C$26:$M$34,5,FALSE)-IFERROR(VLOOKUP(GA$4,Transactions!$C$45:$N$47,5,FALSE),0)))</f>
        <v>0</v>
      </c>
      <c r="GD105" s="315">
        <f t="shared" si="140"/>
        <v>43237</v>
      </c>
      <c r="GE105" s="88">
        <f>VLOOKUP(GD105,'Price Data'!$B$4:$AD$1048576,MATCH(GI$4,'Price Data'!$B$2:$AE$2,0),FALSE)</f>
        <v>1616.8050000000001</v>
      </c>
      <c r="GF105" s="5">
        <f t="shared" si="223"/>
        <v>1616.8050000000001</v>
      </c>
      <c r="GH105" s="212">
        <f>IF(GF105&gt;0,(GF105+SUM(GG$11:GG105))/GE$6-1,"N/A")</f>
        <v>2.1503440171345201E-2</v>
      </c>
      <c r="GI105" s="374">
        <v>0.5</v>
      </c>
      <c r="GK105" s="315">
        <f t="shared" si="141"/>
        <v>43237</v>
      </c>
      <c r="GL105" s="88">
        <f>VLOOKUP(GK105,'Price Data'!$B$4:$AD$1048576,MATCH(GP$4,'Price Data'!$B$2:$AE$2,0),FALSE)</f>
        <v>2125.56</v>
      </c>
      <c r="GM105" s="5">
        <f t="shared" si="112"/>
        <v>2125.56</v>
      </c>
      <c r="GN105" s="79"/>
      <c r="GO105" s="212">
        <f>IF(GM105&gt;0,(GM105+SUM(GN$11:GN105))/GL$6-1,"N/A")</f>
        <v>1.051130285958779E-2</v>
      </c>
      <c r="GP105" s="374">
        <v>0.2</v>
      </c>
      <c r="GR105" s="315">
        <f t="shared" si="142"/>
        <v>43237</v>
      </c>
      <c r="GS105" s="88">
        <f>VLOOKUP(GR105,'Price Data'!$B$4:$AD$1048576,MATCH(GW$4,'Price Data'!$B$2:$AE$2,0),FALSE)</f>
        <v>1986.16</v>
      </c>
      <c r="GT105" s="5">
        <f t="shared" si="224"/>
        <v>1986.16</v>
      </c>
      <c r="GV105" s="212">
        <f>IF(GT105&gt;0,(GT105+SUM(GU$11:GU105))/GS$6-1,"N/A")</f>
        <v>-2.9422831648235559E-2</v>
      </c>
      <c r="GW105" s="374">
        <v>0.3</v>
      </c>
    </row>
    <row r="106" spans="1:205" x14ac:dyDescent="0.25">
      <c r="A106">
        <v>96</v>
      </c>
      <c r="B106" s="315">
        <f>'Price Data'!B100</f>
        <v>43238</v>
      </c>
      <c r="C106" s="200">
        <f t="shared" si="143"/>
        <v>21877.773966187389</v>
      </c>
      <c r="D106" s="200">
        <f t="shared" si="113"/>
        <v>0</v>
      </c>
      <c r="E106" s="200">
        <f t="shared" si="198"/>
        <v>6025.5850901918675</v>
      </c>
      <c r="F106" s="200">
        <f t="shared" si="114"/>
        <v>0</v>
      </c>
      <c r="I106" s="315">
        <f t="shared" si="115"/>
        <v>43238</v>
      </c>
      <c r="J106" s="88">
        <f>VLOOKUP(I106,'Price Data'!$B$4:$AD$1048576,MATCH(N$4,'Price Data'!$B$2:$AE$2,0),FALSE)</f>
        <v>64.92</v>
      </c>
      <c r="K106" s="5">
        <f t="shared" si="86"/>
        <v>0</v>
      </c>
      <c r="M106" s="212" t="str">
        <f>IF(K106&gt;0,(K106+SUM(L$11:L106))/J$6-1,"N/A")</f>
        <v>N/A</v>
      </c>
      <c r="N106" s="344">
        <f>IF(VLOOKUP(N$4,Transactions!$C$5:$M$23,7,FALSE)&gt;I106,0,IF(IFERROR(VLOOKUP(N$4,Transactions!$C$39:$N$42,8,FALSE),0)&gt;I106,VLOOKUP(N$4,Transactions!$C$5:$M$23,5,FALSE),VLOOKUP(N$4,Transactions!$C$5:$M$23,5,FALSE)-IFERROR(VLOOKUP(N$4,Transactions!$C$39:$N$42,5,FALSE),0)))</f>
        <v>0</v>
      </c>
      <c r="P106" s="315">
        <f t="shared" si="116"/>
        <v>43238</v>
      </c>
      <c r="Q106" s="88">
        <f>VLOOKUP(P106,'Price Data'!$B$4:$AD$1048576,MATCH(U$4,'Price Data'!$B$2:$AE$2,0),FALSE)</f>
        <v>59.86</v>
      </c>
      <c r="R106" s="5">
        <f t="shared" si="199"/>
        <v>59.86</v>
      </c>
      <c r="T106" s="212">
        <f>IF(R106&gt;0,(R106+SUM(S$11:S106))/Q$6-1,"N/A")</f>
        <v>5.4801762114537356E-2</v>
      </c>
      <c r="U106" s="344">
        <f>IF(VLOOKUP(U$4,Transactions!$C$5:$M$23,7,FALSE)&gt;P106,0,IF(IFERROR(VLOOKUP(U$4,Transactions!$C$39:$N$42,8,FALSE),0)&gt;P106,VLOOKUP(U$4,Transactions!$C$5:$M$23,5,FALSE),VLOOKUP(U$4,Transactions!$C$5:$M$23,5,FALSE)-IFERROR(VLOOKUP(U$4,Transactions!$C$39:$N$42,5,FALSE),0)))</f>
        <v>20</v>
      </c>
      <c r="W106" s="315">
        <f t="shared" si="117"/>
        <v>43238</v>
      </c>
      <c r="X106" s="88">
        <f>VLOOKUP(W106,'Price Data'!$B$4:$AD$1048576,MATCH(AB$4,'Price Data'!$B$2:$AE$2,0),FALSE)</f>
        <v>103.93</v>
      </c>
      <c r="Y106" s="5">
        <f t="shared" si="200"/>
        <v>103.93</v>
      </c>
      <c r="Z106" s="79"/>
      <c r="AA106" s="212">
        <f>IF(Y106&gt;0,(Y106+SUM(Z$11:Z106))/X$6-1,"N/A")</f>
        <v>3.0949310584267531E-2</v>
      </c>
      <c r="AB106" s="344">
        <f>IF(VLOOKUP(AB$4,Transactions!$C$5:$M$23,7,FALSE)&gt;W106,0,IF(IFERROR(VLOOKUP(AB$4,Transactions!$C$39:$N$42,8,FALSE),0)&gt;W106,VLOOKUP(AB$4,Transactions!$C$5:$M$23,5,FALSE),VLOOKUP(AB$4,Transactions!$C$5:$M$23,5,FALSE)-IFERROR(VLOOKUP(AB$4,Transactions!$C$39:$N$42,5,FALSE),0)))</f>
        <v>12</v>
      </c>
      <c r="AD106" s="315">
        <f t="shared" si="118"/>
        <v>43238</v>
      </c>
      <c r="AE106" s="88">
        <f>VLOOKUP(AD106,'Price Data'!$B$4:$AD$1048576,MATCH(AI$4,'Price Data'!$B$2:$AE$2,0),FALSE)</f>
        <v>67.91</v>
      </c>
      <c r="AF106" s="5">
        <f t="shared" si="201"/>
        <v>67.91</v>
      </c>
      <c r="AG106" s="79"/>
      <c r="AH106" s="212">
        <f>IF(AF106&gt;0,(AF106+SUM(AG$11:AG106))/AE$6-1,"N/A")</f>
        <v>-6.8833127656657167E-2</v>
      </c>
      <c r="AI106" s="344">
        <f>IF(VLOOKUP(AI$4,Transactions!$C$5:$M$23,7,FALSE)&gt;AD106,0,IF(IFERROR(VLOOKUP(AI$4,Transactions!$C$39:$N$42,8,FALSE),0)&gt;AD106,VLOOKUP(AI$4,Transactions!$C$5:$M$23,5,FALSE),VLOOKUP(AI$4,Transactions!$C$5:$M$23,5,FALSE)-IFERROR(VLOOKUP(AI$4,Transactions!$C$39:$N$42,5,FALSE),0)))</f>
        <v>16</v>
      </c>
      <c r="AK106" s="315">
        <f t="shared" si="119"/>
        <v>43238</v>
      </c>
      <c r="AL106" s="88">
        <f>VLOOKUP(AK106,'Price Data'!$B$4:$AD$1048576,MATCH(AP$4,'Price Data'!$B$2:$AE$2,0),FALSE)</f>
        <v>458.79</v>
      </c>
      <c r="AM106" s="5">
        <f t="shared" si="202"/>
        <v>458.79</v>
      </c>
      <c r="AN106" s="79"/>
      <c r="AO106" s="212">
        <f>IF(AM106&gt;0,(AM106+SUM(AN$11:AN106))/AL$6-1,"N/A")</f>
        <v>0.1005853284076188</v>
      </c>
      <c r="AP106" s="344">
        <f>IF(VLOOKUP(AP$4,Transactions!$C$5:$M$23,7,FALSE)&gt;AK106,0,IF(IFERROR(VLOOKUP(AP$4,Transactions!$C$39:$N$42,8,FALSE),0)&gt;AK106,VLOOKUP(AP$4,Transactions!$C$5:$M$23,5,FALSE),VLOOKUP(AP$4,Transactions!$C$5:$M$23,5,FALSE)-IFERROR(VLOOKUP(AP$4,Transactions!$C$39:$N$42,5,FALSE),0)))</f>
        <v>3</v>
      </c>
      <c r="AR106" s="315">
        <f t="shared" si="120"/>
        <v>43238</v>
      </c>
      <c r="AS106" s="88">
        <f>VLOOKUP(AR106,'Price Data'!$B$4:$AD$1048576,MATCH(AW$4,'Price Data'!$B$2:$AE$2,0),FALSE)</f>
        <v>105.98</v>
      </c>
      <c r="AT106" s="5">
        <f t="shared" si="203"/>
        <v>105.98</v>
      </c>
      <c r="AU106" s="79"/>
      <c r="AV106" s="212">
        <f>IF(AT106&gt;0,(AT106+SUM(AU$11:AU106))/AS$6-1,"N/A")</f>
        <v>0.1280590717299579</v>
      </c>
      <c r="AW106" s="344">
        <f>IF(VLOOKUP(AW$4,Transactions!$C$5:$M$23,7,FALSE)&gt;AR106,0,IF(IFERROR(VLOOKUP(AW$4,Transactions!$C$39:$N$42,8,FALSE),0)&gt;AR106,VLOOKUP(AW$4,Transactions!$C$5:$M$23,5,FALSE),VLOOKUP(AW$4,Transactions!$C$5:$M$23,5,FALSE)-IFERROR(VLOOKUP(AW$4,Transactions!$C$39:$N$42,5,FALSE),0)))</f>
        <v>10</v>
      </c>
      <c r="AY106" s="315">
        <f t="shared" si="121"/>
        <v>43238</v>
      </c>
      <c r="AZ106" s="88">
        <f>VLOOKUP(AY106,'Price Data'!$B$4:$AD$1048576,MATCH(BD$4,'Price Data'!$B$2:$AE$2,0),FALSE)</f>
        <v>126.96</v>
      </c>
      <c r="BA106" s="5">
        <f t="shared" si="204"/>
        <v>126.96</v>
      </c>
      <c r="BB106" s="79"/>
      <c r="BC106" s="212">
        <f>IF(BA106&gt;0,(BA106+SUM(BB$11:BB106))/AZ$6-1,"N/A")</f>
        <v>9.5427092320966134E-2</v>
      </c>
      <c r="BD106" s="344">
        <f>IF(VLOOKUP(BD$4,Transactions!$C$5:$M$23,7,FALSE)&gt;AY106,0,IF(IFERROR(VLOOKUP(BD$4,Transactions!$C$39:$N$42,8,FALSE),0)&gt;AY106,VLOOKUP(BD$4,Transactions!$C$5:$M$23,5,FALSE),VLOOKUP(BD$4,Transactions!$C$5:$M$23,5,FALSE)-IFERROR(VLOOKUP(BD$4,Transactions!$C$39:$N$42,5,FALSE),0)))</f>
        <v>9</v>
      </c>
      <c r="BF106" s="315">
        <f t="shared" si="122"/>
        <v>43238</v>
      </c>
      <c r="BG106" s="88">
        <f>VLOOKUP(BF106,'Price Data'!$B$4:$AD$1048576,MATCH(BK$4,'Price Data'!$B$2:$AE$2,0),FALSE)</f>
        <v>52.71</v>
      </c>
      <c r="BH106" s="5">
        <f t="shared" si="205"/>
        <v>52.71</v>
      </c>
      <c r="BI106" s="79"/>
      <c r="BJ106" s="212">
        <f>IF(BH106&gt;0,(BH106+SUM(BI$11:BI106))/BG$6-1,"N/A")</f>
        <v>-0.12679503916449086</v>
      </c>
      <c r="BK106" s="344">
        <f>IF(VLOOKUP(BK$4,Transactions!$C$5:$M$23,7,FALSE)&gt;BF106,0,IF(IFERROR(VLOOKUP(BK$4,Transactions!$C$39:$N$42,8,FALSE),0)&gt;BF106,VLOOKUP(BK$4,Transactions!$C$5:$M$23,5,FALSE),VLOOKUP(BK$4,Transactions!$C$5:$M$23,5,FALSE)-IFERROR(VLOOKUP(BK$4,Transactions!$C$39:$N$42,5,FALSE),0)))</f>
        <v>10</v>
      </c>
      <c r="BM106" s="315">
        <f t="shared" si="123"/>
        <v>43238</v>
      </c>
      <c r="BN106" s="88">
        <f>VLOOKUP(BM106,'Price Data'!$B$4:$AD$1048576,MATCH(BR$4,'Price Data'!$B$2:$AE$2,0),FALSE)</f>
        <v>49.51</v>
      </c>
      <c r="BO106" s="5">
        <f t="shared" si="206"/>
        <v>49.51</v>
      </c>
      <c r="BP106" s="79"/>
      <c r="BQ106" s="212">
        <f>IF(BO106&gt;0,(BO106+SUM(BP$11:BP106))/BN$6-1,"N/A")</f>
        <v>-2.9538341158059422E-2</v>
      </c>
      <c r="BR106" s="344">
        <f>IF(VLOOKUP(BR$4,Transactions!$C$5:$M$23,7,FALSE)&gt;BM106,0,IF(IFERROR(VLOOKUP(BR$4,Transactions!$C$39:$N$42,8,FALSE),0)&gt;BM106,VLOOKUP(BR$4,Transactions!$C$5:$M$23,5,FALSE),VLOOKUP(BR$4,Transactions!$C$5:$M$23,5,FALSE)-IFERROR(VLOOKUP(BR$4,Transactions!$C$39:$N$42,5,FALSE),0)))</f>
        <v>12</v>
      </c>
      <c r="BT106" s="315">
        <f t="shared" si="124"/>
        <v>43238</v>
      </c>
      <c r="BU106" s="88">
        <f>VLOOKUP(BT106,'Price Data'!$B$4:$AD$1048576,MATCH(BY$4,'Price Data'!$B$2:$AE$2,0),FALSE)</f>
        <v>88.71</v>
      </c>
      <c r="BV106" s="5">
        <f t="shared" si="207"/>
        <v>88.71</v>
      </c>
      <c r="BW106" s="79"/>
      <c r="BX106" s="212">
        <f>IF(BV106&gt;0,(BV106+SUM(BW$11:BW106))/BU$6-1,"N/A")</f>
        <v>-1.0782264275497888E-2</v>
      </c>
      <c r="BY106" s="344">
        <f>IF(VLOOKUP(BY$4,Transactions!$C$5:$M$23,7,FALSE)&gt;BT106,0,IF(IFERROR(VLOOKUP(BY$4,Transactions!$C$39:$N$42,8,FALSE),0)&gt;BT106,VLOOKUP(BY$4,Transactions!$C$5:$M$23,5,FALSE),VLOOKUP(BY$4,Transactions!$C$5:$M$23,5,FALSE)-IFERROR(VLOOKUP(BY$4,Transactions!$C$39:$N$42,5,FALSE),0)))</f>
        <v>11</v>
      </c>
      <c r="CA106" s="315">
        <f t="shared" si="125"/>
        <v>43238</v>
      </c>
      <c r="CB106" s="88">
        <f>VLOOKUP(CA106,'Price Data'!$B$4:$AD$1048576,MATCH(CF$4,'Price Data'!$B$2:$AE$2,0),FALSE)</f>
        <v>220.3</v>
      </c>
      <c r="CC106" s="5">
        <f t="shared" si="208"/>
        <v>220.3</v>
      </c>
      <c r="CD106" s="79"/>
      <c r="CE106" s="212">
        <f>IF(CC106&gt;0,(CC106+SUM(CD$11:CD106))/CB$6-1,"N/A")</f>
        <v>-3.066894168088552E-2</v>
      </c>
      <c r="CF106" s="344">
        <f>IF(VLOOKUP(CF$4,Transactions!$C$5:$M$23,7,FALSE)&gt;CA106,0,IF(IFERROR(VLOOKUP(CF$4,Transactions!$C$39:$N$42,8,FALSE),0)&gt;CA106,VLOOKUP(CF$4,Transactions!$C$5:$M$23,5,FALSE),VLOOKUP(CF$4,Transactions!$C$5:$M$23,5,FALSE)-IFERROR(VLOOKUP(CF$4,Transactions!$C$39:$N$42,5,FALSE),0)))</f>
        <v>6</v>
      </c>
      <c r="CH106" s="315">
        <f t="shared" si="126"/>
        <v>43238</v>
      </c>
      <c r="CI106" s="88">
        <f>VLOOKUP(CH106,'Price Data'!$B$4:$AD$1048576,MATCH(CM$4,'Price Data'!$B$2:$AE$2,0),FALSE)</f>
        <v>80.790000000000006</v>
      </c>
      <c r="CJ106" s="5">
        <f t="shared" si="209"/>
        <v>80.790000000000006</v>
      </c>
      <c r="CK106" s="79"/>
      <c r="CL106" s="212">
        <f>IF(CJ106&gt;0,(CJ106+SUM(CK$11:CK106))/CI$6-1,"N/A")</f>
        <v>9.7392013039934833E-2</v>
      </c>
      <c r="CM106" s="344">
        <f>IF(VLOOKUP(CM$4,Transactions!$C$5:$M$23,7,FALSE)&gt;CH106,0,IF(IFERROR(VLOOKUP(CM$4,Transactions!$C$39:$N$42,8,FALSE),0)&gt;CH106,VLOOKUP(CM$4,Transactions!$C$5:$M$23,5,FALSE),VLOOKUP(CM$4,Transactions!$C$5:$M$23,5,FALSE)-IFERROR(VLOOKUP(CM$4,Transactions!$C$39:$N$42,5,FALSE),0)))</f>
        <v>19</v>
      </c>
      <c r="CO106" s="315">
        <f t="shared" si="127"/>
        <v>43238</v>
      </c>
      <c r="CP106" s="88">
        <f>VLOOKUP(CO106,'Price Data'!$B$4:$AD$1048576,MATCH(CT$4,'Price Data'!$B$2:$AE$2,0),FALSE)</f>
        <v>128.94</v>
      </c>
      <c r="CQ106" s="5">
        <f t="shared" si="210"/>
        <v>128.94</v>
      </c>
      <c r="CR106" s="79"/>
      <c r="CS106" s="212">
        <f>IF(CQ106&gt;0,(CQ106+SUM(CR$11:CR106))/CP$6-1,"N/A")</f>
        <v>0.15023139907440375</v>
      </c>
      <c r="CT106" s="344">
        <f>IF(VLOOKUP(CT$4,Transactions!$C$5:$M$23,7,FALSE)&gt;CO106,0,IF(IFERROR(VLOOKUP(CT$4,Transactions!$C$39:$N$42,8,FALSE),0)&gt;CO106,VLOOKUP(CT$4,Transactions!$C$5:$M$23,5,FALSE),VLOOKUP(CT$4,Transactions!$C$5:$M$23,5,FALSE)-IFERROR(VLOOKUP(CT$4,Transactions!$C$39:$N$42,5,FALSE),0)))</f>
        <v>7</v>
      </c>
      <c r="CV106" s="315">
        <f t="shared" si="128"/>
        <v>43238</v>
      </c>
      <c r="CW106" s="88">
        <f>VLOOKUP(CV106,'Price Data'!$B$4:$AD$1048576,MATCH(DA$4,'Price Data'!$B$2:$AE$2,0),FALSE)</f>
        <v>199.1</v>
      </c>
      <c r="CX106" s="5">
        <f t="shared" si="211"/>
        <v>199.1</v>
      </c>
      <c r="CY106" s="79"/>
      <c r="CZ106" s="212">
        <f>IF(CX106&gt;0,(CX106+SUM(CY$11:CY106))/CW$6-1,"N/A")</f>
        <v>6.0645367072457601E-2</v>
      </c>
      <c r="DA106" s="344">
        <f>IF(VLOOKUP(DA$4,Transactions!$C$5:$M$23,7,FALSE)&gt;CV106,0,IF(IFERROR(VLOOKUP(DA$4,Transactions!$C$39:$N$42,8,FALSE),0)&gt;CV106,VLOOKUP(DA$4,Transactions!$C$5:$M$23,5,FALSE),VLOOKUP(DA$4,Transactions!$C$5:$M$23,5,FALSE)-IFERROR(VLOOKUP(DA$4,Transactions!$C$39:$N$42,5,FALSE),0)))</f>
        <v>9.4038062835574934</v>
      </c>
      <c r="DC106" s="315">
        <f t="shared" si="129"/>
        <v>43238</v>
      </c>
      <c r="DD106" s="88">
        <f>VLOOKUP(DC106,'Price Data'!$B$4:$AD$1048576,MATCH(DH$4,'Price Data'!$B$2:$AE$2,0),FALSE)</f>
        <v>161.49</v>
      </c>
      <c r="DE106" s="5">
        <f t="shared" si="212"/>
        <v>161.49</v>
      </c>
      <c r="DF106" s="79"/>
      <c r="DG106" s="212">
        <f>IF(DE106&gt;0,(DE106+SUM(DF$11:DF106))/DD$6-1,"N/A")</f>
        <v>2.5067964847948598E-2</v>
      </c>
      <c r="DH106" s="344">
        <f>IF(VLOOKUP(DH$4,Transactions!$C$5:$M$23,7,FALSE)&gt;DC106,0,IF(IFERROR(VLOOKUP(DH$4,Transactions!$C$39:$N$42,8,FALSE),0)&gt;DC106,VLOOKUP(DH$4,Transactions!$C$5:$M$23,5,FALSE),VLOOKUP(DH$4,Transactions!$C$5:$M$23,5,FALSE)-IFERROR(VLOOKUP(DH$4,Transactions!$C$39:$N$42,5,FALSE),0)))</f>
        <v>17.508490526540918</v>
      </c>
      <c r="DJ106" s="315">
        <f t="shared" si="130"/>
        <v>43238</v>
      </c>
      <c r="DK106" s="88">
        <f>VLOOKUP(DJ106,'Price Data'!$B$4:$AD$1048576,MATCH(DO$4,'Price Data'!$B$2:$AE$2,0),FALSE)</f>
        <v>249.45</v>
      </c>
      <c r="DL106" s="5">
        <f t="shared" si="213"/>
        <v>249.45</v>
      </c>
      <c r="DN106" s="212">
        <f>IF(DL106&gt;0,(DL106+SUM(DM$11:DM106))/DK$6-1,"N/A")</f>
        <v>1.8437612729969022E-3</v>
      </c>
      <c r="DO106" s="344">
        <f>IF(VLOOKUP(DO$4,Transactions!$C$5:$M$23,7,FALSE)&gt;DJ106,0,IF(IFERROR(VLOOKUP(DO$4,Transactions!$C$39:$N$42,8,FALSE),0)&gt;DJ106,VLOOKUP(DO$4,Transactions!$C$5:$M$23,5,FALSE),VLOOKUP(DO$4,Transactions!$C$5:$M$23,5,FALSE)-IFERROR(VLOOKUP(DO$4,Transactions!$C$39:$N$42,5,FALSE),0)))</f>
        <v>8</v>
      </c>
      <c r="DQ106" s="315">
        <f t="shared" si="131"/>
        <v>43238</v>
      </c>
      <c r="DR106" s="88">
        <f>VLOOKUP(DQ106,'Price Data'!$B$4:$AD$1048576,MATCH(DV$4,'Price Data'!$B$2:$AE$2,0),FALSE)</f>
        <v>96.36</v>
      </c>
      <c r="DS106" s="5">
        <f t="shared" si="214"/>
        <v>96.36</v>
      </c>
      <c r="DT106" s="79"/>
      <c r="DU106" s="212">
        <f>IF(DS106&gt;0,(DS106+SUM(DT$11:DT106))/DR$6-1,"N/A")</f>
        <v>0.13631049801262551</v>
      </c>
      <c r="DV106" s="344">
        <f>IF(VLOOKUP(DV$4,Transactions!$C$5:$M$23,7,FALSE)&gt;DQ106,0,IF(IFERROR(VLOOKUP(DV$4,Transactions!$C$39:$N$42,8,FALSE),0)&gt;DQ106,VLOOKUP(DV$4,Transactions!$C$5:$M$23,5,FALSE),VLOOKUP(DV$4,Transactions!$C$5:$M$23,5,FALSE)-IFERROR(VLOOKUP(DV$4,Transactions!$C$39:$N$42,5,FALSE),0)))</f>
        <v>23</v>
      </c>
      <c r="DX106" s="315">
        <f t="shared" si="132"/>
        <v>43238</v>
      </c>
      <c r="DY106" s="88">
        <f>VLOOKUP(DX106,'Price Data'!$B$4:$AD$1048576,MATCH(EC$4,'Price Data'!$B$2:$AE$2,0),FALSE)</f>
        <v>71.319999999999993</v>
      </c>
      <c r="DZ106" s="5">
        <f t="shared" si="215"/>
        <v>0</v>
      </c>
      <c r="EA106" s="79"/>
      <c r="EB106" s="212" t="str">
        <f>IF(DZ106&gt;0,(DZ106+SUM(EA$11:EA106))/DY$6-1,"N/A")</f>
        <v>N/A</v>
      </c>
      <c r="EC106" s="344">
        <f>IF(VLOOKUP(EC$4,Transactions!$C$5:$M$23,7,FALSE)&gt;DX106,0,IF(IFERROR(VLOOKUP(EC$4,Transactions!$C$39:$N$42,8,FALSE),0)&gt;DX106,VLOOKUP(EC$4,Transactions!$C$5:$M$23,5,FALSE),VLOOKUP(EC$4,Transactions!$C$5:$M$23,5,FALSE)-IFERROR(VLOOKUP(EC$4,Transactions!$C$39:$N$42,5,FALSE),0)))</f>
        <v>0</v>
      </c>
      <c r="EF106" s="315">
        <f t="shared" si="133"/>
        <v>43238</v>
      </c>
      <c r="EG106" s="88">
        <f>VLOOKUP(EF106,'Price Data'!$B$4:$AD$1048576,MATCH(EK$4,'Price Data'!$B$2:$AE$2,0),FALSE)</f>
        <v>10.71</v>
      </c>
      <c r="EH106" s="5">
        <f t="shared" si="216"/>
        <v>10.71</v>
      </c>
      <c r="EI106" s="79"/>
      <c r="EJ106" s="212">
        <f>IF(EH106&gt;0,(EH106+SUM(EI$11:EI106))/EG$6-1,"N/A")</f>
        <v>-2.6022304832712395E-3</v>
      </c>
      <c r="EK106" s="344">
        <f>IF(VLOOKUP(EK$4,Transactions!$C$26:$M$34,7,FALSE)&gt;EF106,0,IF(IFERROR(VLOOKUP(EK$4,Transactions!$C$45:$N143,8,FALSE),0)&gt;EF106,VLOOKUP(EK$4,Transactions!$C$26:$M$34,5,FALSE),VLOOKUP(EK$4,Transactions!$C$26:$M$34,5,FALSE)-IFERROR(VLOOKUP(EK$4,Transactions!$C$45:$N$47,5,FALSE),0)))</f>
        <v>181.2267657992565</v>
      </c>
      <c r="EM106" s="315">
        <f t="shared" si="134"/>
        <v>43238</v>
      </c>
      <c r="EN106" s="88">
        <f>VLOOKUP(EM106,'Price Data'!$B$4:$AD$1048576,MATCH(ER$4,'Price Data'!$B$2:$AE$2,0),FALSE)</f>
        <v>85.4</v>
      </c>
      <c r="EO106" s="5">
        <f t="shared" si="217"/>
        <v>85.4</v>
      </c>
      <c r="EP106" s="79"/>
      <c r="EQ106" s="212">
        <f>IF(EO106&gt;0,(EO106+SUM(EP$11:EP106))/EN$6-1,"N/A")</f>
        <v>-5.053862021544786E-3</v>
      </c>
      <c r="ER106" s="344">
        <f>IF(VLOOKUP(ER$4,Transactions!$C$26:$M$34,7,FALSE)&gt;EM106,0,IF(IFERROR(VLOOKUP(ER$4,Transactions!$C$45:$N143,8,FALSE),0)&gt;EM106,VLOOKUP(ER$4,Transactions!$C$26:$M$34,5,FALSE),VLOOKUP(ER$4,Transactions!$C$26:$M$34,5,FALSE)-IFERROR(VLOOKUP(ER$4,Transactions!$C$45:$N$47,5,FALSE),0)))</f>
        <v>0</v>
      </c>
      <c r="ET106" s="315">
        <f t="shared" si="135"/>
        <v>43238</v>
      </c>
      <c r="EU106" s="88">
        <f>VLOOKUP(ET106,'Price Data'!$B$4:$AD$1048576,MATCH(EY$4,'Price Data'!$B$2:$AE$2,0),FALSE)</f>
        <v>83.08</v>
      </c>
      <c r="EV106" s="5">
        <f t="shared" si="218"/>
        <v>83.08</v>
      </c>
      <c r="EW106" s="79"/>
      <c r="EX106" s="212">
        <f>IF(EV106&gt;0,(EV106+SUM(EW$11:EW106))/EU$6-1,"N/A")</f>
        <v>-3.8448335049776849E-2</v>
      </c>
      <c r="EY106" s="344">
        <f>IF(VLOOKUP(EY$4,Transactions!$C$26:$M$34,7,FALSE)&gt;ET106,0,IF(IFERROR(VLOOKUP(EY$4,Transactions!$C$45:$N143,8,FALSE),0)&gt;ET106,VLOOKUP(EY$4,Transactions!$C$26:$M$34,5,FALSE),VLOOKUP(EY$4,Transactions!$C$26:$M$34,5,FALSE)-IFERROR(VLOOKUP(EY$4,Transactions!$C$45:$N$47,5,FALSE),0)))</f>
        <v>12.608879734523402</v>
      </c>
      <c r="FA106" s="315">
        <f t="shared" si="136"/>
        <v>43238</v>
      </c>
      <c r="FB106" s="88">
        <f>VLOOKUP(FA106,'Price Data'!$B$4:$AD$1048576,MATCH(FF$4,'Price Data'!$B$2:$AE$2,0),FALSE)</f>
        <v>49.55</v>
      </c>
      <c r="FC106" s="5">
        <f t="shared" si="219"/>
        <v>49.55</v>
      </c>
      <c r="FD106" s="79"/>
      <c r="FE106" s="212">
        <f>IF(FC106&gt;0,(FC106+SUM(FD$11:FD106))/FB$6-1,"N/A")</f>
        <v>-2.4926857811585879E-2</v>
      </c>
      <c r="FF106" s="344">
        <f>IF(VLOOKUP(FF$4,Transactions!$C$26:$M$34,7,FALSE)&gt;FA106,0,IF(IFERROR(VLOOKUP(FF$4,Transactions!$C$45:$N143,8,FALSE),0)&gt;FA106,VLOOKUP(FF$4,Transactions!$C$26:$M$34,5,FALSE),VLOOKUP(FF$4,Transactions!$C$26:$M$34,5,FALSE)-IFERROR(VLOOKUP(FF$4,Transactions!$C$45:$N$47,5,FALSE),0)))</f>
        <v>20.356738833625901</v>
      </c>
      <c r="FH106" s="315">
        <f t="shared" si="137"/>
        <v>43238</v>
      </c>
      <c r="FI106" s="88">
        <f>VLOOKUP(FH106,'Price Data'!$B$4:$AD$1048576,MATCH(FM$4,'Price Data'!$B$2:$AE$2,0),FALSE)</f>
        <v>24.15</v>
      </c>
      <c r="FJ106" s="5">
        <f t="shared" si="220"/>
        <v>24.15</v>
      </c>
      <c r="FK106" s="79"/>
      <c r="FL106" s="212">
        <f>IF(FJ106&gt;0,(FJ106+SUM(FK$11:FK106))/FI$6-1,"N/A")</f>
        <v>-1.3141683778236102E-3</v>
      </c>
      <c r="FM106" s="344">
        <f>IF(VLOOKUP(FM$4,Transactions!$C$26:$M$34,7,FALSE)&gt;FH106,0,IF(IFERROR(VLOOKUP(FM$4,Transactions!$C$45:$N143,8,FALSE),0)&gt;FH106,VLOOKUP(FM$4,Transactions!$C$26:$M$34,5,FALSE),VLOOKUP(FM$4,Transactions!$C$26:$M$34,5,FALSE)-IFERROR(VLOOKUP(FM$4,Transactions!$C$45:$N$47,5,FALSE),0)))</f>
        <v>64.516221765913755</v>
      </c>
      <c r="FO106" s="315">
        <f t="shared" si="138"/>
        <v>43238</v>
      </c>
      <c r="FP106" s="88">
        <f>VLOOKUP(FO106,'Price Data'!$B$4:$AD$1048576,MATCH(FT$4,'Price Data'!$B$2:$AE$2,0),FALSE)</f>
        <v>100.75</v>
      </c>
      <c r="FQ106" s="5">
        <f t="shared" si="221"/>
        <v>100.75</v>
      </c>
      <c r="FR106" s="79"/>
      <c r="FS106" s="212">
        <f>IF(FQ106&gt;0,(FQ106+SUM(FR$11:FR106))/FP$6-1,"N/A")</f>
        <v>-3.9092545230652642E-2</v>
      </c>
      <c r="FT106" s="344">
        <f>IF(VLOOKUP(FT$4,Transactions!$C$26:$M$34,7,FALSE)&gt;FO106,0,IF(IFERROR(VLOOKUP(FT$4,Transactions!$C$45:$N143,8,FALSE),0)&gt;FO106,VLOOKUP(FT$4,Transactions!$C$26:$M$34,5,FALSE),VLOOKUP(FT$4,Transactions!$C$26:$M$34,5,FALSE)-IFERROR(VLOOKUP(FT$4,Transactions!$C$45:$N$47,5,FALSE),0)))</f>
        <v>4.6685611442644692</v>
      </c>
      <c r="FV106" s="315">
        <f t="shared" si="139"/>
        <v>43238</v>
      </c>
      <c r="FW106" s="88">
        <f>VLOOKUP(FV106,'Price Data'!$B$4:$AD$1048576,MATCH(GA$4,'Price Data'!$B$2:$AE$2,0),FALSE)</f>
        <v>107.91</v>
      </c>
      <c r="FX106" s="5">
        <f t="shared" si="222"/>
        <v>0</v>
      </c>
      <c r="FY106" s="79"/>
      <c r="FZ106" s="212" t="str">
        <f>IF(FX106&gt;0,(FX106+SUM(FY$11:FY106))/FW$6-1,"N/A")</f>
        <v>N/A</v>
      </c>
      <c r="GA106" s="344">
        <f>IF(VLOOKUP(GA$4,Transactions!$C$26:$M$34,7,FALSE)&gt;FV106,0,IF(IFERROR(VLOOKUP(GA$4,Transactions!$C$45:$N143,8,FALSE),0)&gt;FV106,VLOOKUP(GA$4,Transactions!$C$26:$M$34,5,FALSE),VLOOKUP(GA$4,Transactions!$C$26:$M$34,5,FALSE)-IFERROR(VLOOKUP(GA$4,Transactions!$C$45:$N$47,5,FALSE),0)))</f>
        <v>0</v>
      </c>
      <c r="GD106" s="315">
        <f t="shared" si="140"/>
        <v>43238</v>
      </c>
      <c r="GE106" s="88">
        <f>VLOOKUP(GD106,'Price Data'!$B$4:$AD$1048576,MATCH(GI$4,'Price Data'!$B$2:$AE$2,0),FALSE)</f>
        <v>1613.4749999999999</v>
      </c>
      <c r="GF106" s="5">
        <f t="shared" si="223"/>
        <v>1613.4749999999999</v>
      </c>
      <c r="GH106" s="212">
        <f>IF(GF106&gt;0,(GF106+SUM(GG$11:GG106))/GE$6-1,"N/A")</f>
        <v>1.93995337288424E-2</v>
      </c>
      <c r="GI106" s="374">
        <v>0.5</v>
      </c>
      <c r="GK106" s="315">
        <f t="shared" si="141"/>
        <v>43238</v>
      </c>
      <c r="GL106" s="88">
        <f>VLOOKUP(GK106,'Price Data'!$B$4:$AD$1048576,MATCH(GP$4,'Price Data'!$B$2:$AE$2,0),FALSE)</f>
        <v>2120.8000000000002</v>
      </c>
      <c r="GM106" s="5">
        <f t="shared" si="112"/>
        <v>2120.8000000000002</v>
      </c>
      <c r="GN106" s="79"/>
      <c r="GO106" s="212">
        <f>IF(GM106&gt;0,(GM106+SUM(GN$11:GN106))/GL$6-1,"N/A")</f>
        <v>8.2483538947921708E-3</v>
      </c>
      <c r="GP106" s="374">
        <v>0.2</v>
      </c>
      <c r="GR106" s="315">
        <f t="shared" si="142"/>
        <v>43238</v>
      </c>
      <c r="GS106" s="88">
        <f>VLOOKUP(GR106,'Price Data'!$B$4:$AD$1048576,MATCH(GW$4,'Price Data'!$B$2:$AE$2,0),FALSE)</f>
        <v>1990.49</v>
      </c>
      <c r="GT106" s="5">
        <f t="shared" si="224"/>
        <v>1990.49</v>
      </c>
      <c r="GV106" s="212">
        <f>IF(GT106&gt;0,(GT106+SUM(GU$11:GU106))/GS$6-1,"N/A")</f>
        <v>-2.7306889760893571E-2</v>
      </c>
      <c r="GW106" s="374">
        <v>0.3</v>
      </c>
    </row>
    <row r="107" spans="1:205" x14ac:dyDescent="0.25">
      <c r="A107">
        <v>97</v>
      </c>
      <c r="B107" s="315">
        <f>'Price Data'!B101</f>
        <v>43241</v>
      </c>
      <c r="C107" s="200">
        <f t="shared" si="143"/>
        <v>22010.406280891279</v>
      </c>
      <c r="D107" s="200">
        <f t="shared" si="113"/>
        <v>0</v>
      </c>
      <c r="E107" s="200">
        <f t="shared" si="198"/>
        <v>6027.9946901528447</v>
      </c>
      <c r="F107" s="200">
        <f t="shared" si="114"/>
        <v>0</v>
      </c>
      <c r="I107" s="315">
        <f t="shared" si="115"/>
        <v>43241</v>
      </c>
      <c r="J107" s="88">
        <f>VLOOKUP(I107,'Price Data'!$B$4:$AD$1048576,MATCH(N$4,'Price Data'!$B$2:$AE$2,0),FALSE)</f>
        <v>65.5</v>
      </c>
      <c r="K107" s="5">
        <f t="shared" si="86"/>
        <v>0</v>
      </c>
      <c r="M107" s="212" t="str">
        <f>IF(K107&gt;0,(K107+SUM(L$11:L107))/J$6-1,"N/A")</f>
        <v>N/A</v>
      </c>
      <c r="N107" s="344">
        <f>IF(VLOOKUP(N$4,Transactions!$C$5:$M$23,7,FALSE)&gt;I107,0,IF(IFERROR(VLOOKUP(N$4,Transactions!$C$39:$N$42,8,FALSE),0)&gt;I107,VLOOKUP(N$4,Transactions!$C$5:$M$23,5,FALSE),VLOOKUP(N$4,Transactions!$C$5:$M$23,5,FALSE)-IFERROR(VLOOKUP(N$4,Transactions!$C$39:$N$42,5,FALSE),0)))</f>
        <v>0</v>
      </c>
      <c r="P107" s="315">
        <f t="shared" si="116"/>
        <v>43241</v>
      </c>
      <c r="Q107" s="88">
        <f>VLOOKUP(P107,'Price Data'!$B$4:$AD$1048576,MATCH(U$4,'Price Data'!$B$2:$AE$2,0),FALSE)</f>
        <v>60.18</v>
      </c>
      <c r="R107" s="5">
        <f t="shared" si="199"/>
        <v>60.18</v>
      </c>
      <c r="T107" s="212">
        <f>IF(R107&gt;0,(R107+SUM(S$11:S107))/Q$6-1,"N/A")</f>
        <v>6.0440528634361224E-2</v>
      </c>
      <c r="U107" s="344">
        <f>IF(VLOOKUP(U$4,Transactions!$C$5:$M$23,7,FALSE)&gt;P107,0,IF(IFERROR(VLOOKUP(U$4,Transactions!$C$39:$N$42,8,FALSE),0)&gt;P107,VLOOKUP(U$4,Transactions!$C$5:$M$23,5,FALSE),VLOOKUP(U$4,Transactions!$C$5:$M$23,5,FALSE)-IFERROR(VLOOKUP(U$4,Transactions!$C$39:$N$42,5,FALSE),0)))</f>
        <v>20</v>
      </c>
      <c r="W107" s="315">
        <f t="shared" si="117"/>
        <v>43241</v>
      </c>
      <c r="X107" s="88">
        <f>VLOOKUP(W107,'Price Data'!$B$4:$AD$1048576,MATCH(AB$4,'Price Data'!$B$2:$AE$2,0),FALSE)</f>
        <v>104.06</v>
      </c>
      <c r="Y107" s="5">
        <f t="shared" si="200"/>
        <v>104.06</v>
      </c>
      <c r="Z107" s="79"/>
      <c r="AA107" s="212">
        <f>IF(Y107&gt;0,(Y107+SUM(Z$11:Z107))/X$6-1,"N/A")</f>
        <v>3.2238865191945187E-2</v>
      </c>
      <c r="AB107" s="344">
        <f>IF(VLOOKUP(AB$4,Transactions!$C$5:$M$23,7,FALSE)&gt;W107,0,IF(IFERROR(VLOOKUP(AB$4,Transactions!$C$39:$N$42,8,FALSE),0)&gt;W107,VLOOKUP(AB$4,Transactions!$C$5:$M$23,5,FALSE),VLOOKUP(AB$4,Transactions!$C$5:$M$23,5,FALSE)-IFERROR(VLOOKUP(AB$4,Transactions!$C$39:$N$42,5,FALSE),0)))</f>
        <v>12</v>
      </c>
      <c r="AD107" s="315">
        <f t="shared" si="118"/>
        <v>43241</v>
      </c>
      <c r="AE107" s="88">
        <f>VLOOKUP(AD107,'Price Data'!$B$4:$AD$1048576,MATCH(AI$4,'Price Data'!$B$2:$AE$2,0),FALSE)</f>
        <v>67.89</v>
      </c>
      <c r="AF107" s="5">
        <f t="shared" si="201"/>
        <v>67.89</v>
      </c>
      <c r="AG107" s="79"/>
      <c r="AH107" s="212">
        <f>IF(AF107&gt;0,(AF107+SUM(AG$11:AG107))/AE$6-1,"N/A")</f>
        <v>-6.9107363225010321E-2</v>
      </c>
      <c r="AI107" s="344">
        <f>IF(VLOOKUP(AI$4,Transactions!$C$5:$M$23,7,FALSE)&gt;AD107,0,IF(IFERROR(VLOOKUP(AI$4,Transactions!$C$39:$N$42,8,FALSE),0)&gt;AD107,VLOOKUP(AI$4,Transactions!$C$5:$M$23,5,FALSE),VLOOKUP(AI$4,Transactions!$C$5:$M$23,5,FALSE)-IFERROR(VLOOKUP(AI$4,Transactions!$C$39:$N$42,5,FALSE),0)))</f>
        <v>16</v>
      </c>
      <c r="AK107" s="315">
        <f t="shared" si="119"/>
        <v>43241</v>
      </c>
      <c r="AL107" s="88">
        <f>VLOOKUP(AK107,'Price Data'!$B$4:$AD$1048576,MATCH(AP$4,'Price Data'!$B$2:$AE$2,0),FALSE)</f>
        <v>463.38</v>
      </c>
      <c r="AM107" s="5">
        <f t="shared" si="202"/>
        <v>463.38</v>
      </c>
      <c r="AN107" s="79"/>
      <c r="AO107" s="212">
        <f>IF(AM107&gt;0,(AM107+SUM(AN$11:AN107))/AL$6-1,"N/A")</f>
        <v>0.11159621935421971</v>
      </c>
      <c r="AP107" s="344">
        <f>IF(VLOOKUP(AP$4,Transactions!$C$5:$M$23,7,FALSE)&gt;AK107,0,IF(IFERROR(VLOOKUP(AP$4,Transactions!$C$39:$N$42,8,FALSE),0)&gt;AK107,VLOOKUP(AP$4,Transactions!$C$5:$M$23,5,FALSE),VLOOKUP(AP$4,Transactions!$C$5:$M$23,5,FALSE)-IFERROR(VLOOKUP(AP$4,Transactions!$C$39:$N$42,5,FALSE),0)))</f>
        <v>3</v>
      </c>
      <c r="AR107" s="315">
        <f t="shared" si="120"/>
        <v>43241</v>
      </c>
      <c r="AS107" s="88">
        <f>VLOOKUP(AR107,'Price Data'!$B$4:$AD$1048576,MATCH(AW$4,'Price Data'!$B$2:$AE$2,0),FALSE)</f>
        <v>106.23</v>
      </c>
      <c r="AT107" s="5">
        <f t="shared" si="203"/>
        <v>106.23</v>
      </c>
      <c r="AU107" s="79"/>
      <c r="AV107" s="212">
        <f>IF(AT107&gt;0,(AT107+SUM(AU$11:AU107))/AS$6-1,"N/A")</f>
        <v>0.1306962025316456</v>
      </c>
      <c r="AW107" s="344">
        <f>IF(VLOOKUP(AW$4,Transactions!$C$5:$M$23,7,FALSE)&gt;AR107,0,IF(IFERROR(VLOOKUP(AW$4,Transactions!$C$39:$N$42,8,FALSE),0)&gt;AR107,VLOOKUP(AW$4,Transactions!$C$5:$M$23,5,FALSE),VLOOKUP(AW$4,Transactions!$C$5:$M$23,5,FALSE)-IFERROR(VLOOKUP(AW$4,Transactions!$C$39:$N$42,5,FALSE),0)))</f>
        <v>10</v>
      </c>
      <c r="AY107" s="315">
        <f t="shared" si="121"/>
        <v>43241</v>
      </c>
      <c r="AZ107" s="88">
        <f>VLOOKUP(AY107,'Price Data'!$B$4:$AD$1048576,MATCH(BD$4,'Price Data'!$B$2:$AE$2,0),FALSE)</f>
        <v>126.37</v>
      </c>
      <c r="BA107" s="5">
        <f t="shared" si="204"/>
        <v>126.37</v>
      </c>
      <c r="BB107" s="79"/>
      <c r="BC107" s="212">
        <f>IF(BA107&gt;0,(BA107+SUM(BB$11:BB107))/AZ$6-1,"N/A")</f>
        <v>9.0336496980155223E-2</v>
      </c>
      <c r="BD107" s="344">
        <f>IF(VLOOKUP(BD$4,Transactions!$C$5:$M$23,7,FALSE)&gt;AY107,0,IF(IFERROR(VLOOKUP(BD$4,Transactions!$C$39:$N$42,8,FALSE),0)&gt;AY107,VLOOKUP(BD$4,Transactions!$C$5:$M$23,5,FALSE),VLOOKUP(BD$4,Transactions!$C$5:$M$23,5,FALSE)-IFERROR(VLOOKUP(BD$4,Transactions!$C$39:$N$42,5,FALSE),0)))</f>
        <v>9</v>
      </c>
      <c r="BF107" s="315">
        <f t="shared" si="122"/>
        <v>43241</v>
      </c>
      <c r="BG107" s="88">
        <f>VLOOKUP(BF107,'Price Data'!$B$4:$AD$1048576,MATCH(BK$4,'Price Data'!$B$2:$AE$2,0),FALSE)</f>
        <v>52.24</v>
      </c>
      <c r="BH107" s="5">
        <f t="shared" si="205"/>
        <v>52.24</v>
      </c>
      <c r="BI107" s="79"/>
      <c r="BJ107" s="212">
        <f>IF(BH107&gt;0,(BH107+SUM(BI$11:BI107))/BG$6-1,"N/A")</f>
        <v>-0.1344647519582246</v>
      </c>
      <c r="BK107" s="344">
        <f>IF(VLOOKUP(BK$4,Transactions!$C$5:$M$23,7,FALSE)&gt;BF107,0,IF(IFERROR(VLOOKUP(BK$4,Transactions!$C$39:$N$42,8,FALSE),0)&gt;BF107,VLOOKUP(BK$4,Transactions!$C$5:$M$23,5,FALSE),VLOOKUP(BK$4,Transactions!$C$5:$M$23,5,FALSE)-IFERROR(VLOOKUP(BK$4,Transactions!$C$39:$N$42,5,FALSE),0)))</f>
        <v>10</v>
      </c>
      <c r="BM107" s="315">
        <f t="shared" si="123"/>
        <v>43241</v>
      </c>
      <c r="BN107" s="88">
        <f>VLOOKUP(BM107,'Price Data'!$B$4:$AD$1048576,MATCH(BR$4,'Price Data'!$B$2:$AE$2,0),FALSE)</f>
        <v>50</v>
      </c>
      <c r="BO107" s="5">
        <f t="shared" si="206"/>
        <v>50</v>
      </c>
      <c r="BP107" s="79"/>
      <c r="BQ107" s="212">
        <f>IF(BO107&gt;0,(BO107+SUM(BP$11:BP107))/BN$6-1,"N/A")</f>
        <v>-1.9953051643192388E-2</v>
      </c>
      <c r="BR107" s="344">
        <f>IF(VLOOKUP(BR$4,Transactions!$C$5:$M$23,7,FALSE)&gt;BM107,0,IF(IFERROR(VLOOKUP(BR$4,Transactions!$C$39:$N$42,8,FALSE),0)&gt;BM107,VLOOKUP(BR$4,Transactions!$C$5:$M$23,5,FALSE),VLOOKUP(BR$4,Transactions!$C$5:$M$23,5,FALSE)-IFERROR(VLOOKUP(BR$4,Transactions!$C$39:$N$42,5,FALSE),0)))</f>
        <v>12</v>
      </c>
      <c r="BT107" s="315">
        <f t="shared" si="124"/>
        <v>43241</v>
      </c>
      <c r="BU107" s="88">
        <f>VLOOKUP(BT107,'Price Data'!$B$4:$AD$1048576,MATCH(BY$4,'Price Data'!$B$2:$AE$2,0),FALSE)</f>
        <v>87.37</v>
      </c>
      <c r="BV107" s="5">
        <f t="shared" si="207"/>
        <v>87.37</v>
      </c>
      <c r="BW107" s="79"/>
      <c r="BX107" s="212">
        <f>IF(BV107&gt;0,(BV107+SUM(BW$11:BW107))/BU$6-1,"N/A")</f>
        <v>-2.5525360325668323E-2</v>
      </c>
      <c r="BY107" s="344">
        <f>IF(VLOOKUP(BY$4,Transactions!$C$5:$M$23,7,FALSE)&gt;BT107,0,IF(IFERROR(VLOOKUP(BY$4,Transactions!$C$39:$N$42,8,FALSE),0)&gt;BT107,VLOOKUP(BY$4,Transactions!$C$5:$M$23,5,FALSE),VLOOKUP(BY$4,Transactions!$C$5:$M$23,5,FALSE)-IFERROR(VLOOKUP(BY$4,Transactions!$C$39:$N$42,5,FALSE),0)))</f>
        <v>11</v>
      </c>
      <c r="CA107" s="315">
        <f t="shared" si="125"/>
        <v>43241</v>
      </c>
      <c r="CB107" s="88">
        <f>VLOOKUP(CA107,'Price Data'!$B$4:$AD$1048576,MATCH(CF$4,'Price Data'!$B$2:$AE$2,0),FALSE)</f>
        <v>219.34</v>
      </c>
      <c r="CC107" s="5">
        <f t="shared" si="208"/>
        <v>219.34</v>
      </c>
      <c r="CD107" s="79"/>
      <c r="CE107" s="212">
        <f>IF(CC107&gt;0,(CC107+SUM(CD$11:CD107))/CB$6-1,"N/A")</f>
        <v>-3.4868967931049544E-2</v>
      </c>
      <c r="CF107" s="344">
        <f>IF(VLOOKUP(CF$4,Transactions!$C$5:$M$23,7,FALSE)&gt;CA107,0,IF(IFERROR(VLOOKUP(CF$4,Transactions!$C$39:$N$42,8,FALSE),0)&gt;CA107,VLOOKUP(CF$4,Transactions!$C$5:$M$23,5,FALSE),VLOOKUP(CF$4,Transactions!$C$5:$M$23,5,FALSE)-IFERROR(VLOOKUP(CF$4,Transactions!$C$39:$N$42,5,FALSE),0)))</f>
        <v>6</v>
      </c>
      <c r="CH107" s="315">
        <f t="shared" si="126"/>
        <v>43241</v>
      </c>
      <c r="CI107" s="88">
        <f>VLOOKUP(CH107,'Price Data'!$B$4:$AD$1048576,MATCH(CM$4,'Price Data'!$B$2:$AE$2,0),FALSE)</f>
        <v>81.25</v>
      </c>
      <c r="CJ107" s="5">
        <f t="shared" si="209"/>
        <v>81.25</v>
      </c>
      <c r="CK107" s="79"/>
      <c r="CL107" s="212">
        <f>IF(CJ107&gt;0,(CJ107+SUM(CK$11:CK107))/CI$6-1,"N/A")</f>
        <v>0.10364031513175753</v>
      </c>
      <c r="CM107" s="344">
        <f>IF(VLOOKUP(CM$4,Transactions!$C$5:$M$23,7,FALSE)&gt;CH107,0,IF(IFERROR(VLOOKUP(CM$4,Transactions!$C$39:$N$42,8,FALSE),0)&gt;CH107,VLOOKUP(CM$4,Transactions!$C$5:$M$23,5,FALSE),VLOOKUP(CM$4,Transactions!$C$5:$M$23,5,FALSE)-IFERROR(VLOOKUP(CM$4,Transactions!$C$39:$N$42,5,FALSE),0)))</f>
        <v>19</v>
      </c>
      <c r="CO107" s="315">
        <f t="shared" si="127"/>
        <v>43241</v>
      </c>
      <c r="CP107" s="88">
        <f>VLOOKUP(CO107,'Price Data'!$B$4:$AD$1048576,MATCH(CT$4,'Price Data'!$B$2:$AE$2,0),FALSE)</f>
        <v>129.77000000000001</v>
      </c>
      <c r="CQ107" s="5">
        <f t="shared" si="210"/>
        <v>129.77000000000001</v>
      </c>
      <c r="CR107" s="79"/>
      <c r="CS107" s="212">
        <f>IF(CQ107&gt;0,(CQ107+SUM(CR$11:CR107))/CP$6-1,"N/A")</f>
        <v>0.15761836952652208</v>
      </c>
      <c r="CT107" s="344">
        <f>IF(VLOOKUP(CT$4,Transactions!$C$5:$M$23,7,FALSE)&gt;CO107,0,IF(IFERROR(VLOOKUP(CT$4,Transactions!$C$39:$N$42,8,FALSE),0)&gt;CO107,VLOOKUP(CT$4,Transactions!$C$5:$M$23,5,FALSE),VLOOKUP(CT$4,Transactions!$C$5:$M$23,5,FALSE)-IFERROR(VLOOKUP(CT$4,Transactions!$C$39:$N$42,5,FALSE),0)))</f>
        <v>7</v>
      </c>
      <c r="CV107" s="315">
        <f t="shared" si="128"/>
        <v>43241</v>
      </c>
      <c r="CW107" s="88">
        <f>VLOOKUP(CV107,'Price Data'!$B$4:$AD$1048576,MATCH(DA$4,'Price Data'!$B$2:$AE$2,0),FALSE)</f>
        <v>202.09</v>
      </c>
      <c r="CX107" s="5">
        <f t="shared" si="211"/>
        <v>202.09</v>
      </c>
      <c r="CY107" s="79"/>
      <c r="CZ107" s="212">
        <f>IF(CX107&gt;0,(CX107+SUM(CY$11:CY107))/CW$6-1,"N/A")</f>
        <v>7.6540322151932294E-2</v>
      </c>
      <c r="DA107" s="344">
        <f>IF(VLOOKUP(DA$4,Transactions!$C$5:$M$23,7,FALSE)&gt;CV107,0,IF(IFERROR(VLOOKUP(DA$4,Transactions!$C$39:$N$42,8,FALSE),0)&gt;CV107,VLOOKUP(DA$4,Transactions!$C$5:$M$23,5,FALSE),VLOOKUP(DA$4,Transactions!$C$5:$M$23,5,FALSE)-IFERROR(VLOOKUP(DA$4,Transactions!$C$39:$N$42,5,FALSE),0)))</f>
        <v>9.4038062835574934</v>
      </c>
      <c r="DC107" s="315">
        <f t="shared" si="129"/>
        <v>43241</v>
      </c>
      <c r="DD107" s="88">
        <f>VLOOKUP(DC107,'Price Data'!$B$4:$AD$1048576,MATCH(DH$4,'Price Data'!$B$2:$AE$2,0),FALSE)</f>
        <v>162.66</v>
      </c>
      <c r="DE107" s="5">
        <f t="shared" si="212"/>
        <v>162.66</v>
      </c>
      <c r="DF107" s="79"/>
      <c r="DG107" s="212">
        <f>IF(DE107&gt;0,(DE107+SUM(DF$11:DF107))/DD$6-1,"N/A")</f>
        <v>3.2465069229310251E-2</v>
      </c>
      <c r="DH107" s="344">
        <f>IF(VLOOKUP(DH$4,Transactions!$C$5:$M$23,7,FALSE)&gt;DC107,0,IF(IFERROR(VLOOKUP(DH$4,Transactions!$C$39:$N$42,8,FALSE),0)&gt;DC107,VLOOKUP(DH$4,Transactions!$C$5:$M$23,5,FALSE),VLOOKUP(DH$4,Transactions!$C$5:$M$23,5,FALSE)-IFERROR(VLOOKUP(DH$4,Transactions!$C$39:$N$42,5,FALSE),0)))</f>
        <v>17.508490526540918</v>
      </c>
      <c r="DJ107" s="315">
        <f t="shared" si="130"/>
        <v>43241</v>
      </c>
      <c r="DK107" s="88">
        <f>VLOOKUP(DJ107,'Price Data'!$B$4:$AD$1048576,MATCH(DO$4,'Price Data'!$B$2:$AE$2,0),FALSE)</f>
        <v>254.66</v>
      </c>
      <c r="DL107" s="5">
        <f t="shared" si="213"/>
        <v>254.66</v>
      </c>
      <c r="DN107" s="212">
        <f>IF(DL107&gt;0,(DL107+SUM(DM$11:DM107))/DK$6-1,"N/A")</f>
        <v>2.2726361778027115E-2</v>
      </c>
      <c r="DO107" s="344">
        <f>IF(VLOOKUP(DO$4,Transactions!$C$5:$M$23,7,FALSE)&gt;DJ107,0,IF(IFERROR(VLOOKUP(DO$4,Transactions!$C$39:$N$42,8,FALSE),0)&gt;DJ107,VLOOKUP(DO$4,Transactions!$C$5:$M$23,5,FALSE),VLOOKUP(DO$4,Transactions!$C$5:$M$23,5,FALSE)-IFERROR(VLOOKUP(DO$4,Transactions!$C$39:$N$42,5,FALSE),0)))</f>
        <v>8</v>
      </c>
      <c r="DQ107" s="315">
        <f t="shared" si="131"/>
        <v>43241</v>
      </c>
      <c r="DR107" s="88">
        <f>VLOOKUP(DQ107,'Price Data'!$B$4:$AD$1048576,MATCH(DV$4,'Price Data'!$B$2:$AE$2,0),FALSE)</f>
        <v>97.6</v>
      </c>
      <c r="DS107" s="5">
        <f t="shared" si="214"/>
        <v>97.6</v>
      </c>
      <c r="DT107" s="79"/>
      <c r="DU107" s="212">
        <f>IF(DS107&gt;0,(DS107+SUM(DT$11:DT107))/DR$6-1,"N/A")</f>
        <v>0.15080664016834211</v>
      </c>
      <c r="DV107" s="344">
        <f>IF(VLOOKUP(DV$4,Transactions!$C$5:$M$23,7,FALSE)&gt;DQ107,0,IF(IFERROR(VLOOKUP(DV$4,Transactions!$C$39:$N$42,8,FALSE),0)&gt;DQ107,VLOOKUP(DV$4,Transactions!$C$5:$M$23,5,FALSE),VLOOKUP(DV$4,Transactions!$C$5:$M$23,5,FALSE)-IFERROR(VLOOKUP(DV$4,Transactions!$C$39:$N$42,5,FALSE),0)))</f>
        <v>23</v>
      </c>
      <c r="DX107" s="315">
        <f t="shared" si="132"/>
        <v>43241</v>
      </c>
      <c r="DY107" s="88">
        <f>VLOOKUP(DX107,'Price Data'!$B$4:$AD$1048576,MATCH(EC$4,'Price Data'!$B$2:$AE$2,0),FALSE)</f>
        <v>71.38</v>
      </c>
      <c r="DZ107" s="5">
        <f t="shared" si="215"/>
        <v>0</v>
      </c>
      <c r="EA107" s="79"/>
      <c r="EB107" s="212" t="str">
        <f>IF(DZ107&gt;0,(DZ107+SUM(EA$11:EA107))/DY$6-1,"N/A")</f>
        <v>N/A</v>
      </c>
      <c r="EC107" s="344">
        <f>IF(VLOOKUP(EC$4,Transactions!$C$5:$M$23,7,FALSE)&gt;DX107,0,IF(IFERROR(VLOOKUP(EC$4,Transactions!$C$39:$N$42,8,FALSE),0)&gt;DX107,VLOOKUP(EC$4,Transactions!$C$5:$M$23,5,FALSE),VLOOKUP(EC$4,Transactions!$C$5:$M$23,5,FALSE)-IFERROR(VLOOKUP(EC$4,Transactions!$C$39:$N$42,5,FALSE),0)))</f>
        <v>0</v>
      </c>
      <c r="EF107" s="315">
        <f t="shared" si="133"/>
        <v>43241</v>
      </c>
      <c r="EG107" s="88">
        <f>VLOOKUP(EF107,'Price Data'!$B$4:$AD$1048576,MATCH(EK$4,'Price Data'!$B$2:$AE$2,0),FALSE)</f>
        <v>10.71</v>
      </c>
      <c r="EH107" s="5">
        <f t="shared" si="216"/>
        <v>10.71</v>
      </c>
      <c r="EI107" s="79"/>
      <c r="EJ107" s="212">
        <f>IF(EH107&gt;0,(EH107+SUM(EI$11:EI107))/EG$6-1,"N/A")</f>
        <v>-2.6022304832712395E-3</v>
      </c>
      <c r="EK107" s="344">
        <f>IF(VLOOKUP(EK$4,Transactions!$C$26:$M$34,7,FALSE)&gt;EF107,0,IF(IFERROR(VLOOKUP(EK$4,Transactions!$C$45:$N144,8,FALSE),0)&gt;EF107,VLOOKUP(EK$4,Transactions!$C$26:$M$34,5,FALSE),VLOOKUP(EK$4,Transactions!$C$26:$M$34,5,FALSE)-IFERROR(VLOOKUP(EK$4,Transactions!$C$45:$N$47,5,FALSE),0)))</f>
        <v>181.2267657992565</v>
      </c>
      <c r="EM107" s="315">
        <f t="shared" si="134"/>
        <v>43241</v>
      </c>
      <c r="EN107" s="88">
        <f>VLOOKUP(EM107,'Price Data'!$B$4:$AD$1048576,MATCH(ER$4,'Price Data'!$B$2:$AE$2,0),FALSE)</f>
        <v>85.52</v>
      </c>
      <c r="EO107" s="5">
        <f t="shared" si="217"/>
        <v>85.52</v>
      </c>
      <c r="EP107" s="79"/>
      <c r="EQ107" s="212">
        <f>IF(EO107&gt;0,(EO107+SUM(EP$11:EP107))/EN$6-1,"N/A")</f>
        <v>-3.6786614714646726E-3</v>
      </c>
      <c r="ER107" s="344">
        <f>IF(VLOOKUP(ER$4,Transactions!$C$26:$M$34,7,FALSE)&gt;EM107,0,IF(IFERROR(VLOOKUP(ER$4,Transactions!$C$45:$N144,8,FALSE),0)&gt;EM107,VLOOKUP(ER$4,Transactions!$C$26:$M$34,5,FALSE),VLOOKUP(ER$4,Transactions!$C$26:$M$34,5,FALSE)-IFERROR(VLOOKUP(ER$4,Transactions!$C$45:$N$47,5,FALSE),0)))</f>
        <v>0</v>
      </c>
      <c r="ET107" s="315">
        <f t="shared" si="135"/>
        <v>43241</v>
      </c>
      <c r="EU107" s="88">
        <f>VLOOKUP(ET107,'Price Data'!$B$4:$AD$1048576,MATCH(EY$4,'Price Data'!$B$2:$AE$2,0),FALSE)</f>
        <v>83.12</v>
      </c>
      <c r="EV107" s="5">
        <f t="shared" si="218"/>
        <v>83.12</v>
      </c>
      <c r="EW107" s="79"/>
      <c r="EX107" s="212">
        <f>IF(EV107&gt;0,(EV107+SUM(EW$11:EW107))/EU$6-1,"N/A")</f>
        <v>-3.799061677537463E-2</v>
      </c>
      <c r="EY107" s="344">
        <f>IF(VLOOKUP(EY$4,Transactions!$C$26:$M$34,7,FALSE)&gt;ET107,0,IF(IFERROR(VLOOKUP(EY$4,Transactions!$C$45:$N144,8,FALSE),0)&gt;ET107,VLOOKUP(EY$4,Transactions!$C$26:$M$34,5,FALSE),VLOOKUP(EY$4,Transactions!$C$26:$M$34,5,FALSE)-IFERROR(VLOOKUP(EY$4,Transactions!$C$45:$N$47,5,FALSE),0)))</f>
        <v>12.608879734523402</v>
      </c>
      <c r="FA107" s="315">
        <f t="shared" si="136"/>
        <v>43241</v>
      </c>
      <c r="FB107" s="88">
        <f>VLOOKUP(FA107,'Price Data'!$B$4:$AD$1048576,MATCH(FF$4,'Price Data'!$B$2:$AE$2,0),FALSE)</f>
        <v>49.58</v>
      </c>
      <c r="FC107" s="5">
        <f t="shared" si="219"/>
        <v>49.58</v>
      </c>
      <c r="FD107" s="79"/>
      <c r="FE107" s="212">
        <f>IF(FC107&gt;0,(FC107+SUM(FD$11:FD107))/FB$6-1,"N/A")</f>
        <v>-2.4341720304271619E-2</v>
      </c>
      <c r="FF107" s="344">
        <f>IF(VLOOKUP(FF$4,Transactions!$C$26:$M$34,7,FALSE)&gt;FA107,0,IF(IFERROR(VLOOKUP(FF$4,Transactions!$C$45:$N144,8,FALSE),0)&gt;FA107,VLOOKUP(FF$4,Transactions!$C$26:$M$34,5,FALSE),VLOOKUP(FF$4,Transactions!$C$26:$M$34,5,FALSE)-IFERROR(VLOOKUP(FF$4,Transactions!$C$45:$N$47,5,FALSE),0)))</f>
        <v>20.356738833625901</v>
      </c>
      <c r="FH107" s="315">
        <f t="shared" si="137"/>
        <v>43241</v>
      </c>
      <c r="FI107" s="88">
        <f>VLOOKUP(FH107,'Price Data'!$B$4:$AD$1048576,MATCH(FM$4,'Price Data'!$B$2:$AE$2,0),FALSE)</f>
        <v>24.164999999999999</v>
      </c>
      <c r="FJ107" s="5">
        <f t="shared" si="220"/>
        <v>24.164999999999999</v>
      </c>
      <c r="FK107" s="79"/>
      <c r="FL107" s="212">
        <f>IF(FJ107&gt;0,(FJ107+SUM(FK$11:FK107))/FI$6-1,"N/A")</f>
        <v>-6.9815195071876168E-4</v>
      </c>
      <c r="FM107" s="344">
        <f>IF(VLOOKUP(FM$4,Transactions!$C$26:$M$34,7,FALSE)&gt;FH107,0,IF(IFERROR(VLOOKUP(FM$4,Transactions!$C$45:$N144,8,FALSE),0)&gt;FH107,VLOOKUP(FM$4,Transactions!$C$26:$M$34,5,FALSE),VLOOKUP(FM$4,Transactions!$C$26:$M$34,5,FALSE)-IFERROR(VLOOKUP(FM$4,Transactions!$C$45:$N$47,5,FALSE),0)))</f>
        <v>64.516221765913755</v>
      </c>
      <c r="FO107" s="315">
        <f t="shared" si="138"/>
        <v>43241</v>
      </c>
      <c r="FP107" s="88">
        <f>VLOOKUP(FO107,'Price Data'!$B$4:$AD$1048576,MATCH(FT$4,'Price Data'!$B$2:$AE$2,0),FALSE)</f>
        <v>100.82</v>
      </c>
      <c r="FQ107" s="5">
        <f t="shared" si="221"/>
        <v>100.82</v>
      </c>
      <c r="FR107" s="79"/>
      <c r="FS107" s="212">
        <f>IF(FQ107&gt;0,(FQ107+SUM(FR$11:FR107))/FP$6-1,"N/A")</f>
        <v>-3.842947807142183E-2</v>
      </c>
      <c r="FT107" s="344">
        <f>IF(VLOOKUP(FT$4,Transactions!$C$26:$M$34,7,FALSE)&gt;FO107,0,IF(IFERROR(VLOOKUP(FT$4,Transactions!$C$45:$N144,8,FALSE),0)&gt;FO107,VLOOKUP(FT$4,Transactions!$C$26:$M$34,5,FALSE),VLOOKUP(FT$4,Transactions!$C$26:$M$34,5,FALSE)-IFERROR(VLOOKUP(FT$4,Transactions!$C$45:$N$47,5,FALSE),0)))</f>
        <v>4.6685611442644692</v>
      </c>
      <c r="FV107" s="315">
        <f t="shared" si="139"/>
        <v>43241</v>
      </c>
      <c r="FW107" s="88">
        <f>VLOOKUP(FV107,'Price Data'!$B$4:$AD$1048576,MATCH(GA$4,'Price Data'!$B$2:$AE$2,0),FALSE)</f>
        <v>107.93</v>
      </c>
      <c r="FX107" s="5">
        <f t="shared" si="222"/>
        <v>0</v>
      </c>
      <c r="FY107" s="79"/>
      <c r="FZ107" s="212" t="str">
        <f>IF(FX107&gt;0,(FX107+SUM(FY$11:FY107))/FW$6-1,"N/A")</f>
        <v>N/A</v>
      </c>
      <c r="GA107" s="344">
        <f>IF(VLOOKUP(GA$4,Transactions!$C$26:$M$34,7,FALSE)&gt;FV107,0,IF(IFERROR(VLOOKUP(GA$4,Transactions!$C$45:$N144,8,FALSE),0)&gt;FV107,VLOOKUP(GA$4,Transactions!$C$26:$M$34,5,FALSE),VLOOKUP(GA$4,Transactions!$C$26:$M$34,5,FALSE)-IFERROR(VLOOKUP(GA$4,Transactions!$C$45:$N$47,5,FALSE),0)))</f>
        <v>0</v>
      </c>
      <c r="GD107" s="315">
        <f t="shared" si="140"/>
        <v>43241</v>
      </c>
      <c r="GE107" s="88">
        <f>VLOOKUP(GD107,'Price Data'!$B$4:$AD$1048576,MATCH(GI$4,'Price Data'!$B$2:$AE$2,0),FALSE)</f>
        <v>1625.35</v>
      </c>
      <c r="GF107" s="5">
        <f t="shared" si="223"/>
        <v>1625.35</v>
      </c>
      <c r="GH107" s="212">
        <f>IF(GF107&gt;0,(GF107+SUM(GG$11:GG107))/GE$6-1,"N/A")</f>
        <v>2.6902203099629096E-2</v>
      </c>
      <c r="GI107" s="374">
        <v>0.5</v>
      </c>
      <c r="GK107" s="315">
        <f t="shared" si="141"/>
        <v>43241</v>
      </c>
      <c r="GL107" s="88">
        <f>VLOOKUP(GK107,'Price Data'!$B$4:$AD$1048576,MATCH(GP$4,'Price Data'!$B$2:$AE$2,0),FALSE)</f>
        <v>2130.7199999999998</v>
      </c>
      <c r="GM107" s="5">
        <f t="shared" si="112"/>
        <v>2130.7199999999998</v>
      </c>
      <c r="GN107" s="79"/>
      <c r="GO107" s="212">
        <f>IF(GM107&gt;0,(GM107+SUM(GN$11:GN107))/GL$6-1,"N/A")</f>
        <v>1.296441560293804E-2</v>
      </c>
      <c r="GP107" s="374">
        <v>0.2</v>
      </c>
      <c r="GR107" s="315">
        <f t="shared" si="142"/>
        <v>43241</v>
      </c>
      <c r="GS107" s="88">
        <f>VLOOKUP(GR107,'Price Data'!$B$4:$AD$1048576,MATCH(GW$4,'Price Data'!$B$2:$AE$2,0),FALSE)</f>
        <v>1991</v>
      </c>
      <c r="GT107" s="5">
        <f t="shared" si="224"/>
        <v>1991</v>
      </c>
      <c r="GV107" s="212">
        <f>IF(GT107&gt;0,(GT107+SUM(GU$11:GU107))/GS$6-1,"N/A")</f>
        <v>-2.7057667968158228E-2</v>
      </c>
      <c r="GW107" s="374">
        <v>0.3</v>
      </c>
    </row>
    <row r="108" spans="1:205" x14ac:dyDescent="0.25">
      <c r="A108">
        <v>98</v>
      </c>
      <c r="B108" s="315">
        <f>'Price Data'!B102</f>
        <v>43242</v>
      </c>
      <c r="C108" s="200">
        <f t="shared" si="143"/>
        <v>21883.929345860131</v>
      </c>
      <c r="D108" s="200">
        <f t="shared" si="113"/>
        <v>0</v>
      </c>
      <c r="E108" s="200">
        <f t="shared" si="198"/>
        <v>6025.7737572325486</v>
      </c>
      <c r="F108" s="200">
        <f t="shared" si="114"/>
        <v>0</v>
      </c>
      <c r="I108" s="315">
        <f t="shared" si="115"/>
        <v>43242</v>
      </c>
      <c r="J108" s="88">
        <f>VLOOKUP(I108,'Price Data'!$B$4:$AD$1048576,MATCH(N$4,'Price Data'!$B$2:$AE$2,0),FALSE)</f>
        <v>65.62</v>
      </c>
      <c r="K108" s="5">
        <f t="shared" si="86"/>
        <v>0</v>
      </c>
      <c r="M108" s="212" t="str">
        <f>IF(K108&gt;0,(K108+SUM(L$11:L108))/J$6-1,"N/A")</f>
        <v>N/A</v>
      </c>
      <c r="N108" s="344">
        <f>IF(VLOOKUP(N$4,Transactions!$C$5:$M$23,7,FALSE)&gt;I108,0,IF(IFERROR(VLOOKUP(N$4,Transactions!$C$39:$N$42,8,FALSE),0)&gt;I108,VLOOKUP(N$4,Transactions!$C$5:$M$23,5,FALSE),VLOOKUP(N$4,Transactions!$C$5:$M$23,5,FALSE)-IFERROR(VLOOKUP(N$4,Transactions!$C$39:$N$42,5,FALSE),0)))</f>
        <v>0</v>
      </c>
      <c r="P108" s="315">
        <f t="shared" si="116"/>
        <v>43242</v>
      </c>
      <c r="Q108" s="88">
        <f>VLOOKUP(P108,'Price Data'!$B$4:$AD$1048576,MATCH(U$4,'Price Data'!$B$2:$AE$2,0),FALSE)</f>
        <v>59.68</v>
      </c>
      <c r="R108" s="5">
        <f t="shared" si="199"/>
        <v>59.68</v>
      </c>
      <c r="T108" s="212">
        <f>IF(R108&gt;0,(R108+SUM(S$11:S108))/Q$6-1,"N/A")</f>
        <v>5.1629955947136486E-2</v>
      </c>
      <c r="U108" s="344">
        <f>IF(VLOOKUP(U$4,Transactions!$C$5:$M$23,7,FALSE)&gt;P108,0,IF(IFERROR(VLOOKUP(U$4,Transactions!$C$39:$N$42,8,FALSE),0)&gt;P108,VLOOKUP(U$4,Transactions!$C$5:$M$23,5,FALSE),VLOOKUP(U$4,Transactions!$C$5:$M$23,5,FALSE)-IFERROR(VLOOKUP(U$4,Transactions!$C$39:$N$42,5,FALSE),0)))</f>
        <v>20</v>
      </c>
      <c r="W108" s="315">
        <f t="shared" si="117"/>
        <v>43242</v>
      </c>
      <c r="X108" s="88">
        <f>VLOOKUP(W108,'Price Data'!$B$4:$AD$1048576,MATCH(AB$4,'Price Data'!$B$2:$AE$2,0),FALSE)</f>
        <v>104.07</v>
      </c>
      <c r="Y108" s="5">
        <f t="shared" si="200"/>
        <v>104.07</v>
      </c>
      <c r="Z108" s="79"/>
      <c r="AA108" s="212">
        <f>IF(Y108&gt;0,(Y108+SUM(Z$11:Z108))/X$6-1,"N/A")</f>
        <v>3.2338061700228016E-2</v>
      </c>
      <c r="AB108" s="344">
        <f>IF(VLOOKUP(AB$4,Transactions!$C$5:$M$23,7,FALSE)&gt;W108,0,IF(IFERROR(VLOOKUP(AB$4,Transactions!$C$39:$N$42,8,FALSE),0)&gt;W108,VLOOKUP(AB$4,Transactions!$C$5:$M$23,5,FALSE),VLOOKUP(AB$4,Transactions!$C$5:$M$23,5,FALSE)-IFERROR(VLOOKUP(AB$4,Transactions!$C$39:$N$42,5,FALSE),0)))</f>
        <v>12</v>
      </c>
      <c r="AD108" s="315">
        <f t="shared" si="118"/>
        <v>43242</v>
      </c>
      <c r="AE108" s="88">
        <f>VLOOKUP(AD108,'Price Data'!$B$4:$AD$1048576,MATCH(AI$4,'Price Data'!$B$2:$AE$2,0),FALSE)</f>
        <v>67.88</v>
      </c>
      <c r="AF108" s="5">
        <f t="shared" si="201"/>
        <v>67.88</v>
      </c>
      <c r="AG108" s="79"/>
      <c r="AH108" s="212">
        <f>IF(AF108&gt;0,(AF108+SUM(AG$11:AG108))/AE$6-1,"N/A")</f>
        <v>-6.9244481009187009E-2</v>
      </c>
      <c r="AI108" s="344">
        <f>IF(VLOOKUP(AI$4,Transactions!$C$5:$M$23,7,FALSE)&gt;AD108,0,IF(IFERROR(VLOOKUP(AI$4,Transactions!$C$39:$N$42,8,FALSE),0)&gt;AD108,VLOOKUP(AI$4,Transactions!$C$5:$M$23,5,FALSE),VLOOKUP(AI$4,Transactions!$C$5:$M$23,5,FALSE)-IFERROR(VLOOKUP(AI$4,Transactions!$C$39:$N$42,5,FALSE),0)))</f>
        <v>16</v>
      </c>
      <c r="AK108" s="315">
        <f t="shared" si="119"/>
        <v>43242</v>
      </c>
      <c r="AL108" s="88">
        <f>VLOOKUP(AK108,'Price Data'!$B$4:$AD$1048576,MATCH(AP$4,'Price Data'!$B$2:$AE$2,0),FALSE)</f>
        <v>454.61</v>
      </c>
      <c r="AM108" s="5">
        <f t="shared" si="202"/>
        <v>454.61</v>
      </c>
      <c r="AN108" s="79"/>
      <c r="AO108" s="212">
        <f>IF(AM108&gt;0,(AM108+SUM(AN$11:AN108))/AL$6-1,"N/A")</f>
        <v>9.0557981096771156E-2</v>
      </c>
      <c r="AP108" s="344">
        <f>IF(VLOOKUP(AP$4,Transactions!$C$5:$M$23,7,FALSE)&gt;AK108,0,IF(IFERROR(VLOOKUP(AP$4,Transactions!$C$39:$N$42,8,FALSE),0)&gt;AK108,VLOOKUP(AP$4,Transactions!$C$5:$M$23,5,FALSE),VLOOKUP(AP$4,Transactions!$C$5:$M$23,5,FALSE)-IFERROR(VLOOKUP(AP$4,Transactions!$C$39:$N$42,5,FALSE),0)))</f>
        <v>3</v>
      </c>
      <c r="AR108" s="315">
        <f t="shared" si="120"/>
        <v>43242</v>
      </c>
      <c r="AS108" s="88">
        <f>VLOOKUP(AR108,'Price Data'!$B$4:$AD$1048576,MATCH(AW$4,'Price Data'!$B$2:$AE$2,0),FALSE)</f>
        <v>106.23</v>
      </c>
      <c r="AT108" s="5">
        <f t="shared" si="203"/>
        <v>106.23</v>
      </c>
      <c r="AU108" s="79"/>
      <c r="AV108" s="212">
        <f>IF(AT108&gt;0,(AT108+SUM(AU$11:AU108))/AS$6-1,"N/A")</f>
        <v>0.1306962025316456</v>
      </c>
      <c r="AW108" s="344">
        <f>IF(VLOOKUP(AW$4,Transactions!$C$5:$M$23,7,FALSE)&gt;AR108,0,IF(IFERROR(VLOOKUP(AW$4,Transactions!$C$39:$N$42,8,FALSE),0)&gt;AR108,VLOOKUP(AW$4,Transactions!$C$5:$M$23,5,FALSE),VLOOKUP(AW$4,Transactions!$C$5:$M$23,5,FALSE)-IFERROR(VLOOKUP(AW$4,Transactions!$C$39:$N$42,5,FALSE),0)))</f>
        <v>10</v>
      </c>
      <c r="AY108" s="315">
        <f t="shared" si="121"/>
        <v>43242</v>
      </c>
      <c r="AZ108" s="88">
        <f>VLOOKUP(AY108,'Price Data'!$B$4:$AD$1048576,MATCH(BD$4,'Price Data'!$B$2:$AE$2,0),FALSE)</f>
        <v>125.44</v>
      </c>
      <c r="BA108" s="5">
        <f t="shared" si="204"/>
        <v>125.44</v>
      </c>
      <c r="BB108" s="79"/>
      <c r="BC108" s="212">
        <f>IF(BA108&gt;0,(BA108+SUM(BB$11:BB108))/AZ$6-1,"N/A")</f>
        <v>8.2312338222605641E-2</v>
      </c>
      <c r="BD108" s="344">
        <f>IF(VLOOKUP(BD$4,Transactions!$C$5:$M$23,7,FALSE)&gt;AY108,0,IF(IFERROR(VLOOKUP(BD$4,Transactions!$C$39:$N$42,8,FALSE),0)&gt;AY108,VLOOKUP(BD$4,Transactions!$C$5:$M$23,5,FALSE),VLOOKUP(BD$4,Transactions!$C$5:$M$23,5,FALSE)-IFERROR(VLOOKUP(BD$4,Transactions!$C$39:$N$42,5,FALSE),0)))</f>
        <v>9</v>
      </c>
      <c r="BF108" s="315">
        <f t="shared" si="122"/>
        <v>43242</v>
      </c>
      <c r="BG108" s="88">
        <f>VLOOKUP(BF108,'Price Data'!$B$4:$AD$1048576,MATCH(BK$4,'Price Data'!$B$2:$AE$2,0),FALSE)</f>
        <v>52.34</v>
      </c>
      <c r="BH108" s="5">
        <f t="shared" si="205"/>
        <v>52.34</v>
      </c>
      <c r="BI108" s="79"/>
      <c r="BJ108" s="212">
        <f>IF(BH108&gt;0,(BH108+SUM(BI$11:BI108))/BG$6-1,"N/A")</f>
        <v>-0.1328328981723238</v>
      </c>
      <c r="BK108" s="344">
        <f>IF(VLOOKUP(BK$4,Transactions!$C$5:$M$23,7,FALSE)&gt;BF108,0,IF(IFERROR(VLOOKUP(BK$4,Transactions!$C$39:$N$42,8,FALSE),0)&gt;BF108,VLOOKUP(BK$4,Transactions!$C$5:$M$23,5,FALSE),VLOOKUP(BK$4,Transactions!$C$5:$M$23,5,FALSE)-IFERROR(VLOOKUP(BK$4,Transactions!$C$39:$N$42,5,FALSE),0)))</f>
        <v>10</v>
      </c>
      <c r="BM108" s="315">
        <f t="shared" si="123"/>
        <v>43242</v>
      </c>
      <c r="BN108" s="88">
        <f>VLOOKUP(BM108,'Price Data'!$B$4:$AD$1048576,MATCH(BR$4,'Price Data'!$B$2:$AE$2,0),FALSE)</f>
        <v>50.25</v>
      </c>
      <c r="BO108" s="5">
        <f t="shared" si="206"/>
        <v>50.25</v>
      </c>
      <c r="BP108" s="79"/>
      <c r="BQ108" s="212">
        <f>IF(BO108&gt;0,(BO108+SUM(BP$11:BP108))/BN$6-1,"N/A")</f>
        <v>-1.5062597809076594E-2</v>
      </c>
      <c r="BR108" s="344">
        <f>IF(VLOOKUP(BR$4,Transactions!$C$5:$M$23,7,FALSE)&gt;BM108,0,IF(IFERROR(VLOOKUP(BR$4,Transactions!$C$39:$N$42,8,FALSE),0)&gt;BM108,VLOOKUP(BR$4,Transactions!$C$5:$M$23,5,FALSE),VLOOKUP(BR$4,Transactions!$C$5:$M$23,5,FALSE)-IFERROR(VLOOKUP(BR$4,Transactions!$C$39:$N$42,5,FALSE),0)))</f>
        <v>12</v>
      </c>
      <c r="BT108" s="315">
        <f t="shared" si="124"/>
        <v>43242</v>
      </c>
      <c r="BU108" s="88">
        <f>VLOOKUP(BT108,'Price Data'!$B$4:$AD$1048576,MATCH(BY$4,'Price Data'!$B$2:$AE$2,0),FALSE)</f>
        <v>87.56</v>
      </c>
      <c r="BV108" s="5">
        <f t="shared" si="207"/>
        <v>87.56</v>
      </c>
      <c r="BW108" s="79"/>
      <c r="BX108" s="212">
        <f>IF(BV108&gt;0,(BV108+SUM(BW$11:BW108))/BU$6-1,"N/A")</f>
        <v>-2.3434921333480019E-2</v>
      </c>
      <c r="BY108" s="344">
        <f>IF(VLOOKUP(BY$4,Transactions!$C$5:$M$23,7,FALSE)&gt;BT108,0,IF(IFERROR(VLOOKUP(BY$4,Transactions!$C$39:$N$42,8,FALSE),0)&gt;BT108,VLOOKUP(BY$4,Transactions!$C$5:$M$23,5,FALSE),VLOOKUP(BY$4,Transactions!$C$5:$M$23,5,FALSE)-IFERROR(VLOOKUP(BY$4,Transactions!$C$39:$N$42,5,FALSE),0)))</f>
        <v>11</v>
      </c>
      <c r="CA108" s="315">
        <f t="shared" si="125"/>
        <v>43242</v>
      </c>
      <c r="CB108" s="88">
        <f>VLOOKUP(CA108,'Price Data'!$B$4:$AD$1048576,MATCH(CF$4,'Price Data'!$B$2:$AE$2,0),FALSE)</f>
        <v>215.92</v>
      </c>
      <c r="CC108" s="5">
        <f t="shared" si="208"/>
        <v>215.92</v>
      </c>
      <c r="CD108" s="79"/>
      <c r="CE108" s="212">
        <f>IF(CC108&gt;0,(CC108+SUM(CD$11:CD108))/CB$6-1,"N/A")</f>
        <v>-4.9831561447259087E-2</v>
      </c>
      <c r="CF108" s="344">
        <f>IF(VLOOKUP(CF$4,Transactions!$C$5:$M$23,7,FALSE)&gt;CA108,0,IF(IFERROR(VLOOKUP(CF$4,Transactions!$C$39:$N$42,8,FALSE),0)&gt;CA108,VLOOKUP(CF$4,Transactions!$C$5:$M$23,5,FALSE),VLOOKUP(CF$4,Transactions!$C$5:$M$23,5,FALSE)-IFERROR(VLOOKUP(CF$4,Transactions!$C$39:$N$42,5,FALSE),0)))</f>
        <v>6</v>
      </c>
      <c r="CH108" s="315">
        <f t="shared" si="126"/>
        <v>43242</v>
      </c>
      <c r="CI108" s="88">
        <f>VLOOKUP(CH108,'Price Data'!$B$4:$AD$1048576,MATCH(CM$4,'Price Data'!$B$2:$AE$2,0),FALSE)</f>
        <v>80.62</v>
      </c>
      <c r="CJ108" s="5">
        <f t="shared" si="209"/>
        <v>80.62</v>
      </c>
      <c r="CK108" s="79"/>
      <c r="CL108" s="212">
        <f>IF(CJ108&gt;0,(CJ108+SUM(CK$11:CK108))/CI$6-1,"N/A")</f>
        <v>9.5082857919043695E-2</v>
      </c>
      <c r="CM108" s="344">
        <f>IF(VLOOKUP(CM$4,Transactions!$C$5:$M$23,7,FALSE)&gt;CH108,0,IF(IFERROR(VLOOKUP(CM$4,Transactions!$C$39:$N$42,8,FALSE),0)&gt;CH108,VLOOKUP(CM$4,Transactions!$C$5:$M$23,5,FALSE),VLOOKUP(CM$4,Transactions!$C$5:$M$23,5,FALSE)-IFERROR(VLOOKUP(CM$4,Transactions!$C$39:$N$42,5,FALSE),0)))</f>
        <v>19</v>
      </c>
      <c r="CO108" s="315">
        <f t="shared" si="127"/>
        <v>43242</v>
      </c>
      <c r="CP108" s="88">
        <f>VLOOKUP(CO108,'Price Data'!$B$4:$AD$1048576,MATCH(CT$4,'Price Data'!$B$2:$AE$2,0),FALSE)</f>
        <v>129.54</v>
      </c>
      <c r="CQ108" s="5">
        <f t="shared" si="210"/>
        <v>129.54</v>
      </c>
      <c r="CR108" s="79"/>
      <c r="CS108" s="212">
        <f>IF(CQ108&gt;0,(CQ108+SUM(CR$11:CR108))/CP$6-1,"N/A")</f>
        <v>0.15557137771448915</v>
      </c>
      <c r="CT108" s="344">
        <f>IF(VLOOKUP(CT$4,Transactions!$C$5:$M$23,7,FALSE)&gt;CO108,0,IF(IFERROR(VLOOKUP(CT$4,Transactions!$C$39:$N$42,8,FALSE),0)&gt;CO108,VLOOKUP(CT$4,Transactions!$C$5:$M$23,5,FALSE),VLOOKUP(CT$4,Transactions!$C$5:$M$23,5,FALSE)-IFERROR(VLOOKUP(CT$4,Transactions!$C$39:$N$42,5,FALSE),0)))</f>
        <v>7</v>
      </c>
      <c r="CV108" s="315">
        <f t="shared" si="128"/>
        <v>43242</v>
      </c>
      <c r="CW108" s="88">
        <f>VLOOKUP(CV108,'Price Data'!$B$4:$AD$1048576,MATCH(DA$4,'Price Data'!$B$2:$AE$2,0),FALSE)</f>
        <v>199.46</v>
      </c>
      <c r="CX108" s="5">
        <f t="shared" si="211"/>
        <v>199.46</v>
      </c>
      <c r="CY108" s="79"/>
      <c r="CZ108" s="212">
        <f>IF(CX108&gt;0,(CX108+SUM(CY$11:CY108))/CW$6-1,"N/A")</f>
        <v>6.2559140928180268E-2</v>
      </c>
      <c r="DA108" s="344">
        <f>IF(VLOOKUP(DA$4,Transactions!$C$5:$M$23,7,FALSE)&gt;CV108,0,IF(IFERROR(VLOOKUP(DA$4,Transactions!$C$39:$N$42,8,FALSE),0)&gt;CV108,VLOOKUP(DA$4,Transactions!$C$5:$M$23,5,FALSE),VLOOKUP(DA$4,Transactions!$C$5:$M$23,5,FALSE)-IFERROR(VLOOKUP(DA$4,Transactions!$C$39:$N$42,5,FALSE),0)))</f>
        <v>9.4038062835574934</v>
      </c>
      <c r="DC108" s="315">
        <f t="shared" si="129"/>
        <v>43242</v>
      </c>
      <c r="DD108" s="88">
        <f>VLOOKUP(DC108,'Price Data'!$B$4:$AD$1048576,MATCH(DH$4,'Price Data'!$B$2:$AE$2,0),FALSE)</f>
        <v>162.08000000000001</v>
      </c>
      <c r="DE108" s="5">
        <f t="shared" si="212"/>
        <v>162.08000000000001</v>
      </c>
      <c r="DF108" s="79"/>
      <c r="DG108" s="212">
        <f>IF(DE108&gt;0,(DE108+SUM(DF$11:DF108))/DD$6-1,"N/A")</f>
        <v>2.8798128595814765E-2</v>
      </c>
      <c r="DH108" s="344">
        <f>IF(VLOOKUP(DH$4,Transactions!$C$5:$M$23,7,FALSE)&gt;DC108,0,IF(IFERROR(VLOOKUP(DH$4,Transactions!$C$39:$N$42,8,FALSE),0)&gt;DC108,VLOOKUP(DH$4,Transactions!$C$5:$M$23,5,FALSE),VLOOKUP(DH$4,Transactions!$C$5:$M$23,5,FALSE)-IFERROR(VLOOKUP(DH$4,Transactions!$C$39:$N$42,5,FALSE),0)))</f>
        <v>17.508490526540918</v>
      </c>
      <c r="DJ108" s="315">
        <f t="shared" si="130"/>
        <v>43242</v>
      </c>
      <c r="DK108" s="88">
        <f>VLOOKUP(DJ108,'Price Data'!$B$4:$AD$1048576,MATCH(DO$4,'Price Data'!$B$2:$AE$2,0),FALSE)</f>
        <v>252.59</v>
      </c>
      <c r="DL108" s="5">
        <f t="shared" si="213"/>
        <v>252.59</v>
      </c>
      <c r="DN108" s="212">
        <f>IF(DL108&gt;0,(DL108+SUM(DM$11:DM108))/DK$6-1,"N/A")</f>
        <v>1.4429436049540945E-2</v>
      </c>
      <c r="DO108" s="344">
        <f>IF(VLOOKUP(DO$4,Transactions!$C$5:$M$23,7,FALSE)&gt;DJ108,0,IF(IFERROR(VLOOKUP(DO$4,Transactions!$C$39:$N$42,8,FALSE),0)&gt;DJ108,VLOOKUP(DO$4,Transactions!$C$5:$M$23,5,FALSE),VLOOKUP(DO$4,Transactions!$C$5:$M$23,5,FALSE)-IFERROR(VLOOKUP(DO$4,Transactions!$C$39:$N$42,5,FALSE),0)))</f>
        <v>8</v>
      </c>
      <c r="DQ108" s="315">
        <f t="shared" si="131"/>
        <v>43242</v>
      </c>
      <c r="DR108" s="88">
        <f>VLOOKUP(DQ108,'Price Data'!$B$4:$AD$1048576,MATCH(DV$4,'Price Data'!$B$2:$AE$2,0),FALSE)</f>
        <v>97.5</v>
      </c>
      <c r="DS108" s="5">
        <f t="shared" si="214"/>
        <v>97.5</v>
      </c>
      <c r="DT108" s="79"/>
      <c r="DU108" s="212">
        <f>IF(DS108&gt;0,(DS108+SUM(DT$11:DT108))/DR$6-1,"N/A")</f>
        <v>0.14963759644610697</v>
      </c>
      <c r="DV108" s="344">
        <f>IF(VLOOKUP(DV$4,Transactions!$C$5:$M$23,7,FALSE)&gt;DQ108,0,IF(IFERROR(VLOOKUP(DV$4,Transactions!$C$39:$N$42,8,FALSE),0)&gt;DQ108,VLOOKUP(DV$4,Transactions!$C$5:$M$23,5,FALSE),VLOOKUP(DV$4,Transactions!$C$5:$M$23,5,FALSE)-IFERROR(VLOOKUP(DV$4,Transactions!$C$39:$N$42,5,FALSE),0)))</f>
        <v>23</v>
      </c>
      <c r="DX108" s="315">
        <f t="shared" si="132"/>
        <v>43242</v>
      </c>
      <c r="DY108" s="88">
        <f>VLOOKUP(DX108,'Price Data'!$B$4:$AD$1048576,MATCH(EC$4,'Price Data'!$B$2:$AE$2,0),FALSE)</f>
        <v>71.31</v>
      </c>
      <c r="DZ108" s="5">
        <f t="shared" si="215"/>
        <v>0</v>
      </c>
      <c r="EA108" s="79"/>
      <c r="EB108" s="212" t="str">
        <f>IF(DZ108&gt;0,(DZ108+SUM(EA$11:EA108))/DY$6-1,"N/A")</f>
        <v>N/A</v>
      </c>
      <c r="EC108" s="344">
        <f>IF(VLOOKUP(EC$4,Transactions!$C$5:$M$23,7,FALSE)&gt;DX108,0,IF(IFERROR(VLOOKUP(EC$4,Transactions!$C$39:$N$42,8,FALSE),0)&gt;DX108,VLOOKUP(EC$4,Transactions!$C$5:$M$23,5,FALSE),VLOOKUP(EC$4,Transactions!$C$5:$M$23,5,FALSE)-IFERROR(VLOOKUP(EC$4,Transactions!$C$39:$N$42,5,FALSE),0)))</f>
        <v>0</v>
      </c>
      <c r="EF108" s="315">
        <f t="shared" si="133"/>
        <v>43242</v>
      </c>
      <c r="EG108" s="88">
        <f>VLOOKUP(EF108,'Price Data'!$B$4:$AD$1048576,MATCH(EK$4,'Price Data'!$B$2:$AE$2,0),FALSE)</f>
        <v>10.71</v>
      </c>
      <c r="EH108" s="5">
        <f t="shared" si="216"/>
        <v>10.71</v>
      </c>
      <c r="EI108" s="79"/>
      <c r="EJ108" s="212">
        <f>IF(EH108&gt;0,(EH108+SUM(EI$11:EI108))/EG$6-1,"N/A")</f>
        <v>-2.6022304832712395E-3</v>
      </c>
      <c r="EK108" s="344">
        <f>IF(VLOOKUP(EK$4,Transactions!$C$26:$M$34,7,FALSE)&gt;EF108,0,IF(IFERROR(VLOOKUP(EK$4,Transactions!$C$45:$N145,8,FALSE),0)&gt;EF108,VLOOKUP(EK$4,Transactions!$C$26:$M$34,5,FALSE),VLOOKUP(EK$4,Transactions!$C$26:$M$34,5,FALSE)-IFERROR(VLOOKUP(EK$4,Transactions!$C$45:$N$47,5,FALSE),0)))</f>
        <v>181.2267657992565</v>
      </c>
      <c r="EM108" s="315">
        <f t="shared" si="134"/>
        <v>43242</v>
      </c>
      <c r="EN108" s="88">
        <f>VLOOKUP(EM108,'Price Data'!$B$4:$AD$1048576,MATCH(ER$4,'Price Data'!$B$2:$AE$2,0),FALSE)</f>
        <v>85.58</v>
      </c>
      <c r="EO108" s="5">
        <f t="shared" si="217"/>
        <v>85.58</v>
      </c>
      <c r="EP108" s="79"/>
      <c r="EQ108" s="212">
        <f>IF(EO108&gt;0,(EO108+SUM(EP$11:EP108))/EN$6-1,"N/A")</f>
        <v>-2.9910611964245604E-3</v>
      </c>
      <c r="ER108" s="344">
        <f>IF(VLOOKUP(ER$4,Transactions!$C$26:$M$34,7,FALSE)&gt;EM108,0,IF(IFERROR(VLOOKUP(ER$4,Transactions!$C$45:$N145,8,FALSE),0)&gt;EM108,VLOOKUP(ER$4,Transactions!$C$26:$M$34,5,FALSE),VLOOKUP(ER$4,Transactions!$C$26:$M$34,5,FALSE)-IFERROR(VLOOKUP(ER$4,Transactions!$C$45:$N$47,5,FALSE),0)))</f>
        <v>0</v>
      </c>
      <c r="ET108" s="315">
        <f t="shared" si="135"/>
        <v>43242</v>
      </c>
      <c r="EU108" s="88">
        <f>VLOOKUP(ET108,'Price Data'!$B$4:$AD$1048576,MATCH(EY$4,'Price Data'!$B$2:$AE$2,0),FALSE)</f>
        <v>83.1</v>
      </c>
      <c r="EV108" s="5">
        <f t="shared" si="218"/>
        <v>83.1</v>
      </c>
      <c r="EW108" s="79"/>
      <c r="EX108" s="212">
        <f>IF(EV108&gt;0,(EV108+SUM(EW$11:EW108))/EU$6-1,"N/A")</f>
        <v>-3.8219475912575795E-2</v>
      </c>
      <c r="EY108" s="344">
        <f>IF(VLOOKUP(EY$4,Transactions!$C$26:$M$34,7,FALSE)&gt;ET108,0,IF(IFERROR(VLOOKUP(EY$4,Transactions!$C$45:$N145,8,FALSE),0)&gt;ET108,VLOOKUP(EY$4,Transactions!$C$26:$M$34,5,FALSE),VLOOKUP(EY$4,Transactions!$C$26:$M$34,5,FALSE)-IFERROR(VLOOKUP(EY$4,Transactions!$C$45:$N$47,5,FALSE),0)))</f>
        <v>12.608879734523402</v>
      </c>
      <c r="FA108" s="315">
        <f t="shared" si="136"/>
        <v>43242</v>
      </c>
      <c r="FB108" s="88">
        <f>VLOOKUP(FA108,'Price Data'!$B$4:$AD$1048576,MATCH(FF$4,'Price Data'!$B$2:$AE$2,0),FALSE)</f>
        <v>49.54</v>
      </c>
      <c r="FC108" s="5">
        <f t="shared" si="219"/>
        <v>49.54</v>
      </c>
      <c r="FD108" s="79"/>
      <c r="FE108" s="212">
        <f>IF(FC108&gt;0,(FC108+SUM(FD$11:FD108))/FB$6-1,"N/A")</f>
        <v>-2.5121903647357224E-2</v>
      </c>
      <c r="FF108" s="344">
        <f>IF(VLOOKUP(FF$4,Transactions!$C$26:$M$34,7,FALSE)&gt;FA108,0,IF(IFERROR(VLOOKUP(FF$4,Transactions!$C$45:$N145,8,FALSE),0)&gt;FA108,VLOOKUP(FF$4,Transactions!$C$26:$M$34,5,FALSE),VLOOKUP(FF$4,Transactions!$C$26:$M$34,5,FALSE)-IFERROR(VLOOKUP(FF$4,Transactions!$C$45:$N$47,5,FALSE),0)))</f>
        <v>20.356738833625901</v>
      </c>
      <c r="FH108" s="315">
        <f t="shared" si="137"/>
        <v>43242</v>
      </c>
      <c r="FI108" s="88">
        <f>VLOOKUP(FH108,'Price Data'!$B$4:$AD$1048576,MATCH(FM$4,'Price Data'!$B$2:$AE$2,0),FALSE)</f>
        <v>24.15</v>
      </c>
      <c r="FJ108" s="5">
        <f t="shared" si="220"/>
        <v>24.15</v>
      </c>
      <c r="FK108" s="79"/>
      <c r="FL108" s="212">
        <f>IF(FJ108&gt;0,(FJ108+SUM(FK$11:FK108))/FI$6-1,"N/A")</f>
        <v>-1.3141683778236102E-3</v>
      </c>
      <c r="FM108" s="344">
        <f>IF(VLOOKUP(FM$4,Transactions!$C$26:$M$34,7,FALSE)&gt;FH108,0,IF(IFERROR(VLOOKUP(FM$4,Transactions!$C$45:$N145,8,FALSE),0)&gt;FH108,VLOOKUP(FM$4,Transactions!$C$26:$M$34,5,FALSE),VLOOKUP(FM$4,Transactions!$C$26:$M$34,5,FALSE)-IFERROR(VLOOKUP(FM$4,Transactions!$C$45:$N$47,5,FALSE),0)))</f>
        <v>64.516221765913755</v>
      </c>
      <c r="FO108" s="315">
        <f t="shared" si="138"/>
        <v>43242</v>
      </c>
      <c r="FP108" s="88">
        <f>VLOOKUP(FO108,'Price Data'!$B$4:$AD$1048576,MATCH(FT$4,'Price Data'!$B$2:$AE$2,0),FALSE)</f>
        <v>100.78</v>
      </c>
      <c r="FQ108" s="5">
        <f t="shared" si="221"/>
        <v>100.78</v>
      </c>
      <c r="FR108" s="79"/>
      <c r="FS108" s="212">
        <f>IF(FQ108&gt;0,(FQ108+SUM(FR$11:FR108))/FP$6-1,"N/A")</f>
        <v>-3.8808373590982215E-2</v>
      </c>
      <c r="FT108" s="344">
        <f>IF(VLOOKUP(FT$4,Transactions!$C$26:$M$34,7,FALSE)&gt;FO108,0,IF(IFERROR(VLOOKUP(FT$4,Transactions!$C$45:$N145,8,FALSE),0)&gt;FO108,VLOOKUP(FT$4,Transactions!$C$26:$M$34,5,FALSE),VLOOKUP(FT$4,Transactions!$C$26:$M$34,5,FALSE)-IFERROR(VLOOKUP(FT$4,Transactions!$C$45:$N$47,5,FALSE),0)))</f>
        <v>4.6685611442644692</v>
      </c>
      <c r="FV108" s="315">
        <f t="shared" si="139"/>
        <v>43242</v>
      </c>
      <c r="FW108" s="88">
        <f>VLOOKUP(FV108,'Price Data'!$B$4:$AD$1048576,MATCH(GA$4,'Price Data'!$B$2:$AE$2,0),FALSE)</f>
        <v>108.35</v>
      </c>
      <c r="FX108" s="5">
        <f t="shared" si="222"/>
        <v>0</v>
      </c>
      <c r="FY108" s="79"/>
      <c r="FZ108" s="212" t="str">
        <f>IF(FX108&gt;0,(FX108+SUM(FY$11:FY108))/FW$6-1,"N/A")</f>
        <v>N/A</v>
      </c>
      <c r="GA108" s="344">
        <f>IF(VLOOKUP(GA$4,Transactions!$C$26:$M$34,7,FALSE)&gt;FV108,0,IF(IFERROR(VLOOKUP(GA$4,Transactions!$C$45:$N145,8,FALSE),0)&gt;FV108,VLOOKUP(GA$4,Transactions!$C$26:$M$34,5,FALSE),VLOOKUP(GA$4,Transactions!$C$26:$M$34,5,FALSE)-IFERROR(VLOOKUP(GA$4,Transactions!$C$45:$N$47,5,FALSE),0)))</f>
        <v>0</v>
      </c>
      <c r="GD108" s="315">
        <f t="shared" si="140"/>
        <v>43242</v>
      </c>
      <c r="GE108" s="88">
        <f>VLOOKUP(GD108,'Price Data'!$B$4:$AD$1048576,MATCH(GI$4,'Price Data'!$B$2:$AE$2,0),FALSE)</f>
        <v>1619.2529999999999</v>
      </c>
      <c r="GF108" s="5">
        <f t="shared" si="223"/>
        <v>1619.2529999999999</v>
      </c>
      <c r="GH108" s="212">
        <f>IF(GF108&gt;0,(GF108+SUM(GG$11:GG108))/GE$6-1,"N/A")</f>
        <v>2.3050095718265995E-2</v>
      </c>
      <c r="GI108" s="374">
        <v>0.5</v>
      </c>
      <c r="GK108" s="315">
        <f t="shared" si="141"/>
        <v>43242</v>
      </c>
      <c r="GL108" s="88">
        <f>VLOOKUP(GK108,'Price Data'!$B$4:$AD$1048576,MATCH(GP$4,'Price Data'!$B$2:$AE$2,0),FALSE)</f>
        <v>2128.7800000000002</v>
      </c>
      <c r="GM108" s="5">
        <f t="shared" si="112"/>
        <v>2128.7800000000002</v>
      </c>
      <c r="GN108" s="79"/>
      <c r="GO108" s="212">
        <f>IF(GM108&gt;0,(GM108+SUM(GN$11:GN108))/GL$6-1,"N/A")</f>
        <v>1.2042121276949924E-2</v>
      </c>
      <c r="GP108" s="374">
        <v>0.2</v>
      </c>
      <c r="GR108" s="315">
        <f t="shared" si="142"/>
        <v>43242</v>
      </c>
      <c r="GS108" s="88">
        <f>VLOOKUP(GR108,'Price Data'!$B$4:$AD$1048576,MATCH(GW$4,'Price Data'!$B$2:$AE$2,0),FALSE)</f>
        <v>1991.1</v>
      </c>
      <c r="GT108" s="5">
        <f t="shared" si="224"/>
        <v>1991.1</v>
      </c>
      <c r="GV108" s="212">
        <f>IF(GT108&gt;0,(GT108+SUM(GU$11:GU108))/GS$6-1,"N/A")</f>
        <v>-2.7008800949974821E-2</v>
      </c>
      <c r="GW108" s="374">
        <v>0.3</v>
      </c>
    </row>
    <row r="109" spans="1:205" x14ac:dyDescent="0.25">
      <c r="A109">
        <v>99</v>
      </c>
      <c r="B109" s="315">
        <f>'Price Data'!B103</f>
        <v>43243</v>
      </c>
      <c r="C109" s="200">
        <f t="shared" si="143"/>
        <v>21971.991551016075</v>
      </c>
      <c r="D109" s="200">
        <f t="shared" si="113"/>
        <v>2.4000000000000004</v>
      </c>
      <c r="E109" s="200">
        <f t="shared" si="198"/>
        <v>6043.293524307328</v>
      </c>
      <c r="F109" s="200">
        <f t="shared" si="114"/>
        <v>0</v>
      </c>
      <c r="I109" s="315">
        <f t="shared" si="115"/>
        <v>43243</v>
      </c>
      <c r="J109" s="88">
        <f>VLOOKUP(I109,'Price Data'!$B$4:$AD$1048576,MATCH(N$4,'Price Data'!$B$2:$AE$2,0),FALSE)</f>
        <v>65.569999999999993</v>
      </c>
      <c r="K109" s="5">
        <f t="shared" si="86"/>
        <v>0</v>
      </c>
      <c r="M109" s="212" t="str">
        <f>IF(K109&gt;0,(K109+SUM(L$11:L109))/J$6-1,"N/A")</f>
        <v>N/A</v>
      </c>
      <c r="N109" s="344">
        <f>IF(VLOOKUP(N$4,Transactions!$C$5:$M$23,7,FALSE)&gt;I109,0,IF(IFERROR(VLOOKUP(N$4,Transactions!$C$39:$N$42,8,FALSE),0)&gt;I109,VLOOKUP(N$4,Transactions!$C$5:$M$23,5,FALSE),VLOOKUP(N$4,Transactions!$C$5:$M$23,5,FALSE)-IFERROR(VLOOKUP(N$4,Transactions!$C$39:$N$42,5,FALSE),0)))</f>
        <v>0</v>
      </c>
      <c r="P109" s="315">
        <f t="shared" si="116"/>
        <v>43243</v>
      </c>
      <c r="Q109" s="88">
        <f>VLOOKUP(P109,'Price Data'!$B$4:$AD$1048576,MATCH(U$4,'Price Data'!$B$2:$AE$2,0),FALSE)</f>
        <v>59.54</v>
      </c>
      <c r="R109" s="5">
        <f t="shared" si="199"/>
        <v>59.54</v>
      </c>
      <c r="T109" s="212">
        <f>IF(R109&gt;0,(R109+SUM(S$11:S109))/Q$6-1,"N/A")</f>
        <v>4.916299559471371E-2</v>
      </c>
      <c r="U109" s="344">
        <f>IF(VLOOKUP(U$4,Transactions!$C$5:$M$23,7,FALSE)&gt;P109,0,IF(IFERROR(VLOOKUP(U$4,Transactions!$C$39:$N$42,8,FALSE),0)&gt;P109,VLOOKUP(U$4,Transactions!$C$5:$M$23,5,FALSE),VLOOKUP(U$4,Transactions!$C$5:$M$23,5,FALSE)-IFERROR(VLOOKUP(U$4,Transactions!$C$39:$N$42,5,FALSE),0)))</f>
        <v>20</v>
      </c>
      <c r="W109" s="315">
        <f t="shared" si="117"/>
        <v>43243</v>
      </c>
      <c r="X109" s="88">
        <f>VLOOKUP(W109,'Price Data'!$B$4:$AD$1048576,MATCH(AB$4,'Price Data'!$B$2:$AE$2,0),FALSE)</f>
        <v>102.89</v>
      </c>
      <c r="Y109" s="5">
        <f t="shared" si="200"/>
        <v>102.89</v>
      </c>
      <c r="Z109" s="79"/>
      <c r="AA109" s="212">
        <f>IF(Y109&gt;0,(Y109+SUM(Z$11:Z109))/X$6-1,"N/A")</f>
        <v>2.0632873722844947E-2</v>
      </c>
      <c r="AB109" s="344">
        <f>IF(VLOOKUP(AB$4,Transactions!$C$5:$M$23,7,FALSE)&gt;W109,0,IF(IFERROR(VLOOKUP(AB$4,Transactions!$C$39:$N$42,8,FALSE),0)&gt;W109,VLOOKUP(AB$4,Transactions!$C$5:$M$23,5,FALSE),VLOOKUP(AB$4,Transactions!$C$5:$M$23,5,FALSE)-IFERROR(VLOOKUP(AB$4,Transactions!$C$39:$N$42,5,FALSE),0)))</f>
        <v>12</v>
      </c>
      <c r="AD109" s="315">
        <f t="shared" si="118"/>
        <v>43243</v>
      </c>
      <c r="AE109" s="88">
        <f>VLOOKUP(AD109,'Price Data'!$B$4:$AD$1048576,MATCH(AI$4,'Price Data'!$B$2:$AE$2,0),FALSE)</f>
        <v>69.05</v>
      </c>
      <c r="AF109" s="5">
        <f t="shared" si="201"/>
        <v>69.05</v>
      </c>
      <c r="AG109" s="79"/>
      <c r="AH109" s="212">
        <f>IF(AF109&gt;0,(AF109+SUM(AG$11:AG109))/AE$6-1,"N/A")</f>
        <v>-5.3201700260523954E-2</v>
      </c>
      <c r="AI109" s="344">
        <f>IF(VLOOKUP(AI$4,Transactions!$C$5:$M$23,7,FALSE)&gt;AD109,0,IF(IFERROR(VLOOKUP(AI$4,Transactions!$C$39:$N$42,8,FALSE),0)&gt;AD109,VLOOKUP(AI$4,Transactions!$C$5:$M$23,5,FALSE),VLOOKUP(AI$4,Transactions!$C$5:$M$23,5,FALSE)-IFERROR(VLOOKUP(AI$4,Transactions!$C$39:$N$42,5,FALSE),0)))</f>
        <v>16</v>
      </c>
      <c r="AK109" s="315">
        <f t="shared" si="119"/>
        <v>43243</v>
      </c>
      <c r="AL109" s="88">
        <f>VLOOKUP(AK109,'Price Data'!$B$4:$AD$1048576,MATCH(AP$4,'Price Data'!$B$2:$AE$2,0),FALSE)</f>
        <v>458.71</v>
      </c>
      <c r="AM109" s="5">
        <f t="shared" si="202"/>
        <v>458.71</v>
      </c>
      <c r="AN109" s="79"/>
      <c r="AO109" s="212">
        <f>IF(AM109&gt;0,(AM109+SUM(AN$11:AN109))/AL$6-1,"N/A")</f>
        <v>0.10039341745430108</v>
      </c>
      <c r="AP109" s="344">
        <f>IF(VLOOKUP(AP$4,Transactions!$C$5:$M$23,7,FALSE)&gt;AK109,0,IF(IFERROR(VLOOKUP(AP$4,Transactions!$C$39:$N$42,8,FALSE),0)&gt;AK109,VLOOKUP(AP$4,Transactions!$C$5:$M$23,5,FALSE),VLOOKUP(AP$4,Transactions!$C$5:$M$23,5,FALSE)-IFERROR(VLOOKUP(AP$4,Transactions!$C$39:$N$42,5,FALSE),0)))</f>
        <v>3</v>
      </c>
      <c r="AR109" s="315">
        <f t="shared" si="120"/>
        <v>43243</v>
      </c>
      <c r="AS109" s="88">
        <f>VLOOKUP(AR109,'Price Data'!$B$4:$AD$1048576,MATCH(AW$4,'Price Data'!$B$2:$AE$2,0),FALSE)</f>
        <v>105.6</v>
      </c>
      <c r="AT109" s="5">
        <f t="shared" si="203"/>
        <v>105.6</v>
      </c>
      <c r="AU109" s="79"/>
      <c r="AV109" s="212">
        <f>IF(AT109&gt;0,(AT109+SUM(AU$11:AU109))/AS$6-1,"N/A")</f>
        <v>0.1240506329113924</v>
      </c>
      <c r="AW109" s="344">
        <f>IF(VLOOKUP(AW$4,Transactions!$C$5:$M$23,7,FALSE)&gt;AR109,0,IF(IFERROR(VLOOKUP(AW$4,Transactions!$C$39:$N$42,8,FALSE),0)&gt;AR109,VLOOKUP(AW$4,Transactions!$C$5:$M$23,5,FALSE),VLOOKUP(AW$4,Transactions!$C$5:$M$23,5,FALSE)-IFERROR(VLOOKUP(AW$4,Transactions!$C$39:$N$42,5,FALSE),0)))</f>
        <v>10</v>
      </c>
      <c r="AY109" s="315">
        <f t="shared" si="121"/>
        <v>43243</v>
      </c>
      <c r="AZ109" s="88">
        <f>VLOOKUP(AY109,'Price Data'!$B$4:$AD$1048576,MATCH(BD$4,'Price Data'!$B$2:$AE$2,0),FALSE)</f>
        <v>128.09</v>
      </c>
      <c r="BA109" s="5">
        <f t="shared" si="204"/>
        <v>128.09</v>
      </c>
      <c r="BB109" s="79"/>
      <c r="BC109" s="212">
        <f>IF(BA109&gt;0,(BA109+SUM(BB$11:BB109))/AZ$6-1,"N/A")</f>
        <v>0.10517687661777386</v>
      </c>
      <c r="BD109" s="344">
        <f>IF(VLOOKUP(BD$4,Transactions!$C$5:$M$23,7,FALSE)&gt;AY109,0,IF(IFERROR(VLOOKUP(BD$4,Transactions!$C$39:$N$42,8,FALSE),0)&gt;AY109,VLOOKUP(BD$4,Transactions!$C$5:$M$23,5,FALSE),VLOOKUP(BD$4,Transactions!$C$5:$M$23,5,FALSE)-IFERROR(VLOOKUP(BD$4,Transactions!$C$39:$N$42,5,FALSE),0)))</f>
        <v>9</v>
      </c>
      <c r="BF109" s="315">
        <f t="shared" si="122"/>
        <v>43243</v>
      </c>
      <c r="BG109" s="88">
        <f>VLOOKUP(BF109,'Price Data'!$B$4:$AD$1048576,MATCH(BK$4,'Price Data'!$B$2:$AE$2,0),FALSE)</f>
        <v>52.5</v>
      </c>
      <c r="BH109" s="5">
        <f t="shared" si="205"/>
        <v>52.5</v>
      </c>
      <c r="BI109" s="79"/>
      <c r="BJ109" s="212">
        <f>IF(BH109&gt;0,(BH109+SUM(BI$11:BI109))/BG$6-1,"N/A")</f>
        <v>-0.13022193211488253</v>
      </c>
      <c r="BK109" s="344">
        <f>IF(VLOOKUP(BK$4,Transactions!$C$5:$M$23,7,FALSE)&gt;BF109,0,IF(IFERROR(VLOOKUP(BK$4,Transactions!$C$39:$N$42,8,FALSE),0)&gt;BF109,VLOOKUP(BK$4,Transactions!$C$5:$M$23,5,FALSE),VLOOKUP(BK$4,Transactions!$C$5:$M$23,5,FALSE)-IFERROR(VLOOKUP(BK$4,Transactions!$C$39:$N$42,5,FALSE),0)))</f>
        <v>10</v>
      </c>
      <c r="BM109" s="315">
        <f t="shared" si="123"/>
        <v>43243</v>
      </c>
      <c r="BN109" s="88">
        <f>VLOOKUP(BM109,'Price Data'!$B$4:$AD$1048576,MATCH(BR$4,'Price Data'!$B$2:$AE$2,0),FALSE)</f>
        <v>50.34</v>
      </c>
      <c r="BO109" s="5">
        <f t="shared" si="206"/>
        <v>50.34</v>
      </c>
      <c r="BP109" s="79">
        <v>0.2</v>
      </c>
      <c r="BQ109" s="212">
        <f>IF(BO109&gt;0,(BO109+SUM(BP$11:BP109))/BN$6-1,"N/A")</f>
        <v>-9.3896713615022609E-3</v>
      </c>
      <c r="BR109" s="344">
        <f>IF(VLOOKUP(BR$4,Transactions!$C$5:$M$23,7,FALSE)&gt;BM109,0,IF(IFERROR(VLOOKUP(BR$4,Transactions!$C$39:$N$42,8,FALSE),0)&gt;BM109,VLOOKUP(BR$4,Transactions!$C$5:$M$23,5,FALSE),VLOOKUP(BR$4,Transactions!$C$5:$M$23,5,FALSE)-IFERROR(VLOOKUP(BR$4,Transactions!$C$39:$N$42,5,FALSE),0)))</f>
        <v>12</v>
      </c>
      <c r="BT109" s="315">
        <f t="shared" si="124"/>
        <v>43243</v>
      </c>
      <c r="BU109" s="88">
        <f>VLOOKUP(BT109,'Price Data'!$B$4:$AD$1048576,MATCH(BY$4,'Price Data'!$B$2:$AE$2,0),FALSE)</f>
        <v>87.74</v>
      </c>
      <c r="BV109" s="5">
        <f t="shared" si="207"/>
        <v>87.74</v>
      </c>
      <c r="BW109" s="79"/>
      <c r="BX109" s="212">
        <f>IF(BV109&gt;0,(BV109+SUM(BW$11:BW109))/BU$6-1,"N/A")</f>
        <v>-2.145450544614369E-2</v>
      </c>
      <c r="BY109" s="344">
        <f>IF(VLOOKUP(BY$4,Transactions!$C$5:$M$23,7,FALSE)&gt;BT109,0,IF(IFERROR(VLOOKUP(BY$4,Transactions!$C$39:$N$42,8,FALSE),0)&gt;BT109,VLOOKUP(BY$4,Transactions!$C$5:$M$23,5,FALSE),VLOOKUP(BY$4,Transactions!$C$5:$M$23,5,FALSE)-IFERROR(VLOOKUP(BY$4,Transactions!$C$39:$N$42,5,FALSE),0)))</f>
        <v>11</v>
      </c>
      <c r="CA109" s="315">
        <f t="shared" si="125"/>
        <v>43243</v>
      </c>
      <c r="CB109" s="88">
        <f>VLOOKUP(CA109,'Price Data'!$B$4:$AD$1048576,MATCH(CF$4,'Price Data'!$B$2:$AE$2,0),FALSE)</f>
        <v>216.58</v>
      </c>
      <c r="CC109" s="5">
        <f t="shared" si="208"/>
        <v>216.58</v>
      </c>
      <c r="CD109" s="79"/>
      <c r="CE109" s="212">
        <f>IF(CC109&gt;0,(CC109+SUM(CD$11:CD109))/CB$6-1,"N/A")</f>
        <v>-4.6944043400271251E-2</v>
      </c>
      <c r="CF109" s="344">
        <f>IF(VLOOKUP(CF$4,Transactions!$C$5:$M$23,7,FALSE)&gt;CA109,0,IF(IFERROR(VLOOKUP(CF$4,Transactions!$C$39:$N$42,8,FALSE),0)&gt;CA109,VLOOKUP(CF$4,Transactions!$C$5:$M$23,5,FALSE),VLOOKUP(CF$4,Transactions!$C$5:$M$23,5,FALSE)-IFERROR(VLOOKUP(CF$4,Transactions!$C$39:$N$42,5,FALSE),0)))</f>
        <v>6</v>
      </c>
      <c r="CH109" s="315">
        <f t="shared" si="126"/>
        <v>43243</v>
      </c>
      <c r="CI109" s="88">
        <f>VLOOKUP(CH109,'Price Data'!$B$4:$AD$1048576,MATCH(CM$4,'Price Data'!$B$2:$AE$2,0),FALSE)</f>
        <v>81.08</v>
      </c>
      <c r="CJ109" s="5">
        <f t="shared" si="209"/>
        <v>81.08</v>
      </c>
      <c r="CK109" s="79"/>
      <c r="CL109" s="212">
        <f>IF(CJ109&gt;0,(CJ109+SUM(CK$11:CK109))/CI$6-1,"N/A")</f>
        <v>0.10133116001086662</v>
      </c>
      <c r="CM109" s="344">
        <f>IF(VLOOKUP(CM$4,Transactions!$C$5:$M$23,7,FALSE)&gt;CH109,0,IF(IFERROR(VLOOKUP(CM$4,Transactions!$C$39:$N$42,8,FALSE),0)&gt;CH109,VLOOKUP(CM$4,Transactions!$C$5:$M$23,5,FALSE),VLOOKUP(CM$4,Transactions!$C$5:$M$23,5,FALSE)-IFERROR(VLOOKUP(CM$4,Transactions!$C$39:$N$42,5,FALSE),0)))</f>
        <v>19</v>
      </c>
      <c r="CO109" s="315">
        <f t="shared" si="127"/>
        <v>43243</v>
      </c>
      <c r="CP109" s="88">
        <f>VLOOKUP(CO109,'Price Data'!$B$4:$AD$1048576,MATCH(CT$4,'Price Data'!$B$2:$AE$2,0),FALSE)</f>
        <v>130.72</v>
      </c>
      <c r="CQ109" s="5">
        <f t="shared" si="210"/>
        <v>130.72</v>
      </c>
      <c r="CR109" s="79"/>
      <c r="CS109" s="212">
        <f>IF(CQ109&gt;0,(CQ109+SUM(CR$11:CR109))/CP$6-1,"N/A")</f>
        <v>0.16607333570665728</v>
      </c>
      <c r="CT109" s="344">
        <f>IF(VLOOKUP(CT$4,Transactions!$C$5:$M$23,7,FALSE)&gt;CO109,0,IF(IFERROR(VLOOKUP(CT$4,Transactions!$C$39:$N$42,8,FALSE),0)&gt;CO109,VLOOKUP(CT$4,Transactions!$C$5:$M$23,5,FALSE),VLOOKUP(CT$4,Transactions!$C$5:$M$23,5,FALSE)-IFERROR(VLOOKUP(CT$4,Transactions!$C$39:$N$42,5,FALSE),0)))</f>
        <v>7</v>
      </c>
      <c r="CV109" s="315">
        <f t="shared" si="128"/>
        <v>43243</v>
      </c>
      <c r="CW109" s="88">
        <f>VLOOKUP(CV109,'Price Data'!$B$4:$AD$1048576,MATCH(DA$4,'Price Data'!$B$2:$AE$2,0),FALSE)</f>
        <v>200.83</v>
      </c>
      <c r="CX109" s="5">
        <f t="shared" si="211"/>
        <v>200.83</v>
      </c>
      <c r="CY109" s="79"/>
      <c r="CZ109" s="212">
        <f>IF(CX109&gt;0,(CX109+SUM(CY$11:CY109))/CW$6-1,"N/A")</f>
        <v>6.984211365690296E-2</v>
      </c>
      <c r="DA109" s="344">
        <f>IF(VLOOKUP(DA$4,Transactions!$C$5:$M$23,7,FALSE)&gt;CV109,0,IF(IFERROR(VLOOKUP(DA$4,Transactions!$C$39:$N$42,8,FALSE),0)&gt;CV109,VLOOKUP(DA$4,Transactions!$C$5:$M$23,5,FALSE),VLOOKUP(DA$4,Transactions!$C$5:$M$23,5,FALSE)-IFERROR(VLOOKUP(DA$4,Transactions!$C$39:$N$42,5,FALSE),0)))</f>
        <v>9.4038062835574934</v>
      </c>
      <c r="DC109" s="315">
        <f t="shared" si="129"/>
        <v>43243</v>
      </c>
      <c r="DD109" s="88">
        <f>VLOOKUP(DC109,'Price Data'!$B$4:$AD$1048576,MATCH(DH$4,'Price Data'!$B$2:$AE$2,0),FALSE)</f>
        <v>162.55000000000001</v>
      </c>
      <c r="DE109" s="5">
        <f t="shared" si="212"/>
        <v>162.55000000000001</v>
      </c>
      <c r="DF109" s="79"/>
      <c r="DG109" s="212">
        <f>IF(DE109&gt;0,(DE109+SUM(DF$11:DF109))/DD$6-1,"N/A")</f>
        <v>3.1769614971233651E-2</v>
      </c>
      <c r="DH109" s="344">
        <f>IF(VLOOKUP(DH$4,Transactions!$C$5:$M$23,7,FALSE)&gt;DC109,0,IF(IFERROR(VLOOKUP(DH$4,Transactions!$C$39:$N$42,8,FALSE),0)&gt;DC109,VLOOKUP(DH$4,Transactions!$C$5:$M$23,5,FALSE),VLOOKUP(DH$4,Transactions!$C$5:$M$23,5,FALSE)-IFERROR(VLOOKUP(DH$4,Transactions!$C$39:$N$42,5,FALSE),0)))</f>
        <v>17.508490526540918</v>
      </c>
      <c r="DJ109" s="315">
        <f t="shared" si="130"/>
        <v>43243</v>
      </c>
      <c r="DK109" s="88">
        <f>VLOOKUP(DJ109,'Price Data'!$B$4:$AD$1048576,MATCH(DO$4,'Price Data'!$B$2:$AE$2,0),FALSE)</f>
        <v>250.47</v>
      </c>
      <c r="DL109" s="5">
        <f t="shared" si="213"/>
        <v>250.47</v>
      </c>
      <c r="DN109" s="212">
        <f>IF(DL109&gt;0,(DL109+SUM(DM$11:DM109))/DK$6-1,"N/A")</f>
        <v>5.932101487033492E-3</v>
      </c>
      <c r="DO109" s="344">
        <f>IF(VLOOKUP(DO$4,Transactions!$C$5:$M$23,7,FALSE)&gt;DJ109,0,IF(IFERROR(VLOOKUP(DO$4,Transactions!$C$39:$N$42,8,FALSE),0)&gt;DJ109,VLOOKUP(DO$4,Transactions!$C$5:$M$23,5,FALSE),VLOOKUP(DO$4,Transactions!$C$5:$M$23,5,FALSE)-IFERROR(VLOOKUP(DO$4,Transactions!$C$39:$N$42,5,FALSE),0)))</f>
        <v>8</v>
      </c>
      <c r="DQ109" s="315">
        <f t="shared" si="131"/>
        <v>43243</v>
      </c>
      <c r="DR109" s="88">
        <f>VLOOKUP(DQ109,'Price Data'!$B$4:$AD$1048576,MATCH(DV$4,'Price Data'!$B$2:$AE$2,0),FALSE)</f>
        <v>98.66</v>
      </c>
      <c r="DS109" s="5">
        <f t="shared" si="214"/>
        <v>98.66</v>
      </c>
      <c r="DT109" s="79"/>
      <c r="DU109" s="212">
        <f>IF(DS109&gt;0,(DS109+SUM(DT$11:DT109))/DR$6-1,"N/A")</f>
        <v>0.16319850362403554</v>
      </c>
      <c r="DV109" s="344">
        <f>IF(VLOOKUP(DV$4,Transactions!$C$5:$M$23,7,FALSE)&gt;DQ109,0,IF(IFERROR(VLOOKUP(DV$4,Transactions!$C$39:$N$42,8,FALSE),0)&gt;DQ109,VLOOKUP(DV$4,Transactions!$C$5:$M$23,5,FALSE),VLOOKUP(DV$4,Transactions!$C$5:$M$23,5,FALSE)-IFERROR(VLOOKUP(DV$4,Transactions!$C$39:$N$42,5,FALSE),0)))</f>
        <v>23</v>
      </c>
      <c r="DX109" s="315">
        <f t="shared" si="132"/>
        <v>43243</v>
      </c>
      <c r="DY109" s="88">
        <f>VLOOKUP(DX109,'Price Data'!$B$4:$AD$1048576,MATCH(EC$4,'Price Data'!$B$2:$AE$2,0),FALSE)</f>
        <v>71.34</v>
      </c>
      <c r="DZ109" s="5">
        <f t="shared" si="215"/>
        <v>0</v>
      </c>
      <c r="EA109" s="79"/>
      <c r="EB109" s="212" t="str">
        <f>IF(DZ109&gt;0,(DZ109+SUM(EA$11:EA109))/DY$6-1,"N/A")</f>
        <v>N/A</v>
      </c>
      <c r="EC109" s="344">
        <f>IF(VLOOKUP(EC$4,Transactions!$C$5:$M$23,7,FALSE)&gt;DX109,0,IF(IFERROR(VLOOKUP(EC$4,Transactions!$C$39:$N$42,8,FALSE),0)&gt;DX109,VLOOKUP(EC$4,Transactions!$C$5:$M$23,5,FALSE),VLOOKUP(EC$4,Transactions!$C$5:$M$23,5,FALSE)-IFERROR(VLOOKUP(EC$4,Transactions!$C$39:$N$42,5,FALSE),0)))</f>
        <v>0</v>
      </c>
      <c r="EF109" s="315">
        <f t="shared" si="133"/>
        <v>43243</v>
      </c>
      <c r="EG109" s="88">
        <f>VLOOKUP(EF109,'Price Data'!$B$4:$AD$1048576,MATCH(EK$4,'Price Data'!$B$2:$AE$2,0),FALSE)</f>
        <v>10.73</v>
      </c>
      <c r="EH109" s="5">
        <f t="shared" si="216"/>
        <v>10.73</v>
      </c>
      <c r="EI109" s="79"/>
      <c r="EJ109" s="212">
        <f>IF(EH109&gt;0,(EH109+SUM(EI$11:EI109))/EG$6-1,"N/A")</f>
        <v>-7.4349442379173514E-4</v>
      </c>
      <c r="EK109" s="344">
        <f>IF(VLOOKUP(EK$4,Transactions!$C$26:$M$34,7,FALSE)&gt;EF109,0,IF(IFERROR(VLOOKUP(EK$4,Transactions!$C$45:$N146,8,FALSE),0)&gt;EF109,VLOOKUP(EK$4,Transactions!$C$26:$M$34,5,FALSE),VLOOKUP(EK$4,Transactions!$C$26:$M$34,5,FALSE)-IFERROR(VLOOKUP(EK$4,Transactions!$C$45:$N$47,5,FALSE),0)))</f>
        <v>181.2267657992565</v>
      </c>
      <c r="EM109" s="315">
        <f t="shared" si="134"/>
        <v>43243</v>
      </c>
      <c r="EN109" s="88">
        <f>VLOOKUP(EM109,'Price Data'!$B$4:$AD$1048576,MATCH(ER$4,'Price Data'!$B$2:$AE$2,0),FALSE)</f>
        <v>85.65</v>
      </c>
      <c r="EO109" s="5">
        <f t="shared" si="217"/>
        <v>85.65</v>
      </c>
      <c r="EP109" s="79"/>
      <c r="EQ109" s="212">
        <f>IF(EO109&gt;0,(EO109+SUM(EP$11:EP109))/EN$6-1,"N/A")</f>
        <v>-2.1888608755443739E-3</v>
      </c>
      <c r="ER109" s="344">
        <f>IF(VLOOKUP(ER$4,Transactions!$C$26:$M$34,7,FALSE)&gt;EM109,0,IF(IFERROR(VLOOKUP(ER$4,Transactions!$C$45:$N146,8,FALSE),0)&gt;EM109,VLOOKUP(ER$4,Transactions!$C$26:$M$34,5,FALSE),VLOOKUP(ER$4,Transactions!$C$26:$M$34,5,FALSE)-IFERROR(VLOOKUP(ER$4,Transactions!$C$45:$N$47,5,FALSE),0)))</f>
        <v>0</v>
      </c>
      <c r="ET109" s="315">
        <f t="shared" si="135"/>
        <v>43243</v>
      </c>
      <c r="EU109" s="88">
        <f>VLOOKUP(ET109,'Price Data'!$B$4:$AD$1048576,MATCH(EY$4,'Price Data'!$B$2:$AE$2,0),FALSE)</f>
        <v>83.41</v>
      </c>
      <c r="EV109" s="5">
        <f t="shared" si="218"/>
        <v>83.41</v>
      </c>
      <c r="EW109" s="79"/>
      <c r="EX109" s="212">
        <f>IF(EV109&gt;0,(EV109+SUM(EW$11:EW109))/EU$6-1,"N/A")</f>
        <v>-3.4672159285959459E-2</v>
      </c>
      <c r="EY109" s="344">
        <f>IF(VLOOKUP(EY$4,Transactions!$C$26:$M$34,7,FALSE)&gt;ET109,0,IF(IFERROR(VLOOKUP(EY$4,Transactions!$C$45:$N146,8,FALSE),0)&gt;ET109,VLOOKUP(EY$4,Transactions!$C$26:$M$34,5,FALSE),VLOOKUP(EY$4,Transactions!$C$26:$M$34,5,FALSE)-IFERROR(VLOOKUP(EY$4,Transactions!$C$45:$N$47,5,FALSE),0)))</f>
        <v>12.608879734523402</v>
      </c>
      <c r="FA109" s="315">
        <f t="shared" si="136"/>
        <v>43243</v>
      </c>
      <c r="FB109" s="88">
        <f>VLOOKUP(FA109,'Price Data'!$B$4:$AD$1048576,MATCH(FF$4,'Price Data'!$B$2:$AE$2,0),FALSE)</f>
        <v>49.83</v>
      </c>
      <c r="FC109" s="5">
        <f t="shared" si="219"/>
        <v>49.83</v>
      </c>
      <c r="FD109" s="79"/>
      <c r="FE109" s="212">
        <f>IF(FC109&gt;0,(FC109+SUM(FD$11:FD109))/FB$6-1,"N/A")</f>
        <v>-1.9465574409986419E-2</v>
      </c>
      <c r="FF109" s="344">
        <f>IF(VLOOKUP(FF$4,Transactions!$C$26:$M$34,7,FALSE)&gt;FA109,0,IF(IFERROR(VLOOKUP(FF$4,Transactions!$C$45:$N146,8,FALSE),0)&gt;FA109,VLOOKUP(FF$4,Transactions!$C$26:$M$34,5,FALSE),VLOOKUP(FF$4,Transactions!$C$26:$M$34,5,FALSE)-IFERROR(VLOOKUP(FF$4,Transactions!$C$45:$N$47,5,FALSE),0)))</f>
        <v>20.356738833625901</v>
      </c>
      <c r="FH109" s="315">
        <f t="shared" si="137"/>
        <v>43243</v>
      </c>
      <c r="FI109" s="88">
        <f>VLOOKUP(FH109,'Price Data'!$B$4:$AD$1048576,MATCH(FM$4,'Price Data'!$B$2:$AE$2,0),FALSE)</f>
        <v>24.18</v>
      </c>
      <c r="FJ109" s="5">
        <f t="shared" si="220"/>
        <v>24.18</v>
      </c>
      <c r="FK109" s="79"/>
      <c r="FL109" s="212">
        <f>IF(FJ109&gt;0,(FJ109+SUM(FK$11:FK109))/FI$6-1,"N/A")</f>
        <v>-8.2135523614024208E-5</v>
      </c>
      <c r="FM109" s="344">
        <f>IF(VLOOKUP(FM$4,Transactions!$C$26:$M$34,7,FALSE)&gt;FH109,0,IF(IFERROR(VLOOKUP(FM$4,Transactions!$C$45:$N146,8,FALSE),0)&gt;FH109,VLOOKUP(FM$4,Transactions!$C$26:$M$34,5,FALSE),VLOOKUP(FM$4,Transactions!$C$26:$M$34,5,FALSE)-IFERROR(VLOOKUP(FM$4,Transactions!$C$45:$N$47,5,FALSE),0)))</f>
        <v>64.516221765913755</v>
      </c>
      <c r="FO109" s="315">
        <f t="shared" si="138"/>
        <v>43243</v>
      </c>
      <c r="FP109" s="88">
        <f>VLOOKUP(FO109,'Price Data'!$B$4:$AD$1048576,MATCH(FT$4,'Price Data'!$B$2:$AE$2,0),FALSE)</f>
        <v>101.24</v>
      </c>
      <c r="FQ109" s="5">
        <f t="shared" si="221"/>
        <v>101.24</v>
      </c>
      <c r="FR109" s="79"/>
      <c r="FS109" s="212">
        <f>IF(FQ109&gt;0,(FQ109+SUM(FR$11:FR109))/FP$6-1,"N/A")</f>
        <v>-3.4451075116036733E-2</v>
      </c>
      <c r="FT109" s="344">
        <f>IF(VLOOKUP(FT$4,Transactions!$C$26:$M$34,7,FALSE)&gt;FO109,0,IF(IFERROR(VLOOKUP(FT$4,Transactions!$C$45:$N146,8,FALSE),0)&gt;FO109,VLOOKUP(FT$4,Transactions!$C$26:$M$34,5,FALSE),VLOOKUP(FT$4,Transactions!$C$26:$M$34,5,FALSE)-IFERROR(VLOOKUP(FT$4,Transactions!$C$45:$N$47,5,FALSE),0)))</f>
        <v>4.6685611442644692</v>
      </c>
      <c r="FV109" s="315">
        <f t="shared" si="139"/>
        <v>43243</v>
      </c>
      <c r="FW109" s="88">
        <f>VLOOKUP(FV109,'Price Data'!$B$4:$AD$1048576,MATCH(GA$4,'Price Data'!$B$2:$AE$2,0),FALSE)</f>
        <v>109.02</v>
      </c>
      <c r="FX109" s="5">
        <f t="shared" si="222"/>
        <v>0</v>
      </c>
      <c r="FY109" s="79"/>
      <c r="FZ109" s="212" t="str">
        <f>IF(FX109&gt;0,(FX109+SUM(FY$11:FY109))/FW$6-1,"N/A")</f>
        <v>N/A</v>
      </c>
      <c r="GA109" s="344">
        <f>IF(VLOOKUP(GA$4,Transactions!$C$26:$M$34,7,FALSE)&gt;FV109,0,IF(IFERROR(VLOOKUP(GA$4,Transactions!$C$45:$N146,8,FALSE),0)&gt;FV109,VLOOKUP(GA$4,Transactions!$C$26:$M$34,5,FALSE),VLOOKUP(GA$4,Transactions!$C$26:$M$34,5,FALSE)-IFERROR(VLOOKUP(GA$4,Transactions!$C$45:$N$47,5,FALSE),0)))</f>
        <v>0</v>
      </c>
      <c r="GD109" s="315">
        <f t="shared" si="140"/>
        <v>43243</v>
      </c>
      <c r="GE109" s="88">
        <f>VLOOKUP(GD109,'Price Data'!$B$4:$AD$1048576,MATCH(GI$4,'Price Data'!$B$2:$AE$2,0),FALSE)</f>
        <v>1624</v>
      </c>
      <c r="GF109" s="5">
        <f t="shared" si="223"/>
        <v>1624</v>
      </c>
      <c r="GH109" s="212">
        <f>IF(GF109&gt;0,(GF109+SUM(GG$11:GG109))/GE$6-1,"N/A")</f>
        <v>2.6049268055371222E-2</v>
      </c>
      <c r="GI109" s="374">
        <v>0.5</v>
      </c>
      <c r="GK109" s="315">
        <f t="shared" si="141"/>
        <v>43243</v>
      </c>
      <c r="GL109" s="88">
        <f>VLOOKUP(GK109,'Price Data'!$B$4:$AD$1048576,MATCH(GP$4,'Price Data'!$B$2:$AE$2,0),FALSE)</f>
        <v>2122.89</v>
      </c>
      <c r="GM109" s="5">
        <f t="shared" si="112"/>
        <v>2122.89</v>
      </c>
      <c r="GN109" s="79"/>
      <c r="GO109" s="212">
        <f>IF(GM109&gt;0,(GM109+SUM(GN$11:GN109))/GL$6-1,"N/A")</f>
        <v>9.2419596377379953E-3</v>
      </c>
      <c r="GP109" s="374">
        <v>0.2</v>
      </c>
      <c r="GR109" s="315">
        <f t="shared" si="142"/>
        <v>43243</v>
      </c>
      <c r="GS109" s="88">
        <f>VLOOKUP(GR109,'Price Data'!$B$4:$AD$1048576,MATCH(GW$4,'Price Data'!$B$2:$AE$2,0),FALSE)</f>
        <v>1997.45</v>
      </c>
      <c r="GT109" s="5">
        <f t="shared" si="224"/>
        <v>1997.45</v>
      </c>
      <c r="GV109" s="212">
        <f>IF(GT109&gt;0,(GT109+SUM(GU$11:GU109))/GS$6-1,"N/A")</f>
        <v>-2.3905745295327741E-2</v>
      </c>
      <c r="GW109" s="374">
        <v>0.3</v>
      </c>
    </row>
    <row r="110" spans="1:205" x14ac:dyDescent="0.25">
      <c r="A110">
        <v>100</v>
      </c>
      <c r="B110" s="315">
        <f>'Price Data'!B104</f>
        <v>43244</v>
      </c>
      <c r="C110" s="200">
        <f t="shared" si="143"/>
        <v>21969.216963750794</v>
      </c>
      <c r="D110" s="200">
        <f t="shared" si="113"/>
        <v>0</v>
      </c>
      <c r="E110" s="200">
        <f t="shared" si="198"/>
        <v>6049.5478722107391</v>
      </c>
      <c r="F110" s="200">
        <f t="shared" si="114"/>
        <v>0</v>
      </c>
      <c r="I110" s="315">
        <f t="shared" si="115"/>
        <v>43244</v>
      </c>
      <c r="J110" s="88">
        <f>VLOOKUP(I110,'Price Data'!$B$4:$AD$1048576,MATCH(N$4,'Price Data'!$B$2:$AE$2,0),FALSE)</f>
        <v>65.12</v>
      </c>
      <c r="K110" s="5">
        <f t="shared" si="86"/>
        <v>0</v>
      </c>
      <c r="M110" s="212" t="str">
        <f>IF(K110&gt;0,(K110+SUM(L$11:L110))/J$6-1,"N/A")</f>
        <v>N/A</v>
      </c>
      <c r="N110" s="344">
        <f>IF(VLOOKUP(N$4,Transactions!$C$5:$M$23,7,FALSE)&gt;I110,0,IF(IFERROR(VLOOKUP(N$4,Transactions!$C$39:$N$42,8,FALSE),0)&gt;I110,VLOOKUP(N$4,Transactions!$C$5:$M$23,5,FALSE),VLOOKUP(N$4,Transactions!$C$5:$M$23,5,FALSE)-IFERROR(VLOOKUP(N$4,Transactions!$C$39:$N$42,5,FALSE),0)))</f>
        <v>0</v>
      </c>
      <c r="P110" s="315">
        <f t="shared" si="116"/>
        <v>43244</v>
      </c>
      <c r="Q110" s="88">
        <f>VLOOKUP(P110,'Price Data'!$B$4:$AD$1048576,MATCH(U$4,'Price Data'!$B$2:$AE$2,0),FALSE)</f>
        <v>59.33</v>
      </c>
      <c r="R110" s="5">
        <f t="shared" si="199"/>
        <v>59.33</v>
      </c>
      <c r="T110" s="212">
        <f>IF(R110&gt;0,(R110+SUM(S$11:S110))/Q$6-1,"N/A")</f>
        <v>4.5462555066079213E-2</v>
      </c>
      <c r="U110" s="344">
        <f>IF(VLOOKUP(U$4,Transactions!$C$5:$M$23,7,FALSE)&gt;P110,0,IF(IFERROR(VLOOKUP(U$4,Transactions!$C$39:$N$42,8,FALSE),0)&gt;P110,VLOOKUP(U$4,Transactions!$C$5:$M$23,5,FALSE),VLOOKUP(U$4,Transactions!$C$5:$M$23,5,FALSE)-IFERROR(VLOOKUP(U$4,Transactions!$C$39:$N$42,5,FALSE),0)))</f>
        <v>20</v>
      </c>
      <c r="W110" s="315">
        <f t="shared" si="117"/>
        <v>43244</v>
      </c>
      <c r="X110" s="88">
        <f>VLOOKUP(W110,'Price Data'!$B$4:$AD$1048576,MATCH(AB$4,'Price Data'!$B$2:$AE$2,0),FALSE)</f>
        <v>102.11</v>
      </c>
      <c r="Y110" s="5">
        <f t="shared" si="200"/>
        <v>102.11</v>
      </c>
      <c r="Z110" s="79"/>
      <c r="AA110" s="212">
        <f>IF(Y110&gt;0,(Y110+SUM(Z$11:Z110))/X$6-1,"N/A")</f>
        <v>1.2895546076778119E-2</v>
      </c>
      <c r="AB110" s="344">
        <f>IF(VLOOKUP(AB$4,Transactions!$C$5:$M$23,7,FALSE)&gt;W110,0,IF(IFERROR(VLOOKUP(AB$4,Transactions!$C$39:$N$42,8,FALSE),0)&gt;W110,VLOOKUP(AB$4,Transactions!$C$5:$M$23,5,FALSE),VLOOKUP(AB$4,Transactions!$C$5:$M$23,5,FALSE)-IFERROR(VLOOKUP(AB$4,Transactions!$C$39:$N$42,5,FALSE),0)))</f>
        <v>12</v>
      </c>
      <c r="AD110" s="315">
        <f t="shared" si="118"/>
        <v>43244</v>
      </c>
      <c r="AE110" s="88">
        <f>VLOOKUP(AD110,'Price Data'!$B$4:$AD$1048576,MATCH(AI$4,'Price Data'!$B$2:$AE$2,0),FALSE)</f>
        <v>69.38</v>
      </c>
      <c r="AF110" s="5">
        <f t="shared" si="201"/>
        <v>69.38</v>
      </c>
      <c r="AG110" s="79"/>
      <c r="AH110" s="212">
        <f>IF(AF110&gt;0,(AF110+SUM(AG$11:AG110))/AE$6-1,"N/A")</f>
        <v>-4.8676813382695916E-2</v>
      </c>
      <c r="AI110" s="344">
        <f>IF(VLOOKUP(AI$4,Transactions!$C$5:$M$23,7,FALSE)&gt;AD110,0,IF(IFERROR(VLOOKUP(AI$4,Transactions!$C$39:$N$42,8,FALSE),0)&gt;AD110,VLOOKUP(AI$4,Transactions!$C$5:$M$23,5,FALSE),VLOOKUP(AI$4,Transactions!$C$5:$M$23,5,FALSE)-IFERROR(VLOOKUP(AI$4,Transactions!$C$39:$N$42,5,FALSE),0)))</f>
        <v>16</v>
      </c>
      <c r="AK110" s="315">
        <f t="shared" si="119"/>
        <v>43244</v>
      </c>
      <c r="AL110" s="88">
        <f>VLOOKUP(AK110,'Price Data'!$B$4:$AD$1048576,MATCH(AP$4,'Price Data'!$B$2:$AE$2,0),FALSE)</f>
        <v>457.79</v>
      </c>
      <c r="AM110" s="5">
        <f t="shared" si="202"/>
        <v>457.79</v>
      </c>
      <c r="AN110" s="79"/>
      <c r="AO110" s="212">
        <f>IF(AM110&gt;0,(AM110+SUM(AN$11:AN110))/AL$6-1,"N/A")</f>
        <v>9.8186441491148191E-2</v>
      </c>
      <c r="AP110" s="344">
        <f>IF(VLOOKUP(AP$4,Transactions!$C$5:$M$23,7,FALSE)&gt;AK110,0,IF(IFERROR(VLOOKUP(AP$4,Transactions!$C$39:$N$42,8,FALSE),0)&gt;AK110,VLOOKUP(AP$4,Transactions!$C$5:$M$23,5,FALSE),VLOOKUP(AP$4,Transactions!$C$5:$M$23,5,FALSE)-IFERROR(VLOOKUP(AP$4,Transactions!$C$39:$N$42,5,FALSE),0)))</f>
        <v>3</v>
      </c>
      <c r="AR110" s="315">
        <f t="shared" si="120"/>
        <v>43244</v>
      </c>
      <c r="AS110" s="88">
        <f>VLOOKUP(AR110,'Price Data'!$B$4:$AD$1048576,MATCH(AW$4,'Price Data'!$B$2:$AE$2,0),FALSE)</f>
        <v>103.14</v>
      </c>
      <c r="AT110" s="5">
        <f t="shared" si="203"/>
        <v>103.14</v>
      </c>
      <c r="AU110" s="79"/>
      <c r="AV110" s="212">
        <f>IF(AT110&gt;0,(AT110+SUM(AU$11:AU110))/AS$6-1,"N/A")</f>
        <v>9.8101265822784889E-2</v>
      </c>
      <c r="AW110" s="344">
        <f>IF(VLOOKUP(AW$4,Transactions!$C$5:$M$23,7,FALSE)&gt;AR110,0,IF(IFERROR(VLOOKUP(AW$4,Transactions!$C$39:$N$42,8,FALSE),0)&gt;AR110,VLOOKUP(AW$4,Transactions!$C$5:$M$23,5,FALSE),VLOOKUP(AW$4,Transactions!$C$5:$M$23,5,FALSE)-IFERROR(VLOOKUP(AW$4,Transactions!$C$39:$N$42,5,FALSE),0)))</f>
        <v>10</v>
      </c>
      <c r="AY110" s="315">
        <f t="shared" si="121"/>
        <v>43244</v>
      </c>
      <c r="AZ110" s="88">
        <f>VLOOKUP(AY110,'Price Data'!$B$4:$AD$1048576,MATCH(BD$4,'Price Data'!$B$2:$AE$2,0),FALSE)</f>
        <v>128.74</v>
      </c>
      <c r="BA110" s="5">
        <f t="shared" si="204"/>
        <v>128.74</v>
      </c>
      <c r="BB110" s="79"/>
      <c r="BC110" s="212">
        <f>IF(BA110&gt;0,(BA110+SUM(BB$11:BB110))/AZ$6-1,"N/A")</f>
        <v>0.11078515962036239</v>
      </c>
      <c r="BD110" s="344">
        <f>IF(VLOOKUP(BD$4,Transactions!$C$5:$M$23,7,FALSE)&gt;AY110,0,IF(IFERROR(VLOOKUP(BD$4,Transactions!$C$39:$N$42,8,FALSE),0)&gt;AY110,VLOOKUP(BD$4,Transactions!$C$5:$M$23,5,FALSE),VLOOKUP(BD$4,Transactions!$C$5:$M$23,5,FALSE)-IFERROR(VLOOKUP(BD$4,Transactions!$C$39:$N$42,5,FALSE),0)))</f>
        <v>9</v>
      </c>
      <c r="BF110" s="315">
        <f t="shared" si="122"/>
        <v>43244</v>
      </c>
      <c r="BG110" s="88">
        <f>VLOOKUP(BF110,'Price Data'!$B$4:$AD$1048576,MATCH(BK$4,'Price Data'!$B$2:$AE$2,0),FALSE)</f>
        <v>52.69</v>
      </c>
      <c r="BH110" s="5">
        <f t="shared" si="205"/>
        <v>52.69</v>
      </c>
      <c r="BI110" s="79"/>
      <c r="BJ110" s="212">
        <f>IF(BH110&gt;0,(BH110+SUM(BI$11:BI110))/BG$6-1,"N/A")</f>
        <v>-0.12712140992167109</v>
      </c>
      <c r="BK110" s="344">
        <f>IF(VLOOKUP(BK$4,Transactions!$C$5:$M$23,7,FALSE)&gt;BF110,0,IF(IFERROR(VLOOKUP(BK$4,Transactions!$C$39:$N$42,8,FALSE),0)&gt;BF110,VLOOKUP(BK$4,Transactions!$C$5:$M$23,5,FALSE),VLOOKUP(BK$4,Transactions!$C$5:$M$23,5,FALSE)-IFERROR(VLOOKUP(BK$4,Transactions!$C$39:$N$42,5,FALSE),0)))</f>
        <v>10</v>
      </c>
      <c r="BM110" s="315">
        <f t="shared" si="123"/>
        <v>43244</v>
      </c>
      <c r="BN110" s="88">
        <f>VLOOKUP(BM110,'Price Data'!$B$4:$AD$1048576,MATCH(BR$4,'Price Data'!$B$2:$AE$2,0),FALSE)</f>
        <v>50.77</v>
      </c>
      <c r="BO110" s="5">
        <f t="shared" si="206"/>
        <v>50.77</v>
      </c>
      <c r="BP110" s="79"/>
      <c r="BQ110" s="212">
        <f>IF(BO110&gt;0,(BO110+SUM(BP$11:BP110))/BN$6-1,"N/A")</f>
        <v>-9.7809076682309204E-4</v>
      </c>
      <c r="BR110" s="344">
        <f>IF(VLOOKUP(BR$4,Transactions!$C$5:$M$23,7,FALSE)&gt;BM110,0,IF(IFERROR(VLOOKUP(BR$4,Transactions!$C$39:$N$42,8,FALSE),0)&gt;BM110,VLOOKUP(BR$4,Transactions!$C$5:$M$23,5,FALSE),VLOOKUP(BR$4,Transactions!$C$5:$M$23,5,FALSE)-IFERROR(VLOOKUP(BR$4,Transactions!$C$39:$N$42,5,FALSE),0)))</f>
        <v>12</v>
      </c>
      <c r="BT110" s="315">
        <f t="shared" si="124"/>
        <v>43244</v>
      </c>
      <c r="BU110" s="88">
        <f>VLOOKUP(BT110,'Price Data'!$B$4:$AD$1048576,MATCH(BY$4,'Price Data'!$B$2:$AE$2,0),FALSE)</f>
        <v>87.78</v>
      </c>
      <c r="BV110" s="5">
        <f t="shared" si="207"/>
        <v>87.78</v>
      </c>
      <c r="BW110" s="79"/>
      <c r="BX110" s="212">
        <f>IF(BV110&gt;0,(BV110+SUM(BW$11:BW110))/BU$6-1,"N/A")</f>
        <v>-2.1014413026735568E-2</v>
      </c>
      <c r="BY110" s="344">
        <f>IF(VLOOKUP(BY$4,Transactions!$C$5:$M$23,7,FALSE)&gt;BT110,0,IF(IFERROR(VLOOKUP(BY$4,Transactions!$C$39:$N$42,8,FALSE),0)&gt;BT110,VLOOKUP(BY$4,Transactions!$C$5:$M$23,5,FALSE),VLOOKUP(BY$4,Transactions!$C$5:$M$23,5,FALSE)-IFERROR(VLOOKUP(BY$4,Transactions!$C$39:$N$42,5,FALSE),0)))</f>
        <v>11</v>
      </c>
      <c r="CA110" s="315">
        <f t="shared" si="125"/>
        <v>43244</v>
      </c>
      <c r="CB110" s="88">
        <f>VLOOKUP(CA110,'Price Data'!$B$4:$AD$1048576,MATCH(CF$4,'Price Data'!$B$2:$AE$2,0),FALSE)</f>
        <v>216.96</v>
      </c>
      <c r="CC110" s="5">
        <f t="shared" si="208"/>
        <v>216.96</v>
      </c>
      <c r="CD110" s="79"/>
      <c r="CE110" s="212">
        <f>IF(CC110&gt;0,(CC110+SUM(CD$11:CD110))/CB$6-1,"N/A")</f>
        <v>-4.5281533009581265E-2</v>
      </c>
      <c r="CF110" s="344">
        <f>IF(VLOOKUP(CF$4,Transactions!$C$5:$M$23,7,FALSE)&gt;CA110,0,IF(IFERROR(VLOOKUP(CF$4,Transactions!$C$39:$N$42,8,FALSE),0)&gt;CA110,VLOOKUP(CF$4,Transactions!$C$5:$M$23,5,FALSE),VLOOKUP(CF$4,Transactions!$C$5:$M$23,5,FALSE)-IFERROR(VLOOKUP(CF$4,Transactions!$C$39:$N$42,5,FALSE),0)))</f>
        <v>6</v>
      </c>
      <c r="CH110" s="315">
        <f t="shared" si="126"/>
        <v>43244</v>
      </c>
      <c r="CI110" s="88">
        <f>VLOOKUP(CH110,'Price Data'!$B$4:$AD$1048576,MATCH(CM$4,'Price Data'!$B$2:$AE$2,0),FALSE)</f>
        <v>81.55</v>
      </c>
      <c r="CJ110" s="5">
        <f t="shared" si="209"/>
        <v>81.55</v>
      </c>
      <c r="CK110" s="79"/>
      <c r="CL110" s="212">
        <f>IF(CJ110&gt;0,(CJ110+SUM(CK$11:CK110))/CI$6-1,"N/A")</f>
        <v>0.10771529475685937</v>
      </c>
      <c r="CM110" s="344">
        <f>IF(VLOOKUP(CM$4,Transactions!$C$5:$M$23,7,FALSE)&gt;CH110,0,IF(IFERROR(VLOOKUP(CM$4,Transactions!$C$39:$N$42,8,FALSE),0)&gt;CH110,VLOOKUP(CM$4,Transactions!$C$5:$M$23,5,FALSE),VLOOKUP(CM$4,Transactions!$C$5:$M$23,5,FALSE)-IFERROR(VLOOKUP(CM$4,Transactions!$C$39:$N$42,5,FALSE),0)))</f>
        <v>19</v>
      </c>
      <c r="CO110" s="315">
        <f t="shared" si="127"/>
        <v>43244</v>
      </c>
      <c r="CP110" s="88">
        <f>VLOOKUP(CO110,'Price Data'!$B$4:$AD$1048576,MATCH(CT$4,'Price Data'!$B$2:$AE$2,0),FALSE)</f>
        <v>130.59</v>
      </c>
      <c r="CQ110" s="5">
        <f t="shared" si="210"/>
        <v>130.59</v>
      </c>
      <c r="CR110" s="79"/>
      <c r="CS110" s="212">
        <f>IF(CQ110&gt;0,(CQ110+SUM(CR$11:CR110))/CP$6-1,"N/A")</f>
        <v>0.16491634033463876</v>
      </c>
      <c r="CT110" s="344">
        <f>IF(VLOOKUP(CT$4,Transactions!$C$5:$M$23,7,FALSE)&gt;CO110,0,IF(IFERROR(VLOOKUP(CT$4,Transactions!$C$39:$N$42,8,FALSE),0)&gt;CO110,VLOOKUP(CT$4,Transactions!$C$5:$M$23,5,FALSE),VLOOKUP(CT$4,Transactions!$C$5:$M$23,5,FALSE)-IFERROR(VLOOKUP(CT$4,Transactions!$C$39:$N$42,5,FALSE),0)))</f>
        <v>7</v>
      </c>
      <c r="CV110" s="315">
        <f t="shared" si="128"/>
        <v>43244</v>
      </c>
      <c r="CW110" s="88">
        <f>VLOOKUP(CV110,'Price Data'!$B$4:$AD$1048576,MATCH(DA$4,'Price Data'!$B$2:$AE$2,0),FALSE)</f>
        <v>202.2</v>
      </c>
      <c r="CX110" s="5">
        <f t="shared" si="211"/>
        <v>202.2</v>
      </c>
      <c r="CY110" s="79"/>
      <c r="CZ110" s="212">
        <f>IF(CX110&gt;0,(CX110+SUM(CY$11:CY110))/CW$6-1,"N/A")</f>
        <v>7.712508638562543E-2</v>
      </c>
      <c r="DA110" s="344">
        <f>IF(VLOOKUP(DA$4,Transactions!$C$5:$M$23,7,FALSE)&gt;CV110,0,IF(IFERROR(VLOOKUP(DA$4,Transactions!$C$39:$N$42,8,FALSE),0)&gt;CV110,VLOOKUP(DA$4,Transactions!$C$5:$M$23,5,FALSE),VLOOKUP(DA$4,Transactions!$C$5:$M$23,5,FALSE)-IFERROR(VLOOKUP(DA$4,Transactions!$C$39:$N$42,5,FALSE),0)))</f>
        <v>9.4038062835574934</v>
      </c>
      <c r="DC110" s="315">
        <f t="shared" si="129"/>
        <v>43244</v>
      </c>
      <c r="DD110" s="88">
        <f>VLOOKUP(DC110,'Price Data'!$B$4:$AD$1048576,MATCH(DH$4,'Price Data'!$B$2:$AE$2,0),FALSE)</f>
        <v>162.22</v>
      </c>
      <c r="DE110" s="5">
        <f t="shared" si="212"/>
        <v>162.22</v>
      </c>
      <c r="DF110" s="79"/>
      <c r="DG110" s="212">
        <f>IF(DE110&gt;0,(DE110+SUM(DF$11:DF110))/DD$6-1,"N/A")</f>
        <v>2.9683252197003407E-2</v>
      </c>
      <c r="DH110" s="344">
        <f>IF(VLOOKUP(DH$4,Transactions!$C$5:$M$23,7,FALSE)&gt;DC110,0,IF(IFERROR(VLOOKUP(DH$4,Transactions!$C$39:$N$42,8,FALSE),0)&gt;DC110,VLOOKUP(DH$4,Transactions!$C$5:$M$23,5,FALSE),VLOOKUP(DH$4,Transactions!$C$5:$M$23,5,FALSE)-IFERROR(VLOOKUP(DH$4,Transactions!$C$39:$N$42,5,FALSE),0)))</f>
        <v>17.508490526540918</v>
      </c>
      <c r="DJ110" s="315">
        <f t="shared" si="130"/>
        <v>43244</v>
      </c>
      <c r="DK110" s="88">
        <f>VLOOKUP(DJ110,'Price Data'!$B$4:$AD$1048576,MATCH(DO$4,'Price Data'!$B$2:$AE$2,0),FALSE)</f>
        <v>251.74</v>
      </c>
      <c r="DL110" s="5">
        <f t="shared" si="213"/>
        <v>251.74</v>
      </c>
      <c r="DN110" s="212">
        <f>IF(DL110&gt;0,(DL110+SUM(DM$11:DM110))/DK$6-1,"N/A")</f>
        <v>1.1022485871177157E-2</v>
      </c>
      <c r="DO110" s="344">
        <f>IF(VLOOKUP(DO$4,Transactions!$C$5:$M$23,7,FALSE)&gt;DJ110,0,IF(IFERROR(VLOOKUP(DO$4,Transactions!$C$39:$N$42,8,FALSE),0)&gt;DJ110,VLOOKUP(DO$4,Transactions!$C$5:$M$23,5,FALSE),VLOOKUP(DO$4,Transactions!$C$5:$M$23,5,FALSE)-IFERROR(VLOOKUP(DO$4,Transactions!$C$39:$N$42,5,FALSE),0)))</f>
        <v>8</v>
      </c>
      <c r="DQ110" s="315">
        <f t="shared" si="131"/>
        <v>43244</v>
      </c>
      <c r="DR110" s="88">
        <f>VLOOKUP(DQ110,'Price Data'!$B$4:$AD$1048576,MATCH(DV$4,'Price Data'!$B$2:$AE$2,0),FALSE)</f>
        <v>98.31</v>
      </c>
      <c r="DS110" s="5">
        <f t="shared" si="214"/>
        <v>98.31</v>
      </c>
      <c r="DT110" s="79"/>
      <c r="DU110" s="212">
        <f>IF(DS110&gt;0,(DS110+SUM(DT$11:DT110))/DR$6-1,"N/A")</f>
        <v>0.15910685059621232</v>
      </c>
      <c r="DV110" s="344">
        <f>IF(VLOOKUP(DV$4,Transactions!$C$5:$M$23,7,FALSE)&gt;DQ110,0,IF(IFERROR(VLOOKUP(DV$4,Transactions!$C$39:$N$42,8,FALSE),0)&gt;DQ110,VLOOKUP(DV$4,Transactions!$C$5:$M$23,5,FALSE),VLOOKUP(DV$4,Transactions!$C$5:$M$23,5,FALSE)-IFERROR(VLOOKUP(DV$4,Transactions!$C$39:$N$42,5,FALSE),0)))</f>
        <v>23</v>
      </c>
      <c r="DX110" s="315">
        <f t="shared" si="132"/>
        <v>43244</v>
      </c>
      <c r="DY110" s="88">
        <f>VLOOKUP(DX110,'Price Data'!$B$4:$AD$1048576,MATCH(EC$4,'Price Data'!$B$2:$AE$2,0),FALSE)</f>
        <v>72.180000000000007</v>
      </c>
      <c r="DZ110" s="5">
        <f t="shared" si="215"/>
        <v>0</v>
      </c>
      <c r="EA110" s="79"/>
      <c r="EB110" s="212" t="str">
        <f>IF(DZ110&gt;0,(DZ110+SUM(EA$11:EA110))/DY$6-1,"N/A")</f>
        <v>N/A</v>
      </c>
      <c r="EC110" s="344">
        <f>IF(VLOOKUP(EC$4,Transactions!$C$5:$M$23,7,FALSE)&gt;DX110,0,IF(IFERROR(VLOOKUP(EC$4,Transactions!$C$39:$N$42,8,FALSE),0)&gt;DX110,VLOOKUP(EC$4,Transactions!$C$5:$M$23,5,FALSE),VLOOKUP(EC$4,Transactions!$C$5:$M$23,5,FALSE)-IFERROR(VLOOKUP(EC$4,Transactions!$C$39:$N$42,5,FALSE),0)))</f>
        <v>0</v>
      </c>
      <c r="EF110" s="315">
        <f t="shared" si="133"/>
        <v>43244</v>
      </c>
      <c r="EG110" s="88">
        <f>VLOOKUP(EF110,'Price Data'!$B$4:$AD$1048576,MATCH(EK$4,'Price Data'!$B$2:$AE$2,0),FALSE)</f>
        <v>10.74</v>
      </c>
      <c r="EH110" s="5">
        <f t="shared" si="216"/>
        <v>10.74</v>
      </c>
      <c r="EI110" s="79"/>
      <c r="EJ110" s="212">
        <f>IF(EH110&gt;0,(EH110+SUM(EI$11:EI110))/EG$6-1,"N/A")</f>
        <v>1.8587360594812807E-4</v>
      </c>
      <c r="EK110" s="344">
        <f>IF(VLOOKUP(EK$4,Transactions!$C$26:$M$34,7,FALSE)&gt;EF110,0,IF(IFERROR(VLOOKUP(EK$4,Transactions!$C$45:$N147,8,FALSE),0)&gt;EF110,VLOOKUP(EK$4,Transactions!$C$26:$M$34,5,FALSE),VLOOKUP(EK$4,Transactions!$C$26:$M$34,5,FALSE)-IFERROR(VLOOKUP(EK$4,Transactions!$C$45:$N$47,5,FALSE),0)))</f>
        <v>181.2267657992565</v>
      </c>
      <c r="EM110" s="315">
        <f t="shared" si="134"/>
        <v>43244</v>
      </c>
      <c r="EN110" s="88">
        <f>VLOOKUP(EM110,'Price Data'!$B$4:$AD$1048576,MATCH(ER$4,'Price Data'!$B$2:$AE$2,0),FALSE)</f>
        <v>85.7</v>
      </c>
      <c r="EO110" s="5">
        <f t="shared" si="217"/>
        <v>85.7</v>
      </c>
      <c r="EP110" s="79"/>
      <c r="EQ110" s="212">
        <f>IF(EO110&gt;0,(EO110+SUM(EP$11:EP110))/EN$6-1,"N/A")</f>
        <v>-1.6158606463443359E-3</v>
      </c>
      <c r="ER110" s="344">
        <f>IF(VLOOKUP(ER$4,Transactions!$C$26:$M$34,7,FALSE)&gt;EM110,0,IF(IFERROR(VLOOKUP(ER$4,Transactions!$C$45:$N147,8,FALSE),0)&gt;EM110,VLOOKUP(ER$4,Transactions!$C$26:$M$34,5,FALSE),VLOOKUP(ER$4,Transactions!$C$26:$M$34,5,FALSE)-IFERROR(VLOOKUP(ER$4,Transactions!$C$45:$N$47,5,FALSE),0)))</f>
        <v>0</v>
      </c>
      <c r="ET110" s="315">
        <f t="shared" si="135"/>
        <v>43244</v>
      </c>
      <c r="EU110" s="88">
        <f>VLOOKUP(ET110,'Price Data'!$B$4:$AD$1048576,MATCH(EY$4,'Price Data'!$B$2:$AE$2,0),FALSE)</f>
        <v>83.59</v>
      </c>
      <c r="EV110" s="5">
        <f t="shared" si="218"/>
        <v>83.59</v>
      </c>
      <c r="EW110" s="79"/>
      <c r="EX110" s="212">
        <f>IF(EV110&gt;0,(EV110+SUM(EW$11:EW110))/EU$6-1,"N/A")</f>
        <v>-3.2612427051149973E-2</v>
      </c>
      <c r="EY110" s="344">
        <f>IF(VLOOKUP(EY$4,Transactions!$C$26:$M$34,7,FALSE)&gt;ET110,0,IF(IFERROR(VLOOKUP(EY$4,Transactions!$C$45:$N147,8,FALSE),0)&gt;ET110,VLOOKUP(EY$4,Transactions!$C$26:$M$34,5,FALSE),VLOOKUP(EY$4,Transactions!$C$26:$M$34,5,FALSE)-IFERROR(VLOOKUP(EY$4,Transactions!$C$45:$N$47,5,FALSE),0)))</f>
        <v>12.608879734523402</v>
      </c>
      <c r="FA110" s="315">
        <f t="shared" si="136"/>
        <v>43244</v>
      </c>
      <c r="FB110" s="88">
        <f>VLOOKUP(FA110,'Price Data'!$B$4:$AD$1048576,MATCH(FF$4,'Price Data'!$B$2:$AE$2,0),FALSE)</f>
        <v>49.845399999999998</v>
      </c>
      <c r="FC110" s="5">
        <f t="shared" si="219"/>
        <v>49.845399999999998</v>
      </c>
      <c r="FD110" s="79"/>
      <c r="FE110" s="212">
        <f>IF(FC110&gt;0,(FC110+SUM(FD$11:FD110))/FB$6-1,"N/A")</f>
        <v>-1.9165203822898436E-2</v>
      </c>
      <c r="FF110" s="344">
        <f>IF(VLOOKUP(FF$4,Transactions!$C$26:$M$34,7,FALSE)&gt;FA110,0,IF(IFERROR(VLOOKUP(FF$4,Transactions!$C$45:$N147,8,FALSE),0)&gt;FA110,VLOOKUP(FF$4,Transactions!$C$26:$M$34,5,FALSE),VLOOKUP(FF$4,Transactions!$C$26:$M$34,5,FALSE)-IFERROR(VLOOKUP(FF$4,Transactions!$C$45:$N$47,5,FALSE),0)))</f>
        <v>20.356738833625901</v>
      </c>
      <c r="FH110" s="315">
        <f t="shared" si="137"/>
        <v>43244</v>
      </c>
      <c r="FI110" s="88">
        <f>VLOOKUP(FH110,'Price Data'!$B$4:$AD$1048576,MATCH(FM$4,'Price Data'!$B$2:$AE$2,0),FALSE)</f>
        <v>24.19</v>
      </c>
      <c r="FJ110" s="5">
        <f t="shared" si="220"/>
        <v>24.19</v>
      </c>
      <c r="FK110" s="79"/>
      <c r="FL110" s="212">
        <f>IF(FJ110&gt;0,(FJ110+SUM(FK$11:FK110))/FI$6-1,"N/A")</f>
        <v>3.2854209445587479E-4</v>
      </c>
      <c r="FM110" s="344">
        <f>IF(VLOOKUP(FM$4,Transactions!$C$26:$M$34,7,FALSE)&gt;FH110,0,IF(IFERROR(VLOOKUP(FM$4,Transactions!$C$45:$N147,8,FALSE),0)&gt;FH110,VLOOKUP(FM$4,Transactions!$C$26:$M$34,5,FALSE),VLOOKUP(FM$4,Transactions!$C$26:$M$34,5,FALSE)-IFERROR(VLOOKUP(FM$4,Transactions!$C$45:$N$47,5,FALSE),0)))</f>
        <v>64.516221765913755</v>
      </c>
      <c r="FO110" s="315">
        <f t="shared" si="138"/>
        <v>43244</v>
      </c>
      <c r="FP110" s="88">
        <f>VLOOKUP(FO110,'Price Data'!$B$4:$AD$1048576,MATCH(FT$4,'Price Data'!$B$2:$AE$2,0),FALSE)</f>
        <v>101.5</v>
      </c>
      <c r="FQ110" s="5">
        <f t="shared" si="221"/>
        <v>101.5</v>
      </c>
      <c r="FR110" s="79"/>
      <c r="FS110" s="212">
        <f>IF(FQ110&gt;0,(FQ110+SUM(FR$11:FR110))/FP$6-1,"N/A")</f>
        <v>-3.1988254238893621E-2</v>
      </c>
      <c r="FT110" s="344">
        <f>IF(VLOOKUP(FT$4,Transactions!$C$26:$M$34,7,FALSE)&gt;FO110,0,IF(IFERROR(VLOOKUP(FT$4,Transactions!$C$45:$N147,8,FALSE),0)&gt;FO110,VLOOKUP(FT$4,Transactions!$C$26:$M$34,5,FALSE),VLOOKUP(FT$4,Transactions!$C$26:$M$34,5,FALSE)-IFERROR(VLOOKUP(FT$4,Transactions!$C$45:$N$47,5,FALSE),0)))</f>
        <v>4.6685611442644692</v>
      </c>
      <c r="FV110" s="315">
        <f t="shared" si="139"/>
        <v>43244</v>
      </c>
      <c r="FW110" s="88">
        <f>VLOOKUP(FV110,'Price Data'!$B$4:$AD$1048576,MATCH(GA$4,'Price Data'!$B$2:$AE$2,0),FALSE)</f>
        <v>109.35</v>
      </c>
      <c r="FX110" s="5">
        <f t="shared" si="222"/>
        <v>0</v>
      </c>
      <c r="FY110" s="79"/>
      <c r="FZ110" s="212" t="str">
        <f>IF(FX110&gt;0,(FX110+SUM(FY$11:FY110))/FW$6-1,"N/A")</f>
        <v>N/A</v>
      </c>
      <c r="GA110" s="344">
        <f>IF(VLOOKUP(GA$4,Transactions!$C$26:$M$34,7,FALSE)&gt;FV110,0,IF(IFERROR(VLOOKUP(GA$4,Transactions!$C$45:$N147,8,FALSE),0)&gt;FV110,VLOOKUP(GA$4,Transactions!$C$26:$M$34,5,FALSE),VLOOKUP(GA$4,Transactions!$C$26:$M$34,5,FALSE)-IFERROR(VLOOKUP(GA$4,Transactions!$C$45:$N$47,5,FALSE),0)))</f>
        <v>0</v>
      </c>
      <c r="GD110" s="315">
        <f t="shared" si="140"/>
        <v>43244</v>
      </c>
      <c r="GE110" s="88">
        <f>VLOOKUP(GD110,'Price Data'!$B$4:$AD$1048576,MATCH(GI$4,'Price Data'!$B$2:$AE$2,0),FALSE)</f>
        <v>1621.3710000000001</v>
      </c>
      <c r="GF110" s="5">
        <f t="shared" si="223"/>
        <v>1621.3710000000001</v>
      </c>
      <c r="GH110" s="212">
        <f>IF(GF110&gt;0,(GF110+SUM(GG$11:GG110))/GE$6-1,"N/A")</f>
        <v>2.4388256032146227E-2</v>
      </c>
      <c r="GI110" s="374">
        <v>0.5</v>
      </c>
      <c r="GK110" s="315">
        <f t="shared" si="141"/>
        <v>43244</v>
      </c>
      <c r="GL110" s="88">
        <f>VLOOKUP(GK110,'Price Data'!$B$4:$AD$1048576,MATCH(GP$4,'Price Data'!$B$2:$AE$2,0),FALSE)</f>
        <v>2117.73</v>
      </c>
      <c r="GM110" s="5">
        <f t="shared" si="112"/>
        <v>2117.73</v>
      </c>
      <c r="GN110" s="79"/>
      <c r="GO110" s="212">
        <f>IF(GM110&gt;0,(GM110+SUM(GN$11:GN110))/GL$6-1,"N/A")</f>
        <v>6.7888468943879676E-3</v>
      </c>
      <c r="GP110" s="374">
        <v>0.2</v>
      </c>
      <c r="GR110" s="315">
        <f t="shared" si="142"/>
        <v>43244</v>
      </c>
      <c r="GS110" s="88">
        <f>VLOOKUP(GR110,'Price Data'!$B$4:$AD$1048576,MATCH(GW$4,'Price Data'!$B$2:$AE$2,0),FALSE)</f>
        <v>2000.66</v>
      </c>
      <c r="GT110" s="5">
        <f t="shared" si="224"/>
        <v>2000.66</v>
      </c>
      <c r="GV110" s="212">
        <f>IF(GT110&gt;0,(GT110+SUM(GU$11:GU110))/GS$6-1,"N/A")</f>
        <v>-2.2337114011640069E-2</v>
      </c>
      <c r="GW110" s="374">
        <v>0.3</v>
      </c>
    </row>
    <row r="111" spans="1:205" x14ac:dyDescent="0.25">
      <c r="A111">
        <v>101</v>
      </c>
      <c r="B111" s="315">
        <f>'Price Data'!B105</f>
        <v>43245</v>
      </c>
      <c r="C111" s="200">
        <f t="shared" si="143"/>
        <v>21916.846762560614</v>
      </c>
      <c r="D111" s="200">
        <f t="shared" si="113"/>
        <v>0</v>
      </c>
      <c r="E111" s="200">
        <f t="shared" si="198"/>
        <v>6060.8328128784751</v>
      </c>
      <c r="F111" s="200">
        <f t="shared" si="114"/>
        <v>0</v>
      </c>
      <c r="I111" s="315">
        <f t="shared" si="115"/>
        <v>43245</v>
      </c>
      <c r="J111" s="88">
        <f>VLOOKUP(I111,'Price Data'!$B$4:$AD$1048576,MATCH(N$4,'Price Data'!$B$2:$AE$2,0),FALSE)</f>
        <v>66.03</v>
      </c>
      <c r="K111" s="5">
        <f t="shared" si="86"/>
        <v>0</v>
      </c>
      <c r="M111" s="212" t="str">
        <f>IF(K111&gt;0,(K111+SUM(L$11:L111))/J$6-1,"N/A")</f>
        <v>N/A</v>
      </c>
      <c r="N111" s="344">
        <f>IF(VLOOKUP(N$4,Transactions!$C$5:$M$23,7,FALSE)&gt;I111,0,IF(IFERROR(VLOOKUP(N$4,Transactions!$C$39:$N$42,8,FALSE),0)&gt;I111,VLOOKUP(N$4,Transactions!$C$5:$M$23,5,FALSE),VLOOKUP(N$4,Transactions!$C$5:$M$23,5,FALSE)-IFERROR(VLOOKUP(N$4,Transactions!$C$39:$N$42,5,FALSE),0)))</f>
        <v>0</v>
      </c>
      <c r="P111" s="315">
        <f t="shared" si="116"/>
        <v>43245</v>
      </c>
      <c r="Q111" s="88">
        <f>VLOOKUP(P111,'Price Data'!$B$4:$AD$1048576,MATCH(U$4,'Price Data'!$B$2:$AE$2,0),FALSE)</f>
        <v>59.01</v>
      </c>
      <c r="R111" s="5">
        <f t="shared" si="199"/>
        <v>59.01</v>
      </c>
      <c r="T111" s="212">
        <f>IF(R111&gt;0,(R111+SUM(S$11:S111))/Q$6-1,"N/A")</f>
        <v>3.9823788546255567E-2</v>
      </c>
      <c r="U111" s="344">
        <f>IF(VLOOKUP(U$4,Transactions!$C$5:$M$23,7,FALSE)&gt;P111,0,IF(IFERROR(VLOOKUP(U$4,Transactions!$C$39:$N$42,8,FALSE),0)&gt;P111,VLOOKUP(U$4,Transactions!$C$5:$M$23,5,FALSE),VLOOKUP(U$4,Transactions!$C$5:$M$23,5,FALSE)-IFERROR(VLOOKUP(U$4,Transactions!$C$39:$N$42,5,FALSE),0)))</f>
        <v>20</v>
      </c>
      <c r="W111" s="315">
        <f t="shared" si="117"/>
        <v>43245</v>
      </c>
      <c r="X111" s="88">
        <f>VLOOKUP(W111,'Price Data'!$B$4:$AD$1048576,MATCH(AB$4,'Price Data'!$B$2:$AE$2,0),FALSE)</f>
        <v>102.2</v>
      </c>
      <c r="Y111" s="5">
        <f t="shared" si="200"/>
        <v>102.2</v>
      </c>
      <c r="Z111" s="79"/>
      <c r="AA111" s="212">
        <f>IF(Y111&gt;0,(Y111+SUM(Z$11:Z111))/X$6-1,"N/A")</f>
        <v>1.3788314651324241E-2</v>
      </c>
      <c r="AB111" s="344">
        <f>IF(VLOOKUP(AB$4,Transactions!$C$5:$M$23,7,FALSE)&gt;W111,0,IF(IFERROR(VLOOKUP(AB$4,Transactions!$C$39:$N$42,8,FALSE),0)&gt;W111,VLOOKUP(AB$4,Transactions!$C$5:$M$23,5,FALSE),VLOOKUP(AB$4,Transactions!$C$5:$M$23,5,FALSE)-IFERROR(VLOOKUP(AB$4,Transactions!$C$39:$N$42,5,FALSE),0)))</f>
        <v>12</v>
      </c>
      <c r="AD111" s="315">
        <f t="shared" si="118"/>
        <v>43245</v>
      </c>
      <c r="AE111" s="88">
        <f>VLOOKUP(AD111,'Price Data'!$B$4:$AD$1048576,MATCH(AI$4,'Price Data'!$B$2:$AE$2,0),FALSE)</f>
        <v>69.59</v>
      </c>
      <c r="AF111" s="5">
        <f t="shared" si="201"/>
        <v>69.59</v>
      </c>
      <c r="AG111" s="79"/>
      <c r="AH111" s="212">
        <f>IF(AF111&gt;0,(AF111+SUM(AG$11:AG111))/AE$6-1,"N/A")</f>
        <v>-4.5797339914987023E-2</v>
      </c>
      <c r="AI111" s="344">
        <f>IF(VLOOKUP(AI$4,Transactions!$C$5:$M$23,7,FALSE)&gt;AD111,0,IF(IFERROR(VLOOKUP(AI$4,Transactions!$C$39:$N$42,8,FALSE),0)&gt;AD111,VLOOKUP(AI$4,Transactions!$C$5:$M$23,5,FALSE),VLOOKUP(AI$4,Transactions!$C$5:$M$23,5,FALSE)-IFERROR(VLOOKUP(AI$4,Transactions!$C$39:$N$42,5,FALSE),0)))</f>
        <v>16</v>
      </c>
      <c r="AK111" s="315">
        <f t="shared" si="119"/>
        <v>43245</v>
      </c>
      <c r="AL111" s="88">
        <f>VLOOKUP(AK111,'Price Data'!$B$4:$AD$1048576,MATCH(AP$4,'Price Data'!$B$2:$AE$2,0),FALSE)</f>
        <v>456.56</v>
      </c>
      <c r="AM111" s="5">
        <f t="shared" si="202"/>
        <v>456.56</v>
      </c>
      <c r="AN111" s="79"/>
      <c r="AO111" s="212">
        <f>IF(AM111&gt;0,(AM111+SUM(AN$11:AN111))/AL$6-1,"N/A")</f>
        <v>9.523581058388908E-2</v>
      </c>
      <c r="AP111" s="344">
        <f>IF(VLOOKUP(AP$4,Transactions!$C$5:$M$23,7,FALSE)&gt;AK111,0,IF(IFERROR(VLOOKUP(AP$4,Transactions!$C$39:$N$42,8,FALSE),0)&gt;AK111,VLOOKUP(AP$4,Transactions!$C$5:$M$23,5,FALSE),VLOOKUP(AP$4,Transactions!$C$5:$M$23,5,FALSE)-IFERROR(VLOOKUP(AP$4,Transactions!$C$39:$N$42,5,FALSE),0)))</f>
        <v>3</v>
      </c>
      <c r="AR111" s="315">
        <f t="shared" si="120"/>
        <v>43245</v>
      </c>
      <c r="AS111" s="88">
        <f>VLOOKUP(AR111,'Price Data'!$B$4:$AD$1048576,MATCH(AW$4,'Price Data'!$B$2:$AE$2,0),FALSE)</f>
        <v>101.08</v>
      </c>
      <c r="AT111" s="5">
        <f t="shared" si="203"/>
        <v>101.08</v>
      </c>
      <c r="AU111" s="79"/>
      <c r="AV111" s="212">
        <f>IF(AT111&gt;0,(AT111+SUM(AU$11:AU111))/AS$6-1,"N/A")</f>
        <v>7.6371308016877526E-2</v>
      </c>
      <c r="AW111" s="344">
        <f>IF(VLOOKUP(AW$4,Transactions!$C$5:$M$23,7,FALSE)&gt;AR111,0,IF(IFERROR(VLOOKUP(AW$4,Transactions!$C$39:$N$42,8,FALSE),0)&gt;AR111,VLOOKUP(AW$4,Transactions!$C$5:$M$23,5,FALSE),VLOOKUP(AW$4,Transactions!$C$5:$M$23,5,FALSE)-IFERROR(VLOOKUP(AW$4,Transactions!$C$39:$N$42,5,FALSE),0)))</f>
        <v>10</v>
      </c>
      <c r="AY111" s="315">
        <f t="shared" si="121"/>
        <v>43245</v>
      </c>
      <c r="AZ111" s="88">
        <f>VLOOKUP(AY111,'Price Data'!$B$4:$AD$1048576,MATCH(BD$4,'Price Data'!$B$2:$AE$2,0),FALSE)</f>
        <v>127.96</v>
      </c>
      <c r="BA111" s="5">
        <f t="shared" si="204"/>
        <v>127.96</v>
      </c>
      <c r="BB111" s="79"/>
      <c r="BC111" s="212">
        <f>IF(BA111&gt;0,(BA111+SUM(BB$11:BB111))/AZ$6-1,"N/A")</f>
        <v>0.1040552200172562</v>
      </c>
      <c r="BD111" s="344">
        <f>IF(VLOOKUP(BD$4,Transactions!$C$5:$M$23,7,FALSE)&gt;AY111,0,IF(IFERROR(VLOOKUP(BD$4,Transactions!$C$39:$N$42,8,FALSE),0)&gt;AY111,VLOOKUP(BD$4,Transactions!$C$5:$M$23,5,FALSE),VLOOKUP(BD$4,Transactions!$C$5:$M$23,5,FALSE)-IFERROR(VLOOKUP(BD$4,Transactions!$C$39:$N$42,5,FALSE),0)))</f>
        <v>9</v>
      </c>
      <c r="BF111" s="315">
        <f t="shared" si="122"/>
        <v>43245</v>
      </c>
      <c r="BG111" s="88">
        <f>VLOOKUP(BF111,'Price Data'!$B$4:$AD$1048576,MATCH(BK$4,'Price Data'!$B$2:$AE$2,0),FALSE)</f>
        <v>52.77</v>
      </c>
      <c r="BH111" s="5">
        <f t="shared" si="205"/>
        <v>52.77</v>
      </c>
      <c r="BI111" s="79"/>
      <c r="BJ111" s="212">
        <f>IF(BH111&gt;0,(BH111+SUM(BI$11:BI111))/BG$6-1,"N/A")</f>
        <v>-0.1258159268929504</v>
      </c>
      <c r="BK111" s="344">
        <f>IF(VLOOKUP(BK$4,Transactions!$C$5:$M$23,7,FALSE)&gt;BF111,0,IF(IFERROR(VLOOKUP(BK$4,Transactions!$C$39:$N$42,8,FALSE),0)&gt;BF111,VLOOKUP(BK$4,Transactions!$C$5:$M$23,5,FALSE),VLOOKUP(BK$4,Transactions!$C$5:$M$23,5,FALSE)-IFERROR(VLOOKUP(BK$4,Transactions!$C$39:$N$42,5,FALSE),0)))</f>
        <v>10</v>
      </c>
      <c r="BM111" s="315">
        <f t="shared" si="123"/>
        <v>43245</v>
      </c>
      <c r="BN111" s="88">
        <f>VLOOKUP(BM111,'Price Data'!$B$4:$AD$1048576,MATCH(BR$4,'Price Data'!$B$2:$AE$2,0),FALSE)</f>
        <v>50.85</v>
      </c>
      <c r="BO111" s="5">
        <f t="shared" si="206"/>
        <v>50.85</v>
      </c>
      <c r="BP111" s="79"/>
      <c r="BQ111" s="212">
        <f>IF(BO111&gt;0,(BO111+SUM(BP$11:BP111))/BN$6-1,"N/A")</f>
        <v>5.8685446009398845E-4</v>
      </c>
      <c r="BR111" s="344">
        <f>IF(VLOOKUP(BR$4,Transactions!$C$5:$M$23,7,FALSE)&gt;BM111,0,IF(IFERROR(VLOOKUP(BR$4,Transactions!$C$39:$N$42,8,FALSE),0)&gt;BM111,VLOOKUP(BR$4,Transactions!$C$5:$M$23,5,FALSE),VLOOKUP(BR$4,Transactions!$C$5:$M$23,5,FALSE)-IFERROR(VLOOKUP(BR$4,Transactions!$C$39:$N$42,5,FALSE),0)))</f>
        <v>12</v>
      </c>
      <c r="BT111" s="315">
        <f t="shared" si="124"/>
        <v>43245</v>
      </c>
      <c r="BU111" s="88">
        <f>VLOOKUP(BT111,'Price Data'!$B$4:$AD$1048576,MATCH(BY$4,'Price Data'!$B$2:$AE$2,0),FALSE)</f>
        <v>87.64</v>
      </c>
      <c r="BV111" s="5">
        <f t="shared" si="207"/>
        <v>87.64</v>
      </c>
      <c r="BW111" s="79"/>
      <c r="BX111" s="212">
        <f>IF(BV111&gt;0,(BV111+SUM(BW$11:BW111))/BU$6-1,"N/A")</f>
        <v>-2.2554736494663885E-2</v>
      </c>
      <c r="BY111" s="344">
        <f>IF(VLOOKUP(BY$4,Transactions!$C$5:$M$23,7,FALSE)&gt;BT111,0,IF(IFERROR(VLOOKUP(BY$4,Transactions!$C$39:$N$42,8,FALSE),0)&gt;BT111,VLOOKUP(BY$4,Transactions!$C$5:$M$23,5,FALSE),VLOOKUP(BY$4,Transactions!$C$5:$M$23,5,FALSE)-IFERROR(VLOOKUP(BY$4,Transactions!$C$39:$N$42,5,FALSE),0)))</f>
        <v>11</v>
      </c>
      <c r="CA111" s="315">
        <f t="shared" si="125"/>
        <v>43245</v>
      </c>
      <c r="CB111" s="88">
        <f>VLOOKUP(CA111,'Price Data'!$B$4:$AD$1048576,MATCH(CF$4,'Price Data'!$B$2:$AE$2,0),FALSE)</f>
        <v>216.81</v>
      </c>
      <c r="CC111" s="5">
        <f t="shared" si="208"/>
        <v>216.81</v>
      </c>
      <c r="CD111" s="79"/>
      <c r="CE111" s="212">
        <f>IF(CC111&gt;0,(CC111+SUM(CD$11:CD111))/CB$6-1,"N/A")</f>
        <v>-4.593778711116947E-2</v>
      </c>
      <c r="CF111" s="344">
        <f>IF(VLOOKUP(CF$4,Transactions!$C$5:$M$23,7,FALSE)&gt;CA111,0,IF(IFERROR(VLOOKUP(CF$4,Transactions!$C$39:$N$42,8,FALSE),0)&gt;CA111,VLOOKUP(CF$4,Transactions!$C$5:$M$23,5,FALSE),VLOOKUP(CF$4,Transactions!$C$5:$M$23,5,FALSE)-IFERROR(VLOOKUP(CF$4,Transactions!$C$39:$N$42,5,FALSE),0)))</f>
        <v>6</v>
      </c>
      <c r="CH111" s="315">
        <f t="shared" si="126"/>
        <v>43245</v>
      </c>
      <c r="CI111" s="88">
        <f>VLOOKUP(CH111,'Price Data'!$B$4:$AD$1048576,MATCH(CM$4,'Price Data'!$B$2:$AE$2,0),FALSE)</f>
        <v>80.959999999999994</v>
      </c>
      <c r="CJ111" s="5">
        <f t="shared" si="209"/>
        <v>80.959999999999994</v>
      </c>
      <c r="CK111" s="79"/>
      <c r="CL111" s="212">
        <f>IF(CJ111&gt;0,(CJ111+SUM(CK$11:CK111))/CI$6-1,"N/A")</f>
        <v>9.9701168160825748E-2</v>
      </c>
      <c r="CM111" s="344">
        <f>IF(VLOOKUP(CM$4,Transactions!$C$5:$M$23,7,FALSE)&gt;CH111,0,IF(IFERROR(VLOOKUP(CM$4,Transactions!$C$39:$N$42,8,FALSE),0)&gt;CH111,VLOOKUP(CM$4,Transactions!$C$5:$M$23,5,FALSE),VLOOKUP(CM$4,Transactions!$C$5:$M$23,5,FALSE)-IFERROR(VLOOKUP(CM$4,Transactions!$C$39:$N$42,5,FALSE),0)))</f>
        <v>19</v>
      </c>
      <c r="CO111" s="315">
        <f t="shared" si="127"/>
        <v>43245</v>
      </c>
      <c r="CP111" s="88">
        <f>VLOOKUP(CO111,'Price Data'!$B$4:$AD$1048576,MATCH(CT$4,'Price Data'!$B$2:$AE$2,0),FALSE)</f>
        <v>131.71</v>
      </c>
      <c r="CQ111" s="5">
        <f t="shared" si="210"/>
        <v>131.71</v>
      </c>
      <c r="CR111" s="79"/>
      <c r="CS111" s="212">
        <f>IF(CQ111&gt;0,(CQ111+SUM(CR$11:CR111))/CP$6-1,"N/A")</f>
        <v>0.17488430046279824</v>
      </c>
      <c r="CT111" s="344">
        <f>IF(VLOOKUP(CT$4,Transactions!$C$5:$M$23,7,FALSE)&gt;CO111,0,IF(IFERROR(VLOOKUP(CT$4,Transactions!$C$39:$N$42,8,FALSE),0)&gt;CO111,VLOOKUP(CT$4,Transactions!$C$5:$M$23,5,FALSE),VLOOKUP(CT$4,Transactions!$C$5:$M$23,5,FALSE)-IFERROR(VLOOKUP(CT$4,Transactions!$C$39:$N$42,5,FALSE),0)))</f>
        <v>7</v>
      </c>
      <c r="CV111" s="315">
        <f t="shared" si="128"/>
        <v>43245</v>
      </c>
      <c r="CW111" s="88">
        <f>VLOOKUP(CV111,'Price Data'!$B$4:$AD$1048576,MATCH(DA$4,'Price Data'!$B$2:$AE$2,0),FALSE)</f>
        <v>201.24</v>
      </c>
      <c r="CX111" s="5">
        <f t="shared" si="211"/>
        <v>201.24</v>
      </c>
      <c r="CY111" s="79"/>
      <c r="CZ111" s="212">
        <f>IF(CX111&gt;0,(CX111+SUM(CY$11:CY111))/CW$6-1,"N/A")</f>
        <v>7.2021689437031577E-2</v>
      </c>
      <c r="DA111" s="344">
        <f>IF(VLOOKUP(DA$4,Transactions!$C$5:$M$23,7,FALSE)&gt;CV111,0,IF(IFERROR(VLOOKUP(DA$4,Transactions!$C$39:$N$42,8,FALSE),0)&gt;CV111,VLOOKUP(DA$4,Transactions!$C$5:$M$23,5,FALSE),VLOOKUP(DA$4,Transactions!$C$5:$M$23,5,FALSE)-IFERROR(VLOOKUP(DA$4,Transactions!$C$39:$N$42,5,FALSE),0)))</f>
        <v>9.4038062835574934</v>
      </c>
      <c r="DC111" s="315">
        <f t="shared" si="129"/>
        <v>43245</v>
      </c>
      <c r="DD111" s="88">
        <f>VLOOKUP(DC111,'Price Data'!$B$4:$AD$1048576,MATCH(DH$4,'Price Data'!$B$2:$AE$2,0),FALSE)</f>
        <v>161.91999999999999</v>
      </c>
      <c r="DE111" s="5">
        <f t="shared" si="212"/>
        <v>161.91999999999999</v>
      </c>
      <c r="DF111" s="79"/>
      <c r="DG111" s="212">
        <f>IF(DE111&gt;0,(DE111+SUM(DF$11:DF111))/DD$6-1,"N/A")</f>
        <v>2.7786558765884983E-2</v>
      </c>
      <c r="DH111" s="344">
        <f>IF(VLOOKUP(DH$4,Transactions!$C$5:$M$23,7,FALSE)&gt;DC111,0,IF(IFERROR(VLOOKUP(DH$4,Transactions!$C$39:$N$42,8,FALSE),0)&gt;DC111,VLOOKUP(DH$4,Transactions!$C$5:$M$23,5,FALSE),VLOOKUP(DH$4,Transactions!$C$5:$M$23,5,FALSE)-IFERROR(VLOOKUP(DH$4,Transactions!$C$39:$N$42,5,FALSE),0)))</f>
        <v>17.508490526540918</v>
      </c>
      <c r="DJ111" s="315">
        <f t="shared" si="130"/>
        <v>43245</v>
      </c>
      <c r="DK111" s="88">
        <f>VLOOKUP(DJ111,'Price Data'!$B$4:$AD$1048576,MATCH(DO$4,'Price Data'!$B$2:$AE$2,0),FALSE)</f>
        <v>251.5</v>
      </c>
      <c r="DL111" s="5">
        <f t="shared" si="213"/>
        <v>251.5</v>
      </c>
      <c r="DN111" s="212">
        <f>IF(DL111&gt;0,(DL111+SUM(DM$11:DM111))/DK$6-1,"N/A")</f>
        <v>1.0060523467874338E-2</v>
      </c>
      <c r="DO111" s="344">
        <f>IF(VLOOKUP(DO$4,Transactions!$C$5:$M$23,7,FALSE)&gt;DJ111,0,IF(IFERROR(VLOOKUP(DO$4,Transactions!$C$39:$N$42,8,FALSE),0)&gt;DJ111,VLOOKUP(DO$4,Transactions!$C$5:$M$23,5,FALSE),VLOOKUP(DO$4,Transactions!$C$5:$M$23,5,FALSE)-IFERROR(VLOOKUP(DO$4,Transactions!$C$39:$N$42,5,FALSE),0)))</f>
        <v>8</v>
      </c>
      <c r="DQ111" s="315">
        <f t="shared" si="131"/>
        <v>43245</v>
      </c>
      <c r="DR111" s="88">
        <f>VLOOKUP(DQ111,'Price Data'!$B$4:$AD$1048576,MATCH(DV$4,'Price Data'!$B$2:$AE$2,0),FALSE)</f>
        <v>98.36</v>
      </c>
      <c r="DS111" s="5">
        <f t="shared" si="214"/>
        <v>98.36</v>
      </c>
      <c r="DT111" s="79"/>
      <c r="DU111" s="212">
        <f>IF(DS111&gt;0,(DS111+SUM(DT$11:DT111))/DR$6-1,"N/A")</f>
        <v>0.15969137245732989</v>
      </c>
      <c r="DV111" s="344">
        <f>IF(VLOOKUP(DV$4,Transactions!$C$5:$M$23,7,FALSE)&gt;DQ111,0,IF(IFERROR(VLOOKUP(DV$4,Transactions!$C$39:$N$42,8,FALSE),0)&gt;DQ111,VLOOKUP(DV$4,Transactions!$C$5:$M$23,5,FALSE),VLOOKUP(DV$4,Transactions!$C$5:$M$23,5,FALSE)-IFERROR(VLOOKUP(DV$4,Transactions!$C$39:$N$42,5,FALSE),0)))</f>
        <v>23</v>
      </c>
      <c r="DX111" s="315">
        <f t="shared" si="132"/>
        <v>43245</v>
      </c>
      <c r="DY111" s="88">
        <f>VLOOKUP(DX111,'Price Data'!$B$4:$AD$1048576,MATCH(EC$4,'Price Data'!$B$2:$AE$2,0),FALSE)</f>
        <v>72.25</v>
      </c>
      <c r="DZ111" s="5">
        <f t="shared" si="215"/>
        <v>0</v>
      </c>
      <c r="EA111" s="79"/>
      <c r="EB111" s="212" t="str">
        <f>IF(DZ111&gt;0,(DZ111+SUM(EA$11:EA111))/DY$6-1,"N/A")</f>
        <v>N/A</v>
      </c>
      <c r="EC111" s="344">
        <f>IF(VLOOKUP(EC$4,Transactions!$C$5:$M$23,7,FALSE)&gt;DX111,0,IF(IFERROR(VLOOKUP(EC$4,Transactions!$C$39:$N$42,8,FALSE),0)&gt;DX111,VLOOKUP(EC$4,Transactions!$C$5:$M$23,5,FALSE),VLOOKUP(EC$4,Transactions!$C$5:$M$23,5,FALSE)-IFERROR(VLOOKUP(EC$4,Transactions!$C$39:$N$42,5,FALSE),0)))</f>
        <v>0</v>
      </c>
      <c r="EF111" s="315">
        <f t="shared" si="133"/>
        <v>43245</v>
      </c>
      <c r="EG111" s="88">
        <f>VLOOKUP(EF111,'Price Data'!$B$4:$AD$1048576,MATCH(EK$4,'Price Data'!$B$2:$AE$2,0),FALSE)</f>
        <v>10.76</v>
      </c>
      <c r="EH111" s="5">
        <f t="shared" si="216"/>
        <v>10.76</v>
      </c>
      <c r="EI111" s="79"/>
      <c r="EJ111" s="212">
        <f>IF(EH111&gt;0,(EH111+SUM(EI$11:EI111))/EG$6-1,"N/A")</f>
        <v>2.0446096654276325E-3</v>
      </c>
      <c r="EK111" s="344">
        <f>IF(VLOOKUP(EK$4,Transactions!$C$26:$M$34,7,FALSE)&gt;EF111,0,IF(IFERROR(VLOOKUP(EK$4,Transactions!$C$45:$N148,8,FALSE),0)&gt;EF111,VLOOKUP(EK$4,Transactions!$C$26:$M$34,5,FALSE),VLOOKUP(EK$4,Transactions!$C$26:$M$34,5,FALSE)-IFERROR(VLOOKUP(EK$4,Transactions!$C$45:$N$47,5,FALSE),0)))</f>
        <v>181.2267657992565</v>
      </c>
      <c r="EM111" s="315">
        <f t="shared" si="134"/>
        <v>43245</v>
      </c>
      <c r="EN111" s="88">
        <f>VLOOKUP(EM111,'Price Data'!$B$4:$AD$1048576,MATCH(ER$4,'Price Data'!$B$2:$AE$2,0),FALSE)</f>
        <v>85.56</v>
      </c>
      <c r="EO111" s="5">
        <f t="shared" si="217"/>
        <v>85.56</v>
      </c>
      <c r="EP111" s="79"/>
      <c r="EQ111" s="212">
        <f>IF(EO111&gt;0,(EO111+SUM(EP$11:EP111))/EN$6-1,"N/A")</f>
        <v>-3.2202612881045978E-3</v>
      </c>
      <c r="ER111" s="344">
        <f>IF(VLOOKUP(ER$4,Transactions!$C$26:$M$34,7,FALSE)&gt;EM111,0,IF(IFERROR(VLOOKUP(ER$4,Transactions!$C$45:$N148,8,FALSE),0)&gt;EM111,VLOOKUP(ER$4,Transactions!$C$26:$M$34,5,FALSE),VLOOKUP(ER$4,Transactions!$C$26:$M$34,5,FALSE)-IFERROR(VLOOKUP(ER$4,Transactions!$C$45:$N$47,5,FALSE),0)))</f>
        <v>0</v>
      </c>
      <c r="ET111" s="315">
        <f t="shared" si="135"/>
        <v>43245</v>
      </c>
      <c r="EU111" s="88">
        <f>VLOOKUP(ET111,'Price Data'!$B$4:$AD$1048576,MATCH(EY$4,'Price Data'!$B$2:$AE$2,0),FALSE)</f>
        <v>83.8</v>
      </c>
      <c r="EV111" s="5">
        <f t="shared" si="218"/>
        <v>83.8</v>
      </c>
      <c r="EW111" s="79"/>
      <c r="EX111" s="212">
        <f>IF(EV111&gt;0,(EV111+SUM(EW$11:EW111))/EU$6-1,"N/A")</f>
        <v>-3.0209406110539017E-2</v>
      </c>
      <c r="EY111" s="344">
        <f>IF(VLOOKUP(EY$4,Transactions!$C$26:$M$34,7,FALSE)&gt;ET111,0,IF(IFERROR(VLOOKUP(EY$4,Transactions!$C$45:$N148,8,FALSE),0)&gt;ET111,VLOOKUP(EY$4,Transactions!$C$26:$M$34,5,FALSE),VLOOKUP(EY$4,Transactions!$C$26:$M$34,5,FALSE)-IFERROR(VLOOKUP(EY$4,Transactions!$C$45:$N$47,5,FALSE),0)))</f>
        <v>12.608879734523402</v>
      </c>
      <c r="FA111" s="315">
        <f t="shared" si="136"/>
        <v>43245</v>
      </c>
      <c r="FB111" s="88">
        <f>VLOOKUP(FA111,'Price Data'!$B$4:$AD$1048576,MATCH(FF$4,'Price Data'!$B$2:$AE$2,0),FALSE)</f>
        <v>49.999899999999997</v>
      </c>
      <c r="FC111" s="5">
        <f t="shared" si="219"/>
        <v>49.999899999999997</v>
      </c>
      <c r="FD111" s="79"/>
      <c r="FE111" s="212">
        <f>IF(FC111&gt;0,(FC111+SUM(FD$11:FD111))/FB$6-1,"N/A")</f>
        <v>-1.6151745660230254E-2</v>
      </c>
      <c r="FF111" s="344">
        <f>IF(VLOOKUP(FF$4,Transactions!$C$26:$M$34,7,FALSE)&gt;FA111,0,IF(IFERROR(VLOOKUP(FF$4,Transactions!$C$45:$N148,8,FALSE),0)&gt;FA111,VLOOKUP(FF$4,Transactions!$C$26:$M$34,5,FALSE),VLOOKUP(FF$4,Transactions!$C$26:$M$34,5,FALSE)-IFERROR(VLOOKUP(FF$4,Transactions!$C$45:$N$47,5,FALSE),0)))</f>
        <v>20.356738833625901</v>
      </c>
      <c r="FH111" s="315">
        <f t="shared" si="137"/>
        <v>43245</v>
      </c>
      <c r="FI111" s="88">
        <f>VLOOKUP(FH111,'Price Data'!$B$4:$AD$1048576,MATCH(FM$4,'Price Data'!$B$2:$AE$2,0),FALSE)</f>
        <v>24.19</v>
      </c>
      <c r="FJ111" s="5">
        <f t="shared" si="220"/>
        <v>24.19</v>
      </c>
      <c r="FK111" s="79"/>
      <c r="FL111" s="212">
        <f>IF(FJ111&gt;0,(FJ111+SUM(FK$11:FK111))/FI$6-1,"N/A")</f>
        <v>3.2854209445587479E-4</v>
      </c>
      <c r="FM111" s="344">
        <f>IF(VLOOKUP(FM$4,Transactions!$C$26:$M$34,7,FALSE)&gt;FH111,0,IF(IFERROR(VLOOKUP(FM$4,Transactions!$C$45:$N148,8,FALSE),0)&gt;FH111,VLOOKUP(FM$4,Transactions!$C$26:$M$34,5,FALSE),VLOOKUP(FM$4,Transactions!$C$26:$M$34,5,FALSE)-IFERROR(VLOOKUP(FM$4,Transactions!$C$45:$N$47,5,FALSE),0)))</f>
        <v>64.516221765913755</v>
      </c>
      <c r="FO111" s="315">
        <f t="shared" si="138"/>
        <v>43245</v>
      </c>
      <c r="FP111" s="88">
        <f>VLOOKUP(FO111,'Price Data'!$B$4:$AD$1048576,MATCH(FT$4,'Price Data'!$B$2:$AE$2,0),FALSE)</f>
        <v>101.9</v>
      </c>
      <c r="FQ111" s="5">
        <f t="shared" si="221"/>
        <v>101.9</v>
      </c>
      <c r="FR111" s="79"/>
      <c r="FS111" s="212">
        <f>IF(FQ111&gt;0,(FQ111+SUM(FR$11:FR111))/FP$6-1,"N/A")</f>
        <v>-2.8199299043288661E-2</v>
      </c>
      <c r="FT111" s="344">
        <f>IF(VLOOKUP(FT$4,Transactions!$C$26:$M$34,7,FALSE)&gt;FO111,0,IF(IFERROR(VLOOKUP(FT$4,Transactions!$C$45:$N148,8,FALSE),0)&gt;FO111,VLOOKUP(FT$4,Transactions!$C$26:$M$34,5,FALSE),VLOOKUP(FT$4,Transactions!$C$26:$M$34,5,FALSE)-IFERROR(VLOOKUP(FT$4,Transactions!$C$45:$N$47,5,FALSE),0)))</f>
        <v>4.6685611442644692</v>
      </c>
      <c r="FV111" s="315">
        <f t="shared" si="139"/>
        <v>43245</v>
      </c>
      <c r="FW111" s="88">
        <f>VLOOKUP(FV111,'Price Data'!$B$4:$AD$1048576,MATCH(GA$4,'Price Data'!$B$2:$AE$2,0),FALSE)</f>
        <v>109.62</v>
      </c>
      <c r="FX111" s="5">
        <f t="shared" si="222"/>
        <v>0</v>
      </c>
      <c r="FY111" s="79"/>
      <c r="FZ111" s="212" t="str">
        <f>IF(FX111&gt;0,(FX111+SUM(FY$11:FY111))/FW$6-1,"N/A")</f>
        <v>N/A</v>
      </c>
      <c r="GA111" s="344">
        <f>IF(VLOOKUP(GA$4,Transactions!$C$26:$M$34,7,FALSE)&gt;FV111,0,IF(IFERROR(VLOOKUP(GA$4,Transactions!$C$45:$N148,8,FALSE),0)&gt;FV111,VLOOKUP(GA$4,Transactions!$C$26:$M$34,5,FALSE),VLOOKUP(GA$4,Transactions!$C$26:$M$34,5,FALSE)-IFERROR(VLOOKUP(GA$4,Transactions!$C$45:$N$47,5,FALSE),0)))</f>
        <v>0</v>
      </c>
      <c r="GD111" s="315">
        <f t="shared" si="140"/>
        <v>43245</v>
      </c>
      <c r="GE111" s="88">
        <f>VLOOKUP(GD111,'Price Data'!$B$4:$AD$1048576,MATCH(GI$4,'Price Data'!$B$2:$AE$2,0),FALSE)</f>
        <v>1618.0060000000001</v>
      </c>
      <c r="GF111" s="5">
        <f t="shared" si="223"/>
        <v>1618.0060000000001</v>
      </c>
      <c r="GH111" s="212">
        <f>IF(GF111&gt;0,(GF111+SUM(GG$11:GG111))/GE$6-1,"N/A")</f>
        <v>2.2262236458866491E-2</v>
      </c>
      <c r="GI111" s="374">
        <v>0.5</v>
      </c>
      <c r="GK111" s="315">
        <f t="shared" si="141"/>
        <v>43245</v>
      </c>
      <c r="GL111" s="88">
        <f>VLOOKUP(GK111,'Price Data'!$B$4:$AD$1048576,MATCH(GP$4,'Price Data'!$B$2:$AE$2,0),FALSE)</f>
        <v>2110.8000000000002</v>
      </c>
      <c r="GM111" s="5">
        <f t="shared" si="112"/>
        <v>2110.8000000000002</v>
      </c>
      <c r="GN111" s="79"/>
      <c r="GO111" s="212">
        <f>IF(GM111&gt;0,(GM111+SUM(GN$11:GN111))/GL$6-1,"N/A")</f>
        <v>3.494259430935065E-3</v>
      </c>
      <c r="GP111" s="374">
        <v>0.2</v>
      </c>
      <c r="GR111" s="315">
        <f t="shared" si="142"/>
        <v>43245</v>
      </c>
      <c r="GS111" s="88">
        <f>VLOOKUP(GR111,'Price Data'!$B$4:$AD$1048576,MATCH(GW$4,'Price Data'!$B$2:$AE$2,0),FALSE)</f>
        <v>2005.31</v>
      </c>
      <c r="GT111" s="5">
        <f t="shared" si="224"/>
        <v>2005.31</v>
      </c>
      <c r="GV111" s="212">
        <f>IF(GT111&gt;0,(GT111+SUM(GU$11:GU111))/GS$6-1,"N/A")</f>
        <v>-2.0064797666111134E-2</v>
      </c>
      <c r="GW111" s="374">
        <v>0.3</v>
      </c>
    </row>
    <row r="112" spans="1:205" x14ac:dyDescent="0.25">
      <c r="A112">
        <v>102</v>
      </c>
      <c r="B112" s="315">
        <f>'Price Data'!B106</f>
        <v>43249</v>
      </c>
      <c r="C112" s="200">
        <f t="shared" si="143"/>
        <v>21771.979168550173</v>
      </c>
      <c r="D112" s="200">
        <f t="shared" si="113"/>
        <v>0</v>
      </c>
      <c r="E112" s="200">
        <f t="shared" si="198"/>
        <v>6085.1574140226585</v>
      </c>
      <c r="F112" s="200">
        <f t="shared" si="114"/>
        <v>0</v>
      </c>
      <c r="I112" s="315">
        <f t="shared" si="115"/>
        <v>43249</v>
      </c>
      <c r="J112" s="88">
        <f>VLOOKUP(I112,'Price Data'!$B$4:$AD$1048576,MATCH(N$4,'Price Data'!$B$2:$AE$2,0),FALSE)</f>
        <v>64.8</v>
      </c>
      <c r="K112" s="5">
        <f t="shared" si="86"/>
        <v>0</v>
      </c>
      <c r="M112" s="212" t="str">
        <f>IF(K112&gt;0,(K112+SUM(L$11:L112))/J$6-1,"N/A")</f>
        <v>N/A</v>
      </c>
      <c r="N112" s="344">
        <f>IF(VLOOKUP(N$4,Transactions!$C$5:$M$23,7,FALSE)&gt;I112,0,IF(IFERROR(VLOOKUP(N$4,Transactions!$C$39:$N$42,8,FALSE),0)&gt;I112,VLOOKUP(N$4,Transactions!$C$5:$M$23,5,FALSE),VLOOKUP(N$4,Transactions!$C$5:$M$23,5,FALSE)-IFERROR(VLOOKUP(N$4,Transactions!$C$39:$N$42,5,FALSE),0)))</f>
        <v>0</v>
      </c>
      <c r="P112" s="315">
        <f t="shared" si="116"/>
        <v>43249</v>
      </c>
      <c r="Q112" s="88">
        <f>VLOOKUP(P112,'Price Data'!$B$4:$AD$1048576,MATCH(U$4,'Price Data'!$B$2:$AE$2,0),FALSE)</f>
        <v>57.99</v>
      </c>
      <c r="R112" s="5">
        <f t="shared" si="199"/>
        <v>57.99</v>
      </c>
      <c r="T112" s="212">
        <f>IF(R112&gt;0,(R112+SUM(S$11:S112))/Q$6-1,"N/A")</f>
        <v>2.1850220264317155E-2</v>
      </c>
      <c r="U112" s="344">
        <f>IF(VLOOKUP(U$4,Transactions!$C$5:$M$23,7,FALSE)&gt;P112,0,IF(IFERROR(VLOOKUP(U$4,Transactions!$C$39:$N$42,8,FALSE),0)&gt;P112,VLOOKUP(U$4,Transactions!$C$5:$M$23,5,FALSE),VLOOKUP(U$4,Transactions!$C$5:$M$23,5,FALSE)-IFERROR(VLOOKUP(U$4,Transactions!$C$39:$N$42,5,FALSE),0)))</f>
        <v>20</v>
      </c>
      <c r="W112" s="315">
        <f t="shared" si="117"/>
        <v>43249</v>
      </c>
      <c r="X112" s="88">
        <f>VLOOKUP(W112,'Price Data'!$B$4:$AD$1048576,MATCH(AB$4,'Price Data'!$B$2:$AE$2,0),FALSE)</f>
        <v>99.69</v>
      </c>
      <c r="Y112" s="5">
        <f t="shared" si="200"/>
        <v>99.69</v>
      </c>
      <c r="Z112" s="79"/>
      <c r="AA112" s="212">
        <f>IF(Y112&gt;0,(Y112+SUM(Z$11:Z112))/X$6-1,"N/A")</f>
        <v>-1.1110008927685766E-2</v>
      </c>
      <c r="AB112" s="344">
        <f>IF(VLOOKUP(AB$4,Transactions!$C$5:$M$23,7,FALSE)&gt;W112,0,IF(IFERROR(VLOOKUP(AB$4,Transactions!$C$39:$N$42,8,FALSE),0)&gt;W112,VLOOKUP(AB$4,Transactions!$C$5:$M$23,5,FALSE),VLOOKUP(AB$4,Transactions!$C$5:$M$23,5,FALSE)-IFERROR(VLOOKUP(AB$4,Transactions!$C$39:$N$42,5,FALSE),0)))</f>
        <v>12</v>
      </c>
      <c r="AD112" s="315">
        <f t="shared" si="118"/>
        <v>43249</v>
      </c>
      <c r="AE112" s="88">
        <f>VLOOKUP(AD112,'Price Data'!$B$4:$AD$1048576,MATCH(AI$4,'Price Data'!$B$2:$AE$2,0),FALSE)</f>
        <v>70.39</v>
      </c>
      <c r="AF112" s="5">
        <f t="shared" si="201"/>
        <v>70.39</v>
      </c>
      <c r="AG112" s="79"/>
      <c r="AH112" s="212">
        <f>IF(AF112&gt;0,(AF112+SUM(AG$11:AG112))/AE$6-1,"N/A")</f>
        <v>-3.4827917180858425E-2</v>
      </c>
      <c r="AI112" s="344">
        <f>IF(VLOOKUP(AI$4,Transactions!$C$5:$M$23,7,FALSE)&gt;AD112,0,IF(IFERROR(VLOOKUP(AI$4,Transactions!$C$39:$N$42,8,FALSE),0)&gt;AD112,VLOOKUP(AI$4,Transactions!$C$5:$M$23,5,FALSE),VLOOKUP(AI$4,Transactions!$C$5:$M$23,5,FALSE)-IFERROR(VLOOKUP(AI$4,Transactions!$C$39:$N$42,5,FALSE),0)))</f>
        <v>16</v>
      </c>
      <c r="AK112" s="315">
        <f t="shared" si="119"/>
        <v>43249</v>
      </c>
      <c r="AL112" s="88">
        <f>VLOOKUP(AK112,'Price Data'!$B$4:$AD$1048576,MATCH(AP$4,'Price Data'!$B$2:$AE$2,0),FALSE)</f>
        <v>454.63</v>
      </c>
      <c r="AM112" s="5">
        <f t="shared" si="202"/>
        <v>454.63</v>
      </c>
      <c r="AN112" s="79"/>
      <c r="AO112" s="212">
        <f>IF(AM112&gt;0,(AM112+SUM(AN$11:AN112))/AL$6-1,"N/A")</f>
        <v>9.0605958835100475E-2</v>
      </c>
      <c r="AP112" s="344">
        <f>IF(VLOOKUP(AP$4,Transactions!$C$5:$M$23,7,FALSE)&gt;AK112,0,IF(IFERROR(VLOOKUP(AP$4,Transactions!$C$39:$N$42,8,FALSE),0)&gt;AK112,VLOOKUP(AP$4,Transactions!$C$5:$M$23,5,FALSE),VLOOKUP(AP$4,Transactions!$C$5:$M$23,5,FALSE)-IFERROR(VLOOKUP(AP$4,Transactions!$C$39:$N$42,5,FALSE),0)))</f>
        <v>3</v>
      </c>
      <c r="AR112" s="315">
        <f t="shared" si="120"/>
        <v>43249</v>
      </c>
      <c r="AS112" s="88">
        <f>VLOOKUP(AR112,'Price Data'!$B$4:$AD$1048576,MATCH(AW$4,'Price Data'!$B$2:$AE$2,0),FALSE)</f>
        <v>99.47</v>
      </c>
      <c r="AT112" s="5">
        <f t="shared" si="203"/>
        <v>99.47</v>
      </c>
      <c r="AU112" s="79"/>
      <c r="AV112" s="212">
        <f>IF(AT112&gt;0,(AT112+SUM(AU$11:AU112))/AS$6-1,"N/A")</f>
        <v>5.9388185654008385E-2</v>
      </c>
      <c r="AW112" s="344">
        <f>IF(VLOOKUP(AW$4,Transactions!$C$5:$M$23,7,FALSE)&gt;AR112,0,IF(IFERROR(VLOOKUP(AW$4,Transactions!$C$39:$N$42,8,FALSE),0)&gt;AR112,VLOOKUP(AW$4,Transactions!$C$5:$M$23,5,FALSE),VLOOKUP(AW$4,Transactions!$C$5:$M$23,5,FALSE)-IFERROR(VLOOKUP(AW$4,Transactions!$C$39:$N$42,5,FALSE),0)))</f>
        <v>10</v>
      </c>
      <c r="AY112" s="315">
        <f t="shared" si="121"/>
        <v>43249</v>
      </c>
      <c r="AZ112" s="88">
        <f>VLOOKUP(AY112,'Price Data'!$B$4:$AD$1048576,MATCH(BD$4,'Price Data'!$B$2:$AE$2,0),FALSE)</f>
        <v>126.88</v>
      </c>
      <c r="BA112" s="5">
        <f t="shared" si="204"/>
        <v>126.88</v>
      </c>
      <c r="BB112" s="79"/>
      <c r="BC112" s="212">
        <f>IF(BA112&gt;0,(BA112+SUM(BB$11:BB112))/AZ$6-1,"N/A")</f>
        <v>9.4736842105263008E-2</v>
      </c>
      <c r="BD112" s="344">
        <f>IF(VLOOKUP(BD$4,Transactions!$C$5:$M$23,7,FALSE)&gt;AY112,0,IF(IFERROR(VLOOKUP(BD$4,Transactions!$C$39:$N$42,8,FALSE),0)&gt;AY112,VLOOKUP(BD$4,Transactions!$C$5:$M$23,5,FALSE),VLOOKUP(BD$4,Transactions!$C$5:$M$23,5,FALSE)-IFERROR(VLOOKUP(BD$4,Transactions!$C$39:$N$42,5,FALSE),0)))</f>
        <v>9</v>
      </c>
      <c r="BF112" s="315">
        <f t="shared" si="122"/>
        <v>43249</v>
      </c>
      <c r="BG112" s="88">
        <f>VLOOKUP(BF112,'Price Data'!$B$4:$AD$1048576,MATCH(BK$4,'Price Data'!$B$2:$AE$2,0),FALSE)</f>
        <v>52.27</v>
      </c>
      <c r="BH112" s="5">
        <f t="shared" si="205"/>
        <v>52.27</v>
      </c>
      <c r="BI112" s="79"/>
      <c r="BJ112" s="212">
        <f>IF(BH112&gt;0,(BH112+SUM(BI$11:BI112))/BG$6-1,"N/A")</f>
        <v>-0.13397519582245432</v>
      </c>
      <c r="BK112" s="344">
        <f>IF(VLOOKUP(BK$4,Transactions!$C$5:$M$23,7,FALSE)&gt;BF112,0,IF(IFERROR(VLOOKUP(BK$4,Transactions!$C$39:$N$42,8,FALSE),0)&gt;BF112,VLOOKUP(BK$4,Transactions!$C$5:$M$23,5,FALSE),VLOOKUP(BK$4,Transactions!$C$5:$M$23,5,FALSE)-IFERROR(VLOOKUP(BK$4,Transactions!$C$39:$N$42,5,FALSE),0)))</f>
        <v>10</v>
      </c>
      <c r="BM112" s="315">
        <f t="shared" si="123"/>
        <v>43249</v>
      </c>
      <c r="BN112" s="88">
        <f>VLOOKUP(BM112,'Price Data'!$B$4:$AD$1048576,MATCH(BR$4,'Price Data'!$B$2:$AE$2,0),FALSE)</f>
        <v>52.02</v>
      </c>
      <c r="BO112" s="5">
        <f t="shared" si="206"/>
        <v>52.02</v>
      </c>
      <c r="BP112" s="79"/>
      <c r="BQ112" s="212">
        <f>IF(BO112&gt;0,(BO112+SUM(BP$11:BP112))/BN$6-1,"N/A")</f>
        <v>2.3474178403755985E-2</v>
      </c>
      <c r="BR112" s="344">
        <f>IF(VLOOKUP(BR$4,Transactions!$C$5:$M$23,7,FALSE)&gt;BM112,0,IF(IFERROR(VLOOKUP(BR$4,Transactions!$C$39:$N$42,8,FALSE),0)&gt;BM112,VLOOKUP(BR$4,Transactions!$C$5:$M$23,5,FALSE),VLOOKUP(BR$4,Transactions!$C$5:$M$23,5,FALSE)-IFERROR(VLOOKUP(BR$4,Transactions!$C$39:$N$42,5,FALSE),0)))</f>
        <v>12</v>
      </c>
      <c r="BT112" s="315">
        <f t="shared" si="124"/>
        <v>43249</v>
      </c>
      <c r="BU112" s="88">
        <f>VLOOKUP(BT112,'Price Data'!$B$4:$AD$1048576,MATCH(BY$4,'Price Data'!$B$2:$AE$2,0),FALSE)</f>
        <v>86.98</v>
      </c>
      <c r="BV112" s="5">
        <f t="shared" si="207"/>
        <v>86.98</v>
      </c>
      <c r="BW112" s="79"/>
      <c r="BX112" s="212">
        <f>IF(BV112&gt;0,(BV112+SUM(BW$11:BW112))/BU$6-1,"N/A")</f>
        <v>-2.9816261414897016E-2</v>
      </c>
      <c r="BY112" s="344">
        <f>IF(VLOOKUP(BY$4,Transactions!$C$5:$M$23,7,FALSE)&gt;BT112,0,IF(IFERROR(VLOOKUP(BY$4,Transactions!$C$39:$N$42,8,FALSE),0)&gt;BT112,VLOOKUP(BY$4,Transactions!$C$5:$M$23,5,FALSE),VLOOKUP(BY$4,Transactions!$C$5:$M$23,5,FALSE)-IFERROR(VLOOKUP(BY$4,Transactions!$C$39:$N$42,5,FALSE),0)))</f>
        <v>11</v>
      </c>
      <c r="CA112" s="315">
        <f t="shared" si="125"/>
        <v>43249</v>
      </c>
      <c r="CB112" s="88">
        <f>VLOOKUP(CA112,'Price Data'!$B$4:$AD$1048576,MATCH(CF$4,'Price Data'!$B$2:$AE$2,0),FALSE)</f>
        <v>219.74</v>
      </c>
      <c r="CC112" s="5">
        <f t="shared" si="208"/>
        <v>219.74</v>
      </c>
      <c r="CD112" s="79"/>
      <c r="CE112" s="212">
        <f>IF(CC112&gt;0,(CC112+SUM(CD$11:CD112))/CB$6-1,"N/A")</f>
        <v>-3.3118956993481219E-2</v>
      </c>
      <c r="CF112" s="344">
        <f>IF(VLOOKUP(CF$4,Transactions!$C$5:$M$23,7,FALSE)&gt;CA112,0,IF(IFERROR(VLOOKUP(CF$4,Transactions!$C$39:$N$42,8,FALSE),0)&gt;CA112,VLOOKUP(CF$4,Transactions!$C$5:$M$23,5,FALSE),VLOOKUP(CF$4,Transactions!$C$5:$M$23,5,FALSE)-IFERROR(VLOOKUP(CF$4,Transactions!$C$39:$N$42,5,FALSE),0)))</f>
        <v>6</v>
      </c>
      <c r="CH112" s="315">
        <f t="shared" si="126"/>
        <v>43249</v>
      </c>
      <c r="CI112" s="88">
        <f>VLOOKUP(CH112,'Price Data'!$B$4:$AD$1048576,MATCH(CM$4,'Price Data'!$B$2:$AE$2,0),FALSE)</f>
        <v>80.73</v>
      </c>
      <c r="CJ112" s="5">
        <f t="shared" si="209"/>
        <v>80.73</v>
      </c>
      <c r="CK112" s="79"/>
      <c r="CL112" s="212">
        <f>IF(CJ112&gt;0,(CJ112+SUM(CK$11:CK112))/CI$6-1,"N/A")</f>
        <v>9.657701711491451E-2</v>
      </c>
      <c r="CM112" s="344">
        <f>IF(VLOOKUP(CM$4,Transactions!$C$5:$M$23,7,FALSE)&gt;CH112,0,IF(IFERROR(VLOOKUP(CM$4,Transactions!$C$39:$N$42,8,FALSE),0)&gt;CH112,VLOOKUP(CM$4,Transactions!$C$5:$M$23,5,FALSE),VLOOKUP(CM$4,Transactions!$C$5:$M$23,5,FALSE)-IFERROR(VLOOKUP(CM$4,Transactions!$C$39:$N$42,5,FALSE),0)))</f>
        <v>19</v>
      </c>
      <c r="CO112" s="315">
        <f t="shared" si="127"/>
        <v>43249</v>
      </c>
      <c r="CP112" s="88">
        <f>VLOOKUP(CO112,'Price Data'!$B$4:$AD$1048576,MATCH(CT$4,'Price Data'!$B$2:$AE$2,0),FALSE)</f>
        <v>131.54</v>
      </c>
      <c r="CQ112" s="5">
        <f t="shared" si="210"/>
        <v>131.54</v>
      </c>
      <c r="CR112" s="79"/>
      <c r="CS112" s="212">
        <f>IF(CQ112&gt;0,(CQ112+SUM(CR$11:CR112))/CP$6-1,"N/A")</f>
        <v>0.17337130651477395</v>
      </c>
      <c r="CT112" s="344">
        <f>IF(VLOOKUP(CT$4,Transactions!$C$5:$M$23,7,FALSE)&gt;CO112,0,IF(IFERROR(VLOOKUP(CT$4,Transactions!$C$39:$N$42,8,FALSE),0)&gt;CO112,VLOOKUP(CT$4,Transactions!$C$5:$M$23,5,FALSE),VLOOKUP(CT$4,Transactions!$C$5:$M$23,5,FALSE)-IFERROR(VLOOKUP(CT$4,Transactions!$C$39:$N$42,5,FALSE),0)))</f>
        <v>7</v>
      </c>
      <c r="CV112" s="315">
        <f t="shared" si="128"/>
        <v>43249</v>
      </c>
      <c r="CW112" s="88">
        <f>VLOOKUP(CV112,'Price Data'!$B$4:$AD$1048576,MATCH(DA$4,'Price Data'!$B$2:$AE$2,0),FALSE)</f>
        <v>198.94</v>
      </c>
      <c r="CX112" s="5">
        <f t="shared" si="211"/>
        <v>198.94</v>
      </c>
      <c r="CY112" s="79"/>
      <c r="CZ112" s="212">
        <f>IF(CX112&gt;0,(CX112+SUM(CY$11:CY112))/CW$6-1,"N/A")</f>
        <v>5.9794800914358515E-2</v>
      </c>
      <c r="DA112" s="344">
        <f>IF(VLOOKUP(DA$4,Transactions!$C$5:$M$23,7,FALSE)&gt;CV112,0,IF(IFERROR(VLOOKUP(DA$4,Transactions!$C$39:$N$42,8,FALSE),0)&gt;CV112,VLOOKUP(DA$4,Transactions!$C$5:$M$23,5,FALSE),VLOOKUP(DA$4,Transactions!$C$5:$M$23,5,FALSE)-IFERROR(VLOOKUP(DA$4,Transactions!$C$39:$N$42,5,FALSE),0)))</f>
        <v>9.4038062835574934</v>
      </c>
      <c r="DC112" s="315">
        <f t="shared" si="129"/>
        <v>43249</v>
      </c>
      <c r="DD112" s="88">
        <f>VLOOKUP(DC112,'Price Data'!$B$4:$AD$1048576,MATCH(DH$4,'Price Data'!$B$2:$AE$2,0),FALSE)</f>
        <v>160.29</v>
      </c>
      <c r="DE112" s="5">
        <f t="shared" si="212"/>
        <v>160.29</v>
      </c>
      <c r="DF112" s="79"/>
      <c r="DG112" s="212">
        <f>IF(DE112&gt;0,(DE112+SUM(DF$11:DF112))/DD$6-1,"N/A")</f>
        <v>1.7481191123474904E-2</v>
      </c>
      <c r="DH112" s="344">
        <f>IF(VLOOKUP(DH$4,Transactions!$C$5:$M$23,7,FALSE)&gt;DC112,0,IF(IFERROR(VLOOKUP(DH$4,Transactions!$C$39:$N$42,8,FALSE),0)&gt;DC112,VLOOKUP(DH$4,Transactions!$C$5:$M$23,5,FALSE),VLOOKUP(DH$4,Transactions!$C$5:$M$23,5,FALSE)-IFERROR(VLOOKUP(DH$4,Transactions!$C$39:$N$42,5,FALSE),0)))</f>
        <v>17.508490526540918</v>
      </c>
      <c r="DJ112" s="315">
        <f t="shared" si="130"/>
        <v>43249</v>
      </c>
      <c r="DK112" s="88">
        <f>VLOOKUP(DJ112,'Price Data'!$B$4:$AD$1048576,MATCH(DO$4,'Price Data'!$B$2:$AE$2,0),FALSE)</f>
        <v>247.61</v>
      </c>
      <c r="DL112" s="5">
        <f t="shared" si="213"/>
        <v>247.61</v>
      </c>
      <c r="DN112" s="212">
        <f>IF(DL112&gt;0,(DL112+SUM(DM$11:DM112))/DK$6-1,"N/A")</f>
        <v>-5.5312838189907065E-3</v>
      </c>
      <c r="DO112" s="344">
        <f>IF(VLOOKUP(DO$4,Transactions!$C$5:$M$23,7,FALSE)&gt;DJ112,0,IF(IFERROR(VLOOKUP(DO$4,Transactions!$C$39:$N$42,8,FALSE),0)&gt;DJ112,VLOOKUP(DO$4,Transactions!$C$5:$M$23,5,FALSE),VLOOKUP(DO$4,Transactions!$C$5:$M$23,5,FALSE)-IFERROR(VLOOKUP(DO$4,Transactions!$C$39:$N$42,5,FALSE),0)))</f>
        <v>8</v>
      </c>
      <c r="DQ112" s="315">
        <f t="shared" si="131"/>
        <v>43249</v>
      </c>
      <c r="DR112" s="88">
        <f>VLOOKUP(DQ112,'Price Data'!$B$4:$AD$1048576,MATCH(DV$4,'Price Data'!$B$2:$AE$2,0),FALSE)</f>
        <v>98.01</v>
      </c>
      <c r="DS112" s="5">
        <f t="shared" si="214"/>
        <v>98.01</v>
      </c>
      <c r="DT112" s="79"/>
      <c r="DU112" s="212">
        <f>IF(DS112&gt;0,(DS112+SUM(DT$11:DT112))/DR$6-1,"N/A")</f>
        <v>0.15559971942950668</v>
      </c>
      <c r="DV112" s="344">
        <f>IF(VLOOKUP(DV$4,Transactions!$C$5:$M$23,7,FALSE)&gt;DQ112,0,IF(IFERROR(VLOOKUP(DV$4,Transactions!$C$39:$N$42,8,FALSE),0)&gt;DQ112,VLOOKUP(DV$4,Transactions!$C$5:$M$23,5,FALSE),VLOOKUP(DV$4,Transactions!$C$5:$M$23,5,FALSE)-IFERROR(VLOOKUP(DV$4,Transactions!$C$39:$N$42,5,FALSE),0)))</f>
        <v>23</v>
      </c>
      <c r="DX112" s="315">
        <f t="shared" si="132"/>
        <v>43249</v>
      </c>
      <c r="DY112" s="88">
        <f>VLOOKUP(DX112,'Price Data'!$B$4:$AD$1048576,MATCH(EC$4,'Price Data'!$B$2:$AE$2,0),FALSE)</f>
        <v>70.92</v>
      </c>
      <c r="DZ112" s="5">
        <f t="shared" si="215"/>
        <v>0</v>
      </c>
      <c r="EA112" s="79"/>
      <c r="EB112" s="212" t="str">
        <f>IF(DZ112&gt;0,(DZ112+SUM(EA$11:EA112))/DY$6-1,"N/A")</f>
        <v>N/A</v>
      </c>
      <c r="EC112" s="344">
        <f>IF(VLOOKUP(EC$4,Transactions!$C$5:$M$23,7,FALSE)&gt;DX112,0,IF(IFERROR(VLOOKUP(EC$4,Transactions!$C$39:$N$42,8,FALSE),0)&gt;DX112,VLOOKUP(EC$4,Transactions!$C$5:$M$23,5,FALSE),VLOOKUP(EC$4,Transactions!$C$5:$M$23,5,FALSE)-IFERROR(VLOOKUP(EC$4,Transactions!$C$39:$N$42,5,FALSE),0)))</f>
        <v>0</v>
      </c>
      <c r="EF112" s="315">
        <f t="shared" si="133"/>
        <v>43249</v>
      </c>
      <c r="EG112" s="88">
        <f>VLOOKUP(EF112,'Price Data'!$B$4:$AD$1048576,MATCH(EK$4,'Price Data'!$B$2:$AE$2,0),FALSE)</f>
        <v>10.76</v>
      </c>
      <c r="EH112" s="5">
        <f t="shared" si="216"/>
        <v>10.76</v>
      </c>
      <c r="EI112" s="79"/>
      <c r="EJ112" s="212">
        <f>IF(EH112&gt;0,(EH112+SUM(EI$11:EI112))/EG$6-1,"N/A")</f>
        <v>2.0446096654276325E-3</v>
      </c>
      <c r="EK112" s="344">
        <f>IF(VLOOKUP(EK$4,Transactions!$C$26:$M$34,7,FALSE)&gt;EF112,0,IF(IFERROR(VLOOKUP(EK$4,Transactions!$C$45:$N149,8,FALSE),0)&gt;EF112,VLOOKUP(EK$4,Transactions!$C$26:$M$34,5,FALSE),VLOOKUP(EK$4,Transactions!$C$26:$M$34,5,FALSE)-IFERROR(VLOOKUP(EK$4,Transactions!$C$45:$N$47,5,FALSE),0)))</f>
        <v>181.2267657992565</v>
      </c>
      <c r="EM112" s="315">
        <f t="shared" si="134"/>
        <v>43249</v>
      </c>
      <c r="EN112" s="88">
        <f>VLOOKUP(EM112,'Price Data'!$B$4:$AD$1048576,MATCH(ER$4,'Price Data'!$B$2:$AE$2,0),FALSE)</f>
        <v>85.2</v>
      </c>
      <c r="EO112" s="5">
        <f t="shared" si="217"/>
        <v>85.2</v>
      </c>
      <c r="EP112" s="79"/>
      <c r="EQ112" s="212">
        <f>IF(EO112&gt;0,(EO112+SUM(EP$11:EP112))/EN$6-1,"N/A")</f>
        <v>-7.3458629383452712E-3</v>
      </c>
      <c r="ER112" s="344">
        <f>IF(VLOOKUP(ER$4,Transactions!$C$26:$M$34,7,FALSE)&gt;EM112,0,IF(IFERROR(VLOOKUP(ER$4,Transactions!$C$45:$N149,8,FALSE),0)&gt;EM112,VLOOKUP(ER$4,Transactions!$C$26:$M$34,5,FALSE),VLOOKUP(ER$4,Transactions!$C$26:$M$34,5,FALSE)-IFERROR(VLOOKUP(ER$4,Transactions!$C$45:$N$47,5,FALSE),0)))</f>
        <v>0</v>
      </c>
      <c r="ET112" s="315">
        <f t="shared" si="135"/>
        <v>43249</v>
      </c>
      <c r="EU112" s="88">
        <f>VLOOKUP(ET112,'Price Data'!$B$4:$AD$1048576,MATCH(EY$4,'Price Data'!$B$2:$AE$2,0),FALSE)</f>
        <v>84.28</v>
      </c>
      <c r="EV112" s="5">
        <f t="shared" si="218"/>
        <v>84.28</v>
      </c>
      <c r="EW112" s="79"/>
      <c r="EX112" s="212">
        <f>IF(EV112&gt;0,(EV112+SUM(EW$11:EW112))/EU$6-1,"N/A")</f>
        <v>-2.471678681771361E-2</v>
      </c>
      <c r="EY112" s="344">
        <f>IF(VLOOKUP(EY$4,Transactions!$C$26:$M$34,7,FALSE)&gt;ET112,0,IF(IFERROR(VLOOKUP(EY$4,Transactions!$C$45:$N149,8,FALSE),0)&gt;ET112,VLOOKUP(EY$4,Transactions!$C$26:$M$34,5,FALSE),VLOOKUP(EY$4,Transactions!$C$26:$M$34,5,FALSE)-IFERROR(VLOOKUP(EY$4,Transactions!$C$45:$N$47,5,FALSE),0)))</f>
        <v>12.608879734523402</v>
      </c>
      <c r="FA112" s="315">
        <f t="shared" si="136"/>
        <v>43249</v>
      </c>
      <c r="FB112" s="88">
        <f>VLOOKUP(FA112,'Price Data'!$B$4:$AD$1048576,MATCH(FF$4,'Price Data'!$B$2:$AE$2,0),FALSE)</f>
        <v>50.36</v>
      </c>
      <c r="FC112" s="5">
        <f t="shared" si="219"/>
        <v>50.36</v>
      </c>
      <c r="FD112" s="79"/>
      <c r="FE112" s="212">
        <f>IF(FC112&gt;0,(FC112+SUM(FD$11:FD112))/FB$6-1,"N/A")</f>
        <v>-9.128145114101871E-3</v>
      </c>
      <c r="FF112" s="344">
        <f>IF(VLOOKUP(FF$4,Transactions!$C$26:$M$34,7,FALSE)&gt;FA112,0,IF(IFERROR(VLOOKUP(FF$4,Transactions!$C$45:$N149,8,FALSE),0)&gt;FA112,VLOOKUP(FF$4,Transactions!$C$26:$M$34,5,FALSE),VLOOKUP(FF$4,Transactions!$C$26:$M$34,5,FALSE)-IFERROR(VLOOKUP(FF$4,Transactions!$C$45:$N$47,5,FALSE),0)))</f>
        <v>20.356738833625901</v>
      </c>
      <c r="FH112" s="315">
        <f t="shared" si="137"/>
        <v>43249</v>
      </c>
      <c r="FI112" s="88">
        <f>VLOOKUP(FH112,'Price Data'!$B$4:$AD$1048576,MATCH(FM$4,'Price Data'!$B$2:$AE$2,0),FALSE)</f>
        <v>24.28</v>
      </c>
      <c r="FJ112" s="5">
        <f t="shared" si="220"/>
        <v>24.28</v>
      </c>
      <c r="FK112" s="79"/>
      <c r="FL112" s="212">
        <f>IF(FJ112&gt;0,(FJ112+SUM(FK$11:FK112))/FI$6-1,"N/A")</f>
        <v>4.0246406570840776E-3</v>
      </c>
      <c r="FM112" s="344">
        <f>IF(VLOOKUP(FM$4,Transactions!$C$26:$M$34,7,FALSE)&gt;FH112,0,IF(IFERROR(VLOOKUP(FM$4,Transactions!$C$45:$N149,8,FALSE),0)&gt;FH112,VLOOKUP(FM$4,Transactions!$C$26:$M$34,5,FALSE),VLOOKUP(FM$4,Transactions!$C$26:$M$34,5,FALSE)-IFERROR(VLOOKUP(FM$4,Transactions!$C$45:$N$47,5,FALSE),0)))</f>
        <v>64.516221765913755</v>
      </c>
      <c r="FO112" s="315">
        <f t="shared" si="138"/>
        <v>43249</v>
      </c>
      <c r="FP112" s="88">
        <f>VLOOKUP(FO112,'Price Data'!$B$4:$AD$1048576,MATCH(FT$4,'Price Data'!$B$2:$AE$2,0),FALSE)</f>
        <v>103</v>
      </c>
      <c r="FQ112" s="5">
        <f t="shared" si="221"/>
        <v>103</v>
      </c>
      <c r="FR112" s="79"/>
      <c r="FS112" s="212">
        <f>IF(FQ112&gt;0,(FQ112+SUM(FR$11:FR112))/FP$6-1,"N/A")</f>
        <v>-1.7779672255375578E-2</v>
      </c>
      <c r="FT112" s="344">
        <f>IF(VLOOKUP(FT$4,Transactions!$C$26:$M$34,7,FALSE)&gt;FO112,0,IF(IFERROR(VLOOKUP(FT$4,Transactions!$C$45:$N149,8,FALSE),0)&gt;FO112,VLOOKUP(FT$4,Transactions!$C$26:$M$34,5,FALSE),VLOOKUP(FT$4,Transactions!$C$26:$M$34,5,FALSE)-IFERROR(VLOOKUP(FT$4,Transactions!$C$45:$N$47,5,FALSE),0)))</f>
        <v>4.6685611442644692</v>
      </c>
      <c r="FV112" s="315">
        <f t="shared" si="139"/>
        <v>43249</v>
      </c>
      <c r="FW112" s="88">
        <f>VLOOKUP(FV112,'Price Data'!$B$4:$AD$1048576,MATCH(GA$4,'Price Data'!$B$2:$AE$2,0),FALSE)</f>
        <v>109.32</v>
      </c>
      <c r="FX112" s="5">
        <f t="shared" si="222"/>
        <v>0</v>
      </c>
      <c r="FY112" s="79"/>
      <c r="FZ112" s="212" t="str">
        <f>IF(FX112&gt;0,(FX112+SUM(FY$11:FY112))/FW$6-1,"N/A")</f>
        <v>N/A</v>
      </c>
      <c r="GA112" s="344">
        <f>IF(VLOOKUP(GA$4,Transactions!$C$26:$M$34,7,FALSE)&gt;FV112,0,IF(IFERROR(VLOOKUP(GA$4,Transactions!$C$45:$N149,8,FALSE),0)&gt;FV112,VLOOKUP(GA$4,Transactions!$C$26:$M$34,5,FALSE),VLOOKUP(GA$4,Transactions!$C$26:$M$34,5,FALSE)-IFERROR(VLOOKUP(GA$4,Transactions!$C$45:$N$47,5,FALSE),0)))</f>
        <v>0</v>
      </c>
      <c r="GD112" s="315">
        <f t="shared" si="140"/>
        <v>43249</v>
      </c>
      <c r="GE112" s="88">
        <f>VLOOKUP(GD112,'Price Data'!$B$4:$AD$1048576,MATCH(GI$4,'Price Data'!$B$2:$AE$2,0),FALSE)</f>
        <v>1601.6179999999999</v>
      </c>
      <c r="GF112" s="5">
        <f t="shared" si="223"/>
        <v>1601.6179999999999</v>
      </c>
      <c r="GH112" s="212">
        <f>IF(GF112&gt;0,(GF112+SUM(GG$11:GG112))/GE$6-1,"N/A")</f>
        <v>1.1908236825312501E-2</v>
      </c>
      <c r="GI112" s="374">
        <v>0.5</v>
      </c>
      <c r="GK112" s="315">
        <f t="shared" si="141"/>
        <v>43249</v>
      </c>
      <c r="GL112" s="88">
        <f>VLOOKUP(GK112,'Price Data'!$B$4:$AD$1048576,MATCH(GP$4,'Price Data'!$B$2:$AE$2,0),FALSE)</f>
        <v>2083.27</v>
      </c>
      <c r="GM112" s="5">
        <f t="shared" si="112"/>
        <v>2083.27</v>
      </c>
      <c r="GN112" s="79"/>
      <c r="GO112" s="212">
        <f>IF(GM112&gt;0,(GM112+SUM(GN$11:GN112))/GL$6-1,"N/A")</f>
        <v>-9.5937626280633292E-3</v>
      </c>
      <c r="GP112" s="374">
        <v>0.2</v>
      </c>
      <c r="GR112" s="315">
        <f t="shared" si="142"/>
        <v>43249</v>
      </c>
      <c r="GS112" s="88">
        <f>VLOOKUP(GR112,'Price Data'!$B$4:$AD$1048576,MATCH(GW$4,'Price Data'!$B$2:$AE$2,0),FALSE)</f>
        <v>2021.93</v>
      </c>
      <c r="GT112" s="5">
        <f t="shared" si="224"/>
        <v>2021.93</v>
      </c>
      <c r="GV112" s="212">
        <f>IF(GT112&gt;0,(GT112+SUM(GU$11:GU112))/GS$6-1,"N/A")</f>
        <v>-1.1943099244027144E-2</v>
      </c>
      <c r="GW112" s="374">
        <v>0.3</v>
      </c>
    </row>
    <row r="113" spans="1:205" x14ac:dyDescent="0.25">
      <c r="A113">
        <v>103</v>
      </c>
      <c r="B113" s="315">
        <f>'Price Data'!B107</f>
        <v>43250</v>
      </c>
      <c r="C113" s="200">
        <f t="shared" si="143"/>
        <v>22054.151102866519</v>
      </c>
      <c r="D113" s="200">
        <f t="shared" si="113"/>
        <v>0</v>
      </c>
      <c r="E113" s="200">
        <f t="shared" si="198"/>
        <v>6073.2581605112327</v>
      </c>
      <c r="F113" s="200">
        <f t="shared" si="114"/>
        <v>0</v>
      </c>
      <c r="I113" s="315">
        <f t="shared" si="115"/>
        <v>43250</v>
      </c>
      <c r="J113" s="88">
        <f>VLOOKUP(I113,'Price Data'!$B$4:$AD$1048576,MATCH(N$4,'Price Data'!$B$2:$AE$2,0),FALSE)</f>
        <v>65.989999999999995</v>
      </c>
      <c r="K113" s="5">
        <f t="shared" si="86"/>
        <v>0</v>
      </c>
      <c r="M113" s="212" t="str">
        <f>IF(K113&gt;0,(K113+SUM(L$11:L113))/J$6-1,"N/A")</f>
        <v>N/A</v>
      </c>
      <c r="N113" s="344">
        <f>IF(VLOOKUP(N$4,Transactions!$C$5:$M$23,7,FALSE)&gt;I113,0,IF(IFERROR(VLOOKUP(N$4,Transactions!$C$39:$N$42,8,FALSE),0)&gt;I113,VLOOKUP(N$4,Transactions!$C$5:$M$23,5,FALSE),VLOOKUP(N$4,Transactions!$C$5:$M$23,5,FALSE)-IFERROR(VLOOKUP(N$4,Transactions!$C$39:$N$42,5,FALSE),0)))</f>
        <v>0</v>
      </c>
      <c r="P113" s="315">
        <f t="shared" si="116"/>
        <v>43250</v>
      </c>
      <c r="Q113" s="88">
        <f>VLOOKUP(P113,'Price Data'!$B$4:$AD$1048576,MATCH(U$4,'Price Data'!$B$2:$AE$2,0),FALSE)</f>
        <v>58.67</v>
      </c>
      <c r="R113" s="5">
        <f t="shared" si="199"/>
        <v>58.67</v>
      </c>
      <c r="T113" s="212">
        <f>IF(R113&gt;0,(R113+SUM(S$11:S113))/Q$6-1,"N/A")</f>
        <v>3.3832599118942763E-2</v>
      </c>
      <c r="U113" s="344">
        <f>IF(VLOOKUP(U$4,Transactions!$C$5:$M$23,7,FALSE)&gt;P113,0,IF(IFERROR(VLOOKUP(U$4,Transactions!$C$39:$N$42,8,FALSE),0)&gt;P113,VLOOKUP(U$4,Transactions!$C$5:$M$23,5,FALSE),VLOOKUP(U$4,Transactions!$C$5:$M$23,5,FALSE)-IFERROR(VLOOKUP(U$4,Transactions!$C$39:$N$42,5,FALSE),0)))</f>
        <v>20</v>
      </c>
      <c r="W113" s="315">
        <f t="shared" si="117"/>
        <v>43250</v>
      </c>
      <c r="X113" s="88">
        <f>VLOOKUP(W113,'Price Data'!$B$4:$AD$1048576,MATCH(AB$4,'Price Data'!$B$2:$AE$2,0),FALSE)</f>
        <v>99.98</v>
      </c>
      <c r="Y113" s="5">
        <f t="shared" si="200"/>
        <v>99.98</v>
      </c>
      <c r="Z113" s="79"/>
      <c r="AA113" s="212">
        <f>IF(Y113&gt;0,(Y113+SUM(Z$11:Z113))/X$6-1,"N/A")</f>
        <v>-8.233310187481413E-3</v>
      </c>
      <c r="AB113" s="344">
        <f>IF(VLOOKUP(AB$4,Transactions!$C$5:$M$23,7,FALSE)&gt;W113,0,IF(IFERROR(VLOOKUP(AB$4,Transactions!$C$39:$N$42,8,FALSE),0)&gt;W113,VLOOKUP(AB$4,Transactions!$C$5:$M$23,5,FALSE),VLOOKUP(AB$4,Transactions!$C$5:$M$23,5,FALSE)-IFERROR(VLOOKUP(AB$4,Transactions!$C$39:$N$42,5,FALSE),0)))</f>
        <v>12</v>
      </c>
      <c r="AD113" s="315">
        <f t="shared" si="118"/>
        <v>43250</v>
      </c>
      <c r="AE113" s="88">
        <f>VLOOKUP(AD113,'Price Data'!$B$4:$AD$1048576,MATCH(AI$4,'Price Data'!$B$2:$AE$2,0),FALSE)</f>
        <v>70.52</v>
      </c>
      <c r="AF113" s="5">
        <f t="shared" si="201"/>
        <v>70.52</v>
      </c>
      <c r="AG113" s="79"/>
      <c r="AH113" s="212">
        <f>IF(AF113&gt;0,(AF113+SUM(AG$11:AG113))/AE$6-1,"N/A")</f>
        <v>-3.3045385986562592E-2</v>
      </c>
      <c r="AI113" s="344">
        <f>IF(VLOOKUP(AI$4,Transactions!$C$5:$M$23,7,FALSE)&gt;AD113,0,IF(IFERROR(VLOOKUP(AI$4,Transactions!$C$39:$N$42,8,FALSE),0)&gt;AD113,VLOOKUP(AI$4,Transactions!$C$5:$M$23,5,FALSE),VLOOKUP(AI$4,Transactions!$C$5:$M$23,5,FALSE)-IFERROR(VLOOKUP(AI$4,Transactions!$C$39:$N$42,5,FALSE),0)))</f>
        <v>16</v>
      </c>
      <c r="AK113" s="315">
        <f t="shared" si="119"/>
        <v>43250</v>
      </c>
      <c r="AL113" s="88">
        <f>VLOOKUP(AK113,'Price Data'!$B$4:$AD$1048576,MATCH(AP$4,'Price Data'!$B$2:$AE$2,0),FALSE)</f>
        <v>459.66</v>
      </c>
      <c r="AM113" s="5">
        <f t="shared" si="202"/>
        <v>459.66</v>
      </c>
      <c r="AN113" s="79"/>
      <c r="AO113" s="212">
        <f>IF(AM113&gt;0,(AM113+SUM(AN$11:AN113))/AL$6-1,"N/A")</f>
        <v>0.10267236002494839</v>
      </c>
      <c r="AP113" s="344">
        <f>IF(VLOOKUP(AP$4,Transactions!$C$5:$M$23,7,FALSE)&gt;AK113,0,IF(IFERROR(VLOOKUP(AP$4,Transactions!$C$39:$N$42,8,FALSE),0)&gt;AK113,VLOOKUP(AP$4,Transactions!$C$5:$M$23,5,FALSE),VLOOKUP(AP$4,Transactions!$C$5:$M$23,5,FALSE)-IFERROR(VLOOKUP(AP$4,Transactions!$C$39:$N$42,5,FALSE),0)))</f>
        <v>3</v>
      </c>
      <c r="AR113" s="315">
        <f t="shared" si="120"/>
        <v>43250</v>
      </c>
      <c r="AS113" s="88">
        <f>VLOOKUP(AR113,'Price Data'!$B$4:$AD$1048576,MATCH(AW$4,'Price Data'!$B$2:$AE$2,0),FALSE)</f>
        <v>103.01</v>
      </c>
      <c r="AT113" s="5">
        <f t="shared" si="203"/>
        <v>103.01</v>
      </c>
      <c r="AU113" s="79"/>
      <c r="AV113" s="212">
        <f>IF(AT113&gt;0,(AT113+SUM(AU$11:AU113))/AS$6-1,"N/A")</f>
        <v>9.6729957805907096E-2</v>
      </c>
      <c r="AW113" s="344">
        <f>IF(VLOOKUP(AW$4,Transactions!$C$5:$M$23,7,FALSE)&gt;AR113,0,IF(IFERROR(VLOOKUP(AW$4,Transactions!$C$39:$N$42,8,FALSE),0)&gt;AR113,VLOOKUP(AW$4,Transactions!$C$5:$M$23,5,FALSE),VLOOKUP(AW$4,Transactions!$C$5:$M$23,5,FALSE)-IFERROR(VLOOKUP(AW$4,Transactions!$C$39:$N$42,5,FALSE),0)))</f>
        <v>10</v>
      </c>
      <c r="AY113" s="315">
        <f t="shared" si="121"/>
        <v>43250</v>
      </c>
      <c r="AZ113" s="88">
        <f>VLOOKUP(AY113,'Price Data'!$B$4:$AD$1048576,MATCH(BD$4,'Price Data'!$B$2:$AE$2,0),FALSE)</f>
        <v>129.30000000000001</v>
      </c>
      <c r="BA113" s="5">
        <f t="shared" si="204"/>
        <v>129.30000000000001</v>
      </c>
      <c r="BB113" s="79"/>
      <c r="BC113" s="212">
        <f>IF(BA113&gt;0,(BA113+SUM(BB$11:BB113))/AZ$6-1,"N/A")</f>
        <v>0.11561691113028472</v>
      </c>
      <c r="BD113" s="344">
        <f>IF(VLOOKUP(BD$4,Transactions!$C$5:$M$23,7,FALSE)&gt;AY113,0,IF(IFERROR(VLOOKUP(BD$4,Transactions!$C$39:$N$42,8,FALSE),0)&gt;AY113,VLOOKUP(BD$4,Transactions!$C$5:$M$23,5,FALSE),VLOOKUP(BD$4,Transactions!$C$5:$M$23,5,FALSE)-IFERROR(VLOOKUP(BD$4,Transactions!$C$39:$N$42,5,FALSE),0)))</f>
        <v>9</v>
      </c>
      <c r="BF113" s="315">
        <f t="shared" si="122"/>
        <v>43250</v>
      </c>
      <c r="BG113" s="88">
        <f>VLOOKUP(BF113,'Price Data'!$B$4:$AD$1048576,MATCH(BK$4,'Price Data'!$B$2:$AE$2,0),FALSE)</f>
        <v>53.02</v>
      </c>
      <c r="BH113" s="5">
        <f t="shared" si="205"/>
        <v>53.02</v>
      </c>
      <c r="BI113" s="79"/>
      <c r="BJ113" s="212">
        <f>IF(BH113&gt;0,(BH113+SUM(BI$11:BI113))/BG$6-1,"N/A")</f>
        <v>-0.1217362924281985</v>
      </c>
      <c r="BK113" s="344">
        <f>IF(VLOOKUP(BK$4,Transactions!$C$5:$M$23,7,FALSE)&gt;BF113,0,IF(IFERROR(VLOOKUP(BK$4,Transactions!$C$39:$N$42,8,FALSE),0)&gt;BF113,VLOOKUP(BK$4,Transactions!$C$5:$M$23,5,FALSE),VLOOKUP(BK$4,Transactions!$C$5:$M$23,5,FALSE)-IFERROR(VLOOKUP(BK$4,Transactions!$C$39:$N$42,5,FALSE),0)))</f>
        <v>10</v>
      </c>
      <c r="BM113" s="315">
        <f t="shared" si="123"/>
        <v>43250</v>
      </c>
      <c r="BN113" s="88">
        <f>VLOOKUP(BM113,'Price Data'!$B$4:$AD$1048576,MATCH(BR$4,'Price Data'!$B$2:$AE$2,0),FALSE)</f>
        <v>51.59</v>
      </c>
      <c r="BO113" s="5">
        <f t="shared" si="206"/>
        <v>51.59</v>
      </c>
      <c r="BP113" s="79"/>
      <c r="BQ113" s="212">
        <f>IF(BO113&gt;0,(BO113+SUM(BP$11:BP113))/BN$6-1,"N/A")</f>
        <v>1.5062597809076816E-2</v>
      </c>
      <c r="BR113" s="344">
        <f>IF(VLOOKUP(BR$4,Transactions!$C$5:$M$23,7,FALSE)&gt;BM113,0,IF(IFERROR(VLOOKUP(BR$4,Transactions!$C$39:$N$42,8,FALSE),0)&gt;BM113,VLOOKUP(BR$4,Transactions!$C$5:$M$23,5,FALSE),VLOOKUP(BR$4,Transactions!$C$5:$M$23,5,FALSE)-IFERROR(VLOOKUP(BR$4,Transactions!$C$39:$N$42,5,FALSE),0)))</f>
        <v>12</v>
      </c>
      <c r="BT113" s="315">
        <f t="shared" si="124"/>
        <v>43250</v>
      </c>
      <c r="BU113" s="88">
        <f>VLOOKUP(BT113,'Price Data'!$B$4:$AD$1048576,MATCH(BY$4,'Price Data'!$B$2:$AE$2,0),FALSE)</f>
        <v>86.81</v>
      </c>
      <c r="BV113" s="5">
        <f t="shared" si="207"/>
        <v>86.81</v>
      </c>
      <c r="BW113" s="79"/>
      <c r="BX113" s="212">
        <f>IF(BV113&gt;0,(BV113+SUM(BW$11:BW113))/BU$6-1,"N/A")</f>
        <v>-3.168665419738137E-2</v>
      </c>
      <c r="BY113" s="344">
        <f>IF(VLOOKUP(BY$4,Transactions!$C$5:$M$23,7,FALSE)&gt;BT113,0,IF(IFERROR(VLOOKUP(BY$4,Transactions!$C$39:$N$42,8,FALSE),0)&gt;BT113,VLOOKUP(BY$4,Transactions!$C$5:$M$23,5,FALSE),VLOOKUP(BY$4,Transactions!$C$5:$M$23,5,FALSE)-IFERROR(VLOOKUP(BY$4,Transactions!$C$39:$N$42,5,FALSE),0)))</f>
        <v>11</v>
      </c>
      <c r="CA113" s="315">
        <f t="shared" si="125"/>
        <v>43250</v>
      </c>
      <c r="CB113" s="88">
        <f>VLOOKUP(CA113,'Price Data'!$B$4:$AD$1048576,MATCH(CF$4,'Price Data'!$B$2:$AE$2,0),FALSE)</f>
        <v>224.84</v>
      </c>
      <c r="CC113" s="5">
        <f t="shared" si="208"/>
        <v>224.84</v>
      </c>
      <c r="CD113" s="79"/>
      <c r="CE113" s="212">
        <f>IF(CC113&gt;0,(CC113+SUM(CD$11:CD113))/CB$6-1,"N/A")</f>
        <v>-1.0806317539484578E-2</v>
      </c>
      <c r="CF113" s="344">
        <f>IF(VLOOKUP(CF$4,Transactions!$C$5:$M$23,7,FALSE)&gt;CA113,0,IF(IFERROR(VLOOKUP(CF$4,Transactions!$C$39:$N$42,8,FALSE),0)&gt;CA113,VLOOKUP(CF$4,Transactions!$C$5:$M$23,5,FALSE),VLOOKUP(CF$4,Transactions!$C$5:$M$23,5,FALSE)-IFERROR(VLOOKUP(CF$4,Transactions!$C$39:$N$42,5,FALSE),0)))</f>
        <v>6</v>
      </c>
      <c r="CH113" s="315">
        <f t="shared" si="126"/>
        <v>43250</v>
      </c>
      <c r="CI113" s="88">
        <f>VLOOKUP(CH113,'Price Data'!$B$4:$AD$1048576,MATCH(CM$4,'Price Data'!$B$2:$AE$2,0),FALSE)</f>
        <v>81.599999999999994</v>
      </c>
      <c r="CJ113" s="5">
        <f t="shared" si="209"/>
        <v>81.599999999999994</v>
      </c>
      <c r="CK113" s="79"/>
      <c r="CL113" s="212">
        <f>IF(CJ113&gt;0,(CJ113+SUM(CK$11:CK113))/CI$6-1,"N/A")</f>
        <v>0.10839445802770964</v>
      </c>
      <c r="CM113" s="344">
        <f>IF(VLOOKUP(CM$4,Transactions!$C$5:$M$23,7,FALSE)&gt;CH113,0,IF(IFERROR(VLOOKUP(CM$4,Transactions!$C$39:$N$42,8,FALSE),0)&gt;CH113,VLOOKUP(CM$4,Transactions!$C$5:$M$23,5,FALSE),VLOOKUP(CM$4,Transactions!$C$5:$M$23,5,FALSE)-IFERROR(VLOOKUP(CM$4,Transactions!$C$39:$N$42,5,FALSE),0)))</f>
        <v>19</v>
      </c>
      <c r="CO113" s="315">
        <f t="shared" si="127"/>
        <v>43250</v>
      </c>
      <c r="CP113" s="88">
        <f>VLOOKUP(CO113,'Price Data'!$B$4:$AD$1048576,MATCH(CT$4,'Price Data'!$B$2:$AE$2,0),FALSE)</f>
        <v>133.84</v>
      </c>
      <c r="CQ113" s="5">
        <f t="shared" si="210"/>
        <v>133.84</v>
      </c>
      <c r="CR113" s="79"/>
      <c r="CS113" s="212">
        <f>IF(CQ113&gt;0,(CQ113+SUM(CR$11:CR113))/CP$6-1,"N/A")</f>
        <v>0.19384122463510156</v>
      </c>
      <c r="CT113" s="344">
        <f>IF(VLOOKUP(CT$4,Transactions!$C$5:$M$23,7,FALSE)&gt;CO113,0,IF(IFERROR(VLOOKUP(CT$4,Transactions!$C$39:$N$42,8,FALSE),0)&gt;CO113,VLOOKUP(CT$4,Transactions!$C$5:$M$23,5,FALSE),VLOOKUP(CT$4,Transactions!$C$5:$M$23,5,FALSE)-IFERROR(VLOOKUP(CT$4,Transactions!$C$39:$N$42,5,FALSE),0)))</f>
        <v>7</v>
      </c>
      <c r="CV113" s="315">
        <f t="shared" si="128"/>
        <v>43250</v>
      </c>
      <c r="CW113" s="88">
        <f>VLOOKUP(CV113,'Price Data'!$B$4:$AD$1048576,MATCH(DA$4,'Price Data'!$B$2:$AE$2,0),FALSE)</f>
        <v>201.55</v>
      </c>
      <c r="CX113" s="5">
        <f t="shared" si="211"/>
        <v>201.55</v>
      </c>
      <c r="CY113" s="79"/>
      <c r="CZ113" s="212">
        <f>IF(CX113&gt;0,(CX113+SUM(CY$11:CY113))/CW$6-1,"N/A")</f>
        <v>7.3669661368348294E-2</v>
      </c>
      <c r="DA113" s="344">
        <f>IF(VLOOKUP(DA$4,Transactions!$C$5:$M$23,7,FALSE)&gt;CV113,0,IF(IFERROR(VLOOKUP(DA$4,Transactions!$C$39:$N$42,8,FALSE),0)&gt;CV113,VLOOKUP(DA$4,Transactions!$C$5:$M$23,5,FALSE),VLOOKUP(DA$4,Transactions!$C$5:$M$23,5,FALSE)-IFERROR(VLOOKUP(DA$4,Transactions!$C$39:$N$42,5,FALSE),0)))</f>
        <v>9.4038062835574934</v>
      </c>
      <c r="DC113" s="315">
        <f t="shared" si="129"/>
        <v>43250</v>
      </c>
      <c r="DD113" s="88">
        <f>VLOOKUP(DC113,'Price Data'!$B$4:$AD$1048576,MATCH(DH$4,'Price Data'!$B$2:$AE$2,0),FALSE)</f>
        <v>162.41</v>
      </c>
      <c r="DE113" s="5">
        <f t="shared" si="212"/>
        <v>162.41</v>
      </c>
      <c r="DF113" s="79"/>
      <c r="DG113" s="212">
        <f>IF(DE113&gt;0,(DE113+SUM(DF$11:DF113))/DD$6-1,"N/A")</f>
        <v>3.0884491370045009E-2</v>
      </c>
      <c r="DH113" s="344">
        <f>IF(VLOOKUP(DH$4,Transactions!$C$5:$M$23,7,FALSE)&gt;DC113,0,IF(IFERROR(VLOOKUP(DH$4,Transactions!$C$39:$N$42,8,FALSE),0)&gt;DC113,VLOOKUP(DH$4,Transactions!$C$5:$M$23,5,FALSE),VLOOKUP(DH$4,Transactions!$C$5:$M$23,5,FALSE)-IFERROR(VLOOKUP(DH$4,Transactions!$C$39:$N$42,5,FALSE),0)))</f>
        <v>17.508490526540918</v>
      </c>
      <c r="DJ113" s="315">
        <f t="shared" si="130"/>
        <v>43250</v>
      </c>
      <c r="DK113" s="88">
        <f>VLOOKUP(DJ113,'Price Data'!$B$4:$AD$1048576,MATCH(DO$4,'Price Data'!$B$2:$AE$2,0),FALSE)</f>
        <v>253.08</v>
      </c>
      <c r="DL113" s="5">
        <f t="shared" si="213"/>
        <v>253.08</v>
      </c>
      <c r="DN113" s="212">
        <f>IF(DL113&gt;0,(DL113+SUM(DM$11:DM113))/DK$6-1,"N/A")</f>
        <v>1.6393442622950838E-2</v>
      </c>
      <c r="DO113" s="344">
        <f>IF(VLOOKUP(DO$4,Transactions!$C$5:$M$23,7,FALSE)&gt;DJ113,0,IF(IFERROR(VLOOKUP(DO$4,Transactions!$C$39:$N$42,8,FALSE),0)&gt;DJ113,VLOOKUP(DO$4,Transactions!$C$5:$M$23,5,FALSE),VLOOKUP(DO$4,Transactions!$C$5:$M$23,5,FALSE)-IFERROR(VLOOKUP(DO$4,Transactions!$C$39:$N$42,5,FALSE),0)))</f>
        <v>8</v>
      </c>
      <c r="DQ113" s="315">
        <f t="shared" si="131"/>
        <v>43250</v>
      </c>
      <c r="DR113" s="88">
        <f>VLOOKUP(DQ113,'Price Data'!$B$4:$AD$1048576,MATCH(DV$4,'Price Data'!$B$2:$AE$2,0),FALSE)</f>
        <v>98.95</v>
      </c>
      <c r="DS113" s="5">
        <f t="shared" si="214"/>
        <v>98.95</v>
      </c>
      <c r="DT113" s="79"/>
      <c r="DU113" s="212">
        <f>IF(DS113&gt;0,(DS113+SUM(DT$11:DT113))/DR$6-1,"N/A")</f>
        <v>0.16658873041851763</v>
      </c>
      <c r="DV113" s="344">
        <f>IF(VLOOKUP(DV$4,Transactions!$C$5:$M$23,7,FALSE)&gt;DQ113,0,IF(IFERROR(VLOOKUP(DV$4,Transactions!$C$39:$N$42,8,FALSE),0)&gt;DQ113,VLOOKUP(DV$4,Transactions!$C$5:$M$23,5,FALSE),VLOOKUP(DV$4,Transactions!$C$5:$M$23,5,FALSE)-IFERROR(VLOOKUP(DV$4,Transactions!$C$39:$N$42,5,FALSE),0)))</f>
        <v>23</v>
      </c>
      <c r="DX113" s="315">
        <f t="shared" si="132"/>
        <v>43250</v>
      </c>
      <c r="DY113" s="88">
        <f>VLOOKUP(DX113,'Price Data'!$B$4:$AD$1048576,MATCH(EC$4,'Price Data'!$B$2:$AE$2,0),FALSE)</f>
        <v>72.23</v>
      </c>
      <c r="DZ113" s="5">
        <f t="shared" si="215"/>
        <v>0</v>
      </c>
      <c r="EA113" s="79"/>
      <c r="EB113" s="212" t="str">
        <f>IF(DZ113&gt;0,(DZ113+SUM(EA$11:EA113))/DY$6-1,"N/A")</f>
        <v>N/A</v>
      </c>
      <c r="EC113" s="344">
        <f>IF(VLOOKUP(EC$4,Transactions!$C$5:$M$23,7,FALSE)&gt;DX113,0,IF(IFERROR(VLOOKUP(EC$4,Transactions!$C$39:$N$42,8,FALSE),0)&gt;DX113,VLOOKUP(EC$4,Transactions!$C$5:$M$23,5,FALSE),VLOOKUP(EC$4,Transactions!$C$5:$M$23,5,FALSE)-IFERROR(VLOOKUP(EC$4,Transactions!$C$39:$N$42,5,FALSE),0)))</f>
        <v>0</v>
      </c>
      <c r="EF113" s="315">
        <f t="shared" si="133"/>
        <v>43250</v>
      </c>
      <c r="EG113" s="88">
        <f>VLOOKUP(EF113,'Price Data'!$B$4:$AD$1048576,MATCH(EK$4,'Price Data'!$B$2:$AE$2,0),FALSE)</f>
        <v>10.75</v>
      </c>
      <c r="EH113" s="5">
        <f t="shared" si="216"/>
        <v>10.75</v>
      </c>
      <c r="EI113" s="79"/>
      <c r="EJ113" s="212">
        <f>IF(EH113&gt;0,(EH113+SUM(EI$11:EI113))/EG$6-1,"N/A")</f>
        <v>1.1152416356878803E-3</v>
      </c>
      <c r="EK113" s="344">
        <f>IF(VLOOKUP(EK$4,Transactions!$C$26:$M$34,7,FALSE)&gt;EF113,0,IF(IFERROR(VLOOKUP(EK$4,Transactions!$C$45:$N150,8,FALSE),0)&gt;EF113,VLOOKUP(EK$4,Transactions!$C$26:$M$34,5,FALSE),VLOOKUP(EK$4,Transactions!$C$26:$M$34,5,FALSE)-IFERROR(VLOOKUP(EK$4,Transactions!$C$45:$N$47,5,FALSE),0)))</f>
        <v>181.2267657992565</v>
      </c>
      <c r="EM113" s="315">
        <f t="shared" si="134"/>
        <v>43250</v>
      </c>
      <c r="EN113" s="88">
        <f>VLOOKUP(EM113,'Price Data'!$B$4:$AD$1048576,MATCH(ER$4,'Price Data'!$B$2:$AE$2,0),FALSE)</f>
        <v>85.46</v>
      </c>
      <c r="EO113" s="5">
        <f t="shared" si="217"/>
        <v>85.46</v>
      </c>
      <c r="EP113" s="79"/>
      <c r="EQ113" s="212">
        <f>IF(EO113&gt;0,(EO113+SUM(EP$11:EP113))/EN$6-1,"N/A")</f>
        <v>-4.3662617465048958E-3</v>
      </c>
      <c r="ER113" s="344">
        <f>IF(VLOOKUP(ER$4,Transactions!$C$26:$M$34,7,FALSE)&gt;EM113,0,IF(IFERROR(VLOOKUP(ER$4,Transactions!$C$45:$N150,8,FALSE),0)&gt;EM113,VLOOKUP(ER$4,Transactions!$C$26:$M$34,5,FALSE),VLOOKUP(ER$4,Transactions!$C$26:$M$34,5,FALSE)-IFERROR(VLOOKUP(ER$4,Transactions!$C$45:$N$47,5,FALSE),0)))</f>
        <v>0</v>
      </c>
      <c r="ET113" s="315">
        <f t="shared" si="135"/>
        <v>43250</v>
      </c>
      <c r="EU113" s="88">
        <f>VLOOKUP(ET113,'Price Data'!$B$4:$AD$1048576,MATCH(EY$4,'Price Data'!$B$2:$AE$2,0),FALSE)</f>
        <v>83.9</v>
      </c>
      <c r="EV113" s="5">
        <f t="shared" si="218"/>
        <v>83.9</v>
      </c>
      <c r="EW113" s="79"/>
      <c r="EX113" s="212">
        <f>IF(EV113&gt;0,(EV113+SUM(EW$11:EW113))/EU$6-1,"N/A")</f>
        <v>-2.9065110424533636E-2</v>
      </c>
      <c r="EY113" s="344">
        <f>IF(VLOOKUP(EY$4,Transactions!$C$26:$M$34,7,FALSE)&gt;ET113,0,IF(IFERROR(VLOOKUP(EY$4,Transactions!$C$45:$N150,8,FALSE),0)&gt;ET113,VLOOKUP(EY$4,Transactions!$C$26:$M$34,5,FALSE),VLOOKUP(EY$4,Transactions!$C$26:$M$34,5,FALSE)-IFERROR(VLOOKUP(EY$4,Transactions!$C$45:$N$47,5,FALSE),0)))</f>
        <v>12.608879734523402</v>
      </c>
      <c r="FA113" s="315">
        <f t="shared" si="136"/>
        <v>43250</v>
      </c>
      <c r="FB113" s="88">
        <f>VLOOKUP(FA113,'Price Data'!$B$4:$AD$1048576,MATCH(FF$4,'Price Data'!$B$2:$AE$2,0),FALSE)</f>
        <v>50.28</v>
      </c>
      <c r="FC113" s="5">
        <f t="shared" si="219"/>
        <v>50.28</v>
      </c>
      <c r="FD113" s="79"/>
      <c r="FE113" s="212">
        <f>IF(FC113&gt;0,(FC113+SUM(FD$11:FD113))/FB$6-1,"N/A")</f>
        <v>-1.0688511800273082E-2</v>
      </c>
      <c r="FF113" s="344">
        <f>IF(VLOOKUP(FF$4,Transactions!$C$26:$M$34,7,FALSE)&gt;FA113,0,IF(IFERROR(VLOOKUP(FF$4,Transactions!$C$45:$N150,8,FALSE),0)&gt;FA113,VLOOKUP(FF$4,Transactions!$C$26:$M$34,5,FALSE),VLOOKUP(FF$4,Transactions!$C$26:$M$34,5,FALSE)-IFERROR(VLOOKUP(FF$4,Transactions!$C$45:$N$47,5,FALSE),0)))</f>
        <v>20.356738833625901</v>
      </c>
      <c r="FH113" s="315">
        <f t="shared" si="137"/>
        <v>43250</v>
      </c>
      <c r="FI113" s="88">
        <f>VLOOKUP(FH113,'Price Data'!$B$4:$AD$1048576,MATCH(FM$4,'Price Data'!$B$2:$AE$2,0),FALSE)</f>
        <v>24.254999999999999</v>
      </c>
      <c r="FJ113" s="5">
        <f t="shared" si="220"/>
        <v>24.254999999999999</v>
      </c>
      <c r="FK113" s="79"/>
      <c r="FL113" s="212">
        <f>IF(FJ113&gt;0,(FJ113+SUM(FK$11:FK113))/FI$6-1,"N/A")</f>
        <v>2.9979466119094411E-3</v>
      </c>
      <c r="FM113" s="344">
        <f>IF(VLOOKUP(FM$4,Transactions!$C$26:$M$34,7,FALSE)&gt;FH113,0,IF(IFERROR(VLOOKUP(FM$4,Transactions!$C$45:$N150,8,FALSE),0)&gt;FH113,VLOOKUP(FM$4,Transactions!$C$26:$M$34,5,FALSE),VLOOKUP(FM$4,Transactions!$C$26:$M$34,5,FALSE)-IFERROR(VLOOKUP(FM$4,Transactions!$C$45:$N$47,5,FALSE),0)))</f>
        <v>64.516221765913755</v>
      </c>
      <c r="FO113" s="315">
        <f t="shared" si="138"/>
        <v>43250</v>
      </c>
      <c r="FP113" s="88">
        <f>VLOOKUP(FO113,'Price Data'!$B$4:$AD$1048576,MATCH(FT$4,'Price Data'!$B$2:$AE$2,0),FALSE)</f>
        <v>102.56</v>
      </c>
      <c r="FQ113" s="5">
        <f t="shared" si="221"/>
        <v>102.56</v>
      </c>
      <c r="FR113" s="79"/>
      <c r="FS113" s="212">
        <f>IF(FQ113&gt;0,(FQ113+SUM(FR$11:FR113))/FP$6-1,"N/A")</f>
        <v>-2.1947522970540811E-2</v>
      </c>
      <c r="FT113" s="344">
        <f>IF(VLOOKUP(FT$4,Transactions!$C$26:$M$34,7,FALSE)&gt;FO113,0,IF(IFERROR(VLOOKUP(FT$4,Transactions!$C$45:$N150,8,FALSE),0)&gt;FO113,VLOOKUP(FT$4,Transactions!$C$26:$M$34,5,FALSE),VLOOKUP(FT$4,Transactions!$C$26:$M$34,5,FALSE)-IFERROR(VLOOKUP(FT$4,Transactions!$C$45:$N$47,5,FALSE),0)))</f>
        <v>4.6685611442644692</v>
      </c>
      <c r="FV113" s="315">
        <f t="shared" si="139"/>
        <v>43250</v>
      </c>
      <c r="FW113" s="88">
        <f>VLOOKUP(FV113,'Price Data'!$B$4:$AD$1048576,MATCH(GA$4,'Price Data'!$B$2:$AE$2,0),FALSE)</f>
        <v>109.29</v>
      </c>
      <c r="FX113" s="5">
        <f t="shared" si="222"/>
        <v>0</v>
      </c>
      <c r="FY113" s="79"/>
      <c r="FZ113" s="212" t="str">
        <f>IF(FX113&gt;0,(FX113+SUM(FY$11:FY113))/FW$6-1,"N/A")</f>
        <v>N/A</v>
      </c>
      <c r="GA113" s="344">
        <f>IF(VLOOKUP(GA$4,Transactions!$C$26:$M$34,7,FALSE)&gt;FV113,0,IF(IFERROR(VLOOKUP(GA$4,Transactions!$C$45:$N150,8,FALSE),0)&gt;FV113,VLOOKUP(GA$4,Transactions!$C$26:$M$34,5,FALSE),VLOOKUP(GA$4,Transactions!$C$26:$M$34,5,FALSE)-IFERROR(VLOOKUP(GA$4,Transactions!$C$45:$N$47,5,FALSE),0)))</f>
        <v>0</v>
      </c>
      <c r="GD113" s="315">
        <f t="shared" si="140"/>
        <v>43250</v>
      </c>
      <c r="GE113" s="88">
        <f>VLOOKUP(GD113,'Price Data'!$B$4:$AD$1048576,MATCH(GI$4,'Price Data'!$B$2:$AE$2,0),FALSE)</f>
        <v>1622.143</v>
      </c>
      <c r="GF113" s="5">
        <f t="shared" si="223"/>
        <v>1622.143</v>
      </c>
      <c r="GH113" s="212">
        <f>IF(GF113&gt;0,(GF113+SUM(GG$11:GG113))/GE$6-1,"N/A")</f>
        <v>2.4876008516714343E-2</v>
      </c>
      <c r="GI113" s="374">
        <v>0.5</v>
      </c>
      <c r="GK113" s="315">
        <f t="shared" si="141"/>
        <v>43250</v>
      </c>
      <c r="GL113" s="88">
        <f>VLOOKUP(GK113,'Price Data'!$B$4:$AD$1048576,MATCH(GP$4,'Price Data'!$B$2:$AE$2,0),FALSE)</f>
        <v>2100.42</v>
      </c>
      <c r="GM113" s="5">
        <f t="shared" si="112"/>
        <v>2100.42</v>
      </c>
      <c r="GN113" s="79"/>
      <c r="GO113" s="212">
        <f>IF(GM113&gt;0,(GM113+SUM(GN$11:GN113))/GL$6-1,"N/A")</f>
        <v>-1.4404906225485847E-3</v>
      </c>
      <c r="GP113" s="374">
        <v>0.2</v>
      </c>
      <c r="GR113" s="315">
        <f t="shared" si="142"/>
        <v>43250</v>
      </c>
      <c r="GS113" s="88">
        <f>VLOOKUP(GR113,'Price Data'!$B$4:$AD$1048576,MATCH(GW$4,'Price Data'!$B$2:$AE$2,0),FALSE)</f>
        <v>2014</v>
      </c>
      <c r="GT113" s="5">
        <f t="shared" si="224"/>
        <v>2014</v>
      </c>
      <c r="GV113" s="212">
        <f>IF(GT113&gt;0,(GT113+SUM(GU$11:GU113))/GS$6-1,"N/A")</f>
        <v>-1.5818253785972236E-2</v>
      </c>
      <c r="GW113" s="374">
        <v>0.3</v>
      </c>
    </row>
    <row r="114" spans="1:205" x14ac:dyDescent="0.25">
      <c r="A114">
        <v>104</v>
      </c>
      <c r="B114" s="315">
        <f>'Price Data'!B108</f>
        <v>43251</v>
      </c>
      <c r="C114" s="200">
        <f t="shared" si="143"/>
        <v>21840.982805492917</v>
      </c>
      <c r="D114" s="200">
        <f t="shared" si="113"/>
        <v>4.8</v>
      </c>
      <c r="E114" s="200">
        <f t="shared" si="198"/>
        <v>6075.8188935922053</v>
      </c>
      <c r="F114" s="200">
        <f t="shared" si="114"/>
        <v>2.1747211895910779</v>
      </c>
      <c r="I114" s="315">
        <f t="shared" si="115"/>
        <v>43251</v>
      </c>
      <c r="J114" s="88">
        <f>VLOOKUP(I114,'Price Data'!$B$4:$AD$1048576,MATCH(N$4,'Price Data'!$B$2:$AE$2,0),FALSE)</f>
        <v>63.39</v>
      </c>
      <c r="K114" s="5">
        <f t="shared" si="86"/>
        <v>0</v>
      </c>
      <c r="M114" s="212" t="str">
        <f>IF(K114&gt;0,(K114+SUM(L$11:L114))/J$6-1,"N/A")</f>
        <v>N/A</v>
      </c>
      <c r="N114" s="344">
        <f>IF(VLOOKUP(N$4,Transactions!$C$5:$M$23,7,FALSE)&gt;I114,0,IF(IFERROR(VLOOKUP(N$4,Transactions!$C$39:$N$42,8,FALSE),0)&gt;I114,VLOOKUP(N$4,Transactions!$C$5:$M$23,5,FALSE),VLOOKUP(N$4,Transactions!$C$5:$M$23,5,FALSE)-IFERROR(VLOOKUP(N$4,Transactions!$C$39:$N$42,5,FALSE),0)))</f>
        <v>0</v>
      </c>
      <c r="P114" s="315">
        <f t="shared" si="116"/>
        <v>43251</v>
      </c>
      <c r="Q114" s="88">
        <f>VLOOKUP(P114,'Price Data'!$B$4:$AD$1048576,MATCH(U$4,'Price Data'!$B$2:$AE$2,0),FALSE)</f>
        <v>58.18</v>
      </c>
      <c r="R114" s="5">
        <f t="shared" si="199"/>
        <v>58.18</v>
      </c>
      <c r="T114" s="212">
        <f>IF(R114&gt;0,(R114+SUM(S$11:S114))/Q$6-1,"N/A")</f>
        <v>2.5198237885462493E-2</v>
      </c>
      <c r="U114" s="344">
        <f>IF(VLOOKUP(U$4,Transactions!$C$5:$M$23,7,FALSE)&gt;P114,0,IF(IFERROR(VLOOKUP(U$4,Transactions!$C$39:$N$42,8,FALSE),0)&gt;P114,VLOOKUP(U$4,Transactions!$C$5:$M$23,5,FALSE),VLOOKUP(U$4,Transactions!$C$5:$M$23,5,FALSE)-IFERROR(VLOOKUP(U$4,Transactions!$C$39:$N$42,5,FALSE),0)))</f>
        <v>20</v>
      </c>
      <c r="W114" s="315">
        <f t="shared" si="117"/>
        <v>43251</v>
      </c>
      <c r="X114" s="88">
        <f>VLOOKUP(W114,'Price Data'!$B$4:$AD$1048576,MATCH(AB$4,'Price Data'!$B$2:$AE$2,0),FALSE)</f>
        <v>99.47</v>
      </c>
      <c r="Y114" s="5">
        <f t="shared" si="200"/>
        <v>99.47</v>
      </c>
      <c r="Z114" s="79"/>
      <c r="AA114" s="212">
        <f>IF(Y114&gt;0,(Y114+SUM(Z$11:Z114))/X$6-1,"N/A")</f>
        <v>-1.3292332109909766E-2</v>
      </c>
      <c r="AB114" s="344">
        <f>IF(VLOOKUP(AB$4,Transactions!$C$5:$M$23,7,FALSE)&gt;W114,0,IF(IFERROR(VLOOKUP(AB$4,Transactions!$C$39:$N$42,8,FALSE),0)&gt;W114,VLOOKUP(AB$4,Transactions!$C$5:$M$23,5,FALSE),VLOOKUP(AB$4,Transactions!$C$5:$M$23,5,FALSE)-IFERROR(VLOOKUP(AB$4,Transactions!$C$39:$N$42,5,FALSE),0)))</f>
        <v>12</v>
      </c>
      <c r="AD114" s="315">
        <f t="shared" si="118"/>
        <v>43251</v>
      </c>
      <c r="AE114" s="88">
        <f>VLOOKUP(AD114,'Price Data'!$B$4:$AD$1048576,MATCH(AI$4,'Price Data'!$B$2:$AE$2,0),FALSE)</f>
        <v>67.47</v>
      </c>
      <c r="AF114" s="5">
        <f t="shared" si="201"/>
        <v>67.47</v>
      </c>
      <c r="AG114" s="79">
        <v>0.3</v>
      </c>
      <c r="AH114" s="212">
        <f>IF(AF114&gt;0,(AF114+SUM(AG$11:AG114))/AE$6-1,"N/A")</f>
        <v>-7.0752776635129688E-2</v>
      </c>
      <c r="AI114" s="344">
        <f>IF(VLOOKUP(AI$4,Transactions!$C$5:$M$23,7,FALSE)&gt;AD114,0,IF(IFERROR(VLOOKUP(AI$4,Transactions!$C$39:$N$42,8,FALSE),0)&gt;AD114,VLOOKUP(AI$4,Transactions!$C$5:$M$23,5,FALSE),VLOOKUP(AI$4,Transactions!$C$5:$M$23,5,FALSE)-IFERROR(VLOOKUP(AI$4,Transactions!$C$39:$N$42,5,FALSE),0)))</f>
        <v>16</v>
      </c>
      <c r="AK114" s="315">
        <f t="shared" si="119"/>
        <v>43251</v>
      </c>
      <c r="AL114" s="88">
        <f>VLOOKUP(AK114,'Price Data'!$B$4:$AD$1048576,MATCH(AP$4,'Price Data'!$B$2:$AE$2,0),FALSE)</f>
        <v>459.67</v>
      </c>
      <c r="AM114" s="5">
        <f t="shared" si="202"/>
        <v>459.67</v>
      </c>
      <c r="AN114" s="79"/>
      <c r="AO114" s="212">
        <f>IF(AM114&gt;0,(AM114+SUM(AN$11:AN114))/AL$6-1,"N/A")</f>
        <v>0.10269634889411305</v>
      </c>
      <c r="AP114" s="344">
        <f>IF(VLOOKUP(AP$4,Transactions!$C$5:$M$23,7,FALSE)&gt;AK114,0,IF(IFERROR(VLOOKUP(AP$4,Transactions!$C$39:$N$42,8,FALSE),0)&gt;AK114,VLOOKUP(AP$4,Transactions!$C$5:$M$23,5,FALSE),VLOOKUP(AP$4,Transactions!$C$5:$M$23,5,FALSE)-IFERROR(VLOOKUP(AP$4,Transactions!$C$39:$N$42,5,FALSE),0)))</f>
        <v>3</v>
      </c>
      <c r="AR114" s="315">
        <f t="shared" si="120"/>
        <v>43251</v>
      </c>
      <c r="AS114" s="88">
        <f>VLOOKUP(AR114,'Price Data'!$B$4:$AD$1048576,MATCH(AW$4,'Price Data'!$B$2:$AE$2,0),FALSE)</f>
        <v>98.94</v>
      </c>
      <c r="AT114" s="5">
        <f t="shared" si="203"/>
        <v>98.94</v>
      </c>
      <c r="AU114" s="79"/>
      <c r="AV114" s="212">
        <f>IF(AT114&gt;0,(AT114+SUM(AU$11:AU114))/AS$6-1,"N/A")</f>
        <v>5.3797468354430222E-2</v>
      </c>
      <c r="AW114" s="344">
        <f>IF(VLOOKUP(AW$4,Transactions!$C$5:$M$23,7,FALSE)&gt;AR114,0,IF(IFERROR(VLOOKUP(AW$4,Transactions!$C$39:$N$42,8,FALSE),0)&gt;AR114,VLOOKUP(AW$4,Transactions!$C$5:$M$23,5,FALSE),VLOOKUP(AW$4,Transactions!$C$5:$M$23,5,FALSE)-IFERROR(VLOOKUP(AW$4,Transactions!$C$39:$N$42,5,FALSE),0)))</f>
        <v>10</v>
      </c>
      <c r="AY114" s="315">
        <f t="shared" si="121"/>
        <v>43251</v>
      </c>
      <c r="AZ114" s="88">
        <f>VLOOKUP(AY114,'Price Data'!$B$4:$AD$1048576,MATCH(BD$4,'Price Data'!$B$2:$AE$2,0),FALSE)</f>
        <v>129.33000000000001</v>
      </c>
      <c r="BA114" s="5">
        <f t="shared" si="204"/>
        <v>129.33000000000001</v>
      </c>
      <c r="BB114" s="79"/>
      <c r="BC114" s="212">
        <f>IF(BA114&gt;0,(BA114+SUM(BB$11:BB114))/AZ$6-1,"N/A")</f>
        <v>0.11587575496117353</v>
      </c>
      <c r="BD114" s="344">
        <f>IF(VLOOKUP(BD$4,Transactions!$C$5:$M$23,7,FALSE)&gt;AY114,0,IF(IFERROR(VLOOKUP(BD$4,Transactions!$C$39:$N$42,8,FALSE),0)&gt;AY114,VLOOKUP(BD$4,Transactions!$C$5:$M$23,5,FALSE),VLOOKUP(BD$4,Transactions!$C$5:$M$23,5,FALSE)-IFERROR(VLOOKUP(BD$4,Transactions!$C$39:$N$42,5,FALSE),0)))</f>
        <v>9</v>
      </c>
      <c r="BF114" s="315">
        <f t="shared" si="122"/>
        <v>43251</v>
      </c>
      <c r="BG114" s="88">
        <f>VLOOKUP(BF114,'Price Data'!$B$4:$AD$1048576,MATCH(BK$4,'Price Data'!$B$2:$AE$2,0),FALSE)</f>
        <v>52.62</v>
      </c>
      <c r="BH114" s="5">
        <f t="shared" si="205"/>
        <v>52.62</v>
      </c>
      <c r="BI114" s="79"/>
      <c r="BJ114" s="212">
        <f>IF(BH114&gt;0,(BH114+SUM(BI$11:BI114))/BG$6-1,"N/A")</f>
        <v>-0.12826370757180172</v>
      </c>
      <c r="BK114" s="344">
        <f>IF(VLOOKUP(BK$4,Transactions!$C$5:$M$23,7,FALSE)&gt;BF114,0,IF(IFERROR(VLOOKUP(BK$4,Transactions!$C$39:$N$42,8,FALSE),0)&gt;BF114,VLOOKUP(BK$4,Transactions!$C$5:$M$23,5,FALSE),VLOOKUP(BK$4,Transactions!$C$5:$M$23,5,FALSE)-IFERROR(VLOOKUP(BK$4,Transactions!$C$39:$N$42,5,FALSE),0)))</f>
        <v>10</v>
      </c>
      <c r="BM114" s="315">
        <f t="shared" si="123"/>
        <v>43251</v>
      </c>
      <c r="BN114" s="88">
        <f>VLOOKUP(BM114,'Price Data'!$B$4:$AD$1048576,MATCH(BR$4,'Price Data'!$B$2:$AE$2,0),FALSE)</f>
        <v>50.78</v>
      </c>
      <c r="BO114" s="5">
        <f t="shared" si="206"/>
        <v>50.78</v>
      </c>
      <c r="BP114" s="79"/>
      <c r="BQ114" s="212">
        <f>IF(BO114&gt;0,(BO114+SUM(BP$11:BP114))/BN$6-1,"N/A")</f>
        <v>-7.8247261345854024E-4</v>
      </c>
      <c r="BR114" s="344">
        <f>IF(VLOOKUP(BR$4,Transactions!$C$5:$M$23,7,FALSE)&gt;BM114,0,IF(IFERROR(VLOOKUP(BR$4,Transactions!$C$39:$N$42,8,FALSE),0)&gt;BM114,VLOOKUP(BR$4,Transactions!$C$5:$M$23,5,FALSE),VLOOKUP(BR$4,Transactions!$C$5:$M$23,5,FALSE)-IFERROR(VLOOKUP(BR$4,Transactions!$C$39:$N$42,5,FALSE),0)))</f>
        <v>12</v>
      </c>
      <c r="BT114" s="315">
        <f t="shared" si="124"/>
        <v>43251</v>
      </c>
      <c r="BU114" s="88">
        <f>VLOOKUP(BT114,'Price Data'!$B$4:$AD$1048576,MATCH(BY$4,'Price Data'!$B$2:$AE$2,0),FALSE)</f>
        <v>86.75</v>
      </c>
      <c r="BV114" s="5">
        <f t="shared" si="207"/>
        <v>86.75</v>
      </c>
      <c r="BW114" s="79"/>
      <c r="BX114" s="212">
        <f>IF(BV114&gt;0,(BV114+SUM(BW$11:BW114))/BU$6-1,"N/A")</f>
        <v>-3.2346792826493553E-2</v>
      </c>
      <c r="BY114" s="344">
        <f>IF(VLOOKUP(BY$4,Transactions!$C$5:$M$23,7,FALSE)&gt;BT114,0,IF(IFERROR(VLOOKUP(BY$4,Transactions!$C$39:$N$42,8,FALSE),0)&gt;BT114,VLOOKUP(BY$4,Transactions!$C$5:$M$23,5,FALSE),VLOOKUP(BY$4,Transactions!$C$5:$M$23,5,FALSE)-IFERROR(VLOOKUP(BY$4,Transactions!$C$39:$N$42,5,FALSE),0)))</f>
        <v>11</v>
      </c>
      <c r="CA114" s="315">
        <f t="shared" si="125"/>
        <v>43251</v>
      </c>
      <c r="CB114" s="88">
        <f>VLOOKUP(CA114,'Price Data'!$B$4:$AD$1048576,MATCH(CF$4,'Price Data'!$B$2:$AE$2,0),FALSE)</f>
        <v>223.08</v>
      </c>
      <c r="CC114" s="5">
        <f t="shared" si="208"/>
        <v>223.08</v>
      </c>
      <c r="CD114" s="79"/>
      <c r="CE114" s="212">
        <f>IF(CC114&gt;0,(CC114+SUM(CD$11:CD114))/CB$6-1,"N/A")</f>
        <v>-1.8506365664785362E-2</v>
      </c>
      <c r="CF114" s="344">
        <f>IF(VLOOKUP(CF$4,Transactions!$C$5:$M$23,7,FALSE)&gt;CA114,0,IF(IFERROR(VLOOKUP(CF$4,Transactions!$C$39:$N$42,8,FALSE),0)&gt;CA114,VLOOKUP(CF$4,Transactions!$C$5:$M$23,5,FALSE),VLOOKUP(CF$4,Transactions!$C$5:$M$23,5,FALSE)-IFERROR(VLOOKUP(CF$4,Transactions!$C$39:$N$42,5,FALSE),0)))</f>
        <v>6</v>
      </c>
      <c r="CH114" s="315">
        <f t="shared" si="126"/>
        <v>43251</v>
      </c>
      <c r="CI114" s="88">
        <f>VLOOKUP(CH114,'Price Data'!$B$4:$AD$1048576,MATCH(CM$4,'Price Data'!$B$2:$AE$2,0),FALSE)</f>
        <v>82.07</v>
      </c>
      <c r="CJ114" s="5">
        <f t="shared" si="209"/>
        <v>82.07</v>
      </c>
      <c r="CK114" s="79"/>
      <c r="CL114" s="212">
        <f>IF(CJ114&gt;0,(CJ114+SUM(CK$11:CK114))/CI$6-1,"N/A")</f>
        <v>0.11477859277370261</v>
      </c>
      <c r="CM114" s="344">
        <f>IF(VLOOKUP(CM$4,Transactions!$C$5:$M$23,7,FALSE)&gt;CH114,0,IF(IFERROR(VLOOKUP(CM$4,Transactions!$C$39:$N$42,8,FALSE),0)&gt;CH114,VLOOKUP(CM$4,Transactions!$C$5:$M$23,5,FALSE),VLOOKUP(CM$4,Transactions!$C$5:$M$23,5,FALSE)-IFERROR(VLOOKUP(CM$4,Transactions!$C$39:$N$42,5,FALSE),0)))</f>
        <v>19</v>
      </c>
      <c r="CO114" s="315">
        <f t="shared" si="127"/>
        <v>43251</v>
      </c>
      <c r="CP114" s="88">
        <f>VLOOKUP(CO114,'Price Data'!$B$4:$AD$1048576,MATCH(CT$4,'Price Data'!$B$2:$AE$2,0),FALSE)</f>
        <v>131.81</v>
      </c>
      <c r="CQ114" s="5">
        <f t="shared" si="210"/>
        <v>131.81</v>
      </c>
      <c r="CR114" s="79"/>
      <c r="CS114" s="212">
        <f>IF(CQ114&gt;0,(CQ114+SUM(CR$11:CR114))/CP$6-1,"N/A")</f>
        <v>0.17577429690281243</v>
      </c>
      <c r="CT114" s="344">
        <f>IF(VLOOKUP(CT$4,Transactions!$C$5:$M$23,7,FALSE)&gt;CO114,0,IF(IFERROR(VLOOKUP(CT$4,Transactions!$C$39:$N$42,8,FALSE),0)&gt;CO114,VLOOKUP(CT$4,Transactions!$C$5:$M$23,5,FALSE),VLOOKUP(CT$4,Transactions!$C$5:$M$23,5,FALSE)-IFERROR(VLOOKUP(CT$4,Transactions!$C$39:$N$42,5,FALSE),0)))</f>
        <v>7</v>
      </c>
      <c r="CV114" s="315">
        <f t="shared" si="128"/>
        <v>43251</v>
      </c>
      <c r="CW114" s="88">
        <f>VLOOKUP(CV114,'Price Data'!$B$4:$AD$1048576,MATCH(DA$4,'Price Data'!$B$2:$AE$2,0),FALSE)</f>
        <v>199.09</v>
      </c>
      <c r="CX114" s="5">
        <f t="shared" si="211"/>
        <v>199.09</v>
      </c>
      <c r="CY114" s="79"/>
      <c r="CZ114" s="212">
        <f>IF(CX114&gt;0,(CX114+SUM(CY$11:CY114))/CW$6-1,"N/A")</f>
        <v>6.0592206687576367E-2</v>
      </c>
      <c r="DA114" s="344">
        <f>IF(VLOOKUP(DA$4,Transactions!$C$5:$M$23,7,FALSE)&gt;CV114,0,IF(IFERROR(VLOOKUP(DA$4,Transactions!$C$39:$N$42,8,FALSE),0)&gt;CV114,VLOOKUP(DA$4,Transactions!$C$5:$M$23,5,FALSE),VLOOKUP(DA$4,Transactions!$C$5:$M$23,5,FALSE)-IFERROR(VLOOKUP(DA$4,Transactions!$C$39:$N$42,5,FALSE),0)))</f>
        <v>9.4038062835574934</v>
      </c>
      <c r="DC114" s="315">
        <f t="shared" si="129"/>
        <v>43251</v>
      </c>
      <c r="DD114" s="88">
        <f>VLOOKUP(DC114,'Price Data'!$B$4:$AD$1048576,MATCH(DH$4,'Price Data'!$B$2:$AE$2,0),FALSE)</f>
        <v>161.24</v>
      </c>
      <c r="DE114" s="5">
        <f t="shared" si="212"/>
        <v>161.24</v>
      </c>
      <c r="DF114" s="79"/>
      <c r="DG114" s="212">
        <f>IF(DE114&gt;0,(DE114+SUM(DF$11:DF114))/DD$6-1,"N/A")</f>
        <v>2.3487386988683356E-2</v>
      </c>
      <c r="DH114" s="344">
        <f>IF(VLOOKUP(DH$4,Transactions!$C$5:$M$23,7,FALSE)&gt;DC114,0,IF(IFERROR(VLOOKUP(DH$4,Transactions!$C$39:$N$42,8,FALSE),0)&gt;DC114,VLOOKUP(DH$4,Transactions!$C$5:$M$23,5,FALSE),VLOOKUP(DH$4,Transactions!$C$5:$M$23,5,FALSE)-IFERROR(VLOOKUP(DH$4,Transactions!$C$39:$N$42,5,FALSE),0)))</f>
        <v>17.508490526540918</v>
      </c>
      <c r="DJ114" s="315">
        <f t="shared" si="130"/>
        <v>43251</v>
      </c>
      <c r="DK114" s="88">
        <f>VLOOKUP(DJ114,'Price Data'!$B$4:$AD$1048576,MATCH(DO$4,'Price Data'!$B$2:$AE$2,0),FALSE)</f>
        <v>249.12</v>
      </c>
      <c r="DL114" s="5">
        <f t="shared" si="213"/>
        <v>249.12</v>
      </c>
      <c r="DN114" s="212">
        <f>IF(DL114&gt;0,(DL114+SUM(DM$11:DM114))/DK$6-1,"N/A")</f>
        <v>5.2106296845555455E-4</v>
      </c>
      <c r="DO114" s="344">
        <f>IF(VLOOKUP(DO$4,Transactions!$C$5:$M$23,7,FALSE)&gt;DJ114,0,IF(IFERROR(VLOOKUP(DO$4,Transactions!$C$39:$N$42,8,FALSE),0)&gt;DJ114,VLOOKUP(DO$4,Transactions!$C$5:$M$23,5,FALSE),VLOOKUP(DO$4,Transactions!$C$5:$M$23,5,FALSE)-IFERROR(VLOOKUP(DO$4,Transactions!$C$39:$N$42,5,FALSE),0)))</f>
        <v>8</v>
      </c>
      <c r="DQ114" s="315">
        <f t="shared" si="131"/>
        <v>43251</v>
      </c>
      <c r="DR114" s="88">
        <f>VLOOKUP(DQ114,'Price Data'!$B$4:$AD$1048576,MATCH(DV$4,'Price Data'!$B$2:$AE$2,0),FALSE)</f>
        <v>98.84</v>
      </c>
      <c r="DS114" s="5">
        <f t="shared" si="214"/>
        <v>98.84</v>
      </c>
      <c r="DT114" s="79"/>
      <c r="DU114" s="212">
        <f>IF(DS114&gt;0,(DS114+SUM(DT$11:DT114))/DR$6-1,"N/A")</f>
        <v>0.16530278232405893</v>
      </c>
      <c r="DV114" s="344">
        <f>IF(VLOOKUP(DV$4,Transactions!$C$5:$M$23,7,FALSE)&gt;DQ114,0,IF(IFERROR(VLOOKUP(DV$4,Transactions!$C$39:$N$42,8,FALSE),0)&gt;DQ114,VLOOKUP(DV$4,Transactions!$C$5:$M$23,5,FALSE),VLOOKUP(DV$4,Transactions!$C$5:$M$23,5,FALSE)-IFERROR(VLOOKUP(DV$4,Transactions!$C$39:$N$42,5,FALSE),0)))</f>
        <v>23</v>
      </c>
      <c r="DX114" s="315">
        <f t="shared" si="132"/>
        <v>43251</v>
      </c>
      <c r="DY114" s="88">
        <f>VLOOKUP(DX114,'Price Data'!$B$4:$AD$1048576,MATCH(EC$4,'Price Data'!$B$2:$AE$2,0),FALSE)</f>
        <v>71.8</v>
      </c>
      <c r="DZ114" s="5">
        <f t="shared" si="215"/>
        <v>0</v>
      </c>
      <c r="EA114" s="79"/>
      <c r="EB114" s="212" t="str">
        <f>IF(DZ114&gt;0,(DZ114+SUM(EA$11:EA114))/DY$6-1,"N/A")</f>
        <v>N/A</v>
      </c>
      <c r="EC114" s="344">
        <f>IF(VLOOKUP(EC$4,Transactions!$C$5:$M$23,7,FALSE)&gt;DX114,0,IF(IFERROR(VLOOKUP(EC$4,Transactions!$C$39:$N$42,8,FALSE),0)&gt;DX114,VLOOKUP(EC$4,Transactions!$C$5:$M$23,5,FALSE),VLOOKUP(EC$4,Transactions!$C$5:$M$23,5,FALSE)-IFERROR(VLOOKUP(EC$4,Transactions!$C$39:$N$42,5,FALSE),0)))</f>
        <v>0</v>
      </c>
      <c r="EF114" s="315">
        <f t="shared" si="133"/>
        <v>43251</v>
      </c>
      <c r="EG114" s="88">
        <f>VLOOKUP(EF114,'Price Data'!$B$4:$AD$1048576,MATCH(EK$4,'Price Data'!$B$2:$AE$2,0),FALSE)</f>
        <v>10.76</v>
      </c>
      <c r="EH114" s="5">
        <f t="shared" si="216"/>
        <v>10.76</v>
      </c>
      <c r="EI114" s="79">
        <v>1.2E-2</v>
      </c>
      <c r="EJ114" s="212">
        <f>IF(EH114&gt;0,(EH114+SUM(EI$11:EI114))/EG$6-1,"N/A")</f>
        <v>3.1598513011152907E-3</v>
      </c>
      <c r="EK114" s="344">
        <f>IF(VLOOKUP(EK$4,Transactions!$C$26:$M$34,7,FALSE)&gt;EF114,0,IF(IFERROR(VLOOKUP(EK$4,Transactions!$C$45:$N151,8,FALSE),0)&gt;EF114,VLOOKUP(EK$4,Transactions!$C$26:$M$34,5,FALSE),VLOOKUP(EK$4,Transactions!$C$26:$M$34,5,FALSE)-IFERROR(VLOOKUP(EK$4,Transactions!$C$45:$N$47,5,FALSE),0)))</f>
        <v>181.2267657992565</v>
      </c>
      <c r="EM114" s="315">
        <f t="shared" si="134"/>
        <v>43251</v>
      </c>
      <c r="EN114" s="88">
        <f>VLOOKUP(EM114,'Price Data'!$B$4:$AD$1048576,MATCH(ER$4,'Price Data'!$B$2:$AE$2,0),FALSE)</f>
        <v>85.38</v>
      </c>
      <c r="EO114" s="5">
        <f t="shared" si="217"/>
        <v>85.38</v>
      </c>
      <c r="EP114" s="79"/>
      <c r="EQ114" s="212">
        <f>IF(EO114&gt;0,(EO114+SUM(EP$11:EP114))/EN$6-1,"N/A")</f>
        <v>-5.2830621132250455E-3</v>
      </c>
      <c r="ER114" s="344">
        <f>IF(VLOOKUP(ER$4,Transactions!$C$26:$M$34,7,FALSE)&gt;EM114,0,IF(IFERROR(VLOOKUP(ER$4,Transactions!$C$45:$N151,8,FALSE),0)&gt;EM114,VLOOKUP(ER$4,Transactions!$C$26:$M$34,5,FALSE),VLOOKUP(ER$4,Transactions!$C$26:$M$34,5,FALSE)-IFERROR(VLOOKUP(ER$4,Transactions!$C$45:$N$47,5,FALSE),0)))</f>
        <v>0</v>
      </c>
      <c r="ET114" s="315">
        <f t="shared" si="135"/>
        <v>43251</v>
      </c>
      <c r="EU114" s="88">
        <f>VLOOKUP(ET114,'Price Data'!$B$4:$AD$1048576,MATCH(EY$4,'Price Data'!$B$2:$AE$2,0),FALSE)</f>
        <v>83.92</v>
      </c>
      <c r="EV114" s="5">
        <f t="shared" si="218"/>
        <v>83.92</v>
      </c>
      <c r="EW114" s="79"/>
      <c r="EX114" s="212">
        <f>IF(EV114&gt;0,(EV114+SUM(EW$11:EW114))/EU$6-1,"N/A")</f>
        <v>-2.8836251287332582E-2</v>
      </c>
      <c r="EY114" s="344">
        <f>IF(VLOOKUP(EY$4,Transactions!$C$26:$M$34,7,FALSE)&gt;ET114,0,IF(IFERROR(VLOOKUP(EY$4,Transactions!$C$45:$N151,8,FALSE),0)&gt;ET114,VLOOKUP(EY$4,Transactions!$C$26:$M$34,5,FALSE),VLOOKUP(EY$4,Transactions!$C$26:$M$34,5,FALSE)-IFERROR(VLOOKUP(EY$4,Transactions!$C$45:$N$47,5,FALSE),0)))</f>
        <v>12.608879734523402</v>
      </c>
      <c r="FA114" s="315">
        <f t="shared" si="136"/>
        <v>43251</v>
      </c>
      <c r="FB114" s="88">
        <f>VLOOKUP(FA114,'Price Data'!$B$4:$AD$1048576,MATCH(FF$4,'Price Data'!$B$2:$AE$2,0),FALSE)</f>
        <v>50.3</v>
      </c>
      <c r="FC114" s="5">
        <f t="shared" si="219"/>
        <v>50.3</v>
      </c>
      <c r="FD114" s="79"/>
      <c r="FE114" s="212">
        <f>IF(FC114&gt;0,(FC114+SUM(FD$11:FD114))/FB$6-1,"N/A")</f>
        <v>-1.029842012873039E-2</v>
      </c>
      <c r="FF114" s="344">
        <f>IF(VLOOKUP(FF$4,Transactions!$C$26:$M$34,7,FALSE)&gt;FA114,0,IF(IFERROR(VLOOKUP(FF$4,Transactions!$C$45:$N151,8,FALSE),0)&gt;FA114,VLOOKUP(FF$4,Transactions!$C$26:$M$34,5,FALSE),VLOOKUP(FF$4,Transactions!$C$26:$M$34,5,FALSE)-IFERROR(VLOOKUP(FF$4,Transactions!$C$45:$N$47,5,FALSE),0)))</f>
        <v>20.356738833625901</v>
      </c>
      <c r="FH114" s="315">
        <f t="shared" si="137"/>
        <v>43251</v>
      </c>
      <c r="FI114" s="88">
        <f>VLOOKUP(FH114,'Price Data'!$B$4:$AD$1048576,MATCH(FM$4,'Price Data'!$B$2:$AE$2,0),FALSE)</f>
        <v>24.26</v>
      </c>
      <c r="FJ114" s="5">
        <f t="shared" si="220"/>
        <v>24.26</v>
      </c>
      <c r="FK114" s="79"/>
      <c r="FL114" s="212">
        <f>IF(FJ114&gt;0,(FJ114+SUM(FK$11:FK114))/FI$6-1,"N/A")</f>
        <v>3.2032854209445016E-3</v>
      </c>
      <c r="FM114" s="344">
        <f>IF(VLOOKUP(FM$4,Transactions!$C$26:$M$34,7,FALSE)&gt;FH114,0,IF(IFERROR(VLOOKUP(FM$4,Transactions!$C$45:$N151,8,FALSE),0)&gt;FH114,VLOOKUP(FM$4,Transactions!$C$26:$M$34,5,FALSE),VLOOKUP(FM$4,Transactions!$C$26:$M$34,5,FALSE)-IFERROR(VLOOKUP(FM$4,Transactions!$C$45:$N$47,5,FALSE),0)))</f>
        <v>64.516221765913755</v>
      </c>
      <c r="FO114" s="315">
        <f t="shared" si="138"/>
        <v>43251</v>
      </c>
      <c r="FP114" s="88">
        <f>VLOOKUP(FO114,'Price Data'!$B$4:$AD$1048576,MATCH(FT$4,'Price Data'!$B$2:$AE$2,0),FALSE)</f>
        <v>102.51</v>
      </c>
      <c r="FQ114" s="5">
        <f t="shared" si="221"/>
        <v>102.51</v>
      </c>
      <c r="FR114" s="79"/>
      <c r="FS114" s="212">
        <f>IF(FQ114&gt;0,(FQ114+SUM(FR$11:FR114))/FP$6-1,"N/A")</f>
        <v>-2.2421142369991376E-2</v>
      </c>
      <c r="FT114" s="344">
        <f>IF(VLOOKUP(FT$4,Transactions!$C$26:$M$34,7,FALSE)&gt;FO114,0,IF(IFERROR(VLOOKUP(FT$4,Transactions!$C$45:$N151,8,FALSE),0)&gt;FO114,VLOOKUP(FT$4,Transactions!$C$26:$M$34,5,FALSE),VLOOKUP(FT$4,Transactions!$C$26:$M$34,5,FALSE)-IFERROR(VLOOKUP(FT$4,Transactions!$C$45:$N$47,5,FALSE),0)))</f>
        <v>4.6685611442644692</v>
      </c>
      <c r="FV114" s="315">
        <f t="shared" si="139"/>
        <v>43251</v>
      </c>
      <c r="FW114" s="88">
        <f>VLOOKUP(FV114,'Price Data'!$B$4:$AD$1048576,MATCH(GA$4,'Price Data'!$B$2:$AE$2,0),FALSE)</f>
        <v>108.84</v>
      </c>
      <c r="FX114" s="5">
        <f t="shared" si="222"/>
        <v>0</v>
      </c>
      <c r="FY114" s="79"/>
      <c r="FZ114" s="212" t="str">
        <f>IF(FX114&gt;0,(FX114+SUM(FY$11:FY114))/FW$6-1,"N/A")</f>
        <v>N/A</v>
      </c>
      <c r="GA114" s="344">
        <f>IF(VLOOKUP(GA$4,Transactions!$C$26:$M$34,7,FALSE)&gt;FV114,0,IF(IFERROR(VLOOKUP(GA$4,Transactions!$C$45:$N151,8,FALSE),0)&gt;FV114,VLOOKUP(GA$4,Transactions!$C$26:$M$34,5,FALSE),VLOOKUP(GA$4,Transactions!$C$26:$M$34,5,FALSE)-IFERROR(VLOOKUP(GA$4,Transactions!$C$45:$N$47,5,FALSE),0)))</f>
        <v>0</v>
      </c>
      <c r="GD114" s="315">
        <f t="shared" si="140"/>
        <v>43251</v>
      </c>
      <c r="GE114" s="88">
        <f>VLOOKUP(GD114,'Price Data'!$B$4:$AD$1048576,MATCH(GI$4,'Price Data'!$B$2:$AE$2,0),FALSE)</f>
        <v>1610.67</v>
      </c>
      <c r="GF114" s="5">
        <f t="shared" si="223"/>
        <v>1610.67</v>
      </c>
      <c r="GH114" s="212">
        <f>IF(GF114&gt;0,(GF114+SUM(GG$11:GG114))/GE$6-1,"N/A")</f>
        <v>1.7627324247995624E-2</v>
      </c>
      <c r="GI114" s="374">
        <v>0.5</v>
      </c>
      <c r="GK114" s="315">
        <f t="shared" si="141"/>
        <v>43251</v>
      </c>
      <c r="GL114" s="88">
        <f>VLOOKUP(GK114,'Price Data'!$B$4:$AD$1048576,MATCH(GP$4,'Price Data'!$B$2:$AE$2,0),FALSE)</f>
        <v>2092.92</v>
      </c>
      <c r="GM114" s="5">
        <f t="shared" si="112"/>
        <v>2092.92</v>
      </c>
      <c r="GN114" s="79"/>
      <c r="GO114" s="212">
        <f>IF(GM114&gt;0,(GM114+SUM(GN$11:GN114))/GL$6-1,"N/A")</f>
        <v>-5.0060614704412476E-3</v>
      </c>
      <c r="GP114" s="374">
        <v>0.2</v>
      </c>
      <c r="GR114" s="315">
        <f t="shared" si="142"/>
        <v>43251</v>
      </c>
      <c r="GS114" s="88">
        <f>VLOOKUP(GR114,'Price Data'!$B$4:$AD$1048576,MATCH(GW$4,'Price Data'!$B$2:$AE$2,0),FALSE)</f>
        <v>2015.76</v>
      </c>
      <c r="GT114" s="5">
        <f t="shared" si="224"/>
        <v>2015.76</v>
      </c>
      <c r="GV114" s="212">
        <f>IF(GT114&gt;0,(GT114+SUM(GU$11:GU114))/GS$6-1,"N/A")</f>
        <v>-1.4958194265944025E-2</v>
      </c>
      <c r="GW114" s="374">
        <v>0.3</v>
      </c>
    </row>
    <row r="115" spans="1:205" x14ac:dyDescent="0.25">
      <c r="A115">
        <v>105</v>
      </c>
      <c r="B115" s="315">
        <f>'Price Data'!B109</f>
        <v>43252</v>
      </c>
      <c r="C115" s="200">
        <f t="shared" si="143"/>
        <v>22112.91714342979</v>
      </c>
      <c r="D115" s="200">
        <f t="shared" si="113"/>
        <v>0</v>
      </c>
      <c r="E115" s="200">
        <f t="shared" si="198"/>
        <v>6053.309839872325</v>
      </c>
      <c r="F115" s="200">
        <f t="shared" si="114"/>
        <v>10.159852556400363</v>
      </c>
      <c r="I115" s="315">
        <f t="shared" si="115"/>
        <v>43252</v>
      </c>
      <c r="J115" s="88">
        <f>VLOOKUP(I115,'Price Data'!$B$4:$AD$1048576,MATCH(N$4,'Price Data'!$B$2:$AE$2,0),FALSE)</f>
        <v>64.069999999999993</v>
      </c>
      <c r="K115" s="5">
        <f t="shared" si="86"/>
        <v>0</v>
      </c>
      <c r="M115" s="212" t="str">
        <f>IF(K115&gt;0,(K115+SUM(L$11:L115))/J$6-1,"N/A")</f>
        <v>N/A</v>
      </c>
      <c r="N115" s="344">
        <f>IF(VLOOKUP(N$4,Transactions!$C$5:$M$23,7,FALSE)&gt;I115,0,IF(IFERROR(VLOOKUP(N$4,Transactions!$C$39:$N$42,8,FALSE),0)&gt;I115,VLOOKUP(N$4,Transactions!$C$5:$M$23,5,FALSE),VLOOKUP(N$4,Transactions!$C$5:$M$23,5,FALSE)-IFERROR(VLOOKUP(N$4,Transactions!$C$39:$N$42,5,FALSE),0)))</f>
        <v>0</v>
      </c>
      <c r="P115" s="315">
        <f t="shared" si="116"/>
        <v>43252</v>
      </c>
      <c r="Q115" s="88">
        <f>VLOOKUP(P115,'Price Data'!$B$4:$AD$1048576,MATCH(U$4,'Price Data'!$B$2:$AE$2,0),FALSE)</f>
        <v>59.07</v>
      </c>
      <c r="R115" s="5">
        <f t="shared" si="199"/>
        <v>59.07</v>
      </c>
      <c r="T115" s="212">
        <f>IF(R115&gt;0,(R115+SUM(S$11:S115))/Q$6-1,"N/A")</f>
        <v>4.0881057268722376E-2</v>
      </c>
      <c r="U115" s="344">
        <f>IF(VLOOKUP(U$4,Transactions!$C$5:$M$23,7,FALSE)&gt;P115,0,IF(IFERROR(VLOOKUP(U$4,Transactions!$C$39:$N$42,8,FALSE),0)&gt;P115,VLOOKUP(U$4,Transactions!$C$5:$M$23,5,FALSE),VLOOKUP(U$4,Transactions!$C$5:$M$23,5,FALSE)-IFERROR(VLOOKUP(U$4,Transactions!$C$39:$N$42,5,FALSE),0)))</f>
        <v>20</v>
      </c>
      <c r="W115" s="315">
        <f t="shared" si="117"/>
        <v>43252</v>
      </c>
      <c r="X115" s="88">
        <f>VLOOKUP(W115,'Price Data'!$B$4:$AD$1048576,MATCH(AB$4,'Price Data'!$B$2:$AE$2,0),FALSE)</f>
        <v>99.36</v>
      </c>
      <c r="Y115" s="5">
        <f t="shared" si="200"/>
        <v>99.36</v>
      </c>
      <c r="Z115" s="79"/>
      <c r="AA115" s="212">
        <f>IF(Y115&gt;0,(Y115+SUM(Z$11:Z115))/X$6-1,"N/A")</f>
        <v>-1.4383493701021766E-2</v>
      </c>
      <c r="AB115" s="344">
        <f>IF(VLOOKUP(AB$4,Transactions!$C$5:$M$23,7,FALSE)&gt;W115,0,IF(IFERROR(VLOOKUP(AB$4,Transactions!$C$39:$N$42,8,FALSE),0)&gt;W115,VLOOKUP(AB$4,Transactions!$C$5:$M$23,5,FALSE),VLOOKUP(AB$4,Transactions!$C$5:$M$23,5,FALSE)-IFERROR(VLOOKUP(AB$4,Transactions!$C$39:$N$42,5,FALSE),0)))</f>
        <v>12</v>
      </c>
      <c r="AD115" s="315">
        <f t="shared" si="118"/>
        <v>43252</v>
      </c>
      <c r="AE115" s="88">
        <f>VLOOKUP(AD115,'Price Data'!$B$4:$AD$1048576,MATCH(AI$4,'Price Data'!$B$2:$AE$2,0),FALSE)</f>
        <v>68.09</v>
      </c>
      <c r="AF115" s="5">
        <f t="shared" si="201"/>
        <v>68.09</v>
      </c>
      <c r="AG115" s="79"/>
      <c r="AH115" s="212">
        <f>IF(AF115&gt;0,(AF115+SUM(AG$11:AG115))/AE$6-1,"N/A")</f>
        <v>-6.2251474016180031E-2</v>
      </c>
      <c r="AI115" s="344">
        <f>IF(VLOOKUP(AI$4,Transactions!$C$5:$M$23,7,FALSE)&gt;AD115,0,IF(IFERROR(VLOOKUP(AI$4,Transactions!$C$39:$N$42,8,FALSE),0)&gt;AD115,VLOOKUP(AI$4,Transactions!$C$5:$M$23,5,FALSE),VLOOKUP(AI$4,Transactions!$C$5:$M$23,5,FALSE)-IFERROR(VLOOKUP(AI$4,Transactions!$C$39:$N$42,5,FALSE),0)))</f>
        <v>16</v>
      </c>
      <c r="AK115" s="315">
        <f t="shared" si="119"/>
        <v>43252</v>
      </c>
      <c r="AL115" s="88">
        <f>VLOOKUP(AK115,'Price Data'!$B$4:$AD$1048576,MATCH(AP$4,'Price Data'!$B$2:$AE$2,0),FALSE)</f>
        <v>479.25</v>
      </c>
      <c r="AM115" s="5">
        <f t="shared" si="202"/>
        <v>479.25</v>
      </c>
      <c r="AN115" s="79"/>
      <c r="AO115" s="212">
        <f>IF(AM115&gt;0,(AM115+SUM(AN$11:AN115))/AL$6-1,"N/A")</f>
        <v>0.14966655471861046</v>
      </c>
      <c r="AP115" s="344">
        <f>IF(VLOOKUP(AP$4,Transactions!$C$5:$M$23,7,FALSE)&gt;AK115,0,IF(IFERROR(VLOOKUP(AP$4,Transactions!$C$39:$N$42,8,FALSE),0)&gt;AK115,VLOOKUP(AP$4,Transactions!$C$5:$M$23,5,FALSE),VLOOKUP(AP$4,Transactions!$C$5:$M$23,5,FALSE)-IFERROR(VLOOKUP(AP$4,Transactions!$C$39:$N$42,5,FALSE),0)))</f>
        <v>3</v>
      </c>
      <c r="AR115" s="315">
        <f t="shared" si="120"/>
        <v>43252</v>
      </c>
      <c r="AS115" s="88">
        <f>VLOOKUP(AR115,'Price Data'!$B$4:$AD$1048576,MATCH(AW$4,'Price Data'!$B$2:$AE$2,0),FALSE)</f>
        <v>98.05</v>
      </c>
      <c r="AT115" s="5">
        <f t="shared" si="203"/>
        <v>98.05</v>
      </c>
      <c r="AU115" s="79"/>
      <c r="AV115" s="212">
        <f>IF(AT115&gt;0,(AT115+SUM(AU$11:AU115))/AS$6-1,"N/A")</f>
        <v>4.4409282700421882E-2</v>
      </c>
      <c r="AW115" s="344">
        <f>IF(VLOOKUP(AW$4,Transactions!$C$5:$M$23,7,FALSE)&gt;AR115,0,IF(IFERROR(VLOOKUP(AW$4,Transactions!$C$39:$N$42,8,FALSE),0)&gt;AR115,VLOOKUP(AW$4,Transactions!$C$5:$M$23,5,FALSE),VLOOKUP(AW$4,Transactions!$C$5:$M$23,5,FALSE)-IFERROR(VLOOKUP(AW$4,Transactions!$C$39:$N$42,5,FALSE),0)))</f>
        <v>10</v>
      </c>
      <c r="AY115" s="315">
        <f t="shared" si="121"/>
        <v>43252</v>
      </c>
      <c r="AZ115" s="88">
        <f>VLOOKUP(AY115,'Price Data'!$B$4:$AD$1048576,MATCH(BD$4,'Price Data'!$B$2:$AE$2,0),FALSE)</f>
        <v>130.52000000000001</v>
      </c>
      <c r="BA115" s="5">
        <f t="shared" si="204"/>
        <v>130.52000000000001</v>
      </c>
      <c r="BB115" s="79"/>
      <c r="BC115" s="212">
        <f>IF(BA115&gt;0,(BA115+SUM(BB$11:BB115))/AZ$6-1,"N/A")</f>
        <v>0.12614322691975843</v>
      </c>
      <c r="BD115" s="344">
        <f>IF(VLOOKUP(BD$4,Transactions!$C$5:$M$23,7,FALSE)&gt;AY115,0,IF(IFERROR(VLOOKUP(BD$4,Transactions!$C$39:$N$42,8,FALSE),0)&gt;AY115,VLOOKUP(BD$4,Transactions!$C$5:$M$23,5,FALSE),VLOOKUP(BD$4,Transactions!$C$5:$M$23,5,FALSE)-IFERROR(VLOOKUP(BD$4,Transactions!$C$39:$N$42,5,FALSE),0)))</f>
        <v>9</v>
      </c>
      <c r="BF115" s="315">
        <f t="shared" si="122"/>
        <v>43252</v>
      </c>
      <c r="BG115" s="88">
        <f>VLOOKUP(BF115,'Price Data'!$B$4:$AD$1048576,MATCH(BK$4,'Price Data'!$B$2:$AE$2,0),FALSE)</f>
        <v>53.13</v>
      </c>
      <c r="BH115" s="5">
        <f t="shared" si="205"/>
        <v>53.13</v>
      </c>
      <c r="BI115" s="79"/>
      <c r="BJ115" s="212">
        <f>IF(BH115&gt;0,(BH115+SUM(BI$11:BI115))/BG$6-1,"N/A")</f>
        <v>-0.11994125326370764</v>
      </c>
      <c r="BK115" s="344">
        <f>IF(VLOOKUP(BK$4,Transactions!$C$5:$M$23,7,FALSE)&gt;BF115,0,IF(IFERROR(VLOOKUP(BK$4,Transactions!$C$39:$N$42,8,FALSE),0)&gt;BF115,VLOOKUP(BK$4,Transactions!$C$5:$M$23,5,FALSE),VLOOKUP(BK$4,Transactions!$C$5:$M$23,5,FALSE)-IFERROR(VLOOKUP(BK$4,Transactions!$C$39:$N$42,5,FALSE),0)))</f>
        <v>10</v>
      </c>
      <c r="BM115" s="315">
        <f t="shared" si="123"/>
        <v>43252</v>
      </c>
      <c r="BN115" s="88">
        <f>VLOOKUP(BM115,'Price Data'!$B$4:$AD$1048576,MATCH(BR$4,'Price Data'!$B$2:$AE$2,0),FALSE)</f>
        <v>52.24</v>
      </c>
      <c r="BO115" s="5">
        <f t="shared" si="206"/>
        <v>52.24</v>
      </c>
      <c r="BP115" s="79"/>
      <c r="BQ115" s="212">
        <f>IF(BO115&gt;0,(BO115+SUM(BP$11:BP115))/BN$6-1,"N/A")</f>
        <v>2.7777777777777901E-2</v>
      </c>
      <c r="BR115" s="344">
        <f>IF(VLOOKUP(BR$4,Transactions!$C$5:$M$23,7,FALSE)&gt;BM115,0,IF(IFERROR(VLOOKUP(BR$4,Transactions!$C$39:$N$42,8,FALSE),0)&gt;BM115,VLOOKUP(BR$4,Transactions!$C$5:$M$23,5,FALSE),VLOOKUP(BR$4,Transactions!$C$5:$M$23,5,FALSE)-IFERROR(VLOOKUP(BR$4,Transactions!$C$39:$N$42,5,FALSE),0)))</f>
        <v>12</v>
      </c>
      <c r="BT115" s="315">
        <f t="shared" si="124"/>
        <v>43252</v>
      </c>
      <c r="BU115" s="88">
        <f>VLOOKUP(BT115,'Price Data'!$B$4:$AD$1048576,MATCH(BY$4,'Price Data'!$B$2:$AE$2,0),FALSE)</f>
        <v>87.09</v>
      </c>
      <c r="BV115" s="5">
        <f t="shared" si="207"/>
        <v>87.09</v>
      </c>
      <c r="BW115" s="79"/>
      <c r="BX115" s="212">
        <f>IF(BV115&gt;0,(BV115+SUM(BW$11:BW115))/BU$6-1,"N/A")</f>
        <v>-2.8606007261524846E-2</v>
      </c>
      <c r="BY115" s="344">
        <f>IF(VLOOKUP(BY$4,Transactions!$C$5:$M$23,7,FALSE)&gt;BT115,0,IF(IFERROR(VLOOKUP(BY$4,Transactions!$C$39:$N$42,8,FALSE),0)&gt;BT115,VLOOKUP(BY$4,Transactions!$C$5:$M$23,5,FALSE),VLOOKUP(BY$4,Transactions!$C$5:$M$23,5,FALSE)-IFERROR(VLOOKUP(BY$4,Transactions!$C$39:$N$42,5,FALSE),0)))</f>
        <v>11</v>
      </c>
      <c r="CA115" s="315">
        <f t="shared" si="125"/>
        <v>43252</v>
      </c>
      <c r="CB115" s="88">
        <f>VLOOKUP(CA115,'Price Data'!$B$4:$AD$1048576,MATCH(CF$4,'Price Data'!$B$2:$AE$2,0),FALSE)</f>
        <v>222.75</v>
      </c>
      <c r="CC115" s="5">
        <f t="shared" si="208"/>
        <v>222.75</v>
      </c>
      <c r="CD115" s="79"/>
      <c r="CE115" s="212">
        <f>IF(CC115&gt;0,(CC115+SUM(CD$11:CD115))/CB$6-1,"N/A")</f>
        <v>-1.995012468827928E-2</v>
      </c>
      <c r="CF115" s="344">
        <f>IF(VLOOKUP(CF$4,Transactions!$C$5:$M$23,7,FALSE)&gt;CA115,0,IF(IFERROR(VLOOKUP(CF$4,Transactions!$C$39:$N$42,8,FALSE),0)&gt;CA115,VLOOKUP(CF$4,Transactions!$C$5:$M$23,5,FALSE),VLOOKUP(CF$4,Transactions!$C$5:$M$23,5,FALSE)-IFERROR(VLOOKUP(CF$4,Transactions!$C$39:$N$42,5,FALSE),0)))</f>
        <v>6</v>
      </c>
      <c r="CH115" s="315">
        <f t="shared" si="126"/>
        <v>43252</v>
      </c>
      <c r="CI115" s="88">
        <f>VLOOKUP(CH115,'Price Data'!$B$4:$AD$1048576,MATCH(CM$4,'Price Data'!$B$2:$AE$2,0),FALSE)</f>
        <v>83.25</v>
      </c>
      <c r="CJ115" s="5">
        <f t="shared" si="209"/>
        <v>83.25</v>
      </c>
      <c r="CK115" s="79"/>
      <c r="CL115" s="212">
        <f>IF(CJ115&gt;0,(CJ115+SUM(CK$11:CK115))/CI$6-1,"N/A")</f>
        <v>0.13080684596577008</v>
      </c>
      <c r="CM115" s="344">
        <f>IF(VLOOKUP(CM$4,Transactions!$C$5:$M$23,7,FALSE)&gt;CH115,0,IF(IFERROR(VLOOKUP(CM$4,Transactions!$C$39:$N$42,8,FALSE),0)&gt;CH115,VLOOKUP(CM$4,Transactions!$C$5:$M$23,5,FALSE),VLOOKUP(CM$4,Transactions!$C$5:$M$23,5,FALSE)-IFERROR(VLOOKUP(CM$4,Transactions!$C$39:$N$42,5,FALSE),0)))</f>
        <v>19</v>
      </c>
      <c r="CO115" s="315">
        <f t="shared" si="127"/>
        <v>43252</v>
      </c>
      <c r="CP115" s="88">
        <f>VLOOKUP(CO115,'Price Data'!$B$4:$AD$1048576,MATCH(CT$4,'Price Data'!$B$2:$AE$2,0),FALSE)</f>
        <v>133.30000000000001</v>
      </c>
      <c r="CQ115" s="5">
        <f t="shared" si="210"/>
        <v>133.30000000000001</v>
      </c>
      <c r="CR115" s="79"/>
      <c r="CS115" s="212">
        <f>IF(CQ115&gt;0,(CQ115+SUM(CR$11:CR115))/CP$6-1,"N/A")</f>
        <v>0.18903524385902482</v>
      </c>
      <c r="CT115" s="344">
        <f>IF(VLOOKUP(CT$4,Transactions!$C$5:$M$23,7,FALSE)&gt;CO115,0,IF(IFERROR(VLOOKUP(CT$4,Transactions!$C$39:$N$42,8,FALSE),0)&gt;CO115,VLOOKUP(CT$4,Transactions!$C$5:$M$23,5,FALSE),VLOOKUP(CT$4,Transactions!$C$5:$M$23,5,FALSE)-IFERROR(VLOOKUP(CT$4,Transactions!$C$39:$N$42,5,FALSE),0)))</f>
        <v>7</v>
      </c>
      <c r="CV115" s="315">
        <f t="shared" si="128"/>
        <v>43252</v>
      </c>
      <c r="CW115" s="88">
        <f>VLOOKUP(CV115,'Price Data'!$B$4:$AD$1048576,MATCH(DA$4,'Price Data'!$B$2:$AE$2,0),FALSE)</f>
        <v>201.06</v>
      </c>
      <c r="CX115" s="5">
        <f t="shared" si="211"/>
        <v>201.06</v>
      </c>
      <c r="CY115" s="79"/>
      <c r="CZ115" s="212">
        <f>IF(CX115&gt;0,(CX115+SUM(CY$11:CY115))/CW$6-1,"N/A")</f>
        <v>7.1064802509170244E-2</v>
      </c>
      <c r="DA115" s="344">
        <f>IF(VLOOKUP(DA$4,Transactions!$C$5:$M$23,7,FALSE)&gt;CV115,0,IF(IFERROR(VLOOKUP(DA$4,Transactions!$C$39:$N$42,8,FALSE),0)&gt;CV115,VLOOKUP(DA$4,Transactions!$C$5:$M$23,5,FALSE),VLOOKUP(DA$4,Transactions!$C$5:$M$23,5,FALSE)-IFERROR(VLOOKUP(DA$4,Transactions!$C$39:$N$42,5,FALSE),0)))</f>
        <v>9.4038062835574934</v>
      </c>
      <c r="DC115" s="315">
        <f t="shared" si="129"/>
        <v>43252</v>
      </c>
      <c r="DD115" s="88">
        <f>VLOOKUP(DC115,'Price Data'!$B$4:$AD$1048576,MATCH(DH$4,'Price Data'!$B$2:$AE$2,0),FALSE)</f>
        <v>162.87</v>
      </c>
      <c r="DE115" s="5">
        <f t="shared" si="212"/>
        <v>162.87</v>
      </c>
      <c r="DF115" s="79"/>
      <c r="DG115" s="212">
        <f>IF(DE115&gt;0,(DE115+SUM(DF$11:DF115))/DD$6-1,"N/A")</f>
        <v>3.3792754631093214E-2</v>
      </c>
      <c r="DH115" s="344">
        <f>IF(VLOOKUP(DH$4,Transactions!$C$5:$M$23,7,FALSE)&gt;DC115,0,IF(IFERROR(VLOOKUP(DH$4,Transactions!$C$39:$N$42,8,FALSE),0)&gt;DC115,VLOOKUP(DH$4,Transactions!$C$5:$M$23,5,FALSE),VLOOKUP(DH$4,Transactions!$C$5:$M$23,5,FALSE)-IFERROR(VLOOKUP(DH$4,Transactions!$C$39:$N$42,5,FALSE),0)))</f>
        <v>17.508490526540918</v>
      </c>
      <c r="DJ115" s="315">
        <f t="shared" si="130"/>
        <v>43252</v>
      </c>
      <c r="DK115" s="88">
        <f>VLOOKUP(DJ115,'Price Data'!$B$4:$AD$1048576,MATCH(DO$4,'Price Data'!$B$2:$AE$2,0),FALSE)</f>
        <v>253.6</v>
      </c>
      <c r="DL115" s="5">
        <f t="shared" si="213"/>
        <v>253.6</v>
      </c>
      <c r="DN115" s="212">
        <f>IF(DL115&gt;0,(DL115+SUM(DM$11:DM115))/DK$6-1,"N/A")</f>
        <v>1.8477694496773278E-2</v>
      </c>
      <c r="DO115" s="344">
        <f>IF(VLOOKUP(DO$4,Transactions!$C$5:$M$23,7,FALSE)&gt;DJ115,0,IF(IFERROR(VLOOKUP(DO$4,Transactions!$C$39:$N$42,8,FALSE),0)&gt;DJ115,VLOOKUP(DO$4,Transactions!$C$5:$M$23,5,FALSE),VLOOKUP(DO$4,Transactions!$C$5:$M$23,5,FALSE)-IFERROR(VLOOKUP(DO$4,Transactions!$C$39:$N$42,5,FALSE),0)))</f>
        <v>8</v>
      </c>
      <c r="DQ115" s="315">
        <f t="shared" si="131"/>
        <v>43252</v>
      </c>
      <c r="DR115" s="88">
        <f>VLOOKUP(DQ115,'Price Data'!$B$4:$AD$1048576,MATCH(DV$4,'Price Data'!$B$2:$AE$2,0),FALSE)</f>
        <v>100.79</v>
      </c>
      <c r="DS115" s="5">
        <f t="shared" si="214"/>
        <v>100.79</v>
      </c>
      <c r="DT115" s="79"/>
      <c r="DU115" s="212">
        <f>IF(DS115&gt;0,(DS115+SUM(DT$11:DT115))/DR$6-1,"N/A")</f>
        <v>0.18809913490764552</v>
      </c>
      <c r="DV115" s="344">
        <f>IF(VLOOKUP(DV$4,Transactions!$C$5:$M$23,7,FALSE)&gt;DQ115,0,IF(IFERROR(VLOOKUP(DV$4,Transactions!$C$39:$N$42,8,FALSE),0)&gt;DQ115,VLOOKUP(DV$4,Transactions!$C$5:$M$23,5,FALSE),VLOOKUP(DV$4,Transactions!$C$5:$M$23,5,FALSE)-IFERROR(VLOOKUP(DV$4,Transactions!$C$39:$N$42,5,FALSE),0)))</f>
        <v>23</v>
      </c>
      <c r="DX115" s="315">
        <f t="shared" si="132"/>
        <v>43252</v>
      </c>
      <c r="DY115" s="88">
        <f>VLOOKUP(DX115,'Price Data'!$B$4:$AD$1048576,MATCH(EC$4,'Price Data'!$B$2:$AE$2,0),FALSE)</f>
        <v>72.760000000000005</v>
      </c>
      <c r="DZ115" s="5">
        <f t="shared" si="215"/>
        <v>0</v>
      </c>
      <c r="EA115" s="79"/>
      <c r="EB115" s="212" t="str">
        <f>IF(DZ115&gt;0,(DZ115+SUM(EA$11:EA115))/DY$6-1,"N/A")</f>
        <v>N/A</v>
      </c>
      <c r="EC115" s="344">
        <f>IF(VLOOKUP(EC$4,Transactions!$C$5:$M$23,7,FALSE)&gt;DX115,0,IF(IFERROR(VLOOKUP(EC$4,Transactions!$C$39:$N$42,8,FALSE),0)&gt;DX115,VLOOKUP(EC$4,Transactions!$C$5:$M$23,5,FALSE),VLOOKUP(EC$4,Transactions!$C$5:$M$23,5,FALSE)-IFERROR(VLOOKUP(EC$4,Transactions!$C$39:$N$42,5,FALSE),0)))</f>
        <v>0</v>
      </c>
      <c r="EF115" s="315">
        <f t="shared" si="133"/>
        <v>43252</v>
      </c>
      <c r="EG115" s="88">
        <f>VLOOKUP(EF115,'Price Data'!$B$4:$AD$1048576,MATCH(EK$4,'Price Data'!$B$2:$AE$2,0),FALSE)</f>
        <v>10.75</v>
      </c>
      <c r="EH115" s="5">
        <f t="shared" si="216"/>
        <v>10.75</v>
      </c>
      <c r="EI115" s="79"/>
      <c r="EJ115" s="212">
        <f>IF(EH115&gt;0,(EH115+SUM(EI$11:EI115))/EG$6-1,"N/A")</f>
        <v>2.2304832713755385E-3</v>
      </c>
      <c r="EK115" s="344">
        <f>IF(VLOOKUP(EK$4,Transactions!$C$26:$M$34,7,FALSE)&gt;EF115,0,IF(IFERROR(VLOOKUP(EK$4,Transactions!$C$45:$N152,8,FALSE),0)&gt;EF115,VLOOKUP(EK$4,Transactions!$C$26:$M$34,5,FALSE),VLOOKUP(EK$4,Transactions!$C$26:$M$34,5,FALSE)-IFERROR(VLOOKUP(EK$4,Transactions!$C$45:$N$47,5,FALSE),0)))</f>
        <v>181.2267657992565</v>
      </c>
      <c r="EM115" s="315">
        <f t="shared" si="134"/>
        <v>43252</v>
      </c>
      <c r="EN115" s="88">
        <f>VLOOKUP(EM115,'Price Data'!$B$4:$AD$1048576,MATCH(ER$4,'Price Data'!$B$2:$AE$2,0),FALSE)</f>
        <v>85.19</v>
      </c>
      <c r="EO115" s="5">
        <f t="shared" si="217"/>
        <v>85.19</v>
      </c>
      <c r="EP115" s="79">
        <v>0.38400000000000001</v>
      </c>
      <c r="EQ115" s="212">
        <f>IF(EO115&gt;0,(EO115+SUM(EP$11:EP115))/EN$6-1,"N/A")</f>
        <v>-3.0598212239285605E-3</v>
      </c>
      <c r="ER115" s="344">
        <f>IF(VLOOKUP(ER$4,Transactions!$C$26:$M$34,7,FALSE)&gt;EM115,0,IF(IFERROR(VLOOKUP(ER$4,Transactions!$C$45:$N152,8,FALSE),0)&gt;EM115,VLOOKUP(ER$4,Transactions!$C$26:$M$34,5,FALSE),VLOOKUP(ER$4,Transactions!$C$26:$M$34,5,FALSE)-IFERROR(VLOOKUP(ER$4,Transactions!$C$45:$N$47,5,FALSE),0)))</f>
        <v>0</v>
      </c>
      <c r="ET115" s="315">
        <f t="shared" si="135"/>
        <v>43252</v>
      </c>
      <c r="EU115" s="88">
        <f>VLOOKUP(ET115,'Price Data'!$B$4:$AD$1048576,MATCH(EY$4,'Price Data'!$B$2:$AE$2,0),FALSE)</f>
        <v>83.5</v>
      </c>
      <c r="EV115" s="5">
        <f t="shared" si="218"/>
        <v>83.5</v>
      </c>
      <c r="EW115" s="79">
        <v>0.255</v>
      </c>
      <c r="EX115" s="212">
        <f>IF(EV115&gt;0,(EV115+SUM(EW$11:EW115))/EU$6-1,"N/A")</f>
        <v>-3.0724339169241333E-2</v>
      </c>
      <c r="EY115" s="344">
        <f>IF(VLOOKUP(EY$4,Transactions!$C$26:$M$34,7,FALSE)&gt;ET115,0,IF(IFERROR(VLOOKUP(EY$4,Transactions!$C$45:$N152,8,FALSE),0)&gt;ET115,VLOOKUP(EY$4,Transactions!$C$26:$M$34,5,FALSE),VLOOKUP(EY$4,Transactions!$C$26:$M$34,5,FALSE)-IFERROR(VLOOKUP(EY$4,Transactions!$C$45:$N$47,5,FALSE),0)))</f>
        <v>12.608879734523402</v>
      </c>
      <c r="FA115" s="315">
        <f t="shared" si="136"/>
        <v>43252</v>
      </c>
      <c r="FB115" s="88">
        <f>VLOOKUP(FA115,'Price Data'!$B$4:$AD$1048576,MATCH(FF$4,'Price Data'!$B$2:$AE$2,0),FALSE)</f>
        <v>49.93</v>
      </c>
      <c r="FC115" s="5">
        <f t="shared" si="219"/>
        <v>49.93</v>
      </c>
      <c r="FD115" s="79">
        <v>0.111</v>
      </c>
      <c r="FE115" s="212">
        <f>IF(FC115&gt;0,(FC115+SUM(FD$11:FD115))/FB$6-1,"N/A")</f>
        <v>-1.5350107275209801E-2</v>
      </c>
      <c r="FF115" s="344">
        <f>IF(VLOOKUP(FF$4,Transactions!$C$26:$M$34,7,FALSE)&gt;FA115,0,IF(IFERROR(VLOOKUP(FF$4,Transactions!$C$45:$N152,8,FALSE),0)&gt;FA115,VLOOKUP(FF$4,Transactions!$C$26:$M$34,5,FALSE),VLOOKUP(FF$4,Transactions!$C$26:$M$34,5,FALSE)-IFERROR(VLOOKUP(FF$4,Transactions!$C$45:$N$47,5,FALSE),0)))</f>
        <v>20.356738833625901</v>
      </c>
      <c r="FH115" s="315">
        <f t="shared" si="137"/>
        <v>43252</v>
      </c>
      <c r="FI115" s="88">
        <f>VLOOKUP(FH115,'Price Data'!$B$4:$AD$1048576,MATCH(FM$4,'Price Data'!$B$2:$AE$2,0),FALSE)</f>
        <v>24.18</v>
      </c>
      <c r="FJ115" s="5">
        <f t="shared" si="220"/>
        <v>24.18</v>
      </c>
      <c r="FK115" s="79">
        <v>5.8000000000000003E-2</v>
      </c>
      <c r="FL115" s="212">
        <f>IF(FJ115&gt;0,(FJ115+SUM(FK$11:FK115))/FI$6-1,"N/A")</f>
        <v>2.2997946611909015E-3</v>
      </c>
      <c r="FM115" s="344">
        <f>IF(VLOOKUP(FM$4,Transactions!$C$26:$M$34,7,FALSE)&gt;FH115,0,IF(IFERROR(VLOOKUP(FM$4,Transactions!$C$45:$N152,8,FALSE),0)&gt;FH115,VLOOKUP(FM$4,Transactions!$C$26:$M$34,5,FALSE),VLOOKUP(FM$4,Transactions!$C$26:$M$34,5,FALSE)-IFERROR(VLOOKUP(FM$4,Transactions!$C$45:$N$47,5,FALSE),0)))</f>
        <v>64.516221765913755</v>
      </c>
      <c r="FO115" s="315">
        <f t="shared" si="138"/>
        <v>43252</v>
      </c>
      <c r="FP115" s="88">
        <f>VLOOKUP(FO115,'Price Data'!$B$4:$AD$1048576,MATCH(FT$4,'Price Data'!$B$2:$AE$2,0),FALSE)</f>
        <v>101.93</v>
      </c>
      <c r="FQ115" s="5">
        <f t="shared" si="221"/>
        <v>101.93</v>
      </c>
      <c r="FR115" s="79">
        <v>0.20200000000000001</v>
      </c>
      <c r="FS115" s="212">
        <f>IF(FQ115&gt;0,(FQ115+SUM(FR$11:FR115))/FP$6-1,"N/A")</f>
        <v>-2.6001705029837896E-2</v>
      </c>
      <c r="FT115" s="344">
        <f>IF(VLOOKUP(FT$4,Transactions!$C$26:$M$34,7,FALSE)&gt;FO115,0,IF(IFERROR(VLOOKUP(FT$4,Transactions!$C$45:$N152,8,FALSE),0)&gt;FO115,VLOOKUP(FT$4,Transactions!$C$26:$M$34,5,FALSE),VLOOKUP(FT$4,Transactions!$C$26:$M$34,5,FALSE)-IFERROR(VLOOKUP(FT$4,Transactions!$C$45:$N$47,5,FALSE),0)))</f>
        <v>4.6685611442644692</v>
      </c>
      <c r="FV115" s="315">
        <f t="shared" si="139"/>
        <v>43252</v>
      </c>
      <c r="FW115" s="88">
        <f>VLOOKUP(FV115,'Price Data'!$B$4:$AD$1048576,MATCH(GA$4,'Price Data'!$B$2:$AE$2,0),FALSE)</f>
        <v>108</v>
      </c>
      <c r="FX115" s="5">
        <f t="shared" si="222"/>
        <v>0</v>
      </c>
      <c r="FY115" s="79"/>
      <c r="FZ115" s="212" t="str">
        <f>IF(FX115&gt;0,(FX115+SUM(FY$11:FY115))/FW$6-1,"N/A")</f>
        <v>N/A</v>
      </c>
      <c r="GA115" s="344">
        <f>IF(VLOOKUP(GA$4,Transactions!$C$26:$M$34,7,FALSE)&gt;FV115,0,IF(IFERROR(VLOOKUP(GA$4,Transactions!$C$45:$N152,8,FALSE),0)&gt;FV115,VLOOKUP(GA$4,Transactions!$C$26:$M$34,5,FALSE),VLOOKUP(GA$4,Transactions!$C$26:$M$34,5,FALSE)-IFERROR(VLOOKUP(GA$4,Transactions!$C$45:$N$47,5,FALSE),0)))</f>
        <v>0</v>
      </c>
      <c r="GD115" s="315">
        <f t="shared" si="140"/>
        <v>43252</v>
      </c>
      <c r="GE115" s="88">
        <f>VLOOKUP(GD115,'Price Data'!$B$4:$AD$1048576,MATCH(GI$4,'Price Data'!$B$2:$AE$2,0),FALSE)</f>
        <v>1627.396</v>
      </c>
      <c r="GF115" s="5">
        <f t="shared" si="223"/>
        <v>1627.396</v>
      </c>
      <c r="GH115" s="212">
        <f>IF(GF115&gt;0,(GF115+SUM(GG$11:GG115))/GE$6-1,"N/A")</f>
        <v>2.8194873544482135E-2</v>
      </c>
      <c r="GI115" s="374">
        <v>0.5</v>
      </c>
      <c r="GK115" s="315">
        <f t="shared" si="141"/>
        <v>43252</v>
      </c>
      <c r="GL115" s="88">
        <f>VLOOKUP(GK115,'Price Data'!$B$4:$AD$1048576,MATCH(GP$4,'Price Data'!$B$2:$AE$2,0),FALSE)</f>
        <v>2109.19</v>
      </c>
      <c r="GM115" s="5">
        <f t="shared" si="112"/>
        <v>2109.19</v>
      </c>
      <c r="GN115" s="79"/>
      <c r="GO115" s="212">
        <f>IF(GM115&gt;0,(GM115+SUM(GN$11:GN115))/GL$6-1,"N/A")</f>
        <v>2.7288502222539979E-3</v>
      </c>
      <c r="GP115" s="374">
        <v>0.2</v>
      </c>
      <c r="GR115" s="315">
        <f t="shared" si="142"/>
        <v>43252</v>
      </c>
      <c r="GS115" s="88">
        <f>VLOOKUP(GR115,'Price Data'!$B$4:$AD$1048576,MATCH(GW$4,'Price Data'!$B$2:$AE$2,0),FALSE)</f>
        <v>2008.58</v>
      </c>
      <c r="GT115" s="5">
        <f t="shared" si="224"/>
        <v>2008.58</v>
      </c>
      <c r="GV115" s="212">
        <f>IF(GT115&gt;0,(GT115+SUM(GU$11:GU115))/GS$6-1,"N/A")</f>
        <v>-1.8466846171513396E-2</v>
      </c>
      <c r="GW115" s="374">
        <v>0.3</v>
      </c>
    </row>
    <row r="116" spans="1:205" x14ac:dyDescent="0.25">
      <c r="A116">
        <v>106</v>
      </c>
      <c r="B116" s="315">
        <f>'Price Data'!B110</f>
        <v>43255</v>
      </c>
      <c r="C116" s="200">
        <f t="shared" si="143"/>
        <v>22246.554138964344</v>
      </c>
      <c r="D116" s="200">
        <f t="shared" si="113"/>
        <v>0</v>
      </c>
      <c r="E116" s="200">
        <f t="shared" si="198"/>
        <v>6042.2002877036421</v>
      </c>
      <c r="F116" s="200">
        <f t="shared" si="114"/>
        <v>0</v>
      </c>
      <c r="I116" s="315">
        <f t="shared" si="115"/>
        <v>43255</v>
      </c>
      <c r="J116" s="88">
        <f>VLOOKUP(I116,'Price Data'!$B$4:$AD$1048576,MATCH(N$4,'Price Data'!$B$2:$AE$2,0),FALSE)</f>
        <v>64.099999999999994</v>
      </c>
      <c r="K116" s="5">
        <f t="shared" si="86"/>
        <v>0</v>
      </c>
      <c r="M116" s="212" t="str">
        <f>IF(K116&gt;0,(K116+SUM(L$11:L116))/J$6-1,"N/A")</f>
        <v>N/A</v>
      </c>
      <c r="N116" s="344">
        <f>IF(VLOOKUP(N$4,Transactions!$C$5:$M$23,7,FALSE)&gt;I116,0,IF(IFERROR(VLOOKUP(N$4,Transactions!$C$39:$N$42,8,FALSE),0)&gt;I116,VLOOKUP(N$4,Transactions!$C$5:$M$23,5,FALSE),VLOOKUP(N$4,Transactions!$C$5:$M$23,5,FALSE)-IFERROR(VLOOKUP(N$4,Transactions!$C$39:$N$42,5,FALSE),0)))</f>
        <v>0</v>
      </c>
      <c r="P116" s="315">
        <f t="shared" si="116"/>
        <v>43255</v>
      </c>
      <c r="Q116" s="88">
        <f>VLOOKUP(P116,'Price Data'!$B$4:$AD$1048576,MATCH(U$4,'Price Data'!$B$2:$AE$2,0),FALSE)</f>
        <v>59.41</v>
      </c>
      <c r="R116" s="5">
        <f t="shared" si="199"/>
        <v>59.41</v>
      </c>
      <c r="T116" s="212">
        <f>IF(R116&gt;0,(R116+SUM(S$11:S116))/Q$6-1,"N/A")</f>
        <v>4.687224669603518E-2</v>
      </c>
      <c r="U116" s="344">
        <f>IF(VLOOKUP(U$4,Transactions!$C$5:$M$23,7,FALSE)&gt;P116,0,IF(IFERROR(VLOOKUP(U$4,Transactions!$C$39:$N$42,8,FALSE),0)&gt;P116,VLOOKUP(U$4,Transactions!$C$5:$M$23,5,FALSE),VLOOKUP(U$4,Transactions!$C$5:$M$23,5,FALSE)-IFERROR(VLOOKUP(U$4,Transactions!$C$39:$N$42,5,FALSE),0)))</f>
        <v>20</v>
      </c>
      <c r="W116" s="315">
        <f t="shared" si="117"/>
        <v>43255</v>
      </c>
      <c r="X116" s="88">
        <f>VLOOKUP(W116,'Price Data'!$B$4:$AD$1048576,MATCH(AB$4,'Price Data'!$B$2:$AE$2,0),FALSE)</f>
        <v>100.24</v>
      </c>
      <c r="Y116" s="5">
        <f t="shared" si="200"/>
        <v>100.24</v>
      </c>
      <c r="Z116" s="79"/>
      <c r="AA116" s="212">
        <f>IF(Y116&gt;0,(Y116+SUM(Z$11:Z116))/X$6-1,"N/A")</f>
        <v>-5.6542009721258779E-3</v>
      </c>
      <c r="AB116" s="344">
        <f>IF(VLOOKUP(AB$4,Transactions!$C$5:$M$23,7,FALSE)&gt;W116,0,IF(IFERROR(VLOOKUP(AB$4,Transactions!$C$39:$N$42,8,FALSE),0)&gt;W116,VLOOKUP(AB$4,Transactions!$C$5:$M$23,5,FALSE),VLOOKUP(AB$4,Transactions!$C$5:$M$23,5,FALSE)-IFERROR(VLOOKUP(AB$4,Transactions!$C$39:$N$42,5,FALSE),0)))</f>
        <v>12</v>
      </c>
      <c r="AD116" s="315">
        <f t="shared" si="118"/>
        <v>43255</v>
      </c>
      <c r="AE116" s="88">
        <f>VLOOKUP(AD116,'Price Data'!$B$4:$AD$1048576,MATCH(AI$4,'Price Data'!$B$2:$AE$2,0),FALSE)</f>
        <v>68.599999999999994</v>
      </c>
      <c r="AF116" s="5">
        <f t="shared" si="201"/>
        <v>68.599999999999994</v>
      </c>
      <c r="AG116" s="79"/>
      <c r="AH116" s="212">
        <f>IF(AF116&gt;0,(AF116+SUM(AG$11:AG116))/AE$6-1,"N/A")</f>
        <v>-5.5258467023173163E-2</v>
      </c>
      <c r="AI116" s="344">
        <f>IF(VLOOKUP(AI$4,Transactions!$C$5:$M$23,7,FALSE)&gt;AD116,0,IF(IFERROR(VLOOKUP(AI$4,Transactions!$C$39:$N$42,8,FALSE),0)&gt;AD116,VLOOKUP(AI$4,Transactions!$C$5:$M$23,5,FALSE),VLOOKUP(AI$4,Transactions!$C$5:$M$23,5,FALSE)-IFERROR(VLOOKUP(AI$4,Transactions!$C$39:$N$42,5,FALSE),0)))</f>
        <v>16</v>
      </c>
      <c r="AK116" s="315">
        <f t="shared" si="119"/>
        <v>43255</v>
      </c>
      <c r="AL116" s="88">
        <f>VLOOKUP(AK116,'Price Data'!$B$4:$AD$1048576,MATCH(AP$4,'Price Data'!$B$2:$AE$2,0),FALSE)</f>
        <v>477.93</v>
      </c>
      <c r="AM116" s="5">
        <f t="shared" si="202"/>
        <v>477.93</v>
      </c>
      <c r="AN116" s="79"/>
      <c r="AO116" s="212">
        <f>IF(AM116&gt;0,(AM116+SUM(AN$11:AN116))/AL$6-1,"N/A")</f>
        <v>0.14650002398886919</v>
      </c>
      <c r="AP116" s="344">
        <f>IF(VLOOKUP(AP$4,Transactions!$C$5:$M$23,7,FALSE)&gt;AK116,0,IF(IFERROR(VLOOKUP(AP$4,Transactions!$C$39:$N$42,8,FALSE),0)&gt;AK116,VLOOKUP(AP$4,Transactions!$C$5:$M$23,5,FALSE),VLOOKUP(AP$4,Transactions!$C$5:$M$23,5,FALSE)-IFERROR(VLOOKUP(AP$4,Transactions!$C$39:$N$42,5,FALSE),0)))</f>
        <v>3</v>
      </c>
      <c r="AR116" s="315">
        <f t="shared" si="120"/>
        <v>43255</v>
      </c>
      <c r="AS116" s="88">
        <f>VLOOKUP(AR116,'Price Data'!$B$4:$AD$1048576,MATCH(AW$4,'Price Data'!$B$2:$AE$2,0),FALSE)</f>
        <v>99.1</v>
      </c>
      <c r="AT116" s="5">
        <f t="shared" si="203"/>
        <v>99.1</v>
      </c>
      <c r="AU116" s="79"/>
      <c r="AV116" s="212">
        <f>IF(AT116&gt;0,(AT116+SUM(AU$11:AU116))/AS$6-1,"N/A")</f>
        <v>5.5485232067510548E-2</v>
      </c>
      <c r="AW116" s="344">
        <f>IF(VLOOKUP(AW$4,Transactions!$C$5:$M$23,7,FALSE)&gt;AR116,0,IF(IFERROR(VLOOKUP(AW$4,Transactions!$C$39:$N$42,8,FALSE),0)&gt;AR116,VLOOKUP(AW$4,Transactions!$C$5:$M$23,5,FALSE),VLOOKUP(AW$4,Transactions!$C$5:$M$23,5,FALSE)-IFERROR(VLOOKUP(AW$4,Transactions!$C$39:$N$42,5,FALSE),0)))</f>
        <v>10</v>
      </c>
      <c r="AY116" s="315">
        <f t="shared" si="121"/>
        <v>43255</v>
      </c>
      <c r="AZ116" s="88">
        <f>VLOOKUP(AY116,'Price Data'!$B$4:$AD$1048576,MATCH(BD$4,'Price Data'!$B$2:$AE$2,0),FALSE)</f>
        <v>132.65</v>
      </c>
      <c r="BA116" s="5">
        <f t="shared" si="204"/>
        <v>132.65</v>
      </c>
      <c r="BB116" s="79"/>
      <c r="BC116" s="212">
        <f>IF(BA116&gt;0,(BA116+SUM(BB$11:BB116))/AZ$6-1,"N/A")</f>
        <v>0.14452113891285601</v>
      </c>
      <c r="BD116" s="344">
        <f>IF(VLOOKUP(BD$4,Transactions!$C$5:$M$23,7,FALSE)&gt;AY116,0,IF(IFERROR(VLOOKUP(BD$4,Transactions!$C$39:$N$42,8,FALSE),0)&gt;AY116,VLOOKUP(BD$4,Transactions!$C$5:$M$23,5,FALSE),VLOOKUP(BD$4,Transactions!$C$5:$M$23,5,FALSE)-IFERROR(VLOOKUP(BD$4,Transactions!$C$39:$N$42,5,FALSE),0)))</f>
        <v>9</v>
      </c>
      <c r="BF116" s="315">
        <f t="shared" si="122"/>
        <v>43255</v>
      </c>
      <c r="BG116" s="88">
        <f>VLOOKUP(BF116,'Price Data'!$B$4:$AD$1048576,MATCH(BK$4,'Price Data'!$B$2:$AE$2,0),FALSE)</f>
        <v>51.45</v>
      </c>
      <c r="BH116" s="5">
        <f t="shared" si="205"/>
        <v>51.45</v>
      </c>
      <c r="BI116" s="79"/>
      <c r="BJ116" s="212">
        <f>IF(BH116&gt;0,(BH116+SUM(BI$11:BI116))/BG$6-1,"N/A")</f>
        <v>-0.14735639686684077</v>
      </c>
      <c r="BK116" s="344">
        <f>IF(VLOOKUP(BK$4,Transactions!$C$5:$M$23,7,FALSE)&gt;BF116,0,IF(IFERROR(VLOOKUP(BK$4,Transactions!$C$39:$N$42,8,FALSE),0)&gt;BF116,VLOOKUP(BK$4,Transactions!$C$5:$M$23,5,FALSE),VLOOKUP(BK$4,Transactions!$C$5:$M$23,5,FALSE)-IFERROR(VLOOKUP(BK$4,Transactions!$C$39:$N$42,5,FALSE),0)))</f>
        <v>10</v>
      </c>
      <c r="BM116" s="315">
        <f t="shared" si="123"/>
        <v>43255</v>
      </c>
      <c r="BN116" s="88">
        <f>VLOOKUP(BM116,'Price Data'!$B$4:$AD$1048576,MATCH(BR$4,'Price Data'!$B$2:$AE$2,0),FALSE)</f>
        <v>52.29</v>
      </c>
      <c r="BO116" s="5">
        <f t="shared" si="206"/>
        <v>52.29</v>
      </c>
      <c r="BP116" s="79"/>
      <c r="BQ116" s="212">
        <f>IF(BO116&gt;0,(BO116+SUM(BP$11:BP116))/BN$6-1,"N/A")</f>
        <v>2.8755868544600993E-2</v>
      </c>
      <c r="BR116" s="344">
        <f>IF(VLOOKUP(BR$4,Transactions!$C$5:$M$23,7,FALSE)&gt;BM116,0,IF(IFERROR(VLOOKUP(BR$4,Transactions!$C$39:$N$42,8,FALSE),0)&gt;BM116,VLOOKUP(BR$4,Transactions!$C$5:$M$23,5,FALSE),VLOOKUP(BR$4,Transactions!$C$5:$M$23,5,FALSE)-IFERROR(VLOOKUP(BR$4,Transactions!$C$39:$N$42,5,FALSE),0)))</f>
        <v>12</v>
      </c>
      <c r="BT116" s="315">
        <f t="shared" si="124"/>
        <v>43255</v>
      </c>
      <c r="BU116" s="88">
        <f>VLOOKUP(BT116,'Price Data'!$B$4:$AD$1048576,MATCH(BY$4,'Price Data'!$B$2:$AE$2,0),FALSE)</f>
        <v>88.65</v>
      </c>
      <c r="BV116" s="5">
        <f t="shared" si="207"/>
        <v>88.65</v>
      </c>
      <c r="BW116" s="79"/>
      <c r="BX116" s="212">
        <f>IF(BV116&gt;0,(BV116+SUM(BW$11:BW116))/BU$6-1,"N/A")</f>
        <v>-1.144240290460985E-2</v>
      </c>
      <c r="BY116" s="344">
        <f>IF(VLOOKUP(BY$4,Transactions!$C$5:$M$23,7,FALSE)&gt;BT116,0,IF(IFERROR(VLOOKUP(BY$4,Transactions!$C$39:$N$42,8,FALSE),0)&gt;BT116,VLOOKUP(BY$4,Transactions!$C$5:$M$23,5,FALSE),VLOOKUP(BY$4,Transactions!$C$5:$M$23,5,FALSE)-IFERROR(VLOOKUP(BY$4,Transactions!$C$39:$N$42,5,FALSE),0)))</f>
        <v>11</v>
      </c>
      <c r="CA116" s="315">
        <f t="shared" si="125"/>
        <v>43255</v>
      </c>
      <c r="CB116" s="88">
        <f>VLOOKUP(CA116,'Price Data'!$B$4:$AD$1048576,MATCH(CF$4,'Price Data'!$B$2:$AE$2,0),FALSE)</f>
        <v>225.83</v>
      </c>
      <c r="CC116" s="5">
        <f t="shared" si="208"/>
        <v>225.83</v>
      </c>
      <c r="CD116" s="79"/>
      <c r="CE116" s="212">
        <f>IF(CC116&gt;0,(CC116+SUM(CD$11:CD116))/CB$6-1,"N/A")</f>
        <v>-6.4750404690029351E-3</v>
      </c>
      <c r="CF116" s="344">
        <f>IF(VLOOKUP(CF$4,Transactions!$C$5:$M$23,7,FALSE)&gt;CA116,0,IF(IFERROR(VLOOKUP(CF$4,Transactions!$C$39:$N$42,8,FALSE),0)&gt;CA116,VLOOKUP(CF$4,Transactions!$C$5:$M$23,5,FALSE),VLOOKUP(CF$4,Transactions!$C$5:$M$23,5,FALSE)-IFERROR(VLOOKUP(CF$4,Transactions!$C$39:$N$42,5,FALSE),0)))</f>
        <v>6</v>
      </c>
      <c r="CH116" s="315">
        <f t="shared" si="126"/>
        <v>43255</v>
      </c>
      <c r="CI116" s="88">
        <f>VLOOKUP(CH116,'Price Data'!$B$4:$AD$1048576,MATCH(CM$4,'Price Data'!$B$2:$AE$2,0),FALSE)</f>
        <v>84.57</v>
      </c>
      <c r="CJ116" s="5">
        <f t="shared" si="209"/>
        <v>84.57</v>
      </c>
      <c r="CK116" s="79"/>
      <c r="CL116" s="212">
        <f>IF(CJ116&gt;0,(CJ116+SUM(CK$11:CK116))/CI$6-1,"N/A")</f>
        <v>0.1487367563162183</v>
      </c>
      <c r="CM116" s="344">
        <f>IF(VLOOKUP(CM$4,Transactions!$C$5:$M$23,7,FALSE)&gt;CH116,0,IF(IFERROR(VLOOKUP(CM$4,Transactions!$C$39:$N$42,8,FALSE),0)&gt;CH116,VLOOKUP(CM$4,Transactions!$C$5:$M$23,5,FALSE),VLOOKUP(CM$4,Transactions!$C$5:$M$23,5,FALSE)-IFERROR(VLOOKUP(CM$4,Transactions!$C$39:$N$42,5,FALSE),0)))</f>
        <v>19</v>
      </c>
      <c r="CO116" s="315">
        <f t="shared" si="127"/>
        <v>43255</v>
      </c>
      <c r="CP116" s="88">
        <f>VLOOKUP(CO116,'Price Data'!$B$4:$AD$1048576,MATCH(CT$4,'Price Data'!$B$2:$AE$2,0),FALSE)</f>
        <v>134.68</v>
      </c>
      <c r="CQ116" s="5">
        <f t="shared" si="210"/>
        <v>134.68</v>
      </c>
      <c r="CR116" s="79"/>
      <c r="CS116" s="212">
        <f>IF(CQ116&gt;0,(CQ116+SUM(CR$11:CR116))/CP$6-1,"N/A")</f>
        <v>0.20131719473122134</v>
      </c>
      <c r="CT116" s="344">
        <f>IF(VLOOKUP(CT$4,Transactions!$C$5:$M$23,7,FALSE)&gt;CO116,0,IF(IFERROR(VLOOKUP(CT$4,Transactions!$C$39:$N$42,8,FALSE),0)&gt;CO116,VLOOKUP(CT$4,Transactions!$C$5:$M$23,5,FALSE),VLOOKUP(CT$4,Transactions!$C$5:$M$23,5,FALSE)-IFERROR(VLOOKUP(CT$4,Transactions!$C$39:$N$42,5,FALSE),0)))</f>
        <v>7</v>
      </c>
      <c r="CV116" s="315">
        <f t="shared" si="128"/>
        <v>43255</v>
      </c>
      <c r="CW116" s="88">
        <f>VLOOKUP(CV116,'Price Data'!$B$4:$AD$1048576,MATCH(DA$4,'Price Data'!$B$2:$AE$2,0),FALSE)</f>
        <v>201.79</v>
      </c>
      <c r="CX116" s="5">
        <f t="shared" si="211"/>
        <v>201.79</v>
      </c>
      <c r="CY116" s="79"/>
      <c r="CZ116" s="212">
        <f>IF(CX116&gt;0,(CX116+SUM(CY$11:CY116))/CW$6-1,"N/A")</f>
        <v>7.494551060549659E-2</v>
      </c>
      <c r="DA116" s="344">
        <f>IF(VLOOKUP(DA$4,Transactions!$C$5:$M$23,7,FALSE)&gt;CV116,0,IF(IFERROR(VLOOKUP(DA$4,Transactions!$C$39:$N$42,8,FALSE),0)&gt;CV116,VLOOKUP(DA$4,Transactions!$C$5:$M$23,5,FALSE),VLOOKUP(DA$4,Transactions!$C$5:$M$23,5,FALSE)-IFERROR(VLOOKUP(DA$4,Transactions!$C$39:$N$42,5,FALSE),0)))</f>
        <v>9.4038062835574934</v>
      </c>
      <c r="DC116" s="315">
        <f t="shared" si="129"/>
        <v>43255</v>
      </c>
      <c r="DD116" s="88">
        <f>VLOOKUP(DC116,'Price Data'!$B$4:$AD$1048576,MATCH(DH$4,'Price Data'!$B$2:$AE$2,0),FALSE)</f>
        <v>163.72</v>
      </c>
      <c r="DE116" s="5">
        <f t="shared" si="212"/>
        <v>163.72</v>
      </c>
      <c r="DF116" s="79"/>
      <c r="DG116" s="212">
        <f>IF(DE116&gt;0,(DE116+SUM(DF$11:DF116))/DD$6-1,"N/A")</f>
        <v>3.9166719352595525E-2</v>
      </c>
      <c r="DH116" s="344">
        <f>IF(VLOOKUP(DH$4,Transactions!$C$5:$M$23,7,FALSE)&gt;DC116,0,IF(IFERROR(VLOOKUP(DH$4,Transactions!$C$39:$N$42,8,FALSE),0)&gt;DC116,VLOOKUP(DH$4,Transactions!$C$5:$M$23,5,FALSE),VLOOKUP(DH$4,Transactions!$C$5:$M$23,5,FALSE)-IFERROR(VLOOKUP(DH$4,Transactions!$C$39:$N$42,5,FALSE),0)))</f>
        <v>17.508490526540918</v>
      </c>
      <c r="DJ116" s="315">
        <f t="shared" si="130"/>
        <v>43255</v>
      </c>
      <c r="DK116" s="88">
        <f>VLOOKUP(DJ116,'Price Data'!$B$4:$AD$1048576,MATCH(DO$4,'Price Data'!$B$2:$AE$2,0),FALSE)</f>
        <v>251.88</v>
      </c>
      <c r="DL116" s="5">
        <f t="shared" si="213"/>
        <v>251.88</v>
      </c>
      <c r="DN116" s="212">
        <f>IF(DL116&gt;0,(DL116+SUM(DM$11:DM116))/DK$6-1,"N/A")</f>
        <v>1.1583630606436968E-2</v>
      </c>
      <c r="DO116" s="344">
        <f>IF(VLOOKUP(DO$4,Transactions!$C$5:$M$23,7,FALSE)&gt;DJ116,0,IF(IFERROR(VLOOKUP(DO$4,Transactions!$C$39:$N$42,8,FALSE),0)&gt;DJ116,VLOOKUP(DO$4,Transactions!$C$5:$M$23,5,FALSE),VLOOKUP(DO$4,Transactions!$C$5:$M$23,5,FALSE)-IFERROR(VLOOKUP(DO$4,Transactions!$C$39:$N$42,5,FALSE),0)))</f>
        <v>8</v>
      </c>
      <c r="DQ116" s="315">
        <f t="shared" si="131"/>
        <v>43255</v>
      </c>
      <c r="DR116" s="88">
        <f>VLOOKUP(DQ116,'Price Data'!$B$4:$AD$1048576,MATCH(DV$4,'Price Data'!$B$2:$AE$2,0),FALSE)</f>
        <v>101.67</v>
      </c>
      <c r="DS116" s="5">
        <f t="shared" si="214"/>
        <v>101.67</v>
      </c>
      <c r="DT116" s="79"/>
      <c r="DU116" s="212">
        <f>IF(DS116&gt;0,(DS116+SUM(DT$11:DT116))/DR$6-1,"N/A")</f>
        <v>0.19838671966331534</v>
      </c>
      <c r="DV116" s="344">
        <f>IF(VLOOKUP(DV$4,Transactions!$C$5:$M$23,7,FALSE)&gt;DQ116,0,IF(IFERROR(VLOOKUP(DV$4,Transactions!$C$39:$N$42,8,FALSE),0)&gt;DQ116,VLOOKUP(DV$4,Transactions!$C$5:$M$23,5,FALSE),VLOOKUP(DV$4,Transactions!$C$5:$M$23,5,FALSE)-IFERROR(VLOOKUP(DV$4,Transactions!$C$39:$N$42,5,FALSE),0)))</f>
        <v>23</v>
      </c>
      <c r="DX116" s="315">
        <f t="shared" si="132"/>
        <v>43255</v>
      </c>
      <c r="DY116" s="88">
        <f>VLOOKUP(DX116,'Price Data'!$B$4:$AD$1048576,MATCH(EC$4,'Price Data'!$B$2:$AE$2,0),FALSE)</f>
        <v>73.83</v>
      </c>
      <c r="DZ116" s="5">
        <f t="shared" si="215"/>
        <v>0</v>
      </c>
      <c r="EA116" s="79"/>
      <c r="EB116" s="212" t="str">
        <f>IF(DZ116&gt;0,(DZ116+SUM(EA$11:EA116))/DY$6-1,"N/A")</f>
        <v>N/A</v>
      </c>
      <c r="EC116" s="344">
        <f>IF(VLOOKUP(EC$4,Transactions!$C$5:$M$23,7,FALSE)&gt;DX116,0,IF(IFERROR(VLOOKUP(EC$4,Transactions!$C$39:$N$42,8,FALSE),0)&gt;DX116,VLOOKUP(EC$4,Transactions!$C$5:$M$23,5,FALSE),VLOOKUP(EC$4,Transactions!$C$5:$M$23,5,FALSE)-IFERROR(VLOOKUP(EC$4,Transactions!$C$39:$N$42,5,FALSE),0)))</f>
        <v>0</v>
      </c>
      <c r="EF116" s="315">
        <f t="shared" si="133"/>
        <v>43255</v>
      </c>
      <c r="EG116" s="88">
        <f>VLOOKUP(EF116,'Price Data'!$B$4:$AD$1048576,MATCH(EK$4,'Price Data'!$B$2:$AE$2,0),FALSE)</f>
        <v>10.75</v>
      </c>
      <c r="EH116" s="5">
        <f t="shared" si="216"/>
        <v>10.75</v>
      </c>
      <c r="EI116" s="79"/>
      <c r="EJ116" s="212">
        <f>IF(EH116&gt;0,(EH116+SUM(EI$11:EI116))/EG$6-1,"N/A")</f>
        <v>2.2304832713755385E-3</v>
      </c>
      <c r="EK116" s="344">
        <f>IF(VLOOKUP(EK$4,Transactions!$C$26:$M$34,7,FALSE)&gt;EF116,0,IF(IFERROR(VLOOKUP(EK$4,Transactions!$C$45:$N153,8,FALSE),0)&gt;EF116,VLOOKUP(EK$4,Transactions!$C$26:$M$34,5,FALSE),VLOOKUP(EK$4,Transactions!$C$26:$M$34,5,FALSE)-IFERROR(VLOOKUP(EK$4,Transactions!$C$45:$N$47,5,FALSE),0)))</f>
        <v>181.2267657992565</v>
      </c>
      <c r="EM116" s="315">
        <f t="shared" si="134"/>
        <v>43255</v>
      </c>
      <c r="EN116" s="88">
        <f>VLOOKUP(EM116,'Price Data'!$B$4:$AD$1048576,MATCH(ER$4,'Price Data'!$B$2:$AE$2,0),FALSE)</f>
        <v>85.37</v>
      </c>
      <c r="EO116" s="5">
        <f t="shared" si="217"/>
        <v>85.37</v>
      </c>
      <c r="EP116" s="79"/>
      <c r="EQ116" s="212">
        <f>IF(EO116&gt;0,(EO116+SUM(EP$11:EP116))/EN$6-1,"N/A")</f>
        <v>-9.970203988082238E-4</v>
      </c>
      <c r="ER116" s="344">
        <f>IF(VLOOKUP(ER$4,Transactions!$C$26:$M$34,7,FALSE)&gt;EM116,0,IF(IFERROR(VLOOKUP(ER$4,Transactions!$C$45:$N153,8,FALSE),0)&gt;EM116,VLOOKUP(ER$4,Transactions!$C$26:$M$34,5,FALSE),VLOOKUP(ER$4,Transactions!$C$26:$M$34,5,FALSE)-IFERROR(VLOOKUP(ER$4,Transactions!$C$45:$N$47,5,FALSE),0)))</f>
        <v>0</v>
      </c>
      <c r="ET116" s="315">
        <f t="shared" si="135"/>
        <v>43255</v>
      </c>
      <c r="EU116" s="88">
        <f>VLOOKUP(ET116,'Price Data'!$B$4:$AD$1048576,MATCH(EY$4,'Price Data'!$B$2:$AE$2,0),FALSE)</f>
        <v>83.34</v>
      </c>
      <c r="EV116" s="5">
        <f t="shared" si="218"/>
        <v>83.34</v>
      </c>
      <c r="EW116" s="79"/>
      <c r="EX116" s="212">
        <f>IF(EV116&gt;0,(EV116+SUM(EW$11:EW116))/EU$6-1,"N/A")</f>
        <v>-3.2555212266849765E-2</v>
      </c>
      <c r="EY116" s="344">
        <f>IF(VLOOKUP(EY$4,Transactions!$C$26:$M$34,7,FALSE)&gt;ET116,0,IF(IFERROR(VLOOKUP(EY$4,Transactions!$C$45:$N153,8,FALSE),0)&gt;ET116,VLOOKUP(EY$4,Transactions!$C$26:$M$34,5,FALSE),VLOOKUP(EY$4,Transactions!$C$26:$M$34,5,FALSE)-IFERROR(VLOOKUP(EY$4,Transactions!$C$45:$N$47,5,FALSE),0)))</f>
        <v>12.608879734523402</v>
      </c>
      <c r="FA116" s="315">
        <f t="shared" si="136"/>
        <v>43255</v>
      </c>
      <c r="FB116" s="88">
        <f>VLOOKUP(FA116,'Price Data'!$B$4:$AD$1048576,MATCH(FF$4,'Price Data'!$B$2:$AE$2,0),FALSE)</f>
        <v>49.661000000000001</v>
      </c>
      <c r="FC116" s="5">
        <f t="shared" si="219"/>
        <v>49.661000000000001</v>
      </c>
      <c r="FD116" s="79"/>
      <c r="FE116" s="212">
        <f>IF(FC116&gt;0,(FC116+SUM(FD$11:FD116))/FB$6-1,"N/A")</f>
        <v>-2.0596840257460558E-2</v>
      </c>
      <c r="FF116" s="344">
        <f>IF(VLOOKUP(FF$4,Transactions!$C$26:$M$34,7,FALSE)&gt;FA116,0,IF(IFERROR(VLOOKUP(FF$4,Transactions!$C$45:$N153,8,FALSE),0)&gt;FA116,VLOOKUP(FF$4,Transactions!$C$26:$M$34,5,FALSE),VLOOKUP(FF$4,Transactions!$C$26:$M$34,5,FALSE)-IFERROR(VLOOKUP(FF$4,Transactions!$C$45:$N$47,5,FALSE),0)))</f>
        <v>20.356738833625901</v>
      </c>
      <c r="FH116" s="315">
        <f t="shared" si="137"/>
        <v>43255</v>
      </c>
      <c r="FI116" s="88">
        <f>VLOOKUP(FH116,'Price Data'!$B$4:$AD$1048576,MATCH(FM$4,'Price Data'!$B$2:$AE$2,0),FALSE)</f>
        <v>24.15</v>
      </c>
      <c r="FJ116" s="5">
        <f t="shared" si="220"/>
        <v>24.15</v>
      </c>
      <c r="FK116" s="79"/>
      <c r="FL116" s="212">
        <f>IF(FJ116&gt;0,(FJ116+SUM(FK$11:FK116))/FI$6-1,"N/A")</f>
        <v>1.0677618069814265E-3</v>
      </c>
      <c r="FM116" s="344">
        <f>IF(VLOOKUP(FM$4,Transactions!$C$26:$M$34,7,FALSE)&gt;FH116,0,IF(IFERROR(VLOOKUP(FM$4,Transactions!$C$45:$N153,8,FALSE),0)&gt;FH116,VLOOKUP(FM$4,Transactions!$C$26:$M$34,5,FALSE),VLOOKUP(FM$4,Transactions!$C$26:$M$34,5,FALSE)-IFERROR(VLOOKUP(FM$4,Transactions!$C$45:$N$47,5,FALSE),0)))</f>
        <v>64.516221765913755</v>
      </c>
      <c r="FO116" s="315">
        <f t="shared" si="138"/>
        <v>43255</v>
      </c>
      <c r="FP116" s="88">
        <f>VLOOKUP(FO116,'Price Data'!$B$4:$AD$1048576,MATCH(FT$4,'Price Data'!$B$2:$AE$2,0),FALSE)</f>
        <v>101.57</v>
      </c>
      <c r="FQ116" s="5">
        <f t="shared" si="221"/>
        <v>101.57</v>
      </c>
      <c r="FR116" s="79"/>
      <c r="FS116" s="212">
        <f>IF(FQ116&gt;0,(FQ116+SUM(FR$11:FR116))/FP$6-1,"N/A")</f>
        <v>-2.9411764705882359E-2</v>
      </c>
      <c r="FT116" s="344">
        <f>IF(VLOOKUP(FT$4,Transactions!$C$26:$M$34,7,FALSE)&gt;FO116,0,IF(IFERROR(VLOOKUP(FT$4,Transactions!$C$45:$N153,8,FALSE),0)&gt;FO116,VLOOKUP(FT$4,Transactions!$C$26:$M$34,5,FALSE),VLOOKUP(FT$4,Transactions!$C$26:$M$34,5,FALSE)-IFERROR(VLOOKUP(FT$4,Transactions!$C$45:$N$47,5,FALSE),0)))</f>
        <v>4.6685611442644692</v>
      </c>
      <c r="FV116" s="315">
        <f t="shared" si="139"/>
        <v>43255</v>
      </c>
      <c r="FW116" s="88">
        <f>VLOOKUP(FV116,'Price Data'!$B$4:$AD$1048576,MATCH(GA$4,'Price Data'!$B$2:$AE$2,0),FALSE)</f>
        <v>107.96</v>
      </c>
      <c r="FX116" s="5">
        <f t="shared" si="222"/>
        <v>0</v>
      </c>
      <c r="FY116" s="79"/>
      <c r="FZ116" s="212" t="str">
        <f>IF(FX116&gt;0,(FX116+SUM(FY$11:FY116))/FW$6-1,"N/A")</f>
        <v>N/A</v>
      </c>
      <c r="GA116" s="344">
        <f>IF(VLOOKUP(GA$4,Transactions!$C$26:$M$34,7,FALSE)&gt;FV116,0,IF(IFERROR(VLOOKUP(GA$4,Transactions!$C$45:$N153,8,FALSE),0)&gt;FV116,VLOOKUP(GA$4,Transactions!$C$26:$M$34,5,FALSE),VLOOKUP(GA$4,Transactions!$C$26:$M$34,5,FALSE)-IFERROR(VLOOKUP(GA$4,Transactions!$C$45:$N$47,5,FALSE),0)))</f>
        <v>0</v>
      </c>
      <c r="GD116" s="315">
        <f t="shared" si="140"/>
        <v>43255</v>
      </c>
      <c r="GE116" s="88">
        <f>VLOOKUP(GD116,'Price Data'!$B$4:$AD$1048576,MATCH(GI$4,'Price Data'!$B$2:$AE$2,0),FALSE)</f>
        <v>1634.9949999999999</v>
      </c>
      <c r="GF116" s="5">
        <f t="shared" si="223"/>
        <v>1634.9949999999999</v>
      </c>
      <c r="GH116" s="212">
        <f>IF(GF116&gt;0,(GF116+SUM(GG$11:GG116))/GE$6-1,"N/A")</f>
        <v>3.2995950138049013E-2</v>
      </c>
      <c r="GI116" s="374">
        <v>0.5</v>
      </c>
      <c r="GK116" s="315">
        <f t="shared" si="141"/>
        <v>43255</v>
      </c>
      <c r="GL116" s="88">
        <f>VLOOKUP(GK116,'Price Data'!$B$4:$AD$1048576,MATCH(GP$4,'Price Data'!$B$2:$AE$2,0),FALSE)</f>
        <v>2121.86</v>
      </c>
      <c r="GM116" s="5">
        <f t="shared" si="112"/>
        <v>2121.86</v>
      </c>
      <c r="GN116" s="79"/>
      <c r="GO116" s="212">
        <f>IF(GM116&gt;0,(GM116+SUM(GN$11:GN116))/GL$6-1,"N/A")</f>
        <v>8.7522879079608984E-3</v>
      </c>
      <c r="GP116" s="374">
        <v>0.2</v>
      </c>
      <c r="GR116" s="315">
        <f t="shared" si="142"/>
        <v>43255</v>
      </c>
      <c r="GS116" s="88">
        <f>VLOOKUP(GR116,'Price Data'!$B$4:$AD$1048576,MATCH(GW$4,'Price Data'!$B$2:$AE$2,0),FALSE)</f>
        <v>2004.95</v>
      </c>
      <c r="GT116" s="5">
        <f t="shared" si="224"/>
        <v>2004.95</v>
      </c>
      <c r="GV116" s="212">
        <f>IF(GT116&gt;0,(GT116+SUM(GU$11:GU116))/GS$6-1,"N/A")</f>
        <v>-2.0240718931571422E-2</v>
      </c>
      <c r="GW116" s="374">
        <v>0.3</v>
      </c>
    </row>
    <row r="117" spans="1:205" x14ac:dyDescent="0.25">
      <c r="A117">
        <v>107</v>
      </c>
      <c r="B117" s="315">
        <f>'Price Data'!B111</f>
        <v>43256</v>
      </c>
      <c r="C117" s="200">
        <f t="shared" si="143"/>
        <v>22344.044592437447</v>
      </c>
      <c r="D117" s="200">
        <f t="shared" si="113"/>
        <v>0</v>
      </c>
      <c r="E117" s="200">
        <f t="shared" si="198"/>
        <v>6050.9221684959666</v>
      </c>
      <c r="F117" s="200">
        <f t="shared" si="114"/>
        <v>0</v>
      </c>
      <c r="I117" s="315">
        <f t="shared" si="115"/>
        <v>43256</v>
      </c>
      <c r="J117" s="88">
        <f>VLOOKUP(I117,'Price Data'!$B$4:$AD$1048576,MATCH(N$4,'Price Data'!$B$2:$AE$2,0),FALSE)</f>
        <v>63.33</v>
      </c>
      <c r="K117" s="5">
        <f t="shared" si="86"/>
        <v>0</v>
      </c>
      <c r="M117" s="212" t="str">
        <f>IF(K117&gt;0,(K117+SUM(L$11:L117))/J$6-1,"N/A")</f>
        <v>N/A</v>
      </c>
      <c r="N117" s="344">
        <f>IF(VLOOKUP(N$4,Transactions!$C$5:$M$23,7,FALSE)&gt;I117,0,IF(IFERROR(VLOOKUP(N$4,Transactions!$C$39:$N$42,8,FALSE),0)&gt;I117,VLOOKUP(N$4,Transactions!$C$5:$M$23,5,FALSE),VLOOKUP(N$4,Transactions!$C$5:$M$23,5,FALSE)-IFERROR(VLOOKUP(N$4,Transactions!$C$39:$N$42,5,FALSE),0)))</f>
        <v>0</v>
      </c>
      <c r="P117" s="315">
        <f t="shared" si="116"/>
        <v>43256</v>
      </c>
      <c r="Q117" s="88">
        <f>VLOOKUP(P117,'Price Data'!$B$4:$AD$1048576,MATCH(U$4,'Price Data'!$B$2:$AE$2,0),FALSE)</f>
        <v>59.86</v>
      </c>
      <c r="R117" s="5">
        <f t="shared" si="199"/>
        <v>59.86</v>
      </c>
      <c r="T117" s="212">
        <f>IF(R117&gt;0,(R117+SUM(S$11:S117))/Q$6-1,"N/A")</f>
        <v>5.4801762114537356E-2</v>
      </c>
      <c r="U117" s="344">
        <f>IF(VLOOKUP(U$4,Transactions!$C$5:$M$23,7,FALSE)&gt;P117,0,IF(IFERROR(VLOOKUP(U$4,Transactions!$C$39:$N$42,8,FALSE),0)&gt;P117,VLOOKUP(U$4,Transactions!$C$5:$M$23,5,FALSE),VLOOKUP(U$4,Transactions!$C$5:$M$23,5,FALSE)-IFERROR(VLOOKUP(U$4,Transactions!$C$39:$N$42,5,FALSE),0)))</f>
        <v>20</v>
      </c>
      <c r="W117" s="315">
        <f t="shared" si="117"/>
        <v>43256</v>
      </c>
      <c r="X117" s="88">
        <f>VLOOKUP(W117,'Price Data'!$B$4:$AD$1048576,MATCH(AB$4,'Price Data'!$B$2:$AE$2,0),FALSE)</f>
        <v>99.94</v>
      </c>
      <c r="Y117" s="5">
        <f t="shared" si="200"/>
        <v>99.94</v>
      </c>
      <c r="Z117" s="79"/>
      <c r="AA117" s="212">
        <f>IF(Y117&gt;0,(Y117+SUM(Z$11:Z117))/X$6-1,"N/A")</f>
        <v>-8.6300962206130594E-3</v>
      </c>
      <c r="AB117" s="344">
        <f>IF(VLOOKUP(AB$4,Transactions!$C$5:$M$23,7,FALSE)&gt;W117,0,IF(IFERROR(VLOOKUP(AB$4,Transactions!$C$39:$N$42,8,FALSE),0)&gt;W117,VLOOKUP(AB$4,Transactions!$C$5:$M$23,5,FALSE),VLOOKUP(AB$4,Transactions!$C$5:$M$23,5,FALSE)-IFERROR(VLOOKUP(AB$4,Transactions!$C$39:$N$42,5,FALSE),0)))</f>
        <v>12</v>
      </c>
      <c r="AD117" s="315">
        <f t="shared" si="118"/>
        <v>43256</v>
      </c>
      <c r="AE117" s="88">
        <f>VLOOKUP(AD117,'Price Data'!$B$4:$AD$1048576,MATCH(AI$4,'Price Data'!$B$2:$AE$2,0),FALSE)</f>
        <v>69.11</v>
      </c>
      <c r="AF117" s="5">
        <f t="shared" si="201"/>
        <v>69.11</v>
      </c>
      <c r="AG117" s="79"/>
      <c r="AH117" s="212">
        <f>IF(AF117&gt;0,(AF117+SUM(AG$11:AG117))/AE$6-1,"N/A")</f>
        <v>-4.8265460030166074E-2</v>
      </c>
      <c r="AI117" s="344">
        <f>IF(VLOOKUP(AI$4,Transactions!$C$5:$M$23,7,FALSE)&gt;AD117,0,IF(IFERROR(VLOOKUP(AI$4,Transactions!$C$39:$N$42,8,FALSE),0)&gt;AD117,VLOOKUP(AI$4,Transactions!$C$5:$M$23,5,FALSE),VLOOKUP(AI$4,Transactions!$C$5:$M$23,5,FALSE)-IFERROR(VLOOKUP(AI$4,Transactions!$C$39:$N$42,5,FALSE),0)))</f>
        <v>16</v>
      </c>
      <c r="AK117" s="315">
        <f t="shared" si="119"/>
        <v>43256</v>
      </c>
      <c r="AL117" s="88">
        <f>VLOOKUP(AK117,'Price Data'!$B$4:$AD$1048576,MATCH(AP$4,'Price Data'!$B$2:$AE$2,0),FALSE)</f>
        <v>492.37</v>
      </c>
      <c r="AM117" s="5">
        <f t="shared" si="202"/>
        <v>492.37</v>
      </c>
      <c r="AN117" s="79"/>
      <c r="AO117" s="212">
        <f>IF(AM117&gt;0,(AM117+SUM(AN$11:AN117))/AL$6-1,"N/A")</f>
        <v>0.18113995106270697</v>
      </c>
      <c r="AP117" s="344">
        <f>IF(VLOOKUP(AP$4,Transactions!$C$5:$M$23,7,FALSE)&gt;AK117,0,IF(IFERROR(VLOOKUP(AP$4,Transactions!$C$39:$N$42,8,FALSE),0)&gt;AK117,VLOOKUP(AP$4,Transactions!$C$5:$M$23,5,FALSE),VLOOKUP(AP$4,Transactions!$C$5:$M$23,5,FALSE)-IFERROR(VLOOKUP(AP$4,Transactions!$C$39:$N$42,5,FALSE),0)))</f>
        <v>3</v>
      </c>
      <c r="AR117" s="315">
        <f t="shared" si="120"/>
        <v>43256</v>
      </c>
      <c r="AS117" s="88">
        <f>VLOOKUP(AR117,'Price Data'!$B$4:$AD$1048576,MATCH(AW$4,'Price Data'!$B$2:$AE$2,0),FALSE)</f>
        <v>99.24</v>
      </c>
      <c r="AT117" s="5">
        <f t="shared" si="203"/>
        <v>99.24</v>
      </c>
      <c r="AU117" s="79"/>
      <c r="AV117" s="212">
        <f>IF(AT117&gt;0,(AT117+SUM(AU$11:AU117))/AS$6-1,"N/A")</f>
        <v>5.6962025316455556E-2</v>
      </c>
      <c r="AW117" s="344">
        <f>IF(VLOOKUP(AW$4,Transactions!$C$5:$M$23,7,FALSE)&gt;AR117,0,IF(IFERROR(VLOOKUP(AW$4,Transactions!$C$39:$N$42,8,FALSE),0)&gt;AR117,VLOOKUP(AW$4,Transactions!$C$5:$M$23,5,FALSE),VLOOKUP(AW$4,Transactions!$C$5:$M$23,5,FALSE)-IFERROR(VLOOKUP(AW$4,Transactions!$C$39:$N$42,5,FALSE),0)))</f>
        <v>10</v>
      </c>
      <c r="AY117" s="315">
        <f t="shared" si="121"/>
        <v>43256</v>
      </c>
      <c r="AZ117" s="88">
        <f>VLOOKUP(AY117,'Price Data'!$B$4:$AD$1048576,MATCH(BD$4,'Price Data'!$B$2:$AE$2,0),FALSE)</f>
        <v>134.12</v>
      </c>
      <c r="BA117" s="5">
        <f t="shared" si="204"/>
        <v>134.12</v>
      </c>
      <c r="BB117" s="79"/>
      <c r="BC117" s="212">
        <f>IF(BA117&gt;0,(BA117+SUM(BB$11:BB117))/AZ$6-1,"N/A")</f>
        <v>0.15720448662640196</v>
      </c>
      <c r="BD117" s="344">
        <f>IF(VLOOKUP(BD$4,Transactions!$C$5:$M$23,7,FALSE)&gt;AY117,0,IF(IFERROR(VLOOKUP(BD$4,Transactions!$C$39:$N$42,8,FALSE),0)&gt;AY117,VLOOKUP(BD$4,Transactions!$C$5:$M$23,5,FALSE),VLOOKUP(BD$4,Transactions!$C$5:$M$23,5,FALSE)-IFERROR(VLOOKUP(BD$4,Transactions!$C$39:$N$42,5,FALSE),0)))</f>
        <v>9</v>
      </c>
      <c r="BF117" s="315">
        <f t="shared" si="122"/>
        <v>43256</v>
      </c>
      <c r="BG117" s="88">
        <f>VLOOKUP(BF117,'Price Data'!$B$4:$AD$1048576,MATCH(BK$4,'Price Data'!$B$2:$AE$2,0),FALSE)</f>
        <v>51.92</v>
      </c>
      <c r="BH117" s="5">
        <f t="shared" si="205"/>
        <v>51.92</v>
      </c>
      <c r="BI117" s="79"/>
      <c r="BJ117" s="212">
        <f>IF(BH117&gt;0,(BH117+SUM(BI$11:BI117))/BG$6-1,"N/A")</f>
        <v>-0.13968668407310714</v>
      </c>
      <c r="BK117" s="344">
        <f>IF(VLOOKUP(BK$4,Transactions!$C$5:$M$23,7,FALSE)&gt;BF117,0,IF(IFERROR(VLOOKUP(BK$4,Transactions!$C$39:$N$42,8,FALSE),0)&gt;BF117,VLOOKUP(BK$4,Transactions!$C$5:$M$23,5,FALSE),VLOOKUP(BK$4,Transactions!$C$5:$M$23,5,FALSE)-IFERROR(VLOOKUP(BK$4,Transactions!$C$39:$N$42,5,FALSE),0)))</f>
        <v>10</v>
      </c>
      <c r="BM117" s="315">
        <f t="shared" si="123"/>
        <v>43256</v>
      </c>
      <c r="BN117" s="88">
        <f>VLOOKUP(BM117,'Price Data'!$B$4:$AD$1048576,MATCH(BR$4,'Price Data'!$B$2:$AE$2,0),FALSE)</f>
        <v>52.91</v>
      </c>
      <c r="BO117" s="5">
        <f t="shared" si="206"/>
        <v>52.91</v>
      </c>
      <c r="BP117" s="79"/>
      <c r="BQ117" s="212">
        <f>IF(BO117&gt;0,(BO117+SUM(BP$11:BP117))/BN$6-1,"N/A")</f>
        <v>4.0884194053208089E-2</v>
      </c>
      <c r="BR117" s="344">
        <f>IF(VLOOKUP(BR$4,Transactions!$C$5:$M$23,7,FALSE)&gt;BM117,0,IF(IFERROR(VLOOKUP(BR$4,Transactions!$C$39:$N$42,8,FALSE),0)&gt;BM117,VLOOKUP(BR$4,Transactions!$C$5:$M$23,5,FALSE),VLOOKUP(BR$4,Transactions!$C$5:$M$23,5,FALSE)-IFERROR(VLOOKUP(BR$4,Transactions!$C$39:$N$42,5,FALSE),0)))</f>
        <v>12</v>
      </c>
      <c r="BT117" s="315">
        <f t="shared" si="124"/>
        <v>43256</v>
      </c>
      <c r="BU117" s="88">
        <f>VLOOKUP(BT117,'Price Data'!$B$4:$AD$1048576,MATCH(BY$4,'Price Data'!$B$2:$AE$2,0),FALSE)</f>
        <v>87.06</v>
      </c>
      <c r="BV117" s="5">
        <f t="shared" si="207"/>
        <v>87.06</v>
      </c>
      <c r="BW117" s="79"/>
      <c r="BX117" s="212">
        <f>IF(BV117&gt;0,(BV117+SUM(BW$11:BW117))/BU$6-1,"N/A")</f>
        <v>-2.8936076576080882E-2</v>
      </c>
      <c r="BY117" s="344">
        <f>IF(VLOOKUP(BY$4,Transactions!$C$5:$M$23,7,FALSE)&gt;BT117,0,IF(IFERROR(VLOOKUP(BY$4,Transactions!$C$39:$N$42,8,FALSE),0)&gt;BT117,VLOOKUP(BY$4,Transactions!$C$5:$M$23,5,FALSE),VLOOKUP(BY$4,Transactions!$C$5:$M$23,5,FALSE)-IFERROR(VLOOKUP(BY$4,Transactions!$C$39:$N$42,5,FALSE),0)))</f>
        <v>11</v>
      </c>
      <c r="CA117" s="315">
        <f t="shared" si="125"/>
        <v>43256</v>
      </c>
      <c r="CB117" s="88">
        <f>VLOOKUP(CA117,'Price Data'!$B$4:$AD$1048576,MATCH(CF$4,'Price Data'!$B$2:$AE$2,0),FALSE)</f>
        <v>225.27</v>
      </c>
      <c r="CC117" s="5">
        <f t="shared" si="208"/>
        <v>225.27</v>
      </c>
      <c r="CD117" s="79"/>
      <c r="CE117" s="212">
        <f>IF(CC117&gt;0,(CC117+SUM(CD$11:CD117))/CB$6-1,"N/A")</f>
        <v>-8.9250557815986342E-3</v>
      </c>
      <c r="CF117" s="344">
        <f>IF(VLOOKUP(CF$4,Transactions!$C$5:$M$23,7,FALSE)&gt;CA117,0,IF(IFERROR(VLOOKUP(CF$4,Transactions!$C$39:$N$42,8,FALSE),0)&gt;CA117,VLOOKUP(CF$4,Transactions!$C$5:$M$23,5,FALSE),VLOOKUP(CF$4,Transactions!$C$5:$M$23,5,FALSE)-IFERROR(VLOOKUP(CF$4,Transactions!$C$39:$N$42,5,FALSE),0)))</f>
        <v>6</v>
      </c>
      <c r="CH117" s="315">
        <f t="shared" si="126"/>
        <v>43256</v>
      </c>
      <c r="CI117" s="88">
        <f>VLOOKUP(CH117,'Price Data'!$B$4:$AD$1048576,MATCH(CM$4,'Price Data'!$B$2:$AE$2,0),FALSE)</f>
        <v>85.05</v>
      </c>
      <c r="CJ117" s="5">
        <f t="shared" si="209"/>
        <v>85.05</v>
      </c>
      <c r="CK117" s="79"/>
      <c r="CL117" s="212">
        <f>IF(CJ117&gt;0,(CJ117+SUM(CK$11:CK117))/CI$6-1,"N/A")</f>
        <v>0.15525672371638133</v>
      </c>
      <c r="CM117" s="344">
        <f>IF(VLOOKUP(CM$4,Transactions!$C$5:$M$23,7,FALSE)&gt;CH117,0,IF(IFERROR(VLOOKUP(CM$4,Transactions!$C$39:$N$42,8,FALSE),0)&gt;CH117,VLOOKUP(CM$4,Transactions!$C$5:$M$23,5,FALSE),VLOOKUP(CM$4,Transactions!$C$5:$M$23,5,FALSE)-IFERROR(VLOOKUP(CM$4,Transactions!$C$39:$N$42,5,FALSE),0)))</f>
        <v>19</v>
      </c>
      <c r="CO117" s="315">
        <f t="shared" si="127"/>
        <v>43256</v>
      </c>
      <c r="CP117" s="88">
        <f>VLOOKUP(CO117,'Price Data'!$B$4:$AD$1048576,MATCH(CT$4,'Price Data'!$B$2:$AE$2,0),FALSE)</f>
        <v>135.76</v>
      </c>
      <c r="CQ117" s="5">
        <f t="shared" si="210"/>
        <v>135.76</v>
      </c>
      <c r="CR117" s="79"/>
      <c r="CS117" s="212">
        <f>IF(CQ117&gt;0,(CQ117+SUM(CR$11:CR117))/CP$6-1,"N/A")</f>
        <v>0.21092915628337483</v>
      </c>
      <c r="CT117" s="344">
        <f>IF(VLOOKUP(CT$4,Transactions!$C$5:$M$23,7,FALSE)&gt;CO117,0,IF(IFERROR(VLOOKUP(CT$4,Transactions!$C$39:$N$42,8,FALSE),0)&gt;CO117,VLOOKUP(CT$4,Transactions!$C$5:$M$23,5,FALSE),VLOOKUP(CT$4,Transactions!$C$5:$M$23,5,FALSE)-IFERROR(VLOOKUP(CT$4,Transactions!$C$39:$N$42,5,FALSE),0)))</f>
        <v>7</v>
      </c>
      <c r="CV117" s="315">
        <f t="shared" si="128"/>
        <v>43256</v>
      </c>
      <c r="CW117" s="88">
        <f>VLOOKUP(CV117,'Price Data'!$B$4:$AD$1048576,MATCH(DA$4,'Price Data'!$B$2:$AE$2,0),FALSE)</f>
        <v>201.81</v>
      </c>
      <c r="CX117" s="5">
        <f t="shared" si="211"/>
        <v>201.81</v>
      </c>
      <c r="CY117" s="79"/>
      <c r="CZ117" s="212">
        <f>IF(CX117&gt;0,(CX117+SUM(CY$11:CY117))/CW$6-1,"N/A")</f>
        <v>7.5051831375259059E-2</v>
      </c>
      <c r="DA117" s="344">
        <f>IF(VLOOKUP(DA$4,Transactions!$C$5:$M$23,7,FALSE)&gt;CV117,0,IF(IFERROR(VLOOKUP(DA$4,Transactions!$C$39:$N$42,8,FALSE),0)&gt;CV117,VLOOKUP(DA$4,Transactions!$C$5:$M$23,5,FALSE),VLOOKUP(DA$4,Transactions!$C$5:$M$23,5,FALSE)-IFERROR(VLOOKUP(DA$4,Transactions!$C$39:$N$42,5,FALSE),0)))</f>
        <v>9.4038062835574934</v>
      </c>
      <c r="DC117" s="315">
        <f t="shared" si="129"/>
        <v>43256</v>
      </c>
      <c r="DD117" s="88">
        <f>VLOOKUP(DC117,'Price Data'!$B$4:$AD$1048576,MATCH(DH$4,'Price Data'!$B$2:$AE$2,0),FALSE)</f>
        <v>164</v>
      </c>
      <c r="DE117" s="5">
        <f t="shared" si="212"/>
        <v>164</v>
      </c>
      <c r="DF117" s="79"/>
      <c r="DG117" s="212">
        <f>IF(DE117&gt;0,(DE117+SUM(DF$11:DF117))/DD$6-1,"N/A")</f>
        <v>4.0936966554972587E-2</v>
      </c>
      <c r="DH117" s="344">
        <f>IF(VLOOKUP(DH$4,Transactions!$C$5:$M$23,7,FALSE)&gt;DC117,0,IF(IFERROR(VLOOKUP(DH$4,Transactions!$C$39:$N$42,8,FALSE),0)&gt;DC117,VLOOKUP(DH$4,Transactions!$C$5:$M$23,5,FALSE),VLOOKUP(DH$4,Transactions!$C$5:$M$23,5,FALSE)-IFERROR(VLOOKUP(DH$4,Transactions!$C$39:$N$42,5,FALSE),0)))</f>
        <v>17.508490526540918</v>
      </c>
      <c r="DJ117" s="315">
        <f t="shared" si="130"/>
        <v>43256</v>
      </c>
      <c r="DK117" s="88">
        <f>VLOOKUP(DJ117,'Price Data'!$B$4:$AD$1048576,MATCH(DO$4,'Price Data'!$B$2:$AE$2,0),FALSE)</f>
        <v>252</v>
      </c>
      <c r="DL117" s="5">
        <f t="shared" si="213"/>
        <v>252</v>
      </c>
      <c r="DN117" s="212">
        <f>IF(DL117&gt;0,(DL117+SUM(DM$11:DM117))/DK$6-1,"N/A")</f>
        <v>1.2064611808088488E-2</v>
      </c>
      <c r="DO117" s="344">
        <f>IF(VLOOKUP(DO$4,Transactions!$C$5:$M$23,7,FALSE)&gt;DJ117,0,IF(IFERROR(VLOOKUP(DO$4,Transactions!$C$39:$N$42,8,FALSE),0)&gt;DJ117,VLOOKUP(DO$4,Transactions!$C$5:$M$23,5,FALSE),VLOOKUP(DO$4,Transactions!$C$5:$M$23,5,FALSE)-IFERROR(VLOOKUP(DO$4,Transactions!$C$39:$N$42,5,FALSE),0)))</f>
        <v>8</v>
      </c>
      <c r="DQ117" s="315">
        <f t="shared" si="131"/>
        <v>43256</v>
      </c>
      <c r="DR117" s="88">
        <f>VLOOKUP(DQ117,'Price Data'!$B$4:$AD$1048576,MATCH(DV$4,'Price Data'!$B$2:$AE$2,0),FALSE)</f>
        <v>102.19</v>
      </c>
      <c r="DS117" s="5">
        <f t="shared" si="214"/>
        <v>102.19</v>
      </c>
      <c r="DT117" s="79"/>
      <c r="DU117" s="212">
        <f>IF(DS117&gt;0,(DS117+SUM(DT$11:DT117))/DR$6-1,"N/A")</f>
        <v>0.20446574701893838</v>
      </c>
      <c r="DV117" s="344">
        <f>IF(VLOOKUP(DV$4,Transactions!$C$5:$M$23,7,FALSE)&gt;DQ117,0,IF(IFERROR(VLOOKUP(DV$4,Transactions!$C$39:$N$42,8,FALSE),0)&gt;DQ117,VLOOKUP(DV$4,Transactions!$C$5:$M$23,5,FALSE),VLOOKUP(DV$4,Transactions!$C$5:$M$23,5,FALSE)-IFERROR(VLOOKUP(DV$4,Transactions!$C$39:$N$42,5,FALSE),0)))</f>
        <v>23</v>
      </c>
      <c r="DX117" s="315">
        <f t="shared" si="132"/>
        <v>43256</v>
      </c>
      <c r="DY117" s="88">
        <f>VLOOKUP(DX117,'Price Data'!$B$4:$AD$1048576,MATCH(EC$4,'Price Data'!$B$2:$AE$2,0),FALSE)</f>
        <v>74.05</v>
      </c>
      <c r="DZ117" s="5">
        <f t="shared" si="215"/>
        <v>0</v>
      </c>
      <c r="EA117" s="79"/>
      <c r="EB117" s="212" t="str">
        <f>IF(DZ117&gt;0,(DZ117+SUM(EA$11:EA117))/DY$6-1,"N/A")</f>
        <v>N/A</v>
      </c>
      <c r="EC117" s="344">
        <f>IF(VLOOKUP(EC$4,Transactions!$C$5:$M$23,7,FALSE)&gt;DX117,0,IF(IFERROR(VLOOKUP(EC$4,Transactions!$C$39:$N$42,8,FALSE),0)&gt;DX117,VLOOKUP(EC$4,Transactions!$C$5:$M$23,5,FALSE),VLOOKUP(EC$4,Transactions!$C$5:$M$23,5,FALSE)-IFERROR(VLOOKUP(EC$4,Transactions!$C$39:$N$42,5,FALSE),0)))</f>
        <v>0</v>
      </c>
      <c r="EF117" s="315">
        <f t="shared" si="133"/>
        <v>43256</v>
      </c>
      <c r="EG117" s="88">
        <f>VLOOKUP(EF117,'Price Data'!$B$4:$AD$1048576,MATCH(EK$4,'Price Data'!$B$2:$AE$2,0),FALSE)</f>
        <v>10.75</v>
      </c>
      <c r="EH117" s="5">
        <f t="shared" si="216"/>
        <v>10.75</v>
      </c>
      <c r="EI117" s="79"/>
      <c r="EJ117" s="212">
        <f>IF(EH117&gt;0,(EH117+SUM(EI$11:EI117))/EG$6-1,"N/A")</f>
        <v>2.2304832713755385E-3</v>
      </c>
      <c r="EK117" s="344">
        <f>IF(VLOOKUP(EK$4,Transactions!$C$26:$M$34,7,FALSE)&gt;EF117,0,IF(IFERROR(VLOOKUP(EK$4,Transactions!$C$45:$N154,8,FALSE),0)&gt;EF117,VLOOKUP(EK$4,Transactions!$C$26:$M$34,5,FALSE),VLOOKUP(EK$4,Transactions!$C$26:$M$34,5,FALSE)-IFERROR(VLOOKUP(EK$4,Transactions!$C$45:$N$47,5,FALSE),0)))</f>
        <v>181.2267657992565</v>
      </c>
      <c r="EM117" s="315">
        <f t="shared" si="134"/>
        <v>43256</v>
      </c>
      <c r="EN117" s="88">
        <f>VLOOKUP(EM117,'Price Data'!$B$4:$AD$1048576,MATCH(ER$4,'Price Data'!$B$2:$AE$2,0),FALSE)</f>
        <v>85.47</v>
      </c>
      <c r="EO117" s="5">
        <f t="shared" si="217"/>
        <v>85.47</v>
      </c>
      <c r="EP117" s="79"/>
      <c r="EQ117" s="212">
        <f>IF(EO117&gt;0,(EO117+SUM(EP$11:EP117))/EN$6-1,"N/A")</f>
        <v>1.4898005959196325E-4</v>
      </c>
      <c r="ER117" s="344">
        <f>IF(VLOOKUP(ER$4,Transactions!$C$26:$M$34,7,FALSE)&gt;EM117,0,IF(IFERROR(VLOOKUP(ER$4,Transactions!$C$45:$N154,8,FALSE),0)&gt;EM117,VLOOKUP(ER$4,Transactions!$C$26:$M$34,5,FALSE),VLOOKUP(ER$4,Transactions!$C$26:$M$34,5,FALSE)-IFERROR(VLOOKUP(ER$4,Transactions!$C$45:$N$47,5,FALSE),0)))</f>
        <v>0</v>
      </c>
      <c r="ET117" s="315">
        <f t="shared" si="135"/>
        <v>43256</v>
      </c>
      <c r="EU117" s="88">
        <f>VLOOKUP(ET117,'Price Data'!$B$4:$AD$1048576,MATCH(EY$4,'Price Data'!$B$2:$AE$2,0),FALSE)</f>
        <v>83.43</v>
      </c>
      <c r="EV117" s="5">
        <f t="shared" si="218"/>
        <v>83.43</v>
      </c>
      <c r="EW117" s="79"/>
      <c r="EX117" s="212">
        <f>IF(EV117&gt;0,(EV117+SUM(EW$11:EW117))/EU$6-1,"N/A")</f>
        <v>-3.1525346149444911E-2</v>
      </c>
      <c r="EY117" s="344">
        <f>IF(VLOOKUP(EY$4,Transactions!$C$26:$M$34,7,FALSE)&gt;ET117,0,IF(IFERROR(VLOOKUP(EY$4,Transactions!$C$45:$N154,8,FALSE),0)&gt;ET117,VLOOKUP(EY$4,Transactions!$C$26:$M$34,5,FALSE),VLOOKUP(EY$4,Transactions!$C$26:$M$34,5,FALSE)-IFERROR(VLOOKUP(EY$4,Transactions!$C$45:$N$47,5,FALSE),0)))</f>
        <v>12.608879734523402</v>
      </c>
      <c r="FA117" s="315">
        <f t="shared" si="136"/>
        <v>43256</v>
      </c>
      <c r="FB117" s="88">
        <f>VLOOKUP(FA117,'Price Data'!$B$4:$AD$1048576,MATCH(FF$4,'Price Data'!$B$2:$AE$2,0),FALSE)</f>
        <v>49.878999999999998</v>
      </c>
      <c r="FC117" s="5">
        <f t="shared" si="219"/>
        <v>49.878999999999998</v>
      </c>
      <c r="FD117" s="79"/>
      <c r="FE117" s="212">
        <f>IF(FC117&gt;0,(FC117+SUM(FD$11:FD117))/FB$6-1,"N/A")</f>
        <v>-1.6344841037643998E-2</v>
      </c>
      <c r="FF117" s="344">
        <f>IF(VLOOKUP(FF$4,Transactions!$C$26:$M$34,7,FALSE)&gt;FA117,0,IF(IFERROR(VLOOKUP(FF$4,Transactions!$C$45:$N154,8,FALSE),0)&gt;FA117,VLOOKUP(FF$4,Transactions!$C$26:$M$34,5,FALSE),VLOOKUP(FF$4,Transactions!$C$26:$M$34,5,FALSE)-IFERROR(VLOOKUP(FF$4,Transactions!$C$45:$N$47,5,FALSE),0)))</f>
        <v>20.356738833625901</v>
      </c>
      <c r="FH117" s="315">
        <f t="shared" si="137"/>
        <v>43256</v>
      </c>
      <c r="FI117" s="88">
        <f>VLOOKUP(FH117,'Price Data'!$B$4:$AD$1048576,MATCH(FM$4,'Price Data'!$B$2:$AE$2,0),FALSE)</f>
        <v>24.18</v>
      </c>
      <c r="FJ117" s="5">
        <f t="shared" si="220"/>
        <v>24.18</v>
      </c>
      <c r="FK117" s="79"/>
      <c r="FL117" s="212">
        <f>IF(FJ117&gt;0,(FJ117+SUM(FK$11:FK117))/FI$6-1,"N/A")</f>
        <v>2.2997946611909015E-3</v>
      </c>
      <c r="FM117" s="344">
        <f>IF(VLOOKUP(FM$4,Transactions!$C$26:$M$34,7,FALSE)&gt;FH117,0,IF(IFERROR(VLOOKUP(FM$4,Transactions!$C$45:$N154,8,FALSE),0)&gt;FH117,VLOOKUP(FM$4,Transactions!$C$26:$M$34,5,FALSE),VLOOKUP(FM$4,Transactions!$C$26:$M$34,5,FALSE)-IFERROR(VLOOKUP(FM$4,Transactions!$C$45:$N$47,5,FALSE),0)))</f>
        <v>64.516221765913755</v>
      </c>
      <c r="FO117" s="315">
        <f t="shared" si="138"/>
        <v>43256</v>
      </c>
      <c r="FP117" s="88">
        <f>VLOOKUP(FO117,'Price Data'!$B$4:$AD$1048576,MATCH(FT$4,'Price Data'!$B$2:$AE$2,0),FALSE)</f>
        <v>101.83</v>
      </c>
      <c r="FQ117" s="5">
        <f t="shared" si="221"/>
        <v>101.83</v>
      </c>
      <c r="FR117" s="79"/>
      <c r="FS117" s="212">
        <f>IF(FQ117&gt;0,(FQ117+SUM(FR$11:FR117))/FP$6-1,"N/A")</f>
        <v>-2.6948943828739247E-2</v>
      </c>
      <c r="FT117" s="344">
        <f>IF(VLOOKUP(FT$4,Transactions!$C$26:$M$34,7,FALSE)&gt;FO117,0,IF(IFERROR(VLOOKUP(FT$4,Transactions!$C$45:$N154,8,FALSE),0)&gt;FO117,VLOOKUP(FT$4,Transactions!$C$26:$M$34,5,FALSE),VLOOKUP(FT$4,Transactions!$C$26:$M$34,5,FALSE)-IFERROR(VLOOKUP(FT$4,Transactions!$C$45:$N$47,5,FALSE),0)))</f>
        <v>4.6685611442644692</v>
      </c>
      <c r="FV117" s="315">
        <f t="shared" si="139"/>
        <v>43256</v>
      </c>
      <c r="FW117" s="88">
        <f>VLOOKUP(FV117,'Price Data'!$B$4:$AD$1048576,MATCH(GA$4,'Price Data'!$B$2:$AE$2,0),FALSE)</f>
        <v>108.13</v>
      </c>
      <c r="FX117" s="5">
        <f t="shared" si="222"/>
        <v>0</v>
      </c>
      <c r="FY117" s="79"/>
      <c r="FZ117" s="212" t="str">
        <f>IF(FX117&gt;0,(FX117+SUM(FY$11:FY117))/FW$6-1,"N/A")</f>
        <v>N/A</v>
      </c>
      <c r="GA117" s="344">
        <f>IF(VLOOKUP(GA$4,Transactions!$C$26:$M$34,7,FALSE)&gt;FV117,0,IF(IFERROR(VLOOKUP(GA$4,Transactions!$C$45:$N154,8,FALSE),0)&gt;FV117,VLOOKUP(GA$4,Transactions!$C$26:$M$34,5,FALSE),VLOOKUP(GA$4,Transactions!$C$26:$M$34,5,FALSE)-IFERROR(VLOOKUP(GA$4,Transactions!$C$45:$N$47,5,FALSE),0)))</f>
        <v>0</v>
      </c>
      <c r="GD117" s="315">
        <f t="shared" si="140"/>
        <v>43256</v>
      </c>
      <c r="GE117" s="88">
        <f>VLOOKUP(GD117,'Price Data'!$B$4:$AD$1048576,MATCH(GI$4,'Price Data'!$B$2:$AE$2,0),FALSE)</f>
        <v>1637.385</v>
      </c>
      <c r="GF117" s="5">
        <f t="shared" si="223"/>
        <v>1637.385</v>
      </c>
      <c r="GH117" s="212">
        <f>IF(GF117&gt;0,(GF117+SUM(GG$11:GG117))/GE$6-1,"N/A")</f>
        <v>3.4505961068253654E-2</v>
      </c>
      <c r="GI117" s="374">
        <v>0.5</v>
      </c>
      <c r="GK117" s="315">
        <f t="shared" si="141"/>
        <v>43256</v>
      </c>
      <c r="GL117" s="88">
        <f>VLOOKUP(GK117,'Price Data'!$B$4:$AD$1048576,MATCH(GP$4,'Price Data'!$B$2:$AE$2,0),FALSE)</f>
        <v>2119.36</v>
      </c>
      <c r="GM117" s="5">
        <f t="shared" si="112"/>
        <v>2119.36</v>
      </c>
      <c r="GN117" s="79"/>
      <c r="GO117" s="212">
        <f>IF(GM117&gt;0,(GM117+SUM(GN$11:GN117))/GL$6-1,"N/A")</f>
        <v>7.5637642919965664E-3</v>
      </c>
      <c r="GP117" s="374">
        <v>0.2</v>
      </c>
      <c r="GR117" s="315">
        <f t="shared" si="142"/>
        <v>43256</v>
      </c>
      <c r="GS117" s="88">
        <f>VLOOKUP(GR117,'Price Data'!$B$4:$AD$1048576,MATCH(GW$4,'Price Data'!$B$2:$AE$2,0),FALSE)</f>
        <v>2006.3</v>
      </c>
      <c r="GT117" s="5">
        <f t="shared" si="224"/>
        <v>2006.3</v>
      </c>
      <c r="GV117" s="212">
        <f>IF(GT117&gt;0,(GT117+SUM(GU$11:GU117))/GS$6-1,"N/A")</f>
        <v>-1.9581014186095369E-2</v>
      </c>
      <c r="GW117" s="374">
        <v>0.3</v>
      </c>
    </row>
    <row r="118" spans="1:205" x14ac:dyDescent="0.25">
      <c r="A118">
        <v>108</v>
      </c>
      <c r="B118" s="315">
        <f>'Price Data'!B112</f>
        <v>43257</v>
      </c>
      <c r="C118" s="200">
        <f t="shared" si="143"/>
        <v>22512.09251496405</v>
      </c>
      <c r="D118" s="200">
        <f t="shared" si="113"/>
        <v>0</v>
      </c>
      <c r="E118" s="200">
        <f t="shared" si="198"/>
        <v>6037.1922589238757</v>
      </c>
      <c r="F118" s="200">
        <f t="shared" si="114"/>
        <v>0</v>
      </c>
      <c r="I118" s="315">
        <f t="shared" si="115"/>
        <v>43257</v>
      </c>
      <c r="J118" s="88">
        <f>VLOOKUP(I118,'Price Data'!$B$4:$AD$1048576,MATCH(N$4,'Price Data'!$B$2:$AE$2,0),FALSE)</f>
        <v>65.08</v>
      </c>
      <c r="K118" s="5">
        <f t="shared" si="86"/>
        <v>0</v>
      </c>
      <c r="M118" s="212" t="str">
        <f>IF(K118&gt;0,(K118+SUM(L$11:L118))/J$6-1,"N/A")</f>
        <v>N/A</v>
      </c>
      <c r="N118" s="344">
        <f>IF(VLOOKUP(N$4,Transactions!$C$5:$M$23,7,FALSE)&gt;I118,0,IF(IFERROR(VLOOKUP(N$4,Transactions!$C$39:$N$42,8,FALSE),0)&gt;I118,VLOOKUP(N$4,Transactions!$C$5:$M$23,5,FALSE),VLOOKUP(N$4,Transactions!$C$5:$M$23,5,FALSE)-IFERROR(VLOOKUP(N$4,Transactions!$C$39:$N$42,5,FALSE),0)))</f>
        <v>0</v>
      </c>
      <c r="P118" s="315">
        <f t="shared" si="116"/>
        <v>43257</v>
      </c>
      <c r="Q118" s="88">
        <f>VLOOKUP(P118,'Price Data'!$B$4:$AD$1048576,MATCH(U$4,'Price Data'!$B$2:$AE$2,0),FALSE)</f>
        <v>60.97</v>
      </c>
      <c r="R118" s="5">
        <f t="shared" si="199"/>
        <v>60.97</v>
      </c>
      <c r="T118" s="212">
        <f>IF(R118&gt;0,(R118+SUM(S$11:S118))/Q$6-1,"N/A")</f>
        <v>7.4361233480176203E-2</v>
      </c>
      <c r="U118" s="344">
        <f>IF(VLOOKUP(U$4,Transactions!$C$5:$M$23,7,FALSE)&gt;P118,0,IF(IFERROR(VLOOKUP(U$4,Transactions!$C$39:$N$42,8,FALSE),0)&gt;P118,VLOOKUP(U$4,Transactions!$C$5:$M$23,5,FALSE),VLOOKUP(U$4,Transactions!$C$5:$M$23,5,FALSE)-IFERROR(VLOOKUP(U$4,Transactions!$C$39:$N$42,5,FALSE),0)))</f>
        <v>20</v>
      </c>
      <c r="W118" s="315">
        <f t="shared" si="117"/>
        <v>43257</v>
      </c>
      <c r="X118" s="88">
        <f>VLOOKUP(W118,'Price Data'!$B$4:$AD$1048576,MATCH(AB$4,'Price Data'!$B$2:$AE$2,0),FALSE)</f>
        <v>101.91</v>
      </c>
      <c r="Y118" s="5">
        <f t="shared" si="200"/>
        <v>101.91</v>
      </c>
      <c r="Z118" s="79"/>
      <c r="AA118" s="212">
        <f>IF(Y118&gt;0,(Y118+SUM(Z$11:Z118))/X$6-1,"N/A")</f>
        <v>1.0911615911119776E-2</v>
      </c>
      <c r="AB118" s="344">
        <f>IF(VLOOKUP(AB$4,Transactions!$C$5:$M$23,7,FALSE)&gt;W118,0,IF(IFERROR(VLOOKUP(AB$4,Transactions!$C$39:$N$42,8,FALSE),0)&gt;W118,VLOOKUP(AB$4,Transactions!$C$5:$M$23,5,FALSE),VLOOKUP(AB$4,Transactions!$C$5:$M$23,5,FALSE)-IFERROR(VLOOKUP(AB$4,Transactions!$C$39:$N$42,5,FALSE),0)))</f>
        <v>12</v>
      </c>
      <c r="AD118" s="315">
        <f t="shared" si="118"/>
        <v>43257</v>
      </c>
      <c r="AE118" s="88">
        <f>VLOOKUP(AD118,'Price Data'!$B$4:$AD$1048576,MATCH(AI$4,'Price Data'!$B$2:$AE$2,0),FALSE)</f>
        <v>68.2</v>
      </c>
      <c r="AF118" s="5">
        <f t="shared" si="201"/>
        <v>68.2</v>
      </c>
      <c r="AG118" s="79"/>
      <c r="AH118" s="212">
        <f>IF(AF118&gt;0,(AF118+SUM(AG$11:AG118))/AE$6-1,"N/A")</f>
        <v>-6.0743178390237351E-2</v>
      </c>
      <c r="AI118" s="344">
        <f>IF(VLOOKUP(AI$4,Transactions!$C$5:$M$23,7,FALSE)&gt;AD118,0,IF(IFERROR(VLOOKUP(AI$4,Transactions!$C$39:$N$42,8,FALSE),0)&gt;AD118,VLOOKUP(AI$4,Transactions!$C$5:$M$23,5,FALSE),VLOOKUP(AI$4,Transactions!$C$5:$M$23,5,FALSE)-IFERROR(VLOOKUP(AI$4,Transactions!$C$39:$N$42,5,FALSE),0)))</f>
        <v>16</v>
      </c>
      <c r="AK118" s="315">
        <f t="shared" si="119"/>
        <v>43257</v>
      </c>
      <c r="AL118" s="88">
        <f>VLOOKUP(AK118,'Price Data'!$B$4:$AD$1048576,MATCH(AP$4,'Price Data'!$B$2:$AE$2,0),FALSE)</f>
        <v>493.38</v>
      </c>
      <c r="AM118" s="5">
        <f t="shared" si="202"/>
        <v>493.38</v>
      </c>
      <c r="AN118" s="79"/>
      <c r="AO118" s="212">
        <f>IF(AM118&gt;0,(AM118+SUM(AN$11:AN118))/AL$6-1,"N/A")</f>
        <v>0.18356282684834224</v>
      </c>
      <c r="AP118" s="344">
        <f>IF(VLOOKUP(AP$4,Transactions!$C$5:$M$23,7,FALSE)&gt;AK118,0,IF(IFERROR(VLOOKUP(AP$4,Transactions!$C$39:$N$42,8,FALSE),0)&gt;AK118,VLOOKUP(AP$4,Transactions!$C$5:$M$23,5,FALSE),VLOOKUP(AP$4,Transactions!$C$5:$M$23,5,FALSE)-IFERROR(VLOOKUP(AP$4,Transactions!$C$39:$N$42,5,FALSE),0)))</f>
        <v>3</v>
      </c>
      <c r="AR118" s="315">
        <f t="shared" si="120"/>
        <v>43257</v>
      </c>
      <c r="AS118" s="88">
        <f>VLOOKUP(AR118,'Price Data'!$B$4:$AD$1048576,MATCH(AW$4,'Price Data'!$B$2:$AE$2,0),FALSE)</f>
        <v>99.98</v>
      </c>
      <c r="AT118" s="5">
        <f t="shared" si="203"/>
        <v>99.98</v>
      </c>
      <c r="AU118" s="79"/>
      <c r="AV118" s="212">
        <f>IF(AT118&gt;0,(AT118+SUM(AU$11:AU118))/AS$6-1,"N/A")</f>
        <v>6.4767932489451452E-2</v>
      </c>
      <c r="AW118" s="344">
        <f>IF(VLOOKUP(AW$4,Transactions!$C$5:$M$23,7,FALSE)&gt;AR118,0,IF(IFERROR(VLOOKUP(AW$4,Transactions!$C$39:$N$42,8,FALSE),0)&gt;AR118,VLOOKUP(AW$4,Transactions!$C$5:$M$23,5,FALSE),VLOOKUP(AW$4,Transactions!$C$5:$M$23,5,FALSE)-IFERROR(VLOOKUP(AW$4,Transactions!$C$39:$N$42,5,FALSE),0)))</f>
        <v>10</v>
      </c>
      <c r="AY118" s="315">
        <f t="shared" si="121"/>
        <v>43257</v>
      </c>
      <c r="AZ118" s="88">
        <f>VLOOKUP(AY118,'Price Data'!$B$4:$AD$1048576,MATCH(BD$4,'Price Data'!$B$2:$AE$2,0),FALSE)</f>
        <v>135.55000000000001</v>
      </c>
      <c r="BA118" s="5">
        <f t="shared" si="204"/>
        <v>135.55000000000001</v>
      </c>
      <c r="BB118" s="79"/>
      <c r="BC118" s="212">
        <f>IF(BA118&gt;0,(BA118+SUM(BB$11:BB118))/AZ$6-1,"N/A")</f>
        <v>0.16954270923209669</v>
      </c>
      <c r="BD118" s="344">
        <f>IF(VLOOKUP(BD$4,Transactions!$C$5:$M$23,7,FALSE)&gt;AY118,0,IF(IFERROR(VLOOKUP(BD$4,Transactions!$C$39:$N$42,8,FALSE),0)&gt;AY118,VLOOKUP(BD$4,Transactions!$C$5:$M$23,5,FALSE),VLOOKUP(BD$4,Transactions!$C$5:$M$23,5,FALSE)-IFERROR(VLOOKUP(BD$4,Transactions!$C$39:$N$42,5,FALSE),0)))</f>
        <v>9</v>
      </c>
      <c r="BF118" s="315">
        <f t="shared" si="122"/>
        <v>43257</v>
      </c>
      <c r="BG118" s="88">
        <f>VLOOKUP(BF118,'Price Data'!$B$4:$AD$1048576,MATCH(BK$4,'Price Data'!$B$2:$AE$2,0),FALSE)</f>
        <v>52.92</v>
      </c>
      <c r="BH118" s="5">
        <f t="shared" si="205"/>
        <v>52.92</v>
      </c>
      <c r="BI118" s="79"/>
      <c r="BJ118" s="212">
        <f>IF(BH118&gt;0,(BH118+SUM(BI$11:BI118))/BG$6-1,"N/A")</f>
        <v>-0.12336814621409931</v>
      </c>
      <c r="BK118" s="344">
        <f>IF(VLOOKUP(BK$4,Transactions!$C$5:$M$23,7,FALSE)&gt;BF118,0,IF(IFERROR(VLOOKUP(BK$4,Transactions!$C$39:$N$42,8,FALSE),0)&gt;BF118,VLOOKUP(BK$4,Transactions!$C$5:$M$23,5,FALSE),VLOOKUP(BK$4,Transactions!$C$5:$M$23,5,FALSE)-IFERROR(VLOOKUP(BK$4,Transactions!$C$39:$N$42,5,FALSE),0)))</f>
        <v>10</v>
      </c>
      <c r="BM118" s="315">
        <f t="shared" si="123"/>
        <v>43257</v>
      </c>
      <c r="BN118" s="88">
        <f>VLOOKUP(BM118,'Price Data'!$B$4:$AD$1048576,MATCH(BR$4,'Price Data'!$B$2:$AE$2,0),FALSE)</f>
        <v>52.53</v>
      </c>
      <c r="BO118" s="5">
        <f t="shared" si="206"/>
        <v>52.53</v>
      </c>
      <c r="BP118" s="79"/>
      <c r="BQ118" s="212">
        <f>IF(BO118&gt;0,(BO118+SUM(BP$11:BP118))/BN$6-1,"N/A")</f>
        <v>3.3450704225352235E-2</v>
      </c>
      <c r="BR118" s="344">
        <f>IF(VLOOKUP(BR$4,Transactions!$C$5:$M$23,7,FALSE)&gt;BM118,0,IF(IFERROR(VLOOKUP(BR$4,Transactions!$C$39:$N$42,8,FALSE),0)&gt;BM118,VLOOKUP(BR$4,Transactions!$C$5:$M$23,5,FALSE),VLOOKUP(BR$4,Transactions!$C$5:$M$23,5,FALSE)-IFERROR(VLOOKUP(BR$4,Transactions!$C$39:$N$42,5,FALSE),0)))</f>
        <v>12</v>
      </c>
      <c r="BT118" s="315">
        <f t="shared" si="124"/>
        <v>43257</v>
      </c>
      <c r="BU118" s="88">
        <f>VLOOKUP(BT118,'Price Data'!$B$4:$AD$1048576,MATCH(BY$4,'Price Data'!$B$2:$AE$2,0),FALSE)</f>
        <v>88.43</v>
      </c>
      <c r="BV118" s="5">
        <f t="shared" si="207"/>
        <v>88.43</v>
      </c>
      <c r="BW118" s="79"/>
      <c r="BX118" s="212">
        <f>IF(BV118&gt;0,(BV118+SUM(BW$11:BW118))/BU$6-1,"N/A")</f>
        <v>-1.3862911211354301E-2</v>
      </c>
      <c r="BY118" s="344">
        <f>IF(VLOOKUP(BY$4,Transactions!$C$5:$M$23,7,FALSE)&gt;BT118,0,IF(IFERROR(VLOOKUP(BY$4,Transactions!$C$39:$N$42,8,FALSE),0)&gt;BT118,VLOOKUP(BY$4,Transactions!$C$5:$M$23,5,FALSE),VLOOKUP(BY$4,Transactions!$C$5:$M$23,5,FALSE)-IFERROR(VLOOKUP(BY$4,Transactions!$C$39:$N$42,5,FALSE),0)))</f>
        <v>11</v>
      </c>
      <c r="CA118" s="315">
        <f t="shared" si="125"/>
        <v>43257</v>
      </c>
      <c r="CB118" s="88">
        <f>VLOOKUP(CA118,'Price Data'!$B$4:$AD$1048576,MATCH(CF$4,'Price Data'!$B$2:$AE$2,0),FALSE)</f>
        <v>224.36</v>
      </c>
      <c r="CC118" s="5">
        <f t="shared" si="208"/>
        <v>224.36</v>
      </c>
      <c r="CD118" s="79"/>
      <c r="CE118" s="212">
        <f>IF(CC118&gt;0,(CC118+SUM(CD$11:CD118))/CB$6-1,"N/A")</f>
        <v>-1.290633066456659E-2</v>
      </c>
      <c r="CF118" s="344">
        <f>IF(VLOOKUP(CF$4,Transactions!$C$5:$M$23,7,FALSE)&gt;CA118,0,IF(IFERROR(VLOOKUP(CF$4,Transactions!$C$39:$N$42,8,FALSE),0)&gt;CA118,VLOOKUP(CF$4,Transactions!$C$5:$M$23,5,FALSE),VLOOKUP(CF$4,Transactions!$C$5:$M$23,5,FALSE)-IFERROR(VLOOKUP(CF$4,Transactions!$C$39:$N$42,5,FALSE),0)))</f>
        <v>6</v>
      </c>
      <c r="CH118" s="315">
        <f t="shared" si="126"/>
        <v>43257</v>
      </c>
      <c r="CI118" s="88">
        <f>VLOOKUP(CH118,'Price Data'!$B$4:$AD$1048576,MATCH(CM$4,'Price Data'!$B$2:$AE$2,0),FALSE)</f>
        <v>85.21</v>
      </c>
      <c r="CJ118" s="5">
        <f t="shared" si="209"/>
        <v>85.21</v>
      </c>
      <c r="CK118" s="79"/>
      <c r="CL118" s="212">
        <f>IF(CJ118&gt;0,(CJ118+SUM(CK$11:CK118))/CI$6-1,"N/A")</f>
        <v>0.15743004618310219</v>
      </c>
      <c r="CM118" s="344">
        <f>IF(VLOOKUP(CM$4,Transactions!$C$5:$M$23,7,FALSE)&gt;CH118,0,IF(IFERROR(VLOOKUP(CM$4,Transactions!$C$39:$N$42,8,FALSE),0)&gt;CH118,VLOOKUP(CM$4,Transactions!$C$5:$M$23,5,FALSE),VLOOKUP(CM$4,Transactions!$C$5:$M$23,5,FALSE)-IFERROR(VLOOKUP(CM$4,Transactions!$C$39:$N$42,5,FALSE),0)))</f>
        <v>19</v>
      </c>
      <c r="CO118" s="315">
        <f t="shared" si="127"/>
        <v>43257</v>
      </c>
      <c r="CP118" s="88">
        <f>VLOOKUP(CO118,'Price Data'!$B$4:$AD$1048576,MATCH(CT$4,'Price Data'!$B$2:$AE$2,0),FALSE)</f>
        <v>137.19</v>
      </c>
      <c r="CQ118" s="5">
        <f t="shared" si="210"/>
        <v>137.19</v>
      </c>
      <c r="CR118" s="79"/>
      <c r="CS118" s="212">
        <f>IF(CQ118&gt;0,(CQ118+SUM(CR$11:CR118))/CP$6-1,"N/A")</f>
        <v>0.22365610537557856</v>
      </c>
      <c r="CT118" s="344">
        <f>IF(VLOOKUP(CT$4,Transactions!$C$5:$M$23,7,FALSE)&gt;CO118,0,IF(IFERROR(VLOOKUP(CT$4,Transactions!$C$39:$N$42,8,FALSE),0)&gt;CO118,VLOOKUP(CT$4,Transactions!$C$5:$M$23,5,FALSE),VLOOKUP(CT$4,Transactions!$C$5:$M$23,5,FALSE)-IFERROR(VLOOKUP(CT$4,Transactions!$C$39:$N$42,5,FALSE),0)))</f>
        <v>7</v>
      </c>
      <c r="CV118" s="315">
        <f t="shared" si="128"/>
        <v>43257</v>
      </c>
      <c r="CW118" s="88">
        <f>VLOOKUP(CV118,'Price Data'!$B$4:$AD$1048576,MATCH(DA$4,'Price Data'!$B$2:$AE$2,0),FALSE)</f>
        <v>203.77</v>
      </c>
      <c r="CX118" s="5">
        <f t="shared" si="211"/>
        <v>203.77</v>
      </c>
      <c r="CY118" s="79"/>
      <c r="CZ118" s="212">
        <f>IF(CX118&gt;0,(CX118+SUM(CY$11:CY118))/CW$6-1,"N/A")</f>
        <v>8.5471266811971702E-2</v>
      </c>
      <c r="DA118" s="344">
        <f>IF(VLOOKUP(DA$4,Transactions!$C$5:$M$23,7,FALSE)&gt;CV118,0,IF(IFERROR(VLOOKUP(DA$4,Transactions!$C$39:$N$42,8,FALSE),0)&gt;CV118,VLOOKUP(DA$4,Transactions!$C$5:$M$23,5,FALSE),VLOOKUP(DA$4,Transactions!$C$5:$M$23,5,FALSE)-IFERROR(VLOOKUP(DA$4,Transactions!$C$39:$N$42,5,FALSE),0)))</f>
        <v>9.4038062835574934</v>
      </c>
      <c r="DC118" s="315">
        <f t="shared" si="129"/>
        <v>43257</v>
      </c>
      <c r="DD118" s="88">
        <f>VLOOKUP(DC118,'Price Data'!$B$4:$AD$1048576,MATCH(DH$4,'Price Data'!$B$2:$AE$2,0),FALSE)</f>
        <v>165.35</v>
      </c>
      <c r="DE118" s="5">
        <f t="shared" si="212"/>
        <v>165.35</v>
      </c>
      <c r="DF118" s="79"/>
      <c r="DG118" s="212">
        <f>IF(DE118&gt;0,(DE118+SUM(DF$11:DF118))/DD$6-1,"N/A")</f>
        <v>4.9472086995005382E-2</v>
      </c>
      <c r="DH118" s="344">
        <f>IF(VLOOKUP(DH$4,Transactions!$C$5:$M$23,7,FALSE)&gt;DC118,0,IF(IFERROR(VLOOKUP(DH$4,Transactions!$C$39:$N$42,8,FALSE),0)&gt;DC118,VLOOKUP(DH$4,Transactions!$C$5:$M$23,5,FALSE),VLOOKUP(DH$4,Transactions!$C$5:$M$23,5,FALSE)-IFERROR(VLOOKUP(DH$4,Transactions!$C$39:$N$42,5,FALSE),0)))</f>
        <v>17.508490526540918</v>
      </c>
      <c r="DJ118" s="315">
        <f t="shared" si="130"/>
        <v>43257</v>
      </c>
      <c r="DK118" s="88">
        <f>VLOOKUP(DJ118,'Price Data'!$B$4:$AD$1048576,MATCH(DO$4,'Price Data'!$B$2:$AE$2,0),FALSE)</f>
        <v>256.55</v>
      </c>
      <c r="DL118" s="5">
        <f t="shared" si="213"/>
        <v>256.55</v>
      </c>
      <c r="DN118" s="212">
        <f>IF(DL118&gt;0,(DL118+SUM(DM$11:DM118))/DK$6-1,"N/A")</f>
        <v>3.0301815704036228E-2</v>
      </c>
      <c r="DO118" s="344">
        <f>IF(VLOOKUP(DO$4,Transactions!$C$5:$M$23,7,FALSE)&gt;DJ118,0,IF(IFERROR(VLOOKUP(DO$4,Transactions!$C$39:$N$42,8,FALSE),0)&gt;DJ118,VLOOKUP(DO$4,Transactions!$C$5:$M$23,5,FALSE),VLOOKUP(DO$4,Transactions!$C$5:$M$23,5,FALSE)-IFERROR(VLOOKUP(DO$4,Transactions!$C$39:$N$42,5,FALSE),0)))</f>
        <v>8</v>
      </c>
      <c r="DQ118" s="315">
        <f t="shared" si="131"/>
        <v>43257</v>
      </c>
      <c r="DR118" s="88">
        <f>VLOOKUP(DQ118,'Price Data'!$B$4:$AD$1048576,MATCH(DV$4,'Price Data'!$B$2:$AE$2,0),FALSE)</f>
        <v>102.49</v>
      </c>
      <c r="DS118" s="5">
        <f t="shared" si="214"/>
        <v>102.49</v>
      </c>
      <c r="DT118" s="79"/>
      <c r="DU118" s="212">
        <f>IF(DS118&gt;0,(DS118+SUM(DT$11:DT118))/DR$6-1,"N/A")</f>
        <v>0.20797287818564403</v>
      </c>
      <c r="DV118" s="344">
        <f>IF(VLOOKUP(DV$4,Transactions!$C$5:$M$23,7,FALSE)&gt;DQ118,0,IF(IFERROR(VLOOKUP(DV$4,Transactions!$C$39:$N$42,8,FALSE),0)&gt;DQ118,VLOOKUP(DV$4,Transactions!$C$5:$M$23,5,FALSE),VLOOKUP(DV$4,Transactions!$C$5:$M$23,5,FALSE)-IFERROR(VLOOKUP(DV$4,Transactions!$C$39:$N$42,5,FALSE),0)))</f>
        <v>23</v>
      </c>
      <c r="DX118" s="315">
        <f t="shared" si="132"/>
        <v>43257</v>
      </c>
      <c r="DY118" s="88">
        <f>VLOOKUP(DX118,'Price Data'!$B$4:$AD$1048576,MATCH(EC$4,'Price Data'!$B$2:$AE$2,0),FALSE)</f>
        <v>74.75</v>
      </c>
      <c r="DZ118" s="5">
        <f t="shared" si="215"/>
        <v>0</v>
      </c>
      <c r="EA118" s="79"/>
      <c r="EB118" s="212" t="str">
        <f>IF(DZ118&gt;0,(DZ118+SUM(EA$11:EA118))/DY$6-1,"N/A")</f>
        <v>N/A</v>
      </c>
      <c r="EC118" s="344">
        <f>IF(VLOOKUP(EC$4,Transactions!$C$5:$M$23,7,FALSE)&gt;DX118,0,IF(IFERROR(VLOOKUP(EC$4,Transactions!$C$39:$N$42,8,FALSE),0)&gt;DX118,VLOOKUP(EC$4,Transactions!$C$5:$M$23,5,FALSE),VLOOKUP(EC$4,Transactions!$C$5:$M$23,5,FALSE)-IFERROR(VLOOKUP(EC$4,Transactions!$C$39:$N$42,5,FALSE),0)))</f>
        <v>0</v>
      </c>
      <c r="EF118" s="315">
        <f t="shared" si="133"/>
        <v>43257</v>
      </c>
      <c r="EG118" s="88">
        <f>VLOOKUP(EF118,'Price Data'!$B$4:$AD$1048576,MATCH(EK$4,'Price Data'!$B$2:$AE$2,0),FALSE)</f>
        <v>10.73</v>
      </c>
      <c r="EH118" s="5">
        <f t="shared" si="216"/>
        <v>10.73</v>
      </c>
      <c r="EI118" s="79"/>
      <c r="EJ118" s="212">
        <f>IF(EH118&gt;0,(EH118+SUM(EI$11:EI118))/EG$6-1,"N/A")</f>
        <v>3.717472118960341E-4</v>
      </c>
      <c r="EK118" s="344">
        <f>IF(VLOOKUP(EK$4,Transactions!$C$26:$M$34,7,FALSE)&gt;EF118,0,IF(IFERROR(VLOOKUP(EK$4,Transactions!$C$45:$N155,8,FALSE),0)&gt;EF118,VLOOKUP(EK$4,Transactions!$C$26:$M$34,5,FALSE),VLOOKUP(EK$4,Transactions!$C$26:$M$34,5,FALSE)-IFERROR(VLOOKUP(EK$4,Transactions!$C$45:$N$47,5,FALSE),0)))</f>
        <v>181.2267657992565</v>
      </c>
      <c r="EM118" s="315">
        <f t="shared" si="134"/>
        <v>43257</v>
      </c>
      <c r="EN118" s="88">
        <f>VLOOKUP(EM118,'Price Data'!$B$4:$AD$1048576,MATCH(ER$4,'Price Data'!$B$2:$AE$2,0),FALSE)</f>
        <v>85.68</v>
      </c>
      <c r="EO118" s="5">
        <f t="shared" si="217"/>
        <v>85.68</v>
      </c>
      <c r="EP118" s="79"/>
      <c r="EQ118" s="212">
        <f>IF(EO118&gt;0,(EO118+SUM(EP$11:EP118))/EN$6-1,"N/A")</f>
        <v>2.5555810222324116E-3</v>
      </c>
      <c r="ER118" s="344">
        <f>IF(VLOOKUP(ER$4,Transactions!$C$26:$M$34,7,FALSE)&gt;EM118,0,IF(IFERROR(VLOOKUP(ER$4,Transactions!$C$45:$N155,8,FALSE),0)&gt;EM118,VLOOKUP(ER$4,Transactions!$C$26:$M$34,5,FALSE),VLOOKUP(ER$4,Transactions!$C$26:$M$34,5,FALSE)-IFERROR(VLOOKUP(ER$4,Transactions!$C$45:$N$47,5,FALSE),0)))</f>
        <v>0</v>
      </c>
      <c r="ET118" s="315">
        <f t="shared" si="135"/>
        <v>43257</v>
      </c>
      <c r="EU118" s="88">
        <f>VLOOKUP(ET118,'Price Data'!$B$4:$AD$1048576,MATCH(EY$4,'Price Data'!$B$2:$AE$2,0),FALSE)</f>
        <v>83.2</v>
      </c>
      <c r="EV118" s="5">
        <f t="shared" si="218"/>
        <v>83.2</v>
      </c>
      <c r="EW118" s="79"/>
      <c r="EX118" s="212">
        <f>IF(EV118&gt;0,(EV118+SUM(EW$11:EW118))/EU$6-1,"N/A")</f>
        <v>-3.4157226227257143E-2</v>
      </c>
      <c r="EY118" s="344">
        <f>IF(VLOOKUP(EY$4,Transactions!$C$26:$M$34,7,FALSE)&gt;ET118,0,IF(IFERROR(VLOOKUP(EY$4,Transactions!$C$45:$N155,8,FALSE),0)&gt;ET118,VLOOKUP(EY$4,Transactions!$C$26:$M$34,5,FALSE),VLOOKUP(EY$4,Transactions!$C$26:$M$34,5,FALSE)-IFERROR(VLOOKUP(EY$4,Transactions!$C$45:$N$47,5,FALSE),0)))</f>
        <v>12.608879734523402</v>
      </c>
      <c r="FA118" s="315">
        <f t="shared" si="136"/>
        <v>43257</v>
      </c>
      <c r="FB118" s="88">
        <f>VLOOKUP(FA118,'Price Data'!$B$4:$AD$1048576,MATCH(FF$4,'Price Data'!$B$2:$AE$2,0),FALSE)</f>
        <v>49.73</v>
      </c>
      <c r="FC118" s="5">
        <f t="shared" si="219"/>
        <v>49.73</v>
      </c>
      <c r="FD118" s="79"/>
      <c r="FE118" s="212">
        <f>IF(FC118&gt;0,(FC118+SUM(FD$11:FD118))/FB$6-1,"N/A")</f>
        <v>-1.9251023990637939E-2</v>
      </c>
      <c r="FF118" s="344">
        <f>IF(VLOOKUP(FF$4,Transactions!$C$26:$M$34,7,FALSE)&gt;FA118,0,IF(IFERROR(VLOOKUP(FF$4,Transactions!$C$45:$N155,8,FALSE),0)&gt;FA118,VLOOKUP(FF$4,Transactions!$C$26:$M$34,5,FALSE),VLOOKUP(FF$4,Transactions!$C$26:$M$34,5,FALSE)-IFERROR(VLOOKUP(FF$4,Transactions!$C$45:$N$47,5,FALSE),0)))</f>
        <v>20.356738833625901</v>
      </c>
      <c r="FH118" s="315">
        <f t="shared" si="137"/>
        <v>43257</v>
      </c>
      <c r="FI118" s="88">
        <f>VLOOKUP(FH118,'Price Data'!$B$4:$AD$1048576,MATCH(FM$4,'Price Data'!$B$2:$AE$2,0),FALSE)</f>
        <v>24.145</v>
      </c>
      <c r="FJ118" s="5">
        <f t="shared" si="220"/>
        <v>24.145</v>
      </c>
      <c r="FK118" s="79"/>
      <c r="FL118" s="212">
        <f>IF(FJ118&gt;0,(FJ118+SUM(FK$11:FK118))/FI$6-1,"N/A")</f>
        <v>8.6242299794658805E-4</v>
      </c>
      <c r="FM118" s="344">
        <f>IF(VLOOKUP(FM$4,Transactions!$C$26:$M$34,7,FALSE)&gt;FH118,0,IF(IFERROR(VLOOKUP(FM$4,Transactions!$C$45:$N155,8,FALSE),0)&gt;FH118,VLOOKUP(FM$4,Transactions!$C$26:$M$34,5,FALSE),VLOOKUP(FM$4,Transactions!$C$26:$M$34,5,FALSE)-IFERROR(VLOOKUP(FM$4,Transactions!$C$45:$N$47,5,FALSE),0)))</f>
        <v>64.516221765913755</v>
      </c>
      <c r="FO118" s="315">
        <f t="shared" si="138"/>
        <v>43257</v>
      </c>
      <c r="FP118" s="88">
        <f>VLOOKUP(FO118,'Price Data'!$B$4:$AD$1048576,MATCH(FT$4,'Price Data'!$B$2:$AE$2,0),FALSE)</f>
        <v>101.42</v>
      </c>
      <c r="FQ118" s="5">
        <f t="shared" si="221"/>
        <v>101.42</v>
      </c>
      <c r="FR118" s="79"/>
      <c r="FS118" s="212">
        <f>IF(FQ118&gt;0,(FQ118+SUM(FR$11:FR118))/FP$6-1,"N/A")</f>
        <v>-3.0832622904234164E-2</v>
      </c>
      <c r="FT118" s="344">
        <f>IF(VLOOKUP(FT$4,Transactions!$C$26:$M$34,7,FALSE)&gt;FO118,0,IF(IFERROR(VLOOKUP(FT$4,Transactions!$C$45:$N155,8,FALSE),0)&gt;FO118,VLOOKUP(FT$4,Transactions!$C$26:$M$34,5,FALSE),VLOOKUP(FT$4,Transactions!$C$26:$M$34,5,FALSE)-IFERROR(VLOOKUP(FT$4,Transactions!$C$45:$N$47,5,FALSE),0)))</f>
        <v>4.6685611442644692</v>
      </c>
      <c r="FV118" s="315">
        <f t="shared" si="139"/>
        <v>43257</v>
      </c>
      <c r="FW118" s="88">
        <f>VLOOKUP(FV118,'Price Data'!$B$4:$AD$1048576,MATCH(GA$4,'Price Data'!$B$2:$AE$2,0),FALSE)</f>
        <v>107.89</v>
      </c>
      <c r="FX118" s="5">
        <f t="shared" si="222"/>
        <v>0</v>
      </c>
      <c r="FY118" s="79"/>
      <c r="FZ118" s="212" t="str">
        <f>IF(FX118&gt;0,(FX118+SUM(FY$11:FY118))/FW$6-1,"N/A")</f>
        <v>N/A</v>
      </c>
      <c r="GA118" s="344">
        <f>IF(VLOOKUP(GA$4,Transactions!$C$26:$M$34,7,FALSE)&gt;FV118,0,IF(IFERROR(VLOOKUP(GA$4,Transactions!$C$45:$N155,8,FALSE),0)&gt;FV118,VLOOKUP(GA$4,Transactions!$C$26:$M$34,5,FALSE),VLOOKUP(GA$4,Transactions!$C$26:$M$34,5,FALSE)-IFERROR(VLOOKUP(GA$4,Transactions!$C$45:$N$47,5,FALSE),0)))</f>
        <v>0</v>
      </c>
      <c r="GD118" s="315">
        <f t="shared" si="140"/>
        <v>43257</v>
      </c>
      <c r="GE118" s="88">
        <f>VLOOKUP(GD118,'Price Data'!$B$4:$AD$1048576,MATCH(GI$4,'Price Data'!$B$2:$AE$2,0),FALSE)</f>
        <v>1651.2639999999999</v>
      </c>
      <c r="GF118" s="5">
        <f t="shared" si="223"/>
        <v>1651.2639999999999</v>
      </c>
      <c r="GH118" s="212">
        <f>IF(GF118&gt;0,(GF118+SUM(GG$11:GG118))/GE$6-1,"N/A")</f>
        <v>4.3274765126960935E-2</v>
      </c>
      <c r="GI118" s="374">
        <v>0.5</v>
      </c>
      <c r="GK118" s="315">
        <f t="shared" si="141"/>
        <v>43257</v>
      </c>
      <c r="GL118" s="88">
        <f>VLOOKUP(GK118,'Price Data'!$B$4:$AD$1048576,MATCH(GP$4,'Price Data'!$B$2:$AE$2,0),FALSE)</f>
        <v>2136.7399999999998</v>
      </c>
      <c r="GM118" s="5">
        <f t="shared" si="112"/>
        <v>2136.7399999999998</v>
      </c>
      <c r="GN118" s="79"/>
      <c r="GO118" s="212">
        <f>IF(GM118&gt;0,(GM118+SUM(GN$11:GN118))/GL$6-1,"N/A")</f>
        <v>1.5826380470179924E-2</v>
      </c>
      <c r="GP118" s="374">
        <v>0.2</v>
      </c>
      <c r="GR118" s="315">
        <f t="shared" si="142"/>
        <v>43257</v>
      </c>
      <c r="GS118" s="88">
        <f>VLOOKUP(GR118,'Price Data'!$B$4:$AD$1048576,MATCH(GW$4,'Price Data'!$B$2:$AE$2,0),FALSE)</f>
        <v>2000.33</v>
      </c>
      <c r="GT118" s="5">
        <f t="shared" si="224"/>
        <v>2000.33</v>
      </c>
      <c r="GV118" s="212">
        <f>IF(GT118&gt;0,(GT118+SUM(GU$11:GU118))/GS$6-1,"N/A")</f>
        <v>-2.2498375171645435E-2</v>
      </c>
      <c r="GW118" s="374">
        <v>0.3</v>
      </c>
    </row>
    <row r="119" spans="1:205" x14ac:dyDescent="0.25">
      <c r="A119">
        <v>109</v>
      </c>
      <c r="B119" s="315">
        <f>'Price Data'!B113</f>
        <v>43258</v>
      </c>
      <c r="C119" s="200">
        <f t="shared" si="143"/>
        <v>22364.308810969822</v>
      </c>
      <c r="D119" s="200">
        <f t="shared" si="113"/>
        <v>0</v>
      </c>
      <c r="E119" s="200">
        <f t="shared" si="198"/>
        <v>6046.1294472553654</v>
      </c>
      <c r="F119" s="200">
        <f t="shared" si="114"/>
        <v>0</v>
      </c>
      <c r="I119" s="315">
        <f t="shared" si="115"/>
        <v>43258</v>
      </c>
      <c r="J119" s="88">
        <f>VLOOKUP(I119,'Price Data'!$B$4:$AD$1048576,MATCH(N$4,'Price Data'!$B$2:$AE$2,0),FALSE)</f>
        <v>65.02</v>
      </c>
      <c r="K119" s="5">
        <f t="shared" si="86"/>
        <v>0</v>
      </c>
      <c r="M119" s="212" t="str">
        <f>IF(K119&gt;0,(K119+SUM(L$11:L119))/J$6-1,"N/A")</f>
        <v>N/A</v>
      </c>
      <c r="N119" s="344">
        <f>IF(VLOOKUP(N$4,Transactions!$C$5:$M$23,7,FALSE)&gt;I119,0,IF(IFERROR(VLOOKUP(N$4,Transactions!$C$39:$N$42,8,FALSE),0)&gt;I119,VLOOKUP(N$4,Transactions!$C$5:$M$23,5,FALSE),VLOOKUP(N$4,Transactions!$C$5:$M$23,5,FALSE)-IFERROR(VLOOKUP(N$4,Transactions!$C$39:$N$42,5,FALSE),0)))</f>
        <v>0</v>
      </c>
      <c r="P119" s="315">
        <f t="shared" si="116"/>
        <v>43258</v>
      </c>
      <c r="Q119" s="88">
        <f>VLOOKUP(P119,'Price Data'!$B$4:$AD$1048576,MATCH(U$4,'Price Data'!$B$2:$AE$2,0),FALSE)</f>
        <v>60.66</v>
      </c>
      <c r="R119" s="5">
        <f t="shared" si="199"/>
        <v>60.66</v>
      </c>
      <c r="T119" s="212">
        <f>IF(R119&gt;0,(R119+SUM(S$11:S119))/Q$6-1,"N/A")</f>
        <v>6.8898678414096803E-2</v>
      </c>
      <c r="U119" s="344">
        <f>IF(VLOOKUP(U$4,Transactions!$C$5:$M$23,7,FALSE)&gt;P119,0,IF(IFERROR(VLOOKUP(U$4,Transactions!$C$39:$N$42,8,FALSE),0)&gt;P119,VLOOKUP(U$4,Transactions!$C$5:$M$23,5,FALSE),VLOOKUP(U$4,Transactions!$C$5:$M$23,5,FALSE)-IFERROR(VLOOKUP(U$4,Transactions!$C$39:$N$42,5,FALSE),0)))</f>
        <v>20</v>
      </c>
      <c r="W119" s="315">
        <f t="shared" si="117"/>
        <v>43258</v>
      </c>
      <c r="X119" s="88">
        <f>VLOOKUP(W119,'Price Data'!$B$4:$AD$1048576,MATCH(AB$4,'Price Data'!$B$2:$AE$2,0),FALSE)</f>
        <v>102.47</v>
      </c>
      <c r="Y119" s="5">
        <f t="shared" si="200"/>
        <v>102.47</v>
      </c>
      <c r="Z119" s="79"/>
      <c r="AA119" s="212">
        <f>IF(Y119&gt;0,(Y119+SUM(Z$11:Z119))/X$6-1,"N/A")</f>
        <v>1.6466620374962826E-2</v>
      </c>
      <c r="AB119" s="344">
        <f>IF(VLOOKUP(AB$4,Transactions!$C$5:$M$23,7,FALSE)&gt;W119,0,IF(IFERROR(VLOOKUP(AB$4,Transactions!$C$39:$N$42,8,FALSE),0)&gt;W119,VLOOKUP(AB$4,Transactions!$C$5:$M$23,5,FALSE),VLOOKUP(AB$4,Transactions!$C$5:$M$23,5,FALSE)-IFERROR(VLOOKUP(AB$4,Transactions!$C$39:$N$42,5,FALSE),0)))</f>
        <v>12</v>
      </c>
      <c r="AD119" s="315">
        <f t="shared" si="118"/>
        <v>43258</v>
      </c>
      <c r="AE119" s="88">
        <f>VLOOKUP(AD119,'Price Data'!$B$4:$AD$1048576,MATCH(AI$4,'Price Data'!$B$2:$AE$2,0),FALSE)</f>
        <v>69.709999999999994</v>
      </c>
      <c r="AF119" s="5">
        <f t="shared" si="201"/>
        <v>69.709999999999994</v>
      </c>
      <c r="AG119" s="79"/>
      <c r="AH119" s="212">
        <f>IF(AF119&gt;0,(AF119+SUM(AG$11:AG119))/AE$6-1,"N/A")</f>
        <v>-4.0038392979569681E-2</v>
      </c>
      <c r="AI119" s="344">
        <f>IF(VLOOKUP(AI$4,Transactions!$C$5:$M$23,7,FALSE)&gt;AD119,0,IF(IFERROR(VLOOKUP(AI$4,Transactions!$C$39:$N$42,8,FALSE),0)&gt;AD119,VLOOKUP(AI$4,Transactions!$C$5:$M$23,5,FALSE),VLOOKUP(AI$4,Transactions!$C$5:$M$23,5,FALSE)-IFERROR(VLOOKUP(AI$4,Transactions!$C$39:$N$42,5,FALSE),0)))</f>
        <v>16</v>
      </c>
      <c r="AK119" s="315">
        <f t="shared" si="119"/>
        <v>43258</v>
      </c>
      <c r="AL119" s="88">
        <f>VLOOKUP(AK119,'Price Data'!$B$4:$AD$1048576,MATCH(AP$4,'Price Data'!$B$2:$AE$2,0),FALSE)</f>
        <v>485.34</v>
      </c>
      <c r="AM119" s="5">
        <f t="shared" si="202"/>
        <v>485.34</v>
      </c>
      <c r="AN119" s="79"/>
      <c r="AO119" s="212">
        <f>IF(AM119&gt;0,(AM119+SUM(AN$11:AN119))/AL$6-1,"N/A")</f>
        <v>0.16427577603991739</v>
      </c>
      <c r="AP119" s="344">
        <f>IF(VLOOKUP(AP$4,Transactions!$C$5:$M$23,7,FALSE)&gt;AK119,0,IF(IFERROR(VLOOKUP(AP$4,Transactions!$C$39:$N$42,8,FALSE),0)&gt;AK119,VLOOKUP(AP$4,Transactions!$C$5:$M$23,5,FALSE),VLOOKUP(AP$4,Transactions!$C$5:$M$23,5,FALSE)-IFERROR(VLOOKUP(AP$4,Transactions!$C$39:$N$42,5,FALSE),0)))</f>
        <v>3</v>
      </c>
      <c r="AR119" s="315">
        <f t="shared" si="120"/>
        <v>43258</v>
      </c>
      <c r="AS119" s="88">
        <f>VLOOKUP(AR119,'Price Data'!$B$4:$AD$1048576,MATCH(AW$4,'Price Data'!$B$2:$AE$2,0),FALSE)</f>
        <v>99.32</v>
      </c>
      <c r="AT119" s="5">
        <f t="shared" si="203"/>
        <v>99.32</v>
      </c>
      <c r="AU119" s="79"/>
      <c r="AV119" s="212">
        <f>IF(AT119&gt;0,(AT119+SUM(AU$11:AU119))/AS$6-1,"N/A")</f>
        <v>5.7805907172995719E-2</v>
      </c>
      <c r="AW119" s="344">
        <f>IF(VLOOKUP(AW$4,Transactions!$C$5:$M$23,7,FALSE)&gt;AR119,0,IF(IFERROR(VLOOKUP(AW$4,Transactions!$C$39:$N$42,8,FALSE),0)&gt;AR119,VLOOKUP(AW$4,Transactions!$C$5:$M$23,5,FALSE),VLOOKUP(AW$4,Transactions!$C$5:$M$23,5,FALSE)-IFERROR(VLOOKUP(AW$4,Transactions!$C$39:$N$42,5,FALSE),0)))</f>
        <v>10</v>
      </c>
      <c r="AY119" s="315">
        <f t="shared" si="121"/>
        <v>43258</v>
      </c>
      <c r="AZ119" s="88">
        <f>VLOOKUP(AY119,'Price Data'!$B$4:$AD$1048576,MATCH(BD$4,'Price Data'!$B$2:$AE$2,0),FALSE)</f>
        <v>132.91</v>
      </c>
      <c r="BA119" s="5">
        <f t="shared" si="204"/>
        <v>132.91</v>
      </c>
      <c r="BB119" s="79"/>
      <c r="BC119" s="212">
        <f>IF(BA119&gt;0,(BA119+SUM(BB$11:BB119))/AZ$6-1,"N/A")</f>
        <v>0.14676445211389111</v>
      </c>
      <c r="BD119" s="344">
        <f>IF(VLOOKUP(BD$4,Transactions!$C$5:$M$23,7,FALSE)&gt;AY119,0,IF(IFERROR(VLOOKUP(BD$4,Transactions!$C$39:$N$42,8,FALSE),0)&gt;AY119,VLOOKUP(BD$4,Transactions!$C$5:$M$23,5,FALSE),VLOOKUP(BD$4,Transactions!$C$5:$M$23,5,FALSE)-IFERROR(VLOOKUP(BD$4,Transactions!$C$39:$N$42,5,FALSE),0)))</f>
        <v>9</v>
      </c>
      <c r="BF119" s="315">
        <f t="shared" si="122"/>
        <v>43258</v>
      </c>
      <c r="BG119" s="88">
        <f>VLOOKUP(BF119,'Price Data'!$B$4:$AD$1048576,MATCH(BK$4,'Price Data'!$B$2:$AE$2,0),FALSE)</f>
        <v>52.62</v>
      </c>
      <c r="BH119" s="5">
        <f t="shared" si="205"/>
        <v>52.62</v>
      </c>
      <c r="BI119" s="79"/>
      <c r="BJ119" s="212">
        <f>IF(BH119&gt;0,(BH119+SUM(BI$11:BI119))/BG$6-1,"N/A")</f>
        <v>-0.12826370757180172</v>
      </c>
      <c r="BK119" s="344">
        <f>IF(VLOOKUP(BK$4,Transactions!$C$5:$M$23,7,FALSE)&gt;BF119,0,IF(IFERROR(VLOOKUP(BK$4,Transactions!$C$39:$N$42,8,FALSE),0)&gt;BF119,VLOOKUP(BK$4,Transactions!$C$5:$M$23,5,FALSE),VLOOKUP(BK$4,Transactions!$C$5:$M$23,5,FALSE)-IFERROR(VLOOKUP(BK$4,Transactions!$C$39:$N$42,5,FALSE),0)))</f>
        <v>10</v>
      </c>
      <c r="BM119" s="315">
        <f t="shared" si="123"/>
        <v>43258</v>
      </c>
      <c r="BN119" s="88">
        <f>VLOOKUP(BM119,'Price Data'!$B$4:$AD$1048576,MATCH(BR$4,'Price Data'!$B$2:$AE$2,0),FALSE)</f>
        <v>51.25</v>
      </c>
      <c r="BO119" s="5">
        <f t="shared" si="206"/>
        <v>51.25</v>
      </c>
      <c r="BP119" s="79"/>
      <c r="BQ119" s="212">
        <f>IF(BO119&gt;0,(BO119+SUM(BP$11:BP119))/BN$6-1,"N/A")</f>
        <v>8.4115805946791689E-3</v>
      </c>
      <c r="BR119" s="344">
        <f>IF(VLOOKUP(BR$4,Transactions!$C$5:$M$23,7,FALSE)&gt;BM119,0,IF(IFERROR(VLOOKUP(BR$4,Transactions!$C$39:$N$42,8,FALSE),0)&gt;BM119,VLOOKUP(BR$4,Transactions!$C$5:$M$23,5,FALSE),VLOOKUP(BR$4,Transactions!$C$5:$M$23,5,FALSE)-IFERROR(VLOOKUP(BR$4,Transactions!$C$39:$N$42,5,FALSE),0)))</f>
        <v>12</v>
      </c>
      <c r="BT119" s="315">
        <f t="shared" si="124"/>
        <v>43258</v>
      </c>
      <c r="BU119" s="88">
        <f>VLOOKUP(BT119,'Price Data'!$B$4:$AD$1048576,MATCH(BY$4,'Price Data'!$B$2:$AE$2,0),FALSE)</f>
        <v>88.81</v>
      </c>
      <c r="BV119" s="5">
        <f t="shared" si="207"/>
        <v>88.81</v>
      </c>
      <c r="BW119" s="79"/>
      <c r="BX119" s="212">
        <f>IF(BV119&gt;0,(BV119+SUM(BW$11:BW119))/BU$6-1,"N/A")</f>
        <v>-9.6820332269775822E-3</v>
      </c>
      <c r="BY119" s="344">
        <f>IF(VLOOKUP(BY$4,Transactions!$C$5:$M$23,7,FALSE)&gt;BT119,0,IF(IFERROR(VLOOKUP(BY$4,Transactions!$C$39:$N$42,8,FALSE),0)&gt;BT119,VLOOKUP(BY$4,Transactions!$C$5:$M$23,5,FALSE),VLOOKUP(BY$4,Transactions!$C$5:$M$23,5,FALSE)-IFERROR(VLOOKUP(BY$4,Transactions!$C$39:$N$42,5,FALSE),0)))</f>
        <v>11</v>
      </c>
      <c r="CA119" s="315">
        <f t="shared" si="125"/>
        <v>43258</v>
      </c>
      <c r="CB119" s="88">
        <f>VLOOKUP(CA119,'Price Data'!$B$4:$AD$1048576,MATCH(CF$4,'Price Data'!$B$2:$AE$2,0),FALSE)</f>
        <v>223.53</v>
      </c>
      <c r="CC119" s="5">
        <f t="shared" si="208"/>
        <v>223.53</v>
      </c>
      <c r="CD119" s="79"/>
      <c r="CE119" s="212">
        <f>IF(CC119&gt;0,(CC119+SUM(CD$11:CD119))/CB$6-1,"N/A")</f>
        <v>-1.6537603360020969E-2</v>
      </c>
      <c r="CF119" s="344">
        <f>IF(VLOOKUP(CF$4,Transactions!$C$5:$M$23,7,FALSE)&gt;CA119,0,IF(IFERROR(VLOOKUP(CF$4,Transactions!$C$39:$N$42,8,FALSE),0)&gt;CA119,VLOOKUP(CF$4,Transactions!$C$5:$M$23,5,FALSE),VLOOKUP(CF$4,Transactions!$C$5:$M$23,5,FALSE)-IFERROR(VLOOKUP(CF$4,Transactions!$C$39:$N$42,5,FALSE),0)))</f>
        <v>6</v>
      </c>
      <c r="CH119" s="315">
        <f t="shared" si="126"/>
        <v>43258</v>
      </c>
      <c r="CI119" s="88">
        <f>VLOOKUP(CH119,'Price Data'!$B$4:$AD$1048576,MATCH(CM$4,'Price Data'!$B$2:$AE$2,0),FALSE)</f>
        <v>83.27</v>
      </c>
      <c r="CJ119" s="5">
        <f t="shared" si="209"/>
        <v>83.27</v>
      </c>
      <c r="CK119" s="79"/>
      <c r="CL119" s="212">
        <f>IF(CJ119&gt;0,(CJ119+SUM(CK$11:CK119))/CI$6-1,"N/A")</f>
        <v>0.13107851127411019</v>
      </c>
      <c r="CM119" s="344">
        <f>IF(VLOOKUP(CM$4,Transactions!$C$5:$M$23,7,FALSE)&gt;CH119,0,IF(IFERROR(VLOOKUP(CM$4,Transactions!$C$39:$N$42,8,FALSE),0)&gt;CH119,VLOOKUP(CM$4,Transactions!$C$5:$M$23,5,FALSE),VLOOKUP(CM$4,Transactions!$C$5:$M$23,5,FALSE)-IFERROR(VLOOKUP(CM$4,Transactions!$C$39:$N$42,5,FALSE),0)))</f>
        <v>19</v>
      </c>
      <c r="CO119" s="315">
        <f t="shared" si="127"/>
        <v>43258</v>
      </c>
      <c r="CP119" s="88">
        <f>VLOOKUP(CO119,'Price Data'!$B$4:$AD$1048576,MATCH(CT$4,'Price Data'!$B$2:$AE$2,0),FALSE)</f>
        <v>133.37</v>
      </c>
      <c r="CQ119" s="5">
        <f t="shared" si="210"/>
        <v>133.37</v>
      </c>
      <c r="CR119" s="79"/>
      <c r="CS119" s="212">
        <f>IF(CQ119&gt;0,(CQ119+SUM(CR$11:CR119))/CP$6-1,"N/A")</f>
        <v>0.18965824136703469</v>
      </c>
      <c r="CT119" s="344">
        <f>IF(VLOOKUP(CT$4,Transactions!$C$5:$M$23,7,FALSE)&gt;CO119,0,IF(IFERROR(VLOOKUP(CT$4,Transactions!$C$39:$N$42,8,FALSE),0)&gt;CO119,VLOOKUP(CT$4,Transactions!$C$5:$M$23,5,FALSE),VLOOKUP(CT$4,Transactions!$C$5:$M$23,5,FALSE)-IFERROR(VLOOKUP(CT$4,Transactions!$C$39:$N$42,5,FALSE),0)))</f>
        <v>7</v>
      </c>
      <c r="CV119" s="315">
        <f t="shared" si="128"/>
        <v>43258</v>
      </c>
      <c r="CW119" s="88">
        <f>VLOOKUP(CV119,'Price Data'!$B$4:$AD$1048576,MATCH(DA$4,'Price Data'!$B$2:$AE$2,0),FALSE)</f>
        <v>203.59</v>
      </c>
      <c r="CX119" s="5">
        <f t="shared" si="211"/>
        <v>203.59</v>
      </c>
      <c r="CY119" s="79"/>
      <c r="CZ119" s="212">
        <f>IF(CX119&gt;0,(CX119+SUM(CY$11:CY119))/CW$6-1,"N/A")</f>
        <v>8.4514379884110369E-2</v>
      </c>
      <c r="DA119" s="344">
        <f>IF(VLOOKUP(DA$4,Transactions!$C$5:$M$23,7,FALSE)&gt;CV119,0,IF(IFERROR(VLOOKUP(DA$4,Transactions!$C$39:$N$42,8,FALSE),0)&gt;CV119,VLOOKUP(DA$4,Transactions!$C$5:$M$23,5,FALSE),VLOOKUP(DA$4,Transactions!$C$5:$M$23,5,FALSE)-IFERROR(VLOOKUP(DA$4,Transactions!$C$39:$N$42,5,FALSE),0)))</f>
        <v>9.4038062835574934</v>
      </c>
      <c r="DC119" s="315">
        <f t="shared" si="129"/>
        <v>43258</v>
      </c>
      <c r="DD119" s="88">
        <f>VLOOKUP(DC119,'Price Data'!$B$4:$AD$1048576,MATCH(DH$4,'Price Data'!$B$2:$AE$2,0),FALSE)</f>
        <v>165.23</v>
      </c>
      <c r="DE119" s="5">
        <f t="shared" si="212"/>
        <v>165.23</v>
      </c>
      <c r="DF119" s="79"/>
      <c r="DG119" s="212">
        <f>IF(DE119&gt;0,(DE119+SUM(DF$11:DF119))/DD$6-1,"N/A")</f>
        <v>4.8713409622558101E-2</v>
      </c>
      <c r="DH119" s="344">
        <f>IF(VLOOKUP(DH$4,Transactions!$C$5:$M$23,7,FALSE)&gt;DC119,0,IF(IFERROR(VLOOKUP(DH$4,Transactions!$C$39:$N$42,8,FALSE),0)&gt;DC119,VLOOKUP(DH$4,Transactions!$C$5:$M$23,5,FALSE),VLOOKUP(DH$4,Transactions!$C$5:$M$23,5,FALSE)-IFERROR(VLOOKUP(DH$4,Transactions!$C$39:$N$42,5,FALSE),0)))</f>
        <v>17.508490526540918</v>
      </c>
      <c r="DJ119" s="315">
        <f t="shared" si="130"/>
        <v>43258</v>
      </c>
      <c r="DK119" s="88">
        <f>VLOOKUP(DJ119,'Price Data'!$B$4:$AD$1048576,MATCH(DO$4,'Price Data'!$B$2:$AE$2,0),FALSE)</f>
        <v>257.25</v>
      </c>
      <c r="DL119" s="5">
        <f t="shared" si="213"/>
        <v>257.25</v>
      </c>
      <c r="DN119" s="212">
        <f>IF(DL119&gt;0,(DL119+SUM(DM$11:DM119))/DK$6-1,"N/A")</f>
        <v>3.3107539380335949E-2</v>
      </c>
      <c r="DO119" s="344">
        <f>IF(VLOOKUP(DO$4,Transactions!$C$5:$M$23,7,FALSE)&gt;DJ119,0,IF(IFERROR(VLOOKUP(DO$4,Transactions!$C$39:$N$42,8,FALSE),0)&gt;DJ119,VLOOKUP(DO$4,Transactions!$C$5:$M$23,5,FALSE),VLOOKUP(DO$4,Transactions!$C$5:$M$23,5,FALSE)-IFERROR(VLOOKUP(DO$4,Transactions!$C$39:$N$42,5,FALSE),0)))</f>
        <v>8</v>
      </c>
      <c r="DQ119" s="315">
        <f t="shared" si="131"/>
        <v>43258</v>
      </c>
      <c r="DR119" s="88">
        <f>VLOOKUP(DQ119,'Price Data'!$B$4:$AD$1048576,MATCH(DV$4,'Price Data'!$B$2:$AE$2,0),FALSE)</f>
        <v>100.88</v>
      </c>
      <c r="DS119" s="5">
        <f t="shared" si="214"/>
        <v>100.88</v>
      </c>
      <c r="DT119" s="79"/>
      <c r="DU119" s="212">
        <f>IF(DS119&gt;0,(DS119+SUM(DT$11:DT119))/DR$6-1,"N/A")</f>
        <v>0.1891512742576571</v>
      </c>
      <c r="DV119" s="344">
        <f>IF(VLOOKUP(DV$4,Transactions!$C$5:$M$23,7,FALSE)&gt;DQ119,0,IF(IFERROR(VLOOKUP(DV$4,Transactions!$C$39:$N$42,8,FALSE),0)&gt;DQ119,VLOOKUP(DV$4,Transactions!$C$5:$M$23,5,FALSE),VLOOKUP(DV$4,Transactions!$C$5:$M$23,5,FALSE)-IFERROR(VLOOKUP(DV$4,Transactions!$C$39:$N$42,5,FALSE),0)))</f>
        <v>23</v>
      </c>
      <c r="DX119" s="315">
        <f t="shared" si="132"/>
        <v>43258</v>
      </c>
      <c r="DY119" s="88">
        <f>VLOOKUP(DX119,'Price Data'!$B$4:$AD$1048576,MATCH(EC$4,'Price Data'!$B$2:$AE$2,0),FALSE)</f>
        <v>74.760000000000005</v>
      </c>
      <c r="DZ119" s="5">
        <f t="shared" si="215"/>
        <v>0</v>
      </c>
      <c r="EA119" s="79"/>
      <c r="EB119" s="212" t="str">
        <f>IF(DZ119&gt;0,(DZ119+SUM(EA$11:EA119))/DY$6-1,"N/A")</f>
        <v>N/A</v>
      </c>
      <c r="EC119" s="344">
        <f>IF(VLOOKUP(EC$4,Transactions!$C$5:$M$23,7,FALSE)&gt;DX119,0,IF(IFERROR(VLOOKUP(EC$4,Transactions!$C$39:$N$42,8,FALSE),0)&gt;DX119,VLOOKUP(EC$4,Transactions!$C$5:$M$23,5,FALSE),VLOOKUP(EC$4,Transactions!$C$5:$M$23,5,FALSE)-IFERROR(VLOOKUP(EC$4,Transactions!$C$39:$N$42,5,FALSE),0)))</f>
        <v>0</v>
      </c>
      <c r="EF119" s="315">
        <f t="shared" si="133"/>
        <v>43258</v>
      </c>
      <c r="EG119" s="88">
        <f>VLOOKUP(EF119,'Price Data'!$B$4:$AD$1048576,MATCH(EK$4,'Price Data'!$B$2:$AE$2,0),FALSE)</f>
        <v>10.71</v>
      </c>
      <c r="EH119" s="5">
        <f t="shared" si="216"/>
        <v>10.71</v>
      </c>
      <c r="EI119" s="79"/>
      <c r="EJ119" s="212">
        <f>IF(EH119&gt;0,(EH119+SUM(EI$11:EI119))/EG$6-1,"N/A")</f>
        <v>-1.4869888475834703E-3</v>
      </c>
      <c r="EK119" s="344">
        <f>IF(VLOOKUP(EK$4,Transactions!$C$26:$M$34,7,FALSE)&gt;EF119,0,IF(IFERROR(VLOOKUP(EK$4,Transactions!$C$45:$N156,8,FALSE),0)&gt;EF119,VLOOKUP(EK$4,Transactions!$C$26:$M$34,5,FALSE),VLOOKUP(EK$4,Transactions!$C$26:$M$34,5,FALSE)-IFERROR(VLOOKUP(EK$4,Transactions!$C$45:$N$47,5,FALSE),0)))</f>
        <v>181.2267657992565</v>
      </c>
      <c r="EM119" s="315">
        <f t="shared" si="134"/>
        <v>43258</v>
      </c>
      <c r="EN119" s="88">
        <f>VLOOKUP(EM119,'Price Data'!$B$4:$AD$1048576,MATCH(ER$4,'Price Data'!$B$2:$AE$2,0),FALSE)</f>
        <v>85.71</v>
      </c>
      <c r="EO119" s="5">
        <f t="shared" si="217"/>
        <v>85.71</v>
      </c>
      <c r="EP119" s="79"/>
      <c r="EQ119" s="212">
        <f>IF(EO119&gt;0,(EO119+SUM(EP$11:EP119))/EN$6-1,"N/A")</f>
        <v>2.8993811597524122E-3</v>
      </c>
      <c r="ER119" s="344">
        <f>IF(VLOOKUP(ER$4,Transactions!$C$26:$M$34,7,FALSE)&gt;EM119,0,IF(IFERROR(VLOOKUP(ER$4,Transactions!$C$45:$N156,8,FALSE),0)&gt;EM119,VLOOKUP(ER$4,Transactions!$C$26:$M$34,5,FALSE),VLOOKUP(ER$4,Transactions!$C$26:$M$34,5,FALSE)-IFERROR(VLOOKUP(ER$4,Transactions!$C$45:$N$47,5,FALSE),0)))</f>
        <v>0</v>
      </c>
      <c r="ET119" s="315">
        <f t="shared" si="135"/>
        <v>43258</v>
      </c>
      <c r="EU119" s="88">
        <f>VLOOKUP(ET119,'Price Data'!$B$4:$AD$1048576,MATCH(EY$4,'Price Data'!$B$2:$AE$2,0),FALSE)</f>
        <v>83.43</v>
      </c>
      <c r="EV119" s="5">
        <f t="shared" si="218"/>
        <v>83.43</v>
      </c>
      <c r="EW119" s="79"/>
      <c r="EX119" s="212">
        <f>IF(EV119&gt;0,(EV119+SUM(EW$11:EW119))/EU$6-1,"N/A")</f>
        <v>-3.1525346149444911E-2</v>
      </c>
      <c r="EY119" s="344">
        <f>IF(VLOOKUP(EY$4,Transactions!$C$26:$M$34,7,FALSE)&gt;ET119,0,IF(IFERROR(VLOOKUP(EY$4,Transactions!$C$45:$N156,8,FALSE),0)&gt;ET119,VLOOKUP(EY$4,Transactions!$C$26:$M$34,5,FALSE),VLOOKUP(EY$4,Transactions!$C$26:$M$34,5,FALSE)-IFERROR(VLOOKUP(EY$4,Transactions!$C$45:$N$47,5,FALSE),0)))</f>
        <v>12.608879734523402</v>
      </c>
      <c r="FA119" s="315">
        <f t="shared" si="136"/>
        <v>43258</v>
      </c>
      <c r="FB119" s="88">
        <f>VLOOKUP(FA119,'Price Data'!$B$4:$AD$1048576,MATCH(FF$4,'Price Data'!$B$2:$AE$2,0),FALSE)</f>
        <v>49.9</v>
      </c>
      <c r="FC119" s="5">
        <f t="shared" si="219"/>
        <v>49.9</v>
      </c>
      <c r="FD119" s="79"/>
      <c r="FE119" s="212">
        <f>IF(FC119&gt;0,(FC119+SUM(FD$11:FD119))/FB$6-1,"N/A")</f>
        <v>-1.5935244782524061E-2</v>
      </c>
      <c r="FF119" s="344">
        <f>IF(VLOOKUP(FF$4,Transactions!$C$26:$M$34,7,FALSE)&gt;FA119,0,IF(IFERROR(VLOOKUP(FF$4,Transactions!$C$45:$N156,8,FALSE),0)&gt;FA119,VLOOKUP(FF$4,Transactions!$C$26:$M$34,5,FALSE),VLOOKUP(FF$4,Transactions!$C$26:$M$34,5,FALSE)-IFERROR(VLOOKUP(FF$4,Transactions!$C$45:$N$47,5,FALSE),0)))</f>
        <v>20.356738833625901</v>
      </c>
      <c r="FH119" s="315">
        <f t="shared" si="137"/>
        <v>43258</v>
      </c>
      <c r="FI119" s="88">
        <f>VLOOKUP(FH119,'Price Data'!$B$4:$AD$1048576,MATCH(FM$4,'Price Data'!$B$2:$AE$2,0),FALSE)</f>
        <v>24.21</v>
      </c>
      <c r="FJ119" s="5">
        <f t="shared" si="220"/>
        <v>24.21</v>
      </c>
      <c r="FK119" s="79"/>
      <c r="FL119" s="212">
        <f>IF(FJ119&gt;0,(FJ119+SUM(FK$11:FK119))/FI$6-1,"N/A")</f>
        <v>3.5318275154003764E-3</v>
      </c>
      <c r="FM119" s="344">
        <f>IF(VLOOKUP(FM$4,Transactions!$C$26:$M$34,7,FALSE)&gt;FH119,0,IF(IFERROR(VLOOKUP(FM$4,Transactions!$C$45:$N156,8,FALSE),0)&gt;FH119,VLOOKUP(FM$4,Transactions!$C$26:$M$34,5,FALSE),VLOOKUP(FM$4,Transactions!$C$26:$M$34,5,FALSE)-IFERROR(VLOOKUP(FM$4,Transactions!$C$45:$N$47,5,FALSE),0)))</f>
        <v>64.516221765913755</v>
      </c>
      <c r="FO119" s="315">
        <f t="shared" si="138"/>
        <v>43258</v>
      </c>
      <c r="FP119" s="88">
        <f>VLOOKUP(FO119,'Price Data'!$B$4:$AD$1048576,MATCH(FT$4,'Price Data'!$B$2:$AE$2,0),FALSE)</f>
        <v>101.85</v>
      </c>
      <c r="FQ119" s="5">
        <f t="shared" si="221"/>
        <v>101.85</v>
      </c>
      <c r="FR119" s="79"/>
      <c r="FS119" s="212">
        <f>IF(FQ119&gt;0,(FQ119+SUM(FR$11:FR119))/FP$6-1,"N/A")</f>
        <v>-2.6759496068958999E-2</v>
      </c>
      <c r="FT119" s="344">
        <f>IF(VLOOKUP(FT$4,Transactions!$C$26:$M$34,7,FALSE)&gt;FO119,0,IF(IFERROR(VLOOKUP(FT$4,Transactions!$C$45:$N156,8,FALSE),0)&gt;FO119,VLOOKUP(FT$4,Transactions!$C$26:$M$34,5,FALSE),VLOOKUP(FT$4,Transactions!$C$26:$M$34,5,FALSE)-IFERROR(VLOOKUP(FT$4,Transactions!$C$45:$N$47,5,FALSE),0)))</f>
        <v>4.6685611442644692</v>
      </c>
      <c r="FV119" s="315">
        <f t="shared" si="139"/>
        <v>43258</v>
      </c>
      <c r="FW119" s="88">
        <f>VLOOKUP(FV119,'Price Data'!$B$4:$AD$1048576,MATCH(GA$4,'Price Data'!$B$2:$AE$2,0),FALSE)</f>
        <v>107.59</v>
      </c>
      <c r="FX119" s="5">
        <f t="shared" si="222"/>
        <v>0</v>
      </c>
      <c r="FY119" s="79"/>
      <c r="FZ119" s="212" t="str">
        <f>IF(FX119&gt;0,(FX119+SUM(FY$11:FY119))/FW$6-1,"N/A")</f>
        <v>N/A</v>
      </c>
      <c r="GA119" s="344">
        <f>IF(VLOOKUP(GA$4,Transactions!$C$26:$M$34,7,FALSE)&gt;FV119,0,IF(IFERROR(VLOOKUP(GA$4,Transactions!$C$45:$N156,8,FALSE),0)&gt;FV119,VLOOKUP(GA$4,Transactions!$C$26:$M$34,5,FALSE),VLOOKUP(GA$4,Transactions!$C$26:$M$34,5,FALSE)-IFERROR(VLOOKUP(GA$4,Transactions!$C$45:$N$47,5,FALSE),0)))</f>
        <v>0</v>
      </c>
      <c r="GD119" s="315">
        <f t="shared" si="140"/>
        <v>43258</v>
      </c>
      <c r="GE119" s="88">
        <f>VLOOKUP(GD119,'Price Data'!$B$4:$AD$1048576,MATCH(GI$4,'Price Data'!$B$2:$AE$2,0),FALSE)</f>
        <v>1649.4159999999999</v>
      </c>
      <c r="GF119" s="5">
        <f t="shared" si="223"/>
        <v>1649.4159999999999</v>
      </c>
      <c r="GH119" s="212">
        <f>IF(GF119&gt;0,(GF119+SUM(GG$11:GG119))/GE$6-1,"N/A")</f>
        <v>4.2107191821932455E-2</v>
      </c>
      <c r="GI119" s="374">
        <v>0.5</v>
      </c>
      <c r="GK119" s="315">
        <f t="shared" si="141"/>
        <v>43258</v>
      </c>
      <c r="GL119" s="88">
        <f>VLOOKUP(GK119,'Price Data'!$B$4:$AD$1048576,MATCH(GP$4,'Price Data'!$B$2:$AE$2,0),FALSE)</f>
        <v>2137.5700000000002</v>
      </c>
      <c r="GM119" s="5">
        <f t="shared" si="112"/>
        <v>2137.5700000000002</v>
      </c>
      <c r="GN119" s="79"/>
      <c r="GO119" s="212">
        <f>IF(GM119&gt;0,(GM119+SUM(GN$11:GN119))/GL$6-1,"N/A")</f>
        <v>1.6220970310680149E-2</v>
      </c>
      <c r="GP119" s="374">
        <v>0.2</v>
      </c>
      <c r="GR119" s="315">
        <f t="shared" si="142"/>
        <v>43258</v>
      </c>
      <c r="GS119" s="88">
        <f>VLOOKUP(GR119,'Price Data'!$B$4:$AD$1048576,MATCH(GW$4,'Price Data'!$B$2:$AE$2,0),FALSE)</f>
        <v>2004.65</v>
      </c>
      <c r="GT119" s="5">
        <f t="shared" si="224"/>
        <v>2004.65</v>
      </c>
      <c r="GV119" s="212">
        <f>IF(GT119&gt;0,(GT119+SUM(GU$11:GU119))/GS$6-1,"N/A")</f>
        <v>-2.0387319986121644E-2</v>
      </c>
      <c r="GW119" s="374">
        <v>0.3</v>
      </c>
    </row>
    <row r="120" spans="1:205" x14ac:dyDescent="0.25">
      <c r="A120">
        <v>110</v>
      </c>
      <c r="B120" s="315">
        <f>'Price Data'!B114</f>
        <v>43259</v>
      </c>
      <c r="C120" s="200">
        <f t="shared" si="143"/>
        <v>22549.722592903439</v>
      </c>
      <c r="D120" s="200">
        <f t="shared" si="113"/>
        <v>0</v>
      </c>
      <c r="E120" s="200">
        <f t="shared" si="198"/>
        <v>6043.8394671167243</v>
      </c>
      <c r="F120" s="200">
        <f t="shared" si="114"/>
        <v>0</v>
      </c>
      <c r="I120" s="315">
        <f t="shared" si="115"/>
        <v>43259</v>
      </c>
      <c r="J120" s="88">
        <f>VLOOKUP(I120,'Price Data'!$B$4:$AD$1048576,MATCH(N$4,'Price Data'!$B$2:$AE$2,0),FALSE)</f>
        <v>66.03</v>
      </c>
      <c r="K120" s="5">
        <f t="shared" si="86"/>
        <v>0</v>
      </c>
      <c r="M120" s="212" t="str">
        <f>IF(K120&gt;0,(K120+SUM(L$11:L120))/J$6-1,"N/A")</f>
        <v>N/A</v>
      </c>
      <c r="N120" s="344">
        <f>IF(VLOOKUP(N$4,Transactions!$C$5:$M$23,7,FALSE)&gt;I120,0,IF(IFERROR(VLOOKUP(N$4,Transactions!$C$39:$N$42,8,FALSE),0)&gt;I120,VLOOKUP(N$4,Transactions!$C$5:$M$23,5,FALSE),VLOOKUP(N$4,Transactions!$C$5:$M$23,5,FALSE)-IFERROR(VLOOKUP(N$4,Transactions!$C$39:$N$42,5,FALSE),0)))</f>
        <v>0</v>
      </c>
      <c r="P120" s="315">
        <f t="shared" si="116"/>
        <v>43259</v>
      </c>
      <c r="Q120" s="88">
        <f>VLOOKUP(P120,'Price Data'!$B$4:$AD$1048576,MATCH(U$4,'Price Data'!$B$2:$AE$2,0),FALSE)</f>
        <v>60.83</v>
      </c>
      <c r="R120" s="5">
        <f t="shared" si="199"/>
        <v>60.83</v>
      </c>
      <c r="T120" s="212">
        <f>IF(R120&gt;0,(R120+SUM(S$11:S120))/Q$6-1,"N/A")</f>
        <v>7.1894273127753205E-2</v>
      </c>
      <c r="U120" s="344">
        <f>IF(VLOOKUP(U$4,Transactions!$C$5:$M$23,7,FALSE)&gt;P120,0,IF(IFERROR(VLOOKUP(U$4,Transactions!$C$39:$N$42,8,FALSE),0)&gt;P120,VLOOKUP(U$4,Transactions!$C$5:$M$23,5,FALSE),VLOOKUP(U$4,Transactions!$C$5:$M$23,5,FALSE)-IFERROR(VLOOKUP(U$4,Transactions!$C$39:$N$42,5,FALSE),0)))</f>
        <v>20</v>
      </c>
      <c r="W120" s="315">
        <f t="shared" si="117"/>
        <v>43259</v>
      </c>
      <c r="X120" s="88">
        <f>VLOOKUP(W120,'Price Data'!$B$4:$AD$1048576,MATCH(AB$4,'Price Data'!$B$2:$AE$2,0),FALSE)</f>
        <v>103.98</v>
      </c>
      <c r="Y120" s="5">
        <f t="shared" si="200"/>
        <v>103.98</v>
      </c>
      <c r="Z120" s="79"/>
      <c r="AA120" s="212">
        <f>IF(Y120&gt;0,(Y120+SUM(Z$11:Z120))/X$6-1,"N/A")</f>
        <v>3.1445293125681895E-2</v>
      </c>
      <c r="AB120" s="344">
        <f>IF(VLOOKUP(AB$4,Transactions!$C$5:$M$23,7,FALSE)&gt;W120,0,IF(IFERROR(VLOOKUP(AB$4,Transactions!$C$39:$N$42,8,FALSE),0)&gt;W120,VLOOKUP(AB$4,Transactions!$C$5:$M$23,5,FALSE),VLOOKUP(AB$4,Transactions!$C$5:$M$23,5,FALSE)-IFERROR(VLOOKUP(AB$4,Transactions!$C$39:$N$42,5,FALSE),0)))</f>
        <v>12</v>
      </c>
      <c r="AD120" s="315">
        <f t="shared" si="118"/>
        <v>43259</v>
      </c>
      <c r="AE120" s="88">
        <f>VLOOKUP(AD120,'Price Data'!$B$4:$AD$1048576,MATCH(AI$4,'Price Data'!$B$2:$AE$2,0),FALSE)</f>
        <v>70.75</v>
      </c>
      <c r="AF120" s="5">
        <f t="shared" si="201"/>
        <v>70.75</v>
      </c>
      <c r="AG120" s="79"/>
      <c r="AH120" s="212">
        <f>IF(AF120&gt;0,(AF120+SUM(AG$11:AG120))/AE$6-1,"N/A")</f>
        <v>-2.5778143425202349E-2</v>
      </c>
      <c r="AI120" s="344">
        <f>IF(VLOOKUP(AI$4,Transactions!$C$5:$M$23,7,FALSE)&gt;AD120,0,IF(IFERROR(VLOOKUP(AI$4,Transactions!$C$39:$N$42,8,FALSE),0)&gt;AD120,VLOOKUP(AI$4,Transactions!$C$5:$M$23,5,FALSE),VLOOKUP(AI$4,Transactions!$C$5:$M$23,5,FALSE)-IFERROR(VLOOKUP(AI$4,Transactions!$C$39:$N$42,5,FALSE),0)))</f>
        <v>16</v>
      </c>
      <c r="AK120" s="315">
        <f t="shared" si="119"/>
        <v>43259</v>
      </c>
      <c r="AL120" s="88">
        <f>VLOOKUP(AK120,'Price Data'!$B$4:$AD$1048576,MATCH(AP$4,'Price Data'!$B$2:$AE$2,0),FALSE)</f>
        <v>484.6</v>
      </c>
      <c r="AM120" s="5">
        <f t="shared" si="202"/>
        <v>484.6</v>
      </c>
      <c r="AN120" s="79"/>
      <c r="AO120" s="212">
        <f>IF(AM120&gt;0,(AM120+SUM(AN$11:AN120))/AL$6-1,"N/A")</f>
        <v>0.16250059972172903</v>
      </c>
      <c r="AP120" s="344">
        <f>IF(VLOOKUP(AP$4,Transactions!$C$5:$M$23,7,FALSE)&gt;AK120,0,IF(IFERROR(VLOOKUP(AP$4,Transactions!$C$39:$N$42,8,FALSE),0)&gt;AK120,VLOOKUP(AP$4,Transactions!$C$5:$M$23,5,FALSE),VLOOKUP(AP$4,Transactions!$C$5:$M$23,5,FALSE)-IFERROR(VLOOKUP(AP$4,Transactions!$C$39:$N$42,5,FALSE),0)))</f>
        <v>3</v>
      </c>
      <c r="AR120" s="315">
        <f t="shared" si="120"/>
        <v>43259</v>
      </c>
      <c r="AS120" s="88">
        <f>VLOOKUP(AR120,'Price Data'!$B$4:$AD$1048576,MATCH(AW$4,'Price Data'!$B$2:$AE$2,0),FALSE)</f>
        <v>100.43</v>
      </c>
      <c r="AT120" s="5">
        <f t="shared" si="203"/>
        <v>100.43</v>
      </c>
      <c r="AU120" s="79"/>
      <c r="AV120" s="212">
        <f>IF(AT120&gt;0,(AT120+SUM(AU$11:AU120))/AS$6-1,"N/A")</f>
        <v>6.9514767932489452E-2</v>
      </c>
      <c r="AW120" s="344">
        <f>IF(VLOOKUP(AW$4,Transactions!$C$5:$M$23,7,FALSE)&gt;AR120,0,IF(IFERROR(VLOOKUP(AW$4,Transactions!$C$39:$N$42,8,FALSE),0)&gt;AR120,VLOOKUP(AW$4,Transactions!$C$5:$M$23,5,FALSE),VLOOKUP(AW$4,Transactions!$C$5:$M$23,5,FALSE)-IFERROR(VLOOKUP(AW$4,Transactions!$C$39:$N$42,5,FALSE),0)))</f>
        <v>10</v>
      </c>
      <c r="AY120" s="315">
        <f t="shared" si="121"/>
        <v>43259</v>
      </c>
      <c r="AZ120" s="88">
        <f>VLOOKUP(AY120,'Price Data'!$B$4:$AD$1048576,MATCH(BD$4,'Price Data'!$B$2:$AE$2,0),FALSE)</f>
        <v>133.53</v>
      </c>
      <c r="BA120" s="5">
        <f t="shared" si="204"/>
        <v>133.53</v>
      </c>
      <c r="BB120" s="79"/>
      <c r="BC120" s="212">
        <f>IF(BA120&gt;0,(BA120+SUM(BB$11:BB120))/AZ$6-1,"N/A")</f>
        <v>0.15211389128559105</v>
      </c>
      <c r="BD120" s="344">
        <f>IF(VLOOKUP(BD$4,Transactions!$C$5:$M$23,7,FALSE)&gt;AY120,0,IF(IFERROR(VLOOKUP(BD$4,Transactions!$C$39:$N$42,8,FALSE),0)&gt;AY120,VLOOKUP(BD$4,Transactions!$C$5:$M$23,5,FALSE),VLOOKUP(BD$4,Transactions!$C$5:$M$23,5,FALSE)-IFERROR(VLOOKUP(BD$4,Transactions!$C$39:$N$42,5,FALSE),0)))</f>
        <v>9</v>
      </c>
      <c r="BF120" s="315">
        <f t="shared" si="122"/>
        <v>43259</v>
      </c>
      <c r="BG120" s="88">
        <f>VLOOKUP(BF120,'Price Data'!$B$4:$AD$1048576,MATCH(BK$4,'Price Data'!$B$2:$AE$2,0),FALSE)</f>
        <v>53.16</v>
      </c>
      <c r="BH120" s="5">
        <f t="shared" si="205"/>
        <v>53.16</v>
      </c>
      <c r="BI120" s="79"/>
      <c r="BJ120" s="212">
        <f>IF(BH120&gt;0,(BH120+SUM(BI$11:BI120))/BG$6-1,"N/A")</f>
        <v>-0.11945169712793746</v>
      </c>
      <c r="BK120" s="344">
        <f>IF(VLOOKUP(BK$4,Transactions!$C$5:$M$23,7,FALSE)&gt;BF120,0,IF(IFERROR(VLOOKUP(BK$4,Transactions!$C$39:$N$42,8,FALSE),0)&gt;BF120,VLOOKUP(BK$4,Transactions!$C$5:$M$23,5,FALSE),VLOOKUP(BK$4,Transactions!$C$5:$M$23,5,FALSE)-IFERROR(VLOOKUP(BK$4,Transactions!$C$39:$N$42,5,FALSE),0)))</f>
        <v>10</v>
      </c>
      <c r="BM120" s="315">
        <f t="shared" si="123"/>
        <v>43259</v>
      </c>
      <c r="BN120" s="88">
        <f>VLOOKUP(BM120,'Price Data'!$B$4:$AD$1048576,MATCH(BR$4,'Price Data'!$B$2:$AE$2,0),FALSE)</f>
        <v>51.15</v>
      </c>
      <c r="BO120" s="5">
        <f t="shared" si="206"/>
        <v>51.15</v>
      </c>
      <c r="BP120" s="79"/>
      <c r="BQ120" s="212">
        <f>IF(BO120&gt;0,(BO120+SUM(BP$11:BP120))/BN$6-1,"N/A")</f>
        <v>6.4553990610327627E-3</v>
      </c>
      <c r="BR120" s="344">
        <f>IF(VLOOKUP(BR$4,Transactions!$C$5:$M$23,7,FALSE)&gt;BM120,0,IF(IFERROR(VLOOKUP(BR$4,Transactions!$C$39:$N$42,8,FALSE),0)&gt;BM120,VLOOKUP(BR$4,Transactions!$C$5:$M$23,5,FALSE),VLOOKUP(BR$4,Transactions!$C$5:$M$23,5,FALSE)-IFERROR(VLOOKUP(BR$4,Transactions!$C$39:$N$42,5,FALSE),0)))</f>
        <v>12</v>
      </c>
      <c r="BT120" s="315">
        <f t="shared" si="124"/>
        <v>43259</v>
      </c>
      <c r="BU120" s="88">
        <f>VLOOKUP(BT120,'Price Data'!$B$4:$AD$1048576,MATCH(BY$4,'Price Data'!$B$2:$AE$2,0),FALSE)</f>
        <v>90.33</v>
      </c>
      <c r="BV120" s="5">
        <f t="shared" si="207"/>
        <v>90.33</v>
      </c>
      <c r="BW120" s="79"/>
      <c r="BX120" s="212">
        <f>IF(BV120&gt;0,(BV120+SUM(BW$11:BW120))/BU$6-1,"N/A")</f>
        <v>7.041478710529292E-3</v>
      </c>
      <c r="BY120" s="344">
        <f>IF(VLOOKUP(BY$4,Transactions!$C$5:$M$23,7,FALSE)&gt;BT120,0,IF(IFERROR(VLOOKUP(BY$4,Transactions!$C$39:$N$42,8,FALSE),0)&gt;BT120,VLOOKUP(BY$4,Transactions!$C$5:$M$23,5,FALSE),VLOOKUP(BY$4,Transactions!$C$5:$M$23,5,FALSE)-IFERROR(VLOOKUP(BY$4,Transactions!$C$39:$N$42,5,FALSE),0)))</f>
        <v>11</v>
      </c>
      <c r="CA120" s="315">
        <f t="shared" si="125"/>
        <v>43259</v>
      </c>
      <c r="CB120" s="88">
        <f>VLOOKUP(CA120,'Price Data'!$B$4:$AD$1048576,MATCH(CF$4,'Price Data'!$B$2:$AE$2,0),FALSE)</f>
        <v>227.28</v>
      </c>
      <c r="CC120" s="5">
        <f t="shared" si="208"/>
        <v>227.28</v>
      </c>
      <c r="CD120" s="79"/>
      <c r="CE120" s="212">
        <f>IF(CC120&gt;0,(CC120+SUM(CD$11:CD120))/CB$6-1,"N/A")</f>
        <v>-1.3125082031761881E-4</v>
      </c>
      <c r="CF120" s="344">
        <f>IF(VLOOKUP(CF$4,Transactions!$C$5:$M$23,7,FALSE)&gt;CA120,0,IF(IFERROR(VLOOKUP(CF$4,Transactions!$C$39:$N$42,8,FALSE),0)&gt;CA120,VLOOKUP(CF$4,Transactions!$C$5:$M$23,5,FALSE),VLOOKUP(CF$4,Transactions!$C$5:$M$23,5,FALSE)-IFERROR(VLOOKUP(CF$4,Transactions!$C$39:$N$42,5,FALSE),0)))</f>
        <v>6</v>
      </c>
      <c r="CH120" s="315">
        <f t="shared" si="126"/>
        <v>43259</v>
      </c>
      <c r="CI120" s="88">
        <f>VLOOKUP(CH120,'Price Data'!$B$4:$AD$1048576,MATCH(CM$4,'Price Data'!$B$2:$AE$2,0),FALSE)</f>
        <v>84.34</v>
      </c>
      <c r="CJ120" s="5">
        <f t="shared" si="209"/>
        <v>84.34</v>
      </c>
      <c r="CK120" s="79"/>
      <c r="CL120" s="212">
        <f>IF(CJ120&gt;0,(CJ120+SUM(CK$11:CK120))/CI$6-1,"N/A")</f>
        <v>0.14561260527030706</v>
      </c>
      <c r="CM120" s="344">
        <f>IF(VLOOKUP(CM$4,Transactions!$C$5:$M$23,7,FALSE)&gt;CH120,0,IF(IFERROR(VLOOKUP(CM$4,Transactions!$C$39:$N$42,8,FALSE),0)&gt;CH120,VLOOKUP(CM$4,Transactions!$C$5:$M$23,5,FALSE),VLOOKUP(CM$4,Transactions!$C$5:$M$23,5,FALSE)-IFERROR(VLOOKUP(CM$4,Transactions!$C$39:$N$42,5,FALSE),0)))</f>
        <v>19</v>
      </c>
      <c r="CO120" s="315">
        <f t="shared" si="127"/>
        <v>43259</v>
      </c>
      <c r="CP120" s="88">
        <f>VLOOKUP(CO120,'Price Data'!$B$4:$AD$1048576,MATCH(CT$4,'Price Data'!$B$2:$AE$2,0),FALSE)</f>
        <v>134.26</v>
      </c>
      <c r="CQ120" s="5">
        <f t="shared" si="210"/>
        <v>134.26</v>
      </c>
      <c r="CR120" s="79"/>
      <c r="CS120" s="212">
        <f>IF(CQ120&gt;0,(CQ120+SUM(CR$11:CR120))/CP$6-1,"N/A")</f>
        <v>0.19757920968316123</v>
      </c>
      <c r="CT120" s="344">
        <f>IF(VLOOKUP(CT$4,Transactions!$C$5:$M$23,7,FALSE)&gt;CO120,0,IF(IFERROR(VLOOKUP(CT$4,Transactions!$C$39:$N$42,8,FALSE),0)&gt;CO120,VLOOKUP(CT$4,Transactions!$C$5:$M$23,5,FALSE),VLOOKUP(CT$4,Transactions!$C$5:$M$23,5,FALSE)-IFERROR(VLOOKUP(CT$4,Transactions!$C$39:$N$42,5,FALSE),0)))</f>
        <v>7</v>
      </c>
      <c r="CV120" s="315">
        <f t="shared" si="128"/>
        <v>43259</v>
      </c>
      <c r="CW120" s="88">
        <f>VLOOKUP(CV120,'Price Data'!$B$4:$AD$1048576,MATCH(DA$4,'Price Data'!$B$2:$AE$2,0),FALSE)</f>
        <v>205</v>
      </c>
      <c r="CX120" s="5">
        <f t="shared" si="211"/>
        <v>205</v>
      </c>
      <c r="CY120" s="79"/>
      <c r="CZ120" s="212">
        <f>IF(CX120&gt;0,(CX120+SUM(CY$11:CY120))/CW$6-1,"N/A")</f>
        <v>9.2009994152357555E-2</v>
      </c>
      <c r="DA120" s="344">
        <f>IF(VLOOKUP(DA$4,Transactions!$C$5:$M$23,7,FALSE)&gt;CV120,0,IF(IFERROR(VLOOKUP(DA$4,Transactions!$C$39:$N$42,8,FALSE),0)&gt;CV120,VLOOKUP(DA$4,Transactions!$C$5:$M$23,5,FALSE),VLOOKUP(DA$4,Transactions!$C$5:$M$23,5,FALSE)-IFERROR(VLOOKUP(DA$4,Transactions!$C$39:$N$42,5,FALSE),0)))</f>
        <v>9.4038062835574934</v>
      </c>
      <c r="DC120" s="315">
        <f t="shared" si="129"/>
        <v>43259</v>
      </c>
      <c r="DD120" s="88">
        <f>VLOOKUP(DC120,'Price Data'!$B$4:$AD$1048576,MATCH(DH$4,'Price Data'!$B$2:$AE$2,0),FALSE)</f>
        <v>165.75</v>
      </c>
      <c r="DE120" s="5">
        <f t="shared" si="212"/>
        <v>165.75</v>
      </c>
      <c r="DF120" s="79"/>
      <c r="DG120" s="212">
        <f>IF(DE120&gt;0,(DE120+SUM(DF$11:DF120))/DD$6-1,"N/A")</f>
        <v>5.2001011569830169E-2</v>
      </c>
      <c r="DH120" s="344">
        <f>IF(VLOOKUP(DH$4,Transactions!$C$5:$M$23,7,FALSE)&gt;DC120,0,IF(IFERROR(VLOOKUP(DH$4,Transactions!$C$39:$N$42,8,FALSE),0)&gt;DC120,VLOOKUP(DH$4,Transactions!$C$5:$M$23,5,FALSE),VLOOKUP(DH$4,Transactions!$C$5:$M$23,5,FALSE)-IFERROR(VLOOKUP(DH$4,Transactions!$C$39:$N$42,5,FALSE),0)))</f>
        <v>17.508490526540918</v>
      </c>
      <c r="DJ120" s="315">
        <f t="shared" si="130"/>
        <v>43259</v>
      </c>
      <c r="DK120" s="88">
        <f>VLOOKUP(DJ120,'Price Data'!$B$4:$AD$1048576,MATCH(DO$4,'Price Data'!$B$2:$AE$2,0),FALSE)</f>
        <v>260.14999999999998</v>
      </c>
      <c r="DL120" s="5">
        <f t="shared" si="213"/>
        <v>260.14999999999998</v>
      </c>
      <c r="DN120" s="212">
        <f>IF(DL120&gt;0,(DL120+SUM(DM$11:DM120))/DK$6-1,"N/A")</f>
        <v>4.4731251753577173E-2</v>
      </c>
      <c r="DO120" s="344">
        <f>IF(VLOOKUP(DO$4,Transactions!$C$5:$M$23,7,FALSE)&gt;DJ120,0,IF(IFERROR(VLOOKUP(DO$4,Transactions!$C$39:$N$42,8,FALSE),0)&gt;DJ120,VLOOKUP(DO$4,Transactions!$C$5:$M$23,5,FALSE),VLOOKUP(DO$4,Transactions!$C$5:$M$23,5,FALSE)-IFERROR(VLOOKUP(DO$4,Transactions!$C$39:$N$42,5,FALSE),0)))</f>
        <v>8</v>
      </c>
      <c r="DQ120" s="315">
        <f t="shared" si="131"/>
        <v>43259</v>
      </c>
      <c r="DR120" s="88">
        <f>VLOOKUP(DQ120,'Price Data'!$B$4:$AD$1048576,MATCH(DV$4,'Price Data'!$B$2:$AE$2,0),FALSE)</f>
        <v>101.63</v>
      </c>
      <c r="DS120" s="5">
        <f t="shared" si="214"/>
        <v>101.63</v>
      </c>
      <c r="DT120" s="79"/>
      <c r="DU120" s="212">
        <f>IF(DS120&gt;0,(DS120+SUM(DT$11:DT120))/DR$6-1,"N/A")</f>
        <v>0.19791910217442132</v>
      </c>
      <c r="DV120" s="344">
        <f>IF(VLOOKUP(DV$4,Transactions!$C$5:$M$23,7,FALSE)&gt;DQ120,0,IF(IFERROR(VLOOKUP(DV$4,Transactions!$C$39:$N$42,8,FALSE),0)&gt;DQ120,VLOOKUP(DV$4,Transactions!$C$5:$M$23,5,FALSE),VLOOKUP(DV$4,Transactions!$C$5:$M$23,5,FALSE)-IFERROR(VLOOKUP(DV$4,Transactions!$C$39:$N$42,5,FALSE),0)))</f>
        <v>23</v>
      </c>
      <c r="DX120" s="315">
        <f t="shared" si="132"/>
        <v>43259</v>
      </c>
      <c r="DY120" s="88">
        <f>VLOOKUP(DX120,'Price Data'!$B$4:$AD$1048576,MATCH(EC$4,'Price Data'!$B$2:$AE$2,0),FALSE)</f>
        <v>74.900000000000006</v>
      </c>
      <c r="DZ120" s="5">
        <f t="shared" si="215"/>
        <v>0</v>
      </c>
      <c r="EA120" s="79"/>
      <c r="EB120" s="212" t="str">
        <f>IF(DZ120&gt;0,(DZ120+SUM(EA$11:EA120))/DY$6-1,"N/A")</f>
        <v>N/A</v>
      </c>
      <c r="EC120" s="344">
        <f>IF(VLOOKUP(EC$4,Transactions!$C$5:$M$23,7,FALSE)&gt;DX120,0,IF(IFERROR(VLOOKUP(EC$4,Transactions!$C$39:$N$42,8,FALSE),0)&gt;DX120,VLOOKUP(EC$4,Transactions!$C$5:$M$23,5,FALSE),VLOOKUP(EC$4,Transactions!$C$5:$M$23,5,FALSE)-IFERROR(VLOOKUP(EC$4,Transactions!$C$39:$N$42,5,FALSE),0)))</f>
        <v>0</v>
      </c>
      <c r="EF120" s="315">
        <f t="shared" si="133"/>
        <v>43259</v>
      </c>
      <c r="EG120" s="88">
        <f>VLOOKUP(EF120,'Price Data'!$B$4:$AD$1048576,MATCH(EK$4,'Price Data'!$B$2:$AE$2,0),FALSE)</f>
        <v>10.73</v>
      </c>
      <c r="EH120" s="5">
        <f t="shared" si="216"/>
        <v>10.73</v>
      </c>
      <c r="EI120" s="79"/>
      <c r="EJ120" s="212">
        <f>IF(EH120&gt;0,(EH120+SUM(EI$11:EI120))/EG$6-1,"N/A")</f>
        <v>3.717472118960341E-4</v>
      </c>
      <c r="EK120" s="344">
        <f>IF(VLOOKUP(EK$4,Transactions!$C$26:$M$34,7,FALSE)&gt;EF120,0,IF(IFERROR(VLOOKUP(EK$4,Transactions!$C$45:$N157,8,FALSE),0)&gt;EF120,VLOOKUP(EK$4,Transactions!$C$26:$M$34,5,FALSE),VLOOKUP(EK$4,Transactions!$C$26:$M$34,5,FALSE)-IFERROR(VLOOKUP(EK$4,Transactions!$C$45:$N$47,5,FALSE),0)))</f>
        <v>181.2267657992565</v>
      </c>
      <c r="EM120" s="315">
        <f t="shared" si="134"/>
        <v>43259</v>
      </c>
      <c r="EN120" s="88">
        <f>VLOOKUP(EM120,'Price Data'!$B$4:$AD$1048576,MATCH(ER$4,'Price Data'!$B$2:$AE$2,0),FALSE)</f>
        <v>85.66</v>
      </c>
      <c r="EO120" s="5">
        <f t="shared" si="217"/>
        <v>85.66</v>
      </c>
      <c r="EP120" s="79"/>
      <c r="EQ120" s="212">
        <f>IF(EO120&gt;0,(EO120+SUM(EP$11:EP120))/EN$6-1,"N/A")</f>
        <v>2.3263809305522631E-3</v>
      </c>
      <c r="ER120" s="344">
        <f>IF(VLOOKUP(ER$4,Transactions!$C$26:$M$34,7,FALSE)&gt;EM120,0,IF(IFERROR(VLOOKUP(ER$4,Transactions!$C$45:$N157,8,FALSE),0)&gt;EM120,VLOOKUP(ER$4,Transactions!$C$26:$M$34,5,FALSE),VLOOKUP(ER$4,Transactions!$C$26:$M$34,5,FALSE)-IFERROR(VLOOKUP(ER$4,Transactions!$C$45:$N$47,5,FALSE),0)))</f>
        <v>0</v>
      </c>
      <c r="ET120" s="315">
        <f t="shared" si="135"/>
        <v>43259</v>
      </c>
      <c r="EU120" s="88">
        <f>VLOOKUP(ET120,'Price Data'!$B$4:$AD$1048576,MATCH(EY$4,'Price Data'!$B$2:$AE$2,0),FALSE)</f>
        <v>83.36</v>
      </c>
      <c r="EV120" s="5">
        <f t="shared" si="218"/>
        <v>83.36</v>
      </c>
      <c r="EW120" s="79"/>
      <c r="EX120" s="212">
        <f>IF(EV120&gt;0,(EV120+SUM(EW$11:EW120))/EU$6-1,"N/A")</f>
        <v>-3.2326353129648711E-2</v>
      </c>
      <c r="EY120" s="344">
        <f>IF(VLOOKUP(EY$4,Transactions!$C$26:$M$34,7,FALSE)&gt;ET120,0,IF(IFERROR(VLOOKUP(EY$4,Transactions!$C$45:$N157,8,FALSE),0)&gt;ET120,VLOOKUP(EY$4,Transactions!$C$26:$M$34,5,FALSE),VLOOKUP(EY$4,Transactions!$C$26:$M$34,5,FALSE)-IFERROR(VLOOKUP(EY$4,Transactions!$C$45:$N$47,5,FALSE),0)))</f>
        <v>12.608879734523402</v>
      </c>
      <c r="FA120" s="315">
        <f t="shared" si="136"/>
        <v>43259</v>
      </c>
      <c r="FB120" s="88">
        <f>VLOOKUP(FA120,'Price Data'!$B$4:$AD$1048576,MATCH(FF$4,'Price Data'!$B$2:$AE$2,0),FALSE)</f>
        <v>49.78</v>
      </c>
      <c r="FC120" s="5">
        <f t="shared" si="219"/>
        <v>49.78</v>
      </c>
      <c r="FD120" s="79"/>
      <c r="FE120" s="212">
        <f>IF(FC120&gt;0,(FC120+SUM(FD$11:FD120))/FB$6-1,"N/A")</f>
        <v>-1.8275794811780877E-2</v>
      </c>
      <c r="FF120" s="344">
        <f>IF(VLOOKUP(FF$4,Transactions!$C$26:$M$34,7,FALSE)&gt;FA120,0,IF(IFERROR(VLOOKUP(FF$4,Transactions!$C$45:$N157,8,FALSE),0)&gt;FA120,VLOOKUP(FF$4,Transactions!$C$26:$M$34,5,FALSE),VLOOKUP(FF$4,Transactions!$C$26:$M$34,5,FALSE)-IFERROR(VLOOKUP(FF$4,Transactions!$C$45:$N$47,5,FALSE),0)))</f>
        <v>20.356738833625901</v>
      </c>
      <c r="FH120" s="315">
        <f t="shared" si="137"/>
        <v>43259</v>
      </c>
      <c r="FI120" s="88">
        <f>VLOOKUP(FH120,'Price Data'!$B$4:$AD$1048576,MATCH(FM$4,'Price Data'!$B$2:$AE$2,0),FALSE)</f>
        <v>24.18</v>
      </c>
      <c r="FJ120" s="5">
        <f t="shared" si="220"/>
        <v>24.18</v>
      </c>
      <c r="FK120" s="79"/>
      <c r="FL120" s="212">
        <f>IF(FJ120&gt;0,(FJ120+SUM(FK$11:FK120))/FI$6-1,"N/A")</f>
        <v>2.2997946611909015E-3</v>
      </c>
      <c r="FM120" s="344">
        <f>IF(VLOOKUP(FM$4,Transactions!$C$26:$M$34,7,FALSE)&gt;FH120,0,IF(IFERROR(VLOOKUP(FM$4,Transactions!$C$45:$N157,8,FALSE),0)&gt;FH120,VLOOKUP(FM$4,Transactions!$C$26:$M$34,5,FALSE),VLOOKUP(FM$4,Transactions!$C$26:$M$34,5,FALSE)-IFERROR(VLOOKUP(FM$4,Transactions!$C$45:$N$47,5,FALSE),0)))</f>
        <v>64.516221765913755</v>
      </c>
      <c r="FO120" s="315">
        <f t="shared" si="138"/>
        <v>43259</v>
      </c>
      <c r="FP120" s="88">
        <f>VLOOKUP(FO120,'Price Data'!$B$4:$AD$1048576,MATCH(FT$4,'Price Data'!$B$2:$AE$2,0),FALSE)</f>
        <v>101.71</v>
      </c>
      <c r="FQ120" s="5">
        <f t="shared" si="221"/>
        <v>101.71</v>
      </c>
      <c r="FR120" s="79"/>
      <c r="FS120" s="212">
        <f>IF(FQ120&gt;0,(FQ120+SUM(FR$11:FR120))/FP$6-1,"N/A")</f>
        <v>-2.8085630387420735E-2</v>
      </c>
      <c r="FT120" s="344">
        <f>IF(VLOOKUP(FT$4,Transactions!$C$26:$M$34,7,FALSE)&gt;FO120,0,IF(IFERROR(VLOOKUP(FT$4,Transactions!$C$45:$N157,8,FALSE),0)&gt;FO120,VLOOKUP(FT$4,Transactions!$C$26:$M$34,5,FALSE),VLOOKUP(FT$4,Transactions!$C$26:$M$34,5,FALSE)-IFERROR(VLOOKUP(FT$4,Transactions!$C$45:$N$47,5,FALSE),0)))</f>
        <v>4.6685611442644692</v>
      </c>
      <c r="FV120" s="315">
        <f t="shared" si="139"/>
        <v>43259</v>
      </c>
      <c r="FW120" s="88">
        <f>VLOOKUP(FV120,'Price Data'!$B$4:$AD$1048576,MATCH(GA$4,'Price Data'!$B$2:$AE$2,0),FALSE)</f>
        <v>107.69</v>
      </c>
      <c r="FX120" s="5">
        <f t="shared" si="222"/>
        <v>0</v>
      </c>
      <c r="FY120" s="79"/>
      <c r="FZ120" s="212" t="str">
        <f>IF(FX120&gt;0,(FX120+SUM(FY$11:FY120))/FW$6-1,"N/A")</f>
        <v>N/A</v>
      </c>
      <c r="GA120" s="344">
        <f>IF(VLOOKUP(GA$4,Transactions!$C$26:$M$34,7,FALSE)&gt;FV120,0,IF(IFERROR(VLOOKUP(GA$4,Transactions!$C$45:$N157,8,FALSE),0)&gt;FV120,VLOOKUP(GA$4,Transactions!$C$26:$M$34,5,FALSE),VLOOKUP(GA$4,Transactions!$C$26:$M$34,5,FALSE)-IFERROR(VLOOKUP(GA$4,Transactions!$C$45:$N$47,5,FALSE),0)))</f>
        <v>0</v>
      </c>
      <c r="GD120" s="315">
        <f t="shared" si="140"/>
        <v>43259</v>
      </c>
      <c r="GE120" s="88">
        <f>VLOOKUP(GD120,'Price Data'!$B$4:$AD$1048576,MATCH(GI$4,'Price Data'!$B$2:$AE$2,0),FALSE)</f>
        <v>1654.7429999999999</v>
      </c>
      <c r="GF120" s="5">
        <f t="shared" si="223"/>
        <v>1654.7429999999999</v>
      </c>
      <c r="GH120" s="212">
        <f>IF(GF120&gt;0,(GF120+SUM(GG$11:GG120))/GE$6-1,"N/A")</f>
        <v>4.5472810326200319E-2</v>
      </c>
      <c r="GI120" s="374">
        <v>0.5</v>
      </c>
      <c r="GK120" s="315">
        <f t="shared" si="141"/>
        <v>43259</v>
      </c>
      <c r="GL120" s="88">
        <f>VLOOKUP(GK120,'Price Data'!$B$4:$AD$1048576,MATCH(GP$4,'Price Data'!$B$2:$AE$2,0),FALSE)</f>
        <v>2137.7399999999998</v>
      </c>
      <c r="GM120" s="5">
        <f t="shared" si="112"/>
        <v>2137.7399999999998</v>
      </c>
      <c r="GN120" s="79"/>
      <c r="GO120" s="212">
        <f>IF(GM120&gt;0,(GM120+SUM(GN$11:GN120))/GL$6-1,"N/A")</f>
        <v>1.6301789916565612E-2</v>
      </c>
      <c r="GP120" s="374">
        <v>0.2</v>
      </c>
      <c r="GR120" s="315">
        <f t="shared" si="142"/>
        <v>43259</v>
      </c>
      <c r="GS120" s="88">
        <f>VLOOKUP(GR120,'Price Data'!$B$4:$AD$1048576,MATCH(GW$4,'Price Data'!$B$2:$AE$2,0),FALSE)</f>
        <v>2004.07</v>
      </c>
      <c r="GT120" s="5">
        <f t="shared" si="224"/>
        <v>2004.07</v>
      </c>
      <c r="GV120" s="212">
        <f>IF(GT120&gt;0,(GT120+SUM(GU$11:GU120))/GS$6-1,"N/A")</f>
        <v>-2.0670748691585583E-2</v>
      </c>
      <c r="GW120" s="374">
        <v>0.3</v>
      </c>
    </row>
    <row r="121" spans="1:205" x14ac:dyDescent="0.25">
      <c r="A121">
        <v>111</v>
      </c>
      <c r="B121" s="315">
        <f>'Price Data'!B115</f>
        <v>43262</v>
      </c>
      <c r="C121" s="200">
        <f t="shared" si="143"/>
        <v>22579.54389758125</v>
      </c>
      <c r="D121" s="200">
        <f t="shared" si="113"/>
        <v>0</v>
      </c>
      <c r="E121" s="200">
        <f t="shared" si="198"/>
        <v>6038.363552927718</v>
      </c>
      <c r="F121" s="200">
        <f t="shared" si="114"/>
        <v>0</v>
      </c>
      <c r="I121" s="315">
        <f t="shared" si="115"/>
        <v>43262</v>
      </c>
      <c r="J121" s="88">
        <f>VLOOKUP(I121,'Price Data'!$B$4:$AD$1048576,MATCH(N$4,'Price Data'!$B$2:$AE$2,0),FALSE)</f>
        <v>66.94</v>
      </c>
      <c r="K121" s="5">
        <f t="shared" si="86"/>
        <v>0</v>
      </c>
      <c r="M121" s="212" t="str">
        <f>IF(K121&gt;0,(K121+SUM(L$11:L121))/J$6-1,"N/A")</f>
        <v>N/A</v>
      </c>
      <c r="N121" s="344">
        <f>IF(VLOOKUP(N$4,Transactions!$C$5:$M$23,7,FALSE)&gt;I121,0,IF(IFERROR(VLOOKUP(N$4,Transactions!$C$39:$N$42,8,FALSE),0)&gt;I121,VLOOKUP(N$4,Transactions!$C$5:$M$23,5,FALSE),VLOOKUP(N$4,Transactions!$C$5:$M$23,5,FALSE)-IFERROR(VLOOKUP(N$4,Transactions!$C$39:$N$42,5,FALSE),0)))</f>
        <v>0</v>
      </c>
      <c r="P121" s="315">
        <f t="shared" si="116"/>
        <v>43262</v>
      </c>
      <c r="Q121" s="88">
        <f>VLOOKUP(P121,'Price Data'!$B$4:$AD$1048576,MATCH(U$4,'Price Data'!$B$2:$AE$2,0),FALSE)</f>
        <v>60.92</v>
      </c>
      <c r="R121" s="5">
        <f t="shared" si="199"/>
        <v>60.92</v>
      </c>
      <c r="T121" s="212">
        <f>IF(R121&gt;0,(R121+SUM(S$11:S121))/Q$6-1,"N/A")</f>
        <v>7.3480176211453863E-2</v>
      </c>
      <c r="U121" s="344">
        <f>IF(VLOOKUP(U$4,Transactions!$C$5:$M$23,7,FALSE)&gt;P121,0,IF(IFERROR(VLOOKUP(U$4,Transactions!$C$39:$N$42,8,FALSE),0)&gt;P121,VLOOKUP(U$4,Transactions!$C$5:$M$23,5,FALSE),VLOOKUP(U$4,Transactions!$C$5:$M$23,5,FALSE)-IFERROR(VLOOKUP(U$4,Transactions!$C$39:$N$42,5,FALSE),0)))</f>
        <v>20</v>
      </c>
      <c r="W121" s="315">
        <f t="shared" si="117"/>
        <v>43262</v>
      </c>
      <c r="X121" s="88">
        <f>VLOOKUP(W121,'Price Data'!$B$4:$AD$1048576,MATCH(AB$4,'Price Data'!$B$2:$AE$2,0),FALSE)</f>
        <v>104.35</v>
      </c>
      <c r="Y121" s="5">
        <f t="shared" si="200"/>
        <v>104.35</v>
      </c>
      <c r="Z121" s="79"/>
      <c r="AA121" s="212">
        <f>IF(Y121&gt;0,(Y121+SUM(Z$11:Z121))/X$6-1,"N/A")</f>
        <v>3.511556393214943E-2</v>
      </c>
      <c r="AB121" s="344">
        <f>IF(VLOOKUP(AB$4,Transactions!$C$5:$M$23,7,FALSE)&gt;W121,0,IF(IFERROR(VLOOKUP(AB$4,Transactions!$C$39:$N$42,8,FALSE),0)&gt;W121,VLOOKUP(AB$4,Transactions!$C$5:$M$23,5,FALSE),VLOOKUP(AB$4,Transactions!$C$5:$M$23,5,FALSE)-IFERROR(VLOOKUP(AB$4,Transactions!$C$39:$N$42,5,FALSE),0)))</f>
        <v>12</v>
      </c>
      <c r="AD121" s="315">
        <f t="shared" si="118"/>
        <v>43262</v>
      </c>
      <c r="AE121" s="88">
        <f>VLOOKUP(AD121,'Price Data'!$B$4:$AD$1048576,MATCH(AI$4,'Price Data'!$B$2:$AE$2,0),FALSE)</f>
        <v>71.989999999999995</v>
      </c>
      <c r="AF121" s="5">
        <f t="shared" si="201"/>
        <v>71.989999999999995</v>
      </c>
      <c r="AG121" s="79"/>
      <c r="AH121" s="212">
        <f>IF(AF121&gt;0,(AF121+SUM(AG$11:AG121))/AE$6-1,"N/A")</f>
        <v>-8.7755381873031446E-3</v>
      </c>
      <c r="AI121" s="344">
        <f>IF(VLOOKUP(AI$4,Transactions!$C$5:$M$23,7,FALSE)&gt;AD121,0,IF(IFERROR(VLOOKUP(AI$4,Transactions!$C$39:$N$42,8,FALSE),0)&gt;AD121,VLOOKUP(AI$4,Transactions!$C$5:$M$23,5,FALSE),VLOOKUP(AI$4,Transactions!$C$5:$M$23,5,FALSE)-IFERROR(VLOOKUP(AI$4,Transactions!$C$39:$N$42,5,FALSE),0)))</f>
        <v>16</v>
      </c>
      <c r="AK121" s="315">
        <f t="shared" si="119"/>
        <v>43262</v>
      </c>
      <c r="AL121" s="88">
        <f>VLOOKUP(AK121,'Price Data'!$B$4:$AD$1048576,MATCH(AP$4,'Price Data'!$B$2:$AE$2,0),FALSE)</f>
        <v>490.71</v>
      </c>
      <c r="AM121" s="5">
        <f t="shared" si="202"/>
        <v>490.71</v>
      </c>
      <c r="AN121" s="79"/>
      <c r="AO121" s="212">
        <f>IF(AM121&gt;0,(AM121+SUM(AN$11:AN121))/AL$6-1,"N/A")</f>
        <v>0.17715779878136528</v>
      </c>
      <c r="AP121" s="344">
        <f>IF(VLOOKUP(AP$4,Transactions!$C$5:$M$23,7,FALSE)&gt;AK121,0,IF(IFERROR(VLOOKUP(AP$4,Transactions!$C$39:$N$42,8,FALSE),0)&gt;AK121,VLOOKUP(AP$4,Transactions!$C$5:$M$23,5,FALSE),VLOOKUP(AP$4,Transactions!$C$5:$M$23,5,FALSE)-IFERROR(VLOOKUP(AP$4,Transactions!$C$39:$N$42,5,FALSE),0)))</f>
        <v>3</v>
      </c>
      <c r="AR121" s="315">
        <f t="shared" si="120"/>
        <v>43262</v>
      </c>
      <c r="AS121" s="88">
        <f>VLOOKUP(AR121,'Price Data'!$B$4:$AD$1048576,MATCH(AW$4,'Price Data'!$B$2:$AE$2,0),FALSE)</f>
        <v>99.77</v>
      </c>
      <c r="AT121" s="5">
        <f t="shared" si="203"/>
        <v>99.77</v>
      </c>
      <c r="AU121" s="79"/>
      <c r="AV121" s="212">
        <f>IF(AT121&gt;0,(AT121+SUM(AU$11:AU121))/AS$6-1,"N/A")</f>
        <v>6.2552742616033719E-2</v>
      </c>
      <c r="AW121" s="344">
        <f>IF(VLOOKUP(AW$4,Transactions!$C$5:$M$23,7,FALSE)&gt;AR121,0,IF(IFERROR(VLOOKUP(AW$4,Transactions!$C$39:$N$42,8,FALSE),0)&gt;AR121,VLOOKUP(AW$4,Transactions!$C$5:$M$23,5,FALSE),VLOOKUP(AW$4,Transactions!$C$5:$M$23,5,FALSE)-IFERROR(VLOOKUP(AW$4,Transactions!$C$39:$N$42,5,FALSE),0)))</f>
        <v>10</v>
      </c>
      <c r="AY121" s="315">
        <f t="shared" si="121"/>
        <v>43262</v>
      </c>
      <c r="AZ121" s="88">
        <f>VLOOKUP(AY121,'Price Data'!$B$4:$AD$1048576,MATCH(BD$4,'Price Data'!$B$2:$AE$2,0),FALSE)</f>
        <v>133.97999999999999</v>
      </c>
      <c r="BA121" s="5">
        <f t="shared" si="204"/>
        <v>133.97999999999999</v>
      </c>
      <c r="BB121" s="79"/>
      <c r="BC121" s="212">
        <f>IF(BA121&gt;0,(BA121+SUM(BB$11:BB121))/AZ$6-1,"N/A")</f>
        <v>0.15599654874892144</v>
      </c>
      <c r="BD121" s="344">
        <f>IF(VLOOKUP(BD$4,Transactions!$C$5:$M$23,7,FALSE)&gt;AY121,0,IF(IFERROR(VLOOKUP(BD$4,Transactions!$C$39:$N$42,8,FALSE),0)&gt;AY121,VLOOKUP(BD$4,Transactions!$C$5:$M$23,5,FALSE),VLOOKUP(BD$4,Transactions!$C$5:$M$23,5,FALSE)-IFERROR(VLOOKUP(BD$4,Transactions!$C$39:$N$42,5,FALSE),0)))</f>
        <v>9</v>
      </c>
      <c r="BF121" s="315">
        <f t="shared" si="122"/>
        <v>43262</v>
      </c>
      <c r="BG121" s="88">
        <f>VLOOKUP(BF121,'Price Data'!$B$4:$AD$1048576,MATCH(BK$4,'Price Data'!$B$2:$AE$2,0),FALSE)</f>
        <v>53.12</v>
      </c>
      <c r="BH121" s="5">
        <f t="shared" si="205"/>
        <v>53.12</v>
      </c>
      <c r="BI121" s="79"/>
      <c r="BJ121" s="212">
        <f>IF(BH121&gt;0,(BH121+SUM(BI$11:BI121))/BG$6-1,"N/A")</f>
        <v>-0.12010443864229781</v>
      </c>
      <c r="BK121" s="344">
        <f>IF(VLOOKUP(BK$4,Transactions!$C$5:$M$23,7,FALSE)&gt;BF121,0,IF(IFERROR(VLOOKUP(BK$4,Transactions!$C$39:$N$42,8,FALSE),0)&gt;BF121,VLOOKUP(BK$4,Transactions!$C$5:$M$23,5,FALSE),VLOOKUP(BK$4,Transactions!$C$5:$M$23,5,FALSE)-IFERROR(VLOOKUP(BK$4,Transactions!$C$39:$N$42,5,FALSE),0)))</f>
        <v>10</v>
      </c>
      <c r="BM121" s="315">
        <f t="shared" si="123"/>
        <v>43262</v>
      </c>
      <c r="BN121" s="88">
        <f>VLOOKUP(BM121,'Price Data'!$B$4:$AD$1048576,MATCH(BR$4,'Price Data'!$B$2:$AE$2,0),FALSE)</f>
        <v>49.89</v>
      </c>
      <c r="BO121" s="5">
        <f t="shared" si="206"/>
        <v>49.89</v>
      </c>
      <c r="BP121" s="79"/>
      <c r="BQ121" s="212">
        <f>IF(BO121&gt;0,(BO121+SUM(BP$11:BP121))/BN$6-1,"N/A")</f>
        <v>-1.8192488262910755E-2</v>
      </c>
      <c r="BR121" s="344">
        <f>IF(VLOOKUP(BR$4,Transactions!$C$5:$M$23,7,FALSE)&gt;BM121,0,IF(IFERROR(VLOOKUP(BR$4,Transactions!$C$39:$N$42,8,FALSE),0)&gt;BM121,VLOOKUP(BR$4,Transactions!$C$5:$M$23,5,FALSE),VLOOKUP(BR$4,Transactions!$C$5:$M$23,5,FALSE)-IFERROR(VLOOKUP(BR$4,Transactions!$C$39:$N$42,5,FALSE),0)))</f>
        <v>12</v>
      </c>
      <c r="BT121" s="315">
        <f t="shared" si="124"/>
        <v>43262</v>
      </c>
      <c r="BU121" s="88">
        <f>VLOOKUP(BT121,'Price Data'!$B$4:$AD$1048576,MATCH(BY$4,'Price Data'!$B$2:$AE$2,0),FALSE)</f>
        <v>90.43</v>
      </c>
      <c r="BV121" s="5">
        <f t="shared" si="207"/>
        <v>90.43</v>
      </c>
      <c r="BW121" s="79"/>
      <c r="BX121" s="212">
        <f>IF(BV121&gt;0,(BV121+SUM(BW$11:BW121))/BU$6-1,"N/A")</f>
        <v>8.1417097590494869E-3</v>
      </c>
      <c r="BY121" s="344">
        <f>IF(VLOOKUP(BY$4,Transactions!$C$5:$M$23,7,FALSE)&gt;BT121,0,IF(IFERROR(VLOOKUP(BY$4,Transactions!$C$39:$N$42,8,FALSE),0)&gt;BT121,VLOOKUP(BY$4,Transactions!$C$5:$M$23,5,FALSE),VLOOKUP(BY$4,Transactions!$C$5:$M$23,5,FALSE)-IFERROR(VLOOKUP(BY$4,Transactions!$C$39:$N$42,5,FALSE),0)))</f>
        <v>11</v>
      </c>
      <c r="CA121" s="315">
        <f t="shared" si="125"/>
        <v>43262</v>
      </c>
      <c r="CB121" s="88">
        <f>VLOOKUP(CA121,'Price Data'!$B$4:$AD$1048576,MATCH(CF$4,'Price Data'!$B$2:$AE$2,0),FALSE)</f>
        <v>226.09</v>
      </c>
      <c r="CC121" s="5">
        <f t="shared" si="208"/>
        <v>226.09</v>
      </c>
      <c r="CD121" s="79"/>
      <c r="CE121" s="212">
        <f>IF(CC121&gt;0,(CC121+SUM(CD$11:CD121))/CB$6-1,"N/A")</f>
        <v>-5.337533359583535E-3</v>
      </c>
      <c r="CF121" s="344">
        <f>IF(VLOOKUP(CF$4,Transactions!$C$5:$M$23,7,FALSE)&gt;CA121,0,IF(IFERROR(VLOOKUP(CF$4,Transactions!$C$39:$N$42,8,FALSE),0)&gt;CA121,VLOOKUP(CF$4,Transactions!$C$5:$M$23,5,FALSE),VLOOKUP(CF$4,Transactions!$C$5:$M$23,5,FALSE)-IFERROR(VLOOKUP(CF$4,Transactions!$C$39:$N$42,5,FALSE),0)))</f>
        <v>6</v>
      </c>
      <c r="CH121" s="315">
        <f t="shared" si="126"/>
        <v>43262</v>
      </c>
      <c r="CI121" s="88">
        <f>VLOOKUP(CH121,'Price Data'!$B$4:$AD$1048576,MATCH(CM$4,'Price Data'!$B$2:$AE$2,0),FALSE)</f>
        <v>83.89</v>
      </c>
      <c r="CJ121" s="5">
        <f t="shared" si="209"/>
        <v>83.89</v>
      </c>
      <c r="CK121" s="79"/>
      <c r="CL121" s="212">
        <f>IF(CJ121&gt;0,(CJ121+SUM(CK$11:CK121))/CI$6-1,"N/A")</f>
        <v>0.13950013583265419</v>
      </c>
      <c r="CM121" s="344">
        <f>IF(VLOOKUP(CM$4,Transactions!$C$5:$M$23,7,FALSE)&gt;CH121,0,IF(IFERROR(VLOOKUP(CM$4,Transactions!$C$39:$N$42,8,FALSE),0)&gt;CH121,VLOOKUP(CM$4,Transactions!$C$5:$M$23,5,FALSE),VLOOKUP(CM$4,Transactions!$C$5:$M$23,5,FALSE)-IFERROR(VLOOKUP(CM$4,Transactions!$C$39:$N$42,5,FALSE),0)))</f>
        <v>19</v>
      </c>
      <c r="CO121" s="315">
        <f t="shared" si="127"/>
        <v>43262</v>
      </c>
      <c r="CP121" s="88">
        <f>VLOOKUP(CO121,'Price Data'!$B$4:$AD$1048576,MATCH(CT$4,'Price Data'!$B$2:$AE$2,0),FALSE)</f>
        <v>137.34</v>
      </c>
      <c r="CQ121" s="5">
        <f t="shared" si="210"/>
        <v>137.34</v>
      </c>
      <c r="CR121" s="79"/>
      <c r="CS121" s="212">
        <f>IF(CQ121&gt;0,(CQ121+SUM(CR$11:CR121))/CP$6-1,"N/A")</f>
        <v>0.22499110003559997</v>
      </c>
      <c r="CT121" s="344">
        <f>IF(VLOOKUP(CT$4,Transactions!$C$5:$M$23,7,FALSE)&gt;CO121,0,IF(IFERROR(VLOOKUP(CT$4,Transactions!$C$39:$N$42,8,FALSE),0)&gt;CO121,VLOOKUP(CT$4,Transactions!$C$5:$M$23,5,FALSE),VLOOKUP(CT$4,Transactions!$C$5:$M$23,5,FALSE)-IFERROR(VLOOKUP(CT$4,Transactions!$C$39:$N$42,5,FALSE),0)))</f>
        <v>7</v>
      </c>
      <c r="CV121" s="315">
        <f t="shared" si="128"/>
        <v>43262</v>
      </c>
      <c r="CW121" s="88">
        <f>VLOOKUP(CV121,'Price Data'!$B$4:$AD$1048576,MATCH(DA$4,'Price Data'!$B$2:$AE$2,0),FALSE)</f>
        <v>204.22</v>
      </c>
      <c r="CX121" s="5">
        <f t="shared" si="211"/>
        <v>204.22</v>
      </c>
      <c r="CY121" s="79"/>
      <c r="CZ121" s="212">
        <f>IF(CX121&gt;0,(CX121+SUM(CY$11:CY121))/CW$6-1,"N/A")</f>
        <v>8.7863484131625036E-2</v>
      </c>
      <c r="DA121" s="344">
        <f>IF(VLOOKUP(DA$4,Transactions!$C$5:$M$23,7,FALSE)&gt;CV121,0,IF(IFERROR(VLOOKUP(DA$4,Transactions!$C$39:$N$42,8,FALSE),0)&gt;CV121,VLOOKUP(DA$4,Transactions!$C$5:$M$23,5,FALSE),VLOOKUP(DA$4,Transactions!$C$5:$M$23,5,FALSE)-IFERROR(VLOOKUP(DA$4,Transactions!$C$39:$N$42,5,FALSE),0)))</f>
        <v>9.4038062835574934</v>
      </c>
      <c r="DC121" s="315">
        <f t="shared" si="129"/>
        <v>43262</v>
      </c>
      <c r="DD121" s="88">
        <f>VLOOKUP(DC121,'Price Data'!$B$4:$AD$1048576,MATCH(DH$4,'Price Data'!$B$2:$AE$2,0),FALSE)</f>
        <v>165.9</v>
      </c>
      <c r="DE121" s="5">
        <f t="shared" si="212"/>
        <v>165.9</v>
      </c>
      <c r="DF121" s="79"/>
      <c r="DG121" s="212">
        <f>IF(DE121&gt;0,(DE121+SUM(DF$11:DF121))/DD$6-1,"N/A")</f>
        <v>5.294935828538927E-2</v>
      </c>
      <c r="DH121" s="344">
        <f>IF(VLOOKUP(DH$4,Transactions!$C$5:$M$23,7,FALSE)&gt;DC121,0,IF(IFERROR(VLOOKUP(DH$4,Transactions!$C$39:$N$42,8,FALSE),0)&gt;DC121,VLOOKUP(DH$4,Transactions!$C$5:$M$23,5,FALSE),VLOOKUP(DH$4,Transactions!$C$5:$M$23,5,FALSE)-IFERROR(VLOOKUP(DH$4,Transactions!$C$39:$N$42,5,FALSE),0)))</f>
        <v>17.508490526540918</v>
      </c>
      <c r="DJ121" s="315">
        <f t="shared" si="130"/>
        <v>43262</v>
      </c>
      <c r="DK121" s="88">
        <f>VLOOKUP(DJ121,'Price Data'!$B$4:$AD$1048576,MATCH(DO$4,'Price Data'!$B$2:$AE$2,0),FALSE)</f>
        <v>261.97000000000003</v>
      </c>
      <c r="DL121" s="5">
        <f t="shared" si="213"/>
        <v>261.97000000000003</v>
      </c>
      <c r="DN121" s="212">
        <f>IF(DL121&gt;0,(DL121+SUM(DM$11:DM121))/DK$6-1,"N/A")</f>
        <v>5.2026133311956491E-2</v>
      </c>
      <c r="DO121" s="344">
        <f>IF(VLOOKUP(DO$4,Transactions!$C$5:$M$23,7,FALSE)&gt;DJ121,0,IF(IFERROR(VLOOKUP(DO$4,Transactions!$C$39:$N$42,8,FALSE),0)&gt;DJ121,VLOOKUP(DO$4,Transactions!$C$5:$M$23,5,FALSE),VLOOKUP(DO$4,Transactions!$C$5:$M$23,5,FALSE)-IFERROR(VLOOKUP(DO$4,Transactions!$C$39:$N$42,5,FALSE),0)))</f>
        <v>8</v>
      </c>
      <c r="DQ121" s="315">
        <f t="shared" si="131"/>
        <v>43262</v>
      </c>
      <c r="DR121" s="88">
        <f>VLOOKUP(DQ121,'Price Data'!$B$4:$AD$1048576,MATCH(DV$4,'Price Data'!$B$2:$AE$2,0),FALSE)</f>
        <v>101.05</v>
      </c>
      <c r="DS121" s="5">
        <f t="shared" si="214"/>
        <v>101.05</v>
      </c>
      <c r="DT121" s="79"/>
      <c r="DU121" s="212">
        <f>IF(DS121&gt;0,(DS121+SUM(DT$11:DT121))/DR$6-1,"N/A")</f>
        <v>0.19113864858545693</v>
      </c>
      <c r="DV121" s="344">
        <f>IF(VLOOKUP(DV$4,Transactions!$C$5:$M$23,7,FALSE)&gt;DQ121,0,IF(IFERROR(VLOOKUP(DV$4,Transactions!$C$39:$N$42,8,FALSE),0)&gt;DQ121,VLOOKUP(DV$4,Transactions!$C$5:$M$23,5,FALSE),VLOOKUP(DV$4,Transactions!$C$5:$M$23,5,FALSE)-IFERROR(VLOOKUP(DV$4,Transactions!$C$39:$N$42,5,FALSE),0)))</f>
        <v>23</v>
      </c>
      <c r="DX121" s="315">
        <f t="shared" si="132"/>
        <v>43262</v>
      </c>
      <c r="DY121" s="88">
        <f>VLOOKUP(DX121,'Price Data'!$B$4:$AD$1048576,MATCH(EC$4,'Price Data'!$B$2:$AE$2,0),FALSE)</f>
        <v>74.59</v>
      </c>
      <c r="DZ121" s="5">
        <f t="shared" si="215"/>
        <v>0</v>
      </c>
      <c r="EA121" s="79"/>
      <c r="EB121" s="212" t="str">
        <f>IF(DZ121&gt;0,(DZ121+SUM(EA$11:EA121))/DY$6-1,"N/A")</f>
        <v>N/A</v>
      </c>
      <c r="EC121" s="344">
        <f>IF(VLOOKUP(EC$4,Transactions!$C$5:$M$23,7,FALSE)&gt;DX121,0,IF(IFERROR(VLOOKUP(EC$4,Transactions!$C$39:$N$42,8,FALSE),0)&gt;DX121,VLOOKUP(EC$4,Transactions!$C$5:$M$23,5,FALSE),VLOOKUP(EC$4,Transactions!$C$5:$M$23,5,FALSE)-IFERROR(VLOOKUP(EC$4,Transactions!$C$39:$N$42,5,FALSE),0)))</f>
        <v>0</v>
      </c>
      <c r="EF121" s="315">
        <f t="shared" si="133"/>
        <v>43262</v>
      </c>
      <c r="EG121" s="88">
        <f>VLOOKUP(EF121,'Price Data'!$B$4:$AD$1048576,MATCH(EK$4,'Price Data'!$B$2:$AE$2,0),FALSE)</f>
        <v>10.72</v>
      </c>
      <c r="EH121" s="5">
        <f t="shared" si="216"/>
        <v>10.72</v>
      </c>
      <c r="EI121" s="79"/>
      <c r="EJ121" s="212">
        <f>IF(EH121&gt;0,(EH121+SUM(EI$11:EI121))/EG$6-1,"N/A")</f>
        <v>-5.5762081784371809E-4</v>
      </c>
      <c r="EK121" s="344">
        <f>IF(VLOOKUP(EK$4,Transactions!$C$26:$M$34,7,FALSE)&gt;EF121,0,IF(IFERROR(VLOOKUP(EK$4,Transactions!$C$45:$N158,8,FALSE),0)&gt;EF121,VLOOKUP(EK$4,Transactions!$C$26:$M$34,5,FALSE),VLOOKUP(EK$4,Transactions!$C$26:$M$34,5,FALSE)-IFERROR(VLOOKUP(EK$4,Transactions!$C$45:$N$47,5,FALSE),0)))</f>
        <v>181.2267657992565</v>
      </c>
      <c r="EM121" s="315">
        <f t="shared" si="134"/>
        <v>43262</v>
      </c>
      <c r="EN121" s="88">
        <f>VLOOKUP(EM121,'Price Data'!$B$4:$AD$1048576,MATCH(ER$4,'Price Data'!$B$2:$AE$2,0),FALSE)</f>
        <v>85.82</v>
      </c>
      <c r="EO121" s="5">
        <f t="shared" si="217"/>
        <v>85.82</v>
      </c>
      <c r="EP121" s="79"/>
      <c r="EQ121" s="212">
        <f>IF(EO121&gt;0,(EO121+SUM(EP$11:EP121))/EN$6-1,"N/A")</f>
        <v>4.1599816639925624E-3</v>
      </c>
      <c r="ER121" s="344">
        <f>IF(VLOOKUP(ER$4,Transactions!$C$26:$M$34,7,FALSE)&gt;EM121,0,IF(IFERROR(VLOOKUP(ER$4,Transactions!$C$45:$N158,8,FALSE),0)&gt;EM121,VLOOKUP(ER$4,Transactions!$C$26:$M$34,5,FALSE),VLOOKUP(ER$4,Transactions!$C$26:$M$34,5,FALSE)-IFERROR(VLOOKUP(ER$4,Transactions!$C$45:$N$47,5,FALSE),0)))</f>
        <v>0</v>
      </c>
      <c r="ET121" s="315">
        <f t="shared" si="135"/>
        <v>43262</v>
      </c>
      <c r="EU121" s="88">
        <f>VLOOKUP(ET121,'Price Data'!$B$4:$AD$1048576,MATCH(EY$4,'Price Data'!$B$2:$AE$2,0),FALSE)</f>
        <v>83.27</v>
      </c>
      <c r="EV121" s="5">
        <f t="shared" si="218"/>
        <v>83.27</v>
      </c>
      <c r="EW121" s="79"/>
      <c r="EX121" s="212">
        <f>IF(EV121&gt;0,(EV121+SUM(EW$11:EW121))/EU$6-1,"N/A")</f>
        <v>-3.3356219247053565E-2</v>
      </c>
      <c r="EY121" s="344">
        <f>IF(VLOOKUP(EY$4,Transactions!$C$26:$M$34,7,FALSE)&gt;ET121,0,IF(IFERROR(VLOOKUP(EY$4,Transactions!$C$45:$N158,8,FALSE),0)&gt;ET121,VLOOKUP(EY$4,Transactions!$C$26:$M$34,5,FALSE),VLOOKUP(EY$4,Transactions!$C$26:$M$34,5,FALSE)-IFERROR(VLOOKUP(EY$4,Transactions!$C$45:$N$47,5,FALSE),0)))</f>
        <v>12.608879734523402</v>
      </c>
      <c r="FA121" s="315">
        <f t="shared" si="136"/>
        <v>43262</v>
      </c>
      <c r="FB121" s="88">
        <f>VLOOKUP(FA121,'Price Data'!$B$4:$AD$1048576,MATCH(FF$4,'Price Data'!$B$2:$AE$2,0),FALSE)</f>
        <v>49.7104</v>
      </c>
      <c r="FC121" s="5">
        <f t="shared" si="219"/>
        <v>49.7104</v>
      </c>
      <c r="FD121" s="79"/>
      <c r="FE121" s="212">
        <f>IF(FC121&gt;0,(FC121+SUM(FD$11:FD121))/FB$6-1,"N/A")</f>
        <v>-1.9633313828749888E-2</v>
      </c>
      <c r="FF121" s="344">
        <f>IF(VLOOKUP(FF$4,Transactions!$C$26:$M$34,7,FALSE)&gt;FA121,0,IF(IFERROR(VLOOKUP(FF$4,Transactions!$C$45:$N158,8,FALSE),0)&gt;FA121,VLOOKUP(FF$4,Transactions!$C$26:$M$34,5,FALSE),VLOOKUP(FF$4,Transactions!$C$26:$M$34,5,FALSE)-IFERROR(VLOOKUP(FF$4,Transactions!$C$45:$N$47,5,FALSE),0)))</f>
        <v>20.356738833625901</v>
      </c>
      <c r="FH121" s="315">
        <f t="shared" si="137"/>
        <v>43262</v>
      </c>
      <c r="FI121" s="88">
        <f>VLOOKUP(FH121,'Price Data'!$B$4:$AD$1048576,MATCH(FM$4,'Price Data'!$B$2:$AE$2,0),FALSE)</f>
        <v>24.17</v>
      </c>
      <c r="FJ121" s="5">
        <f t="shared" si="220"/>
        <v>24.17</v>
      </c>
      <c r="FK121" s="79"/>
      <c r="FL121" s="212">
        <f>IF(FJ121&gt;0,(FJ121+SUM(FK$11:FK121))/FI$6-1,"N/A")</f>
        <v>1.8891170431212245E-3</v>
      </c>
      <c r="FM121" s="344">
        <f>IF(VLOOKUP(FM$4,Transactions!$C$26:$M$34,7,FALSE)&gt;FH121,0,IF(IFERROR(VLOOKUP(FM$4,Transactions!$C$45:$N158,8,FALSE),0)&gt;FH121,VLOOKUP(FM$4,Transactions!$C$26:$M$34,5,FALSE),VLOOKUP(FM$4,Transactions!$C$26:$M$34,5,FALSE)-IFERROR(VLOOKUP(FM$4,Transactions!$C$45:$N$47,5,FALSE),0)))</f>
        <v>64.516221765913755</v>
      </c>
      <c r="FO121" s="315">
        <f t="shared" si="138"/>
        <v>43262</v>
      </c>
      <c r="FP121" s="88">
        <f>VLOOKUP(FO121,'Price Data'!$B$4:$AD$1048576,MATCH(FT$4,'Price Data'!$B$2:$AE$2,0),FALSE)</f>
        <v>101.61</v>
      </c>
      <c r="FQ121" s="5">
        <f t="shared" si="221"/>
        <v>101.61</v>
      </c>
      <c r="FR121" s="79"/>
      <c r="FS121" s="212">
        <f>IF(FQ121&gt;0,(FQ121+SUM(FR$11:FR121))/FP$6-1,"N/A")</f>
        <v>-2.9032869186321864E-2</v>
      </c>
      <c r="FT121" s="344">
        <f>IF(VLOOKUP(FT$4,Transactions!$C$26:$M$34,7,FALSE)&gt;FO121,0,IF(IFERROR(VLOOKUP(FT$4,Transactions!$C$45:$N158,8,FALSE),0)&gt;FO121,VLOOKUP(FT$4,Transactions!$C$26:$M$34,5,FALSE),VLOOKUP(FT$4,Transactions!$C$26:$M$34,5,FALSE)-IFERROR(VLOOKUP(FT$4,Transactions!$C$45:$N$47,5,FALSE),0)))</f>
        <v>4.6685611442644692</v>
      </c>
      <c r="FV121" s="315">
        <f t="shared" si="139"/>
        <v>43262</v>
      </c>
      <c r="FW121" s="88">
        <f>VLOOKUP(FV121,'Price Data'!$B$4:$AD$1048576,MATCH(GA$4,'Price Data'!$B$2:$AE$2,0),FALSE)</f>
        <v>107.48</v>
      </c>
      <c r="FX121" s="5">
        <f t="shared" si="222"/>
        <v>0</v>
      </c>
      <c r="FY121" s="79"/>
      <c r="FZ121" s="212" t="str">
        <f>IF(FX121&gt;0,(FX121+SUM(FY$11:FY121))/FW$6-1,"N/A")</f>
        <v>N/A</v>
      </c>
      <c r="GA121" s="344">
        <f>IF(VLOOKUP(GA$4,Transactions!$C$26:$M$34,7,FALSE)&gt;FV121,0,IF(IFERROR(VLOOKUP(GA$4,Transactions!$C$45:$N158,8,FALSE),0)&gt;FV121,VLOOKUP(GA$4,Transactions!$C$26:$M$34,5,FALSE),VLOOKUP(GA$4,Transactions!$C$26:$M$34,5,FALSE)-IFERROR(VLOOKUP(GA$4,Transactions!$C$45:$N$47,5,FALSE),0)))</f>
        <v>0</v>
      </c>
      <c r="GD121" s="315">
        <f t="shared" si="140"/>
        <v>43262</v>
      </c>
      <c r="GE121" s="88">
        <f>VLOOKUP(GD121,'Price Data'!$B$4:$AD$1048576,MATCH(GI$4,'Price Data'!$B$2:$AE$2,0),FALSE)</f>
        <v>1656.4259999999999</v>
      </c>
      <c r="GF121" s="5">
        <f t="shared" si="223"/>
        <v>1656.4259999999999</v>
      </c>
      <c r="GH121" s="212">
        <f>IF(GF121&gt;0,(GF121+SUM(GG$11:GG121))/GE$6-1,"N/A")</f>
        <v>4.6536136014708296E-2</v>
      </c>
      <c r="GI121" s="374">
        <v>0.5</v>
      </c>
      <c r="GK121" s="315">
        <f t="shared" si="141"/>
        <v>43262</v>
      </c>
      <c r="GL121" s="88">
        <f>VLOOKUP(GK121,'Price Data'!$B$4:$AD$1048576,MATCH(GP$4,'Price Data'!$B$2:$AE$2,0),FALSE)</f>
        <v>2144.1999999999998</v>
      </c>
      <c r="GM121" s="5">
        <f t="shared" si="112"/>
        <v>2144.1999999999998</v>
      </c>
      <c r="GN121" s="79"/>
      <c r="GO121" s="212">
        <f>IF(GM121&gt;0,(GM121+SUM(GN$11:GN121))/GL$6-1,"N/A")</f>
        <v>1.937293494021719E-2</v>
      </c>
      <c r="GP121" s="374">
        <v>0.2</v>
      </c>
      <c r="GR121" s="315">
        <f t="shared" si="142"/>
        <v>43262</v>
      </c>
      <c r="GS121" s="88">
        <f>VLOOKUP(GR121,'Price Data'!$B$4:$AD$1048576,MATCH(GW$4,'Price Data'!$B$2:$AE$2,0),FALSE)</f>
        <v>2002.02</v>
      </c>
      <c r="GT121" s="5">
        <f t="shared" si="224"/>
        <v>2002.02</v>
      </c>
      <c r="GV121" s="212">
        <f>IF(GT121&gt;0,(GT121+SUM(GU$11:GU121))/GS$6-1,"N/A")</f>
        <v>-2.1672522564345598E-2</v>
      </c>
      <c r="GW121" s="374">
        <v>0.3</v>
      </c>
    </row>
    <row r="122" spans="1:205" x14ac:dyDescent="0.25">
      <c r="A122">
        <v>112</v>
      </c>
      <c r="B122" s="315">
        <f>'Price Data'!B116</f>
        <v>43263</v>
      </c>
      <c r="C122" s="200">
        <f t="shared" si="143"/>
        <v>22699.703400170172</v>
      </c>
      <c r="D122" s="200">
        <f t="shared" si="113"/>
        <v>0</v>
      </c>
      <c r="E122" s="200">
        <f t="shared" si="198"/>
        <v>6036.1185846799963</v>
      </c>
      <c r="F122" s="200">
        <f t="shared" si="114"/>
        <v>0</v>
      </c>
      <c r="I122" s="315">
        <f t="shared" si="115"/>
        <v>43263</v>
      </c>
      <c r="J122" s="88">
        <f>VLOOKUP(I122,'Price Data'!$B$4:$AD$1048576,MATCH(N$4,'Price Data'!$B$2:$AE$2,0),FALSE)</f>
        <v>66.349999999999994</v>
      </c>
      <c r="K122" s="5">
        <f t="shared" si="86"/>
        <v>0</v>
      </c>
      <c r="M122" s="212" t="str">
        <f>IF(K122&gt;0,(K122+SUM(L$11:L122))/J$6-1,"N/A")</f>
        <v>N/A</v>
      </c>
      <c r="N122" s="344">
        <f>IF(VLOOKUP(N$4,Transactions!$C$5:$M$23,7,FALSE)&gt;I122,0,IF(IFERROR(VLOOKUP(N$4,Transactions!$C$39:$N$42,8,FALSE),0)&gt;I122,VLOOKUP(N$4,Transactions!$C$5:$M$23,5,FALSE),VLOOKUP(N$4,Transactions!$C$5:$M$23,5,FALSE)-IFERROR(VLOOKUP(N$4,Transactions!$C$39:$N$42,5,FALSE),0)))</f>
        <v>0</v>
      </c>
      <c r="P122" s="315">
        <f t="shared" si="116"/>
        <v>43263</v>
      </c>
      <c r="Q122" s="88">
        <f>VLOOKUP(P122,'Price Data'!$B$4:$AD$1048576,MATCH(U$4,'Price Data'!$B$2:$AE$2,0),FALSE)</f>
        <v>61</v>
      </c>
      <c r="R122" s="5">
        <f t="shared" si="199"/>
        <v>61</v>
      </c>
      <c r="T122" s="212">
        <f>IF(R122&gt;0,(R122+SUM(S$11:S122))/Q$6-1,"N/A")</f>
        <v>7.4889867841409608E-2</v>
      </c>
      <c r="U122" s="344">
        <f>IF(VLOOKUP(U$4,Transactions!$C$5:$M$23,7,FALSE)&gt;P122,0,IF(IFERROR(VLOOKUP(U$4,Transactions!$C$39:$N$42,8,FALSE),0)&gt;P122,VLOOKUP(U$4,Transactions!$C$5:$M$23,5,FALSE),VLOOKUP(U$4,Transactions!$C$5:$M$23,5,FALSE)-IFERROR(VLOOKUP(U$4,Transactions!$C$39:$N$42,5,FALSE),0)))</f>
        <v>20</v>
      </c>
      <c r="W122" s="315">
        <f t="shared" si="117"/>
        <v>43263</v>
      </c>
      <c r="X122" s="88">
        <f>VLOOKUP(W122,'Price Data'!$B$4:$AD$1048576,MATCH(AB$4,'Price Data'!$B$2:$AE$2,0),FALSE)</f>
        <v>104.33</v>
      </c>
      <c r="Y122" s="5">
        <f t="shared" si="200"/>
        <v>104.33</v>
      </c>
      <c r="Z122" s="79"/>
      <c r="AA122" s="212">
        <f>IF(Y122&gt;0,(Y122+SUM(Z$11:Z122))/X$6-1,"N/A")</f>
        <v>3.4917170915583773E-2</v>
      </c>
      <c r="AB122" s="344">
        <f>IF(VLOOKUP(AB$4,Transactions!$C$5:$M$23,7,FALSE)&gt;W122,0,IF(IFERROR(VLOOKUP(AB$4,Transactions!$C$39:$N$42,8,FALSE),0)&gt;W122,VLOOKUP(AB$4,Transactions!$C$5:$M$23,5,FALSE),VLOOKUP(AB$4,Transactions!$C$5:$M$23,5,FALSE)-IFERROR(VLOOKUP(AB$4,Transactions!$C$39:$N$42,5,FALSE),0)))</f>
        <v>12</v>
      </c>
      <c r="AD122" s="315">
        <f t="shared" si="118"/>
        <v>43263</v>
      </c>
      <c r="AE122" s="88">
        <f>VLOOKUP(AD122,'Price Data'!$B$4:$AD$1048576,MATCH(AI$4,'Price Data'!$B$2:$AE$2,0),FALSE)</f>
        <v>71.48</v>
      </c>
      <c r="AF122" s="5">
        <f t="shared" si="201"/>
        <v>71.48</v>
      </c>
      <c r="AG122" s="79"/>
      <c r="AH122" s="212">
        <f>IF(AF122&gt;0,(AF122+SUM(AG$11:AG122))/AE$6-1,"N/A")</f>
        <v>-1.5768545180310012E-2</v>
      </c>
      <c r="AI122" s="344">
        <f>IF(VLOOKUP(AI$4,Transactions!$C$5:$M$23,7,FALSE)&gt;AD122,0,IF(IFERROR(VLOOKUP(AI$4,Transactions!$C$39:$N$42,8,FALSE),0)&gt;AD122,VLOOKUP(AI$4,Transactions!$C$5:$M$23,5,FALSE),VLOOKUP(AI$4,Transactions!$C$5:$M$23,5,FALSE)-IFERROR(VLOOKUP(AI$4,Transactions!$C$39:$N$42,5,FALSE),0)))</f>
        <v>16</v>
      </c>
      <c r="AK122" s="315">
        <f t="shared" si="119"/>
        <v>43263</v>
      </c>
      <c r="AL122" s="88">
        <f>VLOOKUP(AK122,'Price Data'!$B$4:$AD$1048576,MATCH(AP$4,'Price Data'!$B$2:$AE$2,0),FALSE)</f>
        <v>494.92</v>
      </c>
      <c r="AM122" s="5">
        <f t="shared" si="202"/>
        <v>494.92</v>
      </c>
      <c r="AN122" s="79"/>
      <c r="AO122" s="212">
        <f>IF(AM122&gt;0,(AM122+SUM(AN$11:AN122))/AL$6-1,"N/A")</f>
        <v>0.18725711269970735</v>
      </c>
      <c r="AP122" s="344">
        <f>IF(VLOOKUP(AP$4,Transactions!$C$5:$M$23,7,FALSE)&gt;AK122,0,IF(IFERROR(VLOOKUP(AP$4,Transactions!$C$39:$N$42,8,FALSE),0)&gt;AK122,VLOOKUP(AP$4,Transactions!$C$5:$M$23,5,FALSE),VLOOKUP(AP$4,Transactions!$C$5:$M$23,5,FALSE)-IFERROR(VLOOKUP(AP$4,Transactions!$C$39:$N$42,5,FALSE),0)))</f>
        <v>3</v>
      </c>
      <c r="AR122" s="315">
        <f t="shared" si="120"/>
        <v>43263</v>
      </c>
      <c r="AS122" s="88">
        <f>VLOOKUP(AR122,'Price Data'!$B$4:$AD$1048576,MATCH(AW$4,'Price Data'!$B$2:$AE$2,0),FALSE)</f>
        <v>98.91</v>
      </c>
      <c r="AT122" s="5">
        <f t="shared" si="203"/>
        <v>98.91</v>
      </c>
      <c r="AU122" s="79"/>
      <c r="AV122" s="212">
        <f>IF(AT122&gt;0,(AT122+SUM(AU$11:AU122))/AS$6-1,"N/A")</f>
        <v>5.3481012658227689E-2</v>
      </c>
      <c r="AW122" s="344">
        <f>IF(VLOOKUP(AW$4,Transactions!$C$5:$M$23,7,FALSE)&gt;AR122,0,IF(IFERROR(VLOOKUP(AW$4,Transactions!$C$39:$N$42,8,FALSE),0)&gt;AR122,VLOOKUP(AW$4,Transactions!$C$5:$M$23,5,FALSE),VLOOKUP(AW$4,Transactions!$C$5:$M$23,5,FALSE)-IFERROR(VLOOKUP(AW$4,Transactions!$C$39:$N$42,5,FALSE),0)))</f>
        <v>10</v>
      </c>
      <c r="AY122" s="315">
        <f t="shared" si="121"/>
        <v>43263</v>
      </c>
      <c r="AZ122" s="88">
        <f>VLOOKUP(AY122,'Price Data'!$B$4:$AD$1048576,MATCH(BD$4,'Price Data'!$B$2:$AE$2,0),FALSE)</f>
        <v>136.26</v>
      </c>
      <c r="BA122" s="5">
        <f t="shared" si="204"/>
        <v>136.26</v>
      </c>
      <c r="BB122" s="79"/>
      <c r="BC122" s="212">
        <f>IF(BA122&gt;0,(BA122+SUM(BB$11:BB122))/AZ$6-1,"N/A")</f>
        <v>0.1756686798964624</v>
      </c>
      <c r="BD122" s="344">
        <f>IF(VLOOKUP(BD$4,Transactions!$C$5:$M$23,7,FALSE)&gt;AY122,0,IF(IFERROR(VLOOKUP(BD$4,Transactions!$C$39:$N$42,8,FALSE),0)&gt;AY122,VLOOKUP(BD$4,Transactions!$C$5:$M$23,5,FALSE),VLOOKUP(BD$4,Transactions!$C$5:$M$23,5,FALSE)-IFERROR(VLOOKUP(BD$4,Transactions!$C$39:$N$42,5,FALSE),0)))</f>
        <v>9</v>
      </c>
      <c r="BF122" s="315">
        <f t="shared" si="122"/>
        <v>43263</v>
      </c>
      <c r="BG122" s="88">
        <f>VLOOKUP(BF122,'Price Data'!$B$4:$AD$1048576,MATCH(BK$4,'Price Data'!$B$2:$AE$2,0),FALSE)</f>
        <v>53.13</v>
      </c>
      <c r="BH122" s="5">
        <f t="shared" si="205"/>
        <v>53.13</v>
      </c>
      <c r="BI122" s="79"/>
      <c r="BJ122" s="212">
        <f>IF(BH122&gt;0,(BH122+SUM(BI$11:BI122))/BG$6-1,"N/A")</f>
        <v>-0.11994125326370764</v>
      </c>
      <c r="BK122" s="344">
        <f>IF(VLOOKUP(BK$4,Transactions!$C$5:$M$23,7,FALSE)&gt;BF122,0,IF(IFERROR(VLOOKUP(BK$4,Transactions!$C$39:$N$42,8,FALSE),0)&gt;BF122,VLOOKUP(BK$4,Transactions!$C$5:$M$23,5,FALSE),VLOOKUP(BK$4,Transactions!$C$5:$M$23,5,FALSE)-IFERROR(VLOOKUP(BK$4,Transactions!$C$39:$N$42,5,FALSE),0)))</f>
        <v>10</v>
      </c>
      <c r="BM122" s="315">
        <f t="shared" si="123"/>
        <v>43263</v>
      </c>
      <c r="BN122" s="88">
        <f>VLOOKUP(BM122,'Price Data'!$B$4:$AD$1048576,MATCH(BR$4,'Price Data'!$B$2:$AE$2,0),FALSE)</f>
        <v>50.86</v>
      </c>
      <c r="BO122" s="5">
        <f t="shared" si="206"/>
        <v>50.86</v>
      </c>
      <c r="BP122" s="79"/>
      <c r="BQ122" s="212">
        <f>IF(BO122&gt;0,(BO122+SUM(BP$11:BP122))/BN$6-1,"N/A")</f>
        <v>7.8247261345842922E-4</v>
      </c>
      <c r="BR122" s="344">
        <f>IF(VLOOKUP(BR$4,Transactions!$C$5:$M$23,7,FALSE)&gt;BM122,0,IF(IFERROR(VLOOKUP(BR$4,Transactions!$C$39:$N$42,8,FALSE),0)&gt;BM122,VLOOKUP(BR$4,Transactions!$C$5:$M$23,5,FALSE),VLOOKUP(BR$4,Transactions!$C$5:$M$23,5,FALSE)-IFERROR(VLOOKUP(BR$4,Transactions!$C$39:$N$42,5,FALSE),0)))</f>
        <v>12</v>
      </c>
      <c r="BT122" s="315">
        <f t="shared" si="124"/>
        <v>43263</v>
      </c>
      <c r="BU122" s="88">
        <f>VLOOKUP(BT122,'Price Data'!$B$4:$AD$1048576,MATCH(BY$4,'Price Data'!$B$2:$AE$2,0),FALSE)</f>
        <v>91.21</v>
      </c>
      <c r="BV122" s="5">
        <f t="shared" si="207"/>
        <v>91.21</v>
      </c>
      <c r="BW122" s="79"/>
      <c r="BX122" s="212">
        <f>IF(BV122&gt;0,(BV122+SUM(BW$11:BW122))/BU$6-1,"N/A")</f>
        <v>1.6723511937506874E-2</v>
      </c>
      <c r="BY122" s="344">
        <f>IF(VLOOKUP(BY$4,Transactions!$C$5:$M$23,7,FALSE)&gt;BT122,0,IF(IFERROR(VLOOKUP(BY$4,Transactions!$C$39:$N$42,8,FALSE),0)&gt;BT122,VLOOKUP(BY$4,Transactions!$C$5:$M$23,5,FALSE),VLOOKUP(BY$4,Transactions!$C$5:$M$23,5,FALSE)-IFERROR(VLOOKUP(BY$4,Transactions!$C$39:$N$42,5,FALSE),0)))</f>
        <v>11</v>
      </c>
      <c r="CA122" s="315">
        <f t="shared" si="125"/>
        <v>43263</v>
      </c>
      <c r="CB122" s="88">
        <f>VLOOKUP(CA122,'Price Data'!$B$4:$AD$1048576,MATCH(CF$4,'Price Data'!$B$2:$AE$2,0),FALSE)</f>
        <v>229.71</v>
      </c>
      <c r="CC122" s="5">
        <f t="shared" si="208"/>
        <v>229.71</v>
      </c>
      <c r="CD122" s="79"/>
      <c r="CE122" s="212">
        <f>IF(CC122&gt;0,(CC122+SUM(CD$11:CD122))/CB$6-1,"N/A")</f>
        <v>1.0500065625410171E-2</v>
      </c>
      <c r="CF122" s="344">
        <f>IF(VLOOKUP(CF$4,Transactions!$C$5:$M$23,7,FALSE)&gt;CA122,0,IF(IFERROR(VLOOKUP(CF$4,Transactions!$C$39:$N$42,8,FALSE),0)&gt;CA122,VLOOKUP(CF$4,Transactions!$C$5:$M$23,5,FALSE),VLOOKUP(CF$4,Transactions!$C$5:$M$23,5,FALSE)-IFERROR(VLOOKUP(CF$4,Transactions!$C$39:$N$42,5,FALSE),0)))</f>
        <v>6</v>
      </c>
      <c r="CH122" s="315">
        <f t="shared" si="126"/>
        <v>43263</v>
      </c>
      <c r="CI122" s="88">
        <f>VLOOKUP(CH122,'Price Data'!$B$4:$AD$1048576,MATCH(CM$4,'Price Data'!$B$2:$AE$2,0),FALSE)</f>
        <v>85.02</v>
      </c>
      <c r="CJ122" s="5">
        <f t="shared" si="209"/>
        <v>85.02</v>
      </c>
      <c r="CK122" s="79"/>
      <c r="CL122" s="212">
        <f>IF(CJ122&gt;0,(CJ122+SUM(CK$11:CK122))/CI$6-1,"N/A")</f>
        <v>0.15484922575387117</v>
      </c>
      <c r="CM122" s="344">
        <f>IF(VLOOKUP(CM$4,Transactions!$C$5:$M$23,7,FALSE)&gt;CH122,0,IF(IFERROR(VLOOKUP(CM$4,Transactions!$C$39:$N$42,8,FALSE),0)&gt;CH122,VLOOKUP(CM$4,Transactions!$C$5:$M$23,5,FALSE),VLOOKUP(CM$4,Transactions!$C$5:$M$23,5,FALSE)-IFERROR(VLOOKUP(CM$4,Transactions!$C$39:$N$42,5,FALSE),0)))</f>
        <v>19</v>
      </c>
      <c r="CO122" s="315">
        <f t="shared" si="127"/>
        <v>43263</v>
      </c>
      <c r="CP122" s="88">
        <f>VLOOKUP(CO122,'Price Data'!$B$4:$AD$1048576,MATCH(CT$4,'Price Data'!$B$2:$AE$2,0),FALSE)</f>
        <v>139.72999999999999</v>
      </c>
      <c r="CQ122" s="5">
        <f t="shared" si="210"/>
        <v>139.72999999999999</v>
      </c>
      <c r="CR122" s="79"/>
      <c r="CS122" s="212">
        <f>IF(CQ122&gt;0,(CQ122+SUM(CR$11:CR122))/CP$6-1,"N/A")</f>
        <v>0.24626201495194011</v>
      </c>
      <c r="CT122" s="344">
        <f>IF(VLOOKUP(CT$4,Transactions!$C$5:$M$23,7,FALSE)&gt;CO122,0,IF(IFERROR(VLOOKUP(CT$4,Transactions!$C$39:$N$42,8,FALSE),0)&gt;CO122,VLOOKUP(CT$4,Transactions!$C$5:$M$23,5,FALSE),VLOOKUP(CT$4,Transactions!$C$5:$M$23,5,FALSE)-IFERROR(VLOOKUP(CT$4,Transactions!$C$39:$N$42,5,FALSE),0)))</f>
        <v>7</v>
      </c>
      <c r="CV122" s="315">
        <f t="shared" si="128"/>
        <v>43263</v>
      </c>
      <c r="CW122" s="88">
        <f>VLOOKUP(CV122,'Price Data'!$B$4:$AD$1048576,MATCH(DA$4,'Price Data'!$B$2:$AE$2,0),FALSE)</f>
        <v>202.28</v>
      </c>
      <c r="CX122" s="5">
        <f t="shared" si="211"/>
        <v>202.28</v>
      </c>
      <c r="CY122" s="79"/>
      <c r="CZ122" s="212">
        <f>IF(CX122&gt;0,(CX122+SUM(CY$11:CY122))/CW$6-1,"N/A")</f>
        <v>7.7550369464674862E-2</v>
      </c>
      <c r="DA122" s="344">
        <f>IF(VLOOKUP(DA$4,Transactions!$C$5:$M$23,7,FALSE)&gt;CV122,0,IF(IFERROR(VLOOKUP(DA$4,Transactions!$C$39:$N$42,8,FALSE),0)&gt;CV122,VLOOKUP(DA$4,Transactions!$C$5:$M$23,5,FALSE),VLOOKUP(DA$4,Transactions!$C$5:$M$23,5,FALSE)-IFERROR(VLOOKUP(DA$4,Transactions!$C$39:$N$42,5,FALSE),0)))</f>
        <v>9.4038062835574934</v>
      </c>
      <c r="DC122" s="315">
        <f t="shared" si="129"/>
        <v>43263</v>
      </c>
      <c r="DD122" s="88">
        <f>VLOOKUP(DC122,'Price Data'!$B$4:$AD$1048576,MATCH(DH$4,'Price Data'!$B$2:$AE$2,0),FALSE)</f>
        <v>166.24</v>
      </c>
      <c r="DE122" s="5">
        <f t="shared" si="212"/>
        <v>166.24</v>
      </c>
      <c r="DF122" s="79"/>
      <c r="DG122" s="212">
        <f>IF(DE122&gt;0,(DE122+SUM(DF$11:DF122))/DD$6-1,"N/A")</f>
        <v>5.5098944173990194E-2</v>
      </c>
      <c r="DH122" s="344">
        <f>IF(VLOOKUP(DH$4,Transactions!$C$5:$M$23,7,FALSE)&gt;DC122,0,IF(IFERROR(VLOOKUP(DH$4,Transactions!$C$39:$N$42,8,FALSE),0)&gt;DC122,VLOOKUP(DH$4,Transactions!$C$5:$M$23,5,FALSE),VLOOKUP(DH$4,Transactions!$C$5:$M$23,5,FALSE)-IFERROR(VLOOKUP(DH$4,Transactions!$C$39:$N$42,5,FALSE),0)))</f>
        <v>17.508490526540918</v>
      </c>
      <c r="DJ122" s="315">
        <f t="shared" si="130"/>
        <v>43263</v>
      </c>
      <c r="DK122" s="88">
        <f>VLOOKUP(DJ122,'Price Data'!$B$4:$AD$1048576,MATCH(DO$4,'Price Data'!$B$2:$AE$2,0),FALSE)</f>
        <v>265.52999999999997</v>
      </c>
      <c r="DL122" s="5">
        <f t="shared" si="213"/>
        <v>265.52999999999997</v>
      </c>
      <c r="DN122" s="212">
        <f>IF(DL122&gt;0,(DL122+SUM(DM$11:DM122))/DK$6-1,"N/A")</f>
        <v>6.6295242294280188E-2</v>
      </c>
      <c r="DO122" s="344">
        <f>IF(VLOOKUP(DO$4,Transactions!$C$5:$M$23,7,FALSE)&gt;DJ122,0,IF(IFERROR(VLOOKUP(DO$4,Transactions!$C$39:$N$42,8,FALSE),0)&gt;DJ122,VLOOKUP(DO$4,Transactions!$C$5:$M$23,5,FALSE),VLOOKUP(DO$4,Transactions!$C$5:$M$23,5,FALSE)-IFERROR(VLOOKUP(DO$4,Transactions!$C$39:$N$42,5,FALSE),0)))</f>
        <v>8</v>
      </c>
      <c r="DQ122" s="315">
        <f t="shared" si="131"/>
        <v>43263</v>
      </c>
      <c r="DR122" s="88">
        <f>VLOOKUP(DQ122,'Price Data'!$B$4:$AD$1048576,MATCH(DV$4,'Price Data'!$B$2:$AE$2,0),FALSE)</f>
        <v>101.31</v>
      </c>
      <c r="DS122" s="5">
        <f t="shared" si="214"/>
        <v>101.31</v>
      </c>
      <c r="DT122" s="79"/>
      <c r="DU122" s="212">
        <f>IF(DS122&gt;0,(DS122+SUM(DT$11:DT122))/DR$6-1,"N/A")</f>
        <v>0.19417816226326856</v>
      </c>
      <c r="DV122" s="344">
        <f>IF(VLOOKUP(DV$4,Transactions!$C$5:$M$23,7,FALSE)&gt;DQ122,0,IF(IFERROR(VLOOKUP(DV$4,Transactions!$C$39:$N$42,8,FALSE),0)&gt;DQ122,VLOOKUP(DV$4,Transactions!$C$5:$M$23,5,FALSE),VLOOKUP(DV$4,Transactions!$C$5:$M$23,5,FALSE)-IFERROR(VLOOKUP(DV$4,Transactions!$C$39:$N$42,5,FALSE),0)))</f>
        <v>23</v>
      </c>
      <c r="DX122" s="315">
        <f t="shared" si="132"/>
        <v>43263</v>
      </c>
      <c r="DY122" s="88">
        <f>VLOOKUP(DX122,'Price Data'!$B$4:$AD$1048576,MATCH(EC$4,'Price Data'!$B$2:$AE$2,0),FALSE)</f>
        <v>74.290000000000006</v>
      </c>
      <c r="DZ122" s="5">
        <f t="shared" si="215"/>
        <v>0</v>
      </c>
      <c r="EA122" s="79"/>
      <c r="EB122" s="212" t="str">
        <f>IF(DZ122&gt;0,(DZ122+SUM(EA$11:EA122))/DY$6-1,"N/A")</f>
        <v>N/A</v>
      </c>
      <c r="EC122" s="344">
        <f>IF(VLOOKUP(EC$4,Transactions!$C$5:$M$23,7,FALSE)&gt;DX122,0,IF(IFERROR(VLOOKUP(EC$4,Transactions!$C$39:$N$42,8,FALSE),0)&gt;DX122,VLOOKUP(EC$4,Transactions!$C$5:$M$23,5,FALSE),VLOOKUP(EC$4,Transactions!$C$5:$M$23,5,FALSE)-IFERROR(VLOOKUP(EC$4,Transactions!$C$39:$N$42,5,FALSE),0)))</f>
        <v>0</v>
      </c>
      <c r="EF122" s="315">
        <f t="shared" si="133"/>
        <v>43263</v>
      </c>
      <c r="EG122" s="88">
        <f>VLOOKUP(EF122,'Price Data'!$B$4:$AD$1048576,MATCH(EK$4,'Price Data'!$B$2:$AE$2,0),FALSE)</f>
        <v>10.72</v>
      </c>
      <c r="EH122" s="5">
        <f t="shared" si="216"/>
        <v>10.72</v>
      </c>
      <c r="EI122" s="79"/>
      <c r="EJ122" s="212">
        <f>IF(EH122&gt;0,(EH122+SUM(EI$11:EI122))/EG$6-1,"N/A")</f>
        <v>-5.5762081784371809E-4</v>
      </c>
      <c r="EK122" s="344">
        <f>IF(VLOOKUP(EK$4,Transactions!$C$26:$M$34,7,FALSE)&gt;EF122,0,IF(IFERROR(VLOOKUP(EK$4,Transactions!$C$45:$N159,8,FALSE),0)&gt;EF122,VLOOKUP(EK$4,Transactions!$C$26:$M$34,5,FALSE),VLOOKUP(EK$4,Transactions!$C$26:$M$34,5,FALSE)-IFERROR(VLOOKUP(EK$4,Transactions!$C$45:$N$47,5,FALSE),0)))</f>
        <v>181.2267657992565</v>
      </c>
      <c r="EM122" s="315">
        <f t="shared" si="134"/>
        <v>43263</v>
      </c>
      <c r="EN122" s="88">
        <f>VLOOKUP(EM122,'Price Data'!$B$4:$AD$1048576,MATCH(ER$4,'Price Data'!$B$2:$AE$2,0),FALSE)</f>
        <v>85.89</v>
      </c>
      <c r="EO122" s="5">
        <f t="shared" si="217"/>
        <v>85.89</v>
      </c>
      <c r="EP122" s="79"/>
      <c r="EQ122" s="212">
        <f>IF(EO122&gt;0,(EO122+SUM(EP$11:EP122))/EN$6-1,"N/A")</f>
        <v>4.9621819848726378E-3</v>
      </c>
      <c r="ER122" s="344">
        <f>IF(VLOOKUP(ER$4,Transactions!$C$26:$M$34,7,FALSE)&gt;EM122,0,IF(IFERROR(VLOOKUP(ER$4,Transactions!$C$45:$N159,8,FALSE),0)&gt;EM122,VLOOKUP(ER$4,Transactions!$C$26:$M$34,5,FALSE),VLOOKUP(ER$4,Transactions!$C$26:$M$34,5,FALSE)-IFERROR(VLOOKUP(ER$4,Transactions!$C$45:$N$47,5,FALSE),0)))</f>
        <v>0</v>
      </c>
      <c r="ET122" s="315">
        <f t="shared" si="135"/>
        <v>43263</v>
      </c>
      <c r="EU122" s="88">
        <f>VLOOKUP(ET122,'Price Data'!$B$4:$AD$1048576,MATCH(EY$4,'Price Data'!$B$2:$AE$2,0),FALSE)</f>
        <v>83.24</v>
      </c>
      <c r="EV122" s="5">
        <f t="shared" si="218"/>
        <v>83.24</v>
      </c>
      <c r="EW122" s="79"/>
      <c r="EX122" s="212">
        <f>IF(EV122&gt;0,(EV122+SUM(EW$11:EW122))/EU$6-1,"N/A")</f>
        <v>-3.3699507952855146E-2</v>
      </c>
      <c r="EY122" s="344">
        <f>IF(VLOOKUP(EY$4,Transactions!$C$26:$M$34,7,FALSE)&gt;ET122,0,IF(IFERROR(VLOOKUP(EY$4,Transactions!$C$45:$N159,8,FALSE),0)&gt;ET122,VLOOKUP(EY$4,Transactions!$C$26:$M$34,5,FALSE),VLOOKUP(EY$4,Transactions!$C$26:$M$34,5,FALSE)-IFERROR(VLOOKUP(EY$4,Transactions!$C$45:$N$47,5,FALSE),0)))</f>
        <v>12.608879734523402</v>
      </c>
      <c r="FA122" s="315">
        <f t="shared" si="136"/>
        <v>43263</v>
      </c>
      <c r="FB122" s="88">
        <f>VLOOKUP(FA122,'Price Data'!$B$4:$AD$1048576,MATCH(FF$4,'Price Data'!$B$2:$AE$2,0),FALSE)</f>
        <v>49.68</v>
      </c>
      <c r="FC122" s="5">
        <f t="shared" si="219"/>
        <v>49.68</v>
      </c>
      <c r="FD122" s="79"/>
      <c r="FE122" s="212">
        <f>IF(FC122&gt;0,(FC122+SUM(FD$11:FD122))/FB$6-1,"N/A")</f>
        <v>-2.0226253169495001E-2</v>
      </c>
      <c r="FF122" s="344">
        <f>IF(VLOOKUP(FF$4,Transactions!$C$26:$M$34,7,FALSE)&gt;FA122,0,IF(IFERROR(VLOOKUP(FF$4,Transactions!$C$45:$N159,8,FALSE),0)&gt;FA122,VLOOKUP(FF$4,Transactions!$C$26:$M$34,5,FALSE),VLOOKUP(FF$4,Transactions!$C$26:$M$34,5,FALSE)-IFERROR(VLOOKUP(FF$4,Transactions!$C$45:$N$47,5,FALSE),0)))</f>
        <v>20.356738833625901</v>
      </c>
      <c r="FH122" s="315">
        <f t="shared" si="137"/>
        <v>43263</v>
      </c>
      <c r="FI122" s="88">
        <f>VLOOKUP(FH122,'Price Data'!$B$4:$AD$1048576,MATCH(FM$4,'Price Data'!$B$2:$AE$2,0),FALSE)</f>
        <v>24.155000000000001</v>
      </c>
      <c r="FJ122" s="5">
        <f t="shared" si="220"/>
        <v>24.155000000000001</v>
      </c>
      <c r="FK122" s="79"/>
      <c r="FL122" s="212">
        <f>IF(FJ122&gt;0,(FJ122+SUM(FK$11:FK122))/FI$6-1,"N/A")</f>
        <v>1.2731006160164871E-3</v>
      </c>
      <c r="FM122" s="344">
        <f>IF(VLOOKUP(FM$4,Transactions!$C$26:$M$34,7,FALSE)&gt;FH122,0,IF(IFERROR(VLOOKUP(FM$4,Transactions!$C$45:$N159,8,FALSE),0)&gt;FH122,VLOOKUP(FM$4,Transactions!$C$26:$M$34,5,FALSE),VLOOKUP(FM$4,Transactions!$C$26:$M$34,5,FALSE)-IFERROR(VLOOKUP(FM$4,Transactions!$C$45:$N$47,5,FALSE),0)))</f>
        <v>64.516221765913755</v>
      </c>
      <c r="FO122" s="315">
        <f t="shared" si="138"/>
        <v>43263</v>
      </c>
      <c r="FP122" s="88">
        <f>VLOOKUP(FO122,'Price Data'!$B$4:$AD$1048576,MATCH(FT$4,'Price Data'!$B$2:$AE$2,0),FALSE)</f>
        <v>101.55</v>
      </c>
      <c r="FQ122" s="5">
        <f t="shared" si="221"/>
        <v>101.55</v>
      </c>
      <c r="FR122" s="79"/>
      <c r="FS122" s="212">
        <f>IF(FQ122&gt;0,(FQ122+SUM(FR$11:FR122))/FP$6-1,"N/A")</f>
        <v>-2.9601212465662607E-2</v>
      </c>
      <c r="FT122" s="344">
        <f>IF(VLOOKUP(FT$4,Transactions!$C$26:$M$34,7,FALSE)&gt;FO122,0,IF(IFERROR(VLOOKUP(FT$4,Transactions!$C$45:$N159,8,FALSE),0)&gt;FO122,VLOOKUP(FT$4,Transactions!$C$26:$M$34,5,FALSE),VLOOKUP(FT$4,Transactions!$C$26:$M$34,5,FALSE)-IFERROR(VLOOKUP(FT$4,Transactions!$C$45:$N$47,5,FALSE),0)))</f>
        <v>4.6685611442644692</v>
      </c>
      <c r="FV122" s="315">
        <f t="shared" si="139"/>
        <v>43263</v>
      </c>
      <c r="FW122" s="88">
        <f>VLOOKUP(FV122,'Price Data'!$B$4:$AD$1048576,MATCH(GA$4,'Price Data'!$B$2:$AE$2,0),FALSE)</f>
        <v>107.03</v>
      </c>
      <c r="FX122" s="5">
        <f t="shared" si="222"/>
        <v>0</v>
      </c>
      <c r="FY122" s="79"/>
      <c r="FZ122" s="212" t="str">
        <f>IF(FX122&gt;0,(FX122+SUM(FY$11:FY122))/FW$6-1,"N/A")</f>
        <v>N/A</v>
      </c>
      <c r="GA122" s="344">
        <f>IF(VLOOKUP(GA$4,Transactions!$C$26:$M$34,7,FALSE)&gt;FV122,0,IF(IFERROR(VLOOKUP(GA$4,Transactions!$C$45:$N159,8,FALSE),0)&gt;FV122,VLOOKUP(GA$4,Transactions!$C$26:$M$34,5,FALSE),VLOOKUP(GA$4,Transactions!$C$26:$M$34,5,FALSE)-IFERROR(VLOOKUP(GA$4,Transactions!$C$45:$N$47,5,FALSE),0)))</f>
        <v>0</v>
      </c>
      <c r="GD122" s="315">
        <f t="shared" si="140"/>
        <v>43263</v>
      </c>
      <c r="GE122" s="88">
        <f>VLOOKUP(GD122,'Price Data'!$B$4:$AD$1048576,MATCH(GI$4,'Price Data'!$B$2:$AE$2,0),FALSE)</f>
        <v>1660.0309999999999</v>
      </c>
      <c r="GF122" s="5">
        <f t="shared" si="223"/>
        <v>1660.0309999999999</v>
      </c>
      <c r="GH122" s="212">
        <f>IF(GF122&gt;0,(GF122+SUM(GG$11:GG122))/GE$6-1,"N/A")</f>
        <v>4.8813788484745047E-2</v>
      </c>
      <c r="GI122" s="374">
        <v>0.5</v>
      </c>
      <c r="GK122" s="315">
        <f t="shared" si="141"/>
        <v>43263</v>
      </c>
      <c r="GL122" s="88">
        <f>VLOOKUP(GK122,'Price Data'!$B$4:$AD$1048576,MATCH(GP$4,'Price Data'!$B$2:$AE$2,0),FALSE)</f>
        <v>2145.36</v>
      </c>
      <c r="GM122" s="5">
        <f t="shared" si="112"/>
        <v>2145.36</v>
      </c>
      <c r="GN122" s="79"/>
      <c r="GO122" s="212">
        <f>IF(GM122&gt;0,(GM122+SUM(GN$11:GN122))/GL$6-1,"N/A")</f>
        <v>1.9924409898024908E-2</v>
      </c>
      <c r="GP122" s="374">
        <v>0.2</v>
      </c>
      <c r="GR122" s="315">
        <f t="shared" si="142"/>
        <v>43263</v>
      </c>
      <c r="GS122" s="88">
        <f>VLOOKUP(GR122,'Price Data'!$B$4:$AD$1048576,MATCH(GW$4,'Price Data'!$B$2:$AE$2,0),FALSE)</f>
        <v>2002.64</v>
      </c>
      <c r="GT122" s="5">
        <f t="shared" si="224"/>
        <v>2002.64</v>
      </c>
      <c r="GV122" s="212">
        <f>IF(GT122&gt;0,(GT122+SUM(GU$11:GU122))/GS$6-1,"N/A")</f>
        <v>-2.1369547051608317E-2</v>
      </c>
      <c r="GW122" s="374">
        <v>0.3</v>
      </c>
    </row>
    <row r="123" spans="1:205" x14ac:dyDescent="0.25">
      <c r="A123">
        <v>113</v>
      </c>
      <c r="B123" s="315">
        <f>'Price Data'!B117</f>
        <v>43264</v>
      </c>
      <c r="C123" s="200">
        <f t="shared" si="143"/>
        <v>22603.290808604514</v>
      </c>
      <c r="D123" s="200">
        <f t="shared" si="113"/>
        <v>0</v>
      </c>
      <c r="E123" s="200">
        <f t="shared" si="198"/>
        <v>6032.4167368556673</v>
      </c>
      <c r="F123" s="200">
        <f t="shared" si="114"/>
        <v>0</v>
      </c>
      <c r="I123" s="315">
        <f t="shared" si="115"/>
        <v>43264</v>
      </c>
      <c r="J123" s="88">
        <f>VLOOKUP(I123,'Price Data'!$B$4:$AD$1048576,MATCH(N$4,'Price Data'!$B$2:$AE$2,0),FALSE)</f>
        <v>68.41</v>
      </c>
      <c r="K123" s="5">
        <f t="shared" si="86"/>
        <v>0</v>
      </c>
      <c r="M123" s="212" t="str">
        <f>IF(K123&gt;0,(K123+SUM(L$11:L123))/J$6-1,"N/A")</f>
        <v>N/A</v>
      </c>
      <c r="N123" s="344">
        <f>IF(VLOOKUP(N$4,Transactions!$C$5:$M$23,7,FALSE)&gt;I123,0,IF(IFERROR(VLOOKUP(N$4,Transactions!$C$39:$N$42,8,FALSE),0)&gt;I123,VLOOKUP(N$4,Transactions!$C$5:$M$23,5,FALSE),VLOOKUP(N$4,Transactions!$C$5:$M$23,5,FALSE)-IFERROR(VLOOKUP(N$4,Transactions!$C$39:$N$42,5,FALSE),0)))</f>
        <v>0</v>
      </c>
      <c r="P123" s="315">
        <f t="shared" si="116"/>
        <v>43264</v>
      </c>
      <c r="Q123" s="88">
        <f>VLOOKUP(P123,'Price Data'!$B$4:$AD$1048576,MATCH(U$4,'Price Data'!$B$2:$AE$2,0),FALSE)</f>
        <v>60.34</v>
      </c>
      <c r="R123" s="5">
        <f t="shared" si="199"/>
        <v>60.34</v>
      </c>
      <c r="T123" s="212">
        <f>IF(R123&gt;0,(R123+SUM(S$11:S123))/Q$6-1,"N/A")</f>
        <v>6.3259911894273158E-2</v>
      </c>
      <c r="U123" s="344">
        <f>IF(VLOOKUP(U$4,Transactions!$C$5:$M$23,7,FALSE)&gt;P123,0,IF(IFERROR(VLOOKUP(U$4,Transactions!$C$39:$N$42,8,FALSE),0)&gt;P123,VLOOKUP(U$4,Transactions!$C$5:$M$23,5,FALSE),VLOOKUP(U$4,Transactions!$C$5:$M$23,5,FALSE)-IFERROR(VLOOKUP(U$4,Transactions!$C$39:$N$42,5,FALSE),0)))</f>
        <v>20</v>
      </c>
      <c r="W123" s="315">
        <f t="shared" si="117"/>
        <v>43264</v>
      </c>
      <c r="X123" s="88">
        <f>VLOOKUP(W123,'Price Data'!$B$4:$AD$1048576,MATCH(AB$4,'Price Data'!$B$2:$AE$2,0),FALSE)</f>
        <v>106.31</v>
      </c>
      <c r="Y123" s="5">
        <f t="shared" si="200"/>
        <v>106.31</v>
      </c>
      <c r="Z123" s="79"/>
      <c r="AA123" s="212">
        <f>IF(Y123&gt;0,(Y123+SUM(Z$11:Z123))/X$6-1,"N/A")</f>
        <v>5.4558079555599548E-2</v>
      </c>
      <c r="AB123" s="344">
        <f>IF(VLOOKUP(AB$4,Transactions!$C$5:$M$23,7,FALSE)&gt;W123,0,IF(IFERROR(VLOOKUP(AB$4,Transactions!$C$39:$N$42,8,FALSE),0)&gt;W123,VLOOKUP(AB$4,Transactions!$C$5:$M$23,5,FALSE),VLOOKUP(AB$4,Transactions!$C$5:$M$23,5,FALSE)-IFERROR(VLOOKUP(AB$4,Transactions!$C$39:$N$42,5,FALSE),0)))</f>
        <v>12</v>
      </c>
      <c r="AD123" s="315">
        <f t="shared" si="118"/>
        <v>43264</v>
      </c>
      <c r="AE123" s="88">
        <f>VLOOKUP(AD123,'Price Data'!$B$4:$AD$1048576,MATCH(AI$4,'Price Data'!$B$2:$AE$2,0),FALSE)</f>
        <v>70.44</v>
      </c>
      <c r="AF123" s="5">
        <f t="shared" si="201"/>
        <v>70.44</v>
      </c>
      <c r="AG123" s="79"/>
      <c r="AH123" s="212">
        <f>IF(AF123&gt;0,(AF123+SUM(AG$11:AG123))/AE$6-1,"N/A")</f>
        <v>-3.0028794734677233E-2</v>
      </c>
      <c r="AI123" s="344">
        <f>IF(VLOOKUP(AI$4,Transactions!$C$5:$M$23,7,FALSE)&gt;AD123,0,IF(IFERROR(VLOOKUP(AI$4,Transactions!$C$39:$N$42,8,FALSE),0)&gt;AD123,VLOOKUP(AI$4,Transactions!$C$5:$M$23,5,FALSE),VLOOKUP(AI$4,Transactions!$C$5:$M$23,5,FALSE)-IFERROR(VLOOKUP(AI$4,Transactions!$C$39:$N$42,5,FALSE),0)))</f>
        <v>16</v>
      </c>
      <c r="AK123" s="315">
        <f t="shared" si="119"/>
        <v>43264</v>
      </c>
      <c r="AL123" s="88">
        <f>VLOOKUP(AK123,'Price Data'!$B$4:$AD$1048576,MATCH(AP$4,'Price Data'!$B$2:$AE$2,0),FALSE)</f>
        <v>490.47</v>
      </c>
      <c r="AM123" s="5">
        <f t="shared" si="202"/>
        <v>490.47</v>
      </c>
      <c r="AN123" s="79"/>
      <c r="AO123" s="212">
        <f>IF(AM123&gt;0,(AM123+SUM(AN$11:AN123))/AL$6-1,"N/A")</f>
        <v>0.17658206592141257</v>
      </c>
      <c r="AP123" s="344">
        <f>IF(VLOOKUP(AP$4,Transactions!$C$5:$M$23,7,FALSE)&gt;AK123,0,IF(IFERROR(VLOOKUP(AP$4,Transactions!$C$39:$N$42,8,FALSE),0)&gt;AK123,VLOOKUP(AP$4,Transactions!$C$5:$M$23,5,FALSE),VLOOKUP(AP$4,Transactions!$C$5:$M$23,5,FALSE)-IFERROR(VLOOKUP(AP$4,Transactions!$C$39:$N$42,5,FALSE),0)))</f>
        <v>3</v>
      </c>
      <c r="AR123" s="315">
        <f t="shared" si="120"/>
        <v>43264</v>
      </c>
      <c r="AS123" s="88">
        <f>VLOOKUP(AR123,'Price Data'!$B$4:$AD$1048576,MATCH(AW$4,'Price Data'!$B$2:$AE$2,0),FALSE)</f>
        <v>97.58</v>
      </c>
      <c r="AT123" s="5">
        <f t="shared" si="203"/>
        <v>97.58</v>
      </c>
      <c r="AU123" s="79"/>
      <c r="AV123" s="212">
        <f>IF(AT123&gt;0,(AT123+SUM(AU$11:AU123))/AS$6-1,"N/A")</f>
        <v>3.9451476793248785E-2</v>
      </c>
      <c r="AW123" s="344">
        <f>IF(VLOOKUP(AW$4,Transactions!$C$5:$M$23,7,FALSE)&gt;AR123,0,IF(IFERROR(VLOOKUP(AW$4,Transactions!$C$39:$N$42,8,FALSE),0)&gt;AR123,VLOOKUP(AW$4,Transactions!$C$5:$M$23,5,FALSE),VLOOKUP(AW$4,Transactions!$C$5:$M$23,5,FALSE)-IFERROR(VLOOKUP(AW$4,Transactions!$C$39:$N$42,5,FALSE),0)))</f>
        <v>10</v>
      </c>
      <c r="AY123" s="315">
        <f t="shared" si="121"/>
        <v>43264</v>
      </c>
      <c r="AZ123" s="88">
        <f>VLOOKUP(AY123,'Price Data'!$B$4:$AD$1048576,MATCH(BD$4,'Price Data'!$B$2:$AE$2,0),FALSE)</f>
        <v>136.5</v>
      </c>
      <c r="BA123" s="5">
        <f t="shared" si="204"/>
        <v>136.5</v>
      </c>
      <c r="BB123" s="79"/>
      <c r="BC123" s="212">
        <f>IF(BA123&gt;0,(BA123+SUM(BB$11:BB123))/AZ$6-1,"N/A")</f>
        <v>0.177739430543572</v>
      </c>
      <c r="BD123" s="344">
        <f>IF(VLOOKUP(BD$4,Transactions!$C$5:$M$23,7,FALSE)&gt;AY123,0,IF(IFERROR(VLOOKUP(BD$4,Transactions!$C$39:$N$42,8,FALSE),0)&gt;AY123,VLOOKUP(BD$4,Transactions!$C$5:$M$23,5,FALSE),VLOOKUP(BD$4,Transactions!$C$5:$M$23,5,FALSE)-IFERROR(VLOOKUP(BD$4,Transactions!$C$39:$N$42,5,FALSE),0)))</f>
        <v>9</v>
      </c>
      <c r="BF123" s="315">
        <f t="shared" si="122"/>
        <v>43264</v>
      </c>
      <c r="BG123" s="88">
        <f>VLOOKUP(BF123,'Price Data'!$B$4:$AD$1048576,MATCH(BK$4,'Price Data'!$B$2:$AE$2,0),FALSE)</f>
        <v>53.46</v>
      </c>
      <c r="BH123" s="5">
        <f t="shared" si="205"/>
        <v>53.46</v>
      </c>
      <c r="BI123" s="79"/>
      <c r="BJ123" s="212">
        <f>IF(BH123&gt;0,(BH123+SUM(BI$11:BI123))/BG$6-1,"N/A")</f>
        <v>-0.11455613577023505</v>
      </c>
      <c r="BK123" s="344">
        <f>IF(VLOOKUP(BK$4,Transactions!$C$5:$M$23,7,FALSE)&gt;BF123,0,IF(IFERROR(VLOOKUP(BK$4,Transactions!$C$39:$N$42,8,FALSE),0)&gt;BF123,VLOOKUP(BK$4,Transactions!$C$5:$M$23,5,FALSE),VLOOKUP(BK$4,Transactions!$C$5:$M$23,5,FALSE)-IFERROR(VLOOKUP(BK$4,Transactions!$C$39:$N$42,5,FALSE),0)))</f>
        <v>10</v>
      </c>
      <c r="BM123" s="315">
        <f t="shared" si="123"/>
        <v>43264</v>
      </c>
      <c r="BN123" s="88">
        <f>VLOOKUP(BM123,'Price Data'!$B$4:$AD$1048576,MATCH(BR$4,'Price Data'!$B$2:$AE$2,0),FALSE)</f>
        <v>50.98</v>
      </c>
      <c r="BO123" s="5">
        <f t="shared" si="206"/>
        <v>50.98</v>
      </c>
      <c r="BP123" s="79"/>
      <c r="BQ123" s="212">
        <f>IF(BO123&gt;0,(BO123+SUM(BP$11:BP123))/BN$6-1,"N/A")</f>
        <v>3.1298904538339389E-3</v>
      </c>
      <c r="BR123" s="344">
        <f>IF(VLOOKUP(BR$4,Transactions!$C$5:$M$23,7,FALSE)&gt;BM123,0,IF(IFERROR(VLOOKUP(BR$4,Transactions!$C$39:$N$42,8,FALSE),0)&gt;BM123,VLOOKUP(BR$4,Transactions!$C$5:$M$23,5,FALSE),VLOOKUP(BR$4,Transactions!$C$5:$M$23,5,FALSE)-IFERROR(VLOOKUP(BR$4,Transactions!$C$39:$N$42,5,FALSE),0)))</f>
        <v>12</v>
      </c>
      <c r="BT123" s="315">
        <f t="shared" si="124"/>
        <v>43264</v>
      </c>
      <c r="BU123" s="88">
        <f>VLOOKUP(BT123,'Price Data'!$B$4:$AD$1048576,MATCH(BY$4,'Price Data'!$B$2:$AE$2,0),FALSE)</f>
        <v>90.75</v>
      </c>
      <c r="BV123" s="5">
        <f t="shared" si="207"/>
        <v>90.75</v>
      </c>
      <c r="BW123" s="79"/>
      <c r="BX123" s="212">
        <f>IF(BV123&gt;0,(BV123+SUM(BW$11:BW123))/BU$6-1,"N/A")</f>
        <v>1.1662449114314022E-2</v>
      </c>
      <c r="BY123" s="344">
        <f>IF(VLOOKUP(BY$4,Transactions!$C$5:$M$23,7,FALSE)&gt;BT123,0,IF(IFERROR(VLOOKUP(BY$4,Transactions!$C$39:$N$42,8,FALSE),0)&gt;BT123,VLOOKUP(BY$4,Transactions!$C$5:$M$23,5,FALSE),VLOOKUP(BY$4,Transactions!$C$5:$M$23,5,FALSE)-IFERROR(VLOOKUP(BY$4,Transactions!$C$39:$N$42,5,FALSE),0)))</f>
        <v>11</v>
      </c>
      <c r="CA123" s="315">
        <f t="shared" si="125"/>
        <v>43264</v>
      </c>
      <c r="CB123" s="88">
        <f>VLOOKUP(CA123,'Price Data'!$B$4:$AD$1048576,MATCH(CF$4,'Price Data'!$B$2:$AE$2,0),FALSE)</f>
        <v>229.23</v>
      </c>
      <c r="CC123" s="5">
        <f t="shared" si="208"/>
        <v>229.23</v>
      </c>
      <c r="CD123" s="79"/>
      <c r="CE123" s="212">
        <f>IF(CC123&gt;0,(CC123+SUM(CD$11:CD123))/CB$6-1,"N/A")</f>
        <v>8.400052500328048E-3</v>
      </c>
      <c r="CF123" s="344">
        <f>IF(VLOOKUP(CF$4,Transactions!$C$5:$M$23,7,FALSE)&gt;CA123,0,IF(IFERROR(VLOOKUP(CF$4,Transactions!$C$39:$N$42,8,FALSE),0)&gt;CA123,VLOOKUP(CF$4,Transactions!$C$5:$M$23,5,FALSE),VLOOKUP(CF$4,Transactions!$C$5:$M$23,5,FALSE)-IFERROR(VLOOKUP(CF$4,Transactions!$C$39:$N$42,5,FALSE),0)))</f>
        <v>6</v>
      </c>
      <c r="CH123" s="315">
        <f t="shared" si="126"/>
        <v>43264</v>
      </c>
      <c r="CI123" s="88">
        <f>VLOOKUP(CH123,'Price Data'!$B$4:$AD$1048576,MATCH(CM$4,'Price Data'!$B$2:$AE$2,0),FALSE)</f>
        <v>85.27</v>
      </c>
      <c r="CJ123" s="5">
        <f t="shared" si="209"/>
        <v>85.27</v>
      </c>
      <c r="CK123" s="79"/>
      <c r="CL123" s="212">
        <f>IF(CJ123&gt;0,(CJ123+SUM(CK$11:CK123))/CI$6-1,"N/A")</f>
        <v>0.15824504210812274</v>
      </c>
      <c r="CM123" s="344">
        <f>IF(VLOOKUP(CM$4,Transactions!$C$5:$M$23,7,FALSE)&gt;CH123,0,IF(IFERROR(VLOOKUP(CM$4,Transactions!$C$39:$N$42,8,FALSE),0)&gt;CH123,VLOOKUP(CM$4,Transactions!$C$5:$M$23,5,FALSE),VLOOKUP(CM$4,Transactions!$C$5:$M$23,5,FALSE)-IFERROR(VLOOKUP(CM$4,Transactions!$C$39:$N$42,5,FALSE),0)))</f>
        <v>19</v>
      </c>
      <c r="CO123" s="315">
        <f t="shared" si="127"/>
        <v>43264</v>
      </c>
      <c r="CP123" s="88">
        <f>VLOOKUP(CO123,'Price Data'!$B$4:$AD$1048576,MATCH(CT$4,'Price Data'!$B$2:$AE$2,0),FALSE)</f>
        <v>137.66</v>
      </c>
      <c r="CQ123" s="5">
        <f t="shared" si="210"/>
        <v>137.66</v>
      </c>
      <c r="CR123" s="79"/>
      <c r="CS123" s="212">
        <f>IF(CQ123&gt;0,(CQ123+SUM(CR$11:CR123))/CP$6-1,"N/A")</f>
        <v>0.22783908864364544</v>
      </c>
      <c r="CT123" s="344">
        <f>IF(VLOOKUP(CT$4,Transactions!$C$5:$M$23,7,FALSE)&gt;CO123,0,IF(IFERROR(VLOOKUP(CT$4,Transactions!$C$39:$N$42,8,FALSE),0)&gt;CO123,VLOOKUP(CT$4,Transactions!$C$5:$M$23,5,FALSE),VLOOKUP(CT$4,Transactions!$C$5:$M$23,5,FALSE)-IFERROR(VLOOKUP(CT$4,Transactions!$C$39:$N$42,5,FALSE),0)))</f>
        <v>7</v>
      </c>
      <c r="CV123" s="315">
        <f t="shared" si="128"/>
        <v>43264</v>
      </c>
      <c r="CW123" s="88">
        <f>VLOOKUP(CV123,'Price Data'!$B$4:$AD$1048576,MATCH(DA$4,'Price Data'!$B$2:$AE$2,0),FALSE)</f>
        <v>201.21</v>
      </c>
      <c r="CX123" s="5">
        <f t="shared" si="211"/>
        <v>201.21</v>
      </c>
      <c r="CY123" s="79"/>
      <c r="CZ123" s="212">
        <f>IF(CX123&gt;0,(CX123+SUM(CY$11:CY123))/CW$6-1,"N/A")</f>
        <v>7.1862208282387874E-2</v>
      </c>
      <c r="DA123" s="344">
        <f>IF(VLOOKUP(DA$4,Transactions!$C$5:$M$23,7,FALSE)&gt;CV123,0,IF(IFERROR(VLOOKUP(DA$4,Transactions!$C$39:$N$42,8,FALSE),0)&gt;CV123,VLOOKUP(DA$4,Transactions!$C$5:$M$23,5,FALSE),VLOOKUP(DA$4,Transactions!$C$5:$M$23,5,FALSE)-IFERROR(VLOOKUP(DA$4,Transactions!$C$39:$N$42,5,FALSE),0)))</f>
        <v>9.4038062835574934</v>
      </c>
      <c r="DC123" s="315">
        <f t="shared" si="129"/>
        <v>43264</v>
      </c>
      <c r="DD123" s="88">
        <f>VLOOKUP(DC123,'Price Data'!$B$4:$AD$1048576,MATCH(DH$4,'Price Data'!$B$2:$AE$2,0),FALSE)</f>
        <v>165.59</v>
      </c>
      <c r="DE123" s="5">
        <f t="shared" si="212"/>
        <v>165.59</v>
      </c>
      <c r="DF123" s="79"/>
      <c r="DG123" s="212">
        <f>IF(DE123&gt;0,(DE123+SUM(DF$11:DF123))/DD$6-1,"N/A")</f>
        <v>5.0989441739900387E-2</v>
      </c>
      <c r="DH123" s="344">
        <f>IF(VLOOKUP(DH$4,Transactions!$C$5:$M$23,7,FALSE)&gt;DC123,0,IF(IFERROR(VLOOKUP(DH$4,Transactions!$C$39:$N$42,8,FALSE),0)&gt;DC123,VLOOKUP(DH$4,Transactions!$C$5:$M$23,5,FALSE),VLOOKUP(DH$4,Transactions!$C$5:$M$23,5,FALSE)-IFERROR(VLOOKUP(DH$4,Transactions!$C$39:$N$42,5,FALSE),0)))</f>
        <v>17.508490526540918</v>
      </c>
      <c r="DJ123" s="315">
        <f t="shared" si="130"/>
        <v>43264</v>
      </c>
      <c r="DK123" s="88">
        <f>VLOOKUP(DJ123,'Price Data'!$B$4:$AD$1048576,MATCH(DO$4,'Price Data'!$B$2:$AE$2,0),FALSE)</f>
        <v>262.92</v>
      </c>
      <c r="DL123" s="5">
        <f t="shared" si="213"/>
        <v>262.92</v>
      </c>
      <c r="DN123" s="212">
        <f>IF(DL123&gt;0,(DL123+SUM(DM$11:DM123))/DK$6-1,"N/A")</f>
        <v>5.5833901158363064E-2</v>
      </c>
      <c r="DO123" s="344">
        <f>IF(VLOOKUP(DO$4,Transactions!$C$5:$M$23,7,FALSE)&gt;DJ123,0,IF(IFERROR(VLOOKUP(DO$4,Transactions!$C$39:$N$42,8,FALSE),0)&gt;DJ123,VLOOKUP(DO$4,Transactions!$C$5:$M$23,5,FALSE),VLOOKUP(DO$4,Transactions!$C$5:$M$23,5,FALSE)-IFERROR(VLOOKUP(DO$4,Transactions!$C$39:$N$42,5,FALSE),0)))</f>
        <v>8</v>
      </c>
      <c r="DQ123" s="315">
        <f t="shared" si="131"/>
        <v>43264</v>
      </c>
      <c r="DR123" s="88">
        <f>VLOOKUP(DQ123,'Price Data'!$B$4:$AD$1048576,MATCH(DV$4,'Price Data'!$B$2:$AE$2,0),FALSE)</f>
        <v>100.85</v>
      </c>
      <c r="DS123" s="5">
        <f t="shared" si="214"/>
        <v>100.85</v>
      </c>
      <c r="DT123" s="79"/>
      <c r="DU123" s="212">
        <f>IF(DS123&gt;0,(DS123+SUM(DT$11:DT123))/DR$6-1,"N/A")</f>
        <v>0.18880056114098664</v>
      </c>
      <c r="DV123" s="344">
        <f>IF(VLOOKUP(DV$4,Transactions!$C$5:$M$23,7,FALSE)&gt;DQ123,0,IF(IFERROR(VLOOKUP(DV$4,Transactions!$C$39:$N$42,8,FALSE),0)&gt;DQ123,VLOOKUP(DV$4,Transactions!$C$5:$M$23,5,FALSE),VLOOKUP(DV$4,Transactions!$C$5:$M$23,5,FALSE)-IFERROR(VLOOKUP(DV$4,Transactions!$C$39:$N$42,5,FALSE),0)))</f>
        <v>23</v>
      </c>
      <c r="DX123" s="315">
        <f t="shared" si="132"/>
        <v>43264</v>
      </c>
      <c r="DY123" s="88">
        <f>VLOOKUP(DX123,'Price Data'!$B$4:$AD$1048576,MATCH(EC$4,'Price Data'!$B$2:$AE$2,0),FALSE)</f>
        <v>74.11</v>
      </c>
      <c r="DZ123" s="5">
        <f t="shared" si="215"/>
        <v>0</v>
      </c>
      <c r="EA123" s="79"/>
      <c r="EB123" s="212" t="str">
        <f>IF(DZ123&gt;0,(DZ123+SUM(EA$11:EA123))/DY$6-1,"N/A")</f>
        <v>N/A</v>
      </c>
      <c r="EC123" s="344">
        <f>IF(VLOOKUP(EC$4,Transactions!$C$5:$M$23,7,FALSE)&gt;DX123,0,IF(IFERROR(VLOOKUP(EC$4,Transactions!$C$39:$N$42,8,FALSE),0)&gt;DX123,VLOOKUP(EC$4,Transactions!$C$5:$M$23,5,FALSE),VLOOKUP(EC$4,Transactions!$C$5:$M$23,5,FALSE)-IFERROR(VLOOKUP(EC$4,Transactions!$C$39:$N$42,5,FALSE),0)))</f>
        <v>0</v>
      </c>
      <c r="EF123" s="315">
        <f t="shared" si="133"/>
        <v>43264</v>
      </c>
      <c r="EG123" s="88">
        <f>VLOOKUP(EF123,'Price Data'!$B$4:$AD$1048576,MATCH(EK$4,'Price Data'!$B$2:$AE$2,0),FALSE)</f>
        <v>10.72</v>
      </c>
      <c r="EH123" s="5">
        <f t="shared" si="216"/>
        <v>10.72</v>
      </c>
      <c r="EI123" s="79"/>
      <c r="EJ123" s="212">
        <f>IF(EH123&gt;0,(EH123+SUM(EI$11:EI123))/EG$6-1,"N/A")</f>
        <v>-5.5762081784371809E-4</v>
      </c>
      <c r="EK123" s="344">
        <f>IF(VLOOKUP(EK$4,Transactions!$C$26:$M$34,7,FALSE)&gt;EF123,0,IF(IFERROR(VLOOKUP(EK$4,Transactions!$C$45:$N160,8,FALSE),0)&gt;EF123,VLOOKUP(EK$4,Transactions!$C$26:$M$34,5,FALSE),VLOOKUP(EK$4,Transactions!$C$26:$M$34,5,FALSE)-IFERROR(VLOOKUP(EK$4,Transactions!$C$45:$N$47,5,FALSE),0)))</f>
        <v>181.2267657992565</v>
      </c>
      <c r="EM123" s="315">
        <f t="shared" si="134"/>
        <v>43264</v>
      </c>
      <c r="EN123" s="88">
        <f>VLOOKUP(EM123,'Price Data'!$B$4:$AD$1048576,MATCH(ER$4,'Price Data'!$B$2:$AE$2,0),FALSE)</f>
        <v>85.92</v>
      </c>
      <c r="EO123" s="5">
        <f t="shared" si="217"/>
        <v>85.92</v>
      </c>
      <c r="EP123" s="79"/>
      <c r="EQ123" s="212">
        <f>IF(EO123&gt;0,(EO123+SUM(EP$11:EP123))/EN$6-1,"N/A")</f>
        <v>5.3059821223928605E-3</v>
      </c>
      <c r="ER123" s="344">
        <f>IF(VLOOKUP(ER$4,Transactions!$C$26:$M$34,7,FALSE)&gt;EM123,0,IF(IFERROR(VLOOKUP(ER$4,Transactions!$C$45:$N160,8,FALSE),0)&gt;EM123,VLOOKUP(ER$4,Transactions!$C$26:$M$34,5,FALSE),VLOOKUP(ER$4,Transactions!$C$26:$M$34,5,FALSE)-IFERROR(VLOOKUP(ER$4,Transactions!$C$45:$N$47,5,FALSE),0)))</f>
        <v>0</v>
      </c>
      <c r="ET123" s="315">
        <f t="shared" si="135"/>
        <v>43264</v>
      </c>
      <c r="EU123" s="88">
        <f>VLOOKUP(ET123,'Price Data'!$B$4:$AD$1048576,MATCH(EY$4,'Price Data'!$B$2:$AE$2,0),FALSE)</f>
        <v>83.21</v>
      </c>
      <c r="EV123" s="5">
        <f t="shared" si="218"/>
        <v>83.21</v>
      </c>
      <c r="EW123" s="79"/>
      <c r="EX123" s="212">
        <f>IF(EV123&gt;0,(EV123+SUM(EW$11:EW123))/EU$6-1,"N/A")</f>
        <v>-3.4042796658656727E-2</v>
      </c>
      <c r="EY123" s="344">
        <f>IF(VLOOKUP(EY$4,Transactions!$C$26:$M$34,7,FALSE)&gt;ET123,0,IF(IFERROR(VLOOKUP(EY$4,Transactions!$C$45:$N160,8,FALSE),0)&gt;ET123,VLOOKUP(EY$4,Transactions!$C$26:$M$34,5,FALSE),VLOOKUP(EY$4,Transactions!$C$26:$M$34,5,FALSE)-IFERROR(VLOOKUP(EY$4,Transactions!$C$45:$N$47,5,FALSE),0)))</f>
        <v>12.608879734523402</v>
      </c>
      <c r="FA123" s="315">
        <f t="shared" si="136"/>
        <v>43264</v>
      </c>
      <c r="FB123" s="88">
        <f>VLOOKUP(FA123,'Price Data'!$B$4:$AD$1048576,MATCH(FF$4,'Price Data'!$B$2:$AE$2,0),FALSE)</f>
        <v>49.560099999999998</v>
      </c>
      <c r="FC123" s="5">
        <f t="shared" si="219"/>
        <v>49.560099999999998</v>
      </c>
      <c r="FD123" s="79"/>
      <c r="FE123" s="212">
        <f>IF(FC123&gt;0,(FC123+SUM(FD$11:FD123))/FB$6-1,"N/A")</f>
        <v>-2.2564852740394103E-2</v>
      </c>
      <c r="FF123" s="344">
        <f>IF(VLOOKUP(FF$4,Transactions!$C$26:$M$34,7,FALSE)&gt;FA123,0,IF(IFERROR(VLOOKUP(FF$4,Transactions!$C$45:$N160,8,FALSE),0)&gt;FA123,VLOOKUP(FF$4,Transactions!$C$26:$M$34,5,FALSE),VLOOKUP(FF$4,Transactions!$C$26:$M$34,5,FALSE)-IFERROR(VLOOKUP(FF$4,Transactions!$C$45:$N$47,5,FALSE),0)))</f>
        <v>20.356738833625901</v>
      </c>
      <c r="FH123" s="315">
        <f t="shared" si="137"/>
        <v>43264</v>
      </c>
      <c r="FI123" s="88">
        <f>VLOOKUP(FH123,'Price Data'!$B$4:$AD$1048576,MATCH(FM$4,'Price Data'!$B$2:$AE$2,0),FALSE)</f>
        <v>24.15</v>
      </c>
      <c r="FJ123" s="5">
        <f t="shared" si="220"/>
        <v>24.15</v>
      </c>
      <c r="FK123" s="79"/>
      <c r="FL123" s="212">
        <f>IF(FJ123&gt;0,(FJ123+SUM(FK$11:FK123))/FI$6-1,"N/A")</f>
        <v>1.0677618069814265E-3</v>
      </c>
      <c r="FM123" s="344">
        <f>IF(VLOOKUP(FM$4,Transactions!$C$26:$M$34,7,FALSE)&gt;FH123,0,IF(IFERROR(VLOOKUP(FM$4,Transactions!$C$45:$N160,8,FALSE),0)&gt;FH123,VLOOKUP(FM$4,Transactions!$C$26:$M$34,5,FALSE),VLOOKUP(FM$4,Transactions!$C$26:$M$34,5,FALSE)-IFERROR(VLOOKUP(FM$4,Transactions!$C$45:$N$47,5,FALSE),0)))</f>
        <v>64.516221765913755</v>
      </c>
      <c r="FO123" s="315">
        <f t="shared" si="138"/>
        <v>43264</v>
      </c>
      <c r="FP123" s="88">
        <f>VLOOKUP(FO123,'Price Data'!$B$4:$AD$1048576,MATCH(FT$4,'Price Data'!$B$2:$AE$2,0),FALSE)</f>
        <v>101.43</v>
      </c>
      <c r="FQ123" s="5">
        <f t="shared" si="221"/>
        <v>101.43</v>
      </c>
      <c r="FR123" s="79"/>
      <c r="FS123" s="212">
        <f>IF(FQ123&gt;0,(FQ123+SUM(FR$11:FR123))/FP$6-1,"N/A")</f>
        <v>-3.0737899024343984E-2</v>
      </c>
      <c r="FT123" s="344">
        <f>IF(VLOOKUP(FT$4,Transactions!$C$26:$M$34,7,FALSE)&gt;FO123,0,IF(IFERROR(VLOOKUP(FT$4,Transactions!$C$45:$N160,8,FALSE),0)&gt;FO123,VLOOKUP(FT$4,Transactions!$C$26:$M$34,5,FALSE),VLOOKUP(FT$4,Transactions!$C$26:$M$34,5,FALSE)-IFERROR(VLOOKUP(FT$4,Transactions!$C$45:$N$47,5,FALSE),0)))</f>
        <v>4.6685611442644692</v>
      </c>
      <c r="FV123" s="315">
        <f t="shared" si="139"/>
        <v>43264</v>
      </c>
      <c r="FW123" s="88">
        <f>VLOOKUP(FV123,'Price Data'!$B$4:$AD$1048576,MATCH(GA$4,'Price Data'!$B$2:$AE$2,0),FALSE)</f>
        <v>106.69</v>
      </c>
      <c r="FX123" s="5">
        <f t="shared" si="222"/>
        <v>0</v>
      </c>
      <c r="FY123" s="79"/>
      <c r="FZ123" s="212" t="str">
        <f>IF(FX123&gt;0,(FX123+SUM(FY$11:FY123))/FW$6-1,"N/A")</f>
        <v>N/A</v>
      </c>
      <c r="GA123" s="344">
        <f>IF(VLOOKUP(GA$4,Transactions!$C$26:$M$34,7,FALSE)&gt;FV123,0,IF(IFERROR(VLOOKUP(GA$4,Transactions!$C$45:$N160,8,FALSE),0)&gt;FV123,VLOOKUP(GA$4,Transactions!$C$26:$M$34,5,FALSE),VLOOKUP(GA$4,Transactions!$C$26:$M$34,5,FALSE)-IFERROR(VLOOKUP(GA$4,Transactions!$C$45:$N$47,5,FALSE),0)))</f>
        <v>0</v>
      </c>
      <c r="GD123" s="315">
        <f t="shared" si="140"/>
        <v>43264</v>
      </c>
      <c r="GE123" s="88">
        <f>VLOOKUP(GD123,'Price Data'!$B$4:$AD$1048576,MATCH(GI$4,'Price Data'!$B$2:$AE$2,0),FALSE)</f>
        <v>1653.162</v>
      </c>
      <c r="GF123" s="5">
        <f t="shared" si="223"/>
        <v>1653.162</v>
      </c>
      <c r="GH123" s="212">
        <f>IF(GF123&gt;0,(GF123+SUM(GG$11:GG123))/GE$6-1,"N/A")</f>
        <v>4.4473928618813829E-2</v>
      </c>
      <c r="GI123" s="374">
        <v>0.5</v>
      </c>
      <c r="GK123" s="315">
        <f t="shared" si="141"/>
        <v>43264</v>
      </c>
      <c r="GL123" s="88">
        <f>VLOOKUP(GK123,'Price Data'!$B$4:$AD$1048576,MATCH(GP$4,'Price Data'!$B$2:$AE$2,0),FALSE)</f>
        <v>2140.1999999999998</v>
      </c>
      <c r="GM123" s="5">
        <f t="shared" si="112"/>
        <v>2140.1999999999998</v>
      </c>
      <c r="GN123" s="79"/>
      <c r="GO123" s="212">
        <f>IF(GM123&gt;0,(GM123+SUM(GN$11:GN123))/GL$6-1,"N/A")</f>
        <v>1.7471297154674437E-2</v>
      </c>
      <c r="GP123" s="374">
        <v>0.2</v>
      </c>
      <c r="GR123" s="315">
        <f t="shared" si="142"/>
        <v>43264</v>
      </c>
      <c r="GS123" s="88">
        <f>VLOOKUP(GR123,'Price Data'!$B$4:$AD$1048576,MATCH(GW$4,'Price Data'!$B$2:$AE$2,0),FALSE)</f>
        <v>2000.53</v>
      </c>
      <c r="GT123" s="5">
        <f t="shared" si="224"/>
        <v>2000.53</v>
      </c>
      <c r="GV123" s="212">
        <f>IF(GT123&gt;0,(GT123+SUM(GU$11:GU123))/GS$6-1,"N/A")</f>
        <v>-2.240064113527851E-2</v>
      </c>
      <c r="GW123" s="374">
        <v>0.3</v>
      </c>
    </row>
    <row r="124" spans="1:205" x14ac:dyDescent="0.25">
      <c r="A124">
        <v>114</v>
      </c>
      <c r="B124" s="315">
        <f>'Price Data'!B118</f>
        <v>43265</v>
      </c>
      <c r="C124" s="200">
        <f t="shared" si="143"/>
        <v>22735.416175935912</v>
      </c>
      <c r="D124" s="200">
        <f t="shared" si="113"/>
        <v>0</v>
      </c>
      <c r="E124" s="200">
        <f t="shared" si="198"/>
        <v>6044.0544128545862</v>
      </c>
      <c r="F124" s="200">
        <f t="shared" si="114"/>
        <v>0</v>
      </c>
      <c r="I124" s="315">
        <f t="shared" si="115"/>
        <v>43265</v>
      </c>
      <c r="J124" s="88">
        <f>VLOOKUP(I124,'Price Data'!$B$4:$AD$1048576,MATCH(N$4,'Price Data'!$B$2:$AE$2,0),FALSE)</f>
        <v>69.12</v>
      </c>
      <c r="K124" s="5">
        <f t="shared" si="86"/>
        <v>0</v>
      </c>
      <c r="M124" s="212" t="str">
        <f>IF(K124&gt;0,(K124+SUM(L$11:L124))/J$6-1,"N/A")</f>
        <v>N/A</v>
      </c>
      <c r="N124" s="344">
        <f>IF(VLOOKUP(N$4,Transactions!$C$5:$M$23,7,FALSE)&gt;I124,0,IF(IFERROR(VLOOKUP(N$4,Transactions!$C$39:$N$42,8,FALSE),0)&gt;I124,VLOOKUP(N$4,Transactions!$C$5:$M$23,5,FALSE),VLOOKUP(N$4,Transactions!$C$5:$M$23,5,FALSE)-IFERROR(VLOOKUP(N$4,Transactions!$C$39:$N$42,5,FALSE),0)))</f>
        <v>0</v>
      </c>
      <c r="P124" s="315">
        <f t="shared" si="116"/>
        <v>43265</v>
      </c>
      <c r="Q124" s="88">
        <f>VLOOKUP(P124,'Price Data'!$B$4:$AD$1048576,MATCH(U$4,'Price Data'!$B$2:$AE$2,0),FALSE)</f>
        <v>60.43</v>
      </c>
      <c r="R124" s="5">
        <f t="shared" si="199"/>
        <v>60.43</v>
      </c>
      <c r="T124" s="212">
        <f>IF(R124&gt;0,(R124+SUM(S$11:S124))/Q$6-1,"N/A")</f>
        <v>6.4845814977973593E-2</v>
      </c>
      <c r="U124" s="344">
        <f>IF(VLOOKUP(U$4,Transactions!$C$5:$M$23,7,FALSE)&gt;P124,0,IF(IFERROR(VLOOKUP(U$4,Transactions!$C$39:$N$42,8,FALSE),0)&gt;P124,VLOOKUP(U$4,Transactions!$C$5:$M$23,5,FALSE),VLOOKUP(U$4,Transactions!$C$5:$M$23,5,FALSE)-IFERROR(VLOOKUP(U$4,Transactions!$C$39:$N$42,5,FALSE),0)))</f>
        <v>20</v>
      </c>
      <c r="W124" s="315">
        <f t="shared" si="117"/>
        <v>43265</v>
      </c>
      <c r="X124" s="88">
        <f>VLOOKUP(W124,'Price Data'!$B$4:$AD$1048576,MATCH(AB$4,'Price Data'!$B$2:$AE$2,0),FALSE)</f>
        <v>108.75</v>
      </c>
      <c r="Y124" s="5">
        <f t="shared" si="200"/>
        <v>108.75</v>
      </c>
      <c r="Z124" s="79"/>
      <c r="AA124" s="212">
        <f>IF(Y124&gt;0,(Y124+SUM(Z$11:Z124))/X$6-1,"N/A")</f>
        <v>7.8762027576629201E-2</v>
      </c>
      <c r="AB124" s="344">
        <f>IF(VLOOKUP(AB$4,Transactions!$C$5:$M$23,7,FALSE)&gt;W124,0,IF(IFERROR(VLOOKUP(AB$4,Transactions!$C$39:$N$42,8,FALSE),0)&gt;W124,VLOOKUP(AB$4,Transactions!$C$5:$M$23,5,FALSE),VLOOKUP(AB$4,Transactions!$C$5:$M$23,5,FALSE)-IFERROR(VLOOKUP(AB$4,Transactions!$C$39:$N$42,5,FALSE),0)))</f>
        <v>12</v>
      </c>
      <c r="AD124" s="315">
        <f t="shared" si="118"/>
        <v>43265</v>
      </c>
      <c r="AE124" s="88">
        <f>VLOOKUP(AD124,'Price Data'!$B$4:$AD$1048576,MATCH(AI$4,'Price Data'!$B$2:$AE$2,0),FALSE)</f>
        <v>70.989999999999995</v>
      </c>
      <c r="AF124" s="5">
        <f t="shared" si="201"/>
        <v>70.989999999999995</v>
      </c>
      <c r="AG124" s="79"/>
      <c r="AH124" s="212">
        <f>IF(AF124&gt;0,(AF124+SUM(AG$11:AG124))/AE$6-1,"N/A")</f>
        <v>-2.2487316604963836E-2</v>
      </c>
      <c r="AI124" s="344">
        <f>IF(VLOOKUP(AI$4,Transactions!$C$5:$M$23,7,FALSE)&gt;AD124,0,IF(IFERROR(VLOOKUP(AI$4,Transactions!$C$39:$N$42,8,FALSE),0)&gt;AD124,VLOOKUP(AI$4,Transactions!$C$5:$M$23,5,FALSE),VLOOKUP(AI$4,Transactions!$C$5:$M$23,5,FALSE)-IFERROR(VLOOKUP(AI$4,Transactions!$C$39:$N$42,5,FALSE),0)))</f>
        <v>16</v>
      </c>
      <c r="AK124" s="315">
        <f t="shared" si="119"/>
        <v>43265</v>
      </c>
      <c r="AL124" s="88">
        <f>VLOOKUP(AK124,'Price Data'!$B$4:$AD$1048576,MATCH(AP$4,'Price Data'!$B$2:$AE$2,0),FALSE)</f>
        <v>495.52</v>
      </c>
      <c r="AM124" s="5">
        <f t="shared" si="202"/>
        <v>495.52</v>
      </c>
      <c r="AN124" s="79"/>
      <c r="AO124" s="212">
        <f>IF(AM124&gt;0,(AM124+SUM(AN$11:AN124))/AL$6-1,"N/A")</f>
        <v>0.18869644484958981</v>
      </c>
      <c r="AP124" s="344">
        <f>IF(VLOOKUP(AP$4,Transactions!$C$5:$M$23,7,FALSE)&gt;AK124,0,IF(IFERROR(VLOOKUP(AP$4,Transactions!$C$39:$N$42,8,FALSE),0)&gt;AK124,VLOOKUP(AP$4,Transactions!$C$5:$M$23,5,FALSE),VLOOKUP(AP$4,Transactions!$C$5:$M$23,5,FALSE)-IFERROR(VLOOKUP(AP$4,Transactions!$C$39:$N$42,5,FALSE),0)))</f>
        <v>3</v>
      </c>
      <c r="AR124" s="315">
        <f t="shared" si="120"/>
        <v>43265</v>
      </c>
      <c r="AS124" s="88">
        <f>VLOOKUP(AR124,'Price Data'!$B$4:$AD$1048576,MATCH(AW$4,'Price Data'!$B$2:$AE$2,0),FALSE)</f>
        <v>98.75</v>
      </c>
      <c r="AT124" s="5">
        <f t="shared" si="203"/>
        <v>98.75</v>
      </c>
      <c r="AU124" s="79"/>
      <c r="AV124" s="212">
        <f>IF(AT124&gt;0,(AT124+SUM(AU$11:AU124))/AS$6-1,"N/A")</f>
        <v>5.1793248945147585E-2</v>
      </c>
      <c r="AW124" s="344">
        <f>IF(VLOOKUP(AW$4,Transactions!$C$5:$M$23,7,FALSE)&gt;AR124,0,IF(IFERROR(VLOOKUP(AW$4,Transactions!$C$39:$N$42,8,FALSE),0)&gt;AR124,VLOOKUP(AW$4,Transactions!$C$5:$M$23,5,FALSE),VLOOKUP(AW$4,Transactions!$C$5:$M$23,5,FALSE)-IFERROR(VLOOKUP(AW$4,Transactions!$C$39:$N$42,5,FALSE),0)))</f>
        <v>10</v>
      </c>
      <c r="AY124" s="315">
        <f t="shared" si="121"/>
        <v>43265</v>
      </c>
      <c r="AZ124" s="88">
        <f>VLOOKUP(AY124,'Price Data'!$B$4:$AD$1048576,MATCH(BD$4,'Price Data'!$B$2:$AE$2,0),FALSE)</f>
        <v>138.41</v>
      </c>
      <c r="BA124" s="5">
        <f t="shared" si="204"/>
        <v>138.41</v>
      </c>
      <c r="BB124" s="79"/>
      <c r="BC124" s="212">
        <f>IF(BA124&gt;0,(BA124+SUM(BB$11:BB124))/AZ$6-1,"N/A")</f>
        <v>0.1942191544434857</v>
      </c>
      <c r="BD124" s="344">
        <f>IF(VLOOKUP(BD$4,Transactions!$C$5:$M$23,7,FALSE)&gt;AY124,0,IF(IFERROR(VLOOKUP(BD$4,Transactions!$C$39:$N$42,8,FALSE),0)&gt;AY124,VLOOKUP(BD$4,Transactions!$C$5:$M$23,5,FALSE),VLOOKUP(BD$4,Transactions!$C$5:$M$23,5,FALSE)-IFERROR(VLOOKUP(BD$4,Transactions!$C$39:$N$42,5,FALSE),0)))</f>
        <v>9</v>
      </c>
      <c r="BF124" s="315">
        <f t="shared" si="122"/>
        <v>43265</v>
      </c>
      <c r="BG124" s="88">
        <f>VLOOKUP(BF124,'Price Data'!$B$4:$AD$1048576,MATCH(BK$4,'Price Data'!$B$2:$AE$2,0),FALSE)</f>
        <v>53.63</v>
      </c>
      <c r="BH124" s="5">
        <f t="shared" si="205"/>
        <v>53.63</v>
      </c>
      <c r="BI124" s="79"/>
      <c r="BJ124" s="212">
        <f>IF(BH124&gt;0,(BH124+SUM(BI$11:BI124))/BG$6-1,"N/A")</f>
        <v>-0.11178198433420372</v>
      </c>
      <c r="BK124" s="344">
        <f>IF(VLOOKUP(BK$4,Transactions!$C$5:$M$23,7,FALSE)&gt;BF124,0,IF(IFERROR(VLOOKUP(BK$4,Transactions!$C$39:$N$42,8,FALSE),0)&gt;BF124,VLOOKUP(BK$4,Transactions!$C$5:$M$23,5,FALSE),VLOOKUP(BK$4,Transactions!$C$5:$M$23,5,FALSE)-IFERROR(VLOOKUP(BK$4,Transactions!$C$39:$N$42,5,FALSE),0)))</f>
        <v>10</v>
      </c>
      <c r="BM124" s="315">
        <f t="shared" si="123"/>
        <v>43265</v>
      </c>
      <c r="BN124" s="88">
        <f>VLOOKUP(BM124,'Price Data'!$B$4:$AD$1048576,MATCH(BR$4,'Price Data'!$B$2:$AE$2,0),FALSE)</f>
        <v>49.69</v>
      </c>
      <c r="BO124" s="5">
        <f t="shared" si="206"/>
        <v>49.69</v>
      </c>
      <c r="BP124" s="79"/>
      <c r="BQ124" s="212">
        <f>IF(BO124&gt;0,(BO124+SUM(BP$11:BP124))/BN$6-1,"N/A")</f>
        <v>-2.2104851330203457E-2</v>
      </c>
      <c r="BR124" s="344">
        <f>IF(VLOOKUP(BR$4,Transactions!$C$5:$M$23,7,FALSE)&gt;BM124,0,IF(IFERROR(VLOOKUP(BR$4,Transactions!$C$39:$N$42,8,FALSE),0)&gt;BM124,VLOOKUP(BR$4,Transactions!$C$5:$M$23,5,FALSE),VLOOKUP(BR$4,Transactions!$C$5:$M$23,5,FALSE)-IFERROR(VLOOKUP(BR$4,Transactions!$C$39:$N$42,5,FALSE),0)))</f>
        <v>12</v>
      </c>
      <c r="BT124" s="315">
        <f t="shared" si="124"/>
        <v>43265</v>
      </c>
      <c r="BU124" s="88">
        <f>VLOOKUP(BT124,'Price Data'!$B$4:$AD$1048576,MATCH(BY$4,'Price Data'!$B$2:$AE$2,0),FALSE)</f>
        <v>91.61</v>
      </c>
      <c r="BV124" s="5">
        <f t="shared" si="207"/>
        <v>91.61</v>
      </c>
      <c r="BW124" s="79"/>
      <c r="BX124" s="212">
        <f>IF(BV124&gt;0,(BV124+SUM(BW$11:BW124))/BU$6-1,"N/A")</f>
        <v>2.1124436131587654E-2</v>
      </c>
      <c r="BY124" s="344">
        <f>IF(VLOOKUP(BY$4,Transactions!$C$5:$M$23,7,FALSE)&gt;BT124,0,IF(IFERROR(VLOOKUP(BY$4,Transactions!$C$39:$N$42,8,FALSE),0)&gt;BT124,VLOOKUP(BY$4,Transactions!$C$5:$M$23,5,FALSE),VLOOKUP(BY$4,Transactions!$C$5:$M$23,5,FALSE)-IFERROR(VLOOKUP(BY$4,Transactions!$C$39:$N$42,5,FALSE),0)))</f>
        <v>11</v>
      </c>
      <c r="CA124" s="315">
        <f t="shared" si="125"/>
        <v>43265</v>
      </c>
      <c r="CB124" s="88">
        <f>VLOOKUP(CA124,'Price Data'!$B$4:$AD$1048576,MATCH(CF$4,'Price Data'!$B$2:$AE$2,0),FALSE)</f>
        <v>232.18</v>
      </c>
      <c r="CC124" s="5">
        <f t="shared" si="208"/>
        <v>232.18</v>
      </c>
      <c r="CD124" s="79"/>
      <c r="CE124" s="212">
        <f>IF(CC124&gt;0,(CC124+SUM(CD$11:CD124))/CB$6-1,"N/A")</f>
        <v>2.1306383164894749E-2</v>
      </c>
      <c r="CF124" s="344">
        <f>IF(VLOOKUP(CF$4,Transactions!$C$5:$M$23,7,FALSE)&gt;CA124,0,IF(IFERROR(VLOOKUP(CF$4,Transactions!$C$39:$N$42,8,FALSE),0)&gt;CA124,VLOOKUP(CF$4,Transactions!$C$5:$M$23,5,FALSE),VLOOKUP(CF$4,Transactions!$C$5:$M$23,5,FALSE)-IFERROR(VLOOKUP(CF$4,Transactions!$C$39:$N$42,5,FALSE),0)))</f>
        <v>6</v>
      </c>
      <c r="CH124" s="315">
        <f t="shared" si="126"/>
        <v>43265</v>
      </c>
      <c r="CI124" s="88">
        <f>VLOOKUP(CH124,'Price Data'!$B$4:$AD$1048576,MATCH(CM$4,'Price Data'!$B$2:$AE$2,0),FALSE)</f>
        <v>85.61</v>
      </c>
      <c r="CJ124" s="5">
        <f t="shared" si="209"/>
        <v>85.61</v>
      </c>
      <c r="CK124" s="79"/>
      <c r="CL124" s="212">
        <f>IF(CJ124&gt;0,(CJ124+SUM(CK$11:CK124))/CI$6-1,"N/A")</f>
        <v>0.16286335234990479</v>
      </c>
      <c r="CM124" s="344">
        <f>IF(VLOOKUP(CM$4,Transactions!$C$5:$M$23,7,FALSE)&gt;CH124,0,IF(IFERROR(VLOOKUP(CM$4,Transactions!$C$39:$N$42,8,FALSE),0)&gt;CH124,VLOOKUP(CM$4,Transactions!$C$5:$M$23,5,FALSE),VLOOKUP(CM$4,Transactions!$C$5:$M$23,5,FALSE)-IFERROR(VLOOKUP(CM$4,Transactions!$C$39:$N$42,5,FALSE),0)))</f>
        <v>19</v>
      </c>
      <c r="CO124" s="315">
        <f t="shared" si="127"/>
        <v>43265</v>
      </c>
      <c r="CP124" s="88">
        <f>VLOOKUP(CO124,'Price Data'!$B$4:$AD$1048576,MATCH(CT$4,'Price Data'!$B$2:$AE$2,0),FALSE)</f>
        <v>139.71</v>
      </c>
      <c r="CQ124" s="5">
        <f t="shared" si="210"/>
        <v>139.71</v>
      </c>
      <c r="CR124" s="79"/>
      <c r="CS124" s="212">
        <f>IF(CQ124&gt;0,(CQ124+SUM(CR$11:CR124))/CP$6-1,"N/A")</f>
        <v>0.24608401566393745</v>
      </c>
      <c r="CT124" s="344">
        <f>IF(VLOOKUP(CT$4,Transactions!$C$5:$M$23,7,FALSE)&gt;CO124,0,IF(IFERROR(VLOOKUP(CT$4,Transactions!$C$39:$N$42,8,FALSE),0)&gt;CO124,VLOOKUP(CT$4,Transactions!$C$5:$M$23,5,FALSE),VLOOKUP(CT$4,Transactions!$C$5:$M$23,5,FALSE)-IFERROR(VLOOKUP(CT$4,Transactions!$C$39:$N$42,5,FALSE),0)))</f>
        <v>7</v>
      </c>
      <c r="CV124" s="315">
        <f t="shared" si="128"/>
        <v>43265</v>
      </c>
      <c r="CW124" s="88">
        <f>VLOOKUP(CV124,'Price Data'!$B$4:$AD$1048576,MATCH(DA$4,'Price Data'!$B$2:$AE$2,0),FALSE)</f>
        <v>199.75</v>
      </c>
      <c r="CX124" s="5">
        <f t="shared" si="211"/>
        <v>199.75</v>
      </c>
      <c r="CY124" s="79"/>
      <c r="CZ124" s="212">
        <f>IF(CX124&gt;0,(CX124+SUM(CY$11:CY124))/CW$6-1,"N/A")</f>
        <v>6.4100792089734737E-2</v>
      </c>
      <c r="DA124" s="344">
        <f>IF(VLOOKUP(DA$4,Transactions!$C$5:$M$23,7,FALSE)&gt;CV124,0,IF(IFERROR(VLOOKUP(DA$4,Transactions!$C$39:$N$42,8,FALSE),0)&gt;CV124,VLOOKUP(DA$4,Transactions!$C$5:$M$23,5,FALSE),VLOOKUP(DA$4,Transactions!$C$5:$M$23,5,FALSE)-IFERROR(VLOOKUP(DA$4,Transactions!$C$39:$N$42,5,FALSE),0)))</f>
        <v>9.4038062835574934</v>
      </c>
      <c r="DC124" s="315">
        <f t="shared" si="129"/>
        <v>43265</v>
      </c>
      <c r="DD124" s="88">
        <f>VLOOKUP(DC124,'Price Data'!$B$4:$AD$1048576,MATCH(DH$4,'Price Data'!$B$2:$AE$2,0),FALSE)</f>
        <v>166.17</v>
      </c>
      <c r="DE124" s="5">
        <f t="shared" si="212"/>
        <v>166.17</v>
      </c>
      <c r="DF124" s="79"/>
      <c r="DG124" s="212">
        <f>IF(DE124&gt;0,(DE124+SUM(DF$11:DF124))/DD$6-1,"N/A")</f>
        <v>5.4656382373395873E-2</v>
      </c>
      <c r="DH124" s="344">
        <f>IF(VLOOKUP(DH$4,Transactions!$C$5:$M$23,7,FALSE)&gt;DC124,0,IF(IFERROR(VLOOKUP(DH$4,Transactions!$C$39:$N$42,8,FALSE),0)&gt;DC124,VLOOKUP(DH$4,Transactions!$C$5:$M$23,5,FALSE),VLOOKUP(DH$4,Transactions!$C$5:$M$23,5,FALSE)-IFERROR(VLOOKUP(DH$4,Transactions!$C$39:$N$42,5,FALSE),0)))</f>
        <v>17.508490526540918</v>
      </c>
      <c r="DJ124" s="315">
        <f t="shared" si="130"/>
        <v>43265</v>
      </c>
      <c r="DK124" s="88">
        <f>VLOOKUP(DJ124,'Price Data'!$B$4:$AD$1048576,MATCH(DO$4,'Price Data'!$B$2:$AE$2,0),FALSE)</f>
        <v>263.48</v>
      </c>
      <c r="DL124" s="5">
        <f t="shared" si="213"/>
        <v>263.48</v>
      </c>
      <c r="DN124" s="212">
        <f>IF(DL124&gt;0,(DL124+SUM(DM$11:DM124))/DK$6-1,"N/A")</f>
        <v>5.8078480099402752E-2</v>
      </c>
      <c r="DO124" s="344">
        <f>IF(VLOOKUP(DO$4,Transactions!$C$5:$M$23,7,FALSE)&gt;DJ124,0,IF(IFERROR(VLOOKUP(DO$4,Transactions!$C$39:$N$42,8,FALSE),0)&gt;DJ124,VLOOKUP(DO$4,Transactions!$C$5:$M$23,5,FALSE),VLOOKUP(DO$4,Transactions!$C$5:$M$23,5,FALSE)-IFERROR(VLOOKUP(DO$4,Transactions!$C$39:$N$42,5,FALSE),0)))</f>
        <v>8</v>
      </c>
      <c r="DQ124" s="315">
        <f t="shared" si="131"/>
        <v>43265</v>
      </c>
      <c r="DR124" s="88">
        <f>VLOOKUP(DQ124,'Price Data'!$B$4:$AD$1048576,MATCH(DV$4,'Price Data'!$B$2:$AE$2,0),FALSE)</f>
        <v>101.42</v>
      </c>
      <c r="DS124" s="5">
        <f t="shared" si="214"/>
        <v>101.42</v>
      </c>
      <c r="DT124" s="79"/>
      <c r="DU124" s="212">
        <f>IF(DS124&gt;0,(DS124+SUM(DT$11:DT124))/DR$6-1,"N/A")</f>
        <v>0.19546411035772726</v>
      </c>
      <c r="DV124" s="344">
        <f>IF(VLOOKUP(DV$4,Transactions!$C$5:$M$23,7,FALSE)&gt;DQ124,0,IF(IFERROR(VLOOKUP(DV$4,Transactions!$C$39:$N$42,8,FALSE),0)&gt;DQ124,VLOOKUP(DV$4,Transactions!$C$5:$M$23,5,FALSE),VLOOKUP(DV$4,Transactions!$C$5:$M$23,5,FALSE)-IFERROR(VLOOKUP(DV$4,Transactions!$C$39:$N$42,5,FALSE),0)))</f>
        <v>23</v>
      </c>
      <c r="DX124" s="315">
        <f t="shared" si="132"/>
        <v>43265</v>
      </c>
      <c r="DY124" s="88">
        <f>VLOOKUP(DX124,'Price Data'!$B$4:$AD$1048576,MATCH(EC$4,'Price Data'!$B$2:$AE$2,0),FALSE)</f>
        <v>74.7</v>
      </c>
      <c r="DZ124" s="5">
        <f t="shared" si="215"/>
        <v>0</v>
      </c>
      <c r="EA124" s="79"/>
      <c r="EB124" s="212" t="str">
        <f>IF(DZ124&gt;0,(DZ124+SUM(EA$11:EA124))/DY$6-1,"N/A")</f>
        <v>N/A</v>
      </c>
      <c r="EC124" s="344">
        <f>IF(VLOOKUP(EC$4,Transactions!$C$5:$M$23,7,FALSE)&gt;DX124,0,IF(IFERROR(VLOOKUP(EC$4,Transactions!$C$39:$N$42,8,FALSE),0)&gt;DX124,VLOOKUP(EC$4,Transactions!$C$5:$M$23,5,FALSE),VLOOKUP(EC$4,Transactions!$C$5:$M$23,5,FALSE)-IFERROR(VLOOKUP(EC$4,Transactions!$C$39:$N$42,5,FALSE),0)))</f>
        <v>0</v>
      </c>
      <c r="EF124" s="315">
        <f t="shared" si="133"/>
        <v>43265</v>
      </c>
      <c r="EG124" s="88">
        <f>VLOOKUP(EF124,'Price Data'!$B$4:$AD$1048576,MATCH(EK$4,'Price Data'!$B$2:$AE$2,0),FALSE)</f>
        <v>10.74</v>
      </c>
      <c r="EH124" s="5">
        <f t="shared" si="216"/>
        <v>10.74</v>
      </c>
      <c r="EI124" s="79"/>
      <c r="EJ124" s="212">
        <f>IF(EH124&gt;0,(EH124+SUM(EI$11:EI124))/EG$6-1,"N/A")</f>
        <v>1.3011152416357863E-3</v>
      </c>
      <c r="EK124" s="344">
        <f>IF(VLOOKUP(EK$4,Transactions!$C$26:$M$34,7,FALSE)&gt;EF124,0,IF(IFERROR(VLOOKUP(EK$4,Transactions!$C$45:$N161,8,FALSE),0)&gt;EF124,VLOOKUP(EK$4,Transactions!$C$26:$M$34,5,FALSE),VLOOKUP(EK$4,Transactions!$C$26:$M$34,5,FALSE)-IFERROR(VLOOKUP(EK$4,Transactions!$C$45:$N$47,5,FALSE),0)))</f>
        <v>181.2267657992565</v>
      </c>
      <c r="EM124" s="315">
        <f t="shared" si="134"/>
        <v>43265</v>
      </c>
      <c r="EN124" s="88">
        <f>VLOOKUP(EM124,'Price Data'!$B$4:$AD$1048576,MATCH(ER$4,'Price Data'!$B$2:$AE$2,0),FALSE)</f>
        <v>86.17</v>
      </c>
      <c r="EO124" s="5">
        <f t="shared" si="217"/>
        <v>86.17</v>
      </c>
      <c r="EP124" s="79"/>
      <c r="EQ124" s="212">
        <f>IF(EO124&gt;0,(EO124+SUM(EP$11:EP124))/EN$6-1,"N/A")</f>
        <v>8.1709832683931616E-3</v>
      </c>
      <c r="ER124" s="344">
        <f>IF(VLOOKUP(ER$4,Transactions!$C$26:$M$34,7,FALSE)&gt;EM124,0,IF(IFERROR(VLOOKUP(ER$4,Transactions!$C$45:$N161,8,FALSE),0)&gt;EM124,VLOOKUP(ER$4,Transactions!$C$26:$M$34,5,FALSE),VLOOKUP(ER$4,Transactions!$C$26:$M$34,5,FALSE)-IFERROR(VLOOKUP(ER$4,Transactions!$C$45:$N$47,5,FALSE),0)))</f>
        <v>0</v>
      </c>
      <c r="ET124" s="315">
        <f t="shared" si="135"/>
        <v>43265</v>
      </c>
      <c r="EU124" s="88">
        <f>VLOOKUP(ET124,'Price Data'!$B$4:$AD$1048576,MATCH(EY$4,'Price Data'!$B$2:$AE$2,0),FALSE)</f>
        <v>83.45</v>
      </c>
      <c r="EV124" s="5">
        <f t="shared" si="218"/>
        <v>83.45</v>
      </c>
      <c r="EW124" s="79"/>
      <c r="EX124" s="212">
        <f>IF(EV124&gt;0,(EV124+SUM(EW$11:EW124))/EU$6-1,"N/A")</f>
        <v>-3.1296487012243968E-2</v>
      </c>
      <c r="EY124" s="344">
        <f>IF(VLOOKUP(EY$4,Transactions!$C$26:$M$34,7,FALSE)&gt;ET124,0,IF(IFERROR(VLOOKUP(EY$4,Transactions!$C$45:$N161,8,FALSE),0)&gt;ET124,VLOOKUP(EY$4,Transactions!$C$26:$M$34,5,FALSE),VLOOKUP(EY$4,Transactions!$C$26:$M$34,5,FALSE)-IFERROR(VLOOKUP(EY$4,Transactions!$C$45:$N$47,5,FALSE),0)))</f>
        <v>12.608879734523402</v>
      </c>
      <c r="FA124" s="315">
        <f t="shared" si="136"/>
        <v>43265</v>
      </c>
      <c r="FB124" s="88">
        <f>VLOOKUP(FA124,'Price Data'!$B$4:$AD$1048576,MATCH(FF$4,'Price Data'!$B$2:$AE$2,0),FALSE)</f>
        <v>49.7</v>
      </c>
      <c r="FC124" s="5">
        <f t="shared" si="219"/>
        <v>49.7</v>
      </c>
      <c r="FD124" s="79"/>
      <c r="FE124" s="212">
        <f>IF(FC124&gt;0,(FC124+SUM(FD$11:FD124))/FB$6-1,"N/A")</f>
        <v>-1.9836161497952087E-2</v>
      </c>
      <c r="FF124" s="344">
        <f>IF(VLOOKUP(FF$4,Transactions!$C$26:$M$34,7,FALSE)&gt;FA124,0,IF(IFERROR(VLOOKUP(FF$4,Transactions!$C$45:$N161,8,FALSE),0)&gt;FA124,VLOOKUP(FF$4,Transactions!$C$26:$M$34,5,FALSE),VLOOKUP(FF$4,Transactions!$C$26:$M$34,5,FALSE)-IFERROR(VLOOKUP(FF$4,Transactions!$C$45:$N$47,5,FALSE),0)))</f>
        <v>20.356738833625901</v>
      </c>
      <c r="FH124" s="315">
        <f t="shared" si="137"/>
        <v>43265</v>
      </c>
      <c r="FI124" s="88">
        <f>VLOOKUP(FH124,'Price Data'!$B$4:$AD$1048576,MATCH(FM$4,'Price Data'!$B$2:$AE$2,0),FALSE)</f>
        <v>24.16</v>
      </c>
      <c r="FJ124" s="5">
        <f t="shared" si="220"/>
        <v>24.16</v>
      </c>
      <c r="FK124" s="79"/>
      <c r="FL124" s="212">
        <f>IF(FJ124&gt;0,(FJ124+SUM(FK$11:FK124))/FI$6-1,"N/A")</f>
        <v>1.4784394250513255E-3</v>
      </c>
      <c r="FM124" s="344">
        <f>IF(VLOOKUP(FM$4,Transactions!$C$26:$M$34,7,FALSE)&gt;FH124,0,IF(IFERROR(VLOOKUP(FM$4,Transactions!$C$45:$N161,8,FALSE),0)&gt;FH124,VLOOKUP(FM$4,Transactions!$C$26:$M$34,5,FALSE),VLOOKUP(FM$4,Transactions!$C$26:$M$34,5,FALSE)-IFERROR(VLOOKUP(FM$4,Transactions!$C$45:$N$47,5,FALSE),0)))</f>
        <v>64.516221765913755</v>
      </c>
      <c r="FO124" s="315">
        <f t="shared" si="138"/>
        <v>43265</v>
      </c>
      <c r="FP124" s="88">
        <f>VLOOKUP(FO124,'Price Data'!$B$4:$AD$1048576,MATCH(FT$4,'Price Data'!$B$2:$AE$2,0),FALSE)</f>
        <v>101.75</v>
      </c>
      <c r="FQ124" s="5">
        <f t="shared" si="221"/>
        <v>101.75</v>
      </c>
      <c r="FR124" s="79"/>
      <c r="FS124" s="212">
        <f>IF(FQ124&gt;0,(FQ124+SUM(FR$11:FR124))/FP$6-1,"N/A")</f>
        <v>-2.7706734867860128E-2</v>
      </c>
      <c r="FT124" s="344">
        <f>IF(VLOOKUP(FT$4,Transactions!$C$26:$M$34,7,FALSE)&gt;FO124,0,IF(IFERROR(VLOOKUP(FT$4,Transactions!$C$45:$N161,8,FALSE),0)&gt;FO124,VLOOKUP(FT$4,Transactions!$C$26:$M$34,5,FALSE),VLOOKUP(FT$4,Transactions!$C$26:$M$34,5,FALSE)-IFERROR(VLOOKUP(FT$4,Transactions!$C$45:$N$47,5,FALSE),0)))</f>
        <v>4.6685611442644692</v>
      </c>
      <c r="FV124" s="315">
        <f t="shared" si="139"/>
        <v>43265</v>
      </c>
      <c r="FW124" s="88">
        <f>VLOOKUP(FV124,'Price Data'!$B$4:$AD$1048576,MATCH(GA$4,'Price Data'!$B$2:$AE$2,0),FALSE)</f>
        <v>106.56</v>
      </c>
      <c r="FX124" s="5">
        <f t="shared" si="222"/>
        <v>0</v>
      </c>
      <c r="FY124" s="79"/>
      <c r="FZ124" s="212" t="str">
        <f>IF(FX124&gt;0,(FX124+SUM(FY$11:FY124))/FW$6-1,"N/A")</f>
        <v>N/A</v>
      </c>
      <c r="GA124" s="344">
        <f>IF(VLOOKUP(GA$4,Transactions!$C$26:$M$34,7,FALSE)&gt;FV124,0,IF(IFERROR(VLOOKUP(GA$4,Transactions!$C$45:$N161,8,FALSE),0)&gt;FV124,VLOOKUP(GA$4,Transactions!$C$26:$M$34,5,FALSE),VLOOKUP(GA$4,Transactions!$C$26:$M$34,5,FALSE)-IFERROR(VLOOKUP(GA$4,Transactions!$C$45:$N$47,5,FALSE),0)))</f>
        <v>0</v>
      </c>
      <c r="GD124" s="315">
        <f t="shared" si="140"/>
        <v>43265</v>
      </c>
      <c r="GE124" s="88">
        <f>VLOOKUP(GD124,'Price Data'!$B$4:$AD$1048576,MATCH(GI$4,'Price Data'!$B$2:$AE$2,0),FALSE)</f>
        <v>1657.6289999999999</v>
      </c>
      <c r="GF124" s="5">
        <f t="shared" si="223"/>
        <v>1657.6289999999999</v>
      </c>
      <c r="GH124" s="212">
        <f>IF(GF124&gt;0,(GF124+SUM(GG$11:GG124))/GE$6-1,"N/A")</f>
        <v>4.7296195909702465E-2</v>
      </c>
      <c r="GI124" s="374">
        <v>0.5</v>
      </c>
      <c r="GK124" s="315">
        <f t="shared" si="141"/>
        <v>43265</v>
      </c>
      <c r="GL124" s="88">
        <f>VLOOKUP(GK124,'Price Data'!$B$4:$AD$1048576,MATCH(GP$4,'Price Data'!$B$2:$AE$2,0),FALSE)</f>
        <v>2142.02</v>
      </c>
      <c r="GM124" s="5">
        <f t="shared" si="112"/>
        <v>2142.02</v>
      </c>
      <c r="GN124" s="79"/>
      <c r="GO124" s="212">
        <f>IF(GM124&gt;0,(GM124+SUM(GN$11:GN124))/GL$6-1,"N/A")</f>
        <v>1.8336542347096474E-2</v>
      </c>
      <c r="GP124" s="374">
        <v>0.2</v>
      </c>
      <c r="GR124" s="315">
        <f t="shared" si="142"/>
        <v>43265</v>
      </c>
      <c r="GS124" s="88">
        <f>VLOOKUP(GR124,'Price Data'!$B$4:$AD$1048576,MATCH(GW$4,'Price Data'!$B$2:$AE$2,0),FALSE)</f>
        <v>2004.46</v>
      </c>
      <c r="GT124" s="5">
        <f t="shared" si="224"/>
        <v>2004.46</v>
      </c>
      <c r="GV124" s="212">
        <f>IF(GT124&gt;0,(GT124+SUM(GU$11:GU124))/GS$6-1,"N/A")</f>
        <v>-2.0480167320670151E-2</v>
      </c>
      <c r="GW124" s="374">
        <v>0.3</v>
      </c>
    </row>
    <row r="125" spans="1:205" x14ac:dyDescent="0.25">
      <c r="A125">
        <v>115</v>
      </c>
      <c r="B125" s="315">
        <f>'Price Data'!B119</f>
        <v>43266</v>
      </c>
      <c r="C125" s="200">
        <f t="shared" si="143"/>
        <v>22712.034022892163</v>
      </c>
      <c r="D125" s="200">
        <f t="shared" si="113"/>
        <v>5.6000000000000005</v>
      </c>
      <c r="E125" s="200">
        <f t="shared" si="198"/>
        <v>6050.0026847859099</v>
      </c>
      <c r="F125" s="200">
        <f t="shared" si="114"/>
        <v>0</v>
      </c>
      <c r="I125" s="315">
        <f t="shared" si="115"/>
        <v>43266</v>
      </c>
      <c r="J125" s="88">
        <f>VLOOKUP(I125,'Price Data'!$B$4:$AD$1048576,MATCH(N$4,'Price Data'!$B$2:$AE$2,0),FALSE)</f>
        <v>70.09</v>
      </c>
      <c r="K125" s="5">
        <f t="shared" si="86"/>
        <v>0</v>
      </c>
      <c r="M125" s="212" t="str">
        <f>IF(K125&gt;0,(K125+SUM(L$11:L125))/J$6-1,"N/A")</f>
        <v>N/A</v>
      </c>
      <c r="N125" s="344">
        <f>IF(VLOOKUP(N$4,Transactions!$C$5:$M$23,7,FALSE)&gt;I125,0,IF(IFERROR(VLOOKUP(N$4,Transactions!$C$39:$N$42,8,FALSE),0)&gt;I125,VLOOKUP(N$4,Transactions!$C$5:$M$23,5,FALSE),VLOOKUP(N$4,Transactions!$C$5:$M$23,5,FALSE)-IFERROR(VLOOKUP(N$4,Transactions!$C$39:$N$42,5,FALSE),0)))</f>
        <v>0</v>
      </c>
      <c r="P125" s="315">
        <f t="shared" si="116"/>
        <v>43266</v>
      </c>
      <c r="Q125" s="88">
        <f>VLOOKUP(P125,'Price Data'!$B$4:$AD$1048576,MATCH(U$4,'Price Data'!$B$2:$AE$2,0),FALSE)</f>
        <v>59.73</v>
      </c>
      <c r="R125" s="5">
        <f t="shared" si="199"/>
        <v>59.73</v>
      </c>
      <c r="S125" s="79">
        <v>0.28000000000000003</v>
      </c>
      <c r="T125" s="212">
        <f>IF(R125&gt;0,(R125+SUM(S$11:S125))/Q$6-1,"N/A")</f>
        <v>5.7444933920704822E-2</v>
      </c>
      <c r="U125" s="344">
        <f>IF(VLOOKUP(U$4,Transactions!$C$5:$M$23,7,FALSE)&gt;P125,0,IF(IFERROR(VLOOKUP(U$4,Transactions!$C$39:$N$42,8,FALSE),0)&gt;P125,VLOOKUP(U$4,Transactions!$C$5:$M$23,5,FALSE),VLOOKUP(U$4,Transactions!$C$5:$M$23,5,FALSE)-IFERROR(VLOOKUP(U$4,Transactions!$C$39:$N$42,5,FALSE),0)))</f>
        <v>20</v>
      </c>
      <c r="W125" s="315">
        <f t="shared" si="117"/>
        <v>43266</v>
      </c>
      <c r="X125" s="88">
        <f>VLOOKUP(W125,'Price Data'!$B$4:$AD$1048576,MATCH(AB$4,'Price Data'!$B$2:$AE$2,0),FALSE)</f>
        <v>108.85</v>
      </c>
      <c r="Y125" s="5">
        <f t="shared" si="200"/>
        <v>108.85</v>
      </c>
      <c r="Z125" s="79"/>
      <c r="AA125" s="212">
        <f>IF(Y125&gt;0,(Y125+SUM(Z$11:Z125))/X$6-1,"N/A")</f>
        <v>7.9753992659458373E-2</v>
      </c>
      <c r="AB125" s="344">
        <f>IF(VLOOKUP(AB$4,Transactions!$C$5:$M$23,7,FALSE)&gt;W125,0,IF(IFERROR(VLOOKUP(AB$4,Transactions!$C$39:$N$42,8,FALSE),0)&gt;W125,VLOOKUP(AB$4,Transactions!$C$5:$M$23,5,FALSE),VLOOKUP(AB$4,Transactions!$C$5:$M$23,5,FALSE)-IFERROR(VLOOKUP(AB$4,Transactions!$C$39:$N$42,5,FALSE),0)))</f>
        <v>12</v>
      </c>
      <c r="AD125" s="315">
        <f t="shared" si="118"/>
        <v>43266</v>
      </c>
      <c r="AE125" s="88">
        <f>VLOOKUP(AD125,'Price Data'!$B$4:$AD$1048576,MATCH(AI$4,'Price Data'!$B$2:$AE$2,0),FALSE)</f>
        <v>71.81</v>
      </c>
      <c r="AF125" s="5">
        <f t="shared" si="201"/>
        <v>71.81</v>
      </c>
      <c r="AG125" s="79"/>
      <c r="AH125" s="212">
        <f>IF(AF125&gt;0,(AF125+SUM(AG$11:AG125))/AE$6-1,"N/A")</f>
        <v>-1.1243658302481974E-2</v>
      </c>
      <c r="AI125" s="344">
        <f>IF(VLOOKUP(AI$4,Transactions!$C$5:$M$23,7,FALSE)&gt;AD125,0,IF(IFERROR(VLOOKUP(AI$4,Transactions!$C$39:$N$42,8,FALSE),0)&gt;AD125,VLOOKUP(AI$4,Transactions!$C$5:$M$23,5,FALSE),VLOOKUP(AI$4,Transactions!$C$5:$M$23,5,FALSE)-IFERROR(VLOOKUP(AI$4,Transactions!$C$39:$N$42,5,FALSE),0)))</f>
        <v>16</v>
      </c>
      <c r="AK125" s="315">
        <f t="shared" si="119"/>
        <v>43266</v>
      </c>
      <c r="AL125" s="88">
        <f>VLOOKUP(AK125,'Price Data'!$B$4:$AD$1048576,MATCH(AP$4,'Price Data'!$B$2:$AE$2,0),FALSE)</f>
        <v>490.49</v>
      </c>
      <c r="AM125" s="5">
        <f t="shared" si="202"/>
        <v>490.49</v>
      </c>
      <c r="AN125" s="79"/>
      <c r="AO125" s="212">
        <f>IF(AM125&gt;0,(AM125+SUM(AN$11:AN125))/AL$6-1,"N/A")</f>
        <v>0.17663004365974189</v>
      </c>
      <c r="AP125" s="344">
        <f>IF(VLOOKUP(AP$4,Transactions!$C$5:$M$23,7,FALSE)&gt;AK125,0,IF(IFERROR(VLOOKUP(AP$4,Transactions!$C$39:$N$42,8,FALSE),0)&gt;AK125,VLOOKUP(AP$4,Transactions!$C$5:$M$23,5,FALSE),VLOOKUP(AP$4,Transactions!$C$5:$M$23,5,FALSE)-IFERROR(VLOOKUP(AP$4,Transactions!$C$39:$N$42,5,FALSE),0)))</f>
        <v>3</v>
      </c>
      <c r="AR125" s="315">
        <f t="shared" si="120"/>
        <v>43266</v>
      </c>
      <c r="AS125" s="88">
        <f>VLOOKUP(AR125,'Price Data'!$B$4:$AD$1048576,MATCH(AW$4,'Price Data'!$B$2:$AE$2,0),FALSE)</f>
        <v>99.57</v>
      </c>
      <c r="AT125" s="5">
        <f t="shared" si="203"/>
        <v>99.57</v>
      </c>
      <c r="AU125" s="79"/>
      <c r="AV125" s="212">
        <f>IF(AT125&gt;0,(AT125+SUM(AU$11:AU125))/AS$6-1,"N/A")</f>
        <v>6.0443037974683422E-2</v>
      </c>
      <c r="AW125" s="344">
        <f>IF(VLOOKUP(AW$4,Transactions!$C$5:$M$23,7,FALSE)&gt;AR125,0,IF(IFERROR(VLOOKUP(AW$4,Transactions!$C$39:$N$42,8,FALSE),0)&gt;AR125,VLOOKUP(AW$4,Transactions!$C$5:$M$23,5,FALSE),VLOOKUP(AW$4,Transactions!$C$5:$M$23,5,FALSE)-IFERROR(VLOOKUP(AW$4,Transactions!$C$39:$N$42,5,FALSE),0)))</f>
        <v>10</v>
      </c>
      <c r="AY125" s="315">
        <f t="shared" si="121"/>
        <v>43266</v>
      </c>
      <c r="AZ125" s="88">
        <f>VLOOKUP(AY125,'Price Data'!$B$4:$AD$1048576,MATCH(BD$4,'Price Data'!$B$2:$AE$2,0),FALSE)</f>
        <v>138.41</v>
      </c>
      <c r="BA125" s="5">
        <f t="shared" si="204"/>
        <v>138.41</v>
      </c>
      <c r="BB125" s="79"/>
      <c r="BC125" s="212">
        <f>IF(BA125&gt;0,(BA125+SUM(BB$11:BB125))/AZ$6-1,"N/A")</f>
        <v>0.1942191544434857</v>
      </c>
      <c r="BD125" s="344">
        <f>IF(VLOOKUP(BD$4,Transactions!$C$5:$M$23,7,FALSE)&gt;AY125,0,IF(IFERROR(VLOOKUP(BD$4,Transactions!$C$39:$N$42,8,FALSE),0)&gt;AY125,VLOOKUP(BD$4,Transactions!$C$5:$M$23,5,FALSE),VLOOKUP(BD$4,Transactions!$C$5:$M$23,5,FALSE)-IFERROR(VLOOKUP(BD$4,Transactions!$C$39:$N$42,5,FALSE),0)))</f>
        <v>9</v>
      </c>
      <c r="BF125" s="315">
        <f t="shared" si="122"/>
        <v>43266</v>
      </c>
      <c r="BG125" s="88">
        <f>VLOOKUP(BF125,'Price Data'!$B$4:$AD$1048576,MATCH(BK$4,'Price Data'!$B$2:$AE$2,0),FALSE)</f>
        <v>54.8</v>
      </c>
      <c r="BH125" s="5">
        <f t="shared" si="205"/>
        <v>54.8</v>
      </c>
      <c r="BI125" s="79"/>
      <c r="BJ125" s="212">
        <f>IF(BH125&gt;0,(BH125+SUM(BI$11:BI125))/BG$6-1,"N/A")</f>
        <v>-9.2689295039164565E-2</v>
      </c>
      <c r="BK125" s="344">
        <f>IF(VLOOKUP(BK$4,Transactions!$C$5:$M$23,7,FALSE)&gt;BF125,0,IF(IFERROR(VLOOKUP(BK$4,Transactions!$C$39:$N$42,8,FALSE),0)&gt;BF125,VLOOKUP(BK$4,Transactions!$C$5:$M$23,5,FALSE),VLOOKUP(BK$4,Transactions!$C$5:$M$23,5,FALSE)-IFERROR(VLOOKUP(BK$4,Transactions!$C$39:$N$42,5,FALSE),0)))</f>
        <v>10</v>
      </c>
      <c r="BM125" s="315">
        <f t="shared" si="123"/>
        <v>43266</v>
      </c>
      <c r="BN125" s="88">
        <f>VLOOKUP(BM125,'Price Data'!$B$4:$AD$1048576,MATCH(BR$4,'Price Data'!$B$2:$AE$2,0),FALSE)</f>
        <v>49.31</v>
      </c>
      <c r="BO125" s="5">
        <f t="shared" si="206"/>
        <v>49.31</v>
      </c>
      <c r="BP125" s="79"/>
      <c r="BQ125" s="212">
        <f>IF(BO125&gt;0,(BO125+SUM(BP$11:BP125))/BN$6-1,"N/A")</f>
        <v>-2.9538341158059422E-2</v>
      </c>
      <c r="BR125" s="344">
        <f>IF(VLOOKUP(BR$4,Transactions!$C$5:$M$23,7,FALSE)&gt;BM125,0,IF(IFERROR(VLOOKUP(BR$4,Transactions!$C$39:$N$42,8,FALSE),0)&gt;BM125,VLOOKUP(BR$4,Transactions!$C$5:$M$23,5,FALSE),VLOOKUP(BR$4,Transactions!$C$5:$M$23,5,FALSE)-IFERROR(VLOOKUP(BR$4,Transactions!$C$39:$N$42,5,FALSE),0)))</f>
        <v>12</v>
      </c>
      <c r="BT125" s="315">
        <f t="shared" si="124"/>
        <v>43266</v>
      </c>
      <c r="BU125" s="88">
        <f>VLOOKUP(BT125,'Price Data'!$B$4:$AD$1048576,MATCH(BY$4,'Price Data'!$B$2:$AE$2,0),FALSE)</f>
        <v>91.28</v>
      </c>
      <c r="BV125" s="5">
        <f t="shared" si="207"/>
        <v>91.28</v>
      </c>
      <c r="BW125" s="79"/>
      <c r="BX125" s="212">
        <f>IF(BV125&gt;0,(BV125+SUM(BW$11:BW125))/BU$6-1,"N/A")</f>
        <v>1.7493673671471033E-2</v>
      </c>
      <c r="BY125" s="344">
        <f>IF(VLOOKUP(BY$4,Transactions!$C$5:$M$23,7,FALSE)&gt;BT125,0,IF(IFERROR(VLOOKUP(BY$4,Transactions!$C$39:$N$42,8,FALSE),0)&gt;BT125,VLOOKUP(BY$4,Transactions!$C$5:$M$23,5,FALSE),VLOOKUP(BY$4,Transactions!$C$5:$M$23,5,FALSE)-IFERROR(VLOOKUP(BY$4,Transactions!$C$39:$N$42,5,FALSE),0)))</f>
        <v>11</v>
      </c>
      <c r="CA125" s="315">
        <f t="shared" si="125"/>
        <v>43266</v>
      </c>
      <c r="CB125" s="88">
        <f>VLOOKUP(CA125,'Price Data'!$B$4:$AD$1048576,MATCH(CF$4,'Price Data'!$B$2:$AE$2,0),FALSE)</f>
        <v>233.02</v>
      </c>
      <c r="CC125" s="5">
        <f t="shared" si="208"/>
        <v>233.02</v>
      </c>
      <c r="CD125" s="79"/>
      <c r="CE125" s="212">
        <f>IF(CC125&gt;0,(CC125+SUM(CD$11:CD125))/CB$6-1,"N/A")</f>
        <v>2.4981406133788298E-2</v>
      </c>
      <c r="CF125" s="344">
        <f>IF(VLOOKUP(CF$4,Transactions!$C$5:$M$23,7,FALSE)&gt;CA125,0,IF(IFERROR(VLOOKUP(CF$4,Transactions!$C$39:$N$42,8,FALSE),0)&gt;CA125,VLOOKUP(CF$4,Transactions!$C$5:$M$23,5,FALSE),VLOOKUP(CF$4,Transactions!$C$5:$M$23,5,FALSE)-IFERROR(VLOOKUP(CF$4,Transactions!$C$39:$N$42,5,FALSE),0)))</f>
        <v>6</v>
      </c>
      <c r="CH125" s="315">
        <f t="shared" si="126"/>
        <v>43266</v>
      </c>
      <c r="CI125" s="88">
        <f>VLOOKUP(CH125,'Price Data'!$B$4:$AD$1048576,MATCH(CM$4,'Price Data'!$B$2:$AE$2,0),FALSE)</f>
        <v>85.31</v>
      </c>
      <c r="CJ125" s="5">
        <f t="shared" si="209"/>
        <v>85.31</v>
      </c>
      <c r="CK125" s="79"/>
      <c r="CL125" s="212">
        <f>IF(CJ125&gt;0,(CJ125+SUM(CK$11:CK125))/CI$6-1,"N/A")</f>
        <v>0.15878837272480295</v>
      </c>
      <c r="CM125" s="344">
        <f>IF(VLOOKUP(CM$4,Transactions!$C$5:$M$23,7,FALSE)&gt;CH125,0,IF(IFERROR(VLOOKUP(CM$4,Transactions!$C$39:$N$42,8,FALSE),0)&gt;CH125,VLOOKUP(CM$4,Transactions!$C$5:$M$23,5,FALSE),VLOOKUP(CM$4,Transactions!$C$5:$M$23,5,FALSE)-IFERROR(VLOOKUP(CM$4,Transactions!$C$39:$N$42,5,FALSE),0)))</f>
        <v>19</v>
      </c>
      <c r="CO125" s="315">
        <f t="shared" si="127"/>
        <v>43266</v>
      </c>
      <c r="CP125" s="88">
        <f>VLOOKUP(CO125,'Price Data'!$B$4:$AD$1048576,MATCH(CT$4,'Price Data'!$B$2:$AE$2,0),FALSE)</f>
        <v>141.63</v>
      </c>
      <c r="CQ125" s="5">
        <f t="shared" si="210"/>
        <v>141.63</v>
      </c>
      <c r="CR125" s="79"/>
      <c r="CS125" s="212">
        <f>IF(CQ125&gt;0,(CQ125+SUM(CR$11:CR125))/CP$6-1,"N/A")</f>
        <v>0.26317194731221072</v>
      </c>
      <c r="CT125" s="344">
        <f>IF(VLOOKUP(CT$4,Transactions!$C$5:$M$23,7,FALSE)&gt;CO125,0,IF(IFERROR(VLOOKUP(CT$4,Transactions!$C$39:$N$42,8,FALSE),0)&gt;CO125,VLOOKUP(CT$4,Transactions!$C$5:$M$23,5,FALSE),VLOOKUP(CT$4,Transactions!$C$5:$M$23,5,FALSE)-IFERROR(VLOOKUP(CT$4,Transactions!$C$39:$N$42,5,FALSE),0)))</f>
        <v>7</v>
      </c>
      <c r="CV125" s="315">
        <f t="shared" si="128"/>
        <v>43266</v>
      </c>
      <c r="CW125" s="88">
        <f>VLOOKUP(CV125,'Price Data'!$B$4:$AD$1048576,MATCH(DA$4,'Price Data'!$B$2:$AE$2,0),FALSE)</f>
        <v>198.82</v>
      </c>
      <c r="CX125" s="5">
        <f t="shared" si="211"/>
        <v>198.82</v>
      </c>
      <c r="CY125" s="79"/>
      <c r="CZ125" s="212">
        <f>IF(CX125&gt;0,(CX125+SUM(CY$11:CY125))/CW$6-1,"N/A")</f>
        <v>5.9156876295784366E-2</v>
      </c>
      <c r="DA125" s="344">
        <f>IF(VLOOKUP(DA$4,Transactions!$C$5:$M$23,7,FALSE)&gt;CV125,0,IF(IFERROR(VLOOKUP(DA$4,Transactions!$C$39:$N$42,8,FALSE),0)&gt;CV125,VLOOKUP(DA$4,Transactions!$C$5:$M$23,5,FALSE),VLOOKUP(DA$4,Transactions!$C$5:$M$23,5,FALSE)-IFERROR(VLOOKUP(DA$4,Transactions!$C$39:$N$42,5,FALSE),0)))</f>
        <v>9.4038062835574934</v>
      </c>
      <c r="DC125" s="315">
        <f t="shared" si="129"/>
        <v>43266</v>
      </c>
      <c r="DD125" s="88">
        <f>VLOOKUP(DC125,'Price Data'!$B$4:$AD$1048576,MATCH(DH$4,'Price Data'!$B$2:$AE$2,0),FALSE)</f>
        <v>165.98</v>
      </c>
      <c r="DE125" s="5">
        <f t="shared" si="212"/>
        <v>165.98</v>
      </c>
      <c r="DF125" s="79"/>
      <c r="DG125" s="212">
        <f>IF(DE125&gt;0,(DE125+SUM(DF$11:DF125))/DD$6-1,"N/A")</f>
        <v>5.3455143200354049E-2</v>
      </c>
      <c r="DH125" s="344">
        <f>IF(VLOOKUP(DH$4,Transactions!$C$5:$M$23,7,FALSE)&gt;DC125,0,IF(IFERROR(VLOOKUP(DH$4,Transactions!$C$39:$N$42,8,FALSE),0)&gt;DC125,VLOOKUP(DH$4,Transactions!$C$5:$M$23,5,FALSE),VLOOKUP(DH$4,Transactions!$C$5:$M$23,5,FALSE)-IFERROR(VLOOKUP(DH$4,Transactions!$C$39:$N$42,5,FALSE),0)))</f>
        <v>17.508490526540918</v>
      </c>
      <c r="DJ125" s="315">
        <f t="shared" si="130"/>
        <v>43266</v>
      </c>
      <c r="DK125" s="88">
        <f>VLOOKUP(DJ125,'Price Data'!$B$4:$AD$1048576,MATCH(DO$4,'Price Data'!$B$2:$AE$2,0),FALSE)</f>
        <v>264.56</v>
      </c>
      <c r="DL125" s="5">
        <f t="shared" si="213"/>
        <v>264.56</v>
      </c>
      <c r="DN125" s="212">
        <f>IF(DL125&gt;0,(DL125+SUM(DM$11:DM125))/DK$6-1,"N/A")</f>
        <v>6.2407310914265102E-2</v>
      </c>
      <c r="DO125" s="344">
        <f>IF(VLOOKUP(DO$4,Transactions!$C$5:$M$23,7,FALSE)&gt;DJ125,0,IF(IFERROR(VLOOKUP(DO$4,Transactions!$C$39:$N$42,8,FALSE),0)&gt;DJ125,VLOOKUP(DO$4,Transactions!$C$5:$M$23,5,FALSE),VLOOKUP(DO$4,Transactions!$C$5:$M$23,5,FALSE)-IFERROR(VLOOKUP(DO$4,Transactions!$C$39:$N$42,5,FALSE),0)))</f>
        <v>8</v>
      </c>
      <c r="DQ125" s="315">
        <f t="shared" si="131"/>
        <v>43266</v>
      </c>
      <c r="DR125" s="88">
        <f>VLOOKUP(DQ125,'Price Data'!$B$4:$AD$1048576,MATCH(DV$4,'Price Data'!$B$2:$AE$2,0),FALSE)</f>
        <v>100.13</v>
      </c>
      <c r="DS125" s="5">
        <f t="shared" si="214"/>
        <v>100.13</v>
      </c>
      <c r="DT125" s="79"/>
      <c r="DU125" s="212">
        <f>IF(DS125&gt;0,(DS125+SUM(DT$11:DT125))/DR$6-1,"N/A")</f>
        <v>0.18038344634089309</v>
      </c>
      <c r="DV125" s="344">
        <f>IF(VLOOKUP(DV$4,Transactions!$C$5:$M$23,7,FALSE)&gt;DQ125,0,IF(IFERROR(VLOOKUP(DV$4,Transactions!$C$39:$N$42,8,FALSE),0)&gt;DQ125,VLOOKUP(DV$4,Transactions!$C$5:$M$23,5,FALSE),VLOOKUP(DV$4,Transactions!$C$5:$M$23,5,FALSE)-IFERROR(VLOOKUP(DV$4,Transactions!$C$39:$N$42,5,FALSE),0)))</f>
        <v>23</v>
      </c>
      <c r="DX125" s="315">
        <f t="shared" si="132"/>
        <v>43266</v>
      </c>
      <c r="DY125" s="88">
        <f>VLOOKUP(DX125,'Price Data'!$B$4:$AD$1048576,MATCH(EC$4,'Price Data'!$B$2:$AE$2,0),FALSE)</f>
        <v>75.84</v>
      </c>
      <c r="DZ125" s="5">
        <f t="shared" si="215"/>
        <v>0</v>
      </c>
      <c r="EA125" s="79"/>
      <c r="EB125" s="212" t="str">
        <f>IF(DZ125&gt;0,(DZ125+SUM(EA$11:EA125))/DY$6-1,"N/A")</f>
        <v>N/A</v>
      </c>
      <c r="EC125" s="344">
        <f>IF(VLOOKUP(EC$4,Transactions!$C$5:$M$23,7,FALSE)&gt;DX125,0,IF(IFERROR(VLOOKUP(EC$4,Transactions!$C$39:$N$42,8,FALSE),0)&gt;DX125,VLOOKUP(EC$4,Transactions!$C$5:$M$23,5,FALSE),VLOOKUP(EC$4,Transactions!$C$5:$M$23,5,FALSE)-IFERROR(VLOOKUP(EC$4,Transactions!$C$39:$N$42,5,FALSE),0)))</f>
        <v>0</v>
      </c>
      <c r="EF125" s="315">
        <f t="shared" si="133"/>
        <v>43266</v>
      </c>
      <c r="EG125" s="88">
        <f>VLOOKUP(EF125,'Price Data'!$B$4:$AD$1048576,MATCH(EK$4,'Price Data'!$B$2:$AE$2,0),FALSE)</f>
        <v>10.76</v>
      </c>
      <c r="EH125" s="5">
        <f t="shared" si="216"/>
        <v>10.76</v>
      </c>
      <c r="EI125" s="79"/>
      <c r="EJ125" s="212">
        <f>IF(EH125&gt;0,(EH125+SUM(EI$11:EI125))/EG$6-1,"N/A")</f>
        <v>3.1598513011152907E-3</v>
      </c>
      <c r="EK125" s="344">
        <f>IF(VLOOKUP(EK$4,Transactions!$C$26:$M$34,7,FALSE)&gt;EF125,0,IF(IFERROR(VLOOKUP(EK$4,Transactions!$C$45:$N162,8,FALSE),0)&gt;EF125,VLOOKUP(EK$4,Transactions!$C$26:$M$34,5,FALSE),VLOOKUP(EK$4,Transactions!$C$26:$M$34,5,FALSE)-IFERROR(VLOOKUP(EK$4,Transactions!$C$45:$N$47,5,FALSE),0)))</f>
        <v>181.2267657992565</v>
      </c>
      <c r="EM125" s="315">
        <f t="shared" si="134"/>
        <v>43266</v>
      </c>
      <c r="EN125" s="88">
        <f>VLOOKUP(EM125,'Price Data'!$B$4:$AD$1048576,MATCH(ER$4,'Price Data'!$B$2:$AE$2,0),FALSE)</f>
        <v>86.12</v>
      </c>
      <c r="EO125" s="5">
        <f t="shared" si="217"/>
        <v>86.12</v>
      </c>
      <c r="EP125" s="79"/>
      <c r="EQ125" s="212">
        <f>IF(EO125&gt;0,(EO125+SUM(EP$11:EP125))/EN$6-1,"N/A")</f>
        <v>7.5979830391932346E-3</v>
      </c>
      <c r="ER125" s="344">
        <f>IF(VLOOKUP(ER$4,Transactions!$C$26:$M$34,7,FALSE)&gt;EM125,0,IF(IFERROR(VLOOKUP(ER$4,Transactions!$C$45:$N162,8,FALSE),0)&gt;EM125,VLOOKUP(ER$4,Transactions!$C$26:$M$34,5,FALSE),VLOOKUP(ER$4,Transactions!$C$26:$M$34,5,FALSE)-IFERROR(VLOOKUP(ER$4,Transactions!$C$45:$N$47,5,FALSE),0)))</f>
        <v>0</v>
      </c>
      <c r="ET125" s="315">
        <f t="shared" si="135"/>
        <v>43266</v>
      </c>
      <c r="EU125" s="88">
        <f>VLOOKUP(ET125,'Price Data'!$B$4:$AD$1048576,MATCH(EY$4,'Price Data'!$B$2:$AE$2,0),FALSE)</f>
        <v>83.42</v>
      </c>
      <c r="EV125" s="5">
        <f t="shared" si="218"/>
        <v>83.42</v>
      </c>
      <c r="EW125" s="79"/>
      <c r="EX125" s="212">
        <f>IF(EV125&gt;0,(EV125+SUM(EW$11:EW125))/EU$6-1,"N/A")</f>
        <v>-3.1639775718045549E-2</v>
      </c>
      <c r="EY125" s="344">
        <f>IF(VLOOKUP(EY$4,Transactions!$C$26:$M$34,7,FALSE)&gt;ET125,0,IF(IFERROR(VLOOKUP(EY$4,Transactions!$C$45:$N162,8,FALSE),0)&gt;ET125,VLOOKUP(EY$4,Transactions!$C$26:$M$34,5,FALSE),VLOOKUP(EY$4,Transactions!$C$26:$M$34,5,FALSE)-IFERROR(VLOOKUP(EY$4,Transactions!$C$45:$N$47,5,FALSE),0)))</f>
        <v>12.608879734523402</v>
      </c>
      <c r="FA125" s="315">
        <f t="shared" si="136"/>
        <v>43266</v>
      </c>
      <c r="FB125" s="88">
        <f>VLOOKUP(FA125,'Price Data'!$B$4:$AD$1048576,MATCH(FF$4,'Price Data'!$B$2:$AE$2,0),FALSE)</f>
        <v>49.750999999999998</v>
      </c>
      <c r="FC125" s="5">
        <f t="shared" si="219"/>
        <v>49.750999999999998</v>
      </c>
      <c r="FD125" s="79"/>
      <c r="FE125" s="212">
        <f>IF(FC125&gt;0,(FC125+SUM(FD$11:FD125))/FB$6-1,"N/A")</f>
        <v>-1.8841427735518002E-2</v>
      </c>
      <c r="FF125" s="344">
        <f>IF(VLOOKUP(FF$4,Transactions!$C$26:$M$34,7,FALSE)&gt;FA125,0,IF(IFERROR(VLOOKUP(FF$4,Transactions!$C$45:$N162,8,FALSE),0)&gt;FA125,VLOOKUP(FF$4,Transactions!$C$26:$M$34,5,FALSE),VLOOKUP(FF$4,Transactions!$C$26:$M$34,5,FALSE)-IFERROR(VLOOKUP(FF$4,Transactions!$C$45:$N$47,5,FALSE),0)))</f>
        <v>20.356738833625901</v>
      </c>
      <c r="FH125" s="315">
        <f t="shared" si="137"/>
        <v>43266</v>
      </c>
      <c r="FI125" s="88">
        <f>VLOOKUP(FH125,'Price Data'!$B$4:$AD$1048576,MATCH(FM$4,'Price Data'!$B$2:$AE$2,0),FALSE)</f>
        <v>24.18</v>
      </c>
      <c r="FJ125" s="5">
        <f t="shared" si="220"/>
        <v>24.18</v>
      </c>
      <c r="FK125" s="79"/>
      <c r="FL125" s="212">
        <f>IF(FJ125&gt;0,(FJ125+SUM(FK$11:FK125))/FI$6-1,"N/A")</f>
        <v>2.2997946611909015E-3</v>
      </c>
      <c r="FM125" s="344">
        <f>IF(VLOOKUP(FM$4,Transactions!$C$26:$M$34,7,FALSE)&gt;FH125,0,IF(IFERROR(VLOOKUP(FM$4,Transactions!$C$45:$N162,8,FALSE),0)&gt;FH125,VLOOKUP(FM$4,Transactions!$C$26:$M$34,5,FALSE),VLOOKUP(FM$4,Transactions!$C$26:$M$34,5,FALSE)-IFERROR(VLOOKUP(FM$4,Transactions!$C$45:$N$47,5,FALSE),0)))</f>
        <v>64.516221765913755</v>
      </c>
      <c r="FO125" s="315">
        <f t="shared" si="138"/>
        <v>43266</v>
      </c>
      <c r="FP125" s="88">
        <f>VLOOKUP(FO125,'Price Data'!$B$4:$AD$1048576,MATCH(FT$4,'Price Data'!$B$2:$AE$2,0),FALSE)</f>
        <v>101.83</v>
      </c>
      <c r="FQ125" s="5">
        <f t="shared" si="221"/>
        <v>101.83</v>
      </c>
      <c r="FR125" s="79"/>
      <c r="FS125" s="212">
        <f>IF(FQ125&gt;0,(FQ125+SUM(FR$11:FR125))/FP$6-1,"N/A")</f>
        <v>-2.6948943828739247E-2</v>
      </c>
      <c r="FT125" s="344">
        <f>IF(VLOOKUP(FT$4,Transactions!$C$26:$M$34,7,FALSE)&gt;FO125,0,IF(IFERROR(VLOOKUP(FT$4,Transactions!$C$45:$N162,8,FALSE),0)&gt;FO125,VLOOKUP(FT$4,Transactions!$C$26:$M$34,5,FALSE),VLOOKUP(FT$4,Transactions!$C$26:$M$34,5,FALSE)-IFERROR(VLOOKUP(FT$4,Transactions!$C$45:$N$47,5,FALSE),0)))</f>
        <v>4.6685611442644692</v>
      </c>
      <c r="FV125" s="315">
        <f t="shared" si="139"/>
        <v>43266</v>
      </c>
      <c r="FW125" s="88">
        <f>VLOOKUP(FV125,'Price Data'!$B$4:$AD$1048576,MATCH(GA$4,'Price Data'!$B$2:$AE$2,0),FALSE)</f>
        <v>106.78</v>
      </c>
      <c r="FX125" s="5">
        <f t="shared" si="222"/>
        <v>0</v>
      </c>
      <c r="FY125" s="79"/>
      <c r="FZ125" s="212" t="str">
        <f>IF(FX125&gt;0,(FX125+SUM(FY$11:FY125))/FW$6-1,"N/A")</f>
        <v>N/A</v>
      </c>
      <c r="GA125" s="344">
        <f>IF(VLOOKUP(GA$4,Transactions!$C$26:$M$34,7,FALSE)&gt;FV125,0,IF(IFERROR(VLOOKUP(GA$4,Transactions!$C$45:$N162,8,FALSE),0)&gt;FV125,VLOOKUP(GA$4,Transactions!$C$26:$M$34,5,FALSE),VLOOKUP(GA$4,Transactions!$C$26:$M$34,5,FALSE)-IFERROR(VLOOKUP(GA$4,Transactions!$C$45:$N$47,5,FALSE),0)))</f>
        <v>0</v>
      </c>
      <c r="GD125" s="315">
        <f t="shared" si="140"/>
        <v>43266</v>
      </c>
      <c r="GE125" s="88">
        <f>VLOOKUP(GD125,'Price Data'!$B$4:$AD$1048576,MATCH(GI$4,'Price Data'!$B$2:$AE$2,0),FALSE)</f>
        <v>1656.1790000000001</v>
      </c>
      <c r="GF125" s="5">
        <f t="shared" si="223"/>
        <v>1656.1790000000001</v>
      </c>
      <c r="GH125" s="212">
        <f>IF(GF125&gt;0,(GF125+SUM(GG$11:GG125))/GE$6-1,"N/A")</f>
        <v>4.6380080491796205E-2</v>
      </c>
      <c r="GI125" s="374">
        <v>0.5</v>
      </c>
      <c r="GK125" s="315">
        <f t="shared" si="141"/>
        <v>43266</v>
      </c>
      <c r="GL125" s="88">
        <f>VLOOKUP(GK125,'Price Data'!$B$4:$AD$1048576,MATCH(GP$4,'Price Data'!$B$2:$AE$2,0),FALSE)</f>
        <v>2134.15</v>
      </c>
      <c r="GM125" s="5">
        <f t="shared" si="112"/>
        <v>2134.15</v>
      </c>
      <c r="GN125" s="79"/>
      <c r="GO125" s="212">
        <f>IF(GM125&gt;0,(GM125+SUM(GN$11:GN125))/GL$6-1,"N/A")</f>
        <v>1.4595070004041144E-2</v>
      </c>
      <c r="GP125" s="374">
        <v>0.2</v>
      </c>
      <c r="GR125" s="315">
        <f t="shared" si="142"/>
        <v>43266</v>
      </c>
      <c r="GS125" s="88">
        <f>VLOOKUP(GR125,'Price Data'!$B$4:$AD$1048576,MATCH(GW$4,'Price Data'!$B$2:$AE$2,0),FALSE)</f>
        <v>2006.59</v>
      </c>
      <c r="GT125" s="5">
        <f t="shared" si="224"/>
        <v>2006.59</v>
      </c>
      <c r="GV125" s="212">
        <f>IF(GT125&gt;0,(GT125+SUM(GU$11:GU125))/GS$6-1,"N/A")</f>
        <v>-1.9439299833363455E-2</v>
      </c>
      <c r="GW125" s="374">
        <v>0.3</v>
      </c>
    </row>
    <row r="126" spans="1:205" x14ac:dyDescent="0.25">
      <c r="A126">
        <v>116</v>
      </c>
      <c r="B126" s="315">
        <f>'Price Data'!B120</f>
        <v>43269</v>
      </c>
      <c r="C126" s="200">
        <f t="shared" si="143"/>
        <v>22662.185349538955</v>
      </c>
      <c r="D126" s="200">
        <f t="shared" si="113"/>
        <v>0</v>
      </c>
      <c r="E126" s="200">
        <f t="shared" si="198"/>
        <v>6052.2316881659344</v>
      </c>
      <c r="F126" s="200">
        <f t="shared" si="114"/>
        <v>0</v>
      </c>
      <c r="I126" s="315">
        <f t="shared" si="115"/>
        <v>43269</v>
      </c>
      <c r="J126" s="88">
        <f>VLOOKUP(I126,'Price Data'!$B$4:$AD$1048576,MATCH(N$4,'Price Data'!$B$2:$AE$2,0),FALSE)</f>
        <v>67.739999999999995</v>
      </c>
      <c r="K126" s="5">
        <f t="shared" si="86"/>
        <v>0</v>
      </c>
      <c r="M126" s="212" t="str">
        <f>IF(K126&gt;0,(K126+SUM(L$11:L126))/J$6-1,"N/A")</f>
        <v>N/A</v>
      </c>
      <c r="N126" s="344">
        <f>IF(VLOOKUP(N$4,Transactions!$C$5:$M$23,7,FALSE)&gt;I126,0,IF(IFERROR(VLOOKUP(N$4,Transactions!$C$39:$N$42,8,FALSE),0)&gt;I126,VLOOKUP(N$4,Transactions!$C$5:$M$23,5,FALSE),VLOOKUP(N$4,Transactions!$C$5:$M$23,5,FALSE)-IFERROR(VLOOKUP(N$4,Transactions!$C$39:$N$42,5,FALSE),0)))</f>
        <v>0</v>
      </c>
      <c r="P126" s="315">
        <f t="shared" si="116"/>
        <v>43269</v>
      </c>
      <c r="Q126" s="88">
        <f>VLOOKUP(P126,'Price Data'!$B$4:$AD$1048576,MATCH(U$4,'Price Data'!$B$2:$AE$2,0),FALSE)</f>
        <v>59.58</v>
      </c>
      <c r="R126" s="5">
        <f t="shared" si="199"/>
        <v>59.58</v>
      </c>
      <c r="T126" s="212">
        <f>IF(R126&gt;0,(R126+SUM(S$11:S126))/Q$6-1,"N/A")</f>
        <v>5.4801762114537356E-2</v>
      </c>
      <c r="U126" s="344">
        <f>IF(VLOOKUP(U$4,Transactions!$C$5:$M$23,7,FALSE)&gt;P126,0,IF(IFERROR(VLOOKUP(U$4,Transactions!$C$39:$N$42,8,FALSE),0)&gt;P126,VLOOKUP(U$4,Transactions!$C$5:$M$23,5,FALSE),VLOOKUP(U$4,Transactions!$C$5:$M$23,5,FALSE)-IFERROR(VLOOKUP(U$4,Transactions!$C$39:$N$42,5,FALSE),0)))</f>
        <v>20</v>
      </c>
      <c r="W126" s="315">
        <f t="shared" si="117"/>
        <v>43269</v>
      </c>
      <c r="X126" s="88">
        <f>VLOOKUP(W126,'Price Data'!$B$4:$AD$1048576,MATCH(AB$4,'Price Data'!$B$2:$AE$2,0),FALSE)</f>
        <v>107.06</v>
      </c>
      <c r="Y126" s="5">
        <f t="shared" si="200"/>
        <v>107.06</v>
      </c>
      <c r="Z126" s="79"/>
      <c r="AA126" s="212">
        <f>IF(Y126&gt;0,(Y126+SUM(Z$11:Z126))/X$6-1,"N/A")</f>
        <v>6.1997817676817668E-2</v>
      </c>
      <c r="AB126" s="344">
        <f>IF(VLOOKUP(AB$4,Transactions!$C$5:$M$23,7,FALSE)&gt;W126,0,IF(IFERROR(VLOOKUP(AB$4,Transactions!$C$39:$N$42,8,FALSE),0)&gt;W126,VLOOKUP(AB$4,Transactions!$C$5:$M$23,5,FALSE),VLOOKUP(AB$4,Transactions!$C$5:$M$23,5,FALSE)-IFERROR(VLOOKUP(AB$4,Transactions!$C$39:$N$42,5,FALSE),0)))</f>
        <v>12</v>
      </c>
      <c r="AD126" s="315">
        <f t="shared" si="118"/>
        <v>43269</v>
      </c>
      <c r="AE126" s="88">
        <f>VLOOKUP(AD126,'Price Data'!$B$4:$AD$1048576,MATCH(AI$4,'Price Data'!$B$2:$AE$2,0),FALSE)</f>
        <v>71</v>
      </c>
      <c r="AF126" s="5">
        <f t="shared" si="201"/>
        <v>71</v>
      </c>
      <c r="AG126" s="79"/>
      <c r="AH126" s="212">
        <f>IF(AF126&gt;0,(AF126+SUM(AG$11:AG126))/AE$6-1,"N/A")</f>
        <v>-2.2350198820787148E-2</v>
      </c>
      <c r="AI126" s="344">
        <f>IF(VLOOKUP(AI$4,Transactions!$C$5:$M$23,7,FALSE)&gt;AD126,0,IF(IFERROR(VLOOKUP(AI$4,Transactions!$C$39:$N$42,8,FALSE),0)&gt;AD126,VLOOKUP(AI$4,Transactions!$C$5:$M$23,5,FALSE),VLOOKUP(AI$4,Transactions!$C$5:$M$23,5,FALSE)-IFERROR(VLOOKUP(AI$4,Transactions!$C$39:$N$42,5,FALSE),0)))</f>
        <v>16</v>
      </c>
      <c r="AK126" s="315">
        <f t="shared" si="119"/>
        <v>43269</v>
      </c>
      <c r="AL126" s="88">
        <f>VLOOKUP(AK126,'Price Data'!$B$4:$AD$1048576,MATCH(AP$4,'Price Data'!$B$2:$AE$2,0),FALSE)</f>
        <v>490.67</v>
      </c>
      <c r="AM126" s="5">
        <f t="shared" si="202"/>
        <v>490.67</v>
      </c>
      <c r="AN126" s="79"/>
      <c r="AO126" s="212">
        <f>IF(AM126&gt;0,(AM126+SUM(AN$11:AN126))/AL$6-1,"N/A")</f>
        <v>0.17706184330470665</v>
      </c>
      <c r="AP126" s="344">
        <f>IF(VLOOKUP(AP$4,Transactions!$C$5:$M$23,7,FALSE)&gt;AK126,0,IF(IFERROR(VLOOKUP(AP$4,Transactions!$C$39:$N$42,8,FALSE),0)&gt;AK126,VLOOKUP(AP$4,Transactions!$C$5:$M$23,5,FALSE),VLOOKUP(AP$4,Transactions!$C$5:$M$23,5,FALSE)-IFERROR(VLOOKUP(AP$4,Transactions!$C$39:$N$42,5,FALSE),0)))</f>
        <v>3</v>
      </c>
      <c r="AR126" s="315">
        <f t="shared" si="120"/>
        <v>43269</v>
      </c>
      <c r="AS126" s="88">
        <f>VLOOKUP(AR126,'Price Data'!$B$4:$AD$1048576,MATCH(AW$4,'Price Data'!$B$2:$AE$2,0),FALSE)</f>
        <v>98.48</v>
      </c>
      <c r="AT126" s="5">
        <f t="shared" si="203"/>
        <v>98.48</v>
      </c>
      <c r="AU126" s="79"/>
      <c r="AV126" s="212">
        <f>IF(AT126&gt;0,(AT126+SUM(AU$11:AU126))/AS$6-1,"N/A")</f>
        <v>4.8945147679325007E-2</v>
      </c>
      <c r="AW126" s="344">
        <f>IF(VLOOKUP(AW$4,Transactions!$C$5:$M$23,7,FALSE)&gt;AR126,0,IF(IFERROR(VLOOKUP(AW$4,Transactions!$C$39:$N$42,8,FALSE),0)&gt;AR126,VLOOKUP(AW$4,Transactions!$C$5:$M$23,5,FALSE),VLOOKUP(AW$4,Transactions!$C$5:$M$23,5,FALSE)-IFERROR(VLOOKUP(AW$4,Transactions!$C$39:$N$42,5,FALSE),0)))</f>
        <v>10</v>
      </c>
      <c r="AY126" s="315">
        <f t="shared" si="121"/>
        <v>43269</v>
      </c>
      <c r="AZ126" s="88">
        <f>VLOOKUP(AY126,'Price Data'!$B$4:$AD$1048576,MATCH(BD$4,'Price Data'!$B$2:$AE$2,0),FALSE)</f>
        <v>139.80000000000001</v>
      </c>
      <c r="BA126" s="5">
        <f t="shared" si="204"/>
        <v>139.80000000000001</v>
      </c>
      <c r="BB126" s="79"/>
      <c r="BC126" s="212">
        <f>IF(BA126&gt;0,(BA126+SUM(BB$11:BB126))/AZ$6-1,"N/A")</f>
        <v>0.20621225194132875</v>
      </c>
      <c r="BD126" s="344">
        <f>IF(VLOOKUP(BD$4,Transactions!$C$5:$M$23,7,FALSE)&gt;AY126,0,IF(IFERROR(VLOOKUP(BD$4,Transactions!$C$39:$N$42,8,FALSE),0)&gt;AY126,VLOOKUP(BD$4,Transactions!$C$5:$M$23,5,FALSE),VLOOKUP(BD$4,Transactions!$C$5:$M$23,5,FALSE)-IFERROR(VLOOKUP(BD$4,Transactions!$C$39:$N$42,5,FALSE),0)))</f>
        <v>9</v>
      </c>
      <c r="BF126" s="315">
        <f t="shared" si="122"/>
        <v>43269</v>
      </c>
      <c r="BG126" s="88">
        <f>VLOOKUP(BF126,'Price Data'!$B$4:$AD$1048576,MATCH(BK$4,'Price Data'!$B$2:$AE$2,0),FALSE)</f>
        <v>53.65</v>
      </c>
      <c r="BH126" s="5">
        <f t="shared" si="205"/>
        <v>53.65</v>
      </c>
      <c r="BI126" s="79"/>
      <c r="BJ126" s="212">
        <f>IF(BH126&gt;0,(BH126+SUM(BI$11:BI126))/BG$6-1,"N/A")</f>
        <v>-0.1114556135770236</v>
      </c>
      <c r="BK126" s="344">
        <f>IF(VLOOKUP(BK$4,Transactions!$C$5:$M$23,7,FALSE)&gt;BF126,0,IF(IFERROR(VLOOKUP(BK$4,Transactions!$C$39:$N$42,8,FALSE),0)&gt;BF126,VLOOKUP(BK$4,Transactions!$C$5:$M$23,5,FALSE),VLOOKUP(BK$4,Transactions!$C$5:$M$23,5,FALSE)-IFERROR(VLOOKUP(BK$4,Transactions!$C$39:$N$42,5,FALSE),0)))</f>
        <v>10</v>
      </c>
      <c r="BM126" s="315">
        <f t="shared" si="123"/>
        <v>43269</v>
      </c>
      <c r="BN126" s="88">
        <f>VLOOKUP(BM126,'Price Data'!$B$4:$AD$1048576,MATCH(BR$4,'Price Data'!$B$2:$AE$2,0),FALSE)</f>
        <v>48.32</v>
      </c>
      <c r="BO126" s="5">
        <f t="shared" si="206"/>
        <v>48.32</v>
      </c>
      <c r="BP126" s="79"/>
      <c r="BQ126" s="212">
        <f>IF(BO126&gt;0,(BO126+SUM(BP$11:BP126))/BN$6-1,"N/A")</f>
        <v>-4.8904538341158044E-2</v>
      </c>
      <c r="BR126" s="344">
        <f>IF(VLOOKUP(BR$4,Transactions!$C$5:$M$23,7,FALSE)&gt;BM126,0,IF(IFERROR(VLOOKUP(BR$4,Transactions!$C$39:$N$42,8,FALSE),0)&gt;BM126,VLOOKUP(BR$4,Transactions!$C$5:$M$23,5,FALSE),VLOOKUP(BR$4,Transactions!$C$5:$M$23,5,FALSE)-IFERROR(VLOOKUP(BR$4,Transactions!$C$39:$N$42,5,FALSE),0)))</f>
        <v>12</v>
      </c>
      <c r="BT126" s="315">
        <f t="shared" si="124"/>
        <v>43269</v>
      </c>
      <c r="BU126" s="88">
        <f>VLOOKUP(BT126,'Price Data'!$B$4:$AD$1048576,MATCH(BY$4,'Price Data'!$B$2:$AE$2,0),FALSE)</f>
        <v>91.11</v>
      </c>
      <c r="BV126" s="5">
        <f t="shared" si="207"/>
        <v>91.11</v>
      </c>
      <c r="BW126" s="79"/>
      <c r="BX126" s="212">
        <f>IF(BV126&gt;0,(BV126+SUM(BW$11:BW126))/BU$6-1,"N/A")</f>
        <v>1.5623280888986679E-2</v>
      </c>
      <c r="BY126" s="344">
        <f>IF(VLOOKUP(BY$4,Transactions!$C$5:$M$23,7,FALSE)&gt;BT126,0,IF(IFERROR(VLOOKUP(BY$4,Transactions!$C$39:$N$42,8,FALSE),0)&gt;BT126,VLOOKUP(BY$4,Transactions!$C$5:$M$23,5,FALSE),VLOOKUP(BY$4,Transactions!$C$5:$M$23,5,FALSE)-IFERROR(VLOOKUP(BY$4,Transactions!$C$39:$N$42,5,FALSE),0)))</f>
        <v>11</v>
      </c>
      <c r="CA126" s="315">
        <f t="shared" si="125"/>
        <v>43269</v>
      </c>
      <c r="CB126" s="88">
        <f>VLOOKUP(CA126,'Price Data'!$B$4:$AD$1048576,MATCH(CF$4,'Price Data'!$B$2:$AE$2,0),FALSE)</f>
        <v>232.26</v>
      </c>
      <c r="CC126" s="5">
        <f t="shared" si="208"/>
        <v>232.26</v>
      </c>
      <c r="CD126" s="79"/>
      <c r="CE126" s="212">
        <f>IF(CC126&gt;0,(CC126+SUM(CD$11:CD126))/CB$6-1,"N/A")</f>
        <v>2.1656385352408325E-2</v>
      </c>
      <c r="CF126" s="344">
        <f>IF(VLOOKUP(CF$4,Transactions!$C$5:$M$23,7,FALSE)&gt;CA126,0,IF(IFERROR(VLOOKUP(CF$4,Transactions!$C$39:$N$42,8,FALSE),0)&gt;CA126,VLOOKUP(CF$4,Transactions!$C$5:$M$23,5,FALSE),VLOOKUP(CF$4,Transactions!$C$5:$M$23,5,FALSE)-IFERROR(VLOOKUP(CF$4,Transactions!$C$39:$N$42,5,FALSE),0)))</f>
        <v>6</v>
      </c>
      <c r="CH126" s="315">
        <f t="shared" si="126"/>
        <v>43269</v>
      </c>
      <c r="CI126" s="88">
        <f>VLOOKUP(CH126,'Price Data'!$B$4:$AD$1048576,MATCH(CM$4,'Price Data'!$B$2:$AE$2,0),FALSE)</f>
        <v>85.85</v>
      </c>
      <c r="CJ126" s="5">
        <f t="shared" si="209"/>
        <v>85.85</v>
      </c>
      <c r="CK126" s="79"/>
      <c r="CL126" s="212">
        <f>IF(CJ126&gt;0,(CJ126+SUM(CK$11:CK126))/CI$6-1,"N/A")</f>
        <v>0.1661233360499863</v>
      </c>
      <c r="CM126" s="344">
        <f>IF(VLOOKUP(CM$4,Transactions!$C$5:$M$23,7,FALSE)&gt;CH126,0,IF(IFERROR(VLOOKUP(CM$4,Transactions!$C$39:$N$42,8,FALSE),0)&gt;CH126,VLOOKUP(CM$4,Transactions!$C$5:$M$23,5,FALSE),VLOOKUP(CM$4,Transactions!$C$5:$M$23,5,FALSE)-IFERROR(VLOOKUP(CM$4,Transactions!$C$39:$N$42,5,FALSE),0)))</f>
        <v>19</v>
      </c>
      <c r="CO126" s="315">
        <f t="shared" si="127"/>
        <v>43269</v>
      </c>
      <c r="CP126" s="88">
        <f>VLOOKUP(CO126,'Price Data'!$B$4:$AD$1048576,MATCH(CT$4,'Price Data'!$B$2:$AE$2,0),FALSE)</f>
        <v>141.12</v>
      </c>
      <c r="CQ126" s="5">
        <f t="shared" si="210"/>
        <v>141.12</v>
      </c>
      <c r="CR126" s="79"/>
      <c r="CS126" s="212">
        <f>IF(CQ126&gt;0,(CQ126+SUM(CR$11:CR126))/CP$6-1,"N/A")</f>
        <v>0.2586329654681383</v>
      </c>
      <c r="CT126" s="344">
        <f>IF(VLOOKUP(CT$4,Transactions!$C$5:$M$23,7,FALSE)&gt;CO126,0,IF(IFERROR(VLOOKUP(CT$4,Transactions!$C$39:$N$42,8,FALSE),0)&gt;CO126,VLOOKUP(CT$4,Transactions!$C$5:$M$23,5,FALSE),VLOOKUP(CT$4,Transactions!$C$5:$M$23,5,FALSE)-IFERROR(VLOOKUP(CT$4,Transactions!$C$39:$N$42,5,FALSE),0)))</f>
        <v>7</v>
      </c>
      <c r="CV126" s="315">
        <f t="shared" si="128"/>
        <v>43269</v>
      </c>
      <c r="CW126" s="88">
        <f>VLOOKUP(CV126,'Price Data'!$B$4:$AD$1048576,MATCH(DA$4,'Price Data'!$B$2:$AE$2,0),FALSE)</f>
        <v>199</v>
      </c>
      <c r="CX126" s="5">
        <f t="shared" si="211"/>
        <v>199</v>
      </c>
      <c r="CY126" s="79"/>
      <c r="CZ126" s="212">
        <f>IF(CX126&gt;0,(CX126+SUM(CY$11:CY126))/CW$6-1,"N/A")</f>
        <v>6.01137632236457E-2</v>
      </c>
      <c r="DA126" s="344">
        <f>IF(VLOOKUP(DA$4,Transactions!$C$5:$M$23,7,FALSE)&gt;CV126,0,IF(IFERROR(VLOOKUP(DA$4,Transactions!$C$39:$N$42,8,FALSE),0)&gt;CV126,VLOOKUP(DA$4,Transactions!$C$5:$M$23,5,FALSE),VLOOKUP(DA$4,Transactions!$C$5:$M$23,5,FALSE)-IFERROR(VLOOKUP(DA$4,Transactions!$C$39:$N$42,5,FALSE),0)))</f>
        <v>9.4038062835574934</v>
      </c>
      <c r="DC126" s="315">
        <f t="shared" si="129"/>
        <v>43269</v>
      </c>
      <c r="DD126" s="88">
        <f>VLOOKUP(DC126,'Price Data'!$B$4:$AD$1048576,MATCH(DH$4,'Price Data'!$B$2:$AE$2,0),FALSE)</f>
        <v>165.82</v>
      </c>
      <c r="DE126" s="5">
        <f t="shared" si="212"/>
        <v>165.82</v>
      </c>
      <c r="DF126" s="79"/>
      <c r="DG126" s="212">
        <f>IF(DE126&gt;0,(DE126+SUM(DF$11:DF126))/DD$6-1,"N/A")</f>
        <v>5.2443573370424268E-2</v>
      </c>
      <c r="DH126" s="344">
        <f>IF(VLOOKUP(DH$4,Transactions!$C$5:$M$23,7,FALSE)&gt;DC126,0,IF(IFERROR(VLOOKUP(DH$4,Transactions!$C$39:$N$42,8,FALSE),0)&gt;DC126,VLOOKUP(DH$4,Transactions!$C$5:$M$23,5,FALSE),VLOOKUP(DH$4,Transactions!$C$5:$M$23,5,FALSE)-IFERROR(VLOOKUP(DH$4,Transactions!$C$39:$N$42,5,FALSE),0)))</f>
        <v>17.508490526540918</v>
      </c>
      <c r="DJ126" s="315">
        <f t="shared" si="130"/>
        <v>43269</v>
      </c>
      <c r="DK126" s="88">
        <f>VLOOKUP(DJ126,'Price Data'!$B$4:$AD$1048576,MATCH(DO$4,'Price Data'!$B$2:$AE$2,0),FALSE)</f>
        <v>263.67</v>
      </c>
      <c r="DL126" s="5">
        <f t="shared" si="213"/>
        <v>263.67</v>
      </c>
      <c r="DN126" s="212">
        <f>IF(DL126&gt;0,(DL126+SUM(DM$11:DM126))/DK$6-1,"N/A")</f>
        <v>5.8840033668684066E-2</v>
      </c>
      <c r="DO126" s="344">
        <f>IF(VLOOKUP(DO$4,Transactions!$C$5:$M$23,7,FALSE)&gt;DJ126,0,IF(IFERROR(VLOOKUP(DO$4,Transactions!$C$39:$N$42,8,FALSE),0)&gt;DJ126,VLOOKUP(DO$4,Transactions!$C$5:$M$23,5,FALSE),VLOOKUP(DO$4,Transactions!$C$5:$M$23,5,FALSE)-IFERROR(VLOOKUP(DO$4,Transactions!$C$39:$N$42,5,FALSE),0)))</f>
        <v>8</v>
      </c>
      <c r="DQ126" s="315">
        <f t="shared" si="131"/>
        <v>43269</v>
      </c>
      <c r="DR126" s="88">
        <f>VLOOKUP(DQ126,'Price Data'!$B$4:$AD$1048576,MATCH(DV$4,'Price Data'!$B$2:$AE$2,0),FALSE)</f>
        <v>100.86</v>
      </c>
      <c r="DS126" s="5">
        <f t="shared" si="214"/>
        <v>100.86</v>
      </c>
      <c r="DT126" s="79"/>
      <c r="DU126" s="212">
        <f>IF(DS126&gt;0,(DS126+SUM(DT$11:DT126))/DR$6-1,"N/A")</f>
        <v>0.1889174655132102</v>
      </c>
      <c r="DV126" s="344">
        <f>IF(VLOOKUP(DV$4,Transactions!$C$5:$M$23,7,FALSE)&gt;DQ126,0,IF(IFERROR(VLOOKUP(DV$4,Transactions!$C$39:$N$42,8,FALSE),0)&gt;DQ126,VLOOKUP(DV$4,Transactions!$C$5:$M$23,5,FALSE),VLOOKUP(DV$4,Transactions!$C$5:$M$23,5,FALSE)-IFERROR(VLOOKUP(DV$4,Transactions!$C$39:$N$42,5,FALSE),0)))</f>
        <v>23</v>
      </c>
      <c r="DX126" s="315">
        <f t="shared" si="132"/>
        <v>43269</v>
      </c>
      <c r="DY126" s="88">
        <f>VLOOKUP(DX126,'Price Data'!$B$4:$AD$1048576,MATCH(EC$4,'Price Data'!$B$2:$AE$2,0),FALSE)</f>
        <v>75.61</v>
      </c>
      <c r="DZ126" s="5">
        <f t="shared" si="215"/>
        <v>0</v>
      </c>
      <c r="EA126" s="79"/>
      <c r="EB126" s="212" t="str">
        <f>IF(DZ126&gt;0,(DZ126+SUM(EA$11:EA126))/DY$6-1,"N/A")</f>
        <v>N/A</v>
      </c>
      <c r="EC126" s="344">
        <f>IF(VLOOKUP(EC$4,Transactions!$C$5:$M$23,7,FALSE)&gt;DX126,0,IF(IFERROR(VLOOKUP(EC$4,Transactions!$C$39:$N$42,8,FALSE),0)&gt;DX126,VLOOKUP(EC$4,Transactions!$C$5:$M$23,5,FALSE),VLOOKUP(EC$4,Transactions!$C$5:$M$23,5,FALSE)-IFERROR(VLOOKUP(EC$4,Transactions!$C$39:$N$42,5,FALSE),0)))</f>
        <v>0</v>
      </c>
      <c r="EF126" s="315">
        <f t="shared" si="133"/>
        <v>43269</v>
      </c>
      <c r="EG126" s="88">
        <f>VLOOKUP(EF126,'Price Data'!$B$4:$AD$1048576,MATCH(EK$4,'Price Data'!$B$2:$AE$2,0),FALSE)</f>
        <v>10.76</v>
      </c>
      <c r="EH126" s="5">
        <f t="shared" si="216"/>
        <v>10.76</v>
      </c>
      <c r="EI126" s="79"/>
      <c r="EJ126" s="212">
        <f>IF(EH126&gt;0,(EH126+SUM(EI$11:EI126))/EG$6-1,"N/A")</f>
        <v>3.1598513011152907E-3</v>
      </c>
      <c r="EK126" s="344">
        <f>IF(VLOOKUP(EK$4,Transactions!$C$26:$M$34,7,FALSE)&gt;EF126,0,IF(IFERROR(VLOOKUP(EK$4,Transactions!$C$45:$N163,8,FALSE),0)&gt;EF126,VLOOKUP(EK$4,Transactions!$C$26:$M$34,5,FALSE),VLOOKUP(EK$4,Transactions!$C$26:$M$34,5,FALSE)-IFERROR(VLOOKUP(EK$4,Transactions!$C$45:$N$47,5,FALSE),0)))</f>
        <v>181.2267657992565</v>
      </c>
      <c r="EM126" s="315">
        <f t="shared" si="134"/>
        <v>43269</v>
      </c>
      <c r="EN126" s="88">
        <f>VLOOKUP(EM126,'Price Data'!$B$4:$AD$1048576,MATCH(ER$4,'Price Data'!$B$2:$AE$2,0),FALSE)</f>
        <v>86.11</v>
      </c>
      <c r="EO126" s="5">
        <f t="shared" si="217"/>
        <v>86.11</v>
      </c>
      <c r="EP126" s="79"/>
      <c r="EQ126" s="212">
        <f>IF(EO126&gt;0,(EO126+SUM(EP$11:EP126))/EN$6-1,"N/A")</f>
        <v>7.4833829933531604E-3</v>
      </c>
      <c r="ER126" s="344">
        <f>IF(VLOOKUP(ER$4,Transactions!$C$26:$M$34,7,FALSE)&gt;EM126,0,IF(IFERROR(VLOOKUP(ER$4,Transactions!$C$45:$N163,8,FALSE),0)&gt;EM126,VLOOKUP(ER$4,Transactions!$C$26:$M$34,5,FALSE),VLOOKUP(ER$4,Transactions!$C$26:$M$34,5,FALSE)-IFERROR(VLOOKUP(ER$4,Transactions!$C$45:$N$47,5,FALSE),0)))</f>
        <v>0</v>
      </c>
      <c r="ET126" s="315">
        <f t="shared" si="135"/>
        <v>43269</v>
      </c>
      <c r="EU126" s="88">
        <f>VLOOKUP(ET126,'Price Data'!$B$4:$AD$1048576,MATCH(EY$4,'Price Data'!$B$2:$AE$2,0),FALSE)</f>
        <v>83.37</v>
      </c>
      <c r="EV126" s="5">
        <f t="shared" si="218"/>
        <v>83.37</v>
      </c>
      <c r="EW126" s="79"/>
      <c r="EX126" s="212">
        <f>IF(EV126&gt;0,(EV126+SUM(EW$11:EW126))/EU$6-1,"N/A")</f>
        <v>-3.2211923561048184E-2</v>
      </c>
      <c r="EY126" s="344">
        <f>IF(VLOOKUP(EY$4,Transactions!$C$26:$M$34,7,FALSE)&gt;ET126,0,IF(IFERROR(VLOOKUP(EY$4,Transactions!$C$45:$N163,8,FALSE),0)&gt;ET126,VLOOKUP(EY$4,Transactions!$C$26:$M$34,5,FALSE),VLOOKUP(EY$4,Transactions!$C$26:$M$34,5,FALSE)-IFERROR(VLOOKUP(EY$4,Transactions!$C$45:$N$47,5,FALSE),0)))</f>
        <v>12.608879734523402</v>
      </c>
      <c r="FA126" s="315">
        <f t="shared" si="136"/>
        <v>43269</v>
      </c>
      <c r="FB126" s="88">
        <f>VLOOKUP(FA126,'Price Data'!$B$4:$AD$1048576,MATCH(FF$4,'Price Data'!$B$2:$AE$2,0),FALSE)</f>
        <v>49.88</v>
      </c>
      <c r="FC126" s="5">
        <f t="shared" si="219"/>
        <v>49.88</v>
      </c>
      <c r="FD126" s="79"/>
      <c r="FE126" s="212">
        <f>IF(FC126&gt;0,(FC126+SUM(FD$11:FD126))/FB$6-1,"N/A")</f>
        <v>-1.6325336454066752E-2</v>
      </c>
      <c r="FF126" s="344">
        <f>IF(VLOOKUP(FF$4,Transactions!$C$26:$M$34,7,FALSE)&gt;FA126,0,IF(IFERROR(VLOOKUP(FF$4,Transactions!$C$45:$N163,8,FALSE),0)&gt;FA126,VLOOKUP(FF$4,Transactions!$C$26:$M$34,5,FALSE),VLOOKUP(FF$4,Transactions!$C$26:$M$34,5,FALSE)-IFERROR(VLOOKUP(FF$4,Transactions!$C$45:$N$47,5,FALSE),0)))</f>
        <v>20.356738833625901</v>
      </c>
      <c r="FH126" s="315">
        <f t="shared" si="137"/>
        <v>43269</v>
      </c>
      <c r="FI126" s="88">
        <f>VLOOKUP(FH126,'Price Data'!$B$4:$AD$1048576,MATCH(FM$4,'Price Data'!$B$2:$AE$2,0),FALSE)</f>
        <v>24.18</v>
      </c>
      <c r="FJ126" s="5">
        <f t="shared" si="220"/>
        <v>24.18</v>
      </c>
      <c r="FK126" s="79"/>
      <c r="FL126" s="212">
        <f>IF(FJ126&gt;0,(FJ126+SUM(FK$11:FK126))/FI$6-1,"N/A")</f>
        <v>2.2997946611909015E-3</v>
      </c>
      <c r="FM126" s="344">
        <f>IF(VLOOKUP(FM$4,Transactions!$C$26:$M$34,7,FALSE)&gt;FH126,0,IF(IFERROR(VLOOKUP(FM$4,Transactions!$C$45:$N163,8,FALSE),0)&gt;FH126,VLOOKUP(FM$4,Transactions!$C$26:$M$34,5,FALSE),VLOOKUP(FM$4,Transactions!$C$26:$M$34,5,FALSE)-IFERROR(VLOOKUP(FM$4,Transactions!$C$45:$N$47,5,FALSE),0)))</f>
        <v>64.516221765913755</v>
      </c>
      <c r="FO126" s="315">
        <f t="shared" si="138"/>
        <v>43269</v>
      </c>
      <c r="FP126" s="88">
        <f>VLOOKUP(FO126,'Price Data'!$B$4:$AD$1048576,MATCH(FT$4,'Price Data'!$B$2:$AE$2,0),FALSE)</f>
        <v>101.88</v>
      </c>
      <c r="FQ126" s="5">
        <f t="shared" si="221"/>
        <v>101.88</v>
      </c>
      <c r="FR126" s="79"/>
      <c r="FS126" s="212">
        <f>IF(FQ126&gt;0,(FQ126+SUM(FR$11:FR126))/FP$6-1,"N/A")</f>
        <v>-2.6475324429288682E-2</v>
      </c>
      <c r="FT126" s="344">
        <f>IF(VLOOKUP(FT$4,Transactions!$C$26:$M$34,7,FALSE)&gt;FO126,0,IF(IFERROR(VLOOKUP(FT$4,Transactions!$C$45:$N163,8,FALSE),0)&gt;FO126,VLOOKUP(FT$4,Transactions!$C$26:$M$34,5,FALSE),VLOOKUP(FT$4,Transactions!$C$26:$M$34,5,FALSE)-IFERROR(VLOOKUP(FT$4,Transactions!$C$45:$N$47,5,FALSE),0)))</f>
        <v>4.6685611442644692</v>
      </c>
      <c r="FV126" s="315">
        <f t="shared" si="139"/>
        <v>43269</v>
      </c>
      <c r="FW126" s="88">
        <f>VLOOKUP(FV126,'Price Data'!$B$4:$AD$1048576,MATCH(GA$4,'Price Data'!$B$2:$AE$2,0),FALSE)</f>
        <v>106.21</v>
      </c>
      <c r="FX126" s="5">
        <f t="shared" si="222"/>
        <v>0</v>
      </c>
      <c r="FY126" s="79"/>
      <c r="FZ126" s="212" t="str">
        <f>IF(FX126&gt;0,(FX126+SUM(FY$11:FY126))/FW$6-1,"N/A")</f>
        <v>N/A</v>
      </c>
      <c r="GA126" s="344">
        <f>IF(VLOOKUP(GA$4,Transactions!$C$26:$M$34,7,FALSE)&gt;FV126,0,IF(IFERROR(VLOOKUP(GA$4,Transactions!$C$45:$N163,8,FALSE),0)&gt;FV126,VLOOKUP(GA$4,Transactions!$C$26:$M$34,5,FALSE),VLOOKUP(GA$4,Transactions!$C$26:$M$34,5,FALSE)-IFERROR(VLOOKUP(GA$4,Transactions!$C$45:$N$47,5,FALSE),0)))</f>
        <v>0</v>
      </c>
      <c r="GD126" s="315">
        <f t="shared" si="140"/>
        <v>43269</v>
      </c>
      <c r="GE126" s="88">
        <f>VLOOKUP(GD126,'Price Data'!$B$4:$AD$1048576,MATCH(GI$4,'Price Data'!$B$2:$AE$2,0),FALSE)</f>
        <v>1654.328</v>
      </c>
      <c r="GF126" s="5">
        <f t="shared" si="223"/>
        <v>1654.328</v>
      </c>
      <c r="GH126" s="212">
        <f>IF(GF126&gt;0,(GF126+SUM(GG$11:GG126))/GE$6-1,"N/A")</f>
        <v>4.5210611775557963E-2</v>
      </c>
      <c r="GI126" s="374">
        <v>0.5</v>
      </c>
      <c r="GK126" s="315">
        <f t="shared" si="141"/>
        <v>43269</v>
      </c>
      <c r="GL126" s="88">
        <f>VLOOKUP(GK126,'Price Data'!$B$4:$AD$1048576,MATCH(GP$4,'Price Data'!$B$2:$AE$2,0),FALSE)</f>
        <v>2125.79</v>
      </c>
      <c r="GM126" s="5">
        <f t="shared" si="112"/>
        <v>2125.79</v>
      </c>
      <c r="GN126" s="79"/>
      <c r="GO126" s="212">
        <f>IF(GM126&gt;0,(GM126+SUM(GN$11:GN126))/GL$6-1,"N/A")</f>
        <v>1.0620647032256514E-2</v>
      </c>
      <c r="GP126" s="374">
        <v>0.2</v>
      </c>
      <c r="GR126" s="315">
        <f t="shared" si="142"/>
        <v>43269</v>
      </c>
      <c r="GS126" s="88">
        <f>VLOOKUP(GR126,'Price Data'!$B$4:$AD$1048576,MATCH(GW$4,'Price Data'!$B$2:$AE$2,0),FALSE)</f>
        <v>2005.97</v>
      </c>
      <c r="GT126" s="5">
        <f t="shared" si="224"/>
        <v>2005.97</v>
      </c>
      <c r="GV126" s="212">
        <f>IF(GT126&gt;0,(GT126+SUM(GU$11:GU126))/GS$6-1,"N/A")</f>
        <v>-1.9742275346100624E-2</v>
      </c>
      <c r="GW126" s="374">
        <v>0.3</v>
      </c>
    </row>
    <row r="127" spans="1:205" x14ac:dyDescent="0.25">
      <c r="A127">
        <v>117</v>
      </c>
      <c r="B127" s="315">
        <f>'Price Data'!B121</f>
        <v>43270</v>
      </c>
      <c r="C127" s="200">
        <f t="shared" si="143"/>
        <v>22464.508708255828</v>
      </c>
      <c r="D127" s="200">
        <f t="shared" si="113"/>
        <v>0</v>
      </c>
      <c r="E127" s="200">
        <f t="shared" si="198"/>
        <v>6056.3932150638702</v>
      </c>
      <c r="F127" s="200">
        <f t="shared" si="114"/>
        <v>0</v>
      </c>
      <c r="I127" s="315">
        <f t="shared" si="115"/>
        <v>43270</v>
      </c>
      <c r="J127" s="88">
        <f>VLOOKUP(I127,'Price Data'!$B$4:$AD$1048576,MATCH(N$4,'Price Data'!$B$2:$AE$2,0),FALSE)</f>
        <v>70.77</v>
      </c>
      <c r="K127" s="5">
        <f t="shared" si="86"/>
        <v>0</v>
      </c>
      <c r="M127" s="212" t="str">
        <f>IF(K127&gt;0,(K127+SUM(L$11:L127))/J$6-1,"N/A")</f>
        <v>N/A</v>
      </c>
      <c r="N127" s="344">
        <f>IF(VLOOKUP(N$4,Transactions!$C$5:$M$23,7,FALSE)&gt;I127,0,IF(IFERROR(VLOOKUP(N$4,Transactions!$C$39:$N$42,8,FALSE),0)&gt;I127,VLOOKUP(N$4,Transactions!$C$5:$M$23,5,FALSE),VLOOKUP(N$4,Transactions!$C$5:$M$23,5,FALSE)-IFERROR(VLOOKUP(N$4,Transactions!$C$39:$N$42,5,FALSE),0)))</f>
        <v>0</v>
      </c>
      <c r="P127" s="315">
        <f t="shared" si="116"/>
        <v>43270</v>
      </c>
      <c r="Q127" s="88">
        <f>VLOOKUP(P127,'Price Data'!$B$4:$AD$1048576,MATCH(U$4,'Price Data'!$B$2:$AE$2,0),FALSE)</f>
        <v>58.49</v>
      </c>
      <c r="R127" s="5">
        <f t="shared" si="199"/>
        <v>58.49</v>
      </c>
      <c r="T127" s="212">
        <f>IF(R127&gt;0,(R127+SUM(S$11:S127))/Q$6-1,"N/A")</f>
        <v>3.5594713656387666E-2</v>
      </c>
      <c r="U127" s="344">
        <f>IF(VLOOKUP(U$4,Transactions!$C$5:$M$23,7,FALSE)&gt;P127,0,IF(IFERROR(VLOOKUP(U$4,Transactions!$C$39:$N$42,8,FALSE),0)&gt;P127,VLOOKUP(U$4,Transactions!$C$5:$M$23,5,FALSE),VLOOKUP(U$4,Transactions!$C$5:$M$23,5,FALSE)-IFERROR(VLOOKUP(U$4,Transactions!$C$39:$N$42,5,FALSE),0)))</f>
        <v>20</v>
      </c>
      <c r="W127" s="315">
        <f t="shared" si="117"/>
        <v>43270</v>
      </c>
      <c r="X127" s="88">
        <f>VLOOKUP(W127,'Price Data'!$B$4:$AD$1048576,MATCH(AB$4,'Price Data'!$B$2:$AE$2,0),FALSE)</f>
        <v>106.1</v>
      </c>
      <c r="Y127" s="5">
        <f t="shared" si="200"/>
        <v>106.1</v>
      </c>
      <c r="Z127" s="79"/>
      <c r="AA127" s="212">
        <f>IF(Y127&gt;0,(Y127+SUM(Z$11:Z127))/X$6-1,"N/A")</f>
        <v>5.2474952881658377E-2</v>
      </c>
      <c r="AB127" s="344">
        <f>IF(VLOOKUP(AB$4,Transactions!$C$5:$M$23,7,FALSE)&gt;W127,0,IF(IFERROR(VLOOKUP(AB$4,Transactions!$C$39:$N$42,8,FALSE),0)&gt;W127,VLOOKUP(AB$4,Transactions!$C$5:$M$23,5,FALSE),VLOOKUP(AB$4,Transactions!$C$5:$M$23,5,FALSE)-IFERROR(VLOOKUP(AB$4,Transactions!$C$39:$N$42,5,FALSE),0)))</f>
        <v>12</v>
      </c>
      <c r="AD127" s="315">
        <f t="shared" si="118"/>
        <v>43270</v>
      </c>
      <c r="AE127" s="88">
        <f>VLOOKUP(AD127,'Price Data'!$B$4:$AD$1048576,MATCH(AI$4,'Price Data'!$B$2:$AE$2,0),FALSE)</f>
        <v>70.8</v>
      </c>
      <c r="AF127" s="5">
        <f t="shared" si="201"/>
        <v>70.8</v>
      </c>
      <c r="AG127" s="79"/>
      <c r="AH127" s="212">
        <f>IF(AF127&gt;0,(AF127+SUM(AG$11:AG127))/AE$6-1,"N/A")</f>
        <v>-2.5092554504319353E-2</v>
      </c>
      <c r="AI127" s="344">
        <f>IF(VLOOKUP(AI$4,Transactions!$C$5:$M$23,7,FALSE)&gt;AD127,0,IF(IFERROR(VLOOKUP(AI$4,Transactions!$C$39:$N$42,8,FALSE),0)&gt;AD127,VLOOKUP(AI$4,Transactions!$C$5:$M$23,5,FALSE),VLOOKUP(AI$4,Transactions!$C$5:$M$23,5,FALSE)-IFERROR(VLOOKUP(AI$4,Transactions!$C$39:$N$42,5,FALSE),0)))</f>
        <v>16</v>
      </c>
      <c r="AK127" s="315">
        <f t="shared" si="119"/>
        <v>43270</v>
      </c>
      <c r="AL127" s="88">
        <f>VLOOKUP(AK127,'Price Data'!$B$4:$AD$1048576,MATCH(AP$4,'Price Data'!$B$2:$AE$2,0),FALSE)</f>
        <v>488.6</v>
      </c>
      <c r="AM127" s="5">
        <f t="shared" si="202"/>
        <v>488.6</v>
      </c>
      <c r="AN127" s="79"/>
      <c r="AO127" s="212">
        <f>IF(AM127&gt;0,(AM127+SUM(AN$11:AN127))/AL$6-1,"N/A")</f>
        <v>0.17209614738761214</v>
      </c>
      <c r="AP127" s="344">
        <f>IF(VLOOKUP(AP$4,Transactions!$C$5:$M$23,7,FALSE)&gt;AK127,0,IF(IFERROR(VLOOKUP(AP$4,Transactions!$C$39:$N$42,8,FALSE),0)&gt;AK127,VLOOKUP(AP$4,Transactions!$C$5:$M$23,5,FALSE),VLOOKUP(AP$4,Transactions!$C$5:$M$23,5,FALSE)-IFERROR(VLOOKUP(AP$4,Transactions!$C$39:$N$42,5,FALSE),0)))</f>
        <v>3</v>
      </c>
      <c r="AR127" s="315">
        <f t="shared" si="120"/>
        <v>43270</v>
      </c>
      <c r="AS127" s="88">
        <f>VLOOKUP(AR127,'Price Data'!$B$4:$AD$1048576,MATCH(AW$4,'Price Data'!$B$2:$AE$2,0),FALSE)</f>
        <v>98.01</v>
      </c>
      <c r="AT127" s="5">
        <f t="shared" si="203"/>
        <v>98.01</v>
      </c>
      <c r="AU127" s="79"/>
      <c r="AV127" s="212">
        <f>IF(AT127&gt;0,(AT127+SUM(AU$11:AU127))/AS$6-1,"N/A")</f>
        <v>4.3987341772151911E-2</v>
      </c>
      <c r="AW127" s="344">
        <f>IF(VLOOKUP(AW$4,Transactions!$C$5:$M$23,7,FALSE)&gt;AR127,0,IF(IFERROR(VLOOKUP(AW$4,Transactions!$C$39:$N$42,8,FALSE),0)&gt;AR127,VLOOKUP(AW$4,Transactions!$C$5:$M$23,5,FALSE),VLOOKUP(AW$4,Transactions!$C$5:$M$23,5,FALSE)-IFERROR(VLOOKUP(AW$4,Transactions!$C$39:$N$42,5,FALSE),0)))</f>
        <v>10</v>
      </c>
      <c r="AY127" s="315">
        <f t="shared" si="121"/>
        <v>43270</v>
      </c>
      <c r="AZ127" s="88">
        <f>VLOOKUP(AY127,'Price Data'!$B$4:$AD$1048576,MATCH(BD$4,'Price Data'!$B$2:$AE$2,0),FALSE)</f>
        <v>139.52000000000001</v>
      </c>
      <c r="BA127" s="5">
        <f t="shared" si="204"/>
        <v>139.52000000000001</v>
      </c>
      <c r="BB127" s="79"/>
      <c r="BC127" s="212">
        <f>IF(BA127&gt;0,(BA127+SUM(BB$11:BB127))/AZ$6-1,"N/A")</f>
        <v>0.20379637618636748</v>
      </c>
      <c r="BD127" s="344">
        <f>IF(VLOOKUP(BD$4,Transactions!$C$5:$M$23,7,FALSE)&gt;AY127,0,IF(IFERROR(VLOOKUP(BD$4,Transactions!$C$39:$N$42,8,FALSE),0)&gt;AY127,VLOOKUP(BD$4,Transactions!$C$5:$M$23,5,FALSE),VLOOKUP(BD$4,Transactions!$C$5:$M$23,5,FALSE)-IFERROR(VLOOKUP(BD$4,Transactions!$C$39:$N$42,5,FALSE),0)))</f>
        <v>9</v>
      </c>
      <c r="BF127" s="315">
        <f t="shared" si="122"/>
        <v>43270</v>
      </c>
      <c r="BG127" s="88">
        <f>VLOOKUP(BF127,'Price Data'!$B$4:$AD$1048576,MATCH(BK$4,'Price Data'!$B$2:$AE$2,0),FALSE)</f>
        <v>53.64</v>
      </c>
      <c r="BH127" s="5">
        <f t="shared" si="205"/>
        <v>53.64</v>
      </c>
      <c r="BI127" s="79"/>
      <c r="BJ127" s="212">
        <f>IF(BH127&gt;0,(BH127+SUM(BI$11:BI127))/BG$6-1,"N/A")</f>
        <v>-0.11161879895561366</v>
      </c>
      <c r="BK127" s="344">
        <f>IF(VLOOKUP(BK$4,Transactions!$C$5:$M$23,7,FALSE)&gt;BF127,0,IF(IFERROR(VLOOKUP(BK$4,Transactions!$C$39:$N$42,8,FALSE),0)&gt;BF127,VLOOKUP(BK$4,Transactions!$C$5:$M$23,5,FALSE),VLOOKUP(BK$4,Transactions!$C$5:$M$23,5,FALSE)-IFERROR(VLOOKUP(BK$4,Transactions!$C$39:$N$42,5,FALSE),0)))</f>
        <v>10</v>
      </c>
      <c r="BM127" s="315">
        <f t="shared" si="123"/>
        <v>43270</v>
      </c>
      <c r="BN127" s="88">
        <f>VLOOKUP(BM127,'Price Data'!$B$4:$AD$1048576,MATCH(BR$4,'Price Data'!$B$2:$AE$2,0),FALSE)</f>
        <v>48.55</v>
      </c>
      <c r="BO127" s="5">
        <f t="shared" si="206"/>
        <v>48.55</v>
      </c>
      <c r="BP127" s="79"/>
      <c r="BQ127" s="212">
        <f>IF(BO127&gt;0,(BO127+SUM(BP$11:BP127))/BN$6-1,"N/A")</f>
        <v>-4.4405320813771576E-2</v>
      </c>
      <c r="BR127" s="344">
        <f>IF(VLOOKUP(BR$4,Transactions!$C$5:$M$23,7,FALSE)&gt;BM127,0,IF(IFERROR(VLOOKUP(BR$4,Transactions!$C$39:$N$42,8,FALSE),0)&gt;BM127,VLOOKUP(BR$4,Transactions!$C$5:$M$23,5,FALSE),VLOOKUP(BR$4,Transactions!$C$5:$M$23,5,FALSE)-IFERROR(VLOOKUP(BR$4,Transactions!$C$39:$N$42,5,FALSE),0)))</f>
        <v>12</v>
      </c>
      <c r="BT127" s="315">
        <f t="shared" si="124"/>
        <v>43270</v>
      </c>
      <c r="BU127" s="88">
        <f>VLOOKUP(BT127,'Price Data'!$B$4:$AD$1048576,MATCH(BY$4,'Price Data'!$B$2:$AE$2,0),FALSE)</f>
        <v>90</v>
      </c>
      <c r="BV127" s="5">
        <f t="shared" si="207"/>
        <v>90</v>
      </c>
      <c r="BW127" s="79"/>
      <c r="BX127" s="212">
        <f>IF(BV127&gt;0,(BV127+SUM(BW$11:BW127))/BU$6-1,"N/A")</f>
        <v>3.4107162504126709E-3</v>
      </c>
      <c r="BY127" s="344">
        <f>IF(VLOOKUP(BY$4,Transactions!$C$5:$M$23,7,FALSE)&gt;BT127,0,IF(IFERROR(VLOOKUP(BY$4,Transactions!$C$39:$N$42,8,FALSE),0)&gt;BT127,VLOOKUP(BY$4,Transactions!$C$5:$M$23,5,FALSE),VLOOKUP(BY$4,Transactions!$C$5:$M$23,5,FALSE)-IFERROR(VLOOKUP(BY$4,Transactions!$C$39:$N$42,5,FALSE),0)))</f>
        <v>11</v>
      </c>
      <c r="CA127" s="315">
        <f t="shared" si="125"/>
        <v>43270</v>
      </c>
      <c r="CB127" s="88">
        <f>VLOOKUP(CA127,'Price Data'!$B$4:$AD$1048576,MATCH(CF$4,'Price Data'!$B$2:$AE$2,0),FALSE)</f>
        <v>231.85</v>
      </c>
      <c r="CC127" s="5">
        <f t="shared" si="208"/>
        <v>231.85</v>
      </c>
      <c r="CD127" s="79"/>
      <c r="CE127" s="212">
        <f>IF(CC127&gt;0,(CC127+SUM(CD$11:CD127))/CB$6-1,"N/A")</f>
        <v>1.9862624141400831E-2</v>
      </c>
      <c r="CF127" s="344">
        <f>IF(VLOOKUP(CF$4,Transactions!$C$5:$M$23,7,FALSE)&gt;CA127,0,IF(IFERROR(VLOOKUP(CF$4,Transactions!$C$39:$N$42,8,FALSE),0)&gt;CA127,VLOOKUP(CF$4,Transactions!$C$5:$M$23,5,FALSE),VLOOKUP(CF$4,Transactions!$C$5:$M$23,5,FALSE)-IFERROR(VLOOKUP(CF$4,Transactions!$C$39:$N$42,5,FALSE),0)))</f>
        <v>6</v>
      </c>
      <c r="CH127" s="315">
        <f t="shared" si="126"/>
        <v>43270</v>
      </c>
      <c r="CI127" s="88">
        <f>VLOOKUP(CH127,'Price Data'!$B$4:$AD$1048576,MATCH(CM$4,'Price Data'!$B$2:$AE$2,0),FALSE)</f>
        <v>84.52</v>
      </c>
      <c r="CJ127" s="5">
        <f t="shared" si="209"/>
        <v>84.52</v>
      </c>
      <c r="CK127" s="79"/>
      <c r="CL127" s="212">
        <f>IF(CJ127&gt;0,(CJ127+SUM(CK$11:CK127))/CI$6-1,"N/A")</f>
        <v>0.14805759304536803</v>
      </c>
      <c r="CM127" s="344">
        <f>IF(VLOOKUP(CM$4,Transactions!$C$5:$M$23,7,FALSE)&gt;CH127,0,IF(IFERROR(VLOOKUP(CM$4,Transactions!$C$39:$N$42,8,FALSE),0)&gt;CH127,VLOOKUP(CM$4,Transactions!$C$5:$M$23,5,FALSE),VLOOKUP(CM$4,Transactions!$C$5:$M$23,5,FALSE)-IFERROR(VLOOKUP(CM$4,Transactions!$C$39:$N$42,5,FALSE),0)))</f>
        <v>19</v>
      </c>
      <c r="CO127" s="315">
        <f t="shared" si="127"/>
        <v>43270</v>
      </c>
      <c r="CP127" s="88">
        <f>VLOOKUP(CO127,'Price Data'!$B$4:$AD$1048576,MATCH(CT$4,'Price Data'!$B$2:$AE$2,0),FALSE)</f>
        <v>139.07</v>
      </c>
      <c r="CQ127" s="5">
        <f t="shared" si="210"/>
        <v>139.07</v>
      </c>
      <c r="CR127" s="79"/>
      <c r="CS127" s="212">
        <f>IF(CQ127&gt;0,(CQ127+SUM(CR$11:CR127))/CP$6-1,"N/A")</f>
        <v>0.24038803844784629</v>
      </c>
      <c r="CT127" s="344">
        <f>IF(VLOOKUP(CT$4,Transactions!$C$5:$M$23,7,FALSE)&gt;CO127,0,IF(IFERROR(VLOOKUP(CT$4,Transactions!$C$39:$N$42,8,FALSE),0)&gt;CO127,VLOOKUP(CT$4,Transactions!$C$5:$M$23,5,FALSE),VLOOKUP(CT$4,Transactions!$C$5:$M$23,5,FALSE)-IFERROR(VLOOKUP(CT$4,Transactions!$C$39:$N$42,5,FALSE),0)))</f>
        <v>7</v>
      </c>
      <c r="CV127" s="315">
        <f t="shared" si="128"/>
        <v>43270</v>
      </c>
      <c r="CW127" s="88">
        <f>VLOOKUP(CV127,'Price Data'!$B$4:$AD$1048576,MATCH(DA$4,'Price Data'!$B$2:$AE$2,0),FALSE)</f>
        <v>194.39</v>
      </c>
      <c r="CX127" s="5">
        <f t="shared" si="211"/>
        <v>194.39</v>
      </c>
      <c r="CY127" s="79"/>
      <c r="CZ127" s="212">
        <f>IF(CX127&gt;0,(CX127+SUM(CY$11:CY127))/CW$6-1,"N/A")</f>
        <v>3.5606825793418562E-2</v>
      </c>
      <c r="DA127" s="344">
        <f>IF(VLOOKUP(DA$4,Transactions!$C$5:$M$23,7,FALSE)&gt;CV127,0,IF(IFERROR(VLOOKUP(DA$4,Transactions!$C$39:$N$42,8,FALSE),0)&gt;CV127,VLOOKUP(DA$4,Transactions!$C$5:$M$23,5,FALSE),VLOOKUP(DA$4,Transactions!$C$5:$M$23,5,FALSE)-IFERROR(VLOOKUP(DA$4,Transactions!$C$39:$N$42,5,FALSE),0)))</f>
        <v>9.4038062835574934</v>
      </c>
      <c r="DC127" s="315">
        <f t="shared" si="129"/>
        <v>43270</v>
      </c>
      <c r="DD127" s="88">
        <f>VLOOKUP(DC127,'Price Data'!$B$4:$AD$1048576,MATCH(DH$4,'Price Data'!$B$2:$AE$2,0),FALSE)</f>
        <v>165.22</v>
      </c>
      <c r="DE127" s="5">
        <f t="shared" si="212"/>
        <v>165.22</v>
      </c>
      <c r="DF127" s="79"/>
      <c r="DG127" s="212">
        <f>IF(DE127&gt;0,(DE127+SUM(DF$11:DF127))/DD$6-1,"N/A")</f>
        <v>4.8650186508187643E-2</v>
      </c>
      <c r="DH127" s="344">
        <f>IF(VLOOKUP(DH$4,Transactions!$C$5:$M$23,7,FALSE)&gt;DC127,0,IF(IFERROR(VLOOKUP(DH$4,Transactions!$C$39:$N$42,8,FALSE),0)&gt;DC127,VLOOKUP(DH$4,Transactions!$C$5:$M$23,5,FALSE),VLOOKUP(DH$4,Transactions!$C$5:$M$23,5,FALSE)-IFERROR(VLOOKUP(DH$4,Transactions!$C$39:$N$42,5,FALSE),0)))</f>
        <v>17.508490526540918</v>
      </c>
      <c r="DJ127" s="315">
        <f t="shared" si="130"/>
        <v>43270</v>
      </c>
      <c r="DK127" s="88">
        <f>VLOOKUP(DJ127,'Price Data'!$B$4:$AD$1048576,MATCH(DO$4,'Price Data'!$B$2:$AE$2,0),FALSE)</f>
        <v>258.39</v>
      </c>
      <c r="DL127" s="5">
        <f t="shared" si="213"/>
        <v>258.39</v>
      </c>
      <c r="DN127" s="212">
        <f>IF(DL127&gt;0,(DL127+SUM(DM$11:DM127))/DK$6-1,"N/A")</f>
        <v>3.7676860796023837E-2</v>
      </c>
      <c r="DO127" s="344">
        <f>IF(VLOOKUP(DO$4,Transactions!$C$5:$M$23,7,FALSE)&gt;DJ127,0,IF(IFERROR(VLOOKUP(DO$4,Transactions!$C$39:$N$42,8,FALSE),0)&gt;DJ127,VLOOKUP(DO$4,Transactions!$C$5:$M$23,5,FALSE),VLOOKUP(DO$4,Transactions!$C$5:$M$23,5,FALSE)-IFERROR(VLOOKUP(DO$4,Transactions!$C$39:$N$42,5,FALSE),0)))</f>
        <v>8</v>
      </c>
      <c r="DQ127" s="315">
        <f t="shared" si="131"/>
        <v>43270</v>
      </c>
      <c r="DR127" s="88">
        <f>VLOOKUP(DQ127,'Price Data'!$B$4:$AD$1048576,MATCH(DV$4,'Price Data'!$B$2:$AE$2,0),FALSE)</f>
        <v>100.86</v>
      </c>
      <c r="DS127" s="5">
        <f t="shared" si="214"/>
        <v>100.86</v>
      </c>
      <c r="DT127" s="79"/>
      <c r="DU127" s="212">
        <f>IF(DS127&gt;0,(DS127+SUM(DT$11:DT127))/DR$6-1,"N/A")</f>
        <v>0.1889174655132102</v>
      </c>
      <c r="DV127" s="344">
        <f>IF(VLOOKUP(DV$4,Transactions!$C$5:$M$23,7,FALSE)&gt;DQ127,0,IF(IFERROR(VLOOKUP(DV$4,Transactions!$C$39:$N$42,8,FALSE),0)&gt;DQ127,VLOOKUP(DV$4,Transactions!$C$5:$M$23,5,FALSE),VLOOKUP(DV$4,Transactions!$C$5:$M$23,5,FALSE)-IFERROR(VLOOKUP(DV$4,Transactions!$C$39:$N$42,5,FALSE),0)))</f>
        <v>23</v>
      </c>
      <c r="DX127" s="315">
        <f t="shared" si="132"/>
        <v>43270</v>
      </c>
      <c r="DY127" s="88">
        <f>VLOOKUP(DX127,'Price Data'!$B$4:$AD$1048576,MATCH(EC$4,'Price Data'!$B$2:$AE$2,0),FALSE)</f>
        <v>74.260000000000005</v>
      </c>
      <c r="DZ127" s="5">
        <f t="shared" si="215"/>
        <v>0</v>
      </c>
      <c r="EA127" s="79"/>
      <c r="EB127" s="212" t="str">
        <f>IF(DZ127&gt;0,(DZ127+SUM(EA$11:EA127))/DY$6-1,"N/A")</f>
        <v>N/A</v>
      </c>
      <c r="EC127" s="344">
        <f>IF(VLOOKUP(EC$4,Transactions!$C$5:$M$23,7,FALSE)&gt;DX127,0,IF(IFERROR(VLOOKUP(EC$4,Transactions!$C$39:$N$42,8,FALSE),0)&gt;DX127,VLOOKUP(EC$4,Transactions!$C$5:$M$23,5,FALSE),VLOOKUP(EC$4,Transactions!$C$5:$M$23,5,FALSE)-IFERROR(VLOOKUP(EC$4,Transactions!$C$39:$N$42,5,FALSE),0)))</f>
        <v>0</v>
      </c>
      <c r="EF127" s="315">
        <f t="shared" si="133"/>
        <v>43270</v>
      </c>
      <c r="EG127" s="88">
        <f>VLOOKUP(EF127,'Price Data'!$B$4:$AD$1048576,MATCH(EK$4,'Price Data'!$B$2:$AE$2,0),FALSE)</f>
        <v>10.77</v>
      </c>
      <c r="EH127" s="5">
        <f t="shared" si="216"/>
        <v>10.77</v>
      </c>
      <c r="EI127" s="79"/>
      <c r="EJ127" s="212">
        <f>IF(EH127&gt;0,(EH127+SUM(EI$11:EI127))/EG$6-1,"N/A")</f>
        <v>4.0892193308550429E-3</v>
      </c>
      <c r="EK127" s="344">
        <f>IF(VLOOKUP(EK$4,Transactions!$C$26:$M$34,7,FALSE)&gt;EF127,0,IF(IFERROR(VLOOKUP(EK$4,Transactions!$C$45:$N164,8,FALSE),0)&gt;EF127,VLOOKUP(EK$4,Transactions!$C$26:$M$34,5,FALSE),VLOOKUP(EK$4,Transactions!$C$26:$M$34,5,FALSE)-IFERROR(VLOOKUP(EK$4,Transactions!$C$45:$N$47,5,FALSE),0)))</f>
        <v>181.2267657992565</v>
      </c>
      <c r="EM127" s="315">
        <f t="shared" si="134"/>
        <v>43270</v>
      </c>
      <c r="EN127" s="88">
        <f>VLOOKUP(EM127,'Price Data'!$B$4:$AD$1048576,MATCH(ER$4,'Price Data'!$B$2:$AE$2,0),FALSE)</f>
        <v>85.99</v>
      </c>
      <c r="EO127" s="5">
        <f t="shared" si="217"/>
        <v>85.99</v>
      </c>
      <c r="EP127" s="79"/>
      <c r="EQ127" s="212">
        <f>IF(EO127&gt;0,(EO127+SUM(EP$11:EP127))/EN$6-1,"N/A")</f>
        <v>6.1081824432729359E-3</v>
      </c>
      <c r="ER127" s="344">
        <f>IF(VLOOKUP(ER$4,Transactions!$C$26:$M$34,7,FALSE)&gt;EM127,0,IF(IFERROR(VLOOKUP(ER$4,Transactions!$C$45:$N164,8,FALSE),0)&gt;EM127,VLOOKUP(ER$4,Transactions!$C$26:$M$34,5,FALSE),VLOOKUP(ER$4,Transactions!$C$26:$M$34,5,FALSE)-IFERROR(VLOOKUP(ER$4,Transactions!$C$45:$N$47,5,FALSE),0)))</f>
        <v>0</v>
      </c>
      <c r="ET127" s="315">
        <f t="shared" si="135"/>
        <v>43270</v>
      </c>
      <c r="EU127" s="88">
        <f>VLOOKUP(ET127,'Price Data'!$B$4:$AD$1048576,MATCH(EY$4,'Price Data'!$B$2:$AE$2,0),FALSE)</f>
        <v>83.45</v>
      </c>
      <c r="EV127" s="5">
        <f t="shared" si="218"/>
        <v>83.45</v>
      </c>
      <c r="EW127" s="79"/>
      <c r="EX127" s="212">
        <f>IF(EV127&gt;0,(EV127+SUM(EW$11:EW127))/EU$6-1,"N/A")</f>
        <v>-3.1296487012243968E-2</v>
      </c>
      <c r="EY127" s="344">
        <f>IF(VLOOKUP(EY$4,Transactions!$C$26:$M$34,7,FALSE)&gt;ET127,0,IF(IFERROR(VLOOKUP(EY$4,Transactions!$C$45:$N164,8,FALSE),0)&gt;ET127,VLOOKUP(EY$4,Transactions!$C$26:$M$34,5,FALSE),VLOOKUP(EY$4,Transactions!$C$26:$M$34,5,FALSE)-IFERROR(VLOOKUP(EY$4,Transactions!$C$45:$N$47,5,FALSE),0)))</f>
        <v>12.608879734523402</v>
      </c>
      <c r="FA127" s="315">
        <f t="shared" si="136"/>
        <v>43270</v>
      </c>
      <c r="FB127" s="88">
        <f>VLOOKUP(FA127,'Price Data'!$B$4:$AD$1048576,MATCH(FF$4,'Price Data'!$B$2:$AE$2,0),FALSE)</f>
        <v>49.79</v>
      </c>
      <c r="FC127" s="5">
        <f t="shared" si="219"/>
        <v>49.79</v>
      </c>
      <c r="FD127" s="79"/>
      <c r="FE127" s="212">
        <f>IF(FC127&gt;0,(FC127+SUM(FD$11:FD127))/FB$6-1,"N/A")</f>
        <v>-1.8080748976009531E-2</v>
      </c>
      <c r="FF127" s="344">
        <f>IF(VLOOKUP(FF$4,Transactions!$C$26:$M$34,7,FALSE)&gt;FA127,0,IF(IFERROR(VLOOKUP(FF$4,Transactions!$C$45:$N164,8,FALSE),0)&gt;FA127,VLOOKUP(FF$4,Transactions!$C$26:$M$34,5,FALSE),VLOOKUP(FF$4,Transactions!$C$26:$M$34,5,FALSE)-IFERROR(VLOOKUP(FF$4,Transactions!$C$45:$N$47,5,FALSE),0)))</f>
        <v>20.356738833625901</v>
      </c>
      <c r="FH127" s="315">
        <f t="shared" si="137"/>
        <v>43270</v>
      </c>
      <c r="FI127" s="88">
        <f>VLOOKUP(FH127,'Price Data'!$B$4:$AD$1048576,MATCH(FM$4,'Price Data'!$B$2:$AE$2,0),FALSE)</f>
        <v>24.21</v>
      </c>
      <c r="FJ127" s="5">
        <f t="shared" si="220"/>
        <v>24.21</v>
      </c>
      <c r="FK127" s="79"/>
      <c r="FL127" s="212">
        <f>IF(FJ127&gt;0,(FJ127+SUM(FK$11:FK127))/FI$6-1,"N/A")</f>
        <v>3.5318275154003764E-3</v>
      </c>
      <c r="FM127" s="344">
        <f>IF(VLOOKUP(FM$4,Transactions!$C$26:$M$34,7,FALSE)&gt;FH127,0,IF(IFERROR(VLOOKUP(FM$4,Transactions!$C$45:$N164,8,FALSE),0)&gt;FH127,VLOOKUP(FM$4,Transactions!$C$26:$M$34,5,FALSE),VLOOKUP(FM$4,Transactions!$C$26:$M$34,5,FALSE)-IFERROR(VLOOKUP(FM$4,Transactions!$C$45:$N$47,5,FALSE),0)))</f>
        <v>64.516221765913755</v>
      </c>
      <c r="FO127" s="315">
        <f t="shared" si="138"/>
        <v>43270</v>
      </c>
      <c r="FP127" s="88">
        <f>VLOOKUP(FO127,'Price Data'!$B$4:$AD$1048576,MATCH(FT$4,'Price Data'!$B$2:$AE$2,0),FALSE)</f>
        <v>102.145</v>
      </c>
      <c r="FQ127" s="5">
        <f t="shared" si="221"/>
        <v>102.145</v>
      </c>
      <c r="FR127" s="79"/>
      <c r="FS127" s="212">
        <f>IF(FQ127&gt;0,(FQ127+SUM(FR$11:FR127))/FP$6-1,"N/A")</f>
        <v>-2.3965141612200425E-2</v>
      </c>
      <c r="FT127" s="344">
        <f>IF(VLOOKUP(FT$4,Transactions!$C$26:$M$34,7,FALSE)&gt;FO127,0,IF(IFERROR(VLOOKUP(FT$4,Transactions!$C$45:$N164,8,FALSE),0)&gt;FO127,VLOOKUP(FT$4,Transactions!$C$26:$M$34,5,FALSE),VLOOKUP(FT$4,Transactions!$C$26:$M$34,5,FALSE)-IFERROR(VLOOKUP(FT$4,Transactions!$C$45:$N$47,5,FALSE),0)))</f>
        <v>4.6685611442644692</v>
      </c>
      <c r="FV127" s="315">
        <f t="shared" si="139"/>
        <v>43270</v>
      </c>
      <c r="FW127" s="88">
        <f>VLOOKUP(FV127,'Price Data'!$B$4:$AD$1048576,MATCH(GA$4,'Price Data'!$B$2:$AE$2,0),FALSE)</f>
        <v>106.18</v>
      </c>
      <c r="FX127" s="5">
        <f t="shared" si="222"/>
        <v>0</v>
      </c>
      <c r="FY127" s="79"/>
      <c r="FZ127" s="212" t="str">
        <f>IF(FX127&gt;0,(FX127+SUM(FY$11:FY127))/FW$6-1,"N/A")</f>
        <v>N/A</v>
      </c>
      <c r="GA127" s="344">
        <f>IF(VLOOKUP(GA$4,Transactions!$C$26:$M$34,7,FALSE)&gt;FV127,0,IF(IFERROR(VLOOKUP(GA$4,Transactions!$C$45:$N164,8,FALSE),0)&gt;FV127,VLOOKUP(GA$4,Transactions!$C$26:$M$34,5,FALSE),VLOOKUP(GA$4,Transactions!$C$26:$M$34,5,FALSE)-IFERROR(VLOOKUP(GA$4,Transactions!$C$45:$N$47,5,FALSE),0)))</f>
        <v>0</v>
      </c>
      <c r="GD127" s="315">
        <f t="shared" si="140"/>
        <v>43270</v>
      </c>
      <c r="GE127" s="88">
        <f>VLOOKUP(GD127,'Price Data'!$B$4:$AD$1048576,MATCH(GI$4,'Price Data'!$B$2:$AE$2,0),FALSE)</f>
        <v>1648.11</v>
      </c>
      <c r="GF127" s="5">
        <f t="shared" si="223"/>
        <v>1648.11</v>
      </c>
      <c r="GH127" s="212">
        <f>IF(GF127&gt;0,(GF127+SUM(GG$11:GG127))/GE$6-1,"N/A")</f>
        <v>4.1282056142079915E-2</v>
      </c>
      <c r="GI127" s="374">
        <v>0.5</v>
      </c>
      <c r="GK127" s="315">
        <f t="shared" si="141"/>
        <v>43270</v>
      </c>
      <c r="GL127" s="88">
        <f>VLOOKUP(GK127,'Price Data'!$B$4:$AD$1048576,MATCH(GP$4,'Price Data'!$B$2:$AE$2,0),FALSE)</f>
        <v>2111.44</v>
      </c>
      <c r="GM127" s="5">
        <f t="shared" si="112"/>
        <v>2111.44</v>
      </c>
      <c r="GN127" s="79"/>
      <c r="GO127" s="212">
        <f>IF(GM127&gt;0,(GM127+SUM(GN$11:GN127))/GL$6-1,"N/A")</f>
        <v>3.7985214766218522E-3</v>
      </c>
      <c r="GP127" s="374">
        <v>0.2</v>
      </c>
      <c r="GR127" s="315">
        <f t="shared" si="142"/>
        <v>43270</v>
      </c>
      <c r="GS127" s="88">
        <f>VLOOKUP(GR127,'Price Data'!$B$4:$AD$1048576,MATCH(GW$4,'Price Data'!$B$2:$AE$2,0),FALSE)</f>
        <v>2008.53</v>
      </c>
      <c r="GT127" s="5">
        <f t="shared" si="224"/>
        <v>2008.53</v>
      </c>
      <c r="GV127" s="212">
        <f>IF(GT127&gt;0,(GT127+SUM(GU$11:GU127))/GS$6-1,"N/A")</f>
        <v>-1.8491279680605155E-2</v>
      </c>
      <c r="GW127" s="374">
        <v>0.3</v>
      </c>
    </row>
    <row r="128" spans="1:205" x14ac:dyDescent="0.25">
      <c r="A128">
        <v>118</v>
      </c>
      <c r="B128" s="315">
        <f>'Price Data'!B122</f>
        <v>43271</v>
      </c>
      <c r="C128" s="200">
        <f t="shared" si="143"/>
        <v>22500.676546208604</v>
      </c>
      <c r="D128" s="200">
        <f t="shared" si="113"/>
        <v>0</v>
      </c>
      <c r="E128" s="200">
        <f t="shared" si="198"/>
        <v>6050.8617483302633</v>
      </c>
      <c r="F128" s="200">
        <f t="shared" si="114"/>
        <v>0</v>
      </c>
      <c r="I128" s="315">
        <f t="shared" si="115"/>
        <v>43271</v>
      </c>
      <c r="J128" s="88">
        <f>VLOOKUP(I128,'Price Data'!$B$4:$AD$1048576,MATCH(N$4,'Price Data'!$B$2:$AE$2,0),FALSE)</f>
        <v>71.599999999999994</v>
      </c>
      <c r="K128" s="5">
        <f t="shared" si="86"/>
        <v>0</v>
      </c>
      <c r="M128" s="212" t="str">
        <f>IF(K128&gt;0,(K128+SUM(L$11:L128))/J$6-1,"N/A")</f>
        <v>N/A</v>
      </c>
      <c r="N128" s="344">
        <f>IF(VLOOKUP(N$4,Transactions!$C$5:$M$23,7,FALSE)&gt;I128,0,IF(IFERROR(VLOOKUP(N$4,Transactions!$C$39:$N$42,8,FALSE),0)&gt;I128,VLOOKUP(N$4,Transactions!$C$5:$M$23,5,FALSE),VLOOKUP(N$4,Transactions!$C$5:$M$23,5,FALSE)-IFERROR(VLOOKUP(N$4,Transactions!$C$39:$N$42,5,FALSE),0)))</f>
        <v>0</v>
      </c>
      <c r="P128" s="315">
        <f t="shared" si="116"/>
        <v>43271</v>
      </c>
      <c r="Q128" s="88">
        <f>VLOOKUP(P128,'Price Data'!$B$4:$AD$1048576,MATCH(U$4,'Price Data'!$B$2:$AE$2,0),FALSE)</f>
        <v>58.3</v>
      </c>
      <c r="R128" s="5">
        <f t="shared" si="199"/>
        <v>58.3</v>
      </c>
      <c r="T128" s="212">
        <f>IF(R128&gt;0,(R128+SUM(S$11:S128))/Q$6-1,"N/A")</f>
        <v>3.2246696035242328E-2</v>
      </c>
      <c r="U128" s="344">
        <f>IF(VLOOKUP(U$4,Transactions!$C$5:$M$23,7,FALSE)&gt;P128,0,IF(IFERROR(VLOOKUP(U$4,Transactions!$C$39:$N$42,8,FALSE),0)&gt;P128,VLOOKUP(U$4,Transactions!$C$5:$M$23,5,FALSE),VLOOKUP(U$4,Transactions!$C$5:$M$23,5,FALSE)-IFERROR(VLOOKUP(U$4,Transactions!$C$39:$N$42,5,FALSE),0)))</f>
        <v>20</v>
      </c>
      <c r="W128" s="315">
        <f t="shared" si="117"/>
        <v>43271</v>
      </c>
      <c r="X128" s="88">
        <f>VLOOKUP(W128,'Price Data'!$B$4:$AD$1048576,MATCH(AB$4,'Price Data'!$B$2:$AE$2,0),FALSE)</f>
        <v>107.15</v>
      </c>
      <c r="Y128" s="5">
        <f t="shared" si="200"/>
        <v>107.15</v>
      </c>
      <c r="Z128" s="79"/>
      <c r="AA128" s="212">
        <f>IF(Y128&gt;0,(Y128+SUM(Z$11:Z128))/X$6-1,"N/A")</f>
        <v>6.2890586251364011E-2</v>
      </c>
      <c r="AB128" s="344">
        <f>IF(VLOOKUP(AB$4,Transactions!$C$5:$M$23,7,FALSE)&gt;W128,0,IF(IFERROR(VLOOKUP(AB$4,Transactions!$C$39:$N$42,8,FALSE),0)&gt;W128,VLOOKUP(AB$4,Transactions!$C$5:$M$23,5,FALSE),VLOOKUP(AB$4,Transactions!$C$5:$M$23,5,FALSE)-IFERROR(VLOOKUP(AB$4,Transactions!$C$39:$N$42,5,FALSE),0)))</f>
        <v>12</v>
      </c>
      <c r="AD128" s="315">
        <f t="shared" si="118"/>
        <v>43271</v>
      </c>
      <c r="AE128" s="88">
        <f>VLOOKUP(AD128,'Price Data'!$B$4:$AD$1048576,MATCH(AI$4,'Price Data'!$B$2:$AE$2,0),FALSE)</f>
        <v>70.13</v>
      </c>
      <c r="AF128" s="5">
        <f t="shared" si="201"/>
        <v>70.13</v>
      </c>
      <c r="AG128" s="79"/>
      <c r="AH128" s="212">
        <f>IF(AF128&gt;0,(AF128+SUM(AG$11:AG128))/AE$6-1,"N/A")</f>
        <v>-3.4279446044152118E-2</v>
      </c>
      <c r="AI128" s="344">
        <f>IF(VLOOKUP(AI$4,Transactions!$C$5:$M$23,7,FALSE)&gt;AD128,0,IF(IFERROR(VLOOKUP(AI$4,Transactions!$C$39:$N$42,8,FALSE),0)&gt;AD128,VLOOKUP(AI$4,Transactions!$C$5:$M$23,5,FALSE),VLOOKUP(AI$4,Transactions!$C$5:$M$23,5,FALSE)-IFERROR(VLOOKUP(AI$4,Transactions!$C$39:$N$42,5,FALSE),0)))</f>
        <v>16</v>
      </c>
      <c r="AK128" s="315">
        <f t="shared" si="119"/>
        <v>43271</v>
      </c>
      <c r="AL128" s="88">
        <f>VLOOKUP(AK128,'Price Data'!$B$4:$AD$1048576,MATCH(AP$4,'Price Data'!$B$2:$AE$2,0),FALSE)</f>
        <v>487.45</v>
      </c>
      <c r="AM128" s="5">
        <f t="shared" si="202"/>
        <v>487.45</v>
      </c>
      <c r="AN128" s="79"/>
      <c r="AO128" s="212">
        <f>IF(AM128&gt;0,(AM128+SUM(AN$11:AN128))/AL$6-1,"N/A")</f>
        <v>0.16933742743367075</v>
      </c>
      <c r="AP128" s="344">
        <f>IF(VLOOKUP(AP$4,Transactions!$C$5:$M$23,7,FALSE)&gt;AK128,0,IF(IFERROR(VLOOKUP(AP$4,Transactions!$C$39:$N$42,8,FALSE),0)&gt;AK128,VLOOKUP(AP$4,Transactions!$C$5:$M$23,5,FALSE),VLOOKUP(AP$4,Transactions!$C$5:$M$23,5,FALSE)-IFERROR(VLOOKUP(AP$4,Transactions!$C$39:$N$42,5,FALSE),0)))</f>
        <v>3</v>
      </c>
      <c r="AR128" s="315">
        <f t="shared" si="120"/>
        <v>43271</v>
      </c>
      <c r="AS128" s="88">
        <f>VLOOKUP(AR128,'Price Data'!$B$4:$AD$1048576,MATCH(AW$4,'Price Data'!$B$2:$AE$2,0),FALSE)</f>
        <v>98.25</v>
      </c>
      <c r="AT128" s="5">
        <f t="shared" si="203"/>
        <v>98.25</v>
      </c>
      <c r="AU128" s="79"/>
      <c r="AV128" s="212">
        <f>IF(AT128&gt;0,(AT128+SUM(AU$11:AU128))/AS$6-1,"N/A")</f>
        <v>4.6518987341772178E-2</v>
      </c>
      <c r="AW128" s="344">
        <f>IF(VLOOKUP(AW$4,Transactions!$C$5:$M$23,7,FALSE)&gt;AR128,0,IF(IFERROR(VLOOKUP(AW$4,Transactions!$C$39:$N$42,8,FALSE),0)&gt;AR128,VLOOKUP(AW$4,Transactions!$C$5:$M$23,5,FALSE),VLOOKUP(AW$4,Transactions!$C$5:$M$23,5,FALSE)-IFERROR(VLOOKUP(AW$4,Transactions!$C$39:$N$42,5,FALSE),0)))</f>
        <v>10</v>
      </c>
      <c r="AY128" s="315">
        <f t="shared" si="121"/>
        <v>43271</v>
      </c>
      <c r="AZ128" s="88">
        <f>VLOOKUP(AY128,'Price Data'!$B$4:$AD$1048576,MATCH(BD$4,'Price Data'!$B$2:$AE$2,0),FALSE)</f>
        <v>138.94</v>
      </c>
      <c r="BA128" s="5">
        <f t="shared" si="204"/>
        <v>138.94</v>
      </c>
      <c r="BB128" s="79"/>
      <c r="BC128" s="212">
        <f>IF(BA128&gt;0,(BA128+SUM(BB$11:BB128))/AZ$6-1,"N/A")</f>
        <v>0.19879206212251943</v>
      </c>
      <c r="BD128" s="344">
        <f>IF(VLOOKUP(BD$4,Transactions!$C$5:$M$23,7,FALSE)&gt;AY128,0,IF(IFERROR(VLOOKUP(BD$4,Transactions!$C$39:$N$42,8,FALSE),0)&gt;AY128,VLOOKUP(BD$4,Transactions!$C$5:$M$23,5,FALSE),VLOOKUP(BD$4,Transactions!$C$5:$M$23,5,FALSE)-IFERROR(VLOOKUP(BD$4,Transactions!$C$39:$N$42,5,FALSE),0)))</f>
        <v>9</v>
      </c>
      <c r="BF128" s="315">
        <f t="shared" si="122"/>
        <v>43271</v>
      </c>
      <c r="BG128" s="88">
        <f>VLOOKUP(BF128,'Price Data'!$B$4:$AD$1048576,MATCH(BK$4,'Price Data'!$B$2:$AE$2,0),FALSE)</f>
        <v>54.25</v>
      </c>
      <c r="BH128" s="5">
        <f t="shared" si="205"/>
        <v>54.25</v>
      </c>
      <c r="BI128" s="79"/>
      <c r="BJ128" s="212">
        <f>IF(BH128&gt;0,(BH128+SUM(BI$11:BI128))/BG$6-1,"N/A")</f>
        <v>-0.10166449086161888</v>
      </c>
      <c r="BK128" s="344">
        <f>IF(VLOOKUP(BK$4,Transactions!$C$5:$M$23,7,FALSE)&gt;BF128,0,IF(IFERROR(VLOOKUP(BK$4,Transactions!$C$39:$N$42,8,FALSE),0)&gt;BF128,VLOOKUP(BK$4,Transactions!$C$5:$M$23,5,FALSE),VLOOKUP(BK$4,Transactions!$C$5:$M$23,5,FALSE)-IFERROR(VLOOKUP(BK$4,Transactions!$C$39:$N$42,5,FALSE),0)))</f>
        <v>10</v>
      </c>
      <c r="BM128" s="315">
        <f t="shared" si="123"/>
        <v>43271</v>
      </c>
      <c r="BN128" s="88">
        <f>VLOOKUP(BM128,'Price Data'!$B$4:$AD$1048576,MATCH(BR$4,'Price Data'!$B$2:$AE$2,0),FALSE)</f>
        <v>48.58</v>
      </c>
      <c r="BO128" s="5">
        <f t="shared" si="206"/>
        <v>48.58</v>
      </c>
      <c r="BP128" s="79"/>
      <c r="BQ128" s="212">
        <f>IF(BO128&gt;0,(BO128+SUM(BP$11:BP128))/BN$6-1,"N/A")</f>
        <v>-4.3818466353677699E-2</v>
      </c>
      <c r="BR128" s="344">
        <f>IF(VLOOKUP(BR$4,Transactions!$C$5:$M$23,7,FALSE)&gt;BM128,0,IF(IFERROR(VLOOKUP(BR$4,Transactions!$C$39:$N$42,8,FALSE),0)&gt;BM128,VLOOKUP(BR$4,Transactions!$C$5:$M$23,5,FALSE),VLOOKUP(BR$4,Transactions!$C$5:$M$23,5,FALSE)-IFERROR(VLOOKUP(BR$4,Transactions!$C$39:$N$42,5,FALSE),0)))</f>
        <v>12</v>
      </c>
      <c r="BT128" s="315">
        <f t="shared" si="124"/>
        <v>43271</v>
      </c>
      <c r="BU128" s="88">
        <f>VLOOKUP(BT128,'Price Data'!$B$4:$AD$1048576,MATCH(BY$4,'Price Data'!$B$2:$AE$2,0),FALSE)</f>
        <v>91.3</v>
      </c>
      <c r="BV128" s="5">
        <f t="shared" si="207"/>
        <v>91.3</v>
      </c>
      <c r="BW128" s="79"/>
      <c r="BX128" s="212">
        <f>IF(BV128&gt;0,(BV128+SUM(BW$11:BW128))/BU$6-1,"N/A")</f>
        <v>1.7713719881174983E-2</v>
      </c>
      <c r="BY128" s="344">
        <f>IF(VLOOKUP(BY$4,Transactions!$C$5:$M$23,7,FALSE)&gt;BT128,0,IF(IFERROR(VLOOKUP(BY$4,Transactions!$C$39:$N$42,8,FALSE),0)&gt;BT128,VLOOKUP(BY$4,Transactions!$C$5:$M$23,5,FALSE),VLOOKUP(BY$4,Transactions!$C$5:$M$23,5,FALSE)-IFERROR(VLOOKUP(BY$4,Transactions!$C$39:$N$42,5,FALSE),0)))</f>
        <v>11</v>
      </c>
      <c r="CA128" s="315">
        <f t="shared" si="125"/>
        <v>43271</v>
      </c>
      <c r="CB128" s="88">
        <f>VLOOKUP(CA128,'Price Data'!$B$4:$AD$1048576,MATCH(CF$4,'Price Data'!$B$2:$AE$2,0),FALSE)</f>
        <v>231.5</v>
      </c>
      <c r="CC128" s="5">
        <f t="shared" si="208"/>
        <v>231.5</v>
      </c>
      <c r="CD128" s="79"/>
      <c r="CE128" s="212">
        <f>IF(CC128&gt;0,(CC128+SUM(CD$11:CD128))/CB$6-1,"N/A")</f>
        <v>1.8331364571028574E-2</v>
      </c>
      <c r="CF128" s="344">
        <f>IF(VLOOKUP(CF$4,Transactions!$C$5:$M$23,7,FALSE)&gt;CA128,0,IF(IFERROR(VLOOKUP(CF$4,Transactions!$C$39:$N$42,8,FALSE),0)&gt;CA128,VLOOKUP(CF$4,Transactions!$C$5:$M$23,5,FALSE),VLOOKUP(CF$4,Transactions!$C$5:$M$23,5,FALSE)-IFERROR(VLOOKUP(CF$4,Transactions!$C$39:$N$42,5,FALSE),0)))</f>
        <v>6</v>
      </c>
      <c r="CH128" s="315">
        <f t="shared" si="126"/>
        <v>43271</v>
      </c>
      <c r="CI128" s="88">
        <f>VLOOKUP(CH128,'Price Data'!$B$4:$AD$1048576,MATCH(CM$4,'Price Data'!$B$2:$AE$2,0),FALSE)</f>
        <v>85.95</v>
      </c>
      <c r="CJ128" s="5">
        <f t="shared" si="209"/>
        <v>85.95</v>
      </c>
      <c r="CK128" s="79"/>
      <c r="CL128" s="212">
        <f>IF(CJ128&gt;0,(CJ128+SUM(CK$11:CK128))/CI$6-1,"N/A")</f>
        <v>0.16748166259168706</v>
      </c>
      <c r="CM128" s="344">
        <f>IF(VLOOKUP(CM$4,Transactions!$C$5:$M$23,7,FALSE)&gt;CH128,0,IF(IFERROR(VLOOKUP(CM$4,Transactions!$C$39:$N$42,8,FALSE),0)&gt;CH128,VLOOKUP(CM$4,Transactions!$C$5:$M$23,5,FALSE),VLOOKUP(CM$4,Transactions!$C$5:$M$23,5,FALSE)-IFERROR(VLOOKUP(CM$4,Transactions!$C$39:$N$42,5,FALSE),0)))</f>
        <v>19</v>
      </c>
      <c r="CO128" s="315">
        <f t="shared" si="127"/>
        <v>43271</v>
      </c>
      <c r="CP128" s="88">
        <f>VLOOKUP(CO128,'Price Data'!$B$4:$AD$1048576,MATCH(CT$4,'Price Data'!$B$2:$AE$2,0),FALSE)</f>
        <v>141.30000000000001</v>
      </c>
      <c r="CQ128" s="5">
        <f t="shared" si="210"/>
        <v>141.30000000000001</v>
      </c>
      <c r="CR128" s="79"/>
      <c r="CS128" s="212">
        <f>IF(CQ128&gt;0,(CQ128+SUM(CR$11:CR128))/CP$6-1,"N/A")</f>
        <v>0.26023495906016403</v>
      </c>
      <c r="CT128" s="344">
        <f>IF(VLOOKUP(CT$4,Transactions!$C$5:$M$23,7,FALSE)&gt;CO128,0,IF(IFERROR(VLOOKUP(CT$4,Transactions!$C$39:$N$42,8,FALSE),0)&gt;CO128,VLOOKUP(CT$4,Transactions!$C$5:$M$23,5,FALSE),VLOOKUP(CT$4,Transactions!$C$5:$M$23,5,FALSE)-IFERROR(VLOOKUP(CT$4,Transactions!$C$39:$N$42,5,FALSE),0)))</f>
        <v>7</v>
      </c>
      <c r="CV128" s="315">
        <f t="shared" si="128"/>
        <v>43271</v>
      </c>
      <c r="CW128" s="88">
        <f>VLOOKUP(CV128,'Price Data'!$B$4:$AD$1048576,MATCH(DA$4,'Price Data'!$B$2:$AE$2,0),FALSE)</f>
        <v>195.20500000000001</v>
      </c>
      <c r="CX128" s="5">
        <f t="shared" si="211"/>
        <v>195.20500000000001</v>
      </c>
      <c r="CY128" s="79"/>
      <c r="CZ128" s="212">
        <f>IF(CX128&gt;0,(CX128+SUM(CY$11:CY128))/CW$6-1,"N/A")</f>
        <v>3.9939397161235402E-2</v>
      </c>
      <c r="DA128" s="344">
        <f>IF(VLOOKUP(DA$4,Transactions!$C$5:$M$23,7,FALSE)&gt;CV128,0,IF(IFERROR(VLOOKUP(DA$4,Transactions!$C$39:$N$42,8,FALSE),0)&gt;CV128,VLOOKUP(DA$4,Transactions!$C$5:$M$23,5,FALSE),VLOOKUP(DA$4,Transactions!$C$5:$M$23,5,FALSE)-IFERROR(VLOOKUP(DA$4,Transactions!$C$39:$N$42,5,FALSE),0)))</f>
        <v>9.4038062835574934</v>
      </c>
      <c r="DC128" s="315">
        <f t="shared" si="129"/>
        <v>43271</v>
      </c>
      <c r="DD128" s="88">
        <f>VLOOKUP(DC128,'Price Data'!$B$4:$AD$1048576,MATCH(DH$4,'Price Data'!$B$2:$AE$2,0),FALSE)</f>
        <v>165.66</v>
      </c>
      <c r="DE128" s="5">
        <f t="shared" si="212"/>
        <v>165.66</v>
      </c>
      <c r="DF128" s="79"/>
      <c r="DG128" s="212">
        <f>IF(DE128&gt;0,(DE128+SUM(DF$11:DF128))/DD$6-1,"N/A")</f>
        <v>5.1432003540494486E-2</v>
      </c>
      <c r="DH128" s="344">
        <f>IF(VLOOKUP(DH$4,Transactions!$C$5:$M$23,7,FALSE)&gt;DC128,0,IF(IFERROR(VLOOKUP(DH$4,Transactions!$C$39:$N$42,8,FALSE),0)&gt;DC128,VLOOKUP(DH$4,Transactions!$C$5:$M$23,5,FALSE),VLOOKUP(DH$4,Transactions!$C$5:$M$23,5,FALSE)-IFERROR(VLOOKUP(DH$4,Transactions!$C$39:$N$42,5,FALSE),0)))</f>
        <v>17.508490526540918</v>
      </c>
      <c r="DJ128" s="315">
        <f t="shared" si="130"/>
        <v>43271</v>
      </c>
      <c r="DK128" s="88">
        <f>VLOOKUP(DJ128,'Price Data'!$B$4:$AD$1048576,MATCH(DO$4,'Price Data'!$B$2:$AE$2,0),FALSE)</f>
        <v>251.43</v>
      </c>
      <c r="DL128" s="5">
        <f t="shared" si="213"/>
        <v>251.43</v>
      </c>
      <c r="DN128" s="212">
        <f>IF(DL128&gt;0,(DL128+SUM(DM$11:DM128))/DK$6-1,"N/A")</f>
        <v>9.7799511002445438E-3</v>
      </c>
      <c r="DO128" s="344">
        <f>IF(VLOOKUP(DO$4,Transactions!$C$5:$M$23,7,FALSE)&gt;DJ128,0,IF(IFERROR(VLOOKUP(DO$4,Transactions!$C$39:$N$42,8,FALSE),0)&gt;DJ128,VLOOKUP(DO$4,Transactions!$C$5:$M$23,5,FALSE),VLOOKUP(DO$4,Transactions!$C$5:$M$23,5,FALSE)-IFERROR(VLOOKUP(DO$4,Transactions!$C$39:$N$42,5,FALSE),0)))</f>
        <v>8</v>
      </c>
      <c r="DQ128" s="315">
        <f t="shared" si="131"/>
        <v>43271</v>
      </c>
      <c r="DR128" s="88">
        <f>VLOOKUP(DQ128,'Price Data'!$B$4:$AD$1048576,MATCH(DV$4,'Price Data'!$B$2:$AE$2,0),FALSE)</f>
        <v>101.87</v>
      </c>
      <c r="DS128" s="5">
        <f t="shared" si="214"/>
        <v>101.87</v>
      </c>
      <c r="DT128" s="79"/>
      <c r="DU128" s="212">
        <f>IF(DS128&gt;0,(DS128+SUM(DT$11:DT128))/DR$6-1,"N/A")</f>
        <v>0.20072480710778584</v>
      </c>
      <c r="DV128" s="344">
        <f>IF(VLOOKUP(DV$4,Transactions!$C$5:$M$23,7,FALSE)&gt;DQ128,0,IF(IFERROR(VLOOKUP(DV$4,Transactions!$C$39:$N$42,8,FALSE),0)&gt;DQ128,VLOOKUP(DV$4,Transactions!$C$5:$M$23,5,FALSE),VLOOKUP(DV$4,Transactions!$C$5:$M$23,5,FALSE)-IFERROR(VLOOKUP(DV$4,Transactions!$C$39:$N$42,5,FALSE),0)))</f>
        <v>23</v>
      </c>
      <c r="DX128" s="315">
        <f t="shared" si="132"/>
        <v>43271</v>
      </c>
      <c r="DY128" s="88">
        <f>VLOOKUP(DX128,'Price Data'!$B$4:$AD$1048576,MATCH(EC$4,'Price Data'!$B$2:$AE$2,0),FALSE)</f>
        <v>74.72</v>
      </c>
      <c r="DZ128" s="5">
        <f t="shared" si="215"/>
        <v>0</v>
      </c>
      <c r="EA128" s="79"/>
      <c r="EB128" s="212" t="str">
        <f>IF(DZ128&gt;0,(DZ128+SUM(EA$11:EA128))/DY$6-1,"N/A")</f>
        <v>N/A</v>
      </c>
      <c r="EC128" s="344">
        <f>IF(VLOOKUP(EC$4,Transactions!$C$5:$M$23,7,FALSE)&gt;DX128,0,IF(IFERROR(VLOOKUP(EC$4,Transactions!$C$39:$N$42,8,FALSE),0)&gt;DX128,VLOOKUP(EC$4,Transactions!$C$5:$M$23,5,FALSE),VLOOKUP(EC$4,Transactions!$C$5:$M$23,5,FALSE)-IFERROR(VLOOKUP(EC$4,Transactions!$C$39:$N$42,5,FALSE),0)))</f>
        <v>0</v>
      </c>
      <c r="EF128" s="315">
        <f t="shared" si="133"/>
        <v>43271</v>
      </c>
      <c r="EG128" s="88">
        <f>VLOOKUP(EF128,'Price Data'!$B$4:$AD$1048576,MATCH(EK$4,'Price Data'!$B$2:$AE$2,0),FALSE)</f>
        <v>10.77</v>
      </c>
      <c r="EH128" s="5">
        <f t="shared" si="216"/>
        <v>10.77</v>
      </c>
      <c r="EI128" s="79"/>
      <c r="EJ128" s="212">
        <f>IF(EH128&gt;0,(EH128+SUM(EI$11:EI128))/EG$6-1,"N/A")</f>
        <v>4.0892193308550429E-3</v>
      </c>
      <c r="EK128" s="344">
        <f>IF(VLOOKUP(EK$4,Transactions!$C$26:$M$34,7,FALSE)&gt;EF128,0,IF(IFERROR(VLOOKUP(EK$4,Transactions!$C$45:$N165,8,FALSE),0)&gt;EF128,VLOOKUP(EK$4,Transactions!$C$26:$M$34,5,FALSE),VLOOKUP(EK$4,Transactions!$C$26:$M$34,5,FALSE)-IFERROR(VLOOKUP(EK$4,Transactions!$C$45:$N$47,5,FALSE),0)))</f>
        <v>181.2267657992565</v>
      </c>
      <c r="EM128" s="315">
        <f t="shared" si="134"/>
        <v>43271</v>
      </c>
      <c r="EN128" s="88">
        <f>VLOOKUP(EM128,'Price Data'!$B$4:$AD$1048576,MATCH(ER$4,'Price Data'!$B$2:$AE$2,0),FALSE)</f>
        <v>86.08</v>
      </c>
      <c r="EO128" s="5">
        <f t="shared" si="217"/>
        <v>86.08</v>
      </c>
      <c r="EP128" s="79"/>
      <c r="EQ128" s="212">
        <f>IF(EO128&gt;0,(EO128+SUM(EP$11:EP128))/EN$6-1,"N/A")</f>
        <v>7.1395828558329377E-3</v>
      </c>
      <c r="ER128" s="344">
        <f>IF(VLOOKUP(ER$4,Transactions!$C$26:$M$34,7,FALSE)&gt;EM128,0,IF(IFERROR(VLOOKUP(ER$4,Transactions!$C$45:$N165,8,FALSE),0)&gt;EM128,VLOOKUP(ER$4,Transactions!$C$26:$M$34,5,FALSE),VLOOKUP(ER$4,Transactions!$C$26:$M$34,5,FALSE)-IFERROR(VLOOKUP(ER$4,Transactions!$C$45:$N$47,5,FALSE),0)))</f>
        <v>0</v>
      </c>
      <c r="ET128" s="315">
        <f t="shared" si="135"/>
        <v>43271</v>
      </c>
      <c r="EU128" s="88">
        <f>VLOOKUP(ET128,'Price Data'!$B$4:$AD$1048576,MATCH(EY$4,'Price Data'!$B$2:$AE$2,0),FALSE)</f>
        <v>83.23</v>
      </c>
      <c r="EV128" s="5">
        <f t="shared" si="218"/>
        <v>83.23</v>
      </c>
      <c r="EW128" s="79"/>
      <c r="EX128" s="212">
        <f>IF(EV128&gt;0,(EV128+SUM(EW$11:EW128))/EU$6-1,"N/A")</f>
        <v>-3.3813937521455562E-2</v>
      </c>
      <c r="EY128" s="344">
        <f>IF(VLOOKUP(EY$4,Transactions!$C$26:$M$34,7,FALSE)&gt;ET128,0,IF(IFERROR(VLOOKUP(EY$4,Transactions!$C$45:$N165,8,FALSE),0)&gt;ET128,VLOOKUP(EY$4,Transactions!$C$26:$M$34,5,FALSE),VLOOKUP(EY$4,Transactions!$C$26:$M$34,5,FALSE)-IFERROR(VLOOKUP(EY$4,Transactions!$C$45:$N$47,5,FALSE),0)))</f>
        <v>12.608879734523402</v>
      </c>
      <c r="FA128" s="315">
        <f t="shared" si="136"/>
        <v>43271</v>
      </c>
      <c r="FB128" s="88">
        <f>VLOOKUP(FA128,'Price Data'!$B$4:$AD$1048576,MATCH(FF$4,'Price Data'!$B$2:$AE$2,0),FALSE)</f>
        <v>49.84</v>
      </c>
      <c r="FC128" s="5">
        <f t="shared" si="219"/>
        <v>49.84</v>
      </c>
      <c r="FD128" s="79"/>
      <c r="FE128" s="212">
        <f>IF(FC128&gt;0,(FC128+SUM(FD$11:FD128))/FB$6-1,"N/A")</f>
        <v>-1.7105519797152358E-2</v>
      </c>
      <c r="FF128" s="344">
        <f>IF(VLOOKUP(FF$4,Transactions!$C$26:$M$34,7,FALSE)&gt;FA128,0,IF(IFERROR(VLOOKUP(FF$4,Transactions!$C$45:$N165,8,FALSE),0)&gt;FA128,VLOOKUP(FF$4,Transactions!$C$26:$M$34,5,FALSE),VLOOKUP(FF$4,Transactions!$C$26:$M$34,5,FALSE)-IFERROR(VLOOKUP(FF$4,Transactions!$C$45:$N$47,5,FALSE),0)))</f>
        <v>20.356738833625901</v>
      </c>
      <c r="FH128" s="315">
        <f t="shared" si="137"/>
        <v>43271</v>
      </c>
      <c r="FI128" s="88">
        <f>VLOOKUP(FH128,'Price Data'!$B$4:$AD$1048576,MATCH(FM$4,'Price Data'!$B$2:$AE$2,0),FALSE)</f>
        <v>24.175000000000001</v>
      </c>
      <c r="FJ128" s="5">
        <f t="shared" si="220"/>
        <v>24.175000000000001</v>
      </c>
      <c r="FK128" s="79"/>
      <c r="FL128" s="212">
        <f>IF(FJ128&gt;0,(FJ128+SUM(FK$11:FK128))/FI$6-1,"N/A")</f>
        <v>2.094455852156063E-3</v>
      </c>
      <c r="FM128" s="344">
        <f>IF(VLOOKUP(FM$4,Transactions!$C$26:$M$34,7,FALSE)&gt;FH128,0,IF(IFERROR(VLOOKUP(FM$4,Transactions!$C$45:$N165,8,FALSE),0)&gt;FH128,VLOOKUP(FM$4,Transactions!$C$26:$M$34,5,FALSE),VLOOKUP(FM$4,Transactions!$C$26:$M$34,5,FALSE)-IFERROR(VLOOKUP(FM$4,Transactions!$C$45:$N$47,5,FALSE),0)))</f>
        <v>64.516221765913755</v>
      </c>
      <c r="FO128" s="315">
        <f t="shared" si="138"/>
        <v>43271</v>
      </c>
      <c r="FP128" s="88">
        <f>VLOOKUP(FO128,'Price Data'!$B$4:$AD$1048576,MATCH(FT$4,'Price Data'!$B$2:$AE$2,0),FALSE)</f>
        <v>101.82</v>
      </c>
      <c r="FQ128" s="5">
        <f t="shared" si="221"/>
        <v>101.82</v>
      </c>
      <c r="FR128" s="79"/>
      <c r="FS128" s="212">
        <f>IF(FQ128&gt;0,(FQ128+SUM(FR$11:FR128))/FP$6-1,"N/A")</f>
        <v>-2.7043667708629426E-2</v>
      </c>
      <c r="FT128" s="344">
        <f>IF(VLOOKUP(FT$4,Transactions!$C$26:$M$34,7,FALSE)&gt;FO128,0,IF(IFERROR(VLOOKUP(FT$4,Transactions!$C$45:$N165,8,FALSE),0)&gt;FO128,VLOOKUP(FT$4,Transactions!$C$26:$M$34,5,FALSE),VLOOKUP(FT$4,Transactions!$C$26:$M$34,5,FALSE)-IFERROR(VLOOKUP(FT$4,Transactions!$C$45:$N$47,5,FALSE),0)))</f>
        <v>4.6685611442644692</v>
      </c>
      <c r="FV128" s="315">
        <f t="shared" si="139"/>
        <v>43271</v>
      </c>
      <c r="FW128" s="88">
        <f>VLOOKUP(FV128,'Price Data'!$B$4:$AD$1048576,MATCH(GA$4,'Price Data'!$B$2:$AE$2,0),FALSE)</f>
        <v>106.41</v>
      </c>
      <c r="FX128" s="5">
        <f t="shared" si="222"/>
        <v>0</v>
      </c>
      <c r="FY128" s="79"/>
      <c r="FZ128" s="212" t="str">
        <f>IF(FX128&gt;0,(FX128+SUM(FY$11:FY128))/FW$6-1,"N/A")</f>
        <v>N/A</v>
      </c>
      <c r="GA128" s="344">
        <f>IF(VLOOKUP(GA$4,Transactions!$C$26:$M$34,7,FALSE)&gt;FV128,0,IF(IFERROR(VLOOKUP(GA$4,Transactions!$C$45:$N165,8,FALSE),0)&gt;FV128,VLOOKUP(GA$4,Transactions!$C$26:$M$34,5,FALSE),VLOOKUP(GA$4,Transactions!$C$26:$M$34,5,FALSE)-IFERROR(VLOOKUP(GA$4,Transactions!$C$45:$N$47,5,FALSE),0)))</f>
        <v>0</v>
      </c>
      <c r="GD128" s="315">
        <f t="shared" si="140"/>
        <v>43271</v>
      </c>
      <c r="GE128" s="88">
        <f>VLOOKUP(GD128,'Price Data'!$B$4:$AD$1048576,MATCH(GI$4,'Price Data'!$B$2:$AE$2,0),FALSE)</f>
        <v>1652.4469999999999</v>
      </c>
      <c r="GF128" s="5">
        <f t="shared" si="223"/>
        <v>1652.4469999999999</v>
      </c>
      <c r="GH128" s="212">
        <f>IF(GF128&gt;0,(GF128+SUM(GG$11:GG128))/GE$6-1,"N/A")</f>
        <v>4.4022188947225427E-2</v>
      </c>
      <c r="GI128" s="374">
        <v>0.5</v>
      </c>
      <c r="GK128" s="315">
        <f t="shared" si="141"/>
        <v>43271</v>
      </c>
      <c r="GL128" s="88">
        <f>VLOOKUP(GK128,'Price Data'!$B$4:$AD$1048576,MATCH(GP$4,'Price Data'!$B$2:$AE$2,0),FALSE)</f>
        <v>2117.7600000000002</v>
      </c>
      <c r="GM128" s="5">
        <f t="shared" si="112"/>
        <v>2117.7600000000002</v>
      </c>
      <c r="GN128" s="79"/>
      <c r="GO128" s="212">
        <f>IF(GM128&gt;0,(GM128+SUM(GN$11:GN128))/GL$6-1,"N/A")</f>
        <v>6.8031091777795982E-3</v>
      </c>
      <c r="GP128" s="374">
        <v>0.2</v>
      </c>
      <c r="GR128" s="315">
        <f t="shared" si="142"/>
        <v>43271</v>
      </c>
      <c r="GS128" s="88">
        <f>VLOOKUP(GR128,'Price Data'!$B$4:$AD$1048576,MATCH(GW$4,'Price Data'!$B$2:$AE$2,0),FALSE)</f>
        <v>2005.24</v>
      </c>
      <c r="GT128" s="5">
        <f t="shared" si="224"/>
        <v>2005.24</v>
      </c>
      <c r="GV128" s="212">
        <f>IF(GT128&gt;0,(GT128+SUM(GU$11:GU128))/GS$6-1,"N/A")</f>
        <v>-2.0099004578839508E-2</v>
      </c>
      <c r="GW128" s="374">
        <v>0.3</v>
      </c>
    </row>
    <row r="129" spans="1:205" x14ac:dyDescent="0.25">
      <c r="A129">
        <v>119</v>
      </c>
      <c r="B129" s="315">
        <f>'Price Data'!B123</f>
        <v>43272</v>
      </c>
      <c r="C129" s="200">
        <f t="shared" si="143"/>
        <v>22331.043819663086</v>
      </c>
      <c r="D129" s="200">
        <f t="shared" si="113"/>
        <v>0</v>
      </c>
      <c r="E129" s="200">
        <f t="shared" si="198"/>
        <v>6054.9240641314809</v>
      </c>
      <c r="F129" s="200">
        <f t="shared" si="114"/>
        <v>0</v>
      </c>
      <c r="I129" s="315">
        <f t="shared" si="115"/>
        <v>43272</v>
      </c>
      <c r="J129" s="88">
        <f>VLOOKUP(I129,'Price Data'!$B$4:$AD$1048576,MATCH(N$4,'Price Data'!$B$2:$AE$2,0),FALSE)</f>
        <v>71.08</v>
      </c>
      <c r="K129" s="5">
        <f t="shared" si="86"/>
        <v>0</v>
      </c>
      <c r="M129" s="212" t="str">
        <f>IF(K129&gt;0,(K129+SUM(L$11:L129))/J$6-1,"N/A")</f>
        <v>N/A</v>
      </c>
      <c r="N129" s="344">
        <f>IF(VLOOKUP(N$4,Transactions!$C$5:$M$23,7,FALSE)&gt;I129,0,IF(IFERROR(VLOOKUP(N$4,Transactions!$C$39:$N$42,8,FALSE),0)&gt;I129,VLOOKUP(N$4,Transactions!$C$5:$M$23,5,FALSE),VLOOKUP(N$4,Transactions!$C$5:$M$23,5,FALSE)-IFERROR(VLOOKUP(N$4,Transactions!$C$39:$N$42,5,FALSE),0)))</f>
        <v>0</v>
      </c>
      <c r="P129" s="315">
        <f t="shared" si="116"/>
        <v>43272</v>
      </c>
      <c r="Q129" s="88">
        <f>VLOOKUP(P129,'Price Data'!$B$4:$AD$1048576,MATCH(U$4,'Price Data'!$B$2:$AE$2,0),FALSE)</f>
        <v>57.68</v>
      </c>
      <c r="R129" s="5">
        <f t="shared" si="199"/>
        <v>57.68</v>
      </c>
      <c r="T129" s="212">
        <f>IF(R129&gt;0,(R129+SUM(S$11:S129))/Q$6-1,"N/A")</f>
        <v>2.1321585903083751E-2</v>
      </c>
      <c r="U129" s="344">
        <f>IF(VLOOKUP(U$4,Transactions!$C$5:$M$23,7,FALSE)&gt;P129,0,IF(IFERROR(VLOOKUP(U$4,Transactions!$C$39:$N$42,8,FALSE),0)&gt;P129,VLOOKUP(U$4,Transactions!$C$5:$M$23,5,FALSE),VLOOKUP(U$4,Transactions!$C$5:$M$23,5,FALSE)-IFERROR(VLOOKUP(U$4,Transactions!$C$39:$N$42,5,FALSE),0)))</f>
        <v>20</v>
      </c>
      <c r="W129" s="315">
        <f t="shared" si="117"/>
        <v>43272</v>
      </c>
      <c r="X129" s="88">
        <f>VLOOKUP(W129,'Price Data'!$B$4:$AD$1048576,MATCH(AB$4,'Price Data'!$B$2:$AE$2,0),FALSE)</f>
        <v>105.89</v>
      </c>
      <c r="Y129" s="5">
        <f t="shared" si="200"/>
        <v>105.89</v>
      </c>
      <c r="Z129" s="79"/>
      <c r="AA129" s="212">
        <f>IF(Y129&gt;0,(Y129+SUM(Z$11:Z129))/X$6-1,"N/A")</f>
        <v>5.0391826207717427E-2</v>
      </c>
      <c r="AB129" s="344">
        <f>IF(VLOOKUP(AB$4,Transactions!$C$5:$M$23,7,FALSE)&gt;W129,0,IF(IFERROR(VLOOKUP(AB$4,Transactions!$C$39:$N$42,8,FALSE),0)&gt;W129,VLOOKUP(AB$4,Transactions!$C$5:$M$23,5,FALSE),VLOOKUP(AB$4,Transactions!$C$5:$M$23,5,FALSE)-IFERROR(VLOOKUP(AB$4,Transactions!$C$39:$N$42,5,FALSE),0)))</f>
        <v>12</v>
      </c>
      <c r="AD129" s="315">
        <f t="shared" si="118"/>
        <v>43272</v>
      </c>
      <c r="AE129" s="88">
        <f>VLOOKUP(AD129,'Price Data'!$B$4:$AD$1048576,MATCH(AI$4,'Price Data'!$B$2:$AE$2,0),FALSE)</f>
        <v>69.27</v>
      </c>
      <c r="AF129" s="5">
        <f t="shared" si="201"/>
        <v>69.27</v>
      </c>
      <c r="AG129" s="79"/>
      <c r="AH129" s="212">
        <f>IF(AF129&gt;0,(AF129+SUM(AG$11:AG129))/AE$6-1,"N/A")</f>
        <v>-4.6071575483340399E-2</v>
      </c>
      <c r="AI129" s="344">
        <f>IF(VLOOKUP(AI$4,Transactions!$C$5:$M$23,7,FALSE)&gt;AD129,0,IF(IFERROR(VLOOKUP(AI$4,Transactions!$C$39:$N$42,8,FALSE),0)&gt;AD129,VLOOKUP(AI$4,Transactions!$C$5:$M$23,5,FALSE),VLOOKUP(AI$4,Transactions!$C$5:$M$23,5,FALSE)-IFERROR(VLOOKUP(AI$4,Transactions!$C$39:$N$42,5,FALSE),0)))</f>
        <v>16</v>
      </c>
      <c r="AK129" s="315">
        <f t="shared" si="119"/>
        <v>43272</v>
      </c>
      <c r="AL129" s="88">
        <f>VLOOKUP(AK129,'Price Data'!$B$4:$AD$1048576,MATCH(AP$4,'Price Data'!$B$2:$AE$2,0),FALSE)</f>
        <v>487.08</v>
      </c>
      <c r="AM129" s="5">
        <f t="shared" si="202"/>
        <v>487.08</v>
      </c>
      <c r="AN129" s="79"/>
      <c r="AO129" s="212">
        <f>IF(AM129&gt;0,(AM129+SUM(AN$11:AN129))/AL$6-1,"N/A")</f>
        <v>0.16844983927457657</v>
      </c>
      <c r="AP129" s="344">
        <f>IF(VLOOKUP(AP$4,Transactions!$C$5:$M$23,7,FALSE)&gt;AK129,0,IF(IFERROR(VLOOKUP(AP$4,Transactions!$C$39:$N$42,8,FALSE),0)&gt;AK129,VLOOKUP(AP$4,Transactions!$C$5:$M$23,5,FALSE),VLOOKUP(AP$4,Transactions!$C$5:$M$23,5,FALSE)-IFERROR(VLOOKUP(AP$4,Transactions!$C$39:$N$42,5,FALSE),0)))</f>
        <v>3</v>
      </c>
      <c r="AR129" s="315">
        <f t="shared" si="120"/>
        <v>43272</v>
      </c>
      <c r="AS129" s="88">
        <f>VLOOKUP(AR129,'Price Data'!$B$4:$AD$1048576,MATCH(AW$4,'Price Data'!$B$2:$AE$2,0),FALSE)</f>
        <v>95.55</v>
      </c>
      <c r="AT129" s="5">
        <f t="shared" si="203"/>
        <v>95.55</v>
      </c>
      <c r="AU129" s="79"/>
      <c r="AV129" s="212">
        <f>IF(AT129&gt;0,(AT129+SUM(AU$11:AU129))/AS$6-1,"N/A")</f>
        <v>1.8037974683544178E-2</v>
      </c>
      <c r="AW129" s="344">
        <f>IF(VLOOKUP(AW$4,Transactions!$C$5:$M$23,7,FALSE)&gt;AR129,0,IF(IFERROR(VLOOKUP(AW$4,Transactions!$C$39:$N$42,8,FALSE),0)&gt;AR129,VLOOKUP(AW$4,Transactions!$C$5:$M$23,5,FALSE),VLOOKUP(AW$4,Transactions!$C$5:$M$23,5,FALSE)-IFERROR(VLOOKUP(AW$4,Transactions!$C$39:$N$42,5,FALSE),0)))</f>
        <v>10</v>
      </c>
      <c r="AY129" s="315">
        <f t="shared" si="121"/>
        <v>43272</v>
      </c>
      <c r="AZ129" s="88">
        <f>VLOOKUP(AY129,'Price Data'!$B$4:$AD$1048576,MATCH(BD$4,'Price Data'!$B$2:$AE$2,0),FALSE)</f>
        <v>137.88</v>
      </c>
      <c r="BA129" s="5">
        <f t="shared" si="204"/>
        <v>137.88</v>
      </c>
      <c r="BB129" s="79"/>
      <c r="BC129" s="212">
        <f>IF(BA129&gt;0,(BA129+SUM(BB$11:BB129))/AZ$6-1,"N/A")</f>
        <v>0.18964624676445196</v>
      </c>
      <c r="BD129" s="344">
        <f>IF(VLOOKUP(BD$4,Transactions!$C$5:$M$23,7,FALSE)&gt;AY129,0,IF(IFERROR(VLOOKUP(BD$4,Transactions!$C$39:$N$42,8,FALSE),0)&gt;AY129,VLOOKUP(BD$4,Transactions!$C$5:$M$23,5,FALSE),VLOOKUP(BD$4,Transactions!$C$5:$M$23,5,FALSE)-IFERROR(VLOOKUP(BD$4,Transactions!$C$39:$N$42,5,FALSE),0)))</f>
        <v>9</v>
      </c>
      <c r="BF129" s="315">
        <f t="shared" si="122"/>
        <v>43272</v>
      </c>
      <c r="BG129" s="88">
        <f>VLOOKUP(BF129,'Price Data'!$B$4:$AD$1048576,MATCH(BK$4,'Price Data'!$B$2:$AE$2,0),FALSE)</f>
        <v>53.94</v>
      </c>
      <c r="BH129" s="5">
        <f t="shared" si="205"/>
        <v>53.94</v>
      </c>
      <c r="BI129" s="79"/>
      <c r="BJ129" s="212">
        <f>IF(BH129&gt;0,(BH129+SUM(BI$11:BI129))/BG$6-1,"N/A")</f>
        <v>-0.10672323759791136</v>
      </c>
      <c r="BK129" s="344">
        <f>IF(VLOOKUP(BK$4,Transactions!$C$5:$M$23,7,FALSE)&gt;BF129,0,IF(IFERROR(VLOOKUP(BK$4,Transactions!$C$39:$N$42,8,FALSE),0)&gt;BF129,VLOOKUP(BK$4,Transactions!$C$5:$M$23,5,FALSE),VLOOKUP(BK$4,Transactions!$C$5:$M$23,5,FALSE)-IFERROR(VLOOKUP(BK$4,Transactions!$C$39:$N$42,5,FALSE),0)))</f>
        <v>10</v>
      </c>
      <c r="BM129" s="315">
        <f t="shared" si="123"/>
        <v>43272</v>
      </c>
      <c r="BN129" s="88">
        <f>VLOOKUP(BM129,'Price Data'!$B$4:$AD$1048576,MATCH(BR$4,'Price Data'!$B$2:$AE$2,0),FALSE)</f>
        <v>48.99</v>
      </c>
      <c r="BO129" s="5">
        <f t="shared" si="206"/>
        <v>48.99</v>
      </c>
      <c r="BP129" s="79"/>
      <c r="BQ129" s="212">
        <f>IF(BO129&gt;0,(BO129+SUM(BP$11:BP129))/BN$6-1,"N/A")</f>
        <v>-3.5798122065727633E-2</v>
      </c>
      <c r="BR129" s="344">
        <f>IF(VLOOKUP(BR$4,Transactions!$C$5:$M$23,7,FALSE)&gt;BM129,0,IF(IFERROR(VLOOKUP(BR$4,Transactions!$C$39:$N$42,8,FALSE),0)&gt;BM129,VLOOKUP(BR$4,Transactions!$C$5:$M$23,5,FALSE),VLOOKUP(BR$4,Transactions!$C$5:$M$23,5,FALSE)-IFERROR(VLOOKUP(BR$4,Transactions!$C$39:$N$42,5,FALSE),0)))</f>
        <v>12</v>
      </c>
      <c r="BT129" s="315">
        <f t="shared" si="124"/>
        <v>43272</v>
      </c>
      <c r="BU129" s="88">
        <f>VLOOKUP(BT129,'Price Data'!$B$4:$AD$1048576,MATCH(BY$4,'Price Data'!$B$2:$AE$2,0),FALSE)</f>
        <v>91.6</v>
      </c>
      <c r="BV129" s="5">
        <f t="shared" si="207"/>
        <v>91.6</v>
      </c>
      <c r="BW129" s="79"/>
      <c r="BX129" s="212">
        <f>IF(BV129&gt;0,(BV129+SUM(BW$11:BW129))/BU$6-1,"N/A")</f>
        <v>2.1014413026735568E-2</v>
      </c>
      <c r="BY129" s="344">
        <f>IF(VLOOKUP(BY$4,Transactions!$C$5:$M$23,7,FALSE)&gt;BT129,0,IF(IFERROR(VLOOKUP(BY$4,Transactions!$C$39:$N$42,8,FALSE),0)&gt;BT129,VLOOKUP(BY$4,Transactions!$C$5:$M$23,5,FALSE),VLOOKUP(BY$4,Transactions!$C$5:$M$23,5,FALSE)-IFERROR(VLOOKUP(BY$4,Transactions!$C$39:$N$42,5,FALSE),0)))</f>
        <v>11</v>
      </c>
      <c r="CA129" s="315">
        <f t="shared" si="125"/>
        <v>43272</v>
      </c>
      <c r="CB129" s="88">
        <f>VLOOKUP(CA129,'Price Data'!$B$4:$AD$1048576,MATCH(CF$4,'Price Data'!$B$2:$AE$2,0),FALSE)</f>
        <v>231.36</v>
      </c>
      <c r="CC129" s="5">
        <f t="shared" si="208"/>
        <v>231.36</v>
      </c>
      <c r="CD129" s="79"/>
      <c r="CE129" s="212">
        <f>IF(CC129&gt;0,(CC129+SUM(CD$11:CD129))/CB$6-1,"N/A")</f>
        <v>1.7718860742879761E-2</v>
      </c>
      <c r="CF129" s="344">
        <f>IF(VLOOKUP(CF$4,Transactions!$C$5:$M$23,7,FALSE)&gt;CA129,0,IF(IFERROR(VLOOKUP(CF$4,Transactions!$C$39:$N$42,8,FALSE),0)&gt;CA129,VLOOKUP(CF$4,Transactions!$C$5:$M$23,5,FALSE),VLOOKUP(CF$4,Transactions!$C$5:$M$23,5,FALSE)-IFERROR(VLOOKUP(CF$4,Transactions!$C$39:$N$42,5,FALSE),0)))</f>
        <v>6</v>
      </c>
      <c r="CH129" s="315">
        <f t="shared" si="126"/>
        <v>43272</v>
      </c>
      <c r="CI129" s="88">
        <f>VLOOKUP(CH129,'Price Data'!$B$4:$AD$1048576,MATCH(CM$4,'Price Data'!$B$2:$AE$2,0),FALSE)</f>
        <v>85.97</v>
      </c>
      <c r="CJ129" s="5">
        <f t="shared" si="209"/>
        <v>85.97</v>
      </c>
      <c r="CK129" s="79"/>
      <c r="CL129" s="212">
        <f>IF(CJ129&gt;0,(CJ129+SUM(CK$11:CK129))/CI$6-1,"N/A")</f>
        <v>0.16775332790002717</v>
      </c>
      <c r="CM129" s="344">
        <f>IF(VLOOKUP(CM$4,Transactions!$C$5:$M$23,7,FALSE)&gt;CH129,0,IF(IFERROR(VLOOKUP(CM$4,Transactions!$C$39:$N$42,8,FALSE),0)&gt;CH129,VLOOKUP(CM$4,Transactions!$C$5:$M$23,5,FALSE),VLOOKUP(CM$4,Transactions!$C$5:$M$23,5,FALSE)-IFERROR(VLOOKUP(CM$4,Transactions!$C$39:$N$42,5,FALSE),0)))</f>
        <v>19</v>
      </c>
      <c r="CO129" s="315">
        <f t="shared" si="127"/>
        <v>43272</v>
      </c>
      <c r="CP129" s="88">
        <f>VLOOKUP(CO129,'Price Data'!$B$4:$AD$1048576,MATCH(CT$4,'Price Data'!$B$2:$AE$2,0),FALSE)</f>
        <v>141.13</v>
      </c>
      <c r="CQ129" s="5">
        <f t="shared" si="210"/>
        <v>141.13</v>
      </c>
      <c r="CR129" s="79"/>
      <c r="CS129" s="212">
        <f>IF(CQ129&gt;0,(CQ129+SUM(CR$11:CR129))/CP$6-1,"N/A")</f>
        <v>0.25872196511213952</v>
      </c>
      <c r="CT129" s="344">
        <f>IF(VLOOKUP(CT$4,Transactions!$C$5:$M$23,7,FALSE)&gt;CO129,0,IF(IFERROR(VLOOKUP(CT$4,Transactions!$C$39:$N$42,8,FALSE),0)&gt;CO129,VLOOKUP(CT$4,Transactions!$C$5:$M$23,5,FALSE),VLOOKUP(CT$4,Transactions!$C$5:$M$23,5,FALSE)-IFERROR(VLOOKUP(CT$4,Transactions!$C$39:$N$42,5,FALSE),0)))</f>
        <v>7</v>
      </c>
      <c r="CV129" s="315">
        <f t="shared" si="128"/>
        <v>43272</v>
      </c>
      <c r="CW129" s="88">
        <f>VLOOKUP(CV129,'Price Data'!$B$4:$AD$1048576,MATCH(DA$4,'Price Data'!$B$2:$AE$2,0),FALSE)</f>
        <v>193.18</v>
      </c>
      <c r="CX129" s="5">
        <f t="shared" si="211"/>
        <v>193.18</v>
      </c>
      <c r="CY129" s="79"/>
      <c r="CZ129" s="212">
        <f>IF(CX129&gt;0,(CX129+SUM(CY$11:CY129))/CW$6-1,"N/A")</f>
        <v>2.9174419222795178E-2</v>
      </c>
      <c r="DA129" s="344">
        <f>IF(VLOOKUP(DA$4,Transactions!$C$5:$M$23,7,FALSE)&gt;CV129,0,IF(IFERROR(VLOOKUP(DA$4,Transactions!$C$39:$N$42,8,FALSE),0)&gt;CV129,VLOOKUP(DA$4,Transactions!$C$5:$M$23,5,FALSE),VLOOKUP(DA$4,Transactions!$C$5:$M$23,5,FALSE)-IFERROR(VLOOKUP(DA$4,Transactions!$C$39:$N$42,5,FALSE),0)))</f>
        <v>9.4038062835574934</v>
      </c>
      <c r="DC129" s="315">
        <f t="shared" si="129"/>
        <v>43272</v>
      </c>
      <c r="DD129" s="88">
        <f>VLOOKUP(DC129,'Price Data'!$B$4:$AD$1048576,MATCH(DH$4,'Price Data'!$B$2:$AE$2,0),FALSE)</f>
        <v>164.48</v>
      </c>
      <c r="DE129" s="5">
        <f t="shared" si="212"/>
        <v>164.48</v>
      </c>
      <c r="DF129" s="79"/>
      <c r="DG129" s="212">
        <f>IF(DE129&gt;0,(DE129+SUM(DF$11:DF129))/DD$6-1,"N/A")</f>
        <v>4.3971676044762154E-2</v>
      </c>
      <c r="DH129" s="344">
        <f>IF(VLOOKUP(DH$4,Transactions!$C$5:$M$23,7,FALSE)&gt;DC129,0,IF(IFERROR(VLOOKUP(DH$4,Transactions!$C$39:$N$42,8,FALSE),0)&gt;DC129,VLOOKUP(DH$4,Transactions!$C$5:$M$23,5,FALSE),VLOOKUP(DH$4,Transactions!$C$5:$M$23,5,FALSE)-IFERROR(VLOOKUP(DH$4,Transactions!$C$39:$N$42,5,FALSE),0)))</f>
        <v>17.508490526540918</v>
      </c>
      <c r="DJ129" s="315">
        <f t="shared" si="130"/>
        <v>43272</v>
      </c>
      <c r="DK129" s="88">
        <f>VLOOKUP(DJ129,'Price Data'!$B$4:$AD$1048576,MATCH(DO$4,'Price Data'!$B$2:$AE$2,0),FALSE)</f>
        <v>246.72</v>
      </c>
      <c r="DL129" s="5">
        <f t="shared" si="213"/>
        <v>246.72</v>
      </c>
      <c r="DN129" s="212">
        <f>IF(DL129&gt;0,(DL129+SUM(DM$11:DM129))/DK$6-1,"N/A")</f>
        <v>-9.0985610645717419E-3</v>
      </c>
      <c r="DO129" s="344">
        <f>IF(VLOOKUP(DO$4,Transactions!$C$5:$M$23,7,FALSE)&gt;DJ129,0,IF(IFERROR(VLOOKUP(DO$4,Transactions!$C$39:$N$42,8,FALSE),0)&gt;DJ129,VLOOKUP(DO$4,Transactions!$C$5:$M$23,5,FALSE),VLOOKUP(DO$4,Transactions!$C$5:$M$23,5,FALSE)-IFERROR(VLOOKUP(DO$4,Transactions!$C$39:$N$42,5,FALSE),0)))</f>
        <v>8</v>
      </c>
      <c r="DQ129" s="315">
        <f t="shared" si="131"/>
        <v>43272</v>
      </c>
      <c r="DR129" s="88">
        <f>VLOOKUP(DQ129,'Price Data'!$B$4:$AD$1048576,MATCH(DV$4,'Price Data'!$B$2:$AE$2,0),FALSE)</f>
        <v>101.14</v>
      </c>
      <c r="DS129" s="5">
        <f t="shared" si="214"/>
        <v>101.14</v>
      </c>
      <c r="DT129" s="79"/>
      <c r="DU129" s="212">
        <f>IF(DS129&gt;0,(DS129+SUM(DT$11:DT129))/DR$6-1,"N/A")</f>
        <v>0.19219078793546873</v>
      </c>
      <c r="DV129" s="344">
        <f>IF(VLOOKUP(DV$4,Transactions!$C$5:$M$23,7,FALSE)&gt;DQ129,0,IF(IFERROR(VLOOKUP(DV$4,Transactions!$C$39:$N$42,8,FALSE),0)&gt;DQ129,VLOOKUP(DV$4,Transactions!$C$5:$M$23,5,FALSE),VLOOKUP(DV$4,Transactions!$C$5:$M$23,5,FALSE)-IFERROR(VLOOKUP(DV$4,Transactions!$C$39:$N$42,5,FALSE),0)))</f>
        <v>23</v>
      </c>
      <c r="DX129" s="315">
        <f t="shared" si="132"/>
        <v>43272</v>
      </c>
      <c r="DY129" s="88">
        <f>VLOOKUP(DX129,'Price Data'!$B$4:$AD$1048576,MATCH(EC$4,'Price Data'!$B$2:$AE$2,0),FALSE)</f>
        <v>73.94</v>
      </c>
      <c r="DZ129" s="5">
        <f t="shared" si="215"/>
        <v>0</v>
      </c>
      <c r="EA129" s="79"/>
      <c r="EB129" s="212" t="str">
        <f>IF(DZ129&gt;0,(DZ129+SUM(EA$11:EA129))/DY$6-1,"N/A")</f>
        <v>N/A</v>
      </c>
      <c r="EC129" s="344">
        <f>IF(VLOOKUP(EC$4,Transactions!$C$5:$M$23,7,FALSE)&gt;DX129,0,IF(IFERROR(VLOOKUP(EC$4,Transactions!$C$39:$N$42,8,FALSE),0)&gt;DX129,VLOOKUP(EC$4,Transactions!$C$5:$M$23,5,FALSE),VLOOKUP(EC$4,Transactions!$C$5:$M$23,5,FALSE)-IFERROR(VLOOKUP(EC$4,Transactions!$C$39:$N$42,5,FALSE),0)))</f>
        <v>0</v>
      </c>
      <c r="EF129" s="315">
        <f t="shared" si="133"/>
        <v>43272</v>
      </c>
      <c r="EG129" s="88">
        <f>VLOOKUP(EF129,'Price Data'!$B$4:$AD$1048576,MATCH(EK$4,'Price Data'!$B$2:$AE$2,0),FALSE)</f>
        <v>10.78</v>
      </c>
      <c r="EH129" s="5">
        <f t="shared" si="216"/>
        <v>10.78</v>
      </c>
      <c r="EI129" s="79"/>
      <c r="EJ129" s="212">
        <f>IF(EH129&gt;0,(EH129+SUM(EI$11:EI129))/EG$6-1,"N/A")</f>
        <v>5.018587360594795E-3</v>
      </c>
      <c r="EK129" s="344">
        <f>IF(VLOOKUP(EK$4,Transactions!$C$26:$M$34,7,FALSE)&gt;EF129,0,IF(IFERROR(VLOOKUP(EK$4,Transactions!$C$45:$N166,8,FALSE),0)&gt;EF129,VLOOKUP(EK$4,Transactions!$C$26:$M$34,5,FALSE),VLOOKUP(EK$4,Transactions!$C$26:$M$34,5,FALSE)-IFERROR(VLOOKUP(EK$4,Transactions!$C$45:$N$47,5,FALSE),0)))</f>
        <v>181.2267657992565</v>
      </c>
      <c r="EM129" s="315">
        <f t="shared" si="134"/>
        <v>43272</v>
      </c>
      <c r="EN129" s="88">
        <f>VLOOKUP(EM129,'Price Data'!$B$4:$AD$1048576,MATCH(ER$4,'Price Data'!$B$2:$AE$2,0),FALSE)</f>
        <v>85.9</v>
      </c>
      <c r="EO129" s="5">
        <f t="shared" si="217"/>
        <v>85.9</v>
      </c>
      <c r="EP129" s="79"/>
      <c r="EQ129" s="212">
        <f>IF(EO129&gt;0,(EO129+SUM(EP$11:EP129))/EN$6-1,"N/A")</f>
        <v>5.0767820307127121E-3</v>
      </c>
      <c r="ER129" s="344">
        <f>IF(VLOOKUP(ER$4,Transactions!$C$26:$M$34,7,FALSE)&gt;EM129,0,IF(IFERROR(VLOOKUP(ER$4,Transactions!$C$45:$N166,8,FALSE),0)&gt;EM129,VLOOKUP(ER$4,Transactions!$C$26:$M$34,5,FALSE),VLOOKUP(ER$4,Transactions!$C$26:$M$34,5,FALSE)-IFERROR(VLOOKUP(ER$4,Transactions!$C$45:$N$47,5,FALSE),0)))</f>
        <v>0</v>
      </c>
      <c r="ET129" s="315">
        <f t="shared" si="135"/>
        <v>43272</v>
      </c>
      <c r="EU129" s="88">
        <f>VLOOKUP(ET129,'Price Data'!$B$4:$AD$1048576,MATCH(EY$4,'Price Data'!$B$2:$AE$2,0),FALSE)</f>
        <v>83.19</v>
      </c>
      <c r="EV129" s="5">
        <f t="shared" si="218"/>
        <v>83.19</v>
      </c>
      <c r="EW129" s="79"/>
      <c r="EX129" s="212">
        <f>IF(EV129&gt;0,(EV129+SUM(EW$11:EW129))/EU$6-1,"N/A")</f>
        <v>-3.427165579585767E-2</v>
      </c>
      <c r="EY129" s="344">
        <f>IF(VLOOKUP(EY$4,Transactions!$C$26:$M$34,7,FALSE)&gt;ET129,0,IF(IFERROR(VLOOKUP(EY$4,Transactions!$C$45:$N166,8,FALSE),0)&gt;ET129,VLOOKUP(EY$4,Transactions!$C$26:$M$34,5,FALSE),VLOOKUP(EY$4,Transactions!$C$26:$M$34,5,FALSE)-IFERROR(VLOOKUP(EY$4,Transactions!$C$45:$N$47,5,FALSE),0)))</f>
        <v>12.608879734523402</v>
      </c>
      <c r="FA129" s="315">
        <f t="shared" si="136"/>
        <v>43272</v>
      </c>
      <c r="FB129" s="88">
        <f>VLOOKUP(FA129,'Price Data'!$B$4:$AD$1048576,MATCH(FF$4,'Price Data'!$B$2:$AE$2,0),FALSE)</f>
        <v>49.85</v>
      </c>
      <c r="FC129" s="5">
        <f t="shared" si="219"/>
        <v>49.85</v>
      </c>
      <c r="FD129" s="79"/>
      <c r="FE129" s="212">
        <f>IF(FC129&gt;0,(FC129+SUM(FD$11:FD129))/FB$6-1,"N/A")</f>
        <v>-1.6910473961381012E-2</v>
      </c>
      <c r="FF129" s="344">
        <f>IF(VLOOKUP(FF$4,Transactions!$C$26:$M$34,7,FALSE)&gt;FA129,0,IF(IFERROR(VLOOKUP(FF$4,Transactions!$C$45:$N166,8,FALSE),0)&gt;FA129,VLOOKUP(FF$4,Transactions!$C$26:$M$34,5,FALSE),VLOOKUP(FF$4,Transactions!$C$26:$M$34,5,FALSE)-IFERROR(VLOOKUP(FF$4,Transactions!$C$45:$N$47,5,FALSE),0)))</f>
        <v>20.356738833625901</v>
      </c>
      <c r="FH129" s="315">
        <f t="shared" si="137"/>
        <v>43272</v>
      </c>
      <c r="FI129" s="88">
        <f>VLOOKUP(FH129,'Price Data'!$B$4:$AD$1048576,MATCH(FM$4,'Price Data'!$B$2:$AE$2,0),FALSE)</f>
        <v>24.195</v>
      </c>
      <c r="FJ129" s="5">
        <f t="shared" si="220"/>
        <v>24.195</v>
      </c>
      <c r="FK129" s="79"/>
      <c r="FL129" s="212">
        <f>IF(FJ129&gt;0,(FJ129+SUM(FK$11:FK129))/FI$6-1,"N/A")</f>
        <v>2.915811088295639E-3</v>
      </c>
      <c r="FM129" s="344">
        <f>IF(VLOOKUP(FM$4,Transactions!$C$26:$M$34,7,FALSE)&gt;FH129,0,IF(IFERROR(VLOOKUP(FM$4,Transactions!$C$45:$N166,8,FALSE),0)&gt;FH129,VLOOKUP(FM$4,Transactions!$C$26:$M$34,5,FALSE),VLOOKUP(FM$4,Transactions!$C$26:$M$34,5,FALSE)-IFERROR(VLOOKUP(FM$4,Transactions!$C$45:$N$47,5,FALSE),0)))</f>
        <v>64.516221765913755</v>
      </c>
      <c r="FO129" s="315">
        <f t="shared" si="138"/>
        <v>43272</v>
      </c>
      <c r="FP129" s="88">
        <f>VLOOKUP(FO129,'Price Data'!$B$4:$AD$1048576,MATCH(FT$4,'Price Data'!$B$2:$AE$2,0),FALSE)</f>
        <v>102.09</v>
      </c>
      <c r="FQ129" s="5">
        <f t="shared" si="221"/>
        <v>102.09</v>
      </c>
      <c r="FR129" s="79"/>
      <c r="FS129" s="212">
        <f>IF(FQ129&gt;0,(FQ129+SUM(FR$11:FR129))/FP$6-1,"N/A")</f>
        <v>-2.4486122951596023E-2</v>
      </c>
      <c r="FT129" s="344">
        <f>IF(VLOOKUP(FT$4,Transactions!$C$26:$M$34,7,FALSE)&gt;FO129,0,IF(IFERROR(VLOOKUP(FT$4,Transactions!$C$45:$N166,8,FALSE),0)&gt;FO129,VLOOKUP(FT$4,Transactions!$C$26:$M$34,5,FALSE),VLOOKUP(FT$4,Transactions!$C$26:$M$34,5,FALSE)-IFERROR(VLOOKUP(FT$4,Transactions!$C$45:$N$47,5,FALSE),0)))</f>
        <v>4.6685611442644692</v>
      </c>
      <c r="FV129" s="315">
        <f t="shared" si="139"/>
        <v>43272</v>
      </c>
      <c r="FW129" s="88">
        <f>VLOOKUP(FV129,'Price Data'!$B$4:$AD$1048576,MATCH(GA$4,'Price Data'!$B$2:$AE$2,0),FALSE)</f>
        <v>106.8</v>
      </c>
      <c r="FX129" s="5">
        <f t="shared" si="222"/>
        <v>0</v>
      </c>
      <c r="FY129" s="79"/>
      <c r="FZ129" s="212" t="str">
        <f>IF(FX129&gt;0,(FX129+SUM(FY$11:FY129))/FW$6-1,"N/A")</f>
        <v>N/A</v>
      </c>
      <c r="GA129" s="344">
        <f>IF(VLOOKUP(GA$4,Transactions!$C$26:$M$34,7,FALSE)&gt;FV129,0,IF(IFERROR(VLOOKUP(GA$4,Transactions!$C$45:$N166,8,FALSE),0)&gt;FV129,VLOOKUP(GA$4,Transactions!$C$26:$M$34,5,FALSE),VLOOKUP(GA$4,Transactions!$C$26:$M$34,5,FALSE)-IFERROR(VLOOKUP(GA$4,Transactions!$C$45:$N$47,5,FALSE),0)))</f>
        <v>0</v>
      </c>
      <c r="GD129" s="315">
        <f t="shared" si="140"/>
        <v>43272</v>
      </c>
      <c r="GE129" s="88">
        <f>VLOOKUP(GD129,'Price Data'!$B$4:$AD$1048576,MATCH(GI$4,'Price Data'!$B$2:$AE$2,0),FALSE)</f>
        <v>1640.9349999999999</v>
      </c>
      <c r="GF129" s="5">
        <f t="shared" si="223"/>
        <v>1640.9349999999999</v>
      </c>
      <c r="GH129" s="212">
        <f>IF(GF129&gt;0,(GF129+SUM(GG$11:GG129))/GE$6-1,"N/A")</f>
        <v>3.6748864332783571E-2</v>
      </c>
      <c r="GI129" s="374">
        <v>0.5</v>
      </c>
      <c r="GK129" s="315">
        <f t="shared" si="141"/>
        <v>43272</v>
      </c>
      <c r="GL129" s="88">
        <f>VLOOKUP(GK129,'Price Data'!$B$4:$AD$1048576,MATCH(GP$4,'Price Data'!$B$2:$AE$2,0),FALSE)</f>
        <v>2105.9299999999998</v>
      </c>
      <c r="GM129" s="5">
        <f t="shared" si="112"/>
        <v>2105.9299999999998</v>
      </c>
      <c r="GN129" s="79"/>
      <c r="GO129" s="212">
        <f>IF(GM129&gt;0,(GM129+SUM(GN$11:GN129))/GL$6-1,"N/A")</f>
        <v>1.1790154270365782E-3</v>
      </c>
      <c r="GP129" s="374">
        <v>0.2</v>
      </c>
      <c r="GR129" s="315">
        <f t="shared" si="142"/>
        <v>43272</v>
      </c>
      <c r="GS129" s="88">
        <f>VLOOKUP(GR129,'Price Data'!$B$4:$AD$1048576,MATCH(GW$4,'Price Data'!$B$2:$AE$2,0),FALSE)</f>
        <v>2006.86</v>
      </c>
      <c r="GT129" s="5">
        <f t="shared" si="224"/>
        <v>2006.86</v>
      </c>
      <c r="GV129" s="212">
        <f>IF(GT129&gt;0,(GT129+SUM(GU$11:GU129))/GS$6-1,"N/A")</f>
        <v>-1.9307358884268266E-2</v>
      </c>
      <c r="GW129" s="374">
        <v>0.3</v>
      </c>
    </row>
    <row r="130" spans="1:205" x14ac:dyDescent="0.25">
      <c r="A130">
        <v>120</v>
      </c>
      <c r="B130" s="315">
        <f>'Price Data'!B124</f>
        <v>43273</v>
      </c>
      <c r="C130" s="200">
        <f t="shared" si="143"/>
        <v>22217.241988908248</v>
      </c>
      <c r="D130" s="200">
        <f t="shared" si="113"/>
        <v>5.2</v>
      </c>
      <c r="E130" s="200">
        <f t="shared" si="198"/>
        <v>6057.8777170553221</v>
      </c>
      <c r="F130" s="200">
        <f t="shared" si="114"/>
        <v>0</v>
      </c>
      <c r="I130" s="315">
        <f t="shared" si="115"/>
        <v>43273</v>
      </c>
      <c r="J130" s="88">
        <f>VLOOKUP(I130,'Price Data'!$B$4:$AD$1048576,MATCH(N$4,'Price Data'!$B$2:$AE$2,0),FALSE)</f>
        <v>72.180000000000007</v>
      </c>
      <c r="K130" s="5">
        <f t="shared" si="86"/>
        <v>0</v>
      </c>
      <c r="M130" s="212" t="str">
        <f>IF(K130&gt;0,(K130+SUM(L$11:L130))/J$6-1,"N/A")</f>
        <v>N/A</v>
      </c>
      <c r="N130" s="344">
        <f>IF(VLOOKUP(N$4,Transactions!$C$5:$M$23,7,FALSE)&gt;I130,0,IF(IFERROR(VLOOKUP(N$4,Transactions!$C$39:$N$42,8,FALSE),0)&gt;I130,VLOOKUP(N$4,Transactions!$C$5:$M$23,5,FALSE),VLOOKUP(N$4,Transactions!$C$5:$M$23,5,FALSE)-IFERROR(VLOOKUP(N$4,Transactions!$C$39:$N$42,5,FALSE),0)))</f>
        <v>0</v>
      </c>
      <c r="P130" s="315">
        <f t="shared" si="116"/>
        <v>43273</v>
      </c>
      <c r="Q130" s="88">
        <f>VLOOKUP(P130,'Price Data'!$B$4:$AD$1048576,MATCH(U$4,'Price Data'!$B$2:$AE$2,0),FALSE)</f>
        <v>58.52</v>
      </c>
      <c r="R130" s="5">
        <f t="shared" si="199"/>
        <v>58.52</v>
      </c>
      <c r="T130" s="212">
        <f>IF(R130&gt;0,(R130+SUM(S$11:S130))/Q$6-1,"N/A")</f>
        <v>3.6123348017621293E-2</v>
      </c>
      <c r="U130" s="344">
        <f>IF(VLOOKUP(U$4,Transactions!$C$5:$M$23,7,FALSE)&gt;P130,0,IF(IFERROR(VLOOKUP(U$4,Transactions!$C$39:$N$42,8,FALSE),0)&gt;P130,VLOOKUP(U$4,Transactions!$C$5:$M$23,5,FALSE),VLOOKUP(U$4,Transactions!$C$5:$M$23,5,FALSE)-IFERROR(VLOOKUP(U$4,Transactions!$C$39:$N$42,5,FALSE),0)))</f>
        <v>20</v>
      </c>
      <c r="W130" s="315">
        <f t="shared" si="117"/>
        <v>43273</v>
      </c>
      <c r="X130" s="88">
        <f>VLOOKUP(W130,'Price Data'!$B$4:$AD$1048576,MATCH(AB$4,'Price Data'!$B$2:$AE$2,0),FALSE)</f>
        <v>106.34</v>
      </c>
      <c r="Y130" s="5">
        <f t="shared" si="200"/>
        <v>106.34</v>
      </c>
      <c r="Z130" s="79"/>
      <c r="AA130" s="212">
        <f>IF(Y130&gt;0,(Y130+SUM(Z$11:Z130))/X$6-1,"N/A")</f>
        <v>5.4855669080448477E-2</v>
      </c>
      <c r="AB130" s="344">
        <f>IF(VLOOKUP(AB$4,Transactions!$C$5:$M$23,7,FALSE)&gt;W130,0,IF(IFERROR(VLOOKUP(AB$4,Transactions!$C$39:$N$42,8,FALSE),0)&gt;W130,VLOOKUP(AB$4,Transactions!$C$5:$M$23,5,FALSE),VLOOKUP(AB$4,Transactions!$C$5:$M$23,5,FALSE)-IFERROR(VLOOKUP(AB$4,Transactions!$C$39:$N$42,5,FALSE),0)))</f>
        <v>12</v>
      </c>
      <c r="AD130" s="315">
        <f t="shared" si="118"/>
        <v>43273</v>
      </c>
      <c r="AE130" s="88">
        <f>VLOOKUP(AD130,'Price Data'!$B$4:$AD$1048576,MATCH(AI$4,'Price Data'!$B$2:$AE$2,0),FALSE)</f>
        <v>69.38</v>
      </c>
      <c r="AF130" s="5">
        <f t="shared" si="201"/>
        <v>69.38</v>
      </c>
      <c r="AG130" s="79"/>
      <c r="AH130" s="212">
        <f>IF(AF130&gt;0,(AF130+SUM(AG$11:AG130))/AE$6-1,"N/A")</f>
        <v>-4.456327985739772E-2</v>
      </c>
      <c r="AI130" s="344">
        <f>IF(VLOOKUP(AI$4,Transactions!$C$5:$M$23,7,FALSE)&gt;AD130,0,IF(IFERROR(VLOOKUP(AI$4,Transactions!$C$39:$N$42,8,FALSE),0)&gt;AD130,VLOOKUP(AI$4,Transactions!$C$5:$M$23,5,FALSE),VLOOKUP(AI$4,Transactions!$C$5:$M$23,5,FALSE)-IFERROR(VLOOKUP(AI$4,Transactions!$C$39:$N$42,5,FALSE),0)))</f>
        <v>16</v>
      </c>
      <c r="AK130" s="315">
        <f t="shared" si="119"/>
        <v>43273</v>
      </c>
      <c r="AL130" s="88">
        <f>VLOOKUP(AK130,'Price Data'!$B$4:$AD$1048576,MATCH(AP$4,'Price Data'!$B$2:$AE$2,0),FALSE)</f>
        <v>483.21</v>
      </c>
      <c r="AM130" s="5">
        <f t="shared" si="202"/>
        <v>483.21</v>
      </c>
      <c r="AN130" s="79"/>
      <c r="AO130" s="212">
        <f>IF(AM130&gt;0,(AM130+SUM(AN$11:AN130))/AL$6-1,"N/A")</f>
        <v>0.1591661469078347</v>
      </c>
      <c r="AP130" s="344">
        <f>IF(VLOOKUP(AP$4,Transactions!$C$5:$M$23,7,FALSE)&gt;AK130,0,IF(IFERROR(VLOOKUP(AP$4,Transactions!$C$39:$N$42,8,FALSE),0)&gt;AK130,VLOOKUP(AP$4,Transactions!$C$5:$M$23,5,FALSE),VLOOKUP(AP$4,Transactions!$C$5:$M$23,5,FALSE)-IFERROR(VLOOKUP(AP$4,Transactions!$C$39:$N$42,5,FALSE),0)))</f>
        <v>3</v>
      </c>
      <c r="AR130" s="315">
        <f t="shared" si="120"/>
        <v>43273</v>
      </c>
      <c r="AS130" s="88">
        <f>VLOOKUP(AR130,'Price Data'!$B$4:$AD$1048576,MATCH(AW$4,'Price Data'!$B$2:$AE$2,0),FALSE)</f>
        <v>93.49</v>
      </c>
      <c r="AT130" s="5">
        <f t="shared" si="203"/>
        <v>93.49</v>
      </c>
      <c r="AU130" s="79"/>
      <c r="AV130" s="212">
        <f>IF(AT130&gt;0,(AT130+SUM(AU$11:AU130))/AS$6-1,"N/A")</f>
        <v>-3.6919831223629629E-3</v>
      </c>
      <c r="AW130" s="344">
        <f>IF(VLOOKUP(AW$4,Transactions!$C$5:$M$23,7,FALSE)&gt;AR130,0,IF(IFERROR(VLOOKUP(AW$4,Transactions!$C$39:$N$42,8,FALSE),0)&gt;AR130,VLOOKUP(AW$4,Transactions!$C$5:$M$23,5,FALSE),VLOOKUP(AW$4,Transactions!$C$5:$M$23,5,FALSE)-IFERROR(VLOOKUP(AW$4,Transactions!$C$39:$N$42,5,FALSE),0)))</f>
        <v>10</v>
      </c>
      <c r="AY130" s="315">
        <f t="shared" si="121"/>
        <v>43273</v>
      </c>
      <c r="AZ130" s="88">
        <f>VLOOKUP(AY130,'Price Data'!$B$4:$AD$1048576,MATCH(BD$4,'Price Data'!$B$2:$AE$2,0),FALSE)</f>
        <v>135.01</v>
      </c>
      <c r="BA130" s="5">
        <f t="shared" si="204"/>
        <v>135.01</v>
      </c>
      <c r="BB130" s="79"/>
      <c r="BC130" s="212">
        <f>IF(BA130&gt;0,(BA130+SUM(BB$11:BB130))/AZ$6-1,"N/A")</f>
        <v>0.16488352027609987</v>
      </c>
      <c r="BD130" s="344">
        <f>IF(VLOOKUP(BD$4,Transactions!$C$5:$M$23,7,FALSE)&gt;AY130,0,IF(IFERROR(VLOOKUP(BD$4,Transactions!$C$39:$N$42,8,FALSE),0)&gt;AY130,VLOOKUP(BD$4,Transactions!$C$5:$M$23,5,FALSE),VLOOKUP(BD$4,Transactions!$C$5:$M$23,5,FALSE)-IFERROR(VLOOKUP(BD$4,Transactions!$C$39:$N$42,5,FALSE),0)))</f>
        <v>9</v>
      </c>
      <c r="BF130" s="315">
        <f t="shared" si="122"/>
        <v>43273</v>
      </c>
      <c r="BG130" s="88">
        <f>VLOOKUP(BF130,'Price Data'!$B$4:$AD$1048576,MATCH(BK$4,'Price Data'!$B$2:$AE$2,0),FALSE)</f>
        <v>55.14</v>
      </c>
      <c r="BH130" s="5">
        <f t="shared" si="205"/>
        <v>55.14</v>
      </c>
      <c r="BI130" s="79"/>
      <c r="BJ130" s="212">
        <f>IF(BH130&gt;0,(BH130+SUM(BI$11:BI130))/BG$6-1,"N/A")</f>
        <v>-8.7140992167101916E-2</v>
      </c>
      <c r="BK130" s="344">
        <f>IF(VLOOKUP(BK$4,Transactions!$C$5:$M$23,7,FALSE)&gt;BF130,0,IF(IFERROR(VLOOKUP(BK$4,Transactions!$C$39:$N$42,8,FALSE),0)&gt;BF130,VLOOKUP(BK$4,Transactions!$C$5:$M$23,5,FALSE),VLOOKUP(BK$4,Transactions!$C$5:$M$23,5,FALSE)-IFERROR(VLOOKUP(BK$4,Transactions!$C$39:$N$42,5,FALSE),0)))</f>
        <v>10</v>
      </c>
      <c r="BM130" s="315">
        <f t="shared" si="123"/>
        <v>43273</v>
      </c>
      <c r="BN130" s="88">
        <f>VLOOKUP(BM130,'Price Data'!$B$4:$AD$1048576,MATCH(BR$4,'Price Data'!$B$2:$AE$2,0),FALSE)</f>
        <v>47.96</v>
      </c>
      <c r="BO130" s="5">
        <f t="shared" si="206"/>
        <v>47.96</v>
      </c>
      <c r="BP130" s="79"/>
      <c r="BQ130" s="212">
        <f>IF(BO130&gt;0,(BO130+SUM(BP$11:BP130))/BN$6-1,"N/A")</f>
        <v>-5.5946791862284795E-2</v>
      </c>
      <c r="BR130" s="344">
        <f>IF(VLOOKUP(BR$4,Transactions!$C$5:$M$23,7,FALSE)&gt;BM130,0,IF(IFERROR(VLOOKUP(BR$4,Transactions!$C$39:$N$42,8,FALSE),0)&gt;BM130,VLOOKUP(BR$4,Transactions!$C$5:$M$23,5,FALSE),VLOOKUP(BR$4,Transactions!$C$5:$M$23,5,FALSE)-IFERROR(VLOOKUP(BR$4,Transactions!$C$39:$N$42,5,FALSE),0)))</f>
        <v>12</v>
      </c>
      <c r="BT130" s="315">
        <f t="shared" si="124"/>
        <v>43273</v>
      </c>
      <c r="BU130" s="88">
        <f>VLOOKUP(BT130,'Price Data'!$B$4:$AD$1048576,MATCH(BY$4,'Price Data'!$B$2:$AE$2,0),FALSE)</f>
        <v>91.68</v>
      </c>
      <c r="BV130" s="5">
        <f t="shared" si="207"/>
        <v>91.68</v>
      </c>
      <c r="BW130" s="79"/>
      <c r="BX130" s="212">
        <f>IF(BV130&gt;0,(BV130+SUM(BW$11:BW130))/BU$6-1,"N/A")</f>
        <v>2.1894597865551813E-2</v>
      </c>
      <c r="BY130" s="344">
        <f>IF(VLOOKUP(BY$4,Transactions!$C$5:$M$23,7,FALSE)&gt;BT130,0,IF(IFERROR(VLOOKUP(BY$4,Transactions!$C$39:$N$42,8,FALSE),0)&gt;BT130,VLOOKUP(BY$4,Transactions!$C$5:$M$23,5,FALSE),VLOOKUP(BY$4,Transactions!$C$5:$M$23,5,FALSE)-IFERROR(VLOOKUP(BY$4,Transactions!$C$39:$N$42,5,FALSE),0)))</f>
        <v>11</v>
      </c>
      <c r="CA130" s="315">
        <f t="shared" si="125"/>
        <v>43273</v>
      </c>
      <c r="CB130" s="88">
        <f>VLOOKUP(CA130,'Price Data'!$B$4:$AD$1048576,MATCH(CF$4,'Price Data'!$B$2:$AE$2,0),FALSE)</f>
        <v>231.52</v>
      </c>
      <c r="CC130" s="5">
        <f t="shared" si="208"/>
        <v>231.52</v>
      </c>
      <c r="CD130" s="79"/>
      <c r="CE130" s="212">
        <f>IF(CC130&gt;0,(CC130+SUM(CD$11:CD130))/CB$6-1,"N/A")</f>
        <v>1.8418865117906913E-2</v>
      </c>
      <c r="CF130" s="344">
        <f>IF(VLOOKUP(CF$4,Transactions!$C$5:$M$23,7,FALSE)&gt;CA130,0,IF(IFERROR(VLOOKUP(CF$4,Transactions!$C$39:$N$42,8,FALSE),0)&gt;CA130,VLOOKUP(CF$4,Transactions!$C$5:$M$23,5,FALSE),VLOOKUP(CF$4,Transactions!$C$5:$M$23,5,FALSE)-IFERROR(VLOOKUP(CF$4,Transactions!$C$39:$N$42,5,FALSE),0)))</f>
        <v>6</v>
      </c>
      <c r="CH130" s="315">
        <f t="shared" si="126"/>
        <v>43273</v>
      </c>
      <c r="CI130" s="88">
        <f>VLOOKUP(CH130,'Price Data'!$B$4:$AD$1048576,MATCH(CM$4,'Price Data'!$B$2:$AE$2,0),FALSE)</f>
        <v>85.12</v>
      </c>
      <c r="CJ130" s="5">
        <f t="shared" si="209"/>
        <v>85.12</v>
      </c>
      <c r="CK130" s="79"/>
      <c r="CL130" s="212">
        <f>IF(CJ130&gt;0,(CJ130+SUM(CK$11:CK130))/CI$6-1,"N/A")</f>
        <v>0.15620755229557193</v>
      </c>
      <c r="CM130" s="344">
        <f>IF(VLOOKUP(CM$4,Transactions!$C$5:$M$23,7,FALSE)&gt;CH130,0,IF(IFERROR(VLOOKUP(CM$4,Transactions!$C$39:$N$42,8,FALSE),0)&gt;CH130,VLOOKUP(CM$4,Transactions!$C$5:$M$23,5,FALSE),VLOOKUP(CM$4,Transactions!$C$5:$M$23,5,FALSE)-IFERROR(VLOOKUP(CM$4,Transactions!$C$39:$N$42,5,FALSE),0)))</f>
        <v>19</v>
      </c>
      <c r="CO130" s="315">
        <f t="shared" si="127"/>
        <v>43273</v>
      </c>
      <c r="CP130" s="88">
        <f>VLOOKUP(CO130,'Price Data'!$B$4:$AD$1048576,MATCH(CT$4,'Price Data'!$B$2:$AE$2,0),FALSE)</f>
        <v>138.54</v>
      </c>
      <c r="CQ130" s="5">
        <f t="shared" si="210"/>
        <v>138.54</v>
      </c>
      <c r="CR130" s="79"/>
      <c r="CS130" s="212">
        <f>IF(CQ130&gt;0,(CQ130+SUM(CR$11:CR130))/CP$6-1,"N/A")</f>
        <v>0.23567105731577076</v>
      </c>
      <c r="CT130" s="344">
        <f>IF(VLOOKUP(CT$4,Transactions!$C$5:$M$23,7,FALSE)&gt;CO130,0,IF(IFERROR(VLOOKUP(CT$4,Transactions!$C$39:$N$42,8,FALSE),0)&gt;CO130,VLOOKUP(CT$4,Transactions!$C$5:$M$23,5,FALSE),VLOOKUP(CT$4,Transactions!$C$5:$M$23,5,FALSE)-IFERROR(VLOOKUP(CT$4,Transactions!$C$39:$N$42,5,FALSE),0)))</f>
        <v>7</v>
      </c>
      <c r="CV130" s="315">
        <f t="shared" si="128"/>
        <v>43273</v>
      </c>
      <c r="CW130" s="88">
        <f>VLOOKUP(CV130,'Price Data'!$B$4:$AD$1048576,MATCH(DA$4,'Price Data'!$B$2:$AE$2,0),FALSE)</f>
        <v>193.74</v>
      </c>
      <c r="CX130" s="5">
        <f t="shared" si="211"/>
        <v>193.74</v>
      </c>
      <c r="CY130" s="79"/>
      <c r="CZ130" s="212">
        <f>IF(CX130&gt;0,(CX130+SUM(CY$11:CY130))/CW$6-1,"N/A")</f>
        <v>3.2151400776141648E-2</v>
      </c>
      <c r="DA130" s="344">
        <f>IF(VLOOKUP(DA$4,Transactions!$C$5:$M$23,7,FALSE)&gt;CV130,0,IF(IFERROR(VLOOKUP(DA$4,Transactions!$C$39:$N$42,8,FALSE),0)&gt;CV130,VLOOKUP(DA$4,Transactions!$C$5:$M$23,5,FALSE),VLOOKUP(DA$4,Transactions!$C$5:$M$23,5,FALSE)-IFERROR(VLOOKUP(DA$4,Transactions!$C$39:$N$42,5,FALSE),0)))</f>
        <v>9.4038062835574934</v>
      </c>
      <c r="DC130" s="315">
        <f t="shared" si="129"/>
        <v>43273</v>
      </c>
      <c r="DD130" s="88">
        <f>VLOOKUP(DC130,'Price Data'!$B$4:$AD$1048576,MATCH(DH$4,'Price Data'!$B$2:$AE$2,0),FALSE)</f>
        <v>164.72</v>
      </c>
      <c r="DE130" s="5">
        <f t="shared" si="212"/>
        <v>164.72</v>
      </c>
      <c r="DF130" s="79"/>
      <c r="DG130" s="212">
        <f>IF(DE130&gt;0,(DE130+SUM(DF$11:DF130))/DD$6-1,"N/A")</f>
        <v>4.5489030789656937E-2</v>
      </c>
      <c r="DH130" s="344">
        <f>IF(VLOOKUP(DH$4,Transactions!$C$5:$M$23,7,FALSE)&gt;DC130,0,IF(IFERROR(VLOOKUP(DH$4,Transactions!$C$39:$N$42,8,FALSE),0)&gt;DC130,VLOOKUP(DH$4,Transactions!$C$5:$M$23,5,FALSE),VLOOKUP(DH$4,Transactions!$C$5:$M$23,5,FALSE)-IFERROR(VLOOKUP(DH$4,Transactions!$C$39:$N$42,5,FALSE),0)))</f>
        <v>17.508490526540918</v>
      </c>
      <c r="DJ130" s="315">
        <f t="shared" si="130"/>
        <v>43273</v>
      </c>
      <c r="DK130" s="88">
        <f>VLOOKUP(DJ130,'Price Data'!$B$4:$AD$1048576,MATCH(DO$4,'Price Data'!$B$2:$AE$2,0),FALSE)</f>
        <v>241.77</v>
      </c>
      <c r="DL130" s="5">
        <f t="shared" si="213"/>
        <v>241.77</v>
      </c>
      <c r="DM130" s="79">
        <v>0.65</v>
      </c>
      <c r="DN130" s="212">
        <f>IF(DL130&gt;0,(DL130+SUM(DM$11:DM130))/DK$6-1,"N/A")</f>
        <v>-2.6333720790412407E-2</v>
      </c>
      <c r="DO130" s="344">
        <f>IF(VLOOKUP(DO$4,Transactions!$C$5:$M$23,7,FALSE)&gt;DJ130,0,IF(IFERROR(VLOOKUP(DO$4,Transactions!$C$39:$N$42,8,FALSE),0)&gt;DJ130,VLOOKUP(DO$4,Transactions!$C$5:$M$23,5,FALSE),VLOOKUP(DO$4,Transactions!$C$5:$M$23,5,FALSE)-IFERROR(VLOOKUP(DO$4,Transactions!$C$39:$N$42,5,FALSE),0)))</f>
        <v>8</v>
      </c>
      <c r="DQ130" s="315">
        <f t="shared" si="131"/>
        <v>43273</v>
      </c>
      <c r="DR130" s="88">
        <f>VLOOKUP(DQ130,'Price Data'!$B$4:$AD$1048576,MATCH(DV$4,'Price Data'!$B$2:$AE$2,0),FALSE)</f>
        <v>100.41</v>
      </c>
      <c r="DS130" s="5">
        <f t="shared" si="214"/>
        <v>100.41</v>
      </c>
      <c r="DT130" s="79"/>
      <c r="DU130" s="212">
        <f>IF(DS130&gt;0,(DS130+SUM(DT$11:DT130))/DR$6-1,"N/A")</f>
        <v>0.18365676876315162</v>
      </c>
      <c r="DV130" s="344">
        <f>IF(VLOOKUP(DV$4,Transactions!$C$5:$M$23,7,FALSE)&gt;DQ130,0,IF(IFERROR(VLOOKUP(DV$4,Transactions!$C$39:$N$42,8,FALSE),0)&gt;DQ130,VLOOKUP(DV$4,Transactions!$C$5:$M$23,5,FALSE),VLOOKUP(DV$4,Transactions!$C$5:$M$23,5,FALSE)-IFERROR(VLOOKUP(DV$4,Transactions!$C$39:$N$42,5,FALSE),0)))</f>
        <v>23</v>
      </c>
      <c r="DX130" s="315">
        <f t="shared" si="132"/>
        <v>43273</v>
      </c>
      <c r="DY130" s="88">
        <f>VLOOKUP(DX130,'Price Data'!$B$4:$AD$1048576,MATCH(EC$4,'Price Data'!$B$2:$AE$2,0),FALSE)</f>
        <v>73.430000000000007</v>
      </c>
      <c r="DZ130" s="5">
        <f t="shared" si="215"/>
        <v>0</v>
      </c>
      <c r="EA130" s="79"/>
      <c r="EB130" s="212" t="str">
        <f>IF(DZ130&gt;0,(DZ130+SUM(EA$11:EA130))/DY$6-1,"N/A")</f>
        <v>N/A</v>
      </c>
      <c r="EC130" s="344">
        <f>IF(VLOOKUP(EC$4,Transactions!$C$5:$M$23,7,FALSE)&gt;DX130,0,IF(IFERROR(VLOOKUP(EC$4,Transactions!$C$39:$N$42,8,FALSE),0)&gt;DX130,VLOOKUP(EC$4,Transactions!$C$5:$M$23,5,FALSE),VLOOKUP(EC$4,Transactions!$C$5:$M$23,5,FALSE)-IFERROR(VLOOKUP(EC$4,Transactions!$C$39:$N$42,5,FALSE),0)))</f>
        <v>0</v>
      </c>
      <c r="EF130" s="315">
        <f t="shared" si="133"/>
        <v>43273</v>
      </c>
      <c r="EG130" s="88">
        <f>VLOOKUP(EF130,'Price Data'!$B$4:$AD$1048576,MATCH(EK$4,'Price Data'!$B$2:$AE$2,0),FALSE)</f>
        <v>10.78</v>
      </c>
      <c r="EH130" s="5">
        <f t="shared" si="216"/>
        <v>10.78</v>
      </c>
      <c r="EI130" s="79"/>
      <c r="EJ130" s="212">
        <f>IF(EH130&gt;0,(EH130+SUM(EI$11:EI130))/EG$6-1,"N/A")</f>
        <v>5.018587360594795E-3</v>
      </c>
      <c r="EK130" s="344">
        <f>IF(VLOOKUP(EK$4,Transactions!$C$26:$M$34,7,FALSE)&gt;EF130,0,IF(IFERROR(VLOOKUP(EK$4,Transactions!$C$45:$N167,8,FALSE),0)&gt;EF130,VLOOKUP(EK$4,Transactions!$C$26:$M$34,5,FALSE),VLOOKUP(EK$4,Transactions!$C$26:$M$34,5,FALSE)-IFERROR(VLOOKUP(EK$4,Transactions!$C$45:$N$47,5,FALSE),0)))</f>
        <v>181.2267657992565</v>
      </c>
      <c r="EM130" s="315">
        <f t="shared" si="134"/>
        <v>43273</v>
      </c>
      <c r="EN130" s="88">
        <f>VLOOKUP(EM130,'Price Data'!$B$4:$AD$1048576,MATCH(ER$4,'Price Data'!$B$2:$AE$2,0),FALSE)</f>
        <v>85.91</v>
      </c>
      <c r="EO130" s="5">
        <f t="shared" si="217"/>
        <v>85.91</v>
      </c>
      <c r="EP130" s="79"/>
      <c r="EQ130" s="212">
        <f>IF(EO130&gt;0,(EO130+SUM(EP$11:EP130))/EN$6-1,"N/A")</f>
        <v>5.1913820765527863E-3</v>
      </c>
      <c r="ER130" s="344">
        <f>IF(VLOOKUP(ER$4,Transactions!$C$26:$M$34,7,FALSE)&gt;EM130,0,IF(IFERROR(VLOOKUP(ER$4,Transactions!$C$45:$N167,8,FALSE),0)&gt;EM130,VLOOKUP(ER$4,Transactions!$C$26:$M$34,5,FALSE),VLOOKUP(ER$4,Transactions!$C$26:$M$34,5,FALSE)-IFERROR(VLOOKUP(ER$4,Transactions!$C$45:$N$47,5,FALSE),0)))</f>
        <v>0</v>
      </c>
      <c r="ET130" s="315">
        <f t="shared" si="135"/>
        <v>43273</v>
      </c>
      <c r="EU130" s="88">
        <f>VLOOKUP(ET130,'Price Data'!$B$4:$AD$1048576,MATCH(EY$4,'Price Data'!$B$2:$AE$2,0),FALSE)</f>
        <v>83.23</v>
      </c>
      <c r="EV130" s="5">
        <f t="shared" si="218"/>
        <v>83.23</v>
      </c>
      <c r="EW130" s="79"/>
      <c r="EX130" s="212">
        <f>IF(EV130&gt;0,(EV130+SUM(EW$11:EW130))/EU$6-1,"N/A")</f>
        <v>-3.3813937521455562E-2</v>
      </c>
      <c r="EY130" s="344">
        <f>IF(VLOOKUP(EY$4,Transactions!$C$26:$M$34,7,FALSE)&gt;ET130,0,IF(IFERROR(VLOOKUP(EY$4,Transactions!$C$45:$N167,8,FALSE),0)&gt;ET130,VLOOKUP(EY$4,Transactions!$C$26:$M$34,5,FALSE),VLOOKUP(EY$4,Transactions!$C$26:$M$34,5,FALSE)-IFERROR(VLOOKUP(EY$4,Transactions!$C$45:$N$47,5,FALSE),0)))</f>
        <v>12.608879734523402</v>
      </c>
      <c r="FA130" s="315">
        <f t="shared" si="136"/>
        <v>43273</v>
      </c>
      <c r="FB130" s="88">
        <f>VLOOKUP(FA130,'Price Data'!$B$4:$AD$1048576,MATCH(FF$4,'Price Data'!$B$2:$AE$2,0),FALSE)</f>
        <v>49.886499999999998</v>
      </c>
      <c r="FC130" s="5">
        <f t="shared" si="219"/>
        <v>49.886499999999998</v>
      </c>
      <c r="FD130" s="79"/>
      <c r="FE130" s="212">
        <f>IF(FC130&gt;0,(FC130+SUM(FD$11:FD130))/FB$6-1,"N/A")</f>
        <v>-1.6198556660815489E-2</v>
      </c>
      <c r="FF130" s="344">
        <f>IF(VLOOKUP(FF$4,Transactions!$C$26:$M$34,7,FALSE)&gt;FA130,0,IF(IFERROR(VLOOKUP(FF$4,Transactions!$C$45:$N167,8,FALSE),0)&gt;FA130,VLOOKUP(FF$4,Transactions!$C$26:$M$34,5,FALSE),VLOOKUP(FF$4,Transactions!$C$26:$M$34,5,FALSE)-IFERROR(VLOOKUP(FF$4,Transactions!$C$45:$N$47,5,FALSE),0)))</f>
        <v>20.356738833625901</v>
      </c>
      <c r="FH130" s="315">
        <f t="shared" si="137"/>
        <v>43273</v>
      </c>
      <c r="FI130" s="88">
        <f>VLOOKUP(FH130,'Price Data'!$B$4:$AD$1048576,MATCH(FM$4,'Price Data'!$B$2:$AE$2,0),FALSE)</f>
        <v>24.22</v>
      </c>
      <c r="FJ130" s="5">
        <f t="shared" si="220"/>
        <v>24.22</v>
      </c>
      <c r="FK130" s="79"/>
      <c r="FL130" s="212">
        <f>IF(FJ130&gt;0,(FJ130+SUM(FK$11:FK130))/FI$6-1,"N/A")</f>
        <v>3.9425051334700534E-3</v>
      </c>
      <c r="FM130" s="344">
        <f>IF(VLOOKUP(FM$4,Transactions!$C$26:$M$34,7,FALSE)&gt;FH130,0,IF(IFERROR(VLOOKUP(FM$4,Transactions!$C$45:$N167,8,FALSE),0)&gt;FH130,VLOOKUP(FM$4,Transactions!$C$26:$M$34,5,FALSE),VLOOKUP(FM$4,Transactions!$C$26:$M$34,5,FALSE)-IFERROR(VLOOKUP(FM$4,Transactions!$C$45:$N$47,5,FALSE),0)))</f>
        <v>64.516221765913755</v>
      </c>
      <c r="FO130" s="315">
        <f t="shared" si="138"/>
        <v>43273</v>
      </c>
      <c r="FP130" s="88">
        <f>VLOOKUP(FO130,'Price Data'!$B$4:$AD$1048576,MATCH(FT$4,'Price Data'!$B$2:$AE$2,0),FALSE)</f>
        <v>102.11</v>
      </c>
      <c r="FQ130" s="5">
        <f t="shared" si="221"/>
        <v>102.11</v>
      </c>
      <c r="FR130" s="79"/>
      <c r="FS130" s="212">
        <f>IF(FQ130&gt;0,(FQ130+SUM(FR$11:FR130))/FP$6-1,"N/A")</f>
        <v>-2.4296675191815886E-2</v>
      </c>
      <c r="FT130" s="344">
        <f>IF(VLOOKUP(FT$4,Transactions!$C$26:$M$34,7,FALSE)&gt;FO130,0,IF(IFERROR(VLOOKUP(FT$4,Transactions!$C$45:$N167,8,FALSE),0)&gt;FO130,VLOOKUP(FT$4,Transactions!$C$26:$M$34,5,FALSE),VLOOKUP(FT$4,Transactions!$C$26:$M$34,5,FALSE)-IFERROR(VLOOKUP(FT$4,Transactions!$C$45:$N$47,5,FALSE),0)))</f>
        <v>4.6685611442644692</v>
      </c>
      <c r="FV130" s="315">
        <f t="shared" si="139"/>
        <v>43273</v>
      </c>
      <c r="FW130" s="88">
        <f>VLOOKUP(FV130,'Price Data'!$B$4:$AD$1048576,MATCH(GA$4,'Price Data'!$B$2:$AE$2,0),FALSE)</f>
        <v>107.4</v>
      </c>
      <c r="FX130" s="5">
        <f t="shared" si="222"/>
        <v>0</v>
      </c>
      <c r="FY130" s="79"/>
      <c r="FZ130" s="212" t="str">
        <f>IF(FX130&gt;0,(FX130+SUM(FY$11:FY130))/FW$6-1,"N/A")</f>
        <v>N/A</v>
      </c>
      <c r="GA130" s="344">
        <f>IF(VLOOKUP(GA$4,Transactions!$C$26:$M$34,7,FALSE)&gt;FV130,0,IF(IFERROR(VLOOKUP(GA$4,Transactions!$C$45:$N167,8,FALSE),0)&gt;FV130,VLOOKUP(GA$4,Transactions!$C$26:$M$34,5,FALSE),VLOOKUP(GA$4,Transactions!$C$26:$M$34,5,FALSE)-IFERROR(VLOOKUP(GA$4,Transactions!$C$45:$N$47,5,FALSE),0)))</f>
        <v>0</v>
      </c>
      <c r="GD130" s="315">
        <f t="shared" si="140"/>
        <v>43273</v>
      </c>
      <c r="GE130" s="88">
        <f>VLOOKUP(GD130,'Price Data'!$B$4:$AD$1048576,MATCH(GI$4,'Price Data'!$B$2:$AE$2,0),FALSE)</f>
        <v>1643.3920000000001</v>
      </c>
      <c r="GF130" s="5">
        <f t="shared" si="223"/>
        <v>1643.3920000000001</v>
      </c>
      <c r="GH130" s="212">
        <f>IF(GF130&gt;0,(GF130+SUM(GG$11:GG130))/GE$6-1,"N/A")</f>
        <v>3.8301206113332986E-2</v>
      </c>
      <c r="GI130" s="374">
        <v>0.5</v>
      </c>
      <c r="GK130" s="315">
        <f t="shared" si="141"/>
        <v>43273</v>
      </c>
      <c r="GL130" s="88">
        <f>VLOOKUP(GK130,'Price Data'!$B$4:$AD$1048576,MATCH(GP$4,'Price Data'!$B$2:$AE$2,0),FALSE)</f>
        <v>2114.9</v>
      </c>
      <c r="GM130" s="5">
        <f t="shared" si="112"/>
        <v>2114.9</v>
      </c>
      <c r="GN130" s="79"/>
      <c r="GO130" s="212">
        <f>IF(GM130&gt;0,(GM130+SUM(GN$11:GN130))/GL$6-1,"N/A")</f>
        <v>5.4434381611163651E-3</v>
      </c>
      <c r="GP130" s="374">
        <v>0.2</v>
      </c>
      <c r="GR130" s="315">
        <f t="shared" si="142"/>
        <v>43273</v>
      </c>
      <c r="GS130" s="88">
        <f>VLOOKUP(GR130,'Price Data'!$B$4:$AD$1048576,MATCH(GW$4,'Price Data'!$B$2:$AE$2,0),FALSE)</f>
        <v>2006.38</v>
      </c>
      <c r="GT130" s="5">
        <f t="shared" si="224"/>
        <v>2006.38</v>
      </c>
      <c r="GV130" s="212">
        <f>IF(GT130&gt;0,(GT130+SUM(GU$11:GU130))/GS$6-1,"N/A")</f>
        <v>-1.9541920571548577E-2</v>
      </c>
      <c r="GW130" s="374">
        <v>0.3</v>
      </c>
    </row>
    <row r="131" spans="1:205" x14ac:dyDescent="0.25">
      <c r="A131">
        <v>121</v>
      </c>
      <c r="B131" s="315">
        <f>'Price Data'!B125</f>
        <v>43276</v>
      </c>
      <c r="C131" s="200">
        <f t="shared" si="143"/>
        <v>21837.375079451565</v>
      </c>
      <c r="D131" s="200">
        <f t="shared" si="113"/>
        <v>0</v>
      </c>
      <c r="E131" s="200">
        <f t="shared" si="198"/>
        <v>6056.8337861436985</v>
      </c>
      <c r="F131" s="200">
        <f t="shared" si="114"/>
        <v>0</v>
      </c>
      <c r="I131" s="315">
        <f t="shared" si="115"/>
        <v>43276</v>
      </c>
      <c r="J131" s="88">
        <f>VLOOKUP(I131,'Price Data'!$B$4:$AD$1048576,MATCH(N$4,'Price Data'!$B$2:$AE$2,0),FALSE)</f>
        <v>71.430000000000007</v>
      </c>
      <c r="K131" s="5">
        <f t="shared" si="86"/>
        <v>0</v>
      </c>
      <c r="M131" s="212" t="str">
        <f>IF(K131&gt;0,(K131+SUM(L$11:L131))/J$6-1,"N/A")</f>
        <v>N/A</v>
      </c>
      <c r="N131" s="344">
        <f>IF(VLOOKUP(N$4,Transactions!$C$5:$M$23,7,FALSE)&gt;I131,0,IF(IFERROR(VLOOKUP(N$4,Transactions!$C$39:$N$42,8,FALSE),0)&gt;I131,VLOOKUP(N$4,Transactions!$C$5:$M$23,5,FALSE),VLOOKUP(N$4,Transactions!$C$5:$M$23,5,FALSE)-IFERROR(VLOOKUP(N$4,Transactions!$C$39:$N$42,5,FALSE),0)))</f>
        <v>0</v>
      </c>
      <c r="P131" s="315">
        <f t="shared" si="116"/>
        <v>43276</v>
      </c>
      <c r="Q131" s="88">
        <f>VLOOKUP(P131,'Price Data'!$B$4:$AD$1048576,MATCH(U$4,'Price Data'!$B$2:$AE$2,0),FALSE)</f>
        <v>57.61</v>
      </c>
      <c r="R131" s="5">
        <f t="shared" si="199"/>
        <v>57.61</v>
      </c>
      <c r="T131" s="212">
        <f>IF(R131&gt;0,(R131+SUM(S$11:S131))/Q$6-1,"N/A")</f>
        <v>2.0088105726872252E-2</v>
      </c>
      <c r="U131" s="344">
        <f>IF(VLOOKUP(U$4,Transactions!$C$5:$M$23,7,FALSE)&gt;P131,0,IF(IFERROR(VLOOKUP(U$4,Transactions!$C$39:$N$42,8,FALSE),0)&gt;P131,VLOOKUP(U$4,Transactions!$C$5:$M$23,5,FALSE),VLOOKUP(U$4,Transactions!$C$5:$M$23,5,FALSE)-IFERROR(VLOOKUP(U$4,Transactions!$C$39:$N$42,5,FALSE),0)))</f>
        <v>20</v>
      </c>
      <c r="W131" s="315">
        <f t="shared" si="117"/>
        <v>43276</v>
      </c>
      <c r="X131" s="88">
        <f>VLOOKUP(W131,'Price Data'!$B$4:$AD$1048576,MATCH(AB$4,'Price Data'!$B$2:$AE$2,0),FALSE)</f>
        <v>104.45</v>
      </c>
      <c r="Y131" s="5">
        <f t="shared" si="200"/>
        <v>104.45</v>
      </c>
      <c r="Z131" s="79"/>
      <c r="AA131" s="212">
        <f>IF(Y131&gt;0,(Y131+SUM(Z$11:Z131))/X$6-1,"N/A")</f>
        <v>3.6107529014978601E-2</v>
      </c>
      <c r="AB131" s="344">
        <f>IF(VLOOKUP(AB$4,Transactions!$C$5:$M$23,7,FALSE)&gt;W131,0,IF(IFERROR(VLOOKUP(AB$4,Transactions!$C$39:$N$42,8,FALSE),0)&gt;W131,VLOOKUP(AB$4,Transactions!$C$5:$M$23,5,FALSE),VLOOKUP(AB$4,Transactions!$C$5:$M$23,5,FALSE)-IFERROR(VLOOKUP(AB$4,Transactions!$C$39:$N$42,5,FALSE),0)))</f>
        <v>12</v>
      </c>
      <c r="AD131" s="315">
        <f t="shared" si="118"/>
        <v>43276</v>
      </c>
      <c r="AE131" s="88">
        <f>VLOOKUP(AD131,'Price Data'!$B$4:$AD$1048576,MATCH(AI$4,'Price Data'!$B$2:$AE$2,0),FALSE)</f>
        <v>69.83</v>
      </c>
      <c r="AF131" s="5">
        <f t="shared" si="201"/>
        <v>69.83</v>
      </c>
      <c r="AG131" s="79"/>
      <c r="AH131" s="212">
        <f>IF(AF131&gt;0,(AF131+SUM(AG$11:AG131))/AE$6-1,"N/A")</f>
        <v>-3.8392979569450314E-2</v>
      </c>
      <c r="AI131" s="344">
        <f>IF(VLOOKUP(AI$4,Transactions!$C$5:$M$23,7,FALSE)&gt;AD131,0,IF(IFERROR(VLOOKUP(AI$4,Transactions!$C$39:$N$42,8,FALSE),0)&gt;AD131,VLOOKUP(AI$4,Transactions!$C$5:$M$23,5,FALSE),VLOOKUP(AI$4,Transactions!$C$5:$M$23,5,FALSE)-IFERROR(VLOOKUP(AI$4,Transactions!$C$39:$N$42,5,FALSE),0)))</f>
        <v>16</v>
      </c>
      <c r="AK131" s="315">
        <f t="shared" si="119"/>
        <v>43276</v>
      </c>
      <c r="AL131" s="88">
        <f>VLOOKUP(AK131,'Price Data'!$B$4:$AD$1048576,MATCH(AP$4,'Price Data'!$B$2:$AE$2,0),FALSE)</f>
        <v>473.48</v>
      </c>
      <c r="AM131" s="5">
        <f t="shared" si="202"/>
        <v>473.48</v>
      </c>
      <c r="AN131" s="79"/>
      <c r="AO131" s="212">
        <f>IF(AM131&gt;0,(AM131+SUM(AN$11:AN131))/AL$6-1,"N/A")</f>
        <v>0.1358249772105744</v>
      </c>
      <c r="AP131" s="344">
        <f>IF(VLOOKUP(AP$4,Transactions!$C$5:$M$23,7,FALSE)&gt;AK131,0,IF(IFERROR(VLOOKUP(AP$4,Transactions!$C$39:$N$42,8,FALSE),0)&gt;AK131,VLOOKUP(AP$4,Transactions!$C$5:$M$23,5,FALSE),VLOOKUP(AP$4,Transactions!$C$5:$M$23,5,FALSE)-IFERROR(VLOOKUP(AP$4,Transactions!$C$39:$N$42,5,FALSE),0)))</f>
        <v>3</v>
      </c>
      <c r="AR131" s="315">
        <f t="shared" si="120"/>
        <v>43276</v>
      </c>
      <c r="AS131" s="88">
        <f>VLOOKUP(AR131,'Price Data'!$B$4:$AD$1048576,MATCH(AW$4,'Price Data'!$B$2:$AE$2,0),FALSE)</f>
        <v>93.05</v>
      </c>
      <c r="AT131" s="5">
        <f t="shared" si="203"/>
        <v>93.05</v>
      </c>
      <c r="AU131" s="79"/>
      <c r="AV131" s="212">
        <f>IF(AT131&gt;0,(AT131+SUM(AU$11:AU131))/AS$6-1,"N/A")</f>
        <v>-8.3333333333334147E-3</v>
      </c>
      <c r="AW131" s="344">
        <f>IF(VLOOKUP(AW$4,Transactions!$C$5:$M$23,7,FALSE)&gt;AR131,0,IF(IFERROR(VLOOKUP(AW$4,Transactions!$C$39:$N$42,8,FALSE),0)&gt;AR131,VLOOKUP(AW$4,Transactions!$C$5:$M$23,5,FALSE),VLOOKUP(AW$4,Transactions!$C$5:$M$23,5,FALSE)-IFERROR(VLOOKUP(AW$4,Transactions!$C$39:$N$42,5,FALSE),0)))</f>
        <v>10</v>
      </c>
      <c r="AY131" s="315">
        <f t="shared" si="121"/>
        <v>43276</v>
      </c>
      <c r="AZ131" s="88">
        <f>VLOOKUP(AY131,'Price Data'!$B$4:$AD$1048576,MATCH(BD$4,'Price Data'!$B$2:$AE$2,0),FALSE)</f>
        <v>133.19</v>
      </c>
      <c r="BA131" s="5">
        <f t="shared" si="204"/>
        <v>133.19</v>
      </c>
      <c r="BB131" s="79"/>
      <c r="BC131" s="212">
        <f>IF(BA131&gt;0,(BA131+SUM(BB$11:BB131))/AZ$6-1,"N/A")</f>
        <v>0.14918032786885238</v>
      </c>
      <c r="BD131" s="344">
        <f>IF(VLOOKUP(BD$4,Transactions!$C$5:$M$23,7,FALSE)&gt;AY131,0,IF(IFERROR(VLOOKUP(BD$4,Transactions!$C$39:$N$42,8,FALSE),0)&gt;AY131,VLOOKUP(BD$4,Transactions!$C$5:$M$23,5,FALSE),VLOOKUP(BD$4,Transactions!$C$5:$M$23,5,FALSE)-IFERROR(VLOOKUP(BD$4,Transactions!$C$39:$N$42,5,FALSE),0)))</f>
        <v>9</v>
      </c>
      <c r="BF131" s="315">
        <f t="shared" si="122"/>
        <v>43276</v>
      </c>
      <c r="BG131" s="88">
        <f>VLOOKUP(BF131,'Price Data'!$B$4:$AD$1048576,MATCH(BK$4,'Price Data'!$B$2:$AE$2,0),FALSE)</f>
        <v>54.67</v>
      </c>
      <c r="BH131" s="5">
        <f t="shared" si="205"/>
        <v>54.67</v>
      </c>
      <c r="BI131" s="79"/>
      <c r="BJ131" s="212">
        <f>IF(BH131&gt;0,(BH131+SUM(BI$11:BI131))/BG$6-1,"N/A")</f>
        <v>-9.4810704960835546E-2</v>
      </c>
      <c r="BK131" s="344">
        <f>IF(VLOOKUP(BK$4,Transactions!$C$5:$M$23,7,FALSE)&gt;BF131,0,IF(IFERROR(VLOOKUP(BK$4,Transactions!$C$39:$N$42,8,FALSE),0)&gt;BF131,VLOOKUP(BK$4,Transactions!$C$5:$M$23,5,FALSE),VLOOKUP(BK$4,Transactions!$C$5:$M$23,5,FALSE)-IFERROR(VLOOKUP(BK$4,Transactions!$C$39:$N$42,5,FALSE),0)))</f>
        <v>10</v>
      </c>
      <c r="BM131" s="315">
        <f t="shared" si="123"/>
        <v>43276</v>
      </c>
      <c r="BN131" s="88">
        <f>VLOOKUP(BM131,'Price Data'!$B$4:$AD$1048576,MATCH(BR$4,'Price Data'!$B$2:$AE$2,0),FALSE)</f>
        <v>46.71</v>
      </c>
      <c r="BO131" s="5">
        <f t="shared" si="206"/>
        <v>46.71</v>
      </c>
      <c r="BP131" s="79"/>
      <c r="BQ131" s="212">
        <f>IF(BO131&gt;0,(BO131+SUM(BP$11:BP131))/BN$6-1,"N/A")</f>
        <v>-8.0399061032863872E-2</v>
      </c>
      <c r="BR131" s="344">
        <f>IF(VLOOKUP(BR$4,Transactions!$C$5:$M$23,7,FALSE)&gt;BM131,0,IF(IFERROR(VLOOKUP(BR$4,Transactions!$C$39:$N$42,8,FALSE),0)&gt;BM131,VLOOKUP(BR$4,Transactions!$C$5:$M$23,5,FALSE),VLOOKUP(BR$4,Transactions!$C$5:$M$23,5,FALSE)-IFERROR(VLOOKUP(BR$4,Transactions!$C$39:$N$42,5,FALSE),0)))</f>
        <v>12</v>
      </c>
      <c r="BT131" s="315">
        <f t="shared" si="124"/>
        <v>43276</v>
      </c>
      <c r="BU131" s="88">
        <f>VLOOKUP(BT131,'Price Data'!$B$4:$AD$1048576,MATCH(BY$4,'Price Data'!$B$2:$AE$2,0),FALSE)</f>
        <v>91.02</v>
      </c>
      <c r="BV131" s="5">
        <f t="shared" si="207"/>
        <v>91.02</v>
      </c>
      <c r="BW131" s="79"/>
      <c r="BX131" s="212">
        <f>IF(BV131&gt;0,(BV131+SUM(BW$11:BW131))/BU$6-1,"N/A")</f>
        <v>1.463307294531857E-2</v>
      </c>
      <c r="BY131" s="344">
        <f>IF(VLOOKUP(BY$4,Transactions!$C$5:$M$23,7,FALSE)&gt;BT131,0,IF(IFERROR(VLOOKUP(BY$4,Transactions!$C$39:$N$42,8,FALSE),0)&gt;BT131,VLOOKUP(BY$4,Transactions!$C$5:$M$23,5,FALSE),VLOOKUP(BY$4,Transactions!$C$5:$M$23,5,FALSE)-IFERROR(VLOOKUP(BY$4,Transactions!$C$39:$N$42,5,FALSE),0)))</f>
        <v>11</v>
      </c>
      <c r="CA131" s="315">
        <f t="shared" si="125"/>
        <v>43276</v>
      </c>
      <c r="CB131" s="88">
        <f>VLOOKUP(CA131,'Price Data'!$B$4:$AD$1048576,MATCH(CF$4,'Price Data'!$B$2:$AE$2,0),FALSE)</f>
        <v>228.04</v>
      </c>
      <c r="CC131" s="5">
        <f t="shared" si="208"/>
        <v>228.04</v>
      </c>
      <c r="CD131" s="79"/>
      <c r="CE131" s="212">
        <f>IF(CC131&gt;0,(CC131+SUM(CD$11:CD131))/CB$6-1,"N/A")</f>
        <v>3.1937699610622428E-3</v>
      </c>
      <c r="CF131" s="344">
        <f>IF(VLOOKUP(CF$4,Transactions!$C$5:$M$23,7,FALSE)&gt;CA131,0,IF(IFERROR(VLOOKUP(CF$4,Transactions!$C$39:$N$42,8,FALSE),0)&gt;CA131,VLOOKUP(CF$4,Transactions!$C$5:$M$23,5,FALSE),VLOOKUP(CF$4,Transactions!$C$5:$M$23,5,FALSE)-IFERROR(VLOOKUP(CF$4,Transactions!$C$39:$N$42,5,FALSE),0)))</f>
        <v>6</v>
      </c>
      <c r="CH131" s="315">
        <f t="shared" si="126"/>
        <v>43276</v>
      </c>
      <c r="CI131" s="88">
        <f>VLOOKUP(CH131,'Price Data'!$B$4:$AD$1048576,MATCH(CM$4,'Price Data'!$B$2:$AE$2,0),FALSE)</f>
        <v>82.19</v>
      </c>
      <c r="CJ131" s="5">
        <f t="shared" si="209"/>
        <v>82.19</v>
      </c>
      <c r="CK131" s="79"/>
      <c r="CL131" s="212">
        <f>IF(CJ131&gt;0,(CJ131+SUM(CK$11:CK131))/CI$6-1,"N/A")</f>
        <v>0.11640858462374348</v>
      </c>
      <c r="CM131" s="344">
        <f>IF(VLOOKUP(CM$4,Transactions!$C$5:$M$23,7,FALSE)&gt;CH131,0,IF(IFERROR(VLOOKUP(CM$4,Transactions!$C$39:$N$42,8,FALSE),0)&gt;CH131,VLOOKUP(CM$4,Transactions!$C$5:$M$23,5,FALSE),VLOOKUP(CM$4,Transactions!$C$5:$M$23,5,FALSE)-IFERROR(VLOOKUP(CM$4,Transactions!$C$39:$N$42,5,FALSE),0)))</f>
        <v>19</v>
      </c>
      <c r="CO131" s="315">
        <f t="shared" si="127"/>
        <v>43276</v>
      </c>
      <c r="CP131" s="88">
        <f>VLOOKUP(CO131,'Price Data'!$B$4:$AD$1048576,MATCH(CT$4,'Price Data'!$B$2:$AE$2,0),FALSE)</f>
        <v>134.26</v>
      </c>
      <c r="CQ131" s="5">
        <f t="shared" si="210"/>
        <v>134.26</v>
      </c>
      <c r="CR131" s="79"/>
      <c r="CS131" s="212">
        <f>IF(CQ131&gt;0,(CQ131+SUM(CR$11:CR131))/CP$6-1,"N/A")</f>
        <v>0.19757920968316123</v>
      </c>
      <c r="CT131" s="344">
        <f>IF(VLOOKUP(CT$4,Transactions!$C$5:$M$23,7,FALSE)&gt;CO131,0,IF(IFERROR(VLOOKUP(CT$4,Transactions!$C$39:$N$42,8,FALSE),0)&gt;CO131,VLOOKUP(CT$4,Transactions!$C$5:$M$23,5,FALSE),VLOOKUP(CT$4,Transactions!$C$5:$M$23,5,FALSE)-IFERROR(VLOOKUP(CT$4,Transactions!$C$39:$N$42,5,FALSE),0)))</f>
        <v>7</v>
      </c>
      <c r="CV131" s="315">
        <f t="shared" si="128"/>
        <v>43276</v>
      </c>
      <c r="CW131" s="88">
        <f>VLOOKUP(CV131,'Price Data'!$B$4:$AD$1048576,MATCH(DA$4,'Price Data'!$B$2:$AE$2,0),FALSE)</f>
        <v>191.89</v>
      </c>
      <c r="CX131" s="5">
        <f t="shared" si="211"/>
        <v>191.89</v>
      </c>
      <c r="CY131" s="79"/>
      <c r="CZ131" s="212">
        <f>IF(CX131&gt;0,(CX131+SUM(CY$11:CY131))/CW$6-1,"N/A")</f>
        <v>2.2316729573121918E-2</v>
      </c>
      <c r="DA131" s="344">
        <f>IF(VLOOKUP(DA$4,Transactions!$C$5:$M$23,7,FALSE)&gt;CV131,0,IF(IFERROR(VLOOKUP(DA$4,Transactions!$C$39:$N$42,8,FALSE),0)&gt;CV131,VLOOKUP(DA$4,Transactions!$C$5:$M$23,5,FALSE),VLOOKUP(DA$4,Transactions!$C$5:$M$23,5,FALSE)-IFERROR(VLOOKUP(DA$4,Transactions!$C$39:$N$42,5,FALSE),0)))</f>
        <v>9.4038062835574934</v>
      </c>
      <c r="DC131" s="315">
        <f t="shared" si="129"/>
        <v>43276</v>
      </c>
      <c r="DD131" s="88">
        <f>VLOOKUP(DC131,'Price Data'!$B$4:$AD$1048576,MATCH(DH$4,'Price Data'!$B$2:$AE$2,0),FALSE)</f>
        <v>162.38</v>
      </c>
      <c r="DE131" s="5">
        <f t="shared" si="212"/>
        <v>162.38</v>
      </c>
      <c r="DF131" s="79"/>
      <c r="DG131" s="212">
        <f>IF(DE131&gt;0,(DE131+SUM(DF$11:DF131))/DD$6-1,"N/A")</f>
        <v>3.0694822026933188E-2</v>
      </c>
      <c r="DH131" s="344">
        <f>IF(VLOOKUP(DH$4,Transactions!$C$5:$M$23,7,FALSE)&gt;DC131,0,IF(IFERROR(VLOOKUP(DH$4,Transactions!$C$39:$N$42,8,FALSE),0)&gt;DC131,VLOOKUP(DH$4,Transactions!$C$5:$M$23,5,FALSE),VLOOKUP(DH$4,Transactions!$C$5:$M$23,5,FALSE)-IFERROR(VLOOKUP(DH$4,Transactions!$C$39:$N$42,5,FALSE),0)))</f>
        <v>17.508490526540918</v>
      </c>
      <c r="DJ131" s="315">
        <f t="shared" si="130"/>
        <v>43276</v>
      </c>
      <c r="DK131" s="88">
        <f>VLOOKUP(DJ131,'Price Data'!$B$4:$AD$1048576,MATCH(DO$4,'Price Data'!$B$2:$AE$2,0),FALSE)</f>
        <v>234.53</v>
      </c>
      <c r="DL131" s="5">
        <f t="shared" si="213"/>
        <v>234.53</v>
      </c>
      <c r="DN131" s="212">
        <f>IF(DL131&gt;0,(DL131+SUM(DM$11:DM131))/DK$6-1,"N/A")</f>
        <v>-5.5352919956711655E-2</v>
      </c>
      <c r="DO131" s="344">
        <f>IF(VLOOKUP(DO$4,Transactions!$C$5:$M$23,7,FALSE)&gt;DJ131,0,IF(IFERROR(VLOOKUP(DO$4,Transactions!$C$39:$N$42,8,FALSE),0)&gt;DJ131,VLOOKUP(DO$4,Transactions!$C$5:$M$23,5,FALSE),VLOOKUP(DO$4,Transactions!$C$5:$M$23,5,FALSE)-IFERROR(VLOOKUP(DO$4,Transactions!$C$39:$N$42,5,FALSE),0)))</f>
        <v>8</v>
      </c>
      <c r="DQ131" s="315">
        <f t="shared" si="131"/>
        <v>43276</v>
      </c>
      <c r="DR131" s="88">
        <f>VLOOKUP(DQ131,'Price Data'!$B$4:$AD$1048576,MATCH(DV$4,'Price Data'!$B$2:$AE$2,0),FALSE)</f>
        <v>98.39</v>
      </c>
      <c r="DS131" s="5">
        <f t="shared" si="214"/>
        <v>98.39</v>
      </c>
      <c r="DT131" s="79"/>
      <c r="DU131" s="212">
        <f>IF(DS131&gt;0,(DS131+SUM(DT$11:DT131))/DR$6-1,"N/A")</f>
        <v>0.16004208557400035</v>
      </c>
      <c r="DV131" s="344">
        <f>IF(VLOOKUP(DV$4,Transactions!$C$5:$M$23,7,FALSE)&gt;DQ131,0,IF(IFERROR(VLOOKUP(DV$4,Transactions!$C$39:$N$42,8,FALSE),0)&gt;DQ131,VLOOKUP(DV$4,Transactions!$C$5:$M$23,5,FALSE),VLOOKUP(DV$4,Transactions!$C$5:$M$23,5,FALSE)-IFERROR(VLOOKUP(DV$4,Transactions!$C$39:$N$42,5,FALSE),0)))</f>
        <v>23</v>
      </c>
      <c r="DX131" s="315">
        <f t="shared" si="132"/>
        <v>43276</v>
      </c>
      <c r="DY131" s="88">
        <f>VLOOKUP(DX131,'Price Data'!$B$4:$AD$1048576,MATCH(EC$4,'Price Data'!$B$2:$AE$2,0),FALSE)</f>
        <v>72.349999999999994</v>
      </c>
      <c r="DZ131" s="5">
        <f t="shared" si="215"/>
        <v>0</v>
      </c>
      <c r="EA131" s="79"/>
      <c r="EB131" s="212" t="str">
        <f>IF(DZ131&gt;0,(DZ131+SUM(EA$11:EA131))/DY$6-1,"N/A")</f>
        <v>N/A</v>
      </c>
      <c r="EC131" s="344">
        <f>IF(VLOOKUP(EC$4,Transactions!$C$5:$M$23,7,FALSE)&gt;DX131,0,IF(IFERROR(VLOOKUP(EC$4,Transactions!$C$39:$N$42,8,FALSE),0)&gt;DX131,VLOOKUP(EC$4,Transactions!$C$5:$M$23,5,FALSE),VLOOKUP(EC$4,Transactions!$C$5:$M$23,5,FALSE)-IFERROR(VLOOKUP(EC$4,Transactions!$C$39:$N$42,5,FALSE),0)))</f>
        <v>0</v>
      </c>
      <c r="EF131" s="315">
        <f t="shared" si="133"/>
        <v>43276</v>
      </c>
      <c r="EG131" s="88">
        <f>VLOOKUP(EF131,'Price Data'!$B$4:$AD$1048576,MATCH(EK$4,'Price Data'!$B$2:$AE$2,0),FALSE)</f>
        <v>10.78</v>
      </c>
      <c r="EH131" s="5">
        <f t="shared" si="216"/>
        <v>10.78</v>
      </c>
      <c r="EI131" s="79"/>
      <c r="EJ131" s="212">
        <f>IF(EH131&gt;0,(EH131+SUM(EI$11:EI131))/EG$6-1,"N/A")</f>
        <v>5.018587360594795E-3</v>
      </c>
      <c r="EK131" s="344">
        <f>IF(VLOOKUP(EK$4,Transactions!$C$26:$M$34,7,FALSE)&gt;EF131,0,IF(IFERROR(VLOOKUP(EK$4,Transactions!$C$45:$N168,8,FALSE),0)&gt;EF131,VLOOKUP(EK$4,Transactions!$C$26:$M$34,5,FALSE),VLOOKUP(EK$4,Transactions!$C$26:$M$34,5,FALSE)-IFERROR(VLOOKUP(EK$4,Transactions!$C$45:$N$47,5,FALSE),0)))</f>
        <v>181.2267657992565</v>
      </c>
      <c r="EM131" s="315">
        <f t="shared" si="134"/>
        <v>43276</v>
      </c>
      <c r="EN131" s="88">
        <f>VLOOKUP(EM131,'Price Data'!$B$4:$AD$1048576,MATCH(ER$4,'Price Data'!$B$2:$AE$2,0),FALSE)</f>
        <v>85.71</v>
      </c>
      <c r="EO131" s="5">
        <f t="shared" si="217"/>
        <v>85.71</v>
      </c>
      <c r="EP131" s="79"/>
      <c r="EQ131" s="212">
        <f>IF(EO131&gt;0,(EO131+SUM(EP$11:EP131))/EN$6-1,"N/A")</f>
        <v>2.8993811597524122E-3</v>
      </c>
      <c r="ER131" s="344">
        <f>IF(VLOOKUP(ER$4,Transactions!$C$26:$M$34,7,FALSE)&gt;EM131,0,IF(IFERROR(VLOOKUP(ER$4,Transactions!$C$45:$N168,8,FALSE),0)&gt;EM131,VLOOKUP(ER$4,Transactions!$C$26:$M$34,5,FALSE),VLOOKUP(ER$4,Transactions!$C$26:$M$34,5,FALSE)-IFERROR(VLOOKUP(ER$4,Transactions!$C$45:$N$47,5,FALSE),0)))</f>
        <v>0</v>
      </c>
      <c r="ET131" s="315">
        <f t="shared" si="135"/>
        <v>43276</v>
      </c>
      <c r="EU131" s="88">
        <f>VLOOKUP(ET131,'Price Data'!$B$4:$AD$1048576,MATCH(EY$4,'Price Data'!$B$2:$AE$2,0),FALSE)</f>
        <v>83.2</v>
      </c>
      <c r="EV131" s="5">
        <f t="shared" si="218"/>
        <v>83.2</v>
      </c>
      <c r="EW131" s="79"/>
      <c r="EX131" s="212">
        <f>IF(EV131&gt;0,(EV131+SUM(EW$11:EW131))/EU$6-1,"N/A")</f>
        <v>-3.4157226227257143E-2</v>
      </c>
      <c r="EY131" s="344">
        <f>IF(VLOOKUP(EY$4,Transactions!$C$26:$M$34,7,FALSE)&gt;ET131,0,IF(IFERROR(VLOOKUP(EY$4,Transactions!$C$45:$N168,8,FALSE),0)&gt;ET131,VLOOKUP(EY$4,Transactions!$C$26:$M$34,5,FALSE),VLOOKUP(EY$4,Transactions!$C$26:$M$34,5,FALSE)-IFERROR(VLOOKUP(EY$4,Transactions!$C$45:$N$47,5,FALSE),0)))</f>
        <v>12.608879734523402</v>
      </c>
      <c r="FA131" s="315">
        <f t="shared" si="136"/>
        <v>43276</v>
      </c>
      <c r="FB131" s="88">
        <f>VLOOKUP(FA131,'Price Data'!$B$4:$AD$1048576,MATCH(FF$4,'Price Data'!$B$2:$AE$2,0),FALSE)</f>
        <v>49.79</v>
      </c>
      <c r="FC131" s="5">
        <f t="shared" si="219"/>
        <v>49.79</v>
      </c>
      <c r="FD131" s="79"/>
      <c r="FE131" s="212">
        <f>IF(FC131&gt;0,(FC131+SUM(FD$11:FD131))/FB$6-1,"N/A")</f>
        <v>-1.8080748976009531E-2</v>
      </c>
      <c r="FF131" s="344">
        <f>IF(VLOOKUP(FF$4,Transactions!$C$26:$M$34,7,FALSE)&gt;FA131,0,IF(IFERROR(VLOOKUP(FF$4,Transactions!$C$45:$N168,8,FALSE),0)&gt;FA131,VLOOKUP(FF$4,Transactions!$C$26:$M$34,5,FALSE),VLOOKUP(FF$4,Transactions!$C$26:$M$34,5,FALSE)-IFERROR(VLOOKUP(FF$4,Transactions!$C$45:$N$47,5,FALSE),0)))</f>
        <v>20.356738833625901</v>
      </c>
      <c r="FH131" s="315">
        <f t="shared" si="137"/>
        <v>43276</v>
      </c>
      <c r="FI131" s="88">
        <f>VLOOKUP(FH131,'Price Data'!$B$4:$AD$1048576,MATCH(FM$4,'Price Data'!$B$2:$AE$2,0),FALSE)</f>
        <v>24.23</v>
      </c>
      <c r="FJ131" s="5">
        <f t="shared" si="220"/>
        <v>24.23</v>
      </c>
      <c r="FK131" s="79"/>
      <c r="FL131" s="212">
        <f>IF(FJ131&gt;0,(FJ131+SUM(FK$11:FK131))/FI$6-1,"N/A")</f>
        <v>4.3531827515399524E-3</v>
      </c>
      <c r="FM131" s="344">
        <f>IF(VLOOKUP(FM$4,Transactions!$C$26:$M$34,7,FALSE)&gt;FH131,0,IF(IFERROR(VLOOKUP(FM$4,Transactions!$C$45:$N168,8,FALSE),0)&gt;FH131,VLOOKUP(FM$4,Transactions!$C$26:$M$34,5,FALSE),VLOOKUP(FM$4,Transactions!$C$26:$M$34,5,FALSE)-IFERROR(VLOOKUP(FM$4,Transactions!$C$45:$N$47,5,FALSE),0)))</f>
        <v>64.516221765913755</v>
      </c>
      <c r="FO131" s="315">
        <f t="shared" si="138"/>
        <v>43276</v>
      </c>
      <c r="FP131" s="88">
        <f>VLOOKUP(FO131,'Price Data'!$B$4:$AD$1048576,MATCH(FT$4,'Price Data'!$B$2:$AE$2,0),FALSE)</f>
        <v>102.25</v>
      </c>
      <c r="FQ131" s="5">
        <f t="shared" si="221"/>
        <v>102.25</v>
      </c>
      <c r="FR131" s="79"/>
      <c r="FS131" s="212">
        <f>IF(FQ131&gt;0,(FQ131+SUM(FR$11:FR131))/FP$6-1,"N/A")</f>
        <v>-2.2970540873354151E-2</v>
      </c>
      <c r="FT131" s="344">
        <f>IF(VLOOKUP(FT$4,Transactions!$C$26:$M$34,7,FALSE)&gt;FO131,0,IF(IFERROR(VLOOKUP(FT$4,Transactions!$C$45:$N168,8,FALSE),0)&gt;FO131,VLOOKUP(FT$4,Transactions!$C$26:$M$34,5,FALSE),VLOOKUP(FT$4,Transactions!$C$26:$M$34,5,FALSE)-IFERROR(VLOOKUP(FT$4,Transactions!$C$45:$N$47,5,FALSE),0)))</f>
        <v>4.6685611442644692</v>
      </c>
      <c r="FV131" s="315">
        <f t="shared" si="139"/>
        <v>43276</v>
      </c>
      <c r="FW131" s="88">
        <f>VLOOKUP(FV131,'Price Data'!$B$4:$AD$1048576,MATCH(GA$4,'Price Data'!$B$2:$AE$2,0),FALSE)</f>
        <v>106.91</v>
      </c>
      <c r="FX131" s="5">
        <f t="shared" si="222"/>
        <v>0</v>
      </c>
      <c r="FY131" s="79"/>
      <c r="FZ131" s="212" t="str">
        <f>IF(FX131&gt;0,(FX131+SUM(FY$11:FY131))/FW$6-1,"N/A")</f>
        <v>N/A</v>
      </c>
      <c r="GA131" s="344">
        <f>IF(VLOOKUP(GA$4,Transactions!$C$26:$M$34,7,FALSE)&gt;FV131,0,IF(IFERROR(VLOOKUP(GA$4,Transactions!$C$45:$N168,8,FALSE),0)&gt;FV131,VLOOKUP(GA$4,Transactions!$C$26:$M$34,5,FALSE),VLOOKUP(GA$4,Transactions!$C$26:$M$34,5,FALSE)-IFERROR(VLOOKUP(GA$4,Transactions!$C$45:$N$47,5,FALSE),0)))</f>
        <v>0</v>
      </c>
      <c r="GD131" s="315">
        <f t="shared" si="140"/>
        <v>43276</v>
      </c>
      <c r="GE131" s="88">
        <f>VLOOKUP(GD131,'Price Data'!$B$4:$AD$1048576,MATCH(GI$4,'Price Data'!$B$2:$AE$2,0),FALSE)</f>
        <v>1619.7760000000001</v>
      </c>
      <c r="GF131" s="5">
        <f t="shared" si="223"/>
        <v>1619.7760000000001</v>
      </c>
      <c r="GH131" s="212">
        <f>IF(GF131&gt;0,(GF131+SUM(GG$11:GG131))/GE$6-1,"N/A")</f>
        <v>2.3380529072448919E-2</v>
      </c>
      <c r="GI131" s="374">
        <v>0.5</v>
      </c>
      <c r="GK131" s="315">
        <f t="shared" si="141"/>
        <v>43276</v>
      </c>
      <c r="GL131" s="88">
        <f>VLOOKUP(GK131,'Price Data'!$B$4:$AD$1048576,MATCH(GP$4,'Price Data'!$B$2:$AE$2,0),FALSE)</f>
        <v>2085.59</v>
      </c>
      <c r="GM131" s="5">
        <f t="shared" si="112"/>
        <v>2085.59</v>
      </c>
      <c r="GN131" s="79"/>
      <c r="GO131" s="212">
        <f>IF(GM131&gt;0,(GM131+SUM(GN$11:GN131))/GL$6-1,"N/A")</f>
        <v>-8.4908127124484478E-3</v>
      </c>
      <c r="GP131" s="374">
        <v>0.2</v>
      </c>
      <c r="GR131" s="315">
        <f t="shared" si="142"/>
        <v>43276</v>
      </c>
      <c r="GS131" s="88">
        <f>VLOOKUP(GR131,'Price Data'!$B$4:$AD$1048576,MATCH(GW$4,'Price Data'!$B$2:$AE$2,0),FALSE)</f>
        <v>2008.59</v>
      </c>
      <c r="GT131" s="5">
        <f t="shared" si="224"/>
        <v>2008.59</v>
      </c>
      <c r="GV131" s="212">
        <f>IF(GT131&gt;0,(GT131+SUM(GU$11:GU131))/GS$6-1,"N/A")</f>
        <v>-1.8461959469695088E-2</v>
      </c>
      <c r="GW131" s="374">
        <v>0.3</v>
      </c>
    </row>
    <row r="132" spans="1:205" x14ac:dyDescent="0.25">
      <c r="A132">
        <v>122</v>
      </c>
      <c r="B132" s="315">
        <f>'Price Data'!B126</f>
        <v>43277</v>
      </c>
      <c r="C132" s="200">
        <f t="shared" si="143"/>
        <v>21966.039998175598</v>
      </c>
      <c r="D132" s="200">
        <f t="shared" si="113"/>
        <v>4.0812519270639518</v>
      </c>
      <c r="E132" s="200">
        <f t="shared" si="198"/>
        <v>6062.9079133896448</v>
      </c>
      <c r="F132" s="200">
        <f t="shared" si="114"/>
        <v>0</v>
      </c>
      <c r="I132" s="315">
        <f t="shared" si="115"/>
        <v>43277</v>
      </c>
      <c r="J132" s="88">
        <f>VLOOKUP(I132,'Price Data'!$B$4:$AD$1048576,MATCH(N$4,'Price Data'!$B$2:$AE$2,0),FALSE)</f>
        <v>69.81</v>
      </c>
      <c r="K132" s="5">
        <f t="shared" si="86"/>
        <v>0</v>
      </c>
      <c r="M132" s="212" t="str">
        <f>IF(K132&gt;0,(K132+SUM(L$11:L132))/J$6-1,"N/A")</f>
        <v>N/A</v>
      </c>
      <c r="N132" s="344">
        <f>IF(VLOOKUP(N$4,Transactions!$C$5:$M$23,7,FALSE)&gt;I132,0,IF(IFERROR(VLOOKUP(N$4,Transactions!$C$39:$N$42,8,FALSE),0)&gt;I132,VLOOKUP(N$4,Transactions!$C$5:$M$23,5,FALSE),VLOOKUP(N$4,Transactions!$C$5:$M$23,5,FALSE)-IFERROR(VLOOKUP(N$4,Transactions!$C$39:$N$42,5,FALSE),0)))</f>
        <v>0</v>
      </c>
      <c r="P132" s="315">
        <f t="shared" si="116"/>
        <v>43277</v>
      </c>
      <c r="Q132" s="88">
        <f>VLOOKUP(P132,'Price Data'!$B$4:$AD$1048576,MATCH(U$4,'Price Data'!$B$2:$AE$2,0),FALSE)</f>
        <v>57.83</v>
      </c>
      <c r="R132" s="5">
        <f t="shared" si="199"/>
        <v>57.83</v>
      </c>
      <c r="T132" s="212">
        <f>IF(R132&gt;0,(R132+SUM(S$11:S132))/Q$6-1,"N/A")</f>
        <v>2.3964757709250994E-2</v>
      </c>
      <c r="U132" s="344">
        <f>IF(VLOOKUP(U$4,Transactions!$C$5:$M$23,7,FALSE)&gt;P132,0,IF(IFERROR(VLOOKUP(U$4,Transactions!$C$39:$N$42,8,FALSE),0)&gt;P132,VLOOKUP(U$4,Transactions!$C$5:$M$23,5,FALSE),VLOOKUP(U$4,Transactions!$C$5:$M$23,5,FALSE)-IFERROR(VLOOKUP(U$4,Transactions!$C$39:$N$42,5,FALSE),0)))</f>
        <v>20</v>
      </c>
      <c r="W132" s="315">
        <f t="shared" si="117"/>
        <v>43277</v>
      </c>
      <c r="X132" s="88">
        <f>VLOOKUP(W132,'Price Data'!$B$4:$AD$1048576,MATCH(AB$4,'Price Data'!$B$2:$AE$2,0),FALSE)</f>
        <v>104.26</v>
      </c>
      <c r="Y132" s="5">
        <f t="shared" si="200"/>
        <v>104.26</v>
      </c>
      <c r="Z132" s="79"/>
      <c r="AA132" s="212">
        <f>IF(Y132&gt;0,(Y132+SUM(Z$11:Z132))/X$6-1,"N/A")</f>
        <v>3.422279535760353E-2</v>
      </c>
      <c r="AB132" s="344">
        <f>IF(VLOOKUP(AB$4,Transactions!$C$5:$M$23,7,FALSE)&gt;W132,0,IF(IFERROR(VLOOKUP(AB$4,Transactions!$C$39:$N$42,8,FALSE),0)&gt;W132,VLOOKUP(AB$4,Transactions!$C$5:$M$23,5,FALSE),VLOOKUP(AB$4,Transactions!$C$5:$M$23,5,FALSE)-IFERROR(VLOOKUP(AB$4,Transactions!$C$39:$N$42,5,FALSE),0)))</f>
        <v>12</v>
      </c>
      <c r="AD132" s="315">
        <f t="shared" si="118"/>
        <v>43277</v>
      </c>
      <c r="AE132" s="88">
        <f>VLOOKUP(AD132,'Price Data'!$B$4:$AD$1048576,MATCH(AI$4,'Price Data'!$B$2:$AE$2,0),FALSE)</f>
        <v>70.47</v>
      </c>
      <c r="AF132" s="5">
        <f t="shared" si="201"/>
        <v>70.47</v>
      </c>
      <c r="AG132" s="79"/>
      <c r="AH132" s="212">
        <f>IF(AF132&gt;0,(AF132+SUM(AG$11:AG132))/AE$6-1,"N/A")</f>
        <v>-2.9617441382147391E-2</v>
      </c>
      <c r="AI132" s="344">
        <f>IF(VLOOKUP(AI$4,Transactions!$C$5:$M$23,7,FALSE)&gt;AD132,0,IF(IFERROR(VLOOKUP(AI$4,Transactions!$C$39:$N$42,8,FALSE),0)&gt;AD132,VLOOKUP(AI$4,Transactions!$C$5:$M$23,5,FALSE),VLOOKUP(AI$4,Transactions!$C$5:$M$23,5,FALSE)-IFERROR(VLOOKUP(AI$4,Transactions!$C$39:$N$42,5,FALSE),0)))</f>
        <v>16</v>
      </c>
      <c r="AK132" s="315">
        <f t="shared" si="119"/>
        <v>43277</v>
      </c>
      <c r="AL132" s="88">
        <f>VLOOKUP(AK132,'Price Data'!$B$4:$AD$1048576,MATCH(AP$4,'Price Data'!$B$2:$AE$2,0),FALSE)</f>
        <v>482.78</v>
      </c>
      <c r="AM132" s="5">
        <f t="shared" si="202"/>
        <v>482.78</v>
      </c>
      <c r="AN132" s="79"/>
      <c r="AO132" s="212">
        <f>IF(AM132&gt;0,(AM132+SUM(AN$11:AN132))/AL$6-1,"N/A")</f>
        <v>0.15813462553375213</v>
      </c>
      <c r="AP132" s="344">
        <f>IF(VLOOKUP(AP$4,Transactions!$C$5:$M$23,7,FALSE)&gt;AK132,0,IF(IFERROR(VLOOKUP(AP$4,Transactions!$C$39:$N$42,8,FALSE),0)&gt;AK132,VLOOKUP(AP$4,Transactions!$C$5:$M$23,5,FALSE),VLOOKUP(AP$4,Transactions!$C$5:$M$23,5,FALSE)-IFERROR(VLOOKUP(AP$4,Transactions!$C$39:$N$42,5,FALSE),0)))</f>
        <v>3</v>
      </c>
      <c r="AR132" s="315">
        <f t="shared" si="120"/>
        <v>43277</v>
      </c>
      <c r="AS132" s="88">
        <f>VLOOKUP(AR132,'Price Data'!$B$4:$AD$1048576,MATCH(AW$4,'Price Data'!$B$2:$AE$2,0),FALSE)</f>
        <v>92.12</v>
      </c>
      <c r="AT132" s="5">
        <f t="shared" si="203"/>
        <v>92.12</v>
      </c>
      <c r="AU132" s="79"/>
      <c r="AV132" s="212">
        <f>IF(AT132&gt;0,(AT132+SUM(AU$11:AU132))/AS$6-1,"N/A")</f>
        <v>-1.8143459915611837E-2</v>
      </c>
      <c r="AW132" s="344">
        <f>IF(VLOOKUP(AW$4,Transactions!$C$5:$M$23,7,FALSE)&gt;AR132,0,IF(IFERROR(VLOOKUP(AW$4,Transactions!$C$39:$N$42,8,FALSE),0)&gt;AR132,VLOOKUP(AW$4,Transactions!$C$5:$M$23,5,FALSE),VLOOKUP(AW$4,Transactions!$C$5:$M$23,5,FALSE)-IFERROR(VLOOKUP(AW$4,Transactions!$C$39:$N$42,5,FALSE),0)))</f>
        <v>10</v>
      </c>
      <c r="AY132" s="315">
        <f t="shared" si="121"/>
        <v>43277</v>
      </c>
      <c r="AZ132" s="88">
        <f>VLOOKUP(AY132,'Price Data'!$B$4:$AD$1048576,MATCH(BD$4,'Price Data'!$B$2:$AE$2,0),FALSE)</f>
        <v>135.47999999999999</v>
      </c>
      <c r="BA132" s="5">
        <f t="shared" si="204"/>
        <v>135.47999999999999</v>
      </c>
      <c r="BB132" s="79"/>
      <c r="BC132" s="212">
        <f>IF(BA132&gt;0,(BA132+SUM(BB$11:BB132))/AZ$6-1,"N/A")</f>
        <v>0.1689387402933562</v>
      </c>
      <c r="BD132" s="344">
        <f>IF(VLOOKUP(BD$4,Transactions!$C$5:$M$23,7,FALSE)&gt;AY132,0,IF(IFERROR(VLOOKUP(BD$4,Transactions!$C$39:$N$42,8,FALSE),0)&gt;AY132,VLOOKUP(BD$4,Transactions!$C$5:$M$23,5,FALSE),VLOOKUP(BD$4,Transactions!$C$5:$M$23,5,FALSE)-IFERROR(VLOOKUP(BD$4,Transactions!$C$39:$N$42,5,FALSE),0)))</f>
        <v>9</v>
      </c>
      <c r="BF132" s="315">
        <f t="shared" si="122"/>
        <v>43277</v>
      </c>
      <c r="BG132" s="88">
        <f>VLOOKUP(BF132,'Price Data'!$B$4:$AD$1048576,MATCH(BK$4,'Price Data'!$B$2:$AE$2,0),FALSE)</f>
        <v>54.91</v>
      </c>
      <c r="BH132" s="5">
        <f t="shared" si="205"/>
        <v>54.91</v>
      </c>
      <c r="BI132" s="79"/>
      <c r="BJ132" s="212">
        <f>IF(BH132&gt;0,(BH132+SUM(BI$11:BI132))/BG$6-1,"N/A")</f>
        <v>-9.0894255874673702E-2</v>
      </c>
      <c r="BK132" s="344">
        <f>IF(VLOOKUP(BK$4,Transactions!$C$5:$M$23,7,FALSE)&gt;BF132,0,IF(IFERROR(VLOOKUP(BK$4,Transactions!$C$39:$N$42,8,FALSE),0)&gt;BF132,VLOOKUP(BK$4,Transactions!$C$5:$M$23,5,FALSE),VLOOKUP(BK$4,Transactions!$C$5:$M$23,5,FALSE)-IFERROR(VLOOKUP(BK$4,Transactions!$C$39:$N$42,5,FALSE),0)))</f>
        <v>10</v>
      </c>
      <c r="BM132" s="315">
        <f t="shared" si="123"/>
        <v>43277</v>
      </c>
      <c r="BN132" s="88">
        <f>VLOOKUP(BM132,'Price Data'!$B$4:$AD$1048576,MATCH(BR$4,'Price Data'!$B$2:$AE$2,0),FALSE)</f>
        <v>46.67</v>
      </c>
      <c r="BO132" s="5">
        <f t="shared" si="206"/>
        <v>46.67</v>
      </c>
      <c r="BP132" s="79"/>
      <c r="BQ132" s="212">
        <f>IF(BO132&gt;0,(BO132+SUM(BP$11:BP132))/BN$6-1,"N/A")</f>
        <v>-8.1181533646322301E-2</v>
      </c>
      <c r="BR132" s="344">
        <f>IF(VLOOKUP(BR$4,Transactions!$C$5:$M$23,7,FALSE)&gt;BM132,0,IF(IFERROR(VLOOKUP(BR$4,Transactions!$C$39:$N$42,8,FALSE),0)&gt;BM132,VLOOKUP(BR$4,Transactions!$C$5:$M$23,5,FALSE),VLOOKUP(BR$4,Transactions!$C$5:$M$23,5,FALSE)-IFERROR(VLOOKUP(BR$4,Transactions!$C$39:$N$42,5,FALSE),0)))</f>
        <v>12</v>
      </c>
      <c r="BT132" s="315">
        <f t="shared" si="124"/>
        <v>43277</v>
      </c>
      <c r="BU132" s="88">
        <f>VLOOKUP(BT132,'Price Data'!$B$4:$AD$1048576,MATCH(BY$4,'Price Data'!$B$2:$AE$2,0),FALSE)</f>
        <v>90.95</v>
      </c>
      <c r="BV132" s="5">
        <f t="shared" si="207"/>
        <v>90.95</v>
      </c>
      <c r="BW132" s="79"/>
      <c r="BX132" s="212">
        <f>IF(BV132&gt;0,(BV132+SUM(BW$11:BW132))/BU$6-1,"N/A")</f>
        <v>1.3862911211354412E-2</v>
      </c>
      <c r="BY132" s="344">
        <f>IF(VLOOKUP(BY$4,Transactions!$C$5:$M$23,7,FALSE)&gt;BT132,0,IF(IFERROR(VLOOKUP(BY$4,Transactions!$C$39:$N$42,8,FALSE),0)&gt;BT132,VLOOKUP(BY$4,Transactions!$C$5:$M$23,5,FALSE),VLOOKUP(BY$4,Transactions!$C$5:$M$23,5,FALSE)-IFERROR(VLOOKUP(BY$4,Transactions!$C$39:$N$42,5,FALSE),0)))</f>
        <v>11</v>
      </c>
      <c r="CA132" s="315">
        <f t="shared" si="125"/>
        <v>43277</v>
      </c>
      <c r="CB132" s="88">
        <f>VLOOKUP(CA132,'Price Data'!$B$4:$AD$1048576,MATCH(CF$4,'Price Data'!$B$2:$AE$2,0),FALSE)</f>
        <v>229.65</v>
      </c>
      <c r="CC132" s="5">
        <f t="shared" si="208"/>
        <v>229.65</v>
      </c>
      <c r="CD132" s="79"/>
      <c r="CE132" s="212">
        <f>IF(CC132&gt;0,(CC132+SUM(CD$11:CD132))/CB$6-1,"N/A")</f>
        <v>1.0237563984774933E-2</v>
      </c>
      <c r="CF132" s="344">
        <f>IF(VLOOKUP(CF$4,Transactions!$C$5:$M$23,7,FALSE)&gt;CA132,0,IF(IFERROR(VLOOKUP(CF$4,Transactions!$C$39:$N$42,8,FALSE),0)&gt;CA132,VLOOKUP(CF$4,Transactions!$C$5:$M$23,5,FALSE),VLOOKUP(CF$4,Transactions!$C$5:$M$23,5,FALSE)-IFERROR(VLOOKUP(CF$4,Transactions!$C$39:$N$42,5,FALSE),0)))</f>
        <v>6</v>
      </c>
      <c r="CH132" s="315">
        <f t="shared" si="126"/>
        <v>43277</v>
      </c>
      <c r="CI132" s="88">
        <f>VLOOKUP(CH132,'Price Data'!$B$4:$AD$1048576,MATCH(CM$4,'Price Data'!$B$2:$AE$2,0),FALSE)</f>
        <v>82.32</v>
      </c>
      <c r="CJ132" s="5">
        <f t="shared" si="209"/>
        <v>82.32</v>
      </c>
      <c r="CK132" s="79"/>
      <c r="CL132" s="212">
        <f>IF(CJ132&gt;0,(CJ132+SUM(CK$11:CK132))/CI$6-1,"N/A")</f>
        <v>0.11817440912795418</v>
      </c>
      <c r="CM132" s="344">
        <f>IF(VLOOKUP(CM$4,Transactions!$C$5:$M$23,7,FALSE)&gt;CH132,0,IF(IFERROR(VLOOKUP(CM$4,Transactions!$C$39:$N$42,8,FALSE),0)&gt;CH132,VLOOKUP(CM$4,Transactions!$C$5:$M$23,5,FALSE),VLOOKUP(CM$4,Transactions!$C$5:$M$23,5,FALSE)-IFERROR(VLOOKUP(CM$4,Transactions!$C$39:$N$42,5,FALSE),0)))</f>
        <v>19</v>
      </c>
      <c r="CO132" s="315">
        <f t="shared" si="127"/>
        <v>43277</v>
      </c>
      <c r="CP132" s="88">
        <f>VLOOKUP(CO132,'Price Data'!$B$4:$AD$1048576,MATCH(CT$4,'Price Data'!$B$2:$AE$2,0),FALSE)</f>
        <v>136.91999999999999</v>
      </c>
      <c r="CQ132" s="5">
        <f t="shared" si="210"/>
        <v>136.91999999999999</v>
      </c>
      <c r="CR132" s="79"/>
      <c r="CS132" s="212">
        <f>IF(CQ132&gt;0,(CQ132+SUM(CR$11:CR132))/CP$6-1,"N/A")</f>
        <v>0.22125311498754008</v>
      </c>
      <c r="CT132" s="344">
        <f>IF(VLOOKUP(CT$4,Transactions!$C$5:$M$23,7,FALSE)&gt;CO132,0,IF(IFERROR(VLOOKUP(CT$4,Transactions!$C$39:$N$42,8,FALSE),0)&gt;CO132,VLOOKUP(CT$4,Transactions!$C$5:$M$23,5,FALSE),VLOOKUP(CT$4,Transactions!$C$5:$M$23,5,FALSE)-IFERROR(VLOOKUP(CT$4,Transactions!$C$39:$N$42,5,FALSE),0)))</f>
        <v>7</v>
      </c>
      <c r="CV132" s="315">
        <f t="shared" si="128"/>
        <v>43277</v>
      </c>
      <c r="CW132" s="88">
        <f>VLOOKUP(CV132,'Price Data'!$B$4:$AD$1048576,MATCH(DA$4,'Price Data'!$B$2:$AE$2,0),FALSE)</f>
        <v>192.29</v>
      </c>
      <c r="CX132" s="5">
        <f t="shared" si="211"/>
        <v>192.29</v>
      </c>
      <c r="CY132" s="79">
        <v>0.434</v>
      </c>
      <c r="CZ132" s="212">
        <f>IF(CX132&gt;0,(CX132+SUM(CY$11:CY132))/CW$6-1,"N/A")</f>
        <v>2.6750305672212926E-2</v>
      </c>
      <c r="DA132" s="344">
        <f>IF(VLOOKUP(DA$4,Transactions!$C$5:$M$23,7,FALSE)&gt;CV132,0,IF(IFERROR(VLOOKUP(DA$4,Transactions!$C$39:$N$42,8,FALSE),0)&gt;CV132,VLOOKUP(DA$4,Transactions!$C$5:$M$23,5,FALSE),VLOOKUP(DA$4,Transactions!$C$5:$M$23,5,FALSE)-IFERROR(VLOOKUP(DA$4,Transactions!$C$39:$N$42,5,FALSE),0)))</f>
        <v>9.4038062835574934</v>
      </c>
      <c r="DC132" s="315">
        <f t="shared" si="129"/>
        <v>43277</v>
      </c>
      <c r="DD132" s="88">
        <f>VLOOKUP(DC132,'Price Data'!$B$4:$AD$1048576,MATCH(DH$4,'Price Data'!$B$2:$AE$2,0),FALSE)</f>
        <v>162.78</v>
      </c>
      <c r="DE132" s="5">
        <f t="shared" si="212"/>
        <v>162.78</v>
      </c>
      <c r="DF132" s="79"/>
      <c r="DG132" s="212">
        <f>IF(DE132&gt;0,(DE132+SUM(DF$11:DF132))/DD$6-1,"N/A")</f>
        <v>3.3223746601757753E-2</v>
      </c>
      <c r="DH132" s="344">
        <f>IF(VLOOKUP(DH$4,Transactions!$C$5:$M$23,7,FALSE)&gt;DC132,0,IF(IFERROR(VLOOKUP(DH$4,Transactions!$C$39:$N$42,8,FALSE),0)&gt;DC132,VLOOKUP(DH$4,Transactions!$C$5:$M$23,5,FALSE),VLOOKUP(DH$4,Transactions!$C$5:$M$23,5,FALSE)-IFERROR(VLOOKUP(DH$4,Transactions!$C$39:$N$42,5,FALSE),0)))</f>
        <v>17.508490526540918</v>
      </c>
      <c r="DJ132" s="315">
        <f t="shared" si="130"/>
        <v>43277</v>
      </c>
      <c r="DK132" s="88">
        <f>VLOOKUP(DJ132,'Price Data'!$B$4:$AD$1048576,MATCH(DO$4,'Price Data'!$B$2:$AE$2,0),FALSE)</f>
        <v>236.85</v>
      </c>
      <c r="DL132" s="5">
        <f t="shared" si="213"/>
        <v>236.85</v>
      </c>
      <c r="DN132" s="212">
        <f>IF(DL132&gt;0,(DL132+SUM(DM$11:DM132))/DK$6-1,"N/A")</f>
        <v>-4.6053950058118631E-2</v>
      </c>
      <c r="DO132" s="344">
        <f>IF(VLOOKUP(DO$4,Transactions!$C$5:$M$23,7,FALSE)&gt;DJ132,0,IF(IFERROR(VLOOKUP(DO$4,Transactions!$C$39:$N$42,8,FALSE),0)&gt;DJ132,VLOOKUP(DO$4,Transactions!$C$5:$M$23,5,FALSE),VLOOKUP(DO$4,Transactions!$C$5:$M$23,5,FALSE)-IFERROR(VLOOKUP(DO$4,Transactions!$C$39:$N$42,5,FALSE),0)))</f>
        <v>8</v>
      </c>
      <c r="DQ132" s="315">
        <f t="shared" si="131"/>
        <v>43277</v>
      </c>
      <c r="DR132" s="88">
        <f>VLOOKUP(DQ132,'Price Data'!$B$4:$AD$1048576,MATCH(DV$4,'Price Data'!$B$2:$AE$2,0),FALSE)</f>
        <v>99.08</v>
      </c>
      <c r="DS132" s="5">
        <f t="shared" si="214"/>
        <v>99.08</v>
      </c>
      <c r="DT132" s="79"/>
      <c r="DU132" s="212">
        <f>IF(DS132&gt;0,(DS132+SUM(DT$11:DT132))/DR$6-1,"N/A")</f>
        <v>0.16810848725742344</v>
      </c>
      <c r="DV132" s="344">
        <f>IF(VLOOKUP(DV$4,Transactions!$C$5:$M$23,7,FALSE)&gt;DQ132,0,IF(IFERROR(VLOOKUP(DV$4,Transactions!$C$39:$N$42,8,FALSE),0)&gt;DQ132,VLOOKUP(DV$4,Transactions!$C$5:$M$23,5,FALSE),VLOOKUP(DV$4,Transactions!$C$5:$M$23,5,FALSE)-IFERROR(VLOOKUP(DV$4,Transactions!$C$39:$N$42,5,FALSE),0)))</f>
        <v>23</v>
      </c>
      <c r="DX132" s="315">
        <f t="shared" si="132"/>
        <v>43277</v>
      </c>
      <c r="DY132" s="88">
        <f>VLOOKUP(DX132,'Price Data'!$B$4:$AD$1048576,MATCH(EC$4,'Price Data'!$B$2:$AE$2,0),FALSE)</f>
        <v>72.56</v>
      </c>
      <c r="DZ132" s="5">
        <f t="shared" si="215"/>
        <v>0</v>
      </c>
      <c r="EA132" s="79"/>
      <c r="EB132" s="212" t="str">
        <f>IF(DZ132&gt;0,(DZ132+SUM(EA$11:EA132))/DY$6-1,"N/A")</f>
        <v>N/A</v>
      </c>
      <c r="EC132" s="344">
        <f>IF(VLOOKUP(EC$4,Transactions!$C$5:$M$23,7,FALSE)&gt;DX132,0,IF(IFERROR(VLOOKUP(EC$4,Transactions!$C$39:$N$42,8,FALSE),0)&gt;DX132,VLOOKUP(EC$4,Transactions!$C$5:$M$23,5,FALSE),VLOOKUP(EC$4,Transactions!$C$5:$M$23,5,FALSE)-IFERROR(VLOOKUP(EC$4,Transactions!$C$39:$N$42,5,FALSE),0)))</f>
        <v>0</v>
      </c>
      <c r="EF132" s="315">
        <f t="shared" si="133"/>
        <v>43277</v>
      </c>
      <c r="EG132" s="88">
        <f>VLOOKUP(EF132,'Price Data'!$B$4:$AD$1048576,MATCH(EK$4,'Price Data'!$B$2:$AE$2,0),FALSE)</f>
        <v>10.78</v>
      </c>
      <c r="EH132" s="5">
        <f t="shared" si="216"/>
        <v>10.78</v>
      </c>
      <c r="EI132" s="79"/>
      <c r="EJ132" s="212">
        <f>IF(EH132&gt;0,(EH132+SUM(EI$11:EI132))/EG$6-1,"N/A")</f>
        <v>5.018587360594795E-3</v>
      </c>
      <c r="EK132" s="344">
        <f>IF(VLOOKUP(EK$4,Transactions!$C$26:$M$34,7,FALSE)&gt;EF132,0,IF(IFERROR(VLOOKUP(EK$4,Transactions!$C$45:$N169,8,FALSE),0)&gt;EF132,VLOOKUP(EK$4,Transactions!$C$26:$M$34,5,FALSE),VLOOKUP(EK$4,Transactions!$C$26:$M$34,5,FALSE)-IFERROR(VLOOKUP(EK$4,Transactions!$C$45:$N$47,5,FALSE),0)))</f>
        <v>181.2267657992565</v>
      </c>
      <c r="EM132" s="315">
        <f t="shared" si="134"/>
        <v>43277</v>
      </c>
      <c r="EN132" s="88">
        <f>VLOOKUP(EM132,'Price Data'!$B$4:$AD$1048576,MATCH(ER$4,'Price Data'!$B$2:$AE$2,0),FALSE)</f>
        <v>85.7</v>
      </c>
      <c r="EO132" s="5">
        <f t="shared" si="217"/>
        <v>85.7</v>
      </c>
      <c r="EP132" s="79"/>
      <c r="EQ132" s="212">
        <f>IF(EO132&gt;0,(EO132+SUM(EP$11:EP132))/EN$6-1,"N/A")</f>
        <v>2.784781113912338E-3</v>
      </c>
      <c r="ER132" s="344">
        <f>IF(VLOOKUP(ER$4,Transactions!$C$26:$M$34,7,FALSE)&gt;EM132,0,IF(IFERROR(VLOOKUP(ER$4,Transactions!$C$45:$N169,8,FALSE),0)&gt;EM132,VLOOKUP(ER$4,Transactions!$C$26:$M$34,5,FALSE),VLOOKUP(ER$4,Transactions!$C$26:$M$34,5,FALSE)-IFERROR(VLOOKUP(ER$4,Transactions!$C$45:$N$47,5,FALSE),0)))</f>
        <v>0</v>
      </c>
      <c r="ET132" s="315">
        <f t="shared" si="135"/>
        <v>43277</v>
      </c>
      <c r="EU132" s="88">
        <f>VLOOKUP(ET132,'Price Data'!$B$4:$AD$1048576,MATCH(EY$4,'Price Data'!$B$2:$AE$2,0),FALSE)</f>
        <v>83.39</v>
      </c>
      <c r="EV132" s="5">
        <f t="shared" si="218"/>
        <v>83.39</v>
      </c>
      <c r="EW132" s="79"/>
      <c r="EX132" s="212">
        <f>IF(EV132&gt;0,(EV132+SUM(EW$11:EW132))/EU$6-1,"N/A")</f>
        <v>-3.198306442384713E-2</v>
      </c>
      <c r="EY132" s="344">
        <f>IF(VLOOKUP(EY$4,Transactions!$C$26:$M$34,7,FALSE)&gt;ET132,0,IF(IFERROR(VLOOKUP(EY$4,Transactions!$C$45:$N169,8,FALSE),0)&gt;ET132,VLOOKUP(EY$4,Transactions!$C$26:$M$34,5,FALSE),VLOOKUP(EY$4,Transactions!$C$26:$M$34,5,FALSE)-IFERROR(VLOOKUP(EY$4,Transactions!$C$45:$N$47,5,FALSE),0)))</f>
        <v>12.608879734523402</v>
      </c>
      <c r="FA132" s="315">
        <f t="shared" si="136"/>
        <v>43277</v>
      </c>
      <c r="FB132" s="88">
        <f>VLOOKUP(FA132,'Price Data'!$B$4:$AD$1048576,MATCH(FF$4,'Price Data'!$B$2:$AE$2,0),FALSE)</f>
        <v>49.88</v>
      </c>
      <c r="FC132" s="5">
        <f t="shared" si="219"/>
        <v>49.88</v>
      </c>
      <c r="FD132" s="79"/>
      <c r="FE132" s="212">
        <f>IF(FC132&gt;0,(FC132+SUM(FD$11:FD132))/FB$6-1,"N/A")</f>
        <v>-1.6325336454066752E-2</v>
      </c>
      <c r="FF132" s="344">
        <f>IF(VLOOKUP(FF$4,Transactions!$C$26:$M$34,7,FALSE)&gt;FA132,0,IF(IFERROR(VLOOKUP(FF$4,Transactions!$C$45:$N169,8,FALSE),0)&gt;FA132,VLOOKUP(FF$4,Transactions!$C$26:$M$34,5,FALSE),VLOOKUP(FF$4,Transactions!$C$26:$M$34,5,FALSE)-IFERROR(VLOOKUP(FF$4,Transactions!$C$45:$N$47,5,FALSE),0)))</f>
        <v>20.356738833625901</v>
      </c>
      <c r="FH132" s="315">
        <f t="shared" si="137"/>
        <v>43277</v>
      </c>
      <c r="FI132" s="88">
        <f>VLOOKUP(FH132,'Price Data'!$B$4:$AD$1048576,MATCH(FM$4,'Price Data'!$B$2:$AE$2,0),FALSE)</f>
        <v>24.254999999999999</v>
      </c>
      <c r="FJ132" s="5">
        <f t="shared" si="220"/>
        <v>24.254999999999999</v>
      </c>
      <c r="FK132" s="79"/>
      <c r="FL132" s="212">
        <f>IF(FJ132&gt;0,(FJ132+SUM(FK$11:FK132))/FI$6-1,"N/A")</f>
        <v>5.3798767967143668E-3</v>
      </c>
      <c r="FM132" s="344">
        <f>IF(VLOOKUP(FM$4,Transactions!$C$26:$M$34,7,FALSE)&gt;FH132,0,IF(IFERROR(VLOOKUP(FM$4,Transactions!$C$45:$N169,8,FALSE),0)&gt;FH132,VLOOKUP(FM$4,Transactions!$C$26:$M$34,5,FALSE),VLOOKUP(FM$4,Transactions!$C$26:$M$34,5,FALSE)-IFERROR(VLOOKUP(FM$4,Transactions!$C$45:$N$47,5,FALSE),0)))</f>
        <v>64.516221765913755</v>
      </c>
      <c r="FO132" s="315">
        <f t="shared" si="138"/>
        <v>43277</v>
      </c>
      <c r="FP132" s="88">
        <f>VLOOKUP(FO132,'Price Data'!$B$4:$AD$1048576,MATCH(FT$4,'Price Data'!$B$2:$AE$2,0),FALSE)</f>
        <v>102.3</v>
      </c>
      <c r="FQ132" s="5">
        <f t="shared" si="221"/>
        <v>102.3</v>
      </c>
      <c r="FR132" s="79"/>
      <c r="FS132" s="212">
        <f>IF(FQ132&gt;0,(FQ132+SUM(FR$11:FR132))/FP$6-1,"N/A")</f>
        <v>-2.2496921473903586E-2</v>
      </c>
      <c r="FT132" s="344">
        <f>IF(VLOOKUP(FT$4,Transactions!$C$26:$M$34,7,FALSE)&gt;FO132,0,IF(IFERROR(VLOOKUP(FT$4,Transactions!$C$45:$N169,8,FALSE),0)&gt;FO132,VLOOKUP(FT$4,Transactions!$C$26:$M$34,5,FALSE),VLOOKUP(FT$4,Transactions!$C$26:$M$34,5,FALSE)-IFERROR(VLOOKUP(FT$4,Transactions!$C$45:$N$47,5,FALSE),0)))</f>
        <v>4.6685611442644692</v>
      </c>
      <c r="FV132" s="315">
        <f t="shared" si="139"/>
        <v>43277</v>
      </c>
      <c r="FW132" s="88">
        <f>VLOOKUP(FV132,'Price Data'!$B$4:$AD$1048576,MATCH(GA$4,'Price Data'!$B$2:$AE$2,0),FALSE)</f>
        <v>106.76</v>
      </c>
      <c r="FX132" s="5">
        <f t="shared" si="222"/>
        <v>0</v>
      </c>
      <c r="FY132" s="79"/>
      <c r="FZ132" s="212" t="str">
        <f>IF(FX132&gt;0,(FX132+SUM(FY$11:FY132))/FW$6-1,"N/A")</f>
        <v>N/A</v>
      </c>
      <c r="GA132" s="344">
        <f>IF(VLOOKUP(GA$4,Transactions!$C$26:$M$34,7,FALSE)&gt;FV132,0,IF(IFERROR(VLOOKUP(GA$4,Transactions!$C$45:$N169,8,FALSE),0)&gt;FV132,VLOOKUP(GA$4,Transactions!$C$26:$M$34,5,FALSE),VLOOKUP(GA$4,Transactions!$C$26:$M$34,5,FALSE)-IFERROR(VLOOKUP(GA$4,Transactions!$C$45:$N$47,5,FALSE),0)))</f>
        <v>0</v>
      </c>
      <c r="GD132" s="315">
        <f t="shared" si="140"/>
        <v>43277</v>
      </c>
      <c r="GE132" s="88">
        <f>VLOOKUP(GD132,'Price Data'!$B$4:$AD$1048576,MATCH(GI$4,'Price Data'!$B$2:$AE$2,0),FALSE)</f>
        <v>1624.0920000000001</v>
      </c>
      <c r="GF132" s="5">
        <f t="shared" si="223"/>
        <v>1624.0920000000001</v>
      </c>
      <c r="GH132" s="212">
        <f>IF(GF132&gt;0,(GF132+SUM(GG$11:GG132))/GE$6-1,"N/A")</f>
        <v>2.6107393999128092E-2</v>
      </c>
      <c r="GI132" s="374">
        <v>0.5</v>
      </c>
      <c r="GK132" s="315">
        <f t="shared" si="141"/>
        <v>43277</v>
      </c>
      <c r="GL132" s="88">
        <f>VLOOKUP(GK132,'Price Data'!$B$4:$AD$1048576,MATCH(GP$4,'Price Data'!$B$2:$AE$2,0),FALSE)</f>
        <v>2088.41</v>
      </c>
      <c r="GM132" s="5">
        <f t="shared" si="112"/>
        <v>2088.41</v>
      </c>
      <c r="GN132" s="79"/>
      <c r="GO132" s="212">
        <f>IF(GM132&gt;0,(GM132+SUM(GN$11:GN132))/GL$6-1,"N/A")</f>
        <v>-7.1501580736409442E-3</v>
      </c>
      <c r="GP132" s="374">
        <v>0.2</v>
      </c>
      <c r="GR132" s="315">
        <f t="shared" si="142"/>
        <v>43277</v>
      </c>
      <c r="GS132" s="88">
        <f>VLOOKUP(GR132,'Price Data'!$B$4:$AD$1048576,MATCH(GW$4,'Price Data'!$B$2:$AE$2,0),FALSE)</f>
        <v>2008.64</v>
      </c>
      <c r="GT132" s="5">
        <f t="shared" si="224"/>
        <v>2008.64</v>
      </c>
      <c r="GV132" s="212">
        <f>IF(GT132&gt;0,(GT132+SUM(GU$11:GU132))/GS$6-1,"N/A")</f>
        <v>-1.8437525960603329E-2</v>
      </c>
      <c r="GW132" s="374">
        <v>0.3</v>
      </c>
    </row>
    <row r="133" spans="1:205" x14ac:dyDescent="0.25">
      <c r="A133">
        <v>123</v>
      </c>
      <c r="B133" s="315">
        <f>'Price Data'!B127</f>
        <v>43278</v>
      </c>
      <c r="C133" s="200">
        <f t="shared" si="143"/>
        <v>21681.859160661828</v>
      </c>
      <c r="D133" s="200">
        <f t="shared" si="113"/>
        <v>0</v>
      </c>
      <c r="E133" s="200">
        <f t="shared" si="198"/>
        <v>6073.2071689873228</v>
      </c>
      <c r="F133" s="200">
        <f t="shared" si="114"/>
        <v>0</v>
      </c>
      <c r="I133" s="315">
        <f t="shared" si="115"/>
        <v>43278</v>
      </c>
      <c r="J133" s="88">
        <f>VLOOKUP(I133,'Price Data'!$B$4:$AD$1048576,MATCH(N$4,'Price Data'!$B$2:$AE$2,0),FALSE)</f>
        <v>70.05</v>
      </c>
      <c r="K133" s="5">
        <f t="shared" si="86"/>
        <v>0</v>
      </c>
      <c r="M133" s="212" t="str">
        <f>IF(K133&gt;0,(K133+SUM(L$11:L133))/J$6-1,"N/A")</f>
        <v>N/A</v>
      </c>
      <c r="N133" s="344">
        <f>IF(VLOOKUP(N$4,Transactions!$C$5:$M$23,7,FALSE)&gt;I133,0,IF(IFERROR(VLOOKUP(N$4,Transactions!$C$39:$N$42,8,FALSE),0)&gt;I133,VLOOKUP(N$4,Transactions!$C$5:$M$23,5,FALSE),VLOOKUP(N$4,Transactions!$C$5:$M$23,5,FALSE)-IFERROR(VLOOKUP(N$4,Transactions!$C$39:$N$42,5,FALSE),0)))</f>
        <v>0</v>
      </c>
      <c r="P133" s="315">
        <f t="shared" si="116"/>
        <v>43278</v>
      </c>
      <c r="Q133" s="88">
        <f>VLOOKUP(P133,'Price Data'!$B$4:$AD$1048576,MATCH(U$4,'Price Data'!$B$2:$AE$2,0),FALSE)</f>
        <v>57.65</v>
      </c>
      <c r="R133" s="5">
        <f t="shared" si="199"/>
        <v>57.65</v>
      </c>
      <c r="T133" s="212">
        <f>IF(R133&gt;0,(R133+SUM(S$11:S133))/Q$6-1,"N/A")</f>
        <v>2.0792951541850124E-2</v>
      </c>
      <c r="U133" s="344">
        <f>IF(VLOOKUP(U$4,Transactions!$C$5:$M$23,7,FALSE)&gt;P133,0,IF(IFERROR(VLOOKUP(U$4,Transactions!$C$39:$N$42,8,FALSE),0)&gt;P133,VLOOKUP(U$4,Transactions!$C$5:$M$23,5,FALSE),VLOOKUP(U$4,Transactions!$C$5:$M$23,5,FALSE)-IFERROR(VLOOKUP(U$4,Transactions!$C$39:$N$42,5,FALSE),0)))</f>
        <v>20</v>
      </c>
      <c r="W133" s="315">
        <f t="shared" si="117"/>
        <v>43278</v>
      </c>
      <c r="X133" s="88">
        <f>VLOOKUP(W133,'Price Data'!$B$4:$AD$1048576,MATCH(AB$4,'Price Data'!$B$2:$AE$2,0),FALSE)</f>
        <v>103.96</v>
      </c>
      <c r="Y133" s="5">
        <f t="shared" si="200"/>
        <v>103.96</v>
      </c>
      <c r="Z133" s="79"/>
      <c r="AA133" s="212">
        <f>IF(Y133&gt;0,(Y133+SUM(Z$11:Z133))/X$6-1,"N/A")</f>
        <v>3.1246900109116016E-2</v>
      </c>
      <c r="AB133" s="344">
        <f>IF(VLOOKUP(AB$4,Transactions!$C$5:$M$23,7,FALSE)&gt;W133,0,IF(IFERROR(VLOOKUP(AB$4,Transactions!$C$39:$N$42,8,FALSE),0)&gt;W133,VLOOKUP(AB$4,Transactions!$C$5:$M$23,5,FALSE),VLOOKUP(AB$4,Transactions!$C$5:$M$23,5,FALSE)-IFERROR(VLOOKUP(AB$4,Transactions!$C$39:$N$42,5,FALSE),0)))</f>
        <v>12</v>
      </c>
      <c r="AD133" s="315">
        <f t="shared" si="118"/>
        <v>43278</v>
      </c>
      <c r="AE133" s="88">
        <f>VLOOKUP(AD133,'Price Data'!$B$4:$AD$1048576,MATCH(AI$4,'Price Data'!$B$2:$AE$2,0),FALSE)</f>
        <v>69.28</v>
      </c>
      <c r="AF133" s="5">
        <f t="shared" si="201"/>
        <v>69.28</v>
      </c>
      <c r="AG133" s="79"/>
      <c r="AH133" s="212">
        <f>IF(AF133&gt;0,(AF133+SUM(AG$11:AG133))/AE$6-1,"N/A")</f>
        <v>-4.5934457699163711E-2</v>
      </c>
      <c r="AI133" s="344">
        <f>IF(VLOOKUP(AI$4,Transactions!$C$5:$M$23,7,FALSE)&gt;AD133,0,IF(IFERROR(VLOOKUP(AI$4,Transactions!$C$39:$N$42,8,FALSE),0)&gt;AD133,VLOOKUP(AI$4,Transactions!$C$5:$M$23,5,FALSE),VLOOKUP(AI$4,Transactions!$C$5:$M$23,5,FALSE)-IFERROR(VLOOKUP(AI$4,Transactions!$C$39:$N$42,5,FALSE),0)))</f>
        <v>16</v>
      </c>
      <c r="AK133" s="315">
        <f t="shared" si="119"/>
        <v>43278</v>
      </c>
      <c r="AL133" s="88">
        <f>VLOOKUP(AK133,'Price Data'!$B$4:$AD$1048576,MATCH(AP$4,'Price Data'!$B$2:$AE$2,0),FALSE)</f>
        <v>476.39</v>
      </c>
      <c r="AM133" s="5">
        <f t="shared" si="202"/>
        <v>476.39</v>
      </c>
      <c r="AN133" s="79"/>
      <c r="AO133" s="212">
        <f>IF(AM133&gt;0,(AM133+SUM(AN$11:AN133))/AL$6-1,"N/A")</f>
        <v>0.14280573813750408</v>
      </c>
      <c r="AP133" s="344">
        <f>IF(VLOOKUP(AP$4,Transactions!$C$5:$M$23,7,FALSE)&gt;AK133,0,IF(IFERROR(VLOOKUP(AP$4,Transactions!$C$39:$N$42,8,FALSE),0)&gt;AK133,VLOOKUP(AP$4,Transactions!$C$5:$M$23,5,FALSE),VLOOKUP(AP$4,Transactions!$C$5:$M$23,5,FALSE)-IFERROR(VLOOKUP(AP$4,Transactions!$C$39:$N$42,5,FALSE),0)))</f>
        <v>3</v>
      </c>
      <c r="AR133" s="315">
        <f t="shared" si="120"/>
        <v>43278</v>
      </c>
      <c r="AS133" s="88">
        <f>VLOOKUP(AR133,'Price Data'!$B$4:$AD$1048576,MATCH(AW$4,'Price Data'!$B$2:$AE$2,0),FALSE)</f>
        <v>91.51</v>
      </c>
      <c r="AT133" s="5">
        <f t="shared" si="203"/>
        <v>91.51</v>
      </c>
      <c r="AU133" s="79"/>
      <c r="AV133" s="212">
        <f>IF(AT133&gt;0,(AT133+SUM(AU$11:AU133))/AS$6-1,"N/A")</f>
        <v>-2.4578059071729941E-2</v>
      </c>
      <c r="AW133" s="344">
        <f>IF(VLOOKUP(AW$4,Transactions!$C$5:$M$23,7,FALSE)&gt;AR133,0,IF(IFERROR(VLOOKUP(AW$4,Transactions!$C$39:$N$42,8,FALSE),0)&gt;AR133,VLOOKUP(AW$4,Transactions!$C$5:$M$23,5,FALSE),VLOOKUP(AW$4,Transactions!$C$5:$M$23,5,FALSE)-IFERROR(VLOOKUP(AW$4,Transactions!$C$39:$N$42,5,FALSE),0)))</f>
        <v>10</v>
      </c>
      <c r="AY133" s="315">
        <f t="shared" si="121"/>
        <v>43278</v>
      </c>
      <c r="AZ133" s="88">
        <f>VLOOKUP(AY133,'Price Data'!$B$4:$AD$1048576,MATCH(BD$4,'Price Data'!$B$2:$AE$2,0),FALSE)</f>
        <v>133.22</v>
      </c>
      <c r="BA133" s="5">
        <f t="shared" si="204"/>
        <v>133.22</v>
      </c>
      <c r="BB133" s="79"/>
      <c r="BC133" s="212">
        <f>IF(BA133&gt;0,(BA133+SUM(BB$11:BB133))/AZ$6-1,"N/A")</f>
        <v>0.14943917169974119</v>
      </c>
      <c r="BD133" s="344">
        <f>IF(VLOOKUP(BD$4,Transactions!$C$5:$M$23,7,FALSE)&gt;AY133,0,IF(IFERROR(VLOOKUP(BD$4,Transactions!$C$39:$N$42,8,FALSE),0)&gt;AY133,VLOOKUP(BD$4,Transactions!$C$5:$M$23,5,FALSE),VLOOKUP(BD$4,Transactions!$C$5:$M$23,5,FALSE)-IFERROR(VLOOKUP(BD$4,Transactions!$C$39:$N$42,5,FALSE),0)))</f>
        <v>9</v>
      </c>
      <c r="BF133" s="315">
        <f t="shared" si="122"/>
        <v>43278</v>
      </c>
      <c r="BG133" s="88">
        <f>VLOOKUP(BF133,'Price Data'!$B$4:$AD$1048576,MATCH(BK$4,'Price Data'!$B$2:$AE$2,0),FALSE)</f>
        <v>54.47</v>
      </c>
      <c r="BH133" s="5">
        <f t="shared" si="205"/>
        <v>54.47</v>
      </c>
      <c r="BI133" s="79"/>
      <c r="BJ133" s="212">
        <f>IF(BH133&gt;0,(BH133+SUM(BI$11:BI133))/BG$6-1,"N/A")</f>
        <v>-9.8074412532637156E-2</v>
      </c>
      <c r="BK133" s="344">
        <f>IF(VLOOKUP(BK$4,Transactions!$C$5:$M$23,7,FALSE)&gt;BF133,0,IF(IFERROR(VLOOKUP(BK$4,Transactions!$C$39:$N$42,8,FALSE),0)&gt;BF133,VLOOKUP(BK$4,Transactions!$C$5:$M$23,5,FALSE),VLOOKUP(BK$4,Transactions!$C$5:$M$23,5,FALSE)-IFERROR(VLOOKUP(BK$4,Transactions!$C$39:$N$42,5,FALSE),0)))</f>
        <v>10</v>
      </c>
      <c r="BM133" s="315">
        <f t="shared" si="123"/>
        <v>43278</v>
      </c>
      <c r="BN133" s="88">
        <f>VLOOKUP(BM133,'Price Data'!$B$4:$AD$1048576,MATCH(BR$4,'Price Data'!$B$2:$AE$2,0),FALSE)</f>
        <v>45.25</v>
      </c>
      <c r="BO133" s="5">
        <f t="shared" si="206"/>
        <v>45.25</v>
      </c>
      <c r="BP133" s="79"/>
      <c r="BQ133" s="212">
        <f>IF(BO133&gt;0,(BO133+SUM(BP$11:BP133))/BN$6-1,"N/A")</f>
        <v>-0.1089593114241002</v>
      </c>
      <c r="BR133" s="344">
        <f>IF(VLOOKUP(BR$4,Transactions!$C$5:$M$23,7,FALSE)&gt;BM133,0,IF(IFERROR(VLOOKUP(BR$4,Transactions!$C$39:$N$42,8,FALSE),0)&gt;BM133,VLOOKUP(BR$4,Transactions!$C$5:$M$23,5,FALSE),VLOOKUP(BR$4,Transactions!$C$5:$M$23,5,FALSE)-IFERROR(VLOOKUP(BR$4,Transactions!$C$39:$N$42,5,FALSE),0)))</f>
        <v>12</v>
      </c>
      <c r="BT133" s="315">
        <f t="shared" si="124"/>
        <v>43278</v>
      </c>
      <c r="BU133" s="88">
        <f>VLOOKUP(BT133,'Price Data'!$B$4:$AD$1048576,MATCH(BY$4,'Price Data'!$B$2:$AE$2,0),FALSE)</f>
        <v>90.94</v>
      </c>
      <c r="BV133" s="5">
        <f t="shared" si="207"/>
        <v>90.94</v>
      </c>
      <c r="BW133" s="79"/>
      <c r="BX133" s="212">
        <f>IF(BV133&gt;0,(BV133+SUM(BW$11:BW133))/BU$6-1,"N/A")</f>
        <v>1.3752888106502326E-2</v>
      </c>
      <c r="BY133" s="344">
        <f>IF(VLOOKUP(BY$4,Transactions!$C$5:$M$23,7,FALSE)&gt;BT133,0,IF(IFERROR(VLOOKUP(BY$4,Transactions!$C$39:$N$42,8,FALSE),0)&gt;BT133,VLOOKUP(BY$4,Transactions!$C$5:$M$23,5,FALSE),VLOOKUP(BY$4,Transactions!$C$5:$M$23,5,FALSE)-IFERROR(VLOOKUP(BY$4,Transactions!$C$39:$N$42,5,FALSE),0)))</f>
        <v>11</v>
      </c>
      <c r="CA133" s="315">
        <f t="shared" si="125"/>
        <v>43278</v>
      </c>
      <c r="CB133" s="88">
        <f>VLOOKUP(CA133,'Price Data'!$B$4:$AD$1048576,MATCH(CF$4,'Price Data'!$B$2:$AE$2,0),FALSE)</f>
        <v>229.41</v>
      </c>
      <c r="CC133" s="5">
        <f t="shared" si="208"/>
        <v>229.41</v>
      </c>
      <c r="CD133" s="79"/>
      <c r="CE133" s="212">
        <f>IF(CC133&gt;0,(CC133+SUM(CD$11:CD133))/CB$6-1,"N/A")</f>
        <v>9.1875574222337608E-3</v>
      </c>
      <c r="CF133" s="344">
        <f>IF(VLOOKUP(CF$4,Transactions!$C$5:$M$23,7,FALSE)&gt;CA133,0,IF(IFERROR(VLOOKUP(CF$4,Transactions!$C$39:$N$42,8,FALSE),0)&gt;CA133,VLOOKUP(CF$4,Transactions!$C$5:$M$23,5,FALSE),VLOOKUP(CF$4,Transactions!$C$5:$M$23,5,FALSE)-IFERROR(VLOOKUP(CF$4,Transactions!$C$39:$N$42,5,FALSE),0)))</f>
        <v>6</v>
      </c>
      <c r="CH133" s="315">
        <f t="shared" si="126"/>
        <v>43278</v>
      </c>
      <c r="CI133" s="88">
        <f>VLOOKUP(CH133,'Price Data'!$B$4:$AD$1048576,MATCH(CM$4,'Price Data'!$B$2:$AE$2,0),FALSE)</f>
        <v>80.67</v>
      </c>
      <c r="CJ133" s="5">
        <f t="shared" si="209"/>
        <v>80.67</v>
      </c>
      <c r="CK133" s="79"/>
      <c r="CL133" s="212">
        <f>IF(CJ133&gt;0,(CJ133+SUM(CK$11:CK133))/CI$6-1,"N/A")</f>
        <v>9.5762021189893964E-2</v>
      </c>
      <c r="CM133" s="344">
        <f>IF(VLOOKUP(CM$4,Transactions!$C$5:$M$23,7,FALSE)&gt;CH133,0,IF(IFERROR(VLOOKUP(CM$4,Transactions!$C$39:$N$42,8,FALSE),0)&gt;CH133,VLOOKUP(CM$4,Transactions!$C$5:$M$23,5,FALSE),VLOOKUP(CM$4,Transactions!$C$5:$M$23,5,FALSE)-IFERROR(VLOOKUP(CM$4,Transactions!$C$39:$N$42,5,FALSE),0)))</f>
        <v>19</v>
      </c>
      <c r="CO133" s="315">
        <f t="shared" si="127"/>
        <v>43278</v>
      </c>
      <c r="CP133" s="88">
        <f>VLOOKUP(CO133,'Price Data'!$B$4:$AD$1048576,MATCH(CT$4,'Price Data'!$B$2:$AE$2,0),FALSE)</f>
        <v>133.38</v>
      </c>
      <c r="CQ133" s="5">
        <f t="shared" si="210"/>
        <v>133.38</v>
      </c>
      <c r="CR133" s="79"/>
      <c r="CS133" s="212">
        <f>IF(CQ133&gt;0,(CQ133+SUM(CR$11:CR133))/CP$6-1,"N/A")</f>
        <v>0.18974724101103613</v>
      </c>
      <c r="CT133" s="344">
        <f>IF(VLOOKUP(CT$4,Transactions!$C$5:$M$23,7,FALSE)&gt;CO133,0,IF(IFERROR(VLOOKUP(CT$4,Transactions!$C$39:$N$42,8,FALSE),0)&gt;CO133,VLOOKUP(CT$4,Transactions!$C$5:$M$23,5,FALSE),VLOOKUP(CT$4,Transactions!$C$5:$M$23,5,FALSE)-IFERROR(VLOOKUP(CT$4,Transactions!$C$39:$N$42,5,FALSE),0)))</f>
        <v>7</v>
      </c>
      <c r="CV133" s="315">
        <f t="shared" si="128"/>
        <v>43278</v>
      </c>
      <c r="CW133" s="88">
        <f>VLOOKUP(CV133,'Price Data'!$B$4:$AD$1048576,MATCH(DA$4,'Price Data'!$B$2:$AE$2,0),FALSE)</f>
        <v>190.91</v>
      </c>
      <c r="CX133" s="5">
        <f t="shared" si="211"/>
        <v>190.91</v>
      </c>
      <c r="CY133" s="79"/>
      <c r="CZ133" s="212">
        <f>IF(CX133&gt;0,(CX133+SUM(CY$11:CY133))/CW$6-1,"N/A")</f>
        <v>1.9414172558609222E-2</v>
      </c>
      <c r="DA133" s="344">
        <f>IF(VLOOKUP(DA$4,Transactions!$C$5:$M$23,7,FALSE)&gt;CV133,0,IF(IFERROR(VLOOKUP(DA$4,Transactions!$C$39:$N$42,8,FALSE),0)&gt;CV133,VLOOKUP(DA$4,Transactions!$C$5:$M$23,5,FALSE),VLOOKUP(DA$4,Transactions!$C$5:$M$23,5,FALSE)-IFERROR(VLOOKUP(DA$4,Transactions!$C$39:$N$42,5,FALSE),0)))</f>
        <v>9.4038062835574934</v>
      </c>
      <c r="DC133" s="315">
        <f t="shared" si="129"/>
        <v>43278</v>
      </c>
      <c r="DD133" s="88">
        <f>VLOOKUP(DC133,'Price Data'!$B$4:$AD$1048576,MATCH(DH$4,'Price Data'!$B$2:$AE$2,0),FALSE)</f>
        <v>161.18</v>
      </c>
      <c r="DE133" s="5">
        <f t="shared" si="212"/>
        <v>161.18</v>
      </c>
      <c r="DF133" s="79"/>
      <c r="DG133" s="212">
        <f>IF(DE133&gt;0,(DE133+SUM(DF$11:DF133))/DD$6-1,"N/A")</f>
        <v>2.3108048302459494E-2</v>
      </c>
      <c r="DH133" s="344">
        <f>IF(VLOOKUP(DH$4,Transactions!$C$5:$M$23,7,FALSE)&gt;DC133,0,IF(IFERROR(VLOOKUP(DH$4,Transactions!$C$39:$N$42,8,FALSE),0)&gt;DC133,VLOOKUP(DH$4,Transactions!$C$5:$M$23,5,FALSE),VLOOKUP(DH$4,Transactions!$C$5:$M$23,5,FALSE)-IFERROR(VLOOKUP(DH$4,Transactions!$C$39:$N$42,5,FALSE),0)))</f>
        <v>17.508490526540918</v>
      </c>
      <c r="DJ133" s="315">
        <f t="shared" si="130"/>
        <v>43278</v>
      </c>
      <c r="DK133" s="88">
        <f>VLOOKUP(DJ133,'Price Data'!$B$4:$AD$1048576,MATCH(DO$4,'Price Data'!$B$2:$AE$2,0),FALSE)</f>
        <v>229.75</v>
      </c>
      <c r="DL133" s="5">
        <f t="shared" si="213"/>
        <v>229.75</v>
      </c>
      <c r="DN133" s="212">
        <f>IF(DL133&gt;0,(DL133+SUM(DM$11:DM133))/DK$6-1,"N/A")</f>
        <v>-7.4512004489157846E-2</v>
      </c>
      <c r="DO133" s="344">
        <f>IF(VLOOKUP(DO$4,Transactions!$C$5:$M$23,7,FALSE)&gt;DJ133,0,IF(IFERROR(VLOOKUP(DO$4,Transactions!$C$39:$N$42,8,FALSE),0)&gt;DJ133,VLOOKUP(DO$4,Transactions!$C$5:$M$23,5,FALSE),VLOOKUP(DO$4,Transactions!$C$5:$M$23,5,FALSE)-IFERROR(VLOOKUP(DO$4,Transactions!$C$39:$N$42,5,FALSE),0)))</f>
        <v>8</v>
      </c>
      <c r="DQ133" s="315">
        <f t="shared" si="131"/>
        <v>43278</v>
      </c>
      <c r="DR133" s="88">
        <f>VLOOKUP(DQ133,'Price Data'!$B$4:$AD$1048576,MATCH(DV$4,'Price Data'!$B$2:$AE$2,0),FALSE)</f>
        <v>97.54</v>
      </c>
      <c r="DS133" s="5">
        <f t="shared" si="214"/>
        <v>97.54</v>
      </c>
      <c r="DT133" s="79"/>
      <c r="DU133" s="212">
        <f>IF(DS133&gt;0,(DS133+SUM(DT$11:DT133))/DR$6-1,"N/A")</f>
        <v>0.1501052139350012</v>
      </c>
      <c r="DV133" s="344">
        <f>IF(VLOOKUP(DV$4,Transactions!$C$5:$M$23,7,FALSE)&gt;DQ133,0,IF(IFERROR(VLOOKUP(DV$4,Transactions!$C$39:$N$42,8,FALSE),0)&gt;DQ133,VLOOKUP(DV$4,Transactions!$C$5:$M$23,5,FALSE),VLOOKUP(DV$4,Transactions!$C$5:$M$23,5,FALSE)-IFERROR(VLOOKUP(DV$4,Transactions!$C$39:$N$42,5,FALSE),0)))</f>
        <v>23</v>
      </c>
      <c r="DX133" s="315">
        <f t="shared" si="132"/>
        <v>43278</v>
      </c>
      <c r="DY133" s="88">
        <f>VLOOKUP(DX133,'Price Data'!$B$4:$AD$1048576,MATCH(EC$4,'Price Data'!$B$2:$AE$2,0),FALSE)</f>
        <v>71.349999999999994</v>
      </c>
      <c r="DZ133" s="5">
        <f t="shared" si="215"/>
        <v>0</v>
      </c>
      <c r="EA133" s="79"/>
      <c r="EB133" s="212" t="str">
        <f>IF(DZ133&gt;0,(DZ133+SUM(EA$11:EA133))/DY$6-1,"N/A")</f>
        <v>N/A</v>
      </c>
      <c r="EC133" s="344">
        <f>IF(VLOOKUP(EC$4,Transactions!$C$5:$M$23,7,FALSE)&gt;DX133,0,IF(IFERROR(VLOOKUP(EC$4,Transactions!$C$39:$N$42,8,FALSE),0)&gt;DX133,VLOOKUP(EC$4,Transactions!$C$5:$M$23,5,FALSE),VLOOKUP(EC$4,Transactions!$C$5:$M$23,5,FALSE)-IFERROR(VLOOKUP(EC$4,Transactions!$C$39:$N$42,5,FALSE),0)))</f>
        <v>0</v>
      </c>
      <c r="EF133" s="315">
        <f t="shared" si="133"/>
        <v>43278</v>
      </c>
      <c r="EG133" s="88">
        <f>VLOOKUP(EF133,'Price Data'!$B$4:$AD$1048576,MATCH(EK$4,'Price Data'!$B$2:$AE$2,0),FALSE)</f>
        <v>10.78</v>
      </c>
      <c r="EH133" s="5">
        <f t="shared" si="216"/>
        <v>10.78</v>
      </c>
      <c r="EI133" s="79"/>
      <c r="EJ133" s="212">
        <f>IF(EH133&gt;0,(EH133+SUM(EI$11:EI133))/EG$6-1,"N/A")</f>
        <v>5.018587360594795E-3</v>
      </c>
      <c r="EK133" s="344">
        <f>IF(VLOOKUP(EK$4,Transactions!$C$26:$M$34,7,FALSE)&gt;EF133,0,IF(IFERROR(VLOOKUP(EK$4,Transactions!$C$45:$N170,8,FALSE),0)&gt;EF133,VLOOKUP(EK$4,Transactions!$C$26:$M$34,5,FALSE),VLOOKUP(EK$4,Transactions!$C$26:$M$34,5,FALSE)-IFERROR(VLOOKUP(EK$4,Transactions!$C$45:$N$47,5,FALSE),0)))</f>
        <v>181.2267657992565</v>
      </c>
      <c r="EM133" s="315">
        <f t="shared" si="134"/>
        <v>43278</v>
      </c>
      <c r="EN133" s="88">
        <f>VLOOKUP(EM133,'Price Data'!$B$4:$AD$1048576,MATCH(ER$4,'Price Data'!$B$2:$AE$2,0),FALSE)</f>
        <v>85.52</v>
      </c>
      <c r="EO133" s="5">
        <f t="shared" si="217"/>
        <v>85.52</v>
      </c>
      <c r="EP133" s="79"/>
      <c r="EQ133" s="212">
        <f>IF(EO133&gt;0,(EO133+SUM(EP$11:EP133))/EN$6-1,"N/A")</f>
        <v>7.2198028879189025E-4</v>
      </c>
      <c r="ER133" s="344">
        <f>IF(VLOOKUP(ER$4,Transactions!$C$26:$M$34,7,FALSE)&gt;EM133,0,IF(IFERROR(VLOOKUP(ER$4,Transactions!$C$45:$N170,8,FALSE),0)&gt;EM133,VLOOKUP(ER$4,Transactions!$C$26:$M$34,5,FALSE),VLOOKUP(ER$4,Transactions!$C$26:$M$34,5,FALSE)-IFERROR(VLOOKUP(ER$4,Transactions!$C$45:$N$47,5,FALSE),0)))</f>
        <v>0</v>
      </c>
      <c r="ET133" s="315">
        <f t="shared" si="135"/>
        <v>43278</v>
      </c>
      <c r="EU133" s="88">
        <f>VLOOKUP(ET133,'Price Data'!$B$4:$AD$1048576,MATCH(EY$4,'Price Data'!$B$2:$AE$2,0),FALSE)</f>
        <v>83.59</v>
      </c>
      <c r="EV133" s="5">
        <f t="shared" si="218"/>
        <v>83.59</v>
      </c>
      <c r="EW133" s="79"/>
      <c r="EX133" s="212">
        <f>IF(EV133&gt;0,(EV133+SUM(EW$11:EW133))/EU$6-1,"N/A")</f>
        <v>-2.969447305183659E-2</v>
      </c>
      <c r="EY133" s="344">
        <f>IF(VLOOKUP(EY$4,Transactions!$C$26:$M$34,7,FALSE)&gt;ET133,0,IF(IFERROR(VLOOKUP(EY$4,Transactions!$C$45:$N170,8,FALSE),0)&gt;ET133,VLOOKUP(EY$4,Transactions!$C$26:$M$34,5,FALSE),VLOOKUP(EY$4,Transactions!$C$26:$M$34,5,FALSE)-IFERROR(VLOOKUP(EY$4,Transactions!$C$45:$N$47,5,FALSE),0)))</f>
        <v>12.608879734523402</v>
      </c>
      <c r="FA133" s="315">
        <f t="shared" si="136"/>
        <v>43278</v>
      </c>
      <c r="FB133" s="88">
        <f>VLOOKUP(FA133,'Price Data'!$B$4:$AD$1048576,MATCH(FF$4,'Price Data'!$B$2:$AE$2,0),FALSE)</f>
        <v>50.03</v>
      </c>
      <c r="FC133" s="5">
        <f t="shared" si="219"/>
        <v>50.03</v>
      </c>
      <c r="FD133" s="79"/>
      <c r="FE133" s="212">
        <f>IF(FC133&gt;0,(FC133+SUM(FD$11:FD133))/FB$6-1,"N/A")</f>
        <v>-1.3399648917495677E-2</v>
      </c>
      <c r="FF133" s="344">
        <f>IF(VLOOKUP(FF$4,Transactions!$C$26:$M$34,7,FALSE)&gt;FA133,0,IF(IFERROR(VLOOKUP(FF$4,Transactions!$C$45:$N170,8,FALSE),0)&gt;FA133,VLOOKUP(FF$4,Transactions!$C$26:$M$34,5,FALSE),VLOOKUP(FF$4,Transactions!$C$26:$M$34,5,FALSE)-IFERROR(VLOOKUP(FF$4,Transactions!$C$45:$N$47,5,FALSE),0)))</f>
        <v>20.356738833625901</v>
      </c>
      <c r="FH133" s="315">
        <f t="shared" si="137"/>
        <v>43278</v>
      </c>
      <c r="FI133" s="88">
        <f>VLOOKUP(FH133,'Price Data'!$B$4:$AD$1048576,MATCH(FM$4,'Price Data'!$B$2:$AE$2,0),FALSE)</f>
        <v>24.3</v>
      </c>
      <c r="FJ133" s="5">
        <f t="shared" si="220"/>
        <v>24.3</v>
      </c>
      <c r="FK133" s="79"/>
      <c r="FL133" s="212">
        <f>IF(FJ133&gt;0,(FJ133+SUM(FK$11:FK133))/FI$6-1,"N/A")</f>
        <v>7.2279260780285792E-3</v>
      </c>
      <c r="FM133" s="344">
        <f>IF(VLOOKUP(FM$4,Transactions!$C$26:$M$34,7,FALSE)&gt;FH133,0,IF(IFERROR(VLOOKUP(FM$4,Transactions!$C$45:$N170,8,FALSE),0)&gt;FH133,VLOOKUP(FM$4,Transactions!$C$26:$M$34,5,FALSE),VLOOKUP(FM$4,Transactions!$C$26:$M$34,5,FALSE)-IFERROR(VLOOKUP(FM$4,Transactions!$C$45:$N$47,5,FALSE),0)))</f>
        <v>64.516221765913755</v>
      </c>
      <c r="FO133" s="315">
        <f t="shared" si="138"/>
        <v>43278</v>
      </c>
      <c r="FP133" s="88">
        <f>VLOOKUP(FO133,'Price Data'!$B$4:$AD$1048576,MATCH(FT$4,'Price Data'!$B$2:$AE$2,0),FALSE)</f>
        <v>102.69</v>
      </c>
      <c r="FQ133" s="5">
        <f t="shared" si="221"/>
        <v>102.69</v>
      </c>
      <c r="FR133" s="79"/>
      <c r="FS133" s="212">
        <f>IF(FQ133&gt;0,(FQ133+SUM(FR$11:FR133))/FP$6-1,"N/A")</f>
        <v>-1.8802690158188917E-2</v>
      </c>
      <c r="FT133" s="344">
        <f>IF(VLOOKUP(FT$4,Transactions!$C$26:$M$34,7,FALSE)&gt;FO133,0,IF(IFERROR(VLOOKUP(FT$4,Transactions!$C$45:$N170,8,FALSE),0)&gt;FO133,VLOOKUP(FT$4,Transactions!$C$26:$M$34,5,FALSE),VLOOKUP(FT$4,Transactions!$C$26:$M$34,5,FALSE)-IFERROR(VLOOKUP(FT$4,Transactions!$C$45:$N$47,5,FALSE),0)))</f>
        <v>4.6685611442644692</v>
      </c>
      <c r="FV133" s="315">
        <f t="shared" si="139"/>
        <v>43278</v>
      </c>
      <c r="FW133" s="88">
        <f>VLOOKUP(FV133,'Price Data'!$B$4:$AD$1048576,MATCH(GA$4,'Price Data'!$B$2:$AE$2,0),FALSE)</f>
        <v>106.55</v>
      </c>
      <c r="FX133" s="5">
        <f t="shared" si="222"/>
        <v>0</v>
      </c>
      <c r="FY133" s="79"/>
      <c r="FZ133" s="212" t="str">
        <f>IF(FX133&gt;0,(FX133+SUM(FY$11:FY133))/FW$6-1,"N/A")</f>
        <v>N/A</v>
      </c>
      <c r="GA133" s="344">
        <f>IF(VLOOKUP(GA$4,Transactions!$C$26:$M$34,7,FALSE)&gt;FV133,0,IF(IFERROR(VLOOKUP(GA$4,Transactions!$C$45:$N170,8,FALSE),0)&gt;FV133,VLOOKUP(GA$4,Transactions!$C$26:$M$34,5,FALSE),VLOOKUP(GA$4,Transactions!$C$26:$M$34,5,FALSE)-IFERROR(VLOOKUP(GA$4,Transactions!$C$45:$N$47,5,FALSE),0)))</f>
        <v>0</v>
      </c>
      <c r="GD133" s="315">
        <f t="shared" si="140"/>
        <v>43278</v>
      </c>
      <c r="GE133" s="88">
        <f>VLOOKUP(GD133,'Price Data'!$B$4:$AD$1048576,MATCH(GI$4,'Price Data'!$B$2:$AE$2,0),FALSE)</f>
        <v>1608.3869999999999</v>
      </c>
      <c r="GF133" s="5">
        <f t="shared" si="223"/>
        <v>1608.3869999999999</v>
      </c>
      <c r="GH133" s="212">
        <f>IF(GF133&gt;0,(GF133+SUM(GG$11:GG133))/GE$6-1,"N/A")</f>
        <v>1.6184916317595111E-2</v>
      </c>
      <c r="GI133" s="374">
        <v>0.5</v>
      </c>
      <c r="GK133" s="315">
        <f t="shared" si="141"/>
        <v>43278</v>
      </c>
      <c r="GL133" s="88">
        <f>VLOOKUP(GK133,'Price Data'!$B$4:$AD$1048576,MATCH(GP$4,'Price Data'!$B$2:$AE$2,0),FALSE)</f>
        <v>2076.3000000000002</v>
      </c>
      <c r="GM133" s="5">
        <f t="shared" si="112"/>
        <v>2076.3000000000002</v>
      </c>
      <c r="GN133" s="79"/>
      <c r="GO133" s="212">
        <f>IF(GM133&gt;0,(GM133+SUM(GN$11:GN133))/GL$6-1,"N/A")</f>
        <v>-1.2907366469371628E-2</v>
      </c>
      <c r="GP133" s="374">
        <v>0.2</v>
      </c>
      <c r="GR133" s="315">
        <f t="shared" si="142"/>
        <v>43278</v>
      </c>
      <c r="GS133" s="88">
        <f>VLOOKUP(GR133,'Price Data'!$B$4:$AD$1048576,MATCH(GW$4,'Price Data'!$B$2:$AE$2,0),FALSE)</f>
        <v>2014.46</v>
      </c>
      <c r="GT133" s="5">
        <f t="shared" si="224"/>
        <v>2014.46</v>
      </c>
      <c r="GV133" s="212">
        <f>IF(GT133&gt;0,(GT133+SUM(GU$11:GU133))/GS$6-1,"N/A")</f>
        <v>-1.559346550232843E-2</v>
      </c>
      <c r="GW133" s="374">
        <v>0.3</v>
      </c>
    </row>
    <row r="134" spans="1:205" x14ac:dyDescent="0.25">
      <c r="A134">
        <v>124</v>
      </c>
      <c r="B134" s="315">
        <f>'Price Data'!B128</f>
        <v>43279</v>
      </c>
      <c r="C134" s="200">
        <f t="shared" si="143"/>
        <v>21851.957419409089</v>
      </c>
      <c r="D134" s="200">
        <f t="shared" si="113"/>
        <v>2.1</v>
      </c>
      <c r="E134" s="200">
        <f t="shared" si="198"/>
        <v>6070.4355893754855</v>
      </c>
      <c r="F134" s="200">
        <f t="shared" si="114"/>
        <v>0</v>
      </c>
      <c r="I134" s="315">
        <f t="shared" si="115"/>
        <v>43279</v>
      </c>
      <c r="J134" s="88">
        <f>VLOOKUP(I134,'Price Data'!$B$4:$AD$1048576,MATCH(N$4,'Price Data'!$B$2:$AE$2,0),FALSE)</f>
        <v>65.78</v>
      </c>
      <c r="K134" s="5">
        <f t="shared" si="86"/>
        <v>0</v>
      </c>
      <c r="M134" s="212" t="str">
        <f>IF(K134&gt;0,(K134+SUM(L$11:L134))/J$6-1,"N/A")</f>
        <v>N/A</v>
      </c>
      <c r="N134" s="344">
        <f>IF(VLOOKUP(N$4,Transactions!$C$5:$M$23,7,FALSE)&gt;I134,0,IF(IFERROR(VLOOKUP(N$4,Transactions!$C$39:$N$42,8,FALSE),0)&gt;I134,VLOOKUP(N$4,Transactions!$C$5:$M$23,5,FALSE),VLOOKUP(N$4,Transactions!$C$5:$M$23,5,FALSE)-IFERROR(VLOOKUP(N$4,Transactions!$C$39:$N$42,5,FALSE),0)))</f>
        <v>0</v>
      </c>
      <c r="P134" s="315">
        <f t="shared" si="116"/>
        <v>43279</v>
      </c>
      <c r="Q134" s="88">
        <f>VLOOKUP(P134,'Price Data'!$B$4:$AD$1048576,MATCH(U$4,'Price Data'!$B$2:$AE$2,0),FALSE)</f>
        <v>57.87</v>
      </c>
      <c r="R134" s="5">
        <f t="shared" si="199"/>
        <v>57.87</v>
      </c>
      <c r="T134" s="212">
        <f>IF(R134&gt;0,(R134+SUM(S$11:S134))/Q$6-1,"N/A")</f>
        <v>2.4669603524229089E-2</v>
      </c>
      <c r="U134" s="344">
        <f>IF(VLOOKUP(U$4,Transactions!$C$5:$M$23,7,FALSE)&gt;P134,0,IF(IFERROR(VLOOKUP(U$4,Transactions!$C$39:$N$42,8,FALSE),0)&gt;P134,VLOOKUP(U$4,Transactions!$C$5:$M$23,5,FALSE),VLOOKUP(U$4,Transactions!$C$5:$M$23,5,FALSE)-IFERROR(VLOOKUP(U$4,Transactions!$C$39:$N$42,5,FALSE),0)))</f>
        <v>20</v>
      </c>
      <c r="W134" s="315">
        <f t="shared" si="117"/>
        <v>43279</v>
      </c>
      <c r="X134" s="88">
        <f>VLOOKUP(W134,'Price Data'!$B$4:$AD$1048576,MATCH(AB$4,'Price Data'!$B$2:$AE$2,0),FALSE)</f>
        <v>104.77</v>
      </c>
      <c r="Y134" s="5">
        <f t="shared" si="200"/>
        <v>104.77</v>
      </c>
      <c r="Z134" s="79"/>
      <c r="AA134" s="212">
        <f>IF(Y134&gt;0,(Y134+SUM(Z$11:Z134))/X$6-1,"N/A")</f>
        <v>3.9281817280031772E-2</v>
      </c>
      <c r="AB134" s="344">
        <f>IF(VLOOKUP(AB$4,Transactions!$C$5:$M$23,7,FALSE)&gt;W134,0,IF(IFERROR(VLOOKUP(AB$4,Transactions!$C$39:$N$42,8,FALSE),0)&gt;W134,VLOOKUP(AB$4,Transactions!$C$5:$M$23,5,FALSE),VLOOKUP(AB$4,Transactions!$C$5:$M$23,5,FALSE)-IFERROR(VLOOKUP(AB$4,Transactions!$C$39:$N$42,5,FALSE),0)))</f>
        <v>12</v>
      </c>
      <c r="AD134" s="315">
        <f t="shared" si="118"/>
        <v>43279</v>
      </c>
      <c r="AE134" s="88">
        <f>VLOOKUP(AD134,'Price Data'!$B$4:$AD$1048576,MATCH(AI$4,'Price Data'!$B$2:$AE$2,0),FALSE)</f>
        <v>69.260000000000005</v>
      </c>
      <c r="AF134" s="5">
        <f t="shared" si="201"/>
        <v>69.260000000000005</v>
      </c>
      <c r="AG134" s="79"/>
      <c r="AH134" s="212">
        <f>IF(AF134&gt;0,(AF134+SUM(AG$11:AG134))/AE$6-1,"N/A")</f>
        <v>-4.6208693267516865E-2</v>
      </c>
      <c r="AI134" s="344">
        <f>IF(VLOOKUP(AI$4,Transactions!$C$5:$M$23,7,FALSE)&gt;AD134,0,IF(IFERROR(VLOOKUP(AI$4,Transactions!$C$39:$N$42,8,FALSE),0)&gt;AD134,VLOOKUP(AI$4,Transactions!$C$5:$M$23,5,FALSE),VLOOKUP(AI$4,Transactions!$C$5:$M$23,5,FALSE)-IFERROR(VLOOKUP(AI$4,Transactions!$C$39:$N$42,5,FALSE),0)))</f>
        <v>16</v>
      </c>
      <c r="AK134" s="315">
        <f t="shared" si="119"/>
        <v>43279</v>
      </c>
      <c r="AL134" s="88">
        <f>VLOOKUP(AK134,'Price Data'!$B$4:$AD$1048576,MATCH(AP$4,'Price Data'!$B$2:$AE$2,0),FALSE)</f>
        <v>483.71</v>
      </c>
      <c r="AM134" s="5">
        <f t="shared" si="202"/>
        <v>483.71</v>
      </c>
      <c r="AN134" s="79"/>
      <c r="AO134" s="212">
        <f>IF(AM134&gt;0,(AM134+SUM(AN$11:AN134))/AL$6-1,"N/A")</f>
        <v>0.16036559036607012</v>
      </c>
      <c r="AP134" s="344">
        <f>IF(VLOOKUP(AP$4,Transactions!$C$5:$M$23,7,FALSE)&gt;AK134,0,IF(IFERROR(VLOOKUP(AP$4,Transactions!$C$39:$N$42,8,FALSE),0)&gt;AK134,VLOOKUP(AP$4,Transactions!$C$5:$M$23,5,FALSE),VLOOKUP(AP$4,Transactions!$C$5:$M$23,5,FALSE)-IFERROR(VLOOKUP(AP$4,Transactions!$C$39:$N$42,5,FALSE),0)))</f>
        <v>3</v>
      </c>
      <c r="AR134" s="315">
        <f t="shared" si="120"/>
        <v>43279</v>
      </c>
      <c r="AS134" s="88">
        <f>VLOOKUP(AR134,'Price Data'!$B$4:$AD$1048576,MATCH(AW$4,'Price Data'!$B$2:$AE$2,0),FALSE)</f>
        <v>92.43</v>
      </c>
      <c r="AT134" s="5">
        <f t="shared" si="203"/>
        <v>92.43</v>
      </c>
      <c r="AU134" s="79"/>
      <c r="AV134" s="212">
        <f>IF(AT134&gt;0,(AT134+SUM(AU$11:AU134))/AS$6-1,"N/A")</f>
        <v>-1.4873417721518956E-2</v>
      </c>
      <c r="AW134" s="344">
        <f>IF(VLOOKUP(AW$4,Transactions!$C$5:$M$23,7,FALSE)&gt;AR134,0,IF(IFERROR(VLOOKUP(AW$4,Transactions!$C$39:$N$42,8,FALSE),0)&gt;AR134,VLOOKUP(AW$4,Transactions!$C$5:$M$23,5,FALSE),VLOOKUP(AW$4,Transactions!$C$5:$M$23,5,FALSE)-IFERROR(VLOOKUP(AW$4,Transactions!$C$39:$N$42,5,FALSE),0)))</f>
        <v>10</v>
      </c>
      <c r="AY134" s="315">
        <f t="shared" si="121"/>
        <v>43279</v>
      </c>
      <c r="AZ134" s="88">
        <f>VLOOKUP(AY134,'Price Data'!$B$4:$AD$1048576,MATCH(BD$4,'Price Data'!$B$2:$AE$2,0),FALSE)</f>
        <v>135.12</v>
      </c>
      <c r="BA134" s="5">
        <f t="shared" si="204"/>
        <v>135.12</v>
      </c>
      <c r="BB134" s="79"/>
      <c r="BC134" s="212">
        <f>IF(BA134&gt;0,(BA134+SUM(BB$11:BB134))/AZ$6-1,"N/A")</f>
        <v>0.16583261432269203</v>
      </c>
      <c r="BD134" s="344">
        <f>IF(VLOOKUP(BD$4,Transactions!$C$5:$M$23,7,FALSE)&gt;AY134,0,IF(IFERROR(VLOOKUP(BD$4,Transactions!$C$39:$N$42,8,FALSE),0)&gt;AY134,VLOOKUP(BD$4,Transactions!$C$5:$M$23,5,FALSE),VLOOKUP(BD$4,Transactions!$C$5:$M$23,5,FALSE)-IFERROR(VLOOKUP(BD$4,Transactions!$C$39:$N$42,5,FALSE),0)))</f>
        <v>9</v>
      </c>
      <c r="BF134" s="315">
        <f t="shared" si="122"/>
        <v>43279</v>
      </c>
      <c r="BG134" s="88">
        <f>VLOOKUP(BF134,'Price Data'!$B$4:$AD$1048576,MATCH(BK$4,'Price Data'!$B$2:$AE$2,0),FALSE)</f>
        <v>55.3</v>
      </c>
      <c r="BH134" s="5">
        <f t="shared" si="205"/>
        <v>55.3</v>
      </c>
      <c r="BI134" s="79"/>
      <c r="BJ134" s="212">
        <f>IF(BH134&gt;0,(BH134+SUM(BI$11:BI134))/BG$6-1,"N/A")</f>
        <v>-8.453002610966065E-2</v>
      </c>
      <c r="BK134" s="344">
        <f>IF(VLOOKUP(BK$4,Transactions!$C$5:$M$23,7,FALSE)&gt;BF134,0,IF(IFERROR(VLOOKUP(BK$4,Transactions!$C$39:$N$42,8,FALSE),0)&gt;BF134,VLOOKUP(BK$4,Transactions!$C$5:$M$23,5,FALSE),VLOOKUP(BK$4,Transactions!$C$5:$M$23,5,FALSE)-IFERROR(VLOOKUP(BK$4,Transactions!$C$39:$N$42,5,FALSE),0)))</f>
        <v>10</v>
      </c>
      <c r="BM134" s="315">
        <f t="shared" si="123"/>
        <v>43279</v>
      </c>
      <c r="BN134" s="88">
        <f>VLOOKUP(BM134,'Price Data'!$B$4:$AD$1048576,MATCH(BR$4,'Price Data'!$B$2:$AE$2,0),FALSE)</f>
        <v>45.29</v>
      </c>
      <c r="BO134" s="5">
        <f t="shared" si="206"/>
        <v>45.29</v>
      </c>
      <c r="BP134" s="79"/>
      <c r="BQ134" s="212">
        <f>IF(BO134&gt;0,(BO134+SUM(BP$11:BP134))/BN$6-1,"N/A")</f>
        <v>-0.10817683881064166</v>
      </c>
      <c r="BR134" s="344">
        <f>IF(VLOOKUP(BR$4,Transactions!$C$5:$M$23,7,FALSE)&gt;BM134,0,IF(IFERROR(VLOOKUP(BR$4,Transactions!$C$39:$N$42,8,FALSE),0)&gt;BM134,VLOOKUP(BR$4,Transactions!$C$5:$M$23,5,FALSE),VLOOKUP(BR$4,Transactions!$C$5:$M$23,5,FALSE)-IFERROR(VLOOKUP(BR$4,Transactions!$C$39:$N$42,5,FALSE),0)))</f>
        <v>12</v>
      </c>
      <c r="BT134" s="315">
        <f t="shared" si="124"/>
        <v>43279</v>
      </c>
      <c r="BU134" s="88">
        <f>VLOOKUP(BT134,'Price Data'!$B$4:$AD$1048576,MATCH(BY$4,'Price Data'!$B$2:$AE$2,0),FALSE)</f>
        <v>92.01</v>
      </c>
      <c r="BV134" s="5">
        <f t="shared" si="207"/>
        <v>92.01</v>
      </c>
      <c r="BW134" s="79"/>
      <c r="BX134" s="212">
        <f>IF(BV134&gt;0,(BV134+SUM(BW$11:BW134))/BU$6-1,"N/A")</f>
        <v>2.5525360325668434E-2</v>
      </c>
      <c r="BY134" s="344">
        <f>IF(VLOOKUP(BY$4,Transactions!$C$5:$M$23,7,FALSE)&gt;BT134,0,IF(IFERROR(VLOOKUP(BY$4,Transactions!$C$39:$N$42,8,FALSE),0)&gt;BT134,VLOOKUP(BY$4,Transactions!$C$5:$M$23,5,FALSE),VLOOKUP(BY$4,Transactions!$C$5:$M$23,5,FALSE)-IFERROR(VLOOKUP(BY$4,Transactions!$C$39:$N$42,5,FALSE),0)))</f>
        <v>11</v>
      </c>
      <c r="CA134" s="315">
        <f t="shared" si="125"/>
        <v>43279</v>
      </c>
      <c r="CB134" s="88">
        <f>VLOOKUP(CA134,'Price Data'!$B$4:$AD$1048576,MATCH(CF$4,'Price Data'!$B$2:$AE$2,0),FALSE)</f>
        <v>232.33</v>
      </c>
      <c r="CC134" s="5">
        <f t="shared" si="208"/>
        <v>232.33</v>
      </c>
      <c r="CD134" s="79"/>
      <c r="CE134" s="212">
        <f>IF(CC134&gt;0,(CC134+SUM(CD$11:CD134))/CB$6-1,"N/A")</f>
        <v>2.1962637266482954E-2</v>
      </c>
      <c r="CF134" s="344">
        <f>IF(VLOOKUP(CF$4,Transactions!$C$5:$M$23,7,FALSE)&gt;CA134,0,IF(IFERROR(VLOOKUP(CF$4,Transactions!$C$39:$N$42,8,FALSE),0)&gt;CA134,VLOOKUP(CF$4,Transactions!$C$5:$M$23,5,FALSE),VLOOKUP(CF$4,Transactions!$C$5:$M$23,5,FALSE)-IFERROR(VLOOKUP(CF$4,Transactions!$C$39:$N$42,5,FALSE),0)))</f>
        <v>6</v>
      </c>
      <c r="CH134" s="315">
        <f t="shared" si="126"/>
        <v>43279</v>
      </c>
      <c r="CI134" s="88">
        <f>VLOOKUP(CH134,'Price Data'!$B$4:$AD$1048576,MATCH(CM$4,'Price Data'!$B$2:$AE$2,0),FALSE)</f>
        <v>82.48</v>
      </c>
      <c r="CJ134" s="5">
        <f t="shared" si="209"/>
        <v>82.48</v>
      </c>
      <c r="CK134" s="79"/>
      <c r="CL134" s="212">
        <f>IF(CJ134&gt;0,(CJ134+SUM(CK$11:CK134))/CI$6-1,"N/A")</f>
        <v>0.12034773159467527</v>
      </c>
      <c r="CM134" s="344">
        <f>IF(VLOOKUP(CM$4,Transactions!$C$5:$M$23,7,FALSE)&gt;CH134,0,IF(IFERROR(VLOOKUP(CM$4,Transactions!$C$39:$N$42,8,FALSE),0)&gt;CH134,VLOOKUP(CM$4,Transactions!$C$5:$M$23,5,FALSE),VLOOKUP(CM$4,Transactions!$C$5:$M$23,5,FALSE)-IFERROR(VLOOKUP(CM$4,Transactions!$C$39:$N$42,5,FALSE),0)))</f>
        <v>19</v>
      </c>
      <c r="CO134" s="315">
        <f t="shared" si="127"/>
        <v>43279</v>
      </c>
      <c r="CP134" s="88">
        <f>VLOOKUP(CO134,'Price Data'!$B$4:$AD$1048576,MATCH(CT$4,'Price Data'!$B$2:$AE$2,0),FALSE)</f>
        <v>134.57</v>
      </c>
      <c r="CQ134" s="5">
        <f t="shared" si="210"/>
        <v>134.57</v>
      </c>
      <c r="CR134" s="79">
        <v>0.3</v>
      </c>
      <c r="CS134" s="212">
        <f>IF(CQ134&gt;0,(CQ134+SUM(CR$11:CR134))/CP$6-1,"N/A")</f>
        <v>0.20300818796724807</v>
      </c>
      <c r="CT134" s="344">
        <f>IF(VLOOKUP(CT$4,Transactions!$C$5:$M$23,7,FALSE)&gt;CO134,0,IF(IFERROR(VLOOKUP(CT$4,Transactions!$C$39:$N$42,8,FALSE),0)&gt;CO134,VLOOKUP(CT$4,Transactions!$C$5:$M$23,5,FALSE),VLOOKUP(CT$4,Transactions!$C$5:$M$23,5,FALSE)-IFERROR(VLOOKUP(CT$4,Transactions!$C$39:$N$42,5,FALSE),0)))</f>
        <v>7</v>
      </c>
      <c r="CV134" s="315">
        <f t="shared" si="128"/>
        <v>43279</v>
      </c>
      <c r="CW134" s="88">
        <f>VLOOKUP(CV134,'Price Data'!$B$4:$AD$1048576,MATCH(DA$4,'Price Data'!$B$2:$AE$2,0),FALSE)</f>
        <v>191.9</v>
      </c>
      <c r="CX134" s="5">
        <f t="shared" si="211"/>
        <v>191.9</v>
      </c>
      <c r="CY134" s="79"/>
      <c r="CZ134" s="212">
        <f>IF(CX134&gt;0,(CX134+SUM(CY$11:CY134))/CW$6-1,"N/A")</f>
        <v>2.4677050661846778E-2</v>
      </c>
      <c r="DA134" s="344">
        <f>IF(VLOOKUP(DA$4,Transactions!$C$5:$M$23,7,FALSE)&gt;CV134,0,IF(IFERROR(VLOOKUP(DA$4,Transactions!$C$39:$N$42,8,FALSE),0)&gt;CV134,VLOOKUP(DA$4,Transactions!$C$5:$M$23,5,FALSE),VLOOKUP(DA$4,Transactions!$C$5:$M$23,5,FALSE)-IFERROR(VLOOKUP(DA$4,Transactions!$C$39:$N$42,5,FALSE),0)))</f>
        <v>9.4038062835574934</v>
      </c>
      <c r="DC134" s="315">
        <f t="shared" si="129"/>
        <v>43279</v>
      </c>
      <c r="DD134" s="88">
        <f>VLOOKUP(DC134,'Price Data'!$B$4:$AD$1048576,MATCH(DH$4,'Price Data'!$B$2:$AE$2,0),FALSE)</f>
        <v>162.18</v>
      </c>
      <c r="DE134" s="5">
        <f t="shared" si="212"/>
        <v>162.18</v>
      </c>
      <c r="DF134" s="79"/>
      <c r="DG134" s="212">
        <f>IF(DE134&gt;0,(DE134+SUM(DF$11:DF134))/DD$6-1,"N/A")</f>
        <v>2.9430359739520906E-2</v>
      </c>
      <c r="DH134" s="344">
        <f>IF(VLOOKUP(DH$4,Transactions!$C$5:$M$23,7,FALSE)&gt;DC134,0,IF(IFERROR(VLOOKUP(DH$4,Transactions!$C$39:$N$42,8,FALSE),0)&gt;DC134,VLOOKUP(DH$4,Transactions!$C$5:$M$23,5,FALSE),VLOOKUP(DH$4,Transactions!$C$5:$M$23,5,FALSE)-IFERROR(VLOOKUP(DH$4,Transactions!$C$39:$N$42,5,FALSE),0)))</f>
        <v>17.508490526540918</v>
      </c>
      <c r="DJ134" s="315">
        <f t="shared" si="130"/>
        <v>43279</v>
      </c>
      <c r="DK134" s="88">
        <f>VLOOKUP(DJ134,'Price Data'!$B$4:$AD$1048576,MATCH(DO$4,'Price Data'!$B$2:$AE$2,0),FALSE)</f>
        <v>226.67</v>
      </c>
      <c r="DL134" s="5">
        <f t="shared" si="213"/>
        <v>226.67</v>
      </c>
      <c r="DN134" s="212">
        <f>IF(DL134&gt;0,(DL134+SUM(DM$11:DM134))/DK$6-1,"N/A")</f>
        <v>-8.6857188664876461E-2</v>
      </c>
      <c r="DO134" s="344">
        <f>IF(VLOOKUP(DO$4,Transactions!$C$5:$M$23,7,FALSE)&gt;DJ134,0,IF(IFERROR(VLOOKUP(DO$4,Transactions!$C$39:$N$42,8,FALSE),0)&gt;DJ134,VLOOKUP(DO$4,Transactions!$C$5:$M$23,5,FALSE),VLOOKUP(DO$4,Transactions!$C$5:$M$23,5,FALSE)-IFERROR(VLOOKUP(DO$4,Transactions!$C$39:$N$42,5,FALSE),0)))</f>
        <v>8</v>
      </c>
      <c r="DQ134" s="315">
        <f t="shared" si="131"/>
        <v>43279</v>
      </c>
      <c r="DR134" s="88">
        <f>VLOOKUP(DQ134,'Price Data'!$B$4:$AD$1048576,MATCH(DV$4,'Price Data'!$B$2:$AE$2,0),FALSE)</f>
        <v>98.63</v>
      </c>
      <c r="DS134" s="5">
        <f t="shared" si="214"/>
        <v>98.63</v>
      </c>
      <c r="DT134" s="79"/>
      <c r="DU134" s="212">
        <f>IF(DS134&gt;0,(DS134+SUM(DT$11:DT134))/DR$6-1,"N/A")</f>
        <v>0.16284779050736486</v>
      </c>
      <c r="DV134" s="344">
        <f>IF(VLOOKUP(DV$4,Transactions!$C$5:$M$23,7,FALSE)&gt;DQ134,0,IF(IFERROR(VLOOKUP(DV$4,Transactions!$C$39:$N$42,8,FALSE),0)&gt;DQ134,VLOOKUP(DV$4,Transactions!$C$5:$M$23,5,FALSE),VLOOKUP(DV$4,Transactions!$C$5:$M$23,5,FALSE)-IFERROR(VLOOKUP(DV$4,Transactions!$C$39:$N$42,5,FALSE),0)))</f>
        <v>23</v>
      </c>
      <c r="DX134" s="315">
        <f t="shared" si="132"/>
        <v>43279</v>
      </c>
      <c r="DY134" s="88">
        <f>VLOOKUP(DX134,'Price Data'!$B$4:$AD$1048576,MATCH(EC$4,'Price Data'!$B$2:$AE$2,0),FALSE)</f>
        <v>71.7</v>
      </c>
      <c r="DZ134" s="5">
        <f t="shared" si="215"/>
        <v>0</v>
      </c>
      <c r="EA134" s="79"/>
      <c r="EB134" s="212" t="str">
        <f>IF(DZ134&gt;0,(DZ134+SUM(EA$11:EA134))/DY$6-1,"N/A")</f>
        <v>N/A</v>
      </c>
      <c r="EC134" s="344">
        <f>IF(VLOOKUP(EC$4,Transactions!$C$5:$M$23,7,FALSE)&gt;DX134,0,IF(IFERROR(VLOOKUP(EC$4,Transactions!$C$39:$N$42,8,FALSE),0)&gt;DX134,VLOOKUP(EC$4,Transactions!$C$5:$M$23,5,FALSE),VLOOKUP(EC$4,Transactions!$C$5:$M$23,5,FALSE)-IFERROR(VLOOKUP(EC$4,Transactions!$C$39:$N$42,5,FALSE),0)))</f>
        <v>0</v>
      </c>
      <c r="EF134" s="315">
        <f t="shared" si="133"/>
        <v>43279</v>
      </c>
      <c r="EG134" s="88">
        <f>VLOOKUP(EF134,'Price Data'!$B$4:$AD$1048576,MATCH(EK$4,'Price Data'!$B$2:$AE$2,0),FALSE)</f>
        <v>10.79</v>
      </c>
      <c r="EH134" s="5">
        <f t="shared" si="216"/>
        <v>10.79</v>
      </c>
      <c r="EI134" s="79"/>
      <c r="EJ134" s="212">
        <f>IF(EH134&gt;0,(EH134+SUM(EI$11:EI134))/EG$6-1,"N/A")</f>
        <v>5.9479553903345472E-3</v>
      </c>
      <c r="EK134" s="344">
        <f>IF(VLOOKUP(EK$4,Transactions!$C$26:$M$34,7,FALSE)&gt;EF134,0,IF(IFERROR(VLOOKUP(EK$4,Transactions!$C$45:$N171,8,FALSE),0)&gt;EF134,VLOOKUP(EK$4,Transactions!$C$26:$M$34,5,FALSE),VLOOKUP(EK$4,Transactions!$C$26:$M$34,5,FALSE)-IFERROR(VLOOKUP(EK$4,Transactions!$C$45:$N$47,5,FALSE),0)))</f>
        <v>181.2267657992565</v>
      </c>
      <c r="EM134" s="315">
        <f t="shared" si="134"/>
        <v>43279</v>
      </c>
      <c r="EN134" s="88">
        <f>VLOOKUP(EM134,'Price Data'!$B$4:$AD$1048576,MATCH(ER$4,'Price Data'!$B$2:$AE$2,0),FALSE)</f>
        <v>85.28</v>
      </c>
      <c r="EO134" s="5">
        <f t="shared" si="217"/>
        <v>85.28</v>
      </c>
      <c r="EP134" s="79"/>
      <c r="EQ134" s="212">
        <f>IF(EO134&gt;0,(EO134+SUM(EP$11:EP134))/EN$6-1,"N/A")</f>
        <v>-2.0284208113684477E-3</v>
      </c>
      <c r="ER134" s="344">
        <f>IF(VLOOKUP(ER$4,Transactions!$C$26:$M$34,7,FALSE)&gt;EM134,0,IF(IFERROR(VLOOKUP(ER$4,Transactions!$C$45:$N171,8,FALSE),0)&gt;EM134,VLOOKUP(ER$4,Transactions!$C$26:$M$34,5,FALSE),VLOOKUP(ER$4,Transactions!$C$26:$M$34,5,FALSE)-IFERROR(VLOOKUP(ER$4,Transactions!$C$45:$N$47,5,FALSE),0)))</f>
        <v>0</v>
      </c>
      <c r="ET134" s="315">
        <f t="shared" si="135"/>
        <v>43279</v>
      </c>
      <c r="EU134" s="88">
        <f>VLOOKUP(ET134,'Price Data'!$B$4:$AD$1048576,MATCH(EY$4,'Price Data'!$B$2:$AE$2,0),FALSE)</f>
        <v>83.53</v>
      </c>
      <c r="EV134" s="5">
        <f t="shared" si="218"/>
        <v>83.53</v>
      </c>
      <c r="EW134" s="79"/>
      <c r="EX134" s="212">
        <f>IF(EV134&gt;0,(EV134+SUM(EW$11:EW134))/EU$6-1,"N/A")</f>
        <v>-3.0381050463439752E-2</v>
      </c>
      <c r="EY134" s="344">
        <f>IF(VLOOKUP(EY$4,Transactions!$C$26:$M$34,7,FALSE)&gt;ET134,0,IF(IFERROR(VLOOKUP(EY$4,Transactions!$C$45:$N171,8,FALSE),0)&gt;ET134,VLOOKUP(EY$4,Transactions!$C$26:$M$34,5,FALSE),VLOOKUP(EY$4,Transactions!$C$26:$M$34,5,FALSE)-IFERROR(VLOOKUP(EY$4,Transactions!$C$45:$N$47,5,FALSE),0)))</f>
        <v>12.608879734523402</v>
      </c>
      <c r="FA134" s="315">
        <f t="shared" si="136"/>
        <v>43279</v>
      </c>
      <c r="FB134" s="88">
        <f>VLOOKUP(FA134,'Price Data'!$B$4:$AD$1048576,MATCH(FF$4,'Price Data'!$B$2:$AE$2,0),FALSE)</f>
        <v>49.96</v>
      </c>
      <c r="FC134" s="5">
        <f t="shared" si="219"/>
        <v>49.96</v>
      </c>
      <c r="FD134" s="79"/>
      <c r="FE134" s="212">
        <f>IF(FC134&gt;0,(FC134+SUM(FD$11:FD134))/FB$6-1,"N/A")</f>
        <v>-1.4764969767895542E-2</v>
      </c>
      <c r="FF134" s="344">
        <f>IF(VLOOKUP(FF$4,Transactions!$C$26:$M$34,7,FALSE)&gt;FA134,0,IF(IFERROR(VLOOKUP(FF$4,Transactions!$C$45:$N171,8,FALSE),0)&gt;FA134,VLOOKUP(FF$4,Transactions!$C$26:$M$34,5,FALSE),VLOOKUP(FF$4,Transactions!$C$26:$M$34,5,FALSE)-IFERROR(VLOOKUP(FF$4,Transactions!$C$45:$N$47,5,FALSE),0)))</f>
        <v>20.356738833625901</v>
      </c>
      <c r="FH134" s="315">
        <f t="shared" si="137"/>
        <v>43279</v>
      </c>
      <c r="FI134" s="88">
        <f>VLOOKUP(FH134,'Price Data'!$B$4:$AD$1048576,MATCH(FM$4,'Price Data'!$B$2:$AE$2,0),FALSE)</f>
        <v>24.27</v>
      </c>
      <c r="FJ134" s="5">
        <f t="shared" si="220"/>
        <v>24.27</v>
      </c>
      <c r="FK134" s="79"/>
      <c r="FL134" s="212">
        <f>IF(FJ134&gt;0,(FJ134+SUM(FK$11:FK134))/FI$6-1,"N/A")</f>
        <v>5.9958932238191043E-3</v>
      </c>
      <c r="FM134" s="344">
        <f>IF(VLOOKUP(FM$4,Transactions!$C$26:$M$34,7,FALSE)&gt;FH134,0,IF(IFERROR(VLOOKUP(FM$4,Transactions!$C$45:$N171,8,FALSE),0)&gt;FH134,VLOOKUP(FM$4,Transactions!$C$26:$M$34,5,FALSE),VLOOKUP(FM$4,Transactions!$C$26:$M$34,5,FALSE)-IFERROR(VLOOKUP(FM$4,Transactions!$C$45:$N$47,5,FALSE),0)))</f>
        <v>64.516221765913755</v>
      </c>
      <c r="FO134" s="315">
        <f t="shared" si="138"/>
        <v>43279</v>
      </c>
      <c r="FP134" s="88">
        <f>VLOOKUP(FO134,'Price Data'!$B$4:$AD$1048576,MATCH(FT$4,'Price Data'!$B$2:$AE$2,0),FALSE)</f>
        <v>102.59</v>
      </c>
      <c r="FQ134" s="5">
        <f t="shared" si="221"/>
        <v>102.59</v>
      </c>
      <c r="FR134" s="79"/>
      <c r="FS134" s="212">
        <f>IF(FQ134&gt;0,(FQ134+SUM(FR$11:FR134))/FP$6-1,"N/A")</f>
        <v>-1.9749928957090046E-2</v>
      </c>
      <c r="FT134" s="344">
        <f>IF(VLOOKUP(FT$4,Transactions!$C$26:$M$34,7,FALSE)&gt;FO134,0,IF(IFERROR(VLOOKUP(FT$4,Transactions!$C$45:$N171,8,FALSE),0)&gt;FO134,VLOOKUP(FT$4,Transactions!$C$26:$M$34,5,FALSE),VLOOKUP(FT$4,Transactions!$C$26:$M$34,5,FALSE)-IFERROR(VLOOKUP(FT$4,Transactions!$C$45:$N$47,5,FALSE),0)))</f>
        <v>4.6685611442644692</v>
      </c>
      <c r="FV134" s="315">
        <f t="shared" si="139"/>
        <v>43279</v>
      </c>
      <c r="FW134" s="88">
        <f>VLOOKUP(FV134,'Price Data'!$B$4:$AD$1048576,MATCH(GA$4,'Price Data'!$B$2:$AE$2,0),FALSE)</f>
        <v>106.76</v>
      </c>
      <c r="FX134" s="5">
        <f t="shared" si="222"/>
        <v>0</v>
      </c>
      <c r="FY134" s="79"/>
      <c r="FZ134" s="212" t="str">
        <f>IF(FX134&gt;0,(FX134+SUM(FY$11:FY134))/FW$6-1,"N/A")</f>
        <v>N/A</v>
      </c>
      <c r="GA134" s="344">
        <f>IF(VLOOKUP(GA$4,Transactions!$C$26:$M$34,7,FALSE)&gt;FV134,0,IF(IFERROR(VLOOKUP(GA$4,Transactions!$C$45:$N171,8,FALSE),0)&gt;FV134,VLOOKUP(GA$4,Transactions!$C$26:$M$34,5,FALSE),VLOOKUP(GA$4,Transactions!$C$26:$M$34,5,FALSE)-IFERROR(VLOOKUP(GA$4,Transactions!$C$45:$N$47,5,FALSE),0)))</f>
        <v>0</v>
      </c>
      <c r="GD134" s="315">
        <f t="shared" si="140"/>
        <v>43279</v>
      </c>
      <c r="GE134" s="88">
        <f>VLOOKUP(GD134,'Price Data'!$B$4:$AD$1048576,MATCH(GI$4,'Price Data'!$B$2:$AE$2,0),FALSE)</f>
        <v>1617.962</v>
      </c>
      <c r="GF134" s="5">
        <f t="shared" si="223"/>
        <v>1617.962</v>
      </c>
      <c r="GH134" s="212">
        <f>IF(GF134&gt;0,(GF134+SUM(GG$11:GG134))/GE$6-1,"N/A")</f>
        <v>2.2234437094460935E-2</v>
      </c>
      <c r="GI134" s="374">
        <v>0.5</v>
      </c>
      <c r="GK134" s="315">
        <f t="shared" si="141"/>
        <v>43279</v>
      </c>
      <c r="GL134" s="88">
        <f>VLOOKUP(GK134,'Price Data'!$B$4:$AD$1048576,MATCH(GP$4,'Price Data'!$B$2:$AE$2,0),FALSE)</f>
        <v>2079.62</v>
      </c>
      <c r="GM134" s="5">
        <f t="shared" si="112"/>
        <v>2079.62</v>
      </c>
      <c r="GN134" s="79"/>
      <c r="GO134" s="212">
        <f>IF(GM134&gt;0,(GM134+SUM(GN$11:GN134))/GL$6-1,"N/A")</f>
        <v>-1.132900710737117E-2</v>
      </c>
      <c r="GP134" s="374">
        <v>0.2</v>
      </c>
      <c r="GR134" s="315">
        <f t="shared" si="142"/>
        <v>43279</v>
      </c>
      <c r="GS134" s="88">
        <f>VLOOKUP(GR134,'Price Data'!$B$4:$AD$1048576,MATCH(GW$4,'Price Data'!$B$2:$AE$2,0),FALSE)</f>
        <v>2012.55</v>
      </c>
      <c r="GT134" s="5">
        <f t="shared" si="224"/>
        <v>2012.55</v>
      </c>
      <c r="GV134" s="212">
        <f>IF(GT134&gt;0,(GT134+SUM(GU$11:GU134))/GS$6-1,"N/A")</f>
        <v>-1.6526825549631807E-2</v>
      </c>
      <c r="GW134" s="374">
        <v>0.3</v>
      </c>
    </row>
    <row r="135" spans="1:205" x14ac:dyDescent="0.25">
      <c r="A135">
        <v>125</v>
      </c>
      <c r="B135" s="315">
        <f>'Price Data'!B129</f>
        <v>43280</v>
      </c>
      <c r="C135" s="200">
        <f t="shared" si="143"/>
        <v>20518.373522948634</v>
      </c>
      <c r="D135" s="200">
        <f t="shared" si="113"/>
        <v>0</v>
      </c>
      <c r="E135" s="200">
        <f t="shared" si="198"/>
        <v>6074.6807322986169</v>
      </c>
      <c r="F135" s="200">
        <f t="shared" si="114"/>
        <v>2.537174721189591</v>
      </c>
      <c r="I135" s="315">
        <f t="shared" si="115"/>
        <v>43280</v>
      </c>
      <c r="J135" s="88">
        <f>VLOOKUP(I135,'Price Data'!$B$4:$AD$1048576,MATCH(N$4,'Price Data'!$B$2:$AE$2,0),FALSE)</f>
        <v>64.349999999999994</v>
      </c>
      <c r="K135" s="5">
        <f t="shared" si="86"/>
        <v>0</v>
      </c>
      <c r="M135" s="212" t="str">
        <f>IF(K135&gt;0,(K135+SUM(L$11:L135))/J$6-1,"N/A")</f>
        <v>N/A</v>
      </c>
      <c r="N135" s="344">
        <f>IF(VLOOKUP(N$4,Transactions!$C$5:$M$23,7,FALSE)&gt;I135,0,IF(IFERROR(VLOOKUP(N$4,Transactions!$C$39:$N$42,8,FALSE),0)&gt;I135,VLOOKUP(N$4,Transactions!$C$5:$M$23,5,FALSE),VLOOKUP(N$4,Transactions!$C$5:$M$23,5,FALSE)-IFERROR(VLOOKUP(N$4,Transactions!$C$39:$N$42,5,FALSE),0)))</f>
        <v>0</v>
      </c>
      <c r="P135" s="315">
        <f t="shared" si="116"/>
        <v>43280</v>
      </c>
      <c r="Q135" s="88">
        <f>VLOOKUP(P135,'Price Data'!$B$4:$AD$1048576,MATCH(U$4,'Price Data'!$B$2:$AE$2,0),FALSE)</f>
        <v>58.07</v>
      </c>
      <c r="R135" s="5">
        <f t="shared" si="199"/>
        <v>58.07</v>
      </c>
      <c r="T135" s="212">
        <f>IF(R135&gt;0,(R135+SUM(S$11:S135))/Q$6-1,"N/A")</f>
        <v>2.8193832599118895E-2</v>
      </c>
      <c r="U135" s="344">
        <f>IF(VLOOKUP(U$4,Transactions!$C$5:$M$23,7,FALSE)&gt;P135,0,IF(IFERROR(VLOOKUP(U$4,Transactions!$C$39:$N$42,8,FALSE),0)&gt;P135,VLOOKUP(U$4,Transactions!$C$5:$M$23,5,FALSE),VLOOKUP(U$4,Transactions!$C$5:$M$23,5,FALSE)-IFERROR(VLOOKUP(U$4,Transactions!$C$39:$N$42,5,FALSE),0)))</f>
        <v>20</v>
      </c>
      <c r="W135" s="315">
        <f t="shared" si="117"/>
        <v>43280</v>
      </c>
      <c r="X135" s="88">
        <f>VLOOKUP(W135,'Price Data'!$B$4:$AD$1048576,MATCH(AB$4,'Price Data'!$B$2:$AE$2,0),FALSE)</f>
        <v>104.81</v>
      </c>
      <c r="Y135" s="5">
        <f t="shared" si="200"/>
        <v>104.81</v>
      </c>
      <c r="Z135" s="79"/>
      <c r="AA135" s="212">
        <f>IF(Y135&gt;0,(Y135+SUM(Z$11:Z135))/X$6-1,"N/A")</f>
        <v>3.9678603313163308E-2</v>
      </c>
      <c r="AB135" s="344">
        <f>IF(VLOOKUP(AB$4,Transactions!$C$5:$M$23,7,FALSE)&gt;W135,0,IF(IFERROR(VLOOKUP(AB$4,Transactions!$C$39:$N$42,8,FALSE),0)&gt;W135,VLOOKUP(AB$4,Transactions!$C$5:$M$23,5,FALSE),VLOOKUP(AB$4,Transactions!$C$5:$M$23,5,FALSE)-IFERROR(VLOOKUP(AB$4,Transactions!$C$39:$N$42,5,FALSE),0)))</f>
        <v>12</v>
      </c>
      <c r="AD135" s="315">
        <f t="shared" si="118"/>
        <v>43280</v>
      </c>
      <c r="AE135" s="88">
        <f>VLOOKUP(AD135,'Price Data'!$B$4:$AD$1048576,MATCH(AI$4,'Price Data'!$B$2:$AE$2,0),FALSE)</f>
        <v>68.849999999999994</v>
      </c>
      <c r="AF135" s="5">
        <f t="shared" si="201"/>
        <v>68.849999999999994</v>
      </c>
      <c r="AG135" s="79"/>
      <c r="AH135" s="212">
        <f>IF(AF135&gt;0,(AF135+SUM(AG$11:AG135))/AE$6-1,"N/A")</f>
        <v>-5.1830522418757963E-2</v>
      </c>
      <c r="AI135" s="344">
        <f>IF(VLOOKUP(AI$4,Transactions!$C$5:$M$23,7,FALSE)&gt;AD135,0,IF(IFERROR(VLOOKUP(AI$4,Transactions!$C$39:$N$42,8,FALSE),0)&gt;AD135,VLOOKUP(AI$4,Transactions!$C$5:$M$23,5,FALSE),VLOOKUP(AI$4,Transactions!$C$5:$M$23,5,FALSE)-IFERROR(VLOOKUP(AI$4,Transactions!$C$39:$N$42,5,FALSE),0)))</f>
        <v>16</v>
      </c>
      <c r="AK135" s="315">
        <f t="shared" si="119"/>
        <v>43280</v>
      </c>
      <c r="AL135" s="88">
        <f>VLOOKUP(AK135,'Price Data'!$B$4:$AD$1048576,MATCH(AP$4,'Price Data'!$B$2:$AE$2,0),FALSE)</f>
        <v>478.48</v>
      </c>
      <c r="AM135" s="5">
        <f t="shared" si="202"/>
        <v>478.48</v>
      </c>
      <c r="AN135" s="79"/>
      <c r="AO135" s="212">
        <f>IF(AM135&gt;0,(AM135+SUM(AN$11:AN135))/AL$6-1,"N/A")</f>
        <v>0.14781941179292812</v>
      </c>
      <c r="AP135" s="344">
        <f>IF(VLOOKUP(AP$4,Transactions!$C$5:$M$23,7,FALSE)&gt;AK135,0,IF(IFERROR(VLOOKUP(AP$4,Transactions!$C$39:$N$42,8,FALSE),0)&gt;AK135,VLOOKUP(AP$4,Transactions!$C$5:$M$23,5,FALSE),VLOOKUP(AP$4,Transactions!$C$5:$M$23,5,FALSE)-IFERROR(VLOOKUP(AP$4,Transactions!$C$39:$N$42,5,FALSE),0)))</f>
        <v>3</v>
      </c>
      <c r="AR135" s="315">
        <f t="shared" si="120"/>
        <v>43280</v>
      </c>
      <c r="AS135" s="88">
        <f>VLOOKUP(AR135,'Price Data'!$B$4:$AD$1048576,MATCH(AW$4,'Price Data'!$B$2:$AE$2,0),FALSE)</f>
        <v>92.65</v>
      </c>
      <c r="AT135" s="5">
        <f t="shared" si="203"/>
        <v>92.65</v>
      </c>
      <c r="AU135" s="79"/>
      <c r="AV135" s="212">
        <f>IF(AT135&gt;0,(AT135+SUM(AU$11:AU135))/AS$6-1,"N/A")</f>
        <v>-1.2552742616033785E-2</v>
      </c>
      <c r="AW135" s="344">
        <f>IF(VLOOKUP(AW$4,Transactions!$C$5:$M$23,7,FALSE)&gt;AR135,0,IF(IFERROR(VLOOKUP(AW$4,Transactions!$C$39:$N$42,8,FALSE),0)&gt;AR135,VLOOKUP(AW$4,Transactions!$C$5:$M$23,5,FALSE),VLOOKUP(AW$4,Transactions!$C$5:$M$23,5,FALSE)-IFERROR(VLOOKUP(AW$4,Transactions!$C$39:$N$42,5,FALSE),0)))</f>
        <v>10</v>
      </c>
      <c r="AY135" s="315">
        <f t="shared" si="121"/>
        <v>43280</v>
      </c>
      <c r="AZ135" s="88">
        <f>VLOOKUP(AY135,'Price Data'!$B$4:$AD$1048576,MATCH(BD$4,'Price Data'!$B$2:$AE$2,0),FALSE)</f>
        <v>136.4</v>
      </c>
      <c r="BA135" s="5">
        <f t="shared" si="204"/>
        <v>136.4</v>
      </c>
      <c r="BB135" s="79"/>
      <c r="BC135" s="212">
        <f>IF(BA135&gt;0,(BA135+SUM(BB$11:BB135))/AZ$6-1,"N/A")</f>
        <v>0.17687661777394315</v>
      </c>
      <c r="BD135" s="344">
        <f>IF(VLOOKUP(BD$4,Transactions!$C$5:$M$23,7,FALSE)&gt;AY135,0,IF(IFERROR(VLOOKUP(BD$4,Transactions!$C$39:$N$42,8,FALSE),0)&gt;AY135,VLOOKUP(BD$4,Transactions!$C$5:$M$23,5,FALSE),VLOOKUP(BD$4,Transactions!$C$5:$M$23,5,FALSE)-IFERROR(VLOOKUP(BD$4,Transactions!$C$39:$N$42,5,FALSE),0)))</f>
        <v>9</v>
      </c>
      <c r="BF135" s="315">
        <f t="shared" si="122"/>
        <v>43280</v>
      </c>
      <c r="BG135" s="88">
        <f>VLOOKUP(BF135,'Price Data'!$B$4:$AD$1048576,MATCH(BK$4,'Price Data'!$B$2:$AE$2,0),FALSE)</f>
        <v>55.34</v>
      </c>
      <c r="BH135" s="5">
        <f t="shared" si="205"/>
        <v>55.34</v>
      </c>
      <c r="BI135" s="79"/>
      <c r="BJ135" s="212">
        <f>IF(BH135&gt;0,(BH135+SUM(BI$11:BI135))/BG$6-1,"N/A")</f>
        <v>-8.3877284595300305E-2</v>
      </c>
      <c r="BK135" s="344">
        <f>IF(VLOOKUP(BK$4,Transactions!$C$5:$M$23,7,FALSE)&gt;BF135,0,IF(IFERROR(VLOOKUP(BK$4,Transactions!$C$39:$N$42,8,FALSE),0)&gt;BF135,VLOOKUP(BK$4,Transactions!$C$5:$M$23,5,FALSE),VLOOKUP(BK$4,Transactions!$C$5:$M$23,5,FALSE)-IFERROR(VLOOKUP(BK$4,Transactions!$C$39:$N$42,5,FALSE),0)))</f>
        <v>10</v>
      </c>
      <c r="BM135" s="315">
        <f t="shared" si="123"/>
        <v>43280</v>
      </c>
      <c r="BN135" s="88">
        <f>VLOOKUP(BM135,'Price Data'!$B$4:$AD$1048576,MATCH(BR$4,'Price Data'!$B$2:$AE$2,0),FALSE)</f>
        <v>46.19</v>
      </c>
      <c r="BO135" s="5">
        <f t="shared" si="206"/>
        <v>46.19</v>
      </c>
      <c r="BP135" s="79"/>
      <c r="BQ135" s="212">
        <f>IF(BO135&gt;0,(BO135+SUM(BP$11:BP135))/BN$6-1,"N/A")</f>
        <v>-9.0571205007824784E-2</v>
      </c>
      <c r="BR135" s="344">
        <f>IF(VLOOKUP(BR$4,Transactions!$C$5:$M$23,7,FALSE)&gt;BM135,0,IF(IFERROR(VLOOKUP(BR$4,Transactions!$C$39:$N$42,8,FALSE),0)&gt;BM135,VLOOKUP(BR$4,Transactions!$C$5:$M$23,5,FALSE),VLOOKUP(BR$4,Transactions!$C$5:$M$23,5,FALSE)-IFERROR(VLOOKUP(BR$4,Transactions!$C$39:$N$42,5,FALSE),0)))</f>
        <v>12</v>
      </c>
      <c r="BT135" s="315">
        <f t="shared" si="124"/>
        <v>43280</v>
      </c>
      <c r="BU135" s="88">
        <f>VLOOKUP(BT135,'Price Data'!$B$4:$AD$1048576,MATCH(BY$4,'Price Data'!$B$2:$AE$2,0),FALSE)</f>
        <v>92.31</v>
      </c>
      <c r="BV135" s="5">
        <f t="shared" si="207"/>
        <v>92.31</v>
      </c>
      <c r="BW135" s="79"/>
      <c r="BX135" s="212">
        <f>IF(BV135&gt;0,(BV135+SUM(BW$11:BW135))/BU$6-1,"N/A")</f>
        <v>2.8826053471229018E-2</v>
      </c>
      <c r="BY135" s="344">
        <f>IF(VLOOKUP(BY$4,Transactions!$C$5:$M$23,7,FALSE)&gt;BT135,0,IF(IFERROR(VLOOKUP(BY$4,Transactions!$C$39:$N$42,8,FALSE),0)&gt;BT135,VLOOKUP(BY$4,Transactions!$C$5:$M$23,5,FALSE),VLOOKUP(BY$4,Transactions!$C$5:$M$23,5,FALSE)-IFERROR(VLOOKUP(BY$4,Transactions!$C$39:$N$42,5,FALSE),0)))</f>
        <v>11</v>
      </c>
      <c r="CA135" s="315">
        <f t="shared" si="125"/>
        <v>43280</v>
      </c>
      <c r="CB135" s="88">
        <f>VLOOKUP(CA135,'Price Data'!$B$4:$AD$1048576,MATCH(CF$4,'Price Data'!$B$2:$AE$2,0),FALSE)</f>
        <v>218.87</v>
      </c>
      <c r="CC135" s="5">
        <f t="shared" si="208"/>
        <v>218.87</v>
      </c>
      <c r="CD135" s="79"/>
      <c r="CE135" s="212">
        <f>IF(CC135&gt;0,(CC135+SUM(CD$11:CD135))/CB$6-1,"N/A")</f>
        <v>-3.6925230782692386E-2</v>
      </c>
      <c r="CF135" s="344">
        <f>IF(VLOOKUP(CF$4,Transactions!$C$5:$M$23,7,FALSE)&gt;CA135,0,IF(IFERROR(VLOOKUP(CF$4,Transactions!$C$39:$N$42,8,FALSE),0)&gt;CA135,VLOOKUP(CF$4,Transactions!$C$5:$M$23,5,FALSE),VLOOKUP(CF$4,Transactions!$C$5:$M$23,5,FALSE)-IFERROR(VLOOKUP(CF$4,Transactions!$C$39:$N$42,5,FALSE),0)))</f>
        <v>6</v>
      </c>
      <c r="CH135" s="315">
        <f t="shared" si="126"/>
        <v>43280</v>
      </c>
      <c r="CI135" s="88">
        <f>VLOOKUP(CH135,'Price Data'!$B$4:$AD$1048576,MATCH(CM$4,'Price Data'!$B$2:$AE$2,0),FALSE)</f>
        <v>83.27</v>
      </c>
      <c r="CJ135" s="5">
        <f t="shared" si="209"/>
        <v>83.27</v>
      </c>
      <c r="CK135" s="79"/>
      <c r="CL135" s="212">
        <f>IF(CJ135&gt;0,(CJ135+SUM(CK$11:CK135))/CI$6-1,"N/A")</f>
        <v>0.13107851127411019</v>
      </c>
      <c r="CM135" s="344">
        <f>IF(VLOOKUP(CM$4,Transactions!$C$5:$M$23,7,FALSE)&gt;CH135,0,IF(IFERROR(VLOOKUP(CM$4,Transactions!$C$39:$N$42,8,FALSE),0)&gt;CH135,VLOOKUP(CM$4,Transactions!$C$5:$M$23,5,FALSE),VLOOKUP(CM$4,Transactions!$C$5:$M$23,5,FALSE)-IFERROR(VLOOKUP(CM$4,Transactions!$C$39:$N$42,5,FALSE),0)))</f>
        <v>19</v>
      </c>
      <c r="CO135" s="315">
        <f t="shared" si="127"/>
        <v>43280</v>
      </c>
      <c r="CP135" s="88">
        <f>VLOOKUP(CO135,'Price Data'!$B$4:$AD$1048576,MATCH(CT$4,'Price Data'!$B$2:$AE$2,0),FALSE)</f>
        <v>133.66999999999999</v>
      </c>
      <c r="CQ135" s="5">
        <f t="shared" si="210"/>
        <v>133.66999999999999</v>
      </c>
      <c r="CR135" s="79"/>
      <c r="CS135" s="212">
        <f>IF(CQ135&gt;0,(CQ135+SUM(CR$11:CR135))/CP$6-1,"N/A")</f>
        <v>0.19499822000711986</v>
      </c>
      <c r="CT135" s="344">
        <f>IF(VLOOKUP(CT$4,Transactions!$C$5:$M$23,7,FALSE)&gt;CO135,0,IF(IFERROR(VLOOKUP(CT$4,Transactions!$C$39:$N$42,8,FALSE),0)&gt;CO135,VLOOKUP(CT$4,Transactions!$C$5:$M$23,5,FALSE),VLOOKUP(CT$4,Transactions!$C$5:$M$23,5,FALSE)-IFERROR(VLOOKUP(CT$4,Transactions!$C$39:$N$42,5,FALSE),0)))</f>
        <v>7</v>
      </c>
      <c r="CV135" s="315">
        <f t="shared" si="128"/>
        <v>43280</v>
      </c>
      <c r="CW135" s="88">
        <f>VLOOKUP(CV135,'Price Data'!$B$4:$AD$1048576,MATCH(DA$4,'Price Data'!$B$2:$AE$2,0),FALSE)</f>
        <v>192.47</v>
      </c>
      <c r="CX135" s="5">
        <f t="shared" si="211"/>
        <v>192.47</v>
      </c>
      <c r="CY135" s="79"/>
      <c r="CZ135" s="212">
        <f>IF(CX135&gt;0,(CX135+SUM(CY$11:CY135))/CW$6-1,"N/A")</f>
        <v>2.770719260007426E-2</v>
      </c>
      <c r="DA135" s="344">
        <f>IF(VLOOKUP(DA$4,Transactions!$C$5:$M$23,7,FALSE)&gt;CV135,0,IF(IFERROR(VLOOKUP(DA$4,Transactions!$C$39:$N$42,8,FALSE),0)&gt;CV135,VLOOKUP(DA$4,Transactions!$C$5:$M$23,5,FALSE),VLOOKUP(DA$4,Transactions!$C$5:$M$23,5,FALSE)-IFERROR(VLOOKUP(DA$4,Transactions!$C$39:$N$42,5,FALSE),0)))</f>
        <v>9.4038062835574934</v>
      </c>
      <c r="DC135" s="315">
        <f t="shared" si="129"/>
        <v>43280</v>
      </c>
      <c r="DD135" s="88">
        <f>VLOOKUP(DC135,'Price Data'!$B$4:$AD$1048576,MATCH(DH$4,'Price Data'!$B$2:$AE$2,0),FALSE)</f>
        <v>162.29</v>
      </c>
      <c r="DE135" s="5">
        <f t="shared" si="212"/>
        <v>162.29</v>
      </c>
      <c r="DF135" s="79"/>
      <c r="DG135" s="212">
        <f>IF(DE135&gt;0,(DE135+SUM(DF$11:DF135))/DD$6-1,"N/A")</f>
        <v>3.0125813997597728E-2</v>
      </c>
      <c r="DH135" s="344">
        <f>IF(VLOOKUP(DH$4,Transactions!$C$5:$M$23,7,FALSE)&gt;DC135,0,IF(IFERROR(VLOOKUP(DH$4,Transactions!$C$39:$N$42,8,FALSE),0)&gt;DC135,VLOOKUP(DH$4,Transactions!$C$5:$M$23,5,FALSE),VLOOKUP(DH$4,Transactions!$C$5:$M$23,5,FALSE)-IFERROR(VLOOKUP(DH$4,Transactions!$C$39:$N$42,5,FALSE),0)))</f>
        <v>17.508490526540918</v>
      </c>
      <c r="DJ135" s="315">
        <f t="shared" si="130"/>
        <v>43280</v>
      </c>
      <c r="DK135" s="88">
        <f>VLOOKUP(DJ135,'Price Data'!$B$4:$AD$1048576,MATCH(DO$4,'Price Data'!$B$2:$AE$2,0),FALSE)</f>
        <v>227.06</v>
      </c>
      <c r="DL135" s="5">
        <f t="shared" si="213"/>
        <v>227.06</v>
      </c>
      <c r="DN135" s="212">
        <f>IF(DL135&gt;0,(DL135+SUM(DM$11:DM135))/DK$6-1,"N/A")</f>
        <v>-8.5293999759509354E-2</v>
      </c>
      <c r="DO135" s="344">
        <f>IF(VLOOKUP(DO$4,Transactions!$C$5:$M$23,7,FALSE)&gt;DJ135,0,IF(IFERROR(VLOOKUP(DO$4,Transactions!$C$39:$N$42,8,FALSE),0)&gt;DJ135,VLOOKUP(DO$4,Transactions!$C$5:$M$23,5,FALSE),VLOOKUP(DO$4,Transactions!$C$5:$M$23,5,FALSE)-IFERROR(VLOOKUP(DO$4,Transactions!$C$39:$N$42,5,FALSE),0)))</f>
        <v>8</v>
      </c>
      <c r="DQ135" s="315">
        <f t="shared" si="131"/>
        <v>43280</v>
      </c>
      <c r="DR135" s="88">
        <f>VLOOKUP(DQ135,'Price Data'!$B$4:$AD$1048576,MATCH(DV$4,'Price Data'!$B$2:$AE$2,0),FALSE)</f>
        <v>98.61</v>
      </c>
      <c r="DS135" s="5">
        <f t="shared" si="214"/>
        <v>98.61</v>
      </c>
      <c r="DT135" s="79"/>
      <c r="DU135" s="212">
        <f>IF(DS135&gt;0,(DS135+SUM(DT$11:DT135))/DR$6-1,"N/A")</f>
        <v>0.16261398176291797</v>
      </c>
      <c r="DV135" s="344">
        <f>IF(VLOOKUP(DV$4,Transactions!$C$5:$M$23,7,FALSE)&gt;DQ135,0,IF(IFERROR(VLOOKUP(DV$4,Transactions!$C$39:$N$42,8,FALSE),0)&gt;DQ135,VLOOKUP(DV$4,Transactions!$C$5:$M$23,5,FALSE),VLOOKUP(DV$4,Transactions!$C$5:$M$23,5,FALSE)-IFERROR(VLOOKUP(DV$4,Transactions!$C$39:$N$42,5,FALSE),0)))</f>
        <v>10</v>
      </c>
      <c r="DX135" s="315">
        <f t="shared" si="132"/>
        <v>43280</v>
      </c>
      <c r="DY135" s="88">
        <f>VLOOKUP(DX135,'Price Data'!$B$4:$AD$1048576,MATCH(EC$4,'Price Data'!$B$2:$AE$2,0),FALSE)</f>
        <v>79.680000000000007</v>
      </c>
      <c r="DZ135" s="5">
        <f t="shared" si="215"/>
        <v>0</v>
      </c>
      <c r="EA135" s="79"/>
      <c r="EB135" s="212" t="str">
        <f>IF(DZ135&gt;0,(DZ135+SUM(EA$11:EA135))/DY$6-1,"N/A")</f>
        <v>N/A</v>
      </c>
      <c r="EC135" s="344">
        <f>IF(VLOOKUP(EC$4,Transactions!$C$5:$M$23,7,FALSE)&gt;DX135,0,IF(IFERROR(VLOOKUP(EC$4,Transactions!$C$39:$N$42,8,FALSE),0)&gt;DX135,VLOOKUP(EC$4,Transactions!$C$5:$M$23,5,FALSE),VLOOKUP(EC$4,Transactions!$C$5:$M$23,5,FALSE)-IFERROR(VLOOKUP(EC$4,Transactions!$C$39:$N$42,5,FALSE),0)))</f>
        <v>0</v>
      </c>
      <c r="EF135" s="315">
        <f t="shared" si="133"/>
        <v>43280</v>
      </c>
      <c r="EG135" s="88">
        <f>VLOOKUP(EF135,'Price Data'!$B$4:$AD$1048576,MATCH(EK$4,'Price Data'!$B$2:$AE$2,0),FALSE)</f>
        <v>10.79</v>
      </c>
      <c r="EH135" s="5">
        <f t="shared" si="216"/>
        <v>10.79</v>
      </c>
      <c r="EI135" s="79">
        <v>1.4E-2</v>
      </c>
      <c r="EJ135" s="212">
        <f>IF(EH135&gt;0,(EH135+SUM(EI$11:EI135))/EG$6-1,"N/A")</f>
        <v>7.2490706319701115E-3</v>
      </c>
      <c r="EK135" s="344">
        <f>IF(VLOOKUP(EK$4,Transactions!$C$26:$M$34,7,FALSE)&gt;EF135,0,IF(IFERROR(VLOOKUP(EK$4,Transactions!$C$45:$N172,8,FALSE),0)&gt;EF135,VLOOKUP(EK$4,Transactions!$C$26:$M$34,5,FALSE),VLOOKUP(EK$4,Transactions!$C$26:$M$34,5,FALSE)-IFERROR(VLOOKUP(EK$4,Transactions!$C$45:$N$47,5,FALSE),0)))</f>
        <v>181.2267657992565</v>
      </c>
      <c r="EM135" s="315">
        <f t="shared" si="134"/>
        <v>43280</v>
      </c>
      <c r="EN135" s="88">
        <f>VLOOKUP(EM135,'Price Data'!$B$4:$AD$1048576,MATCH(ER$4,'Price Data'!$B$2:$AE$2,0),FALSE)</f>
        <v>85.08</v>
      </c>
      <c r="EO135" s="5">
        <f t="shared" si="217"/>
        <v>85.08</v>
      </c>
      <c r="EP135" s="79"/>
      <c r="EQ135" s="212">
        <f>IF(EO135&gt;0,(EO135+SUM(EP$11:EP135))/EN$6-1,"N/A")</f>
        <v>-4.3204217281688218E-3</v>
      </c>
      <c r="ER135" s="344">
        <f>IF(VLOOKUP(ER$4,Transactions!$C$26:$M$34,7,FALSE)&gt;EM135,0,IF(IFERROR(VLOOKUP(ER$4,Transactions!$C$45:$N172,8,FALSE),0)&gt;EM135,VLOOKUP(ER$4,Transactions!$C$26:$M$34,5,FALSE),VLOOKUP(ER$4,Transactions!$C$26:$M$34,5,FALSE)-IFERROR(VLOOKUP(ER$4,Transactions!$C$45:$N$47,5,FALSE),0)))</f>
        <v>0</v>
      </c>
      <c r="ET135" s="315">
        <f t="shared" si="135"/>
        <v>43280</v>
      </c>
      <c r="EU135" s="88">
        <f>VLOOKUP(ET135,'Price Data'!$B$4:$AD$1048576,MATCH(EY$4,'Price Data'!$B$2:$AE$2,0),FALSE)</f>
        <v>83.52</v>
      </c>
      <c r="EV135" s="5">
        <f t="shared" si="218"/>
        <v>83.52</v>
      </c>
      <c r="EW135" s="79"/>
      <c r="EX135" s="212">
        <f>IF(EV135&gt;0,(EV135+SUM(EW$11:EW135))/EU$6-1,"N/A")</f>
        <v>-3.049548003204039E-2</v>
      </c>
      <c r="EY135" s="344">
        <f>IF(VLOOKUP(EY$4,Transactions!$C$26:$M$34,7,FALSE)&gt;ET135,0,IF(IFERROR(VLOOKUP(EY$4,Transactions!$C$45:$N172,8,FALSE),0)&gt;ET135,VLOOKUP(EY$4,Transactions!$C$26:$M$34,5,FALSE),VLOOKUP(EY$4,Transactions!$C$26:$M$34,5,FALSE)-IFERROR(VLOOKUP(EY$4,Transactions!$C$45:$N$47,5,FALSE),0)))</f>
        <v>12.608879734523402</v>
      </c>
      <c r="FA135" s="315">
        <f t="shared" si="136"/>
        <v>43280</v>
      </c>
      <c r="FB135" s="88">
        <f>VLOOKUP(FA135,'Price Data'!$B$4:$AD$1048576,MATCH(FF$4,'Price Data'!$B$2:$AE$2,0),FALSE)</f>
        <v>50.097999999999999</v>
      </c>
      <c r="FC135" s="5">
        <f t="shared" si="219"/>
        <v>50.097999999999999</v>
      </c>
      <c r="FD135" s="79"/>
      <c r="FE135" s="212">
        <f>IF(FC135&gt;0,(FC135+SUM(FD$11:FD135))/FB$6-1,"N/A")</f>
        <v>-1.2073337234250192E-2</v>
      </c>
      <c r="FF135" s="344">
        <f>IF(VLOOKUP(FF$4,Transactions!$C$26:$M$34,7,FALSE)&gt;FA135,0,IF(IFERROR(VLOOKUP(FF$4,Transactions!$C$45:$N172,8,FALSE),0)&gt;FA135,VLOOKUP(FF$4,Transactions!$C$26:$M$34,5,FALSE),VLOOKUP(FF$4,Transactions!$C$26:$M$34,5,FALSE)-IFERROR(VLOOKUP(FF$4,Transactions!$C$45:$N$47,5,FALSE),0)))</f>
        <v>20.356738833625901</v>
      </c>
      <c r="FH135" s="315">
        <f t="shared" si="137"/>
        <v>43280</v>
      </c>
      <c r="FI135" s="88">
        <f>VLOOKUP(FH135,'Price Data'!$B$4:$AD$1048576,MATCH(FM$4,'Price Data'!$B$2:$AE$2,0),FALSE)</f>
        <v>24.3</v>
      </c>
      <c r="FJ135" s="5">
        <f t="shared" si="220"/>
        <v>24.3</v>
      </c>
      <c r="FK135" s="79"/>
      <c r="FL135" s="212">
        <f>IF(FJ135&gt;0,(FJ135+SUM(FK$11:FK135))/FI$6-1,"N/A")</f>
        <v>7.2279260780285792E-3</v>
      </c>
      <c r="FM135" s="344">
        <f>IF(VLOOKUP(FM$4,Transactions!$C$26:$M$34,7,FALSE)&gt;FH135,0,IF(IFERROR(VLOOKUP(FM$4,Transactions!$C$45:$N172,8,FALSE),0)&gt;FH135,VLOOKUP(FM$4,Transactions!$C$26:$M$34,5,FALSE),VLOOKUP(FM$4,Transactions!$C$26:$M$34,5,FALSE)-IFERROR(VLOOKUP(FM$4,Transactions!$C$45:$N$47,5,FALSE),0)))</f>
        <v>64.516221765913755</v>
      </c>
      <c r="FO135" s="315">
        <f t="shared" si="138"/>
        <v>43280</v>
      </c>
      <c r="FP135" s="88">
        <f>VLOOKUP(FO135,'Price Data'!$B$4:$AD$1048576,MATCH(FT$4,'Price Data'!$B$2:$AE$2,0),FALSE)</f>
        <v>102.51</v>
      </c>
      <c r="FQ135" s="5">
        <f t="shared" si="221"/>
        <v>102.51</v>
      </c>
      <c r="FR135" s="79"/>
      <c r="FS135" s="212">
        <f>IF(FQ135&gt;0,(FQ135+SUM(FR$11:FR135))/FP$6-1,"N/A")</f>
        <v>-2.0507719996210927E-2</v>
      </c>
      <c r="FT135" s="344">
        <f>IF(VLOOKUP(FT$4,Transactions!$C$26:$M$34,7,FALSE)&gt;FO135,0,IF(IFERROR(VLOOKUP(FT$4,Transactions!$C$45:$N172,8,FALSE),0)&gt;FO135,VLOOKUP(FT$4,Transactions!$C$26:$M$34,5,FALSE),VLOOKUP(FT$4,Transactions!$C$26:$M$34,5,FALSE)-IFERROR(VLOOKUP(FT$4,Transactions!$C$45:$N$47,5,FALSE),0)))</f>
        <v>4.6685611442644692</v>
      </c>
      <c r="FV135" s="315">
        <f t="shared" si="139"/>
        <v>43280</v>
      </c>
      <c r="FW135" s="88">
        <f>VLOOKUP(FV135,'Price Data'!$B$4:$AD$1048576,MATCH(GA$4,'Price Data'!$B$2:$AE$2,0),FALSE)</f>
        <v>106.77</v>
      </c>
      <c r="FX135" s="5">
        <f t="shared" si="222"/>
        <v>0</v>
      </c>
      <c r="FY135" s="79"/>
      <c r="FZ135" s="212" t="str">
        <f>IF(FX135&gt;0,(FX135+SUM(FY$11:FY135))/FW$6-1,"N/A")</f>
        <v>N/A</v>
      </c>
      <c r="GA135" s="344">
        <f>IF(VLOOKUP(GA$4,Transactions!$C$26:$M$34,7,FALSE)&gt;FV135,0,IF(IFERROR(VLOOKUP(GA$4,Transactions!$C$45:$N172,8,FALSE),0)&gt;FV135,VLOOKUP(GA$4,Transactions!$C$26:$M$34,5,FALSE),VLOOKUP(GA$4,Transactions!$C$26:$M$34,5,FALSE)-IFERROR(VLOOKUP(GA$4,Transactions!$C$45:$N$47,5,FALSE),0)))</f>
        <v>0</v>
      </c>
      <c r="GD135" s="315">
        <f t="shared" si="140"/>
        <v>43280</v>
      </c>
      <c r="GE135" s="88">
        <f>VLOOKUP(GD135,'Price Data'!$B$4:$AD$1048576,MATCH(GI$4,'Price Data'!$B$2:$AE$2,0),FALSE)</f>
        <v>1618.992</v>
      </c>
      <c r="GF135" s="5">
        <f t="shared" si="223"/>
        <v>1618.992</v>
      </c>
      <c r="GH135" s="212">
        <f>IF(GF135&gt;0,(GF135+SUM(GG$11:GG135))/GE$6-1,"N/A")</f>
        <v>2.2885194943042864E-2</v>
      </c>
      <c r="GI135" s="374">
        <v>0.5</v>
      </c>
      <c r="GK135" s="315">
        <f t="shared" si="141"/>
        <v>43280</v>
      </c>
      <c r="GL135" s="88">
        <f>VLOOKUP(GK135,'Price Data'!$B$4:$AD$1048576,MATCH(GP$4,'Price Data'!$B$2:$AE$2,0),FALSE)</f>
        <v>2089.3000000000002</v>
      </c>
      <c r="GM135" s="5">
        <f t="shared" si="112"/>
        <v>2089.3000000000002</v>
      </c>
      <c r="GN135" s="79"/>
      <c r="GO135" s="212">
        <f>IF(GM135&gt;0,(GM135+SUM(GN$11:GN135))/GL$6-1,"N/A")</f>
        <v>-6.7270436663574573E-3</v>
      </c>
      <c r="GP135" s="374">
        <v>0.2</v>
      </c>
      <c r="GR135" s="315">
        <f t="shared" si="142"/>
        <v>43280</v>
      </c>
      <c r="GS135" s="88">
        <f>VLOOKUP(GR135,'Price Data'!$B$4:$AD$1048576,MATCH(GW$4,'Price Data'!$B$2:$AE$2,0),FALSE)</f>
        <v>2013.28</v>
      </c>
      <c r="GT135" s="5">
        <f t="shared" si="224"/>
        <v>2013.28</v>
      </c>
      <c r="GV135" s="212">
        <f>IF(GT135&gt;0,(GT135+SUM(GU$11:GU135))/GS$6-1,"N/A")</f>
        <v>-1.6170096316892812E-2</v>
      </c>
      <c r="GW135" s="374">
        <v>0.3</v>
      </c>
    </row>
    <row r="136" spans="1:205" x14ac:dyDescent="0.25">
      <c r="A136">
        <v>126</v>
      </c>
      <c r="B136" s="315">
        <f>'Price Data'!B130</f>
        <v>43283</v>
      </c>
      <c r="C136" s="200">
        <f t="shared" si="143"/>
        <v>20596.729650850033</v>
      </c>
      <c r="D136" s="200">
        <f t="shared" si="113"/>
        <v>0</v>
      </c>
      <c r="E136" s="200">
        <f t="shared" si="198"/>
        <v>6058.9582698907861</v>
      </c>
      <c r="F136" s="200">
        <f t="shared" si="114"/>
        <v>12.661645413221933</v>
      </c>
      <c r="I136" s="315">
        <f t="shared" si="115"/>
        <v>43283</v>
      </c>
      <c r="J136" s="88">
        <f>VLOOKUP(I136,'Price Data'!$B$4:$AD$1048576,MATCH(N$4,'Price Data'!$B$2:$AE$2,0),FALSE)</f>
        <v>65.17</v>
      </c>
      <c r="K136" s="5">
        <f t="shared" si="86"/>
        <v>0</v>
      </c>
      <c r="M136" s="212" t="str">
        <f>IF(K136&gt;0,(K136+SUM(L$11:L136))/J$6-1,"N/A")</f>
        <v>N/A</v>
      </c>
      <c r="N136" s="344">
        <f>IF(VLOOKUP(N$4,Transactions!$C$5:$M$23,7,FALSE)&gt;I136,0,IF(IFERROR(VLOOKUP(N$4,Transactions!$C$39:$N$42,8,FALSE),0)&gt;I136,VLOOKUP(N$4,Transactions!$C$5:$M$23,5,FALSE),VLOOKUP(N$4,Transactions!$C$5:$M$23,5,FALSE)-IFERROR(VLOOKUP(N$4,Transactions!$C$39:$N$42,5,FALSE),0)))</f>
        <v>0</v>
      </c>
      <c r="P136" s="315">
        <f t="shared" si="116"/>
        <v>43283</v>
      </c>
      <c r="Q136" s="88">
        <f>VLOOKUP(P136,'Price Data'!$B$4:$AD$1048576,MATCH(U$4,'Price Data'!$B$2:$AE$2,0),FALSE)</f>
        <v>57.76</v>
      </c>
      <c r="R136" s="5">
        <f t="shared" si="199"/>
        <v>57.76</v>
      </c>
      <c r="T136" s="212">
        <f>IF(R136&gt;0,(R136+SUM(S$11:S136))/Q$6-1,"N/A")</f>
        <v>2.2731277533039718E-2</v>
      </c>
      <c r="U136" s="344">
        <f>IF(VLOOKUP(U$4,Transactions!$C$5:$M$23,7,FALSE)&gt;P136,0,IF(IFERROR(VLOOKUP(U$4,Transactions!$C$39:$N$42,8,FALSE),0)&gt;P136,VLOOKUP(U$4,Transactions!$C$5:$M$23,5,FALSE),VLOOKUP(U$4,Transactions!$C$5:$M$23,5,FALSE)-IFERROR(VLOOKUP(U$4,Transactions!$C$39:$N$42,5,FALSE),0)))</f>
        <v>20</v>
      </c>
      <c r="W136" s="315">
        <f t="shared" si="117"/>
        <v>43283</v>
      </c>
      <c r="X136" s="88">
        <f>VLOOKUP(W136,'Price Data'!$B$4:$AD$1048576,MATCH(AB$4,'Price Data'!$B$2:$AE$2,0),FALSE)</f>
        <v>105.33</v>
      </c>
      <c r="Y136" s="5">
        <f t="shared" si="200"/>
        <v>105.33</v>
      </c>
      <c r="Z136" s="79"/>
      <c r="AA136" s="212">
        <f>IF(Y136&gt;0,(Y136+SUM(Z$11:Z136))/X$6-1,"N/A")</f>
        <v>4.48368217438746E-2</v>
      </c>
      <c r="AB136" s="344">
        <f>IF(VLOOKUP(AB$4,Transactions!$C$5:$M$23,7,FALSE)&gt;W136,0,IF(IFERROR(VLOOKUP(AB$4,Transactions!$C$39:$N$42,8,FALSE),0)&gt;W136,VLOOKUP(AB$4,Transactions!$C$5:$M$23,5,FALSE),VLOOKUP(AB$4,Transactions!$C$5:$M$23,5,FALSE)-IFERROR(VLOOKUP(AB$4,Transactions!$C$39:$N$42,5,FALSE),0)))</f>
        <v>12</v>
      </c>
      <c r="AD136" s="315">
        <f t="shared" si="118"/>
        <v>43283</v>
      </c>
      <c r="AE136" s="88">
        <f>VLOOKUP(AD136,'Price Data'!$B$4:$AD$1048576,MATCH(AI$4,'Price Data'!$B$2:$AE$2,0),FALSE)</f>
        <v>66.42</v>
      </c>
      <c r="AF136" s="5">
        <f t="shared" si="201"/>
        <v>66.42</v>
      </c>
      <c r="AG136" s="79"/>
      <c r="AH136" s="212">
        <f>IF(AF136&gt;0,(AF136+SUM(AG$11:AG136))/AE$6-1,"N/A")</f>
        <v>-8.5150143973673487E-2</v>
      </c>
      <c r="AI136" s="344">
        <f>IF(VLOOKUP(AI$4,Transactions!$C$5:$M$23,7,FALSE)&gt;AD136,0,IF(IFERROR(VLOOKUP(AI$4,Transactions!$C$39:$N$42,8,FALSE),0)&gt;AD136,VLOOKUP(AI$4,Transactions!$C$5:$M$23,5,FALSE),VLOOKUP(AI$4,Transactions!$C$5:$M$23,5,FALSE)-IFERROR(VLOOKUP(AI$4,Transactions!$C$39:$N$42,5,FALSE),0)))</f>
        <v>16</v>
      </c>
      <c r="AK136" s="315">
        <f t="shared" si="119"/>
        <v>43283</v>
      </c>
      <c r="AL136" s="88">
        <f>VLOOKUP(AK136,'Price Data'!$B$4:$AD$1048576,MATCH(AP$4,'Price Data'!$B$2:$AE$2,0),FALSE)</f>
        <v>488.1</v>
      </c>
      <c r="AM136" s="5">
        <f t="shared" si="202"/>
        <v>488.1</v>
      </c>
      <c r="AN136" s="79"/>
      <c r="AO136" s="212">
        <f>IF(AM136&gt;0,(AM136+SUM(AN$11:AN136))/AL$6-1,"N/A")</f>
        <v>0.17089670392937673</v>
      </c>
      <c r="AP136" s="344">
        <f>IF(VLOOKUP(AP$4,Transactions!$C$5:$M$23,7,FALSE)&gt;AK136,0,IF(IFERROR(VLOOKUP(AP$4,Transactions!$C$39:$N$42,8,FALSE),0)&gt;AK136,VLOOKUP(AP$4,Transactions!$C$5:$M$23,5,FALSE),VLOOKUP(AP$4,Transactions!$C$5:$M$23,5,FALSE)-IFERROR(VLOOKUP(AP$4,Transactions!$C$39:$N$42,5,FALSE),0)))</f>
        <v>3</v>
      </c>
      <c r="AR136" s="315">
        <f t="shared" si="120"/>
        <v>43283</v>
      </c>
      <c r="AS136" s="88">
        <f>VLOOKUP(AR136,'Price Data'!$B$4:$AD$1048576,MATCH(AW$4,'Price Data'!$B$2:$AE$2,0),FALSE)</f>
        <v>93.11</v>
      </c>
      <c r="AT136" s="5">
        <f t="shared" si="203"/>
        <v>93.11</v>
      </c>
      <c r="AU136" s="79"/>
      <c r="AV136" s="212">
        <f>IF(AT136&gt;0,(AT136+SUM(AU$11:AU136))/AS$6-1,"N/A")</f>
        <v>-7.7004219409283481E-3</v>
      </c>
      <c r="AW136" s="344">
        <f>IF(VLOOKUP(AW$4,Transactions!$C$5:$M$23,7,FALSE)&gt;AR136,0,IF(IFERROR(VLOOKUP(AW$4,Transactions!$C$39:$N$42,8,FALSE),0)&gt;AR136,VLOOKUP(AW$4,Transactions!$C$5:$M$23,5,FALSE),VLOOKUP(AW$4,Transactions!$C$5:$M$23,5,FALSE)-IFERROR(VLOOKUP(AW$4,Transactions!$C$39:$N$42,5,FALSE),0)))</f>
        <v>10</v>
      </c>
      <c r="AY136" s="315">
        <f t="shared" si="121"/>
        <v>43283</v>
      </c>
      <c r="AZ136" s="88">
        <f>VLOOKUP(AY136,'Price Data'!$B$4:$AD$1048576,MATCH(BD$4,'Price Data'!$B$2:$AE$2,0),FALSE)</f>
        <v>140.43</v>
      </c>
      <c r="BA136" s="5">
        <f t="shared" si="204"/>
        <v>140.43</v>
      </c>
      <c r="BB136" s="79"/>
      <c r="BC136" s="212">
        <f>IF(BA136&gt;0,(BA136+SUM(BB$11:BB136))/AZ$6-1,"N/A")</f>
        <v>0.21164797238999133</v>
      </c>
      <c r="BD136" s="344">
        <f>IF(VLOOKUP(BD$4,Transactions!$C$5:$M$23,7,FALSE)&gt;AY136,0,IF(IFERROR(VLOOKUP(BD$4,Transactions!$C$39:$N$42,8,FALSE),0)&gt;AY136,VLOOKUP(BD$4,Transactions!$C$5:$M$23,5,FALSE),VLOOKUP(BD$4,Transactions!$C$5:$M$23,5,FALSE)-IFERROR(VLOOKUP(BD$4,Transactions!$C$39:$N$42,5,FALSE),0)))</f>
        <v>9</v>
      </c>
      <c r="BF136" s="315">
        <f t="shared" si="122"/>
        <v>43283</v>
      </c>
      <c r="BG136" s="88">
        <f>VLOOKUP(BF136,'Price Data'!$B$4:$AD$1048576,MATCH(BK$4,'Price Data'!$B$2:$AE$2,0),FALSE)</f>
        <v>55.19</v>
      </c>
      <c r="BH136" s="5">
        <f t="shared" si="205"/>
        <v>55.19</v>
      </c>
      <c r="BI136" s="79"/>
      <c r="BJ136" s="212">
        <f>IF(BH136&gt;0,(BH136+SUM(BI$11:BI136))/BG$6-1,"N/A")</f>
        <v>-8.6325065274151513E-2</v>
      </c>
      <c r="BK136" s="344">
        <f>IF(VLOOKUP(BK$4,Transactions!$C$5:$M$23,7,FALSE)&gt;BF136,0,IF(IFERROR(VLOOKUP(BK$4,Transactions!$C$39:$N$42,8,FALSE),0)&gt;BF136,VLOOKUP(BK$4,Transactions!$C$5:$M$23,5,FALSE),VLOOKUP(BK$4,Transactions!$C$5:$M$23,5,FALSE)-IFERROR(VLOOKUP(BK$4,Transactions!$C$39:$N$42,5,FALSE),0)))</f>
        <v>10</v>
      </c>
      <c r="BM136" s="315">
        <f t="shared" si="123"/>
        <v>43283</v>
      </c>
      <c r="BN136" s="88">
        <f>VLOOKUP(BM136,'Price Data'!$B$4:$AD$1048576,MATCH(BR$4,'Price Data'!$B$2:$AE$2,0),FALSE)</f>
        <v>45.68</v>
      </c>
      <c r="BO136" s="5">
        <f t="shared" si="206"/>
        <v>45.68</v>
      </c>
      <c r="BP136" s="79"/>
      <c r="BQ136" s="212">
        <f>IF(BO136&gt;0,(BO136+SUM(BP$11:BP136))/BN$6-1,"N/A")</f>
        <v>-0.10054773082942103</v>
      </c>
      <c r="BR136" s="344">
        <f>IF(VLOOKUP(BR$4,Transactions!$C$5:$M$23,7,FALSE)&gt;BM136,0,IF(IFERROR(VLOOKUP(BR$4,Transactions!$C$39:$N$42,8,FALSE),0)&gt;BM136,VLOOKUP(BR$4,Transactions!$C$5:$M$23,5,FALSE),VLOOKUP(BR$4,Transactions!$C$5:$M$23,5,FALSE)-IFERROR(VLOOKUP(BR$4,Transactions!$C$39:$N$42,5,FALSE),0)))</f>
        <v>12</v>
      </c>
      <c r="BT136" s="315">
        <f t="shared" si="124"/>
        <v>43283</v>
      </c>
      <c r="BU136" s="88">
        <f>VLOOKUP(BT136,'Price Data'!$B$4:$AD$1048576,MATCH(BY$4,'Price Data'!$B$2:$AE$2,0),FALSE)</f>
        <v>93.02</v>
      </c>
      <c r="BV136" s="5">
        <f t="shared" si="207"/>
        <v>93.02</v>
      </c>
      <c r="BW136" s="79"/>
      <c r="BX136" s="212">
        <f>IF(BV136&gt;0,(BV136+SUM(BW$11:BW136))/BU$6-1,"N/A")</f>
        <v>3.6637693915722247E-2</v>
      </c>
      <c r="BY136" s="344">
        <f>IF(VLOOKUP(BY$4,Transactions!$C$5:$M$23,7,FALSE)&gt;BT136,0,IF(IFERROR(VLOOKUP(BY$4,Transactions!$C$39:$N$42,8,FALSE),0)&gt;BT136,VLOOKUP(BY$4,Transactions!$C$5:$M$23,5,FALSE),VLOOKUP(BY$4,Transactions!$C$5:$M$23,5,FALSE)-IFERROR(VLOOKUP(BY$4,Transactions!$C$39:$N$42,5,FALSE),0)))</f>
        <v>11</v>
      </c>
      <c r="CA136" s="315">
        <f t="shared" si="125"/>
        <v>43283</v>
      </c>
      <c r="CB136" s="88">
        <f>VLOOKUP(CA136,'Price Data'!$B$4:$AD$1048576,MATCH(CF$4,'Price Data'!$B$2:$AE$2,0),FALSE)</f>
        <v>215.91</v>
      </c>
      <c r="CC136" s="5">
        <f t="shared" si="208"/>
        <v>215.91</v>
      </c>
      <c r="CD136" s="79"/>
      <c r="CE136" s="212">
        <f>IF(CC136&gt;0,(CC136+SUM(CD$11:CD136))/CB$6-1,"N/A")</f>
        <v>-4.9875311720698257E-2</v>
      </c>
      <c r="CF136" s="344">
        <f>IF(VLOOKUP(CF$4,Transactions!$C$5:$M$23,7,FALSE)&gt;CA136,0,IF(IFERROR(VLOOKUP(CF$4,Transactions!$C$39:$N$42,8,FALSE),0)&gt;CA136,VLOOKUP(CF$4,Transactions!$C$5:$M$23,5,FALSE),VLOOKUP(CF$4,Transactions!$C$5:$M$23,5,FALSE)-IFERROR(VLOOKUP(CF$4,Transactions!$C$39:$N$42,5,FALSE),0)))</f>
        <v>6</v>
      </c>
      <c r="CH136" s="315">
        <f t="shared" si="126"/>
        <v>43283</v>
      </c>
      <c r="CI136" s="88">
        <f>VLOOKUP(CH136,'Price Data'!$B$4:$AD$1048576,MATCH(CM$4,'Price Data'!$B$2:$AE$2,0),FALSE)</f>
        <v>83.89</v>
      </c>
      <c r="CJ136" s="5">
        <f t="shared" si="209"/>
        <v>83.89</v>
      </c>
      <c r="CK136" s="79"/>
      <c r="CL136" s="212">
        <f>IF(CJ136&gt;0,(CJ136+SUM(CK$11:CK136))/CI$6-1,"N/A")</f>
        <v>0.13950013583265419</v>
      </c>
      <c r="CM136" s="344">
        <f>IF(VLOOKUP(CM$4,Transactions!$C$5:$M$23,7,FALSE)&gt;CH136,0,IF(IFERROR(VLOOKUP(CM$4,Transactions!$C$39:$N$42,8,FALSE),0)&gt;CH136,VLOOKUP(CM$4,Transactions!$C$5:$M$23,5,FALSE),VLOOKUP(CM$4,Transactions!$C$5:$M$23,5,FALSE)-IFERROR(VLOOKUP(CM$4,Transactions!$C$39:$N$42,5,FALSE),0)))</f>
        <v>19</v>
      </c>
      <c r="CO136" s="315">
        <f t="shared" si="127"/>
        <v>43283</v>
      </c>
      <c r="CP136" s="88">
        <f>VLOOKUP(CO136,'Price Data'!$B$4:$AD$1048576,MATCH(CT$4,'Price Data'!$B$2:$AE$2,0),FALSE)</f>
        <v>134.71</v>
      </c>
      <c r="CQ136" s="5">
        <f t="shared" si="210"/>
        <v>134.71</v>
      </c>
      <c r="CR136" s="79"/>
      <c r="CS136" s="212">
        <f>IF(CQ136&gt;0,(CQ136+SUM(CR$11:CR136))/CP$6-1,"N/A")</f>
        <v>0.20425418298326803</v>
      </c>
      <c r="CT136" s="344">
        <f>IF(VLOOKUP(CT$4,Transactions!$C$5:$M$23,7,FALSE)&gt;CO136,0,IF(IFERROR(VLOOKUP(CT$4,Transactions!$C$39:$N$42,8,FALSE),0)&gt;CO136,VLOOKUP(CT$4,Transactions!$C$5:$M$23,5,FALSE),VLOOKUP(CT$4,Transactions!$C$5:$M$23,5,FALSE)-IFERROR(VLOOKUP(CT$4,Transactions!$C$39:$N$42,5,FALSE),0)))</f>
        <v>7</v>
      </c>
      <c r="CV136" s="315">
        <f t="shared" si="128"/>
        <v>43283</v>
      </c>
      <c r="CW136" s="88">
        <f>VLOOKUP(CV136,'Price Data'!$B$4:$AD$1048576,MATCH(DA$4,'Price Data'!$B$2:$AE$2,0),FALSE)</f>
        <v>192.92</v>
      </c>
      <c r="CX136" s="5">
        <f t="shared" si="211"/>
        <v>192.92</v>
      </c>
      <c r="CY136" s="79"/>
      <c r="CZ136" s="212">
        <f>IF(CX136&gt;0,(CX136+SUM(CY$11:CY136))/CW$6-1,"N/A")</f>
        <v>3.0099409919727593E-2</v>
      </c>
      <c r="DA136" s="344">
        <f>IF(VLOOKUP(DA$4,Transactions!$C$5:$M$23,7,FALSE)&gt;CV136,0,IF(IFERROR(VLOOKUP(DA$4,Transactions!$C$39:$N$42,8,FALSE),0)&gt;CV136,VLOOKUP(DA$4,Transactions!$C$5:$M$23,5,FALSE),VLOOKUP(DA$4,Transactions!$C$5:$M$23,5,FALSE)-IFERROR(VLOOKUP(DA$4,Transactions!$C$39:$N$42,5,FALSE),0)))</f>
        <v>9.4038062835574934</v>
      </c>
      <c r="DC136" s="315">
        <f t="shared" si="129"/>
        <v>43283</v>
      </c>
      <c r="DD136" s="88">
        <f>VLOOKUP(DC136,'Price Data'!$B$4:$AD$1048576,MATCH(DH$4,'Price Data'!$B$2:$AE$2,0),FALSE)</f>
        <v>162.81</v>
      </c>
      <c r="DE136" s="5">
        <f t="shared" si="212"/>
        <v>162.81</v>
      </c>
      <c r="DF136" s="79"/>
      <c r="DG136" s="212">
        <f>IF(DE136&gt;0,(DE136+SUM(DF$11:DF136))/DD$6-1,"N/A")</f>
        <v>3.3413415944869573E-2</v>
      </c>
      <c r="DH136" s="344">
        <f>IF(VLOOKUP(DH$4,Transactions!$C$5:$M$23,7,FALSE)&gt;DC136,0,IF(IFERROR(VLOOKUP(DH$4,Transactions!$C$39:$N$42,8,FALSE),0)&gt;DC136,VLOOKUP(DH$4,Transactions!$C$5:$M$23,5,FALSE),VLOOKUP(DH$4,Transactions!$C$5:$M$23,5,FALSE)-IFERROR(VLOOKUP(DH$4,Transactions!$C$39:$N$42,5,FALSE),0)))</f>
        <v>17.508490526540918</v>
      </c>
      <c r="DJ136" s="315">
        <f t="shared" si="130"/>
        <v>43283</v>
      </c>
      <c r="DK136" s="88">
        <f>VLOOKUP(DJ136,'Price Data'!$B$4:$AD$1048576,MATCH(DO$4,'Price Data'!$B$2:$AE$2,0),FALSE)</f>
        <v>229.39</v>
      </c>
      <c r="DL136" s="5">
        <f t="shared" si="213"/>
        <v>229.39</v>
      </c>
      <c r="DN136" s="212">
        <f>IF(DL136&gt;0,(DL136+SUM(DM$11:DM136))/DK$6-1,"N/A")</f>
        <v>-7.5954948094112074E-2</v>
      </c>
      <c r="DO136" s="344">
        <f>IF(VLOOKUP(DO$4,Transactions!$C$5:$M$23,7,FALSE)&gt;DJ136,0,IF(IFERROR(VLOOKUP(DO$4,Transactions!$C$39:$N$42,8,FALSE),0)&gt;DJ136,VLOOKUP(DO$4,Transactions!$C$5:$M$23,5,FALSE),VLOOKUP(DO$4,Transactions!$C$5:$M$23,5,FALSE)-IFERROR(VLOOKUP(DO$4,Transactions!$C$39:$N$42,5,FALSE),0)))</f>
        <v>8</v>
      </c>
      <c r="DQ136" s="315">
        <f t="shared" si="131"/>
        <v>43283</v>
      </c>
      <c r="DR136" s="88">
        <f>VLOOKUP(DQ136,'Price Data'!$B$4:$AD$1048576,MATCH(DV$4,'Price Data'!$B$2:$AE$2,0),FALSE)</f>
        <v>100.01</v>
      </c>
      <c r="DS136" s="5">
        <f t="shared" si="214"/>
        <v>100.01</v>
      </c>
      <c r="DT136" s="79"/>
      <c r="DU136" s="212">
        <f>IF(DS136&gt;0,(DS136+SUM(DT$11:DT136))/DR$6-1,"N/A")</f>
        <v>0.17898059387421084</v>
      </c>
      <c r="DV136" s="344">
        <f>IF(VLOOKUP(DV$4,Transactions!$C$5:$M$23,7,FALSE)&gt;DQ136,0,IF(IFERROR(VLOOKUP(DV$4,Transactions!$C$39:$N$42,8,FALSE),0)&gt;DQ136,VLOOKUP(DV$4,Transactions!$C$5:$M$23,5,FALSE),VLOOKUP(DV$4,Transactions!$C$5:$M$23,5,FALSE)-IFERROR(VLOOKUP(DV$4,Transactions!$C$39:$N$42,5,FALSE),0)))</f>
        <v>10</v>
      </c>
      <c r="DX136" s="315">
        <f t="shared" si="132"/>
        <v>43283</v>
      </c>
      <c r="DY136" s="88">
        <f>VLOOKUP(DX136,'Price Data'!$B$4:$AD$1048576,MATCH(EC$4,'Price Data'!$B$2:$AE$2,0),FALSE)</f>
        <v>78.349999999999994</v>
      </c>
      <c r="DZ136" s="5">
        <f t="shared" si="215"/>
        <v>0</v>
      </c>
      <c r="EA136" s="79"/>
      <c r="EB136" s="212" t="str">
        <f>IF(DZ136&gt;0,(DZ136+SUM(EA$11:EA136))/DY$6-1,"N/A")</f>
        <v>N/A</v>
      </c>
      <c r="EC136" s="344">
        <f>IF(VLOOKUP(EC$4,Transactions!$C$5:$M$23,7,FALSE)&gt;DX136,0,IF(IFERROR(VLOOKUP(EC$4,Transactions!$C$39:$N$42,8,FALSE),0)&gt;DX136,VLOOKUP(EC$4,Transactions!$C$5:$M$23,5,FALSE),VLOOKUP(EC$4,Transactions!$C$5:$M$23,5,FALSE)-IFERROR(VLOOKUP(EC$4,Transactions!$C$39:$N$42,5,FALSE),0)))</f>
        <v>0</v>
      </c>
      <c r="EF136" s="315">
        <f t="shared" si="133"/>
        <v>43283</v>
      </c>
      <c r="EG136" s="88">
        <f>VLOOKUP(EF136,'Price Data'!$B$4:$AD$1048576,MATCH(EK$4,'Price Data'!$B$2:$AE$2,0),FALSE)</f>
        <v>10.8</v>
      </c>
      <c r="EH136" s="5">
        <f t="shared" si="216"/>
        <v>10.8</v>
      </c>
      <c r="EI136" s="79"/>
      <c r="EJ136" s="212">
        <f>IF(EH136&gt;0,(EH136+SUM(EI$11:EI136))/EG$6-1,"N/A")</f>
        <v>8.1784386617100857E-3</v>
      </c>
      <c r="EK136" s="344">
        <f>IF(VLOOKUP(EK$4,Transactions!$C$26:$M$34,7,FALSE)&gt;EF136,0,IF(IFERROR(VLOOKUP(EK$4,Transactions!$C$45:$N173,8,FALSE),0)&gt;EF136,VLOOKUP(EK$4,Transactions!$C$26:$M$34,5,FALSE),VLOOKUP(EK$4,Transactions!$C$26:$M$34,5,FALSE)-IFERROR(VLOOKUP(EK$4,Transactions!$C$45:$N$47,5,FALSE),0)))</f>
        <v>181.2267657992565</v>
      </c>
      <c r="EM136" s="315">
        <f t="shared" si="134"/>
        <v>43283</v>
      </c>
      <c r="EN136" s="88">
        <f>VLOOKUP(EM136,'Price Data'!$B$4:$AD$1048576,MATCH(ER$4,'Price Data'!$B$2:$AE$2,0),FALSE)</f>
        <v>84.78</v>
      </c>
      <c r="EO136" s="5">
        <f t="shared" si="217"/>
        <v>84.78</v>
      </c>
      <c r="EP136" s="79">
        <v>0.38100000000000001</v>
      </c>
      <c r="EQ136" s="212">
        <f>IF(EO136&gt;0,(EO136+SUM(EP$11:EP136))/EN$6-1,"N/A")</f>
        <v>-3.3921613568645981E-3</v>
      </c>
      <c r="ER136" s="344">
        <f>IF(VLOOKUP(ER$4,Transactions!$C$26:$M$34,7,FALSE)&gt;EM136,0,IF(IFERROR(VLOOKUP(ER$4,Transactions!$C$45:$N173,8,FALSE),0)&gt;EM136,VLOOKUP(ER$4,Transactions!$C$26:$M$34,5,FALSE),VLOOKUP(ER$4,Transactions!$C$26:$M$34,5,FALSE)-IFERROR(VLOOKUP(ER$4,Transactions!$C$45:$N$47,5,FALSE),0)))</f>
        <v>0</v>
      </c>
      <c r="ET136" s="315">
        <f t="shared" si="135"/>
        <v>43283</v>
      </c>
      <c r="EU136" s="88">
        <f>VLOOKUP(ET136,'Price Data'!$B$4:$AD$1048576,MATCH(EY$4,'Price Data'!$B$2:$AE$2,0),FALSE)</f>
        <v>83.24</v>
      </c>
      <c r="EV136" s="5">
        <f t="shared" si="218"/>
        <v>83.24</v>
      </c>
      <c r="EW136" s="79">
        <v>0.24</v>
      </c>
      <c r="EX136" s="212">
        <f>IF(EV136&gt;0,(EV136+SUM(EW$11:EW136))/EU$6-1,"N/A")</f>
        <v>-3.0953198306442498E-2</v>
      </c>
      <c r="EY136" s="344">
        <f>IF(VLOOKUP(EY$4,Transactions!$C$26:$M$34,7,FALSE)&gt;ET136,0,IF(IFERROR(VLOOKUP(EY$4,Transactions!$C$45:$N173,8,FALSE),0)&gt;ET136,VLOOKUP(EY$4,Transactions!$C$26:$M$34,5,FALSE),VLOOKUP(EY$4,Transactions!$C$26:$M$34,5,FALSE)-IFERROR(VLOOKUP(EY$4,Transactions!$C$45:$N$47,5,FALSE),0)))</f>
        <v>12.608879734523402</v>
      </c>
      <c r="FA136" s="315">
        <f t="shared" si="136"/>
        <v>43283</v>
      </c>
      <c r="FB136" s="88">
        <f>VLOOKUP(FA136,'Price Data'!$B$4:$AD$1048576,MATCH(FF$4,'Price Data'!$B$2:$AE$2,0),FALSE)</f>
        <v>49.85</v>
      </c>
      <c r="FC136" s="5">
        <f t="shared" si="219"/>
        <v>49.85</v>
      </c>
      <c r="FD136" s="79">
        <v>0.11600000000000001</v>
      </c>
      <c r="FE136" s="212">
        <f>IF(FC136&gt;0,(FC136+SUM(FD$11:FD136))/FB$6-1,"N/A")</f>
        <v>-1.4647942266432734E-2</v>
      </c>
      <c r="FF136" s="344">
        <f>IF(VLOOKUP(FF$4,Transactions!$C$26:$M$34,7,FALSE)&gt;FA136,0,IF(IFERROR(VLOOKUP(FF$4,Transactions!$C$45:$N173,8,FALSE),0)&gt;FA136,VLOOKUP(FF$4,Transactions!$C$26:$M$34,5,FALSE),VLOOKUP(FF$4,Transactions!$C$26:$M$34,5,FALSE)-IFERROR(VLOOKUP(FF$4,Transactions!$C$45:$N$47,5,FALSE),0)))</f>
        <v>20.356738833625901</v>
      </c>
      <c r="FH136" s="315">
        <f t="shared" si="137"/>
        <v>43283</v>
      </c>
      <c r="FI136" s="88">
        <f>VLOOKUP(FH136,'Price Data'!$B$4:$AD$1048576,MATCH(FM$4,'Price Data'!$B$2:$AE$2,0),FALSE)</f>
        <v>24.18</v>
      </c>
      <c r="FJ136" s="5">
        <f t="shared" si="220"/>
        <v>24.18</v>
      </c>
      <c r="FK136" s="79">
        <v>9.9000000000000005E-2</v>
      </c>
      <c r="FL136" s="212">
        <f>IF(FJ136&gt;0,(FJ136+SUM(FK$11:FK136))/FI$6-1,"N/A")</f>
        <v>6.3655030800819912E-3</v>
      </c>
      <c r="FM136" s="344">
        <f>IF(VLOOKUP(FM$4,Transactions!$C$26:$M$34,7,FALSE)&gt;FH136,0,IF(IFERROR(VLOOKUP(FM$4,Transactions!$C$45:$N173,8,FALSE),0)&gt;FH136,VLOOKUP(FM$4,Transactions!$C$26:$M$34,5,FALSE),VLOOKUP(FM$4,Transactions!$C$26:$M$34,5,FALSE)-IFERROR(VLOOKUP(FM$4,Transactions!$C$45:$N$47,5,FALSE),0)))</f>
        <v>64.516221765913755</v>
      </c>
      <c r="FO136" s="315">
        <f t="shared" si="138"/>
        <v>43283</v>
      </c>
      <c r="FP136" s="88">
        <f>VLOOKUP(FO136,'Price Data'!$B$4:$AD$1048576,MATCH(FT$4,'Price Data'!$B$2:$AE$2,0),FALSE)</f>
        <v>102.25</v>
      </c>
      <c r="FQ136" s="5">
        <f t="shared" si="221"/>
        <v>102.25</v>
      </c>
      <c r="FR136" s="79">
        <v>0.19</v>
      </c>
      <c r="FS136" s="212">
        <f>IF(FQ136&gt;0,(FQ136+SUM(FR$11:FR136))/FP$6-1,"N/A")</f>
        <v>-2.117078715544185E-2</v>
      </c>
      <c r="FT136" s="344">
        <f>IF(VLOOKUP(FT$4,Transactions!$C$26:$M$34,7,FALSE)&gt;FO136,0,IF(IFERROR(VLOOKUP(FT$4,Transactions!$C$45:$N173,8,FALSE),0)&gt;FO136,VLOOKUP(FT$4,Transactions!$C$26:$M$34,5,FALSE),VLOOKUP(FT$4,Transactions!$C$26:$M$34,5,FALSE)-IFERROR(VLOOKUP(FT$4,Transactions!$C$45:$N$47,5,FALSE),0)))</f>
        <v>4.6685611442644692</v>
      </c>
      <c r="FV136" s="315">
        <f t="shared" si="139"/>
        <v>43283</v>
      </c>
      <c r="FW136" s="88">
        <f>VLOOKUP(FV136,'Price Data'!$B$4:$AD$1048576,MATCH(GA$4,'Price Data'!$B$2:$AE$2,0),FALSE)</f>
        <v>106.32</v>
      </c>
      <c r="FX136" s="5">
        <f t="shared" si="222"/>
        <v>0</v>
      </c>
      <c r="FY136" s="79"/>
      <c r="FZ136" s="212" t="str">
        <f>IF(FX136&gt;0,(FX136+SUM(FY$11:FY136))/FW$6-1,"N/A")</f>
        <v>N/A</v>
      </c>
      <c r="GA136" s="344">
        <f>IF(VLOOKUP(GA$4,Transactions!$C$26:$M$34,7,FALSE)&gt;FV136,0,IF(IFERROR(VLOOKUP(GA$4,Transactions!$C$45:$N173,8,FALSE),0)&gt;FV136,VLOOKUP(GA$4,Transactions!$C$26:$M$34,5,FALSE),VLOOKUP(GA$4,Transactions!$C$26:$M$34,5,FALSE)-IFERROR(VLOOKUP(GA$4,Transactions!$C$45:$N$47,5,FALSE),0)))</f>
        <v>0</v>
      </c>
      <c r="GD136" s="315">
        <f t="shared" si="140"/>
        <v>43283</v>
      </c>
      <c r="GE136" s="88">
        <f>VLOOKUP(GD136,'Price Data'!$B$4:$AD$1048576,MATCH(GI$4,'Price Data'!$B$2:$AE$2,0),FALSE)</f>
        <v>1624.3910000000001</v>
      </c>
      <c r="GF136" s="5">
        <f t="shared" si="223"/>
        <v>1624.3910000000001</v>
      </c>
      <c r="GH136" s="212">
        <f>IF(GF136&gt;0,(GF136+SUM(GG$11:GG136))/GE$6-1,"N/A")</f>
        <v>2.6296303316337921E-2</v>
      </c>
      <c r="GI136" s="374">
        <v>0.5</v>
      </c>
      <c r="GK136" s="315">
        <f t="shared" si="141"/>
        <v>43283</v>
      </c>
      <c r="GL136" s="88">
        <f>VLOOKUP(GK136,'Price Data'!$B$4:$AD$1048576,MATCH(GP$4,'Price Data'!$B$2:$AE$2,0),FALSE)</f>
        <v>2082.08</v>
      </c>
      <c r="GM136" s="5">
        <f t="shared" si="112"/>
        <v>2082.08</v>
      </c>
      <c r="GN136" s="79"/>
      <c r="GO136" s="212">
        <f>IF(GM136&gt;0,(GM136+SUM(GN$11:GN136))/GL$6-1,"N/A")</f>
        <v>-1.0159499869262345E-2</v>
      </c>
      <c r="GP136" s="374">
        <v>0.2</v>
      </c>
      <c r="GR136" s="315">
        <f t="shared" si="142"/>
        <v>43283</v>
      </c>
      <c r="GS136" s="88">
        <f>VLOOKUP(GR136,'Price Data'!$B$4:$AD$1048576,MATCH(GW$4,'Price Data'!$B$2:$AE$2,0),FALSE)</f>
        <v>2011.54</v>
      </c>
      <c r="GT136" s="5">
        <f t="shared" si="224"/>
        <v>2011.54</v>
      </c>
      <c r="GV136" s="212">
        <f>IF(GT136&gt;0,(GT136+SUM(GU$11:GU136))/GS$6-1,"N/A")</f>
        <v>-1.7020382433284298E-2</v>
      </c>
      <c r="GW136" s="374">
        <v>0.3</v>
      </c>
    </row>
    <row r="137" spans="1:205" x14ac:dyDescent="0.25">
      <c r="A137">
        <v>127</v>
      </c>
      <c r="B137" s="315">
        <f>'Price Data'!B131</f>
        <v>43284</v>
      </c>
      <c r="C137" s="200">
        <f t="shared" si="143"/>
        <v>20480.765097562344</v>
      </c>
      <c r="D137" s="200">
        <f t="shared" si="113"/>
        <v>11.135399974880023</v>
      </c>
      <c r="E137" s="200">
        <f t="shared" si="198"/>
        <v>6072.7431855369896</v>
      </c>
      <c r="F137" s="200">
        <f t="shared" si="114"/>
        <v>0</v>
      </c>
      <c r="I137" s="315">
        <f t="shared" si="115"/>
        <v>43284</v>
      </c>
      <c r="J137" s="88">
        <f>VLOOKUP(I137,'Price Data'!$B$4:$AD$1048576,MATCH(N$4,'Price Data'!$B$2:$AE$2,0),FALSE)</f>
        <v>64.5</v>
      </c>
      <c r="K137" s="5">
        <f t="shared" si="86"/>
        <v>0</v>
      </c>
      <c r="M137" s="212" t="str">
        <f>IF(K137&gt;0,(K137+SUM(L$11:L137))/J$6-1,"N/A")</f>
        <v>N/A</v>
      </c>
      <c r="N137" s="344">
        <f>IF(VLOOKUP(N$4,Transactions!$C$5:$M$23,7,FALSE)&gt;I137,0,IF(IFERROR(VLOOKUP(N$4,Transactions!$C$39:$N$42,8,FALSE),0)&gt;I137,VLOOKUP(N$4,Transactions!$C$5:$M$23,5,FALSE),VLOOKUP(N$4,Transactions!$C$5:$M$23,5,FALSE)-IFERROR(VLOOKUP(N$4,Transactions!$C$39:$N$42,5,FALSE),0)))</f>
        <v>0</v>
      </c>
      <c r="P137" s="315">
        <f t="shared" si="116"/>
        <v>43284</v>
      </c>
      <c r="Q137" s="88">
        <f>VLOOKUP(P137,'Price Data'!$B$4:$AD$1048576,MATCH(U$4,'Price Data'!$B$2:$AE$2,0),FALSE)</f>
        <v>57.66</v>
      </c>
      <c r="R137" s="5">
        <f t="shared" si="199"/>
        <v>57.66</v>
      </c>
      <c r="T137" s="212">
        <f>IF(R137&gt;0,(R137+SUM(S$11:S137))/Q$6-1,"N/A")</f>
        <v>2.0969162995594592E-2</v>
      </c>
      <c r="U137" s="344">
        <f>IF(VLOOKUP(U$4,Transactions!$C$5:$M$23,7,FALSE)&gt;P137,0,IF(IFERROR(VLOOKUP(U$4,Transactions!$C$39:$N$42,8,FALSE),0)&gt;P137,VLOOKUP(U$4,Transactions!$C$5:$M$23,5,FALSE),VLOOKUP(U$4,Transactions!$C$5:$M$23,5,FALSE)-IFERROR(VLOOKUP(U$4,Transactions!$C$39:$N$42,5,FALSE),0)))</f>
        <v>20</v>
      </c>
      <c r="W137" s="315">
        <f t="shared" si="117"/>
        <v>43284</v>
      </c>
      <c r="X137" s="88">
        <f>VLOOKUP(W137,'Price Data'!$B$4:$AD$1048576,MATCH(AB$4,'Price Data'!$B$2:$AE$2,0),FALSE)</f>
        <v>104.04</v>
      </c>
      <c r="Y137" s="5">
        <f t="shared" si="200"/>
        <v>104.04</v>
      </c>
      <c r="Z137" s="79"/>
      <c r="AA137" s="212">
        <f>IF(Y137&gt;0,(Y137+SUM(Z$11:Z137))/X$6-1,"N/A")</f>
        <v>3.2040472175379531E-2</v>
      </c>
      <c r="AB137" s="344">
        <f>IF(VLOOKUP(AB$4,Transactions!$C$5:$M$23,7,FALSE)&gt;W137,0,IF(IFERROR(VLOOKUP(AB$4,Transactions!$C$39:$N$42,8,FALSE),0)&gt;W137,VLOOKUP(AB$4,Transactions!$C$5:$M$23,5,FALSE),VLOOKUP(AB$4,Transactions!$C$5:$M$23,5,FALSE)-IFERROR(VLOOKUP(AB$4,Transactions!$C$39:$N$42,5,FALSE),0)))</f>
        <v>12</v>
      </c>
      <c r="AD137" s="315">
        <f t="shared" si="118"/>
        <v>43284</v>
      </c>
      <c r="AE137" s="88">
        <f>VLOOKUP(AD137,'Price Data'!$B$4:$AD$1048576,MATCH(AI$4,'Price Data'!$B$2:$AE$2,0),FALSE)</f>
        <v>66.83</v>
      </c>
      <c r="AF137" s="5">
        <f t="shared" si="201"/>
        <v>66.83</v>
      </c>
      <c r="AG137" s="79"/>
      <c r="AH137" s="212">
        <f>IF(AF137&gt;0,(AF137+SUM(AG$11:AG137))/AE$6-1,"N/A")</f>
        <v>-7.9528314822432611E-2</v>
      </c>
      <c r="AI137" s="344">
        <f>IF(VLOOKUP(AI$4,Transactions!$C$5:$M$23,7,FALSE)&gt;AD137,0,IF(IFERROR(VLOOKUP(AI$4,Transactions!$C$39:$N$42,8,FALSE),0)&gt;AD137,VLOOKUP(AI$4,Transactions!$C$5:$M$23,5,FALSE),VLOOKUP(AI$4,Transactions!$C$5:$M$23,5,FALSE)-IFERROR(VLOOKUP(AI$4,Transactions!$C$39:$N$42,5,FALSE),0)))</f>
        <v>16</v>
      </c>
      <c r="AK137" s="315">
        <f t="shared" si="119"/>
        <v>43284</v>
      </c>
      <c r="AL137" s="88">
        <f>VLOOKUP(AK137,'Price Data'!$B$4:$AD$1048576,MATCH(AP$4,'Price Data'!$B$2:$AE$2,0),FALSE)</f>
        <v>485.58</v>
      </c>
      <c r="AM137" s="5">
        <f t="shared" si="202"/>
        <v>485.58</v>
      </c>
      <c r="AN137" s="79"/>
      <c r="AO137" s="212">
        <f>IF(AM137&gt;0,(AM137+SUM(AN$11:AN137))/AL$6-1,"N/A")</f>
        <v>0.16485150889987032</v>
      </c>
      <c r="AP137" s="344">
        <f>IF(VLOOKUP(AP$4,Transactions!$C$5:$M$23,7,FALSE)&gt;AK137,0,IF(IFERROR(VLOOKUP(AP$4,Transactions!$C$39:$N$42,8,FALSE),0)&gt;AK137,VLOOKUP(AP$4,Transactions!$C$5:$M$23,5,FALSE),VLOOKUP(AP$4,Transactions!$C$5:$M$23,5,FALSE)-IFERROR(VLOOKUP(AP$4,Transactions!$C$39:$N$42,5,FALSE),0)))</f>
        <v>3</v>
      </c>
      <c r="AR137" s="315">
        <f t="shared" si="120"/>
        <v>43284</v>
      </c>
      <c r="AS137" s="88">
        <f>VLOOKUP(AR137,'Price Data'!$B$4:$AD$1048576,MATCH(AW$4,'Price Data'!$B$2:$AE$2,0),FALSE)</f>
        <v>93.61</v>
      </c>
      <c r="AT137" s="5">
        <f t="shared" si="203"/>
        <v>93.61</v>
      </c>
      <c r="AU137" s="79"/>
      <c r="AV137" s="212">
        <f>IF(AT137&gt;0,(AT137+SUM(AU$11:AU137))/AS$6-1,"N/A")</f>
        <v>-2.4261603375528296E-3</v>
      </c>
      <c r="AW137" s="344">
        <f>IF(VLOOKUP(AW$4,Transactions!$C$5:$M$23,7,FALSE)&gt;AR137,0,IF(IFERROR(VLOOKUP(AW$4,Transactions!$C$39:$N$42,8,FALSE),0)&gt;AR137,VLOOKUP(AW$4,Transactions!$C$5:$M$23,5,FALSE),VLOOKUP(AW$4,Transactions!$C$5:$M$23,5,FALSE)-IFERROR(VLOOKUP(AW$4,Transactions!$C$39:$N$42,5,FALSE),0)))</f>
        <v>10</v>
      </c>
      <c r="AY137" s="315">
        <f t="shared" si="121"/>
        <v>43284</v>
      </c>
      <c r="AZ137" s="88">
        <f>VLOOKUP(AY137,'Price Data'!$B$4:$AD$1048576,MATCH(BD$4,'Price Data'!$B$2:$AE$2,0),FALSE)</f>
        <v>137.84</v>
      </c>
      <c r="BA137" s="5">
        <f t="shared" si="204"/>
        <v>137.84</v>
      </c>
      <c r="BB137" s="79"/>
      <c r="BC137" s="212">
        <f>IF(BA137&gt;0,(BA137+SUM(BB$11:BB137))/AZ$6-1,"N/A")</f>
        <v>0.18930112165660051</v>
      </c>
      <c r="BD137" s="344">
        <f>IF(VLOOKUP(BD$4,Transactions!$C$5:$M$23,7,FALSE)&gt;AY137,0,IF(IFERROR(VLOOKUP(BD$4,Transactions!$C$39:$N$42,8,FALSE),0)&gt;AY137,VLOOKUP(BD$4,Transactions!$C$5:$M$23,5,FALSE),VLOOKUP(BD$4,Transactions!$C$5:$M$23,5,FALSE)-IFERROR(VLOOKUP(BD$4,Transactions!$C$39:$N$42,5,FALSE),0)))</f>
        <v>9</v>
      </c>
      <c r="BF137" s="315">
        <f t="shared" si="122"/>
        <v>43284</v>
      </c>
      <c r="BG137" s="88">
        <f>VLOOKUP(BF137,'Price Data'!$B$4:$AD$1048576,MATCH(BK$4,'Price Data'!$B$2:$AE$2,0),FALSE)</f>
        <v>55.65</v>
      </c>
      <c r="BH137" s="5">
        <f t="shared" si="205"/>
        <v>55.65</v>
      </c>
      <c r="BI137" s="79"/>
      <c r="BJ137" s="212">
        <f>IF(BH137&gt;0,(BH137+SUM(BI$11:BI137))/BG$6-1,"N/A")</f>
        <v>-7.8818537859007942E-2</v>
      </c>
      <c r="BK137" s="344">
        <f>IF(VLOOKUP(BK$4,Transactions!$C$5:$M$23,7,FALSE)&gt;BF137,0,IF(IFERROR(VLOOKUP(BK$4,Transactions!$C$39:$N$42,8,FALSE),0)&gt;BF137,VLOOKUP(BK$4,Transactions!$C$5:$M$23,5,FALSE),VLOOKUP(BK$4,Transactions!$C$5:$M$23,5,FALSE)-IFERROR(VLOOKUP(BK$4,Transactions!$C$39:$N$42,5,FALSE),0)))</f>
        <v>10</v>
      </c>
      <c r="BM137" s="315">
        <f t="shared" si="123"/>
        <v>43284</v>
      </c>
      <c r="BN137" s="88">
        <f>VLOOKUP(BM137,'Price Data'!$B$4:$AD$1048576,MATCH(BR$4,'Price Data'!$B$2:$AE$2,0),FALSE)</f>
        <v>44.8</v>
      </c>
      <c r="BO137" s="5">
        <f t="shared" si="206"/>
        <v>44.8</v>
      </c>
      <c r="BP137" s="79"/>
      <c r="BQ137" s="212">
        <f>IF(BO137&gt;0,(BO137+SUM(BP$11:BP137))/BN$6-1,"N/A")</f>
        <v>-0.1177621283255087</v>
      </c>
      <c r="BR137" s="344">
        <f>IF(VLOOKUP(BR$4,Transactions!$C$5:$M$23,7,FALSE)&gt;BM137,0,IF(IFERROR(VLOOKUP(BR$4,Transactions!$C$39:$N$42,8,FALSE),0)&gt;BM137,VLOOKUP(BR$4,Transactions!$C$5:$M$23,5,FALSE),VLOOKUP(BR$4,Transactions!$C$5:$M$23,5,FALSE)-IFERROR(VLOOKUP(BR$4,Transactions!$C$39:$N$42,5,FALSE),0)))</f>
        <v>12</v>
      </c>
      <c r="BT137" s="315">
        <f t="shared" si="124"/>
        <v>43284</v>
      </c>
      <c r="BU137" s="88">
        <f>VLOOKUP(BT137,'Price Data'!$B$4:$AD$1048576,MATCH(BY$4,'Price Data'!$B$2:$AE$2,0),FALSE)</f>
        <v>93.16</v>
      </c>
      <c r="BV137" s="5">
        <f t="shared" si="207"/>
        <v>93.16</v>
      </c>
      <c r="BW137" s="79"/>
      <c r="BX137" s="212">
        <f>IF(BV137&gt;0,(BV137+SUM(BW$11:BW137))/BU$6-1,"N/A")</f>
        <v>3.8178017383650564E-2</v>
      </c>
      <c r="BY137" s="344">
        <f>IF(VLOOKUP(BY$4,Transactions!$C$5:$M$23,7,FALSE)&gt;BT137,0,IF(IFERROR(VLOOKUP(BY$4,Transactions!$C$39:$N$42,8,FALSE),0)&gt;BT137,VLOOKUP(BY$4,Transactions!$C$5:$M$23,5,FALSE),VLOOKUP(BY$4,Transactions!$C$5:$M$23,5,FALSE)-IFERROR(VLOOKUP(BY$4,Transactions!$C$39:$N$42,5,FALSE),0)))</f>
        <v>11</v>
      </c>
      <c r="CA137" s="315">
        <f t="shared" si="125"/>
        <v>43284</v>
      </c>
      <c r="CB137" s="88">
        <f>VLOOKUP(CA137,'Price Data'!$B$4:$AD$1048576,MATCH(CF$4,'Price Data'!$B$2:$AE$2,0),FALSE)</f>
        <v>214.99</v>
      </c>
      <c r="CC137" s="5">
        <f t="shared" si="208"/>
        <v>214.99</v>
      </c>
      <c r="CD137" s="79"/>
      <c r="CE137" s="212">
        <f>IF(CC137&gt;0,(CC137+SUM(CD$11:CD137))/CB$6-1,"N/A")</f>
        <v>-5.3900336877105492E-2</v>
      </c>
      <c r="CF137" s="344">
        <f>IF(VLOOKUP(CF$4,Transactions!$C$5:$M$23,7,FALSE)&gt;CA137,0,IF(IFERROR(VLOOKUP(CF$4,Transactions!$C$39:$N$42,8,FALSE),0)&gt;CA137,VLOOKUP(CF$4,Transactions!$C$5:$M$23,5,FALSE),VLOOKUP(CF$4,Transactions!$C$5:$M$23,5,FALSE)-IFERROR(VLOOKUP(CF$4,Transactions!$C$39:$N$42,5,FALSE),0)))</f>
        <v>6</v>
      </c>
      <c r="CH137" s="315">
        <f t="shared" si="126"/>
        <v>43284</v>
      </c>
      <c r="CI137" s="88">
        <f>VLOOKUP(CH137,'Price Data'!$B$4:$AD$1048576,MATCH(CM$4,'Price Data'!$B$2:$AE$2,0),FALSE)</f>
        <v>83.27</v>
      </c>
      <c r="CJ137" s="5">
        <f t="shared" si="209"/>
        <v>83.27</v>
      </c>
      <c r="CK137" s="79"/>
      <c r="CL137" s="212">
        <f>IF(CJ137&gt;0,(CJ137+SUM(CK$11:CK137))/CI$6-1,"N/A")</f>
        <v>0.13107851127411019</v>
      </c>
      <c r="CM137" s="344">
        <f>IF(VLOOKUP(CM$4,Transactions!$C$5:$M$23,7,FALSE)&gt;CH137,0,IF(IFERROR(VLOOKUP(CM$4,Transactions!$C$39:$N$42,8,FALSE),0)&gt;CH137,VLOOKUP(CM$4,Transactions!$C$5:$M$23,5,FALSE),VLOOKUP(CM$4,Transactions!$C$5:$M$23,5,FALSE)-IFERROR(VLOOKUP(CM$4,Transactions!$C$39:$N$42,5,FALSE),0)))</f>
        <v>19</v>
      </c>
      <c r="CO137" s="315">
        <f t="shared" si="127"/>
        <v>43284</v>
      </c>
      <c r="CP137" s="88">
        <f>VLOOKUP(CO137,'Price Data'!$B$4:$AD$1048576,MATCH(CT$4,'Price Data'!$B$2:$AE$2,0),FALSE)</f>
        <v>132.69999999999999</v>
      </c>
      <c r="CQ137" s="5">
        <f t="shared" si="210"/>
        <v>132.69999999999999</v>
      </c>
      <c r="CR137" s="79"/>
      <c r="CS137" s="212">
        <f>IF(CQ137&gt;0,(CQ137+SUM(CR$11:CR137))/CP$6-1,"N/A")</f>
        <v>0.18636525453898178</v>
      </c>
      <c r="CT137" s="344">
        <f>IF(VLOOKUP(CT$4,Transactions!$C$5:$M$23,7,FALSE)&gt;CO137,0,IF(IFERROR(VLOOKUP(CT$4,Transactions!$C$39:$N$42,8,FALSE),0)&gt;CO137,VLOOKUP(CT$4,Transactions!$C$5:$M$23,5,FALSE),VLOOKUP(CT$4,Transactions!$C$5:$M$23,5,FALSE)-IFERROR(VLOOKUP(CT$4,Transactions!$C$39:$N$42,5,FALSE),0)))</f>
        <v>7</v>
      </c>
      <c r="CV137" s="315">
        <f t="shared" si="128"/>
        <v>43284</v>
      </c>
      <c r="CW137" s="88">
        <f>VLOOKUP(CV137,'Price Data'!$B$4:$AD$1048576,MATCH(DA$4,'Price Data'!$B$2:$AE$2,0),FALSE)</f>
        <v>193.02</v>
      </c>
      <c r="CX137" s="5">
        <f t="shared" si="211"/>
        <v>193.02</v>
      </c>
      <c r="CY137" s="79"/>
      <c r="CZ137" s="212">
        <f>IF(CX137&gt;0,(CX137+SUM(CY$11:CY137))/CW$6-1,"N/A")</f>
        <v>3.0631013768539717E-2</v>
      </c>
      <c r="DA137" s="344">
        <f>IF(VLOOKUP(DA$4,Transactions!$C$5:$M$23,7,FALSE)&gt;CV137,0,IF(IFERROR(VLOOKUP(DA$4,Transactions!$C$39:$N$42,8,FALSE),0)&gt;CV137,VLOOKUP(DA$4,Transactions!$C$5:$M$23,5,FALSE),VLOOKUP(DA$4,Transactions!$C$5:$M$23,5,FALSE)-IFERROR(VLOOKUP(DA$4,Transactions!$C$39:$N$42,5,FALSE),0)))</f>
        <v>9.4038062835574934</v>
      </c>
      <c r="DC137" s="315">
        <f t="shared" si="129"/>
        <v>43284</v>
      </c>
      <c r="DD137" s="88">
        <f>VLOOKUP(DC137,'Price Data'!$B$4:$AD$1048576,MATCH(DH$4,'Price Data'!$B$2:$AE$2,0),FALSE)</f>
        <v>161.63999999999999</v>
      </c>
      <c r="DE137" s="5">
        <f t="shared" si="212"/>
        <v>161.63999999999999</v>
      </c>
      <c r="DF137" s="79">
        <v>0.63600000000000001</v>
      </c>
      <c r="DG137" s="212">
        <f>IF(DE137&gt;0,(DE137+SUM(DF$11:DF137))/DD$6-1,"N/A")</f>
        <v>3.0037301637478642E-2</v>
      </c>
      <c r="DH137" s="344">
        <f>IF(VLOOKUP(DH$4,Transactions!$C$5:$M$23,7,FALSE)&gt;DC137,0,IF(IFERROR(VLOOKUP(DH$4,Transactions!$C$39:$N$42,8,FALSE),0)&gt;DC137,VLOOKUP(DH$4,Transactions!$C$5:$M$23,5,FALSE),VLOOKUP(DH$4,Transactions!$C$5:$M$23,5,FALSE)-IFERROR(VLOOKUP(DH$4,Transactions!$C$39:$N$42,5,FALSE),0)))</f>
        <v>17.508490526540918</v>
      </c>
      <c r="DJ137" s="315">
        <f t="shared" si="130"/>
        <v>43284</v>
      </c>
      <c r="DK137" s="88">
        <f>VLOOKUP(DJ137,'Price Data'!$B$4:$AD$1048576,MATCH(DO$4,'Price Data'!$B$2:$AE$2,0),FALSE)</f>
        <v>227.61</v>
      </c>
      <c r="DL137" s="5">
        <f t="shared" si="213"/>
        <v>227.61</v>
      </c>
      <c r="DN137" s="212">
        <f>IF(DL137&gt;0,(DL137+SUM(DM$11:DM137))/DK$6-1,"N/A")</f>
        <v>-8.3089502585273922E-2</v>
      </c>
      <c r="DO137" s="344">
        <f>IF(VLOOKUP(DO$4,Transactions!$C$5:$M$23,7,FALSE)&gt;DJ137,0,IF(IFERROR(VLOOKUP(DO$4,Transactions!$C$39:$N$42,8,FALSE),0)&gt;DJ137,VLOOKUP(DO$4,Transactions!$C$5:$M$23,5,FALSE),VLOOKUP(DO$4,Transactions!$C$5:$M$23,5,FALSE)-IFERROR(VLOOKUP(DO$4,Transactions!$C$39:$N$42,5,FALSE),0)))</f>
        <v>8</v>
      </c>
      <c r="DQ137" s="315">
        <f t="shared" si="131"/>
        <v>43284</v>
      </c>
      <c r="DR137" s="88">
        <f>VLOOKUP(DQ137,'Price Data'!$B$4:$AD$1048576,MATCH(DV$4,'Price Data'!$B$2:$AE$2,0),FALSE)</f>
        <v>99.05</v>
      </c>
      <c r="DS137" s="5">
        <f t="shared" si="214"/>
        <v>99.05</v>
      </c>
      <c r="DT137" s="79"/>
      <c r="DU137" s="212">
        <f>IF(DS137&gt;0,(DS137+SUM(DT$11:DT137))/DR$6-1,"N/A")</f>
        <v>0.16775777414075277</v>
      </c>
      <c r="DV137" s="344">
        <f>IF(VLOOKUP(DV$4,Transactions!$C$5:$M$23,7,FALSE)&gt;DQ137,0,IF(IFERROR(VLOOKUP(DV$4,Transactions!$C$39:$N$42,8,FALSE),0)&gt;DQ137,VLOOKUP(DV$4,Transactions!$C$5:$M$23,5,FALSE),VLOOKUP(DV$4,Transactions!$C$5:$M$23,5,FALSE)-IFERROR(VLOOKUP(DV$4,Transactions!$C$39:$N$42,5,FALSE),0)))</f>
        <v>10</v>
      </c>
      <c r="DX137" s="315">
        <f t="shared" si="132"/>
        <v>43284</v>
      </c>
      <c r="DY137" s="88">
        <f>VLOOKUP(DX137,'Price Data'!$B$4:$AD$1048576,MATCH(EC$4,'Price Data'!$B$2:$AE$2,0),FALSE)</f>
        <v>76.28</v>
      </c>
      <c r="DZ137" s="5">
        <f t="shared" si="215"/>
        <v>0</v>
      </c>
      <c r="EA137" s="79"/>
      <c r="EB137" s="212" t="str">
        <f>IF(DZ137&gt;0,(DZ137+SUM(EA$11:EA137))/DY$6-1,"N/A")</f>
        <v>N/A</v>
      </c>
      <c r="EC137" s="344">
        <f>IF(VLOOKUP(EC$4,Transactions!$C$5:$M$23,7,FALSE)&gt;DX137,0,IF(IFERROR(VLOOKUP(EC$4,Transactions!$C$39:$N$42,8,FALSE),0)&gt;DX137,VLOOKUP(EC$4,Transactions!$C$5:$M$23,5,FALSE),VLOOKUP(EC$4,Transactions!$C$5:$M$23,5,FALSE)-IFERROR(VLOOKUP(EC$4,Transactions!$C$39:$N$42,5,FALSE),0)))</f>
        <v>0</v>
      </c>
      <c r="EF137" s="315">
        <f t="shared" si="133"/>
        <v>43284</v>
      </c>
      <c r="EG137" s="88">
        <f>VLOOKUP(EF137,'Price Data'!$B$4:$AD$1048576,MATCH(EK$4,'Price Data'!$B$2:$AE$2,0),FALSE)</f>
        <v>10.8</v>
      </c>
      <c r="EH137" s="5">
        <f t="shared" si="216"/>
        <v>10.8</v>
      </c>
      <c r="EI137" s="79"/>
      <c r="EJ137" s="212">
        <f>IF(EH137&gt;0,(EH137+SUM(EI$11:EI137))/EG$6-1,"N/A")</f>
        <v>8.1784386617100857E-3</v>
      </c>
      <c r="EK137" s="344">
        <f>IF(VLOOKUP(EK$4,Transactions!$C$26:$M$34,7,FALSE)&gt;EF137,0,IF(IFERROR(VLOOKUP(EK$4,Transactions!$C$45:$N174,8,FALSE),0)&gt;EF137,VLOOKUP(EK$4,Transactions!$C$26:$M$34,5,FALSE),VLOOKUP(EK$4,Transactions!$C$26:$M$34,5,FALSE)-IFERROR(VLOOKUP(EK$4,Transactions!$C$45:$N$47,5,FALSE),0)))</f>
        <v>181.2267657992565</v>
      </c>
      <c r="EM137" s="315">
        <f t="shared" si="134"/>
        <v>43284</v>
      </c>
      <c r="EN137" s="88">
        <f>VLOOKUP(EM137,'Price Data'!$B$4:$AD$1048576,MATCH(ER$4,'Price Data'!$B$2:$AE$2,0),FALSE)</f>
        <v>84.79</v>
      </c>
      <c r="EO137" s="5">
        <f t="shared" si="217"/>
        <v>84.79</v>
      </c>
      <c r="EP137" s="79"/>
      <c r="EQ137" s="212">
        <f>IF(EO137&gt;0,(EO137+SUM(EP$11:EP137))/EN$6-1,"N/A")</f>
        <v>-3.2775613110245239E-3</v>
      </c>
      <c r="ER137" s="344">
        <f>IF(VLOOKUP(ER$4,Transactions!$C$26:$M$34,7,FALSE)&gt;EM137,0,IF(IFERROR(VLOOKUP(ER$4,Transactions!$C$45:$N174,8,FALSE),0)&gt;EM137,VLOOKUP(ER$4,Transactions!$C$26:$M$34,5,FALSE),VLOOKUP(ER$4,Transactions!$C$26:$M$34,5,FALSE)-IFERROR(VLOOKUP(ER$4,Transactions!$C$45:$N$47,5,FALSE),0)))</f>
        <v>0</v>
      </c>
      <c r="ET137" s="315">
        <f t="shared" si="135"/>
        <v>43284</v>
      </c>
      <c r="EU137" s="88">
        <f>VLOOKUP(ET137,'Price Data'!$B$4:$AD$1048576,MATCH(EY$4,'Price Data'!$B$2:$AE$2,0),FALSE)</f>
        <v>83.47</v>
      </c>
      <c r="EV137" s="5">
        <f t="shared" si="218"/>
        <v>83.47</v>
      </c>
      <c r="EW137" s="79"/>
      <c r="EX137" s="212">
        <f>IF(EV137&gt;0,(EV137+SUM(EW$11:EW137))/EU$6-1,"N/A")</f>
        <v>-2.8321318228630377E-2</v>
      </c>
      <c r="EY137" s="344">
        <f>IF(VLOOKUP(EY$4,Transactions!$C$26:$M$34,7,FALSE)&gt;ET137,0,IF(IFERROR(VLOOKUP(EY$4,Transactions!$C$45:$N174,8,FALSE),0)&gt;ET137,VLOOKUP(EY$4,Transactions!$C$26:$M$34,5,FALSE),VLOOKUP(EY$4,Transactions!$C$26:$M$34,5,FALSE)-IFERROR(VLOOKUP(EY$4,Transactions!$C$45:$N$47,5,FALSE),0)))</f>
        <v>12.608879734523402</v>
      </c>
      <c r="FA137" s="315">
        <f t="shared" si="136"/>
        <v>43284</v>
      </c>
      <c r="FB137" s="88">
        <f>VLOOKUP(FA137,'Price Data'!$B$4:$AD$1048576,MATCH(FF$4,'Price Data'!$B$2:$AE$2,0),FALSE)</f>
        <v>50.23</v>
      </c>
      <c r="FC137" s="5">
        <f t="shared" si="219"/>
        <v>50.23</v>
      </c>
      <c r="FD137" s="79"/>
      <c r="FE137" s="212">
        <f>IF(FC137&gt;0,(FC137+SUM(FD$11:FD137))/FB$6-1,"N/A")</f>
        <v>-7.2362005071193725E-3</v>
      </c>
      <c r="FF137" s="344">
        <f>IF(VLOOKUP(FF$4,Transactions!$C$26:$M$34,7,FALSE)&gt;FA137,0,IF(IFERROR(VLOOKUP(FF$4,Transactions!$C$45:$N174,8,FALSE),0)&gt;FA137,VLOOKUP(FF$4,Transactions!$C$26:$M$34,5,FALSE),VLOOKUP(FF$4,Transactions!$C$26:$M$34,5,FALSE)-IFERROR(VLOOKUP(FF$4,Transactions!$C$45:$N$47,5,FALSE),0)))</f>
        <v>20.356738833625901</v>
      </c>
      <c r="FH137" s="315">
        <f t="shared" si="137"/>
        <v>43284</v>
      </c>
      <c r="FI137" s="88">
        <f>VLOOKUP(FH137,'Price Data'!$B$4:$AD$1048576,MATCH(FM$4,'Price Data'!$B$2:$AE$2,0),FALSE)</f>
        <v>24.21</v>
      </c>
      <c r="FJ137" s="5">
        <f t="shared" si="220"/>
        <v>24.21</v>
      </c>
      <c r="FK137" s="79"/>
      <c r="FL137" s="212">
        <f>IF(FJ137&gt;0,(FJ137+SUM(FK$11:FK137))/FI$6-1,"N/A")</f>
        <v>7.5975359342914661E-3</v>
      </c>
      <c r="FM137" s="344">
        <f>IF(VLOOKUP(FM$4,Transactions!$C$26:$M$34,7,FALSE)&gt;FH137,0,IF(IFERROR(VLOOKUP(FM$4,Transactions!$C$45:$N174,8,FALSE),0)&gt;FH137,VLOOKUP(FM$4,Transactions!$C$26:$M$34,5,FALSE),VLOOKUP(FM$4,Transactions!$C$26:$M$34,5,FALSE)-IFERROR(VLOOKUP(FM$4,Transactions!$C$45:$N$47,5,FALSE),0)))</f>
        <v>64.516221765913755</v>
      </c>
      <c r="FO137" s="315">
        <f t="shared" si="138"/>
        <v>43284</v>
      </c>
      <c r="FP137" s="88">
        <f>VLOOKUP(FO137,'Price Data'!$B$4:$AD$1048576,MATCH(FT$4,'Price Data'!$B$2:$AE$2,0),FALSE)</f>
        <v>102.51</v>
      </c>
      <c r="FQ137" s="5">
        <f t="shared" si="221"/>
        <v>102.51</v>
      </c>
      <c r="FR137" s="79"/>
      <c r="FS137" s="212">
        <f>IF(FQ137&gt;0,(FQ137+SUM(FR$11:FR137))/FP$6-1,"N/A")</f>
        <v>-1.8707966278298738E-2</v>
      </c>
      <c r="FT137" s="344">
        <f>IF(VLOOKUP(FT$4,Transactions!$C$26:$M$34,7,FALSE)&gt;FO137,0,IF(IFERROR(VLOOKUP(FT$4,Transactions!$C$45:$N174,8,FALSE),0)&gt;FO137,VLOOKUP(FT$4,Transactions!$C$26:$M$34,5,FALSE),VLOOKUP(FT$4,Transactions!$C$26:$M$34,5,FALSE)-IFERROR(VLOOKUP(FT$4,Transactions!$C$45:$N$47,5,FALSE),0)))</f>
        <v>4.6685611442644692</v>
      </c>
      <c r="FV137" s="315">
        <f t="shared" si="139"/>
        <v>43284</v>
      </c>
      <c r="FW137" s="88">
        <f>VLOOKUP(FV137,'Price Data'!$B$4:$AD$1048576,MATCH(GA$4,'Price Data'!$B$2:$AE$2,0),FALSE)</f>
        <v>106.66</v>
      </c>
      <c r="FX137" s="5">
        <f t="shared" si="222"/>
        <v>0</v>
      </c>
      <c r="FY137" s="79"/>
      <c r="FZ137" s="212" t="str">
        <f>IF(FX137&gt;0,(FX137+SUM(FY$11:FY137))/FW$6-1,"N/A")</f>
        <v>N/A</v>
      </c>
      <c r="GA137" s="344">
        <f>IF(VLOOKUP(GA$4,Transactions!$C$26:$M$34,7,FALSE)&gt;FV137,0,IF(IFERROR(VLOOKUP(GA$4,Transactions!$C$45:$N174,8,FALSE),0)&gt;FV137,VLOOKUP(GA$4,Transactions!$C$26:$M$34,5,FALSE),VLOOKUP(GA$4,Transactions!$C$26:$M$34,5,FALSE)-IFERROR(VLOOKUP(GA$4,Transactions!$C$45:$N$47,5,FALSE),0)))</f>
        <v>0</v>
      </c>
      <c r="GD137" s="315">
        <f t="shared" si="140"/>
        <v>43284</v>
      </c>
      <c r="GE137" s="88">
        <f>VLOOKUP(GD137,'Price Data'!$B$4:$AD$1048576,MATCH(GI$4,'Price Data'!$B$2:$AE$2,0),FALSE)</f>
        <v>1618.0360000000001</v>
      </c>
      <c r="GF137" s="5">
        <f t="shared" si="223"/>
        <v>1618.0360000000001</v>
      </c>
      <c r="GH137" s="212">
        <f>IF(GF137&gt;0,(GF137+SUM(GG$11:GG137))/GE$6-1,"N/A")</f>
        <v>2.2281190570961007E-2</v>
      </c>
      <c r="GI137" s="374">
        <v>0.5</v>
      </c>
      <c r="GK137" s="315">
        <f t="shared" si="141"/>
        <v>43284</v>
      </c>
      <c r="GL137" s="88">
        <f>VLOOKUP(GK137,'Price Data'!$B$4:$AD$1048576,MATCH(GP$4,'Price Data'!$B$2:$AE$2,0),FALSE)</f>
        <v>2082.0500000000002</v>
      </c>
      <c r="GM137" s="5">
        <f t="shared" si="112"/>
        <v>2082.0500000000002</v>
      </c>
      <c r="GN137" s="79"/>
      <c r="GO137" s="212">
        <f>IF(GM137&gt;0,(GM137+SUM(GN$11:GN137))/GL$6-1,"N/A")</f>
        <v>-1.0173762152653754E-2</v>
      </c>
      <c r="GP137" s="374">
        <v>0.2</v>
      </c>
      <c r="GR137" s="315">
        <f t="shared" si="142"/>
        <v>43284</v>
      </c>
      <c r="GS137" s="88">
        <f>VLOOKUP(GR137,'Price Data'!$B$4:$AD$1048576,MATCH(GW$4,'Price Data'!$B$2:$AE$2,0),FALSE)</f>
        <v>2014.98</v>
      </c>
      <c r="GT137" s="5">
        <f t="shared" si="224"/>
        <v>2014.98</v>
      </c>
      <c r="GV137" s="212">
        <f>IF(GT137&gt;0,(GT137+SUM(GU$11:GU137))/GS$6-1,"N/A")</f>
        <v>-1.5339357007774668E-2</v>
      </c>
      <c r="GW137" s="374">
        <v>0.3</v>
      </c>
    </row>
    <row r="138" spans="1:205" x14ac:dyDescent="0.25">
      <c r="A138">
        <v>128</v>
      </c>
      <c r="B138" s="315">
        <f>'Price Data'!B132</f>
        <v>43286</v>
      </c>
      <c r="C138" s="200">
        <f t="shared" si="143"/>
        <v>20676.311953429573</v>
      </c>
      <c r="D138" s="200">
        <f t="shared" si="113"/>
        <v>4</v>
      </c>
      <c r="E138" s="200">
        <f t="shared" si="198"/>
        <v>6073.0292902699821</v>
      </c>
      <c r="F138" s="200">
        <f t="shared" si="114"/>
        <v>0</v>
      </c>
      <c r="I138" s="315">
        <f t="shared" si="115"/>
        <v>43286</v>
      </c>
      <c r="J138" s="88">
        <f>VLOOKUP(I138,'Price Data'!$B$4:$AD$1048576,MATCH(N$4,'Price Data'!$B$2:$AE$2,0),FALSE)</f>
        <v>65.09</v>
      </c>
      <c r="K138" s="5">
        <f t="shared" ref="K138:K201" si="225">IF(AND(I138&gt;=J$5,I138&lt;=J$7),J138,0)</f>
        <v>0</v>
      </c>
      <c r="M138" s="212" t="str">
        <f>IF(K138&gt;0,(K138+SUM(L$11:L138))/J$6-1,"N/A")</f>
        <v>N/A</v>
      </c>
      <c r="N138" s="344">
        <f>IF(VLOOKUP(N$4,Transactions!$C$5:$M$23,7,FALSE)&gt;I138,0,IF(IFERROR(VLOOKUP(N$4,Transactions!$C$39:$N$42,8,FALSE),0)&gt;I138,VLOOKUP(N$4,Transactions!$C$5:$M$23,5,FALSE),VLOOKUP(N$4,Transactions!$C$5:$M$23,5,FALSE)-IFERROR(VLOOKUP(N$4,Transactions!$C$39:$N$42,5,FALSE),0)))</f>
        <v>0</v>
      </c>
      <c r="P138" s="315">
        <f t="shared" si="116"/>
        <v>43286</v>
      </c>
      <c r="Q138" s="88">
        <f>VLOOKUP(P138,'Price Data'!$B$4:$AD$1048576,MATCH(U$4,'Price Data'!$B$2:$AE$2,0),FALSE)</f>
        <v>58.16</v>
      </c>
      <c r="R138" s="5">
        <f t="shared" si="199"/>
        <v>58.16</v>
      </c>
      <c r="T138" s="212">
        <f>IF(R138&gt;0,(R138+SUM(S$11:S138))/Q$6-1,"N/A")</f>
        <v>2.977973568281933E-2</v>
      </c>
      <c r="U138" s="344">
        <f>IF(VLOOKUP(U$4,Transactions!$C$5:$M$23,7,FALSE)&gt;P138,0,IF(IFERROR(VLOOKUP(U$4,Transactions!$C$39:$N$42,8,FALSE),0)&gt;P138,VLOOKUP(U$4,Transactions!$C$5:$M$23,5,FALSE),VLOOKUP(U$4,Transactions!$C$5:$M$23,5,FALSE)-IFERROR(VLOOKUP(U$4,Transactions!$C$39:$N$42,5,FALSE),0)))</f>
        <v>20</v>
      </c>
      <c r="W138" s="315">
        <f t="shared" si="117"/>
        <v>43286</v>
      </c>
      <c r="X138" s="88">
        <f>VLOOKUP(W138,'Price Data'!$B$4:$AD$1048576,MATCH(AB$4,'Price Data'!$B$2:$AE$2,0),FALSE)</f>
        <v>105.34</v>
      </c>
      <c r="Y138" s="5">
        <f t="shared" si="200"/>
        <v>105.34</v>
      </c>
      <c r="Z138" s="79"/>
      <c r="AA138" s="212">
        <f>IF(Y138&gt;0,(Y138+SUM(Z$11:Z138))/X$6-1,"N/A")</f>
        <v>4.4936018252157428E-2</v>
      </c>
      <c r="AB138" s="344">
        <f>IF(VLOOKUP(AB$4,Transactions!$C$5:$M$23,7,FALSE)&gt;W138,0,IF(IFERROR(VLOOKUP(AB$4,Transactions!$C$39:$N$42,8,FALSE),0)&gt;W138,VLOOKUP(AB$4,Transactions!$C$5:$M$23,5,FALSE),VLOOKUP(AB$4,Transactions!$C$5:$M$23,5,FALSE)-IFERROR(VLOOKUP(AB$4,Transactions!$C$39:$N$42,5,FALSE),0)))</f>
        <v>12</v>
      </c>
      <c r="AD138" s="315">
        <f t="shared" si="118"/>
        <v>43286</v>
      </c>
      <c r="AE138" s="88">
        <f>VLOOKUP(AD138,'Price Data'!$B$4:$AD$1048576,MATCH(AI$4,'Price Data'!$B$2:$AE$2,0),FALSE)</f>
        <v>67.290000000000006</v>
      </c>
      <c r="AF138" s="5">
        <f t="shared" si="201"/>
        <v>67.290000000000006</v>
      </c>
      <c r="AG138" s="79"/>
      <c r="AH138" s="212">
        <f>IF(AF138&gt;0,(AF138+SUM(AG$11:AG138))/AE$6-1,"N/A")</f>
        <v>-7.3220896750308517E-2</v>
      </c>
      <c r="AI138" s="344">
        <f>IF(VLOOKUP(AI$4,Transactions!$C$5:$M$23,7,FALSE)&gt;AD138,0,IF(IFERROR(VLOOKUP(AI$4,Transactions!$C$39:$N$42,8,FALSE),0)&gt;AD138,VLOOKUP(AI$4,Transactions!$C$5:$M$23,5,FALSE),VLOOKUP(AI$4,Transactions!$C$5:$M$23,5,FALSE)-IFERROR(VLOOKUP(AI$4,Transactions!$C$39:$N$42,5,FALSE),0)))</f>
        <v>16</v>
      </c>
      <c r="AK138" s="315">
        <f t="shared" si="119"/>
        <v>43286</v>
      </c>
      <c r="AL138" s="88">
        <f>VLOOKUP(AK138,'Price Data'!$B$4:$AD$1048576,MATCH(AP$4,'Price Data'!$B$2:$AE$2,0),FALSE)</f>
        <v>487.39</v>
      </c>
      <c r="AM138" s="5">
        <f t="shared" si="202"/>
        <v>487.39</v>
      </c>
      <c r="AN138" s="79"/>
      <c r="AO138" s="212">
        <f>IF(AM138&gt;0,(AM138+SUM(AN$11:AN138))/AL$6-1,"N/A")</f>
        <v>0.16919349421868235</v>
      </c>
      <c r="AP138" s="344">
        <f>IF(VLOOKUP(AP$4,Transactions!$C$5:$M$23,7,FALSE)&gt;AK138,0,IF(IFERROR(VLOOKUP(AP$4,Transactions!$C$39:$N$42,8,FALSE),0)&gt;AK138,VLOOKUP(AP$4,Transactions!$C$5:$M$23,5,FALSE),VLOOKUP(AP$4,Transactions!$C$5:$M$23,5,FALSE)-IFERROR(VLOOKUP(AP$4,Transactions!$C$39:$N$42,5,FALSE),0)))</f>
        <v>3</v>
      </c>
      <c r="AR138" s="315">
        <f t="shared" si="120"/>
        <v>43286</v>
      </c>
      <c r="AS138" s="88">
        <f>VLOOKUP(AR138,'Price Data'!$B$4:$AD$1048576,MATCH(AW$4,'Price Data'!$B$2:$AE$2,0),FALSE)</f>
        <v>94.48</v>
      </c>
      <c r="AT138" s="5">
        <f t="shared" si="203"/>
        <v>94.48</v>
      </c>
      <c r="AU138" s="79"/>
      <c r="AV138" s="212">
        <f>IF(AT138&gt;0,(AT138+SUM(AU$11:AU138))/AS$6-1,"N/A")</f>
        <v>6.7510548523206371E-3</v>
      </c>
      <c r="AW138" s="344">
        <f>IF(VLOOKUP(AW$4,Transactions!$C$5:$M$23,7,FALSE)&gt;AR138,0,IF(IFERROR(VLOOKUP(AW$4,Transactions!$C$39:$N$42,8,FALSE),0)&gt;AR138,VLOOKUP(AW$4,Transactions!$C$5:$M$23,5,FALSE),VLOOKUP(AW$4,Transactions!$C$5:$M$23,5,FALSE)-IFERROR(VLOOKUP(AW$4,Transactions!$C$39:$N$42,5,FALSE),0)))</f>
        <v>10</v>
      </c>
      <c r="AY138" s="315">
        <f t="shared" si="121"/>
        <v>43286</v>
      </c>
      <c r="AZ138" s="88">
        <f>VLOOKUP(AY138,'Price Data'!$B$4:$AD$1048576,MATCH(BD$4,'Price Data'!$B$2:$AE$2,0),FALSE)</f>
        <v>139.77000000000001</v>
      </c>
      <c r="BA138" s="5">
        <f t="shared" si="204"/>
        <v>139.77000000000001</v>
      </c>
      <c r="BB138" s="79"/>
      <c r="BC138" s="212">
        <f>IF(BA138&gt;0,(BA138+SUM(BB$11:BB138))/AZ$6-1,"N/A")</f>
        <v>0.20595340811044016</v>
      </c>
      <c r="BD138" s="344">
        <f>IF(VLOOKUP(BD$4,Transactions!$C$5:$M$23,7,FALSE)&gt;AY138,0,IF(IFERROR(VLOOKUP(BD$4,Transactions!$C$39:$N$42,8,FALSE),0)&gt;AY138,VLOOKUP(BD$4,Transactions!$C$5:$M$23,5,FALSE),VLOOKUP(BD$4,Transactions!$C$5:$M$23,5,FALSE)-IFERROR(VLOOKUP(BD$4,Transactions!$C$39:$N$42,5,FALSE),0)))</f>
        <v>9</v>
      </c>
      <c r="BF138" s="315">
        <f t="shared" si="122"/>
        <v>43286</v>
      </c>
      <c r="BG138" s="88">
        <f>VLOOKUP(BF138,'Price Data'!$B$4:$AD$1048576,MATCH(BK$4,'Price Data'!$B$2:$AE$2,0),FALSE)</f>
        <v>55.95</v>
      </c>
      <c r="BH138" s="5">
        <f t="shared" si="205"/>
        <v>55.95</v>
      </c>
      <c r="BI138" s="79">
        <v>0.4</v>
      </c>
      <c r="BJ138" s="212">
        <f>IF(BH138&gt;0,(BH138+SUM(BI$11:BI138))/BG$6-1,"N/A")</f>
        <v>-6.7395561357702305E-2</v>
      </c>
      <c r="BK138" s="344">
        <f>IF(VLOOKUP(BK$4,Transactions!$C$5:$M$23,7,FALSE)&gt;BF138,0,IF(IFERROR(VLOOKUP(BK$4,Transactions!$C$39:$N$42,8,FALSE),0)&gt;BF138,VLOOKUP(BK$4,Transactions!$C$5:$M$23,5,FALSE),VLOOKUP(BK$4,Transactions!$C$5:$M$23,5,FALSE)-IFERROR(VLOOKUP(BK$4,Transactions!$C$39:$N$42,5,FALSE),0)))</f>
        <v>10</v>
      </c>
      <c r="BM138" s="315">
        <f t="shared" si="123"/>
        <v>43286</v>
      </c>
      <c r="BN138" s="88">
        <f>VLOOKUP(BM138,'Price Data'!$B$4:$AD$1048576,MATCH(BR$4,'Price Data'!$B$2:$AE$2,0),FALSE)</f>
        <v>45.44</v>
      </c>
      <c r="BO138" s="5">
        <f t="shared" si="206"/>
        <v>45.44</v>
      </c>
      <c r="BP138" s="79"/>
      <c r="BQ138" s="212">
        <f>IF(BO138&gt;0,(BO138+SUM(BP$11:BP138))/BN$6-1,"N/A")</f>
        <v>-0.10524256651017216</v>
      </c>
      <c r="BR138" s="344">
        <f>IF(VLOOKUP(BR$4,Transactions!$C$5:$M$23,7,FALSE)&gt;BM138,0,IF(IFERROR(VLOOKUP(BR$4,Transactions!$C$39:$N$42,8,FALSE),0)&gt;BM138,VLOOKUP(BR$4,Transactions!$C$5:$M$23,5,FALSE),VLOOKUP(BR$4,Transactions!$C$5:$M$23,5,FALSE)-IFERROR(VLOOKUP(BR$4,Transactions!$C$39:$N$42,5,FALSE),0)))</f>
        <v>12</v>
      </c>
      <c r="BT138" s="315">
        <f t="shared" si="124"/>
        <v>43286</v>
      </c>
      <c r="BU138" s="88">
        <f>VLOOKUP(BT138,'Price Data'!$B$4:$AD$1048576,MATCH(BY$4,'Price Data'!$B$2:$AE$2,0),FALSE)</f>
        <v>95.31</v>
      </c>
      <c r="BV138" s="5">
        <f t="shared" si="207"/>
        <v>95.31</v>
      </c>
      <c r="BW138" s="79"/>
      <c r="BX138" s="212">
        <f>IF(BV138&gt;0,(BV138+SUM(BW$11:BW138))/BU$6-1,"N/A")</f>
        <v>6.1832984926834644E-2</v>
      </c>
      <c r="BY138" s="344">
        <f>IF(VLOOKUP(BY$4,Transactions!$C$5:$M$23,7,FALSE)&gt;BT138,0,IF(IFERROR(VLOOKUP(BY$4,Transactions!$C$39:$N$42,8,FALSE),0)&gt;BT138,VLOOKUP(BY$4,Transactions!$C$5:$M$23,5,FALSE),VLOOKUP(BY$4,Transactions!$C$5:$M$23,5,FALSE)-IFERROR(VLOOKUP(BY$4,Transactions!$C$39:$N$42,5,FALSE),0)))</f>
        <v>11</v>
      </c>
      <c r="CA138" s="315">
        <f t="shared" si="125"/>
        <v>43286</v>
      </c>
      <c r="CB138" s="88">
        <f>VLOOKUP(CA138,'Price Data'!$B$4:$AD$1048576,MATCH(CF$4,'Price Data'!$B$2:$AE$2,0),FALSE)</f>
        <v>215.74</v>
      </c>
      <c r="CC138" s="5">
        <f t="shared" si="208"/>
        <v>215.74</v>
      </c>
      <c r="CD138" s="79"/>
      <c r="CE138" s="212">
        <f>IF(CC138&gt;0,(CC138+SUM(CD$11:CD138))/CB$6-1,"N/A")</f>
        <v>-5.06190663691648E-2</v>
      </c>
      <c r="CF138" s="344">
        <f>IF(VLOOKUP(CF$4,Transactions!$C$5:$M$23,7,FALSE)&gt;CA138,0,IF(IFERROR(VLOOKUP(CF$4,Transactions!$C$39:$N$42,8,FALSE),0)&gt;CA138,VLOOKUP(CF$4,Transactions!$C$5:$M$23,5,FALSE),VLOOKUP(CF$4,Transactions!$C$5:$M$23,5,FALSE)-IFERROR(VLOOKUP(CF$4,Transactions!$C$39:$N$42,5,FALSE),0)))</f>
        <v>6</v>
      </c>
      <c r="CH138" s="315">
        <f t="shared" si="126"/>
        <v>43286</v>
      </c>
      <c r="CI138" s="88">
        <f>VLOOKUP(CH138,'Price Data'!$B$4:$AD$1048576,MATCH(CM$4,'Price Data'!$B$2:$AE$2,0),FALSE)</f>
        <v>84.59</v>
      </c>
      <c r="CJ138" s="5">
        <f t="shared" si="209"/>
        <v>84.59</v>
      </c>
      <c r="CK138" s="79"/>
      <c r="CL138" s="212">
        <f>IF(CJ138&gt;0,(CJ138+SUM(CK$11:CK138))/CI$6-1,"N/A")</f>
        <v>0.14900842162455863</v>
      </c>
      <c r="CM138" s="344">
        <f>IF(VLOOKUP(CM$4,Transactions!$C$5:$M$23,7,FALSE)&gt;CH138,0,IF(IFERROR(VLOOKUP(CM$4,Transactions!$C$39:$N$42,8,FALSE),0)&gt;CH138,VLOOKUP(CM$4,Transactions!$C$5:$M$23,5,FALSE),VLOOKUP(CM$4,Transactions!$C$5:$M$23,5,FALSE)-IFERROR(VLOOKUP(CM$4,Transactions!$C$39:$N$42,5,FALSE),0)))</f>
        <v>19</v>
      </c>
      <c r="CO138" s="315">
        <f t="shared" si="127"/>
        <v>43286</v>
      </c>
      <c r="CP138" s="88">
        <f>VLOOKUP(CO138,'Price Data'!$B$4:$AD$1048576,MATCH(CT$4,'Price Data'!$B$2:$AE$2,0),FALSE)</f>
        <v>136.34</v>
      </c>
      <c r="CQ138" s="5">
        <f t="shared" si="210"/>
        <v>136.34</v>
      </c>
      <c r="CR138" s="79"/>
      <c r="CS138" s="212">
        <f>IF(CQ138&gt;0,(CQ138+SUM(CR$11:CR138))/CP$6-1,"N/A")</f>
        <v>0.21876112495550015</v>
      </c>
      <c r="CT138" s="344">
        <f>IF(VLOOKUP(CT$4,Transactions!$C$5:$M$23,7,FALSE)&gt;CO138,0,IF(IFERROR(VLOOKUP(CT$4,Transactions!$C$39:$N$42,8,FALSE),0)&gt;CO138,VLOOKUP(CT$4,Transactions!$C$5:$M$23,5,FALSE),VLOOKUP(CT$4,Transactions!$C$5:$M$23,5,FALSE)-IFERROR(VLOOKUP(CT$4,Transactions!$C$39:$N$42,5,FALSE),0)))</f>
        <v>7</v>
      </c>
      <c r="CV138" s="315">
        <f t="shared" si="128"/>
        <v>43286</v>
      </c>
      <c r="CW138" s="88">
        <f>VLOOKUP(CV138,'Price Data'!$B$4:$AD$1048576,MATCH(DA$4,'Price Data'!$B$2:$AE$2,0),FALSE)</f>
        <v>193.23</v>
      </c>
      <c r="CX138" s="5">
        <f t="shared" si="211"/>
        <v>193.23</v>
      </c>
      <c r="CY138" s="79"/>
      <c r="CZ138" s="212">
        <f>IF(CX138&gt;0,(CX138+SUM(CY$11:CY138))/CW$6-1,"N/A")</f>
        <v>3.1747381851044532E-2</v>
      </c>
      <c r="DA138" s="344">
        <f>IF(VLOOKUP(DA$4,Transactions!$C$5:$M$23,7,FALSE)&gt;CV138,0,IF(IFERROR(VLOOKUP(DA$4,Transactions!$C$39:$N$42,8,FALSE),0)&gt;CV138,VLOOKUP(DA$4,Transactions!$C$5:$M$23,5,FALSE),VLOOKUP(DA$4,Transactions!$C$5:$M$23,5,FALSE)-IFERROR(VLOOKUP(DA$4,Transactions!$C$39:$N$42,5,FALSE),0)))</f>
        <v>9.4038062835574934</v>
      </c>
      <c r="DC138" s="315">
        <f t="shared" si="129"/>
        <v>43286</v>
      </c>
      <c r="DD138" s="88">
        <f>VLOOKUP(DC138,'Price Data'!$B$4:$AD$1048576,MATCH(DH$4,'Price Data'!$B$2:$AE$2,0),FALSE)</f>
        <v>163.06</v>
      </c>
      <c r="DE138" s="5">
        <f t="shared" si="212"/>
        <v>163.06</v>
      </c>
      <c r="DF138" s="79"/>
      <c r="DG138" s="212">
        <f>IF(DE138&gt;0,(DE138+SUM(DF$11:DF138))/DD$6-1,"N/A")</f>
        <v>3.901498387810598E-2</v>
      </c>
      <c r="DH138" s="344">
        <f>IF(VLOOKUP(DH$4,Transactions!$C$5:$M$23,7,FALSE)&gt;DC138,0,IF(IFERROR(VLOOKUP(DH$4,Transactions!$C$39:$N$42,8,FALSE),0)&gt;DC138,VLOOKUP(DH$4,Transactions!$C$5:$M$23,5,FALSE),VLOOKUP(DH$4,Transactions!$C$5:$M$23,5,FALSE)-IFERROR(VLOOKUP(DH$4,Transactions!$C$39:$N$42,5,FALSE),0)))</f>
        <v>17.508490526540918</v>
      </c>
      <c r="DJ138" s="315">
        <f t="shared" si="130"/>
        <v>43286</v>
      </c>
      <c r="DK138" s="88">
        <f>VLOOKUP(DJ138,'Price Data'!$B$4:$AD$1048576,MATCH(DO$4,'Price Data'!$B$2:$AE$2,0),FALSE)</f>
        <v>228.58</v>
      </c>
      <c r="DL138" s="5">
        <f t="shared" si="213"/>
        <v>228.58</v>
      </c>
      <c r="DN138" s="212">
        <f>IF(DL138&gt;0,(DL138+SUM(DM$11:DM138))/DK$6-1,"N/A")</f>
        <v>-7.9201571205258725E-2</v>
      </c>
      <c r="DO138" s="344">
        <f>IF(VLOOKUP(DO$4,Transactions!$C$5:$M$23,7,FALSE)&gt;DJ138,0,IF(IFERROR(VLOOKUP(DO$4,Transactions!$C$39:$N$42,8,FALSE),0)&gt;DJ138,VLOOKUP(DO$4,Transactions!$C$5:$M$23,5,FALSE),VLOOKUP(DO$4,Transactions!$C$5:$M$23,5,FALSE)-IFERROR(VLOOKUP(DO$4,Transactions!$C$39:$N$42,5,FALSE),0)))</f>
        <v>8</v>
      </c>
      <c r="DQ138" s="315">
        <f t="shared" si="131"/>
        <v>43286</v>
      </c>
      <c r="DR138" s="88">
        <f>VLOOKUP(DQ138,'Price Data'!$B$4:$AD$1048576,MATCH(DV$4,'Price Data'!$B$2:$AE$2,0),FALSE)</f>
        <v>99.76</v>
      </c>
      <c r="DS138" s="5">
        <f t="shared" si="214"/>
        <v>99.76</v>
      </c>
      <c r="DT138" s="79"/>
      <c r="DU138" s="212">
        <f>IF(DS138&gt;0,(DS138+SUM(DT$11:DT138))/DR$6-1,"N/A")</f>
        <v>0.17605798456862298</v>
      </c>
      <c r="DV138" s="344">
        <f>IF(VLOOKUP(DV$4,Transactions!$C$5:$M$23,7,FALSE)&gt;DQ138,0,IF(IFERROR(VLOOKUP(DV$4,Transactions!$C$39:$N$42,8,FALSE),0)&gt;DQ138,VLOOKUP(DV$4,Transactions!$C$5:$M$23,5,FALSE),VLOOKUP(DV$4,Transactions!$C$5:$M$23,5,FALSE)-IFERROR(VLOOKUP(DV$4,Transactions!$C$39:$N$42,5,FALSE),0)))</f>
        <v>10</v>
      </c>
      <c r="DX138" s="315">
        <f t="shared" si="132"/>
        <v>43286</v>
      </c>
      <c r="DY138" s="88">
        <f>VLOOKUP(DX138,'Price Data'!$B$4:$AD$1048576,MATCH(EC$4,'Price Data'!$B$2:$AE$2,0),FALSE)</f>
        <v>76.55</v>
      </c>
      <c r="DZ138" s="5">
        <f t="shared" si="215"/>
        <v>0</v>
      </c>
      <c r="EA138" s="79"/>
      <c r="EB138" s="212" t="str">
        <f>IF(DZ138&gt;0,(DZ138+SUM(EA$11:EA138))/DY$6-1,"N/A")</f>
        <v>N/A</v>
      </c>
      <c r="EC138" s="344">
        <f>IF(VLOOKUP(EC$4,Transactions!$C$5:$M$23,7,FALSE)&gt;DX138,0,IF(IFERROR(VLOOKUP(EC$4,Transactions!$C$39:$N$42,8,FALSE),0)&gt;DX138,VLOOKUP(EC$4,Transactions!$C$5:$M$23,5,FALSE),VLOOKUP(EC$4,Transactions!$C$5:$M$23,5,FALSE)-IFERROR(VLOOKUP(EC$4,Transactions!$C$39:$N$42,5,FALSE),0)))</f>
        <v>0</v>
      </c>
      <c r="EF138" s="315">
        <f t="shared" si="133"/>
        <v>43286</v>
      </c>
      <c r="EG138" s="88">
        <f>VLOOKUP(EF138,'Price Data'!$B$4:$AD$1048576,MATCH(EK$4,'Price Data'!$B$2:$AE$2,0),FALSE)</f>
        <v>10.81</v>
      </c>
      <c r="EH138" s="5">
        <f t="shared" si="216"/>
        <v>10.81</v>
      </c>
      <c r="EI138" s="79"/>
      <c r="EJ138" s="212">
        <f>IF(EH138&gt;0,(EH138+SUM(EI$11:EI138))/EG$6-1,"N/A")</f>
        <v>9.1078066914498379E-3</v>
      </c>
      <c r="EK138" s="344">
        <f>IF(VLOOKUP(EK$4,Transactions!$C$26:$M$34,7,FALSE)&gt;EF138,0,IF(IFERROR(VLOOKUP(EK$4,Transactions!$C$45:$N175,8,FALSE),0)&gt;EF138,VLOOKUP(EK$4,Transactions!$C$26:$M$34,5,FALSE),VLOOKUP(EK$4,Transactions!$C$26:$M$34,5,FALSE)-IFERROR(VLOOKUP(EK$4,Transactions!$C$45:$N$47,5,FALSE),0)))</f>
        <v>181.2267657992565</v>
      </c>
      <c r="EM138" s="315">
        <f t="shared" si="134"/>
        <v>43286</v>
      </c>
      <c r="EN138" s="88">
        <f>VLOOKUP(EM138,'Price Data'!$B$4:$AD$1048576,MATCH(ER$4,'Price Data'!$B$2:$AE$2,0),FALSE)</f>
        <v>85.11</v>
      </c>
      <c r="EO138" s="5">
        <f t="shared" si="217"/>
        <v>85.11</v>
      </c>
      <c r="EP138" s="79"/>
      <c r="EQ138" s="212">
        <f>IF(EO138&gt;0,(EO138+SUM(EP$11:EP138))/EN$6-1,"N/A")</f>
        <v>3.896401558560747E-4</v>
      </c>
      <c r="ER138" s="344">
        <f>IF(VLOOKUP(ER$4,Transactions!$C$26:$M$34,7,FALSE)&gt;EM138,0,IF(IFERROR(VLOOKUP(ER$4,Transactions!$C$45:$N175,8,FALSE),0)&gt;EM138,VLOOKUP(ER$4,Transactions!$C$26:$M$34,5,FALSE),VLOOKUP(ER$4,Transactions!$C$26:$M$34,5,FALSE)-IFERROR(VLOOKUP(ER$4,Transactions!$C$45:$N$47,5,FALSE),0)))</f>
        <v>0</v>
      </c>
      <c r="ET138" s="315">
        <f t="shared" si="135"/>
        <v>43286</v>
      </c>
      <c r="EU138" s="88">
        <f>VLOOKUP(ET138,'Price Data'!$B$4:$AD$1048576,MATCH(EY$4,'Price Data'!$B$2:$AE$2,0),FALSE)</f>
        <v>83.73</v>
      </c>
      <c r="EV138" s="5">
        <f t="shared" si="218"/>
        <v>83.73</v>
      </c>
      <c r="EW138" s="79"/>
      <c r="EX138" s="212">
        <f>IF(EV138&gt;0,(EV138+SUM(EW$11:EW138))/EU$6-1,"N/A")</f>
        <v>-2.5346149445016675E-2</v>
      </c>
      <c r="EY138" s="344">
        <f>IF(VLOOKUP(EY$4,Transactions!$C$26:$M$34,7,FALSE)&gt;ET138,0,IF(IFERROR(VLOOKUP(EY$4,Transactions!$C$45:$N175,8,FALSE),0)&gt;ET138,VLOOKUP(EY$4,Transactions!$C$26:$M$34,5,FALSE),VLOOKUP(EY$4,Transactions!$C$26:$M$34,5,FALSE)-IFERROR(VLOOKUP(EY$4,Transactions!$C$45:$N$47,5,FALSE),0)))</f>
        <v>12.608879734523402</v>
      </c>
      <c r="FA138" s="315">
        <f t="shared" si="136"/>
        <v>43286</v>
      </c>
      <c r="FB138" s="88">
        <f>VLOOKUP(FA138,'Price Data'!$B$4:$AD$1048576,MATCH(FF$4,'Price Data'!$B$2:$AE$2,0),FALSE)</f>
        <v>49.96</v>
      </c>
      <c r="FC138" s="5">
        <f t="shared" si="219"/>
        <v>49.96</v>
      </c>
      <c r="FD138" s="79"/>
      <c r="FE138" s="212">
        <f>IF(FC138&gt;0,(FC138+SUM(FD$11:FD138))/FB$6-1,"N/A")</f>
        <v>-1.2502438072947264E-2</v>
      </c>
      <c r="FF138" s="344">
        <f>IF(VLOOKUP(FF$4,Transactions!$C$26:$M$34,7,FALSE)&gt;FA138,0,IF(IFERROR(VLOOKUP(FF$4,Transactions!$C$45:$N175,8,FALSE),0)&gt;FA138,VLOOKUP(FF$4,Transactions!$C$26:$M$34,5,FALSE),VLOOKUP(FF$4,Transactions!$C$26:$M$34,5,FALSE)-IFERROR(VLOOKUP(FF$4,Transactions!$C$45:$N$47,5,FALSE),0)))</f>
        <v>20.356738833625901</v>
      </c>
      <c r="FH138" s="315">
        <f t="shared" si="137"/>
        <v>43286</v>
      </c>
      <c r="FI138" s="88">
        <f>VLOOKUP(FH138,'Price Data'!$B$4:$AD$1048576,MATCH(FM$4,'Price Data'!$B$2:$AE$2,0),FALSE)</f>
        <v>24.22</v>
      </c>
      <c r="FJ138" s="5">
        <f t="shared" si="220"/>
        <v>24.22</v>
      </c>
      <c r="FK138" s="79"/>
      <c r="FL138" s="212">
        <f>IF(FJ138&gt;0,(FJ138+SUM(FK$11:FK138))/FI$6-1,"N/A")</f>
        <v>8.0082135523613651E-3</v>
      </c>
      <c r="FM138" s="344">
        <f>IF(VLOOKUP(FM$4,Transactions!$C$26:$M$34,7,FALSE)&gt;FH138,0,IF(IFERROR(VLOOKUP(FM$4,Transactions!$C$45:$N175,8,FALSE),0)&gt;FH138,VLOOKUP(FM$4,Transactions!$C$26:$M$34,5,FALSE),VLOOKUP(FM$4,Transactions!$C$26:$M$34,5,FALSE)-IFERROR(VLOOKUP(FM$4,Transactions!$C$45:$N$47,5,FALSE),0)))</f>
        <v>64.516221765913755</v>
      </c>
      <c r="FO138" s="315">
        <f t="shared" si="138"/>
        <v>43286</v>
      </c>
      <c r="FP138" s="88">
        <f>VLOOKUP(FO138,'Price Data'!$B$4:$AD$1048576,MATCH(FT$4,'Price Data'!$B$2:$AE$2,0),FALSE)</f>
        <v>102.52</v>
      </c>
      <c r="FQ138" s="5">
        <f t="shared" si="221"/>
        <v>102.52</v>
      </c>
      <c r="FR138" s="79"/>
      <c r="FS138" s="212">
        <f>IF(FQ138&gt;0,(FQ138+SUM(FR$11:FR138))/FP$6-1,"N/A")</f>
        <v>-1.8613242398408669E-2</v>
      </c>
      <c r="FT138" s="344">
        <f>IF(VLOOKUP(FT$4,Transactions!$C$26:$M$34,7,FALSE)&gt;FO138,0,IF(IFERROR(VLOOKUP(FT$4,Transactions!$C$45:$N175,8,FALSE),0)&gt;FO138,VLOOKUP(FT$4,Transactions!$C$26:$M$34,5,FALSE),VLOOKUP(FT$4,Transactions!$C$26:$M$34,5,FALSE)-IFERROR(VLOOKUP(FT$4,Transactions!$C$45:$N$47,5,FALSE),0)))</f>
        <v>4.6685611442644692</v>
      </c>
      <c r="FV138" s="315">
        <f t="shared" si="139"/>
        <v>43286</v>
      </c>
      <c r="FW138" s="88">
        <f>VLOOKUP(FV138,'Price Data'!$B$4:$AD$1048576,MATCH(GA$4,'Price Data'!$B$2:$AE$2,0),FALSE)</f>
        <v>107.34</v>
      </c>
      <c r="FX138" s="5">
        <f t="shared" si="222"/>
        <v>0</v>
      </c>
      <c r="FY138" s="79"/>
      <c r="FZ138" s="212" t="str">
        <f>IF(FX138&gt;0,(FX138+SUM(FY$11:FY138))/FW$6-1,"N/A")</f>
        <v>N/A</v>
      </c>
      <c r="GA138" s="344">
        <f>IF(VLOOKUP(GA$4,Transactions!$C$26:$M$34,7,FALSE)&gt;FV138,0,IF(IFERROR(VLOOKUP(GA$4,Transactions!$C$45:$N175,8,FALSE),0)&gt;FV138,VLOOKUP(GA$4,Transactions!$C$26:$M$34,5,FALSE),VLOOKUP(GA$4,Transactions!$C$26:$M$34,5,FALSE)-IFERROR(VLOOKUP(GA$4,Transactions!$C$45:$N$47,5,FALSE),0)))</f>
        <v>0</v>
      </c>
      <c r="GD138" s="315">
        <f t="shared" si="140"/>
        <v>43286</v>
      </c>
      <c r="GE138" s="88">
        <f>VLOOKUP(GD138,'Price Data'!$B$4:$AD$1048576,MATCH(GI$4,'Price Data'!$B$2:$AE$2,0),FALSE)</f>
        <v>1632.1690000000001</v>
      </c>
      <c r="GF138" s="5">
        <f t="shared" si="223"/>
        <v>1632.1690000000001</v>
      </c>
      <c r="GH138" s="212">
        <f>IF(GF138&gt;0,(GF138+SUM(GG$11:GG138))/GE$6-1,"N/A")</f>
        <v>3.121047277873612E-2</v>
      </c>
      <c r="GI138" s="374">
        <v>0.5</v>
      </c>
      <c r="GK138" s="315">
        <f t="shared" si="141"/>
        <v>43286</v>
      </c>
      <c r="GL138" s="88">
        <f>VLOOKUP(GK138,'Price Data'!$B$4:$AD$1048576,MATCH(GP$4,'Price Data'!$B$2:$AE$2,0),FALSE)</f>
        <v>2096.19</v>
      </c>
      <c r="GM138" s="5">
        <f t="shared" ref="GM138:GM201" si="226">IF(GK138&gt;=GL$5,GL138,0)</f>
        <v>2096.19</v>
      </c>
      <c r="GN138" s="79"/>
      <c r="GO138" s="212">
        <f>IF(GM138&gt;0,(GM138+SUM(GN$11:GN138))/GL$6-1,"N/A")</f>
        <v>-3.4514725807600621E-3</v>
      </c>
      <c r="GP138" s="374">
        <v>0.2</v>
      </c>
      <c r="GR138" s="315">
        <f t="shared" si="142"/>
        <v>43286</v>
      </c>
      <c r="GS138" s="88">
        <f>VLOOKUP(GR138,'Price Data'!$B$4:$AD$1048576,MATCH(GW$4,'Price Data'!$B$2:$AE$2,0),FALSE)</f>
        <v>2015.82</v>
      </c>
      <c r="GT138" s="5">
        <f t="shared" si="224"/>
        <v>2015.82</v>
      </c>
      <c r="GV138" s="212">
        <f>IF(GT138&gt;0,(GT138+SUM(GU$11:GU138))/GS$6-1,"N/A")</f>
        <v>-1.4928874055034069E-2</v>
      </c>
      <c r="GW138" s="374">
        <v>0.3</v>
      </c>
    </row>
    <row r="139" spans="1:205" x14ac:dyDescent="0.25">
      <c r="A139">
        <v>129</v>
      </c>
      <c r="B139" s="315">
        <f>'Price Data'!B133</f>
        <v>43287</v>
      </c>
      <c r="C139" s="200">
        <f t="shared" si="143"/>
        <v>20830.334853248562</v>
      </c>
      <c r="D139" s="200">
        <f t="shared" ref="D139:D202" si="227">SUM(S139*U139,Z139*AB139,AG139*AI139,AN139*AP139,AU139*AW139,BB139*BD139,BI139*BK139,BP139*BR139,BW139*BY139,CD139*CF139,CK139*CM139,CR139*CT139,CY139*DA139,DF139*DH139,DM139*DO139,DT139*DV139,EA139*EC139)</f>
        <v>10.08</v>
      </c>
      <c r="E139" s="200">
        <f t="shared" si="198"/>
        <v>6074.6481564635887</v>
      </c>
      <c r="F139" s="200">
        <f t="shared" ref="F139:F202" si="228">SUM(EI139*EK139,EP139*ER139,EW139*EY139,FD139*FF139,FK139*FM139,FR139*FT139,FY139*GA139)</f>
        <v>0</v>
      </c>
      <c r="I139" s="315">
        <f t="shared" ref="I139:I202" si="229">$B139</f>
        <v>43287</v>
      </c>
      <c r="J139" s="88">
        <f>VLOOKUP(I139,'Price Data'!$B$4:$AD$1048576,MATCH(N$4,'Price Data'!$B$2:$AE$2,0),FALSE)</f>
        <v>66.48</v>
      </c>
      <c r="K139" s="5">
        <f t="shared" si="225"/>
        <v>0</v>
      </c>
      <c r="M139" s="212" t="str">
        <f>IF(K139&gt;0,(K139+SUM(L$11:L139))/J$6-1,"N/A")</f>
        <v>N/A</v>
      </c>
      <c r="N139" s="344">
        <f>IF(VLOOKUP(N$4,Transactions!$C$5:$M$23,7,FALSE)&gt;I139,0,IF(IFERROR(VLOOKUP(N$4,Transactions!$C$39:$N$42,8,FALSE),0)&gt;I139,VLOOKUP(N$4,Transactions!$C$5:$M$23,5,FALSE),VLOOKUP(N$4,Transactions!$C$5:$M$23,5,FALSE)-IFERROR(VLOOKUP(N$4,Transactions!$C$39:$N$42,5,FALSE),0)))</f>
        <v>0</v>
      </c>
      <c r="P139" s="315">
        <f t="shared" ref="P139:P202" si="230">$B139</f>
        <v>43287</v>
      </c>
      <c r="Q139" s="88">
        <f>VLOOKUP(P139,'Price Data'!$B$4:$AD$1048576,MATCH(U$4,'Price Data'!$B$2:$AE$2,0),FALSE)</f>
        <v>58.45</v>
      </c>
      <c r="R139" s="5">
        <f t="shared" si="199"/>
        <v>58.45</v>
      </c>
      <c r="T139" s="212">
        <f>IF(R139&gt;0,(R139+SUM(S$11:S139))/Q$6-1,"N/A")</f>
        <v>3.4889867841409794E-2</v>
      </c>
      <c r="U139" s="344">
        <f>IF(VLOOKUP(U$4,Transactions!$C$5:$M$23,7,FALSE)&gt;P139,0,IF(IFERROR(VLOOKUP(U$4,Transactions!$C$39:$N$42,8,FALSE),0)&gt;P139,VLOOKUP(U$4,Transactions!$C$5:$M$23,5,FALSE),VLOOKUP(U$4,Transactions!$C$5:$M$23,5,FALSE)-IFERROR(VLOOKUP(U$4,Transactions!$C$39:$N$42,5,FALSE),0)))</f>
        <v>20</v>
      </c>
      <c r="W139" s="315">
        <f t="shared" ref="W139:W202" si="231">$B139</f>
        <v>43287</v>
      </c>
      <c r="X139" s="88">
        <f>VLOOKUP(W139,'Price Data'!$B$4:$AD$1048576,MATCH(AB$4,'Price Data'!$B$2:$AE$2,0),FALSE)</f>
        <v>104.78</v>
      </c>
      <c r="Y139" s="5">
        <f t="shared" si="200"/>
        <v>104.78</v>
      </c>
      <c r="Z139" s="79">
        <v>0.84</v>
      </c>
      <c r="AA139" s="212">
        <f>IF(Y139&gt;0,(Y139+SUM(Z$11:Z139))/X$6-1,"N/A")</f>
        <v>4.7713520484079064E-2</v>
      </c>
      <c r="AB139" s="344">
        <f>IF(VLOOKUP(AB$4,Transactions!$C$5:$M$23,7,FALSE)&gt;W139,0,IF(IFERROR(VLOOKUP(AB$4,Transactions!$C$39:$N$42,8,FALSE),0)&gt;W139,VLOOKUP(AB$4,Transactions!$C$5:$M$23,5,FALSE),VLOOKUP(AB$4,Transactions!$C$5:$M$23,5,FALSE)-IFERROR(VLOOKUP(AB$4,Transactions!$C$39:$N$42,5,FALSE),0)))</f>
        <v>12</v>
      </c>
      <c r="AD139" s="315">
        <f t="shared" ref="AD139:AD202" si="232">$B139</f>
        <v>43287</v>
      </c>
      <c r="AE139" s="88">
        <f>VLOOKUP(AD139,'Price Data'!$B$4:$AD$1048576,MATCH(AI$4,'Price Data'!$B$2:$AE$2,0),FALSE)</f>
        <v>67.010000000000005</v>
      </c>
      <c r="AF139" s="5">
        <f t="shared" si="201"/>
        <v>67.010000000000005</v>
      </c>
      <c r="AG139" s="79"/>
      <c r="AH139" s="212">
        <f>IF(AF139&gt;0,(AF139+SUM(AG$11:AG139))/AE$6-1,"N/A")</f>
        <v>-7.706019470725356E-2</v>
      </c>
      <c r="AI139" s="344">
        <f>IF(VLOOKUP(AI$4,Transactions!$C$5:$M$23,7,FALSE)&gt;AD139,0,IF(IFERROR(VLOOKUP(AI$4,Transactions!$C$39:$N$42,8,FALSE),0)&gt;AD139,VLOOKUP(AI$4,Transactions!$C$5:$M$23,5,FALSE),VLOOKUP(AI$4,Transactions!$C$5:$M$23,5,FALSE)-IFERROR(VLOOKUP(AI$4,Transactions!$C$39:$N$42,5,FALSE),0)))</f>
        <v>16</v>
      </c>
      <c r="AK139" s="315">
        <f t="shared" ref="AK139:AK202" si="233">$B139</f>
        <v>43287</v>
      </c>
      <c r="AL139" s="88">
        <f>VLOOKUP(AK139,'Price Data'!$B$4:$AD$1048576,MATCH(AP$4,'Price Data'!$B$2:$AE$2,0),FALSE)</f>
        <v>495.46</v>
      </c>
      <c r="AM139" s="5">
        <f t="shared" si="202"/>
        <v>495.46</v>
      </c>
      <c r="AN139" s="79"/>
      <c r="AO139" s="212">
        <f>IF(AM139&gt;0,(AM139+SUM(AN$11:AN139))/AL$6-1,"N/A")</f>
        <v>0.18855251163460141</v>
      </c>
      <c r="AP139" s="344">
        <f>IF(VLOOKUP(AP$4,Transactions!$C$5:$M$23,7,FALSE)&gt;AK139,0,IF(IFERROR(VLOOKUP(AP$4,Transactions!$C$39:$N$42,8,FALSE),0)&gt;AK139,VLOOKUP(AP$4,Transactions!$C$5:$M$23,5,FALSE),VLOOKUP(AP$4,Transactions!$C$5:$M$23,5,FALSE)-IFERROR(VLOOKUP(AP$4,Transactions!$C$39:$N$42,5,FALSE),0)))</f>
        <v>3</v>
      </c>
      <c r="AR139" s="315">
        <f t="shared" ref="AR139:AR202" si="234">$B139</f>
        <v>43287</v>
      </c>
      <c r="AS139" s="88">
        <f>VLOOKUP(AR139,'Price Data'!$B$4:$AD$1048576,MATCH(AW$4,'Price Data'!$B$2:$AE$2,0),FALSE)</f>
        <v>96.92</v>
      </c>
      <c r="AT139" s="5">
        <f t="shared" si="203"/>
        <v>96.92</v>
      </c>
      <c r="AU139" s="79"/>
      <c r="AV139" s="212">
        <f>IF(AT139&gt;0,(AT139+SUM(AU$11:AU139))/AS$6-1,"N/A")</f>
        <v>3.2489451476793274E-2</v>
      </c>
      <c r="AW139" s="344">
        <f>IF(VLOOKUP(AW$4,Transactions!$C$5:$M$23,7,FALSE)&gt;AR139,0,IF(IFERROR(VLOOKUP(AW$4,Transactions!$C$39:$N$42,8,FALSE),0)&gt;AR139,VLOOKUP(AW$4,Transactions!$C$5:$M$23,5,FALSE),VLOOKUP(AW$4,Transactions!$C$5:$M$23,5,FALSE)-IFERROR(VLOOKUP(AW$4,Transactions!$C$39:$N$42,5,FALSE),0)))</f>
        <v>10</v>
      </c>
      <c r="AY139" s="315">
        <f t="shared" ref="AY139:AY202" si="235">$B139</f>
        <v>43287</v>
      </c>
      <c r="AZ139" s="88">
        <f>VLOOKUP(AY139,'Price Data'!$B$4:$AD$1048576,MATCH(BD$4,'Price Data'!$B$2:$AE$2,0),FALSE)</f>
        <v>141.4</v>
      </c>
      <c r="BA139" s="5">
        <f t="shared" si="204"/>
        <v>141.4</v>
      </c>
      <c r="BB139" s="79"/>
      <c r="BC139" s="212">
        <f>IF(BA139&gt;0,(BA139+SUM(BB$11:BB139))/AZ$6-1,"N/A")</f>
        <v>0.22001725625539259</v>
      </c>
      <c r="BD139" s="344">
        <f>IF(VLOOKUP(BD$4,Transactions!$C$5:$M$23,7,FALSE)&gt;AY139,0,IF(IFERROR(VLOOKUP(BD$4,Transactions!$C$39:$N$42,8,FALSE),0)&gt;AY139,VLOOKUP(BD$4,Transactions!$C$5:$M$23,5,FALSE),VLOOKUP(BD$4,Transactions!$C$5:$M$23,5,FALSE)-IFERROR(VLOOKUP(BD$4,Transactions!$C$39:$N$42,5,FALSE),0)))</f>
        <v>9</v>
      </c>
      <c r="BF139" s="315">
        <f t="shared" ref="BF139:BF202" si="236">$B139</f>
        <v>43287</v>
      </c>
      <c r="BG139" s="88">
        <f>VLOOKUP(BF139,'Price Data'!$B$4:$AD$1048576,MATCH(BK$4,'Price Data'!$B$2:$AE$2,0),FALSE)</f>
        <v>56.56</v>
      </c>
      <c r="BH139" s="5">
        <f t="shared" si="205"/>
        <v>56.56</v>
      </c>
      <c r="BI139" s="79"/>
      <c r="BJ139" s="212">
        <f>IF(BH139&gt;0,(BH139+SUM(BI$11:BI139))/BG$6-1,"N/A")</f>
        <v>-5.7441253263707526E-2</v>
      </c>
      <c r="BK139" s="344">
        <f>IF(VLOOKUP(BK$4,Transactions!$C$5:$M$23,7,FALSE)&gt;BF139,0,IF(IFERROR(VLOOKUP(BK$4,Transactions!$C$39:$N$42,8,FALSE),0)&gt;BF139,VLOOKUP(BK$4,Transactions!$C$5:$M$23,5,FALSE),VLOOKUP(BK$4,Transactions!$C$5:$M$23,5,FALSE)-IFERROR(VLOOKUP(BK$4,Transactions!$C$39:$N$42,5,FALSE),0)))</f>
        <v>10</v>
      </c>
      <c r="BM139" s="315">
        <f t="shared" ref="BM139:BM202" si="237">$B139</f>
        <v>43287</v>
      </c>
      <c r="BN139" s="88">
        <f>VLOOKUP(BM139,'Price Data'!$B$4:$AD$1048576,MATCH(BR$4,'Price Data'!$B$2:$AE$2,0),FALSE)</f>
        <v>46.13</v>
      </c>
      <c r="BO139" s="5">
        <f t="shared" si="206"/>
        <v>46.13</v>
      </c>
      <c r="BP139" s="79"/>
      <c r="BQ139" s="212">
        <f>IF(BO139&gt;0,(BO139+SUM(BP$11:BP139))/BN$6-1,"N/A")</f>
        <v>-9.1744913928012428E-2</v>
      </c>
      <c r="BR139" s="344">
        <f>IF(VLOOKUP(BR$4,Transactions!$C$5:$M$23,7,FALSE)&gt;BM139,0,IF(IFERROR(VLOOKUP(BR$4,Transactions!$C$39:$N$42,8,FALSE),0)&gt;BM139,VLOOKUP(BR$4,Transactions!$C$5:$M$23,5,FALSE),VLOOKUP(BR$4,Transactions!$C$5:$M$23,5,FALSE)-IFERROR(VLOOKUP(BR$4,Transactions!$C$39:$N$42,5,FALSE),0)))</f>
        <v>12</v>
      </c>
      <c r="BT139" s="315">
        <f t="shared" ref="BT139:BT202" si="238">$B139</f>
        <v>43287</v>
      </c>
      <c r="BU139" s="88">
        <f>VLOOKUP(BT139,'Price Data'!$B$4:$AD$1048576,MATCH(BY$4,'Price Data'!$B$2:$AE$2,0),FALSE)</f>
        <v>96.05</v>
      </c>
      <c r="BV139" s="5">
        <f t="shared" si="207"/>
        <v>96.05</v>
      </c>
      <c r="BW139" s="79"/>
      <c r="BX139" s="212">
        <f>IF(BV139&gt;0,(BV139+SUM(BW$11:BW139))/BU$6-1,"N/A")</f>
        <v>6.9974694685884131E-2</v>
      </c>
      <c r="BY139" s="344">
        <f>IF(VLOOKUP(BY$4,Transactions!$C$5:$M$23,7,FALSE)&gt;BT139,0,IF(IFERROR(VLOOKUP(BY$4,Transactions!$C$39:$N$42,8,FALSE),0)&gt;BT139,VLOOKUP(BY$4,Transactions!$C$5:$M$23,5,FALSE),VLOOKUP(BY$4,Transactions!$C$5:$M$23,5,FALSE)-IFERROR(VLOOKUP(BY$4,Transactions!$C$39:$N$42,5,FALSE),0)))</f>
        <v>11</v>
      </c>
      <c r="CA139" s="315">
        <f t="shared" ref="CA139:CA202" si="239">$B139</f>
        <v>43287</v>
      </c>
      <c r="CB139" s="88">
        <f>VLOOKUP(CA139,'Price Data'!$B$4:$AD$1048576,MATCH(CF$4,'Price Data'!$B$2:$AE$2,0),FALSE)</f>
        <v>214.98</v>
      </c>
      <c r="CC139" s="5">
        <f t="shared" si="208"/>
        <v>214.98</v>
      </c>
      <c r="CD139" s="79"/>
      <c r="CE139" s="212">
        <f>IF(CC139&gt;0,(CC139+SUM(CD$11:CD139))/CB$6-1,"N/A")</f>
        <v>-5.3944087150544773E-2</v>
      </c>
      <c r="CF139" s="344">
        <f>IF(VLOOKUP(CF$4,Transactions!$C$5:$M$23,7,FALSE)&gt;CA139,0,IF(IFERROR(VLOOKUP(CF$4,Transactions!$C$39:$N$42,8,FALSE),0)&gt;CA139,VLOOKUP(CF$4,Transactions!$C$5:$M$23,5,FALSE),VLOOKUP(CF$4,Transactions!$C$5:$M$23,5,FALSE)-IFERROR(VLOOKUP(CF$4,Transactions!$C$39:$N$42,5,FALSE),0)))</f>
        <v>6</v>
      </c>
      <c r="CH139" s="315">
        <f t="shared" ref="CH139:CH202" si="240">$B139</f>
        <v>43287</v>
      </c>
      <c r="CI139" s="88">
        <f>VLOOKUP(CH139,'Price Data'!$B$4:$AD$1048576,MATCH(CM$4,'Price Data'!$B$2:$AE$2,0),FALSE)</f>
        <v>85.94</v>
      </c>
      <c r="CJ139" s="5">
        <f t="shared" si="209"/>
        <v>85.94</v>
      </c>
      <c r="CK139" s="79"/>
      <c r="CL139" s="212">
        <f>IF(CJ139&gt;0,(CJ139+SUM(CK$11:CK139))/CI$6-1,"N/A")</f>
        <v>0.16734582993751679</v>
      </c>
      <c r="CM139" s="344">
        <f>IF(VLOOKUP(CM$4,Transactions!$C$5:$M$23,7,FALSE)&gt;CH139,0,IF(IFERROR(VLOOKUP(CM$4,Transactions!$C$39:$N$42,8,FALSE),0)&gt;CH139,VLOOKUP(CM$4,Transactions!$C$5:$M$23,5,FALSE),VLOOKUP(CM$4,Transactions!$C$5:$M$23,5,FALSE)-IFERROR(VLOOKUP(CM$4,Transactions!$C$39:$N$42,5,FALSE),0)))</f>
        <v>19</v>
      </c>
      <c r="CO139" s="315">
        <f t="shared" ref="CO139:CO202" si="241">$B139</f>
        <v>43287</v>
      </c>
      <c r="CP139" s="88">
        <f>VLOOKUP(CO139,'Price Data'!$B$4:$AD$1048576,MATCH(CT$4,'Price Data'!$B$2:$AE$2,0),FALSE)</f>
        <v>138.31</v>
      </c>
      <c r="CQ139" s="5">
        <f t="shared" si="210"/>
        <v>138.31</v>
      </c>
      <c r="CR139" s="79"/>
      <c r="CS139" s="212">
        <f>IF(CQ139&gt;0,(CQ139+SUM(CR$11:CR139))/CP$6-1,"N/A")</f>
        <v>0.23629405482378063</v>
      </c>
      <c r="CT139" s="344">
        <f>IF(VLOOKUP(CT$4,Transactions!$C$5:$M$23,7,FALSE)&gt;CO139,0,IF(IFERROR(VLOOKUP(CT$4,Transactions!$C$39:$N$42,8,FALSE),0)&gt;CO139,VLOOKUP(CT$4,Transactions!$C$5:$M$23,5,FALSE),VLOOKUP(CT$4,Transactions!$C$5:$M$23,5,FALSE)-IFERROR(VLOOKUP(CT$4,Transactions!$C$39:$N$42,5,FALSE),0)))</f>
        <v>7</v>
      </c>
      <c r="CV139" s="315">
        <f t="shared" ref="CV139:CV202" si="242">$B139</f>
        <v>43287</v>
      </c>
      <c r="CW139" s="88">
        <f>VLOOKUP(CV139,'Price Data'!$B$4:$AD$1048576,MATCH(DA$4,'Price Data'!$B$2:$AE$2,0),FALSE)</f>
        <v>193.63</v>
      </c>
      <c r="CX139" s="5">
        <f t="shared" si="211"/>
        <v>193.63</v>
      </c>
      <c r="CY139" s="79"/>
      <c r="CZ139" s="212">
        <f>IF(CX139&gt;0,(CX139+SUM(CY$11:CY139))/CW$6-1,"N/A")</f>
        <v>3.3873797246291915E-2</v>
      </c>
      <c r="DA139" s="344">
        <f>IF(VLOOKUP(DA$4,Transactions!$C$5:$M$23,7,FALSE)&gt;CV139,0,IF(IFERROR(VLOOKUP(DA$4,Transactions!$C$39:$N$42,8,FALSE),0)&gt;CV139,VLOOKUP(DA$4,Transactions!$C$5:$M$23,5,FALSE),VLOOKUP(DA$4,Transactions!$C$5:$M$23,5,FALSE)-IFERROR(VLOOKUP(DA$4,Transactions!$C$39:$N$42,5,FALSE),0)))</f>
        <v>9.4038062835574934</v>
      </c>
      <c r="DC139" s="315">
        <f t="shared" ref="DC139:DC202" si="243">$B139</f>
        <v>43287</v>
      </c>
      <c r="DD139" s="88">
        <f>VLOOKUP(DC139,'Price Data'!$B$4:$AD$1048576,MATCH(DH$4,'Price Data'!$B$2:$AE$2,0),FALSE)</f>
        <v>164.4</v>
      </c>
      <c r="DE139" s="5">
        <f t="shared" si="212"/>
        <v>164.4</v>
      </c>
      <c r="DF139" s="79"/>
      <c r="DG139" s="212">
        <f>IF(DE139&gt;0,(DE139+SUM(DF$11:DF139))/DD$6-1,"N/A")</f>
        <v>4.7486881203768316E-2</v>
      </c>
      <c r="DH139" s="344">
        <f>IF(VLOOKUP(DH$4,Transactions!$C$5:$M$23,7,FALSE)&gt;DC139,0,IF(IFERROR(VLOOKUP(DH$4,Transactions!$C$39:$N$42,8,FALSE),0)&gt;DC139,VLOOKUP(DH$4,Transactions!$C$5:$M$23,5,FALSE),VLOOKUP(DH$4,Transactions!$C$5:$M$23,5,FALSE)-IFERROR(VLOOKUP(DH$4,Transactions!$C$39:$N$42,5,FALSE),0)))</f>
        <v>17.508490526540918</v>
      </c>
      <c r="DJ139" s="315">
        <f t="shared" ref="DJ139:DJ202" si="244">$B139</f>
        <v>43287</v>
      </c>
      <c r="DK139" s="88">
        <f>VLOOKUP(DJ139,'Price Data'!$B$4:$AD$1048576,MATCH(DO$4,'Price Data'!$B$2:$AE$2,0),FALSE)</f>
        <v>228.27</v>
      </c>
      <c r="DL139" s="5">
        <f t="shared" si="213"/>
        <v>228.27</v>
      </c>
      <c r="DN139" s="212">
        <f>IF(DL139&gt;0,(DL139+SUM(DM$11:DM139))/DK$6-1,"N/A")</f>
        <v>-8.0444105976191449E-2</v>
      </c>
      <c r="DO139" s="344">
        <f>IF(VLOOKUP(DO$4,Transactions!$C$5:$M$23,7,FALSE)&gt;DJ139,0,IF(IFERROR(VLOOKUP(DO$4,Transactions!$C$39:$N$42,8,FALSE),0)&gt;DJ139,VLOOKUP(DO$4,Transactions!$C$5:$M$23,5,FALSE),VLOOKUP(DO$4,Transactions!$C$5:$M$23,5,FALSE)-IFERROR(VLOOKUP(DO$4,Transactions!$C$39:$N$42,5,FALSE),0)))</f>
        <v>8</v>
      </c>
      <c r="DQ139" s="315">
        <f t="shared" ref="DQ139:DQ202" si="245">$B139</f>
        <v>43287</v>
      </c>
      <c r="DR139" s="88">
        <f>VLOOKUP(DQ139,'Price Data'!$B$4:$AD$1048576,MATCH(DV$4,'Price Data'!$B$2:$AE$2,0),FALSE)</f>
        <v>101.16</v>
      </c>
      <c r="DS139" s="5">
        <f t="shared" si="214"/>
        <v>101.16</v>
      </c>
      <c r="DT139" s="79"/>
      <c r="DU139" s="212">
        <f>IF(DS139&gt;0,(DS139+SUM(DT$11:DT139))/DR$6-1,"N/A")</f>
        <v>0.19242459667991585</v>
      </c>
      <c r="DV139" s="344">
        <f>IF(VLOOKUP(DV$4,Transactions!$C$5:$M$23,7,FALSE)&gt;DQ139,0,IF(IFERROR(VLOOKUP(DV$4,Transactions!$C$39:$N$42,8,FALSE),0)&gt;DQ139,VLOOKUP(DV$4,Transactions!$C$5:$M$23,5,FALSE),VLOOKUP(DV$4,Transactions!$C$5:$M$23,5,FALSE)-IFERROR(VLOOKUP(DV$4,Transactions!$C$39:$N$42,5,FALSE),0)))</f>
        <v>10</v>
      </c>
      <c r="DX139" s="315">
        <f t="shared" ref="DX139:DX202" si="246">$B139</f>
        <v>43287</v>
      </c>
      <c r="DY139" s="88">
        <f>VLOOKUP(DX139,'Price Data'!$B$4:$AD$1048576,MATCH(EC$4,'Price Data'!$B$2:$AE$2,0),FALSE)</f>
        <v>76.48</v>
      </c>
      <c r="DZ139" s="5">
        <f t="shared" si="215"/>
        <v>0</v>
      </c>
      <c r="EA139" s="79"/>
      <c r="EB139" s="212" t="str">
        <f>IF(DZ139&gt;0,(DZ139+SUM(EA$11:EA139))/DY$6-1,"N/A")</f>
        <v>N/A</v>
      </c>
      <c r="EC139" s="344">
        <f>IF(VLOOKUP(EC$4,Transactions!$C$5:$M$23,7,FALSE)&gt;DX139,0,IF(IFERROR(VLOOKUP(EC$4,Transactions!$C$39:$N$42,8,FALSE),0)&gt;DX139,VLOOKUP(EC$4,Transactions!$C$5:$M$23,5,FALSE),VLOOKUP(EC$4,Transactions!$C$5:$M$23,5,FALSE)-IFERROR(VLOOKUP(EC$4,Transactions!$C$39:$N$42,5,FALSE),0)))</f>
        <v>0</v>
      </c>
      <c r="EF139" s="315">
        <f t="shared" ref="EF139:EF202" si="247">$B139</f>
        <v>43287</v>
      </c>
      <c r="EG139" s="88">
        <f>VLOOKUP(EF139,'Price Data'!$B$4:$AD$1048576,MATCH(EK$4,'Price Data'!$B$2:$AE$2,0),FALSE)</f>
        <v>10.81</v>
      </c>
      <c r="EH139" s="5">
        <f t="shared" si="216"/>
        <v>10.81</v>
      </c>
      <c r="EI139" s="79"/>
      <c r="EJ139" s="212">
        <f>IF(EH139&gt;0,(EH139+SUM(EI$11:EI139))/EG$6-1,"N/A")</f>
        <v>9.1078066914498379E-3</v>
      </c>
      <c r="EK139" s="344">
        <f>IF(VLOOKUP(EK$4,Transactions!$C$26:$M$34,7,FALSE)&gt;EF139,0,IF(IFERROR(VLOOKUP(EK$4,Transactions!$C$45:$N176,8,FALSE),0)&gt;EF139,VLOOKUP(EK$4,Transactions!$C$26:$M$34,5,FALSE),VLOOKUP(EK$4,Transactions!$C$26:$M$34,5,FALSE)-IFERROR(VLOOKUP(EK$4,Transactions!$C$45:$N$47,5,FALSE),0)))</f>
        <v>181.2267657992565</v>
      </c>
      <c r="EM139" s="315">
        <f t="shared" ref="EM139:EM202" si="248">$B139</f>
        <v>43287</v>
      </c>
      <c r="EN139" s="88">
        <f>VLOOKUP(EM139,'Price Data'!$B$4:$AD$1048576,MATCH(ER$4,'Price Data'!$B$2:$AE$2,0),FALSE)</f>
        <v>85.33</v>
      </c>
      <c r="EO139" s="5">
        <f t="shared" si="217"/>
        <v>85.33</v>
      </c>
      <c r="EP139" s="79"/>
      <c r="EQ139" s="212">
        <f>IF(EO139&gt;0,(EO139+SUM(EP$11:EP139))/EN$6-1,"N/A")</f>
        <v>2.9108411643363752E-3</v>
      </c>
      <c r="ER139" s="344">
        <f>IF(VLOOKUP(ER$4,Transactions!$C$26:$M$34,7,FALSE)&gt;EM139,0,IF(IFERROR(VLOOKUP(ER$4,Transactions!$C$45:$N176,8,FALSE),0)&gt;EM139,VLOOKUP(ER$4,Transactions!$C$26:$M$34,5,FALSE),VLOOKUP(ER$4,Transactions!$C$26:$M$34,5,FALSE)-IFERROR(VLOOKUP(ER$4,Transactions!$C$45:$N$47,5,FALSE),0)))</f>
        <v>0</v>
      </c>
      <c r="ET139" s="315">
        <f t="shared" ref="ET139:ET202" si="249">$B139</f>
        <v>43287</v>
      </c>
      <c r="EU139" s="88">
        <f>VLOOKUP(ET139,'Price Data'!$B$4:$AD$1048576,MATCH(EY$4,'Price Data'!$B$2:$AE$2,0),FALSE)</f>
        <v>83.72</v>
      </c>
      <c r="EV139" s="5">
        <f t="shared" si="218"/>
        <v>83.72</v>
      </c>
      <c r="EW139" s="79"/>
      <c r="EX139" s="212">
        <f>IF(EV139&gt;0,(EV139+SUM(EW$11:EW139))/EU$6-1,"N/A")</f>
        <v>-2.5460579013617202E-2</v>
      </c>
      <c r="EY139" s="344">
        <f>IF(VLOOKUP(EY$4,Transactions!$C$26:$M$34,7,FALSE)&gt;ET139,0,IF(IFERROR(VLOOKUP(EY$4,Transactions!$C$45:$N176,8,FALSE),0)&gt;ET139,VLOOKUP(EY$4,Transactions!$C$26:$M$34,5,FALSE),VLOOKUP(EY$4,Transactions!$C$26:$M$34,5,FALSE)-IFERROR(VLOOKUP(EY$4,Transactions!$C$45:$N$47,5,FALSE),0)))</f>
        <v>12.608879734523402</v>
      </c>
      <c r="FA139" s="315">
        <f t="shared" ref="FA139:FA202" si="250">$B139</f>
        <v>43287</v>
      </c>
      <c r="FB139" s="88">
        <f>VLOOKUP(FA139,'Price Data'!$B$4:$AD$1048576,MATCH(FF$4,'Price Data'!$B$2:$AE$2,0),FALSE)</f>
        <v>49.93</v>
      </c>
      <c r="FC139" s="5">
        <f t="shared" si="219"/>
        <v>49.93</v>
      </c>
      <c r="FD139" s="79"/>
      <c r="FE139" s="212">
        <f>IF(FC139&gt;0,(FC139+SUM(FD$11:FD139))/FB$6-1,"N/A")</f>
        <v>-1.3087575580261523E-2</v>
      </c>
      <c r="FF139" s="344">
        <f>IF(VLOOKUP(FF$4,Transactions!$C$26:$M$34,7,FALSE)&gt;FA139,0,IF(IFERROR(VLOOKUP(FF$4,Transactions!$C$45:$N176,8,FALSE),0)&gt;FA139,VLOOKUP(FF$4,Transactions!$C$26:$M$34,5,FALSE),VLOOKUP(FF$4,Transactions!$C$26:$M$34,5,FALSE)-IFERROR(VLOOKUP(FF$4,Transactions!$C$45:$N$47,5,FALSE),0)))</f>
        <v>20.356738833625901</v>
      </c>
      <c r="FH139" s="315">
        <f t="shared" ref="FH139:FH202" si="251">$B139</f>
        <v>43287</v>
      </c>
      <c r="FI139" s="88">
        <f>VLOOKUP(FH139,'Price Data'!$B$4:$AD$1048576,MATCH(FM$4,'Price Data'!$B$2:$AE$2,0),FALSE)</f>
        <v>24.25</v>
      </c>
      <c r="FJ139" s="5">
        <f t="shared" si="220"/>
        <v>24.25</v>
      </c>
      <c r="FK139" s="79"/>
      <c r="FL139" s="212">
        <f>IF(FJ139&gt;0,(FJ139+SUM(FK$11:FK139))/FI$6-1,"N/A")</f>
        <v>9.2402464065708401E-3</v>
      </c>
      <c r="FM139" s="344">
        <f>IF(VLOOKUP(FM$4,Transactions!$C$26:$M$34,7,FALSE)&gt;FH139,0,IF(IFERROR(VLOOKUP(FM$4,Transactions!$C$45:$N176,8,FALSE),0)&gt;FH139,VLOOKUP(FM$4,Transactions!$C$26:$M$34,5,FALSE),VLOOKUP(FM$4,Transactions!$C$26:$M$34,5,FALSE)-IFERROR(VLOOKUP(FM$4,Transactions!$C$45:$N$47,5,FALSE),0)))</f>
        <v>64.516221765913755</v>
      </c>
      <c r="FO139" s="315">
        <f t="shared" ref="FO139:FO202" si="252">$B139</f>
        <v>43287</v>
      </c>
      <c r="FP139" s="88">
        <f>VLOOKUP(FO139,'Price Data'!$B$4:$AD$1048576,MATCH(FT$4,'Price Data'!$B$2:$AE$2,0),FALSE)</f>
        <v>102.61</v>
      </c>
      <c r="FQ139" s="5">
        <f t="shared" si="221"/>
        <v>102.61</v>
      </c>
      <c r="FR139" s="79"/>
      <c r="FS139" s="212">
        <f>IF(FQ139&gt;0,(FQ139+SUM(FR$11:FR139))/FP$6-1,"N/A")</f>
        <v>-1.7760727479397609E-2</v>
      </c>
      <c r="FT139" s="344">
        <f>IF(VLOOKUP(FT$4,Transactions!$C$26:$M$34,7,FALSE)&gt;FO139,0,IF(IFERROR(VLOOKUP(FT$4,Transactions!$C$45:$N176,8,FALSE),0)&gt;FO139,VLOOKUP(FT$4,Transactions!$C$26:$M$34,5,FALSE),VLOOKUP(FT$4,Transactions!$C$26:$M$34,5,FALSE)-IFERROR(VLOOKUP(FT$4,Transactions!$C$45:$N$47,5,FALSE),0)))</f>
        <v>4.6685611442644692</v>
      </c>
      <c r="FV139" s="315">
        <f t="shared" ref="FV139:FV202" si="253">$B139</f>
        <v>43287</v>
      </c>
      <c r="FW139" s="88">
        <f>VLOOKUP(FV139,'Price Data'!$B$4:$AD$1048576,MATCH(GA$4,'Price Data'!$B$2:$AE$2,0),FALSE)</f>
        <v>108.26</v>
      </c>
      <c r="FX139" s="5">
        <f t="shared" si="222"/>
        <v>0</v>
      </c>
      <c r="FY139" s="79"/>
      <c r="FZ139" s="212" t="str">
        <f>IF(FX139&gt;0,(FX139+SUM(FY$11:FY139))/FW$6-1,"N/A")</f>
        <v>N/A</v>
      </c>
      <c r="GA139" s="344">
        <f>IF(VLOOKUP(GA$4,Transactions!$C$26:$M$34,7,FALSE)&gt;FV139,0,IF(IFERROR(VLOOKUP(GA$4,Transactions!$C$45:$N176,8,FALSE),0)&gt;FV139,VLOOKUP(GA$4,Transactions!$C$26:$M$34,5,FALSE),VLOOKUP(GA$4,Transactions!$C$26:$M$34,5,FALSE)-IFERROR(VLOOKUP(GA$4,Transactions!$C$45:$N$47,5,FALSE),0)))</f>
        <v>0</v>
      </c>
      <c r="GD139" s="315">
        <f t="shared" ref="GD139:GD202" si="254">$B139</f>
        <v>43287</v>
      </c>
      <c r="GE139" s="88">
        <f>VLOOKUP(GD139,'Price Data'!$B$4:$AD$1048576,MATCH(GI$4,'Price Data'!$B$2:$AE$2,0),FALSE)</f>
        <v>1646.3</v>
      </c>
      <c r="GF139" s="5">
        <f t="shared" si="223"/>
        <v>1646.3</v>
      </c>
      <c r="GH139" s="212">
        <f>IF(GF139&gt;0,(GF139+SUM(GG$11:GG139))/GE$6-1,"N/A")</f>
        <v>4.0138491379037911E-2</v>
      </c>
      <c r="GI139" s="374">
        <v>0.5</v>
      </c>
      <c r="GK139" s="315">
        <f t="shared" ref="GK139:GK202" si="255">$B139</f>
        <v>43287</v>
      </c>
      <c r="GL139" s="88">
        <f>VLOOKUP(GK139,'Price Data'!$B$4:$AD$1048576,MATCH(GP$4,'Price Data'!$B$2:$AE$2,0),FALSE)</f>
        <v>2113.7399999999998</v>
      </c>
      <c r="GM139" s="5">
        <f t="shared" si="226"/>
        <v>2113.7399999999998</v>
      </c>
      <c r="GN139" s="79"/>
      <c r="GO139" s="212">
        <f>IF(GM139&gt;0,(GM139+SUM(GN$11:GN139))/GL$6-1,"N/A")</f>
        <v>4.8919632033088689E-3</v>
      </c>
      <c r="GP139" s="374">
        <v>0.2</v>
      </c>
      <c r="GR139" s="315">
        <f t="shared" ref="GR139:GR202" si="256">$B139</f>
        <v>43287</v>
      </c>
      <c r="GS139" s="88">
        <f>VLOOKUP(GR139,'Price Data'!$B$4:$AD$1048576,MATCH(GW$4,'Price Data'!$B$2:$AE$2,0),FALSE)</f>
        <v>2018.09</v>
      </c>
      <c r="GT139" s="5">
        <f t="shared" si="224"/>
        <v>2018.09</v>
      </c>
      <c r="GV139" s="212">
        <f>IF(GT139&gt;0,(GT139+SUM(GU$11:GU139))/GS$6-1,"N/A")</f>
        <v>-1.3819592742270403E-2</v>
      </c>
      <c r="GW139" s="374">
        <v>0.3</v>
      </c>
    </row>
    <row r="140" spans="1:205" x14ac:dyDescent="0.25">
      <c r="A140">
        <v>130</v>
      </c>
      <c r="B140" s="315">
        <f>'Price Data'!B134</f>
        <v>43290</v>
      </c>
      <c r="C140" s="200">
        <f t="shared" ref="C140:C203" si="257">SUM(K140*N140,R140*U140,Y140*AB140,AF140*AI140,AM140*AP140,AT140*AW140,BA140*BD140,BH140*BK140,BO140*BR140,BV140*BY140,CC140*CF140,CJ140*CM140,CQ140*CT140,CX140*DA140,DE140*DH140,DL140*DO140,DS140*DV140,DZ140*EC140)</f>
        <v>21018.58577209022</v>
      </c>
      <c r="D140" s="200">
        <f t="shared" si="227"/>
        <v>0</v>
      </c>
      <c r="E140" s="200">
        <f t="shared" si="198"/>
        <v>6069.7589342399997</v>
      </c>
      <c r="F140" s="200">
        <f t="shared" si="228"/>
        <v>0</v>
      </c>
      <c r="I140" s="315">
        <f t="shared" si="229"/>
        <v>43290</v>
      </c>
      <c r="J140" s="88">
        <f>VLOOKUP(I140,'Price Data'!$B$4:$AD$1048576,MATCH(N$4,'Price Data'!$B$2:$AE$2,0),FALSE)</f>
        <v>67.64</v>
      </c>
      <c r="K140" s="5">
        <f t="shared" si="225"/>
        <v>0</v>
      </c>
      <c r="M140" s="212" t="str">
        <f>IF(K140&gt;0,(K140+SUM(L$11:L140))/J$6-1,"N/A")</f>
        <v>N/A</v>
      </c>
      <c r="N140" s="344">
        <f>IF(VLOOKUP(N$4,Transactions!$C$5:$M$23,7,FALSE)&gt;I140,0,IF(IFERROR(VLOOKUP(N$4,Transactions!$C$39:$N$42,8,FALSE),0)&gt;I140,VLOOKUP(N$4,Transactions!$C$5:$M$23,5,FALSE),VLOOKUP(N$4,Transactions!$C$5:$M$23,5,FALSE)-IFERROR(VLOOKUP(N$4,Transactions!$C$39:$N$42,5,FALSE),0)))</f>
        <v>0</v>
      </c>
      <c r="P140" s="315">
        <f t="shared" si="230"/>
        <v>43290</v>
      </c>
      <c r="Q140" s="88">
        <f>VLOOKUP(P140,'Price Data'!$B$4:$AD$1048576,MATCH(U$4,'Price Data'!$B$2:$AE$2,0),FALSE)</f>
        <v>58.97</v>
      </c>
      <c r="R140" s="5">
        <f t="shared" si="199"/>
        <v>58.97</v>
      </c>
      <c r="T140" s="212">
        <f>IF(R140&gt;0,(R140+SUM(S$11:S140))/Q$6-1,"N/A")</f>
        <v>4.4052863436123246E-2</v>
      </c>
      <c r="U140" s="344">
        <f>IF(VLOOKUP(U$4,Transactions!$C$5:$M$23,7,FALSE)&gt;P140,0,IF(IFERROR(VLOOKUP(U$4,Transactions!$C$39:$N$42,8,FALSE),0)&gt;P140,VLOOKUP(U$4,Transactions!$C$5:$M$23,5,FALSE),VLOOKUP(U$4,Transactions!$C$5:$M$23,5,FALSE)-IFERROR(VLOOKUP(U$4,Transactions!$C$39:$N$42,5,FALSE),0)))</f>
        <v>20</v>
      </c>
      <c r="W140" s="315">
        <f t="shared" si="231"/>
        <v>43290</v>
      </c>
      <c r="X140" s="88">
        <f>VLOOKUP(W140,'Price Data'!$B$4:$AD$1048576,MATCH(AB$4,'Price Data'!$B$2:$AE$2,0),FALSE)</f>
        <v>106.02</v>
      </c>
      <c r="Y140" s="5">
        <f t="shared" si="200"/>
        <v>106.02</v>
      </c>
      <c r="Z140" s="79"/>
      <c r="AA140" s="212">
        <f>IF(Y140&gt;0,(Y140+SUM(Z$11:Z140))/X$6-1,"N/A")</f>
        <v>6.0013887511159547E-2</v>
      </c>
      <c r="AB140" s="344">
        <f>IF(VLOOKUP(AB$4,Transactions!$C$5:$M$23,7,FALSE)&gt;W140,0,IF(IFERROR(VLOOKUP(AB$4,Transactions!$C$39:$N$42,8,FALSE),0)&gt;W140,VLOOKUP(AB$4,Transactions!$C$5:$M$23,5,FALSE),VLOOKUP(AB$4,Transactions!$C$5:$M$23,5,FALSE)-IFERROR(VLOOKUP(AB$4,Transactions!$C$39:$N$42,5,FALSE),0)))</f>
        <v>12</v>
      </c>
      <c r="AD140" s="315">
        <f t="shared" si="232"/>
        <v>43290</v>
      </c>
      <c r="AE140" s="88">
        <f>VLOOKUP(AD140,'Price Data'!$B$4:$AD$1048576,MATCH(AI$4,'Price Data'!$B$2:$AE$2,0),FALSE)</f>
        <v>66.63</v>
      </c>
      <c r="AF140" s="5">
        <f t="shared" si="201"/>
        <v>66.63</v>
      </c>
      <c r="AG140" s="79"/>
      <c r="AH140" s="212">
        <f>IF(AF140&gt;0,(AF140+SUM(AG$11:AG140))/AE$6-1,"N/A")</f>
        <v>-8.2270670505964816E-2</v>
      </c>
      <c r="AI140" s="344">
        <f>IF(VLOOKUP(AI$4,Transactions!$C$5:$M$23,7,FALSE)&gt;AD140,0,IF(IFERROR(VLOOKUP(AI$4,Transactions!$C$39:$N$42,8,FALSE),0)&gt;AD140,VLOOKUP(AI$4,Transactions!$C$5:$M$23,5,FALSE),VLOOKUP(AI$4,Transactions!$C$5:$M$23,5,FALSE)-IFERROR(VLOOKUP(AI$4,Transactions!$C$39:$N$42,5,FALSE),0)))</f>
        <v>16</v>
      </c>
      <c r="AK140" s="315">
        <f t="shared" si="233"/>
        <v>43290</v>
      </c>
      <c r="AL140" s="88">
        <f>VLOOKUP(AK140,'Price Data'!$B$4:$AD$1048576,MATCH(AP$4,'Price Data'!$B$2:$AE$2,0),FALSE)</f>
        <v>499.42</v>
      </c>
      <c r="AM140" s="5">
        <f t="shared" si="202"/>
        <v>499.42</v>
      </c>
      <c r="AN140" s="79"/>
      <c r="AO140" s="212">
        <f>IF(AM140&gt;0,(AM140+SUM(AN$11:AN140))/AL$6-1,"N/A")</f>
        <v>0.19805210382382565</v>
      </c>
      <c r="AP140" s="344">
        <f>IF(VLOOKUP(AP$4,Transactions!$C$5:$M$23,7,FALSE)&gt;AK140,0,IF(IFERROR(VLOOKUP(AP$4,Transactions!$C$39:$N$42,8,FALSE),0)&gt;AK140,VLOOKUP(AP$4,Transactions!$C$5:$M$23,5,FALSE),VLOOKUP(AP$4,Transactions!$C$5:$M$23,5,FALSE)-IFERROR(VLOOKUP(AP$4,Transactions!$C$39:$N$42,5,FALSE),0)))</f>
        <v>3</v>
      </c>
      <c r="AR140" s="315">
        <f t="shared" si="234"/>
        <v>43290</v>
      </c>
      <c r="AS140" s="88">
        <f>VLOOKUP(AR140,'Price Data'!$B$4:$AD$1048576,MATCH(AW$4,'Price Data'!$B$2:$AE$2,0),FALSE)</f>
        <v>97.04</v>
      </c>
      <c r="AT140" s="5">
        <f t="shared" si="203"/>
        <v>97.04</v>
      </c>
      <c r="AU140" s="79"/>
      <c r="AV140" s="212">
        <f>IF(AT140&gt;0,(AT140+SUM(AU$11:AU140))/AS$6-1,"N/A")</f>
        <v>3.3755274261603407E-2</v>
      </c>
      <c r="AW140" s="344">
        <f>IF(VLOOKUP(AW$4,Transactions!$C$5:$M$23,7,FALSE)&gt;AR140,0,IF(IFERROR(VLOOKUP(AW$4,Transactions!$C$39:$N$42,8,FALSE),0)&gt;AR140,VLOOKUP(AW$4,Transactions!$C$5:$M$23,5,FALSE),VLOOKUP(AW$4,Transactions!$C$5:$M$23,5,FALSE)-IFERROR(VLOOKUP(AW$4,Transactions!$C$39:$N$42,5,FALSE),0)))</f>
        <v>10</v>
      </c>
      <c r="AY140" s="315">
        <f t="shared" si="235"/>
        <v>43290</v>
      </c>
      <c r="AZ140" s="88">
        <f>VLOOKUP(AY140,'Price Data'!$B$4:$AD$1048576,MATCH(BD$4,'Price Data'!$B$2:$AE$2,0),FALSE)</f>
        <v>141.76</v>
      </c>
      <c r="BA140" s="5">
        <f t="shared" si="204"/>
        <v>141.76</v>
      </c>
      <c r="BB140" s="79"/>
      <c r="BC140" s="212">
        <f>IF(BA140&gt;0,(BA140+SUM(BB$11:BB140))/AZ$6-1,"N/A")</f>
        <v>0.22312338222605677</v>
      </c>
      <c r="BD140" s="344">
        <f>IF(VLOOKUP(BD$4,Transactions!$C$5:$M$23,7,FALSE)&gt;AY140,0,IF(IFERROR(VLOOKUP(BD$4,Transactions!$C$39:$N$42,8,FALSE),0)&gt;AY140,VLOOKUP(BD$4,Transactions!$C$5:$M$23,5,FALSE),VLOOKUP(BD$4,Transactions!$C$5:$M$23,5,FALSE)-IFERROR(VLOOKUP(BD$4,Transactions!$C$39:$N$42,5,FALSE),0)))</f>
        <v>9</v>
      </c>
      <c r="BF140" s="315">
        <f t="shared" si="236"/>
        <v>43290</v>
      </c>
      <c r="BG140" s="88">
        <f>VLOOKUP(BF140,'Price Data'!$B$4:$AD$1048576,MATCH(BK$4,'Price Data'!$B$2:$AE$2,0),FALSE)</f>
        <v>56.45</v>
      </c>
      <c r="BH140" s="5">
        <f t="shared" si="205"/>
        <v>56.45</v>
      </c>
      <c r="BI140" s="79"/>
      <c r="BJ140" s="212">
        <f>IF(BH140&gt;0,(BH140+SUM(BI$11:BI140))/BG$6-1,"N/A")</f>
        <v>-5.9236292428198389E-2</v>
      </c>
      <c r="BK140" s="344">
        <f>IF(VLOOKUP(BK$4,Transactions!$C$5:$M$23,7,FALSE)&gt;BF140,0,IF(IFERROR(VLOOKUP(BK$4,Transactions!$C$39:$N$42,8,FALSE),0)&gt;BF140,VLOOKUP(BK$4,Transactions!$C$5:$M$23,5,FALSE),VLOOKUP(BK$4,Transactions!$C$5:$M$23,5,FALSE)-IFERROR(VLOOKUP(BK$4,Transactions!$C$39:$N$42,5,FALSE),0)))</f>
        <v>10</v>
      </c>
      <c r="BM140" s="315">
        <f t="shared" si="237"/>
        <v>43290</v>
      </c>
      <c r="BN140" s="88">
        <f>VLOOKUP(BM140,'Price Data'!$B$4:$AD$1048576,MATCH(BR$4,'Price Data'!$B$2:$AE$2,0),FALSE)</f>
        <v>46.52</v>
      </c>
      <c r="BO140" s="5">
        <f t="shared" si="206"/>
        <v>46.52</v>
      </c>
      <c r="BP140" s="79"/>
      <c r="BQ140" s="212">
        <f>IF(BO140&gt;0,(BO140+SUM(BP$11:BP140))/BN$6-1,"N/A")</f>
        <v>-8.41158059467918E-2</v>
      </c>
      <c r="BR140" s="344">
        <f>IF(VLOOKUP(BR$4,Transactions!$C$5:$M$23,7,FALSE)&gt;BM140,0,IF(IFERROR(VLOOKUP(BR$4,Transactions!$C$39:$N$42,8,FALSE),0)&gt;BM140,VLOOKUP(BR$4,Transactions!$C$5:$M$23,5,FALSE),VLOOKUP(BR$4,Transactions!$C$5:$M$23,5,FALSE)-IFERROR(VLOOKUP(BR$4,Transactions!$C$39:$N$42,5,FALSE),0)))</f>
        <v>12</v>
      </c>
      <c r="BT140" s="315">
        <f t="shared" si="238"/>
        <v>43290</v>
      </c>
      <c r="BU140" s="88">
        <f>VLOOKUP(BT140,'Price Data'!$B$4:$AD$1048576,MATCH(BY$4,'Price Data'!$B$2:$AE$2,0),FALSE)</f>
        <v>96.74</v>
      </c>
      <c r="BV140" s="5">
        <f t="shared" si="207"/>
        <v>96.74</v>
      </c>
      <c r="BW140" s="79"/>
      <c r="BX140" s="212">
        <f>IF(BV140&gt;0,(BV140+SUM(BW$11:BW140))/BU$6-1,"N/A")</f>
        <v>7.756628892067341E-2</v>
      </c>
      <c r="BY140" s="344">
        <f>IF(VLOOKUP(BY$4,Transactions!$C$5:$M$23,7,FALSE)&gt;BT140,0,IF(IFERROR(VLOOKUP(BY$4,Transactions!$C$39:$N$42,8,FALSE),0)&gt;BT140,VLOOKUP(BY$4,Transactions!$C$5:$M$23,5,FALSE),VLOOKUP(BY$4,Transactions!$C$5:$M$23,5,FALSE)-IFERROR(VLOOKUP(BY$4,Transactions!$C$39:$N$42,5,FALSE),0)))</f>
        <v>11</v>
      </c>
      <c r="CA140" s="315">
        <f t="shared" si="239"/>
        <v>43290</v>
      </c>
      <c r="CB140" s="88">
        <f>VLOOKUP(CA140,'Price Data'!$B$4:$AD$1048576,MATCH(CF$4,'Price Data'!$B$2:$AE$2,0),FALSE)</f>
        <v>218.3</v>
      </c>
      <c r="CC140" s="5">
        <f t="shared" si="208"/>
        <v>218.3</v>
      </c>
      <c r="CD140" s="79"/>
      <c r="CE140" s="212">
        <f>IF(CC140&gt;0,(CC140+SUM(CD$11:CD140))/CB$6-1,"N/A")</f>
        <v>-3.9418996368727255E-2</v>
      </c>
      <c r="CF140" s="344">
        <f>IF(VLOOKUP(CF$4,Transactions!$C$5:$M$23,7,FALSE)&gt;CA140,0,IF(IFERROR(VLOOKUP(CF$4,Transactions!$C$39:$N$42,8,FALSE),0)&gt;CA140,VLOOKUP(CF$4,Transactions!$C$5:$M$23,5,FALSE),VLOOKUP(CF$4,Transactions!$C$5:$M$23,5,FALSE)-IFERROR(VLOOKUP(CF$4,Transactions!$C$39:$N$42,5,FALSE),0)))</f>
        <v>6</v>
      </c>
      <c r="CH140" s="315">
        <f t="shared" si="240"/>
        <v>43290</v>
      </c>
      <c r="CI140" s="88">
        <f>VLOOKUP(CH140,'Price Data'!$B$4:$AD$1048576,MATCH(CM$4,'Price Data'!$B$2:$AE$2,0),FALSE)</f>
        <v>86.23</v>
      </c>
      <c r="CJ140" s="5">
        <f t="shared" si="209"/>
        <v>86.23</v>
      </c>
      <c r="CK140" s="79"/>
      <c r="CL140" s="212">
        <f>IF(CJ140&gt;0,(CJ140+SUM(CK$11:CK140))/CI$6-1,"N/A")</f>
        <v>0.17128497690844879</v>
      </c>
      <c r="CM140" s="344">
        <f>IF(VLOOKUP(CM$4,Transactions!$C$5:$M$23,7,FALSE)&gt;CH140,0,IF(IFERROR(VLOOKUP(CM$4,Transactions!$C$39:$N$42,8,FALSE),0)&gt;CH140,VLOOKUP(CM$4,Transactions!$C$5:$M$23,5,FALSE),VLOOKUP(CM$4,Transactions!$C$5:$M$23,5,FALSE)-IFERROR(VLOOKUP(CM$4,Transactions!$C$39:$N$42,5,FALSE),0)))</f>
        <v>19</v>
      </c>
      <c r="CO140" s="315">
        <f t="shared" si="241"/>
        <v>43290</v>
      </c>
      <c r="CP140" s="88">
        <f>VLOOKUP(CO140,'Price Data'!$B$4:$AD$1048576,MATCH(CT$4,'Price Data'!$B$2:$AE$2,0),FALSE)</f>
        <v>138.22</v>
      </c>
      <c r="CQ140" s="5">
        <f t="shared" si="210"/>
        <v>138.22</v>
      </c>
      <c r="CR140" s="79"/>
      <c r="CS140" s="212">
        <f>IF(CQ140&gt;0,(CQ140+SUM(CR$11:CR140))/CP$6-1,"N/A")</f>
        <v>0.23549305802776788</v>
      </c>
      <c r="CT140" s="344">
        <f>IF(VLOOKUP(CT$4,Transactions!$C$5:$M$23,7,FALSE)&gt;CO140,0,IF(IFERROR(VLOOKUP(CT$4,Transactions!$C$39:$N$42,8,FALSE),0)&gt;CO140,VLOOKUP(CT$4,Transactions!$C$5:$M$23,5,FALSE),VLOOKUP(CT$4,Transactions!$C$5:$M$23,5,FALSE)-IFERROR(VLOOKUP(CT$4,Transactions!$C$39:$N$42,5,FALSE),0)))</f>
        <v>7</v>
      </c>
      <c r="CV140" s="315">
        <f t="shared" si="242"/>
        <v>43290</v>
      </c>
      <c r="CW140" s="88">
        <f>VLOOKUP(CV140,'Price Data'!$B$4:$AD$1048576,MATCH(DA$4,'Price Data'!$B$2:$AE$2,0),FALSE)</f>
        <v>196.92</v>
      </c>
      <c r="CX140" s="5">
        <f t="shared" si="211"/>
        <v>196.92</v>
      </c>
      <c r="CY140" s="79"/>
      <c r="CZ140" s="212">
        <f>IF(CX140&gt;0,(CX140+SUM(CY$11:CY140))/CW$6-1,"N/A")</f>
        <v>5.1363563872202311E-2</v>
      </c>
      <c r="DA140" s="344">
        <f>IF(VLOOKUP(DA$4,Transactions!$C$5:$M$23,7,FALSE)&gt;CV140,0,IF(IFERROR(VLOOKUP(DA$4,Transactions!$C$39:$N$42,8,FALSE),0)&gt;CV140,VLOOKUP(DA$4,Transactions!$C$5:$M$23,5,FALSE),VLOOKUP(DA$4,Transactions!$C$5:$M$23,5,FALSE)-IFERROR(VLOOKUP(DA$4,Transactions!$C$39:$N$42,5,FALSE),0)))</f>
        <v>9.4038062835574934</v>
      </c>
      <c r="DC140" s="315">
        <f t="shared" si="243"/>
        <v>43290</v>
      </c>
      <c r="DD140" s="88">
        <f>VLOOKUP(DC140,'Price Data'!$B$4:$AD$1048576,MATCH(DH$4,'Price Data'!$B$2:$AE$2,0),FALSE)</f>
        <v>165.86</v>
      </c>
      <c r="DE140" s="5">
        <f t="shared" si="212"/>
        <v>165.86</v>
      </c>
      <c r="DF140" s="79"/>
      <c r="DG140" s="212">
        <f>IF(DE140&gt;0,(DE140+SUM(DF$11:DF140))/DD$6-1,"N/A")</f>
        <v>5.6717455901877933E-2</v>
      </c>
      <c r="DH140" s="344">
        <f>IF(VLOOKUP(DH$4,Transactions!$C$5:$M$23,7,FALSE)&gt;DC140,0,IF(IFERROR(VLOOKUP(DH$4,Transactions!$C$39:$N$42,8,FALSE),0)&gt;DC140,VLOOKUP(DH$4,Transactions!$C$5:$M$23,5,FALSE),VLOOKUP(DH$4,Transactions!$C$5:$M$23,5,FALSE)-IFERROR(VLOOKUP(DH$4,Transactions!$C$39:$N$42,5,FALSE),0)))</f>
        <v>17.508490526540918</v>
      </c>
      <c r="DJ140" s="315">
        <f t="shared" si="244"/>
        <v>43290</v>
      </c>
      <c r="DK140" s="88">
        <f>VLOOKUP(DJ140,'Price Data'!$B$4:$AD$1048576,MATCH(DO$4,'Price Data'!$B$2:$AE$2,0),FALSE)</f>
        <v>234.94</v>
      </c>
      <c r="DL140" s="5">
        <f t="shared" si="213"/>
        <v>234.94</v>
      </c>
      <c r="DN140" s="212">
        <f>IF(DL140&gt;0,(DL140+SUM(DM$11:DM140))/DK$6-1,"N/A")</f>
        <v>-5.3709567517736256E-2</v>
      </c>
      <c r="DO140" s="344">
        <f>IF(VLOOKUP(DO$4,Transactions!$C$5:$M$23,7,FALSE)&gt;DJ140,0,IF(IFERROR(VLOOKUP(DO$4,Transactions!$C$39:$N$42,8,FALSE),0)&gt;DJ140,VLOOKUP(DO$4,Transactions!$C$5:$M$23,5,FALSE),VLOOKUP(DO$4,Transactions!$C$5:$M$23,5,FALSE)-IFERROR(VLOOKUP(DO$4,Transactions!$C$39:$N$42,5,FALSE),0)))</f>
        <v>8</v>
      </c>
      <c r="DQ140" s="315">
        <f t="shared" si="245"/>
        <v>43290</v>
      </c>
      <c r="DR140" s="88">
        <f>VLOOKUP(DQ140,'Price Data'!$B$4:$AD$1048576,MATCH(DV$4,'Price Data'!$B$2:$AE$2,0),FALSE)</f>
        <v>101.85</v>
      </c>
      <c r="DS140" s="5">
        <f t="shared" si="214"/>
        <v>101.85</v>
      </c>
      <c r="DT140" s="79"/>
      <c r="DU140" s="212">
        <f>IF(DS140&gt;0,(DS140+SUM(DT$11:DT140))/DR$6-1,"N/A")</f>
        <v>0.20049099836333872</v>
      </c>
      <c r="DV140" s="344">
        <f>IF(VLOOKUP(DV$4,Transactions!$C$5:$M$23,7,FALSE)&gt;DQ140,0,IF(IFERROR(VLOOKUP(DV$4,Transactions!$C$39:$N$42,8,FALSE),0)&gt;DQ140,VLOOKUP(DV$4,Transactions!$C$5:$M$23,5,FALSE),VLOOKUP(DV$4,Transactions!$C$5:$M$23,5,FALSE)-IFERROR(VLOOKUP(DV$4,Transactions!$C$39:$N$42,5,FALSE),0)))</f>
        <v>10</v>
      </c>
      <c r="DX140" s="315">
        <f t="shared" si="246"/>
        <v>43290</v>
      </c>
      <c r="DY140" s="88">
        <f>VLOOKUP(DX140,'Price Data'!$B$4:$AD$1048576,MATCH(EC$4,'Price Data'!$B$2:$AE$2,0),FALSE)</f>
        <v>77.28</v>
      </c>
      <c r="DZ140" s="5">
        <f t="shared" si="215"/>
        <v>0</v>
      </c>
      <c r="EA140" s="79"/>
      <c r="EB140" s="212" t="str">
        <f>IF(DZ140&gt;0,(DZ140+SUM(EA$11:EA140))/DY$6-1,"N/A")</f>
        <v>N/A</v>
      </c>
      <c r="EC140" s="344">
        <f>IF(VLOOKUP(EC$4,Transactions!$C$5:$M$23,7,FALSE)&gt;DX140,0,IF(IFERROR(VLOOKUP(EC$4,Transactions!$C$39:$N$42,8,FALSE),0)&gt;DX140,VLOOKUP(EC$4,Transactions!$C$5:$M$23,5,FALSE),VLOOKUP(EC$4,Transactions!$C$5:$M$23,5,FALSE)-IFERROR(VLOOKUP(EC$4,Transactions!$C$39:$N$42,5,FALSE),0)))</f>
        <v>0</v>
      </c>
      <c r="EF140" s="315">
        <f t="shared" si="247"/>
        <v>43290</v>
      </c>
      <c r="EG140" s="88">
        <f>VLOOKUP(EF140,'Price Data'!$B$4:$AD$1048576,MATCH(EK$4,'Price Data'!$B$2:$AE$2,0),FALSE)</f>
        <v>10.81</v>
      </c>
      <c r="EH140" s="5">
        <f t="shared" si="216"/>
        <v>10.81</v>
      </c>
      <c r="EI140" s="79"/>
      <c r="EJ140" s="212">
        <f>IF(EH140&gt;0,(EH140+SUM(EI$11:EI140))/EG$6-1,"N/A")</f>
        <v>9.1078066914498379E-3</v>
      </c>
      <c r="EK140" s="344">
        <f>IF(VLOOKUP(EK$4,Transactions!$C$26:$M$34,7,FALSE)&gt;EF140,0,IF(IFERROR(VLOOKUP(EK$4,Transactions!$C$45:$N177,8,FALSE),0)&gt;EF140,VLOOKUP(EK$4,Transactions!$C$26:$M$34,5,FALSE),VLOOKUP(EK$4,Transactions!$C$26:$M$34,5,FALSE)-IFERROR(VLOOKUP(EK$4,Transactions!$C$45:$N$47,5,FALSE),0)))</f>
        <v>181.2267657992565</v>
      </c>
      <c r="EM140" s="315">
        <f t="shared" si="248"/>
        <v>43290</v>
      </c>
      <c r="EN140" s="88">
        <f>VLOOKUP(EM140,'Price Data'!$B$4:$AD$1048576,MATCH(ER$4,'Price Data'!$B$2:$AE$2,0),FALSE)</f>
        <v>85.46</v>
      </c>
      <c r="EO140" s="5">
        <f t="shared" si="217"/>
        <v>85.46</v>
      </c>
      <c r="EP140" s="79"/>
      <c r="EQ140" s="212">
        <f>IF(EO140&gt;0,(EO140+SUM(EP$11:EP140))/EN$6-1,"N/A")</f>
        <v>4.4006417602564518E-3</v>
      </c>
      <c r="ER140" s="344">
        <f>IF(VLOOKUP(ER$4,Transactions!$C$26:$M$34,7,FALSE)&gt;EM140,0,IF(IFERROR(VLOOKUP(ER$4,Transactions!$C$45:$N177,8,FALSE),0)&gt;EM140,VLOOKUP(ER$4,Transactions!$C$26:$M$34,5,FALSE),VLOOKUP(ER$4,Transactions!$C$26:$M$34,5,FALSE)-IFERROR(VLOOKUP(ER$4,Transactions!$C$45:$N$47,5,FALSE),0)))</f>
        <v>0</v>
      </c>
      <c r="ET140" s="315">
        <f t="shared" si="249"/>
        <v>43290</v>
      </c>
      <c r="EU140" s="88">
        <f>VLOOKUP(ET140,'Price Data'!$B$4:$AD$1048576,MATCH(EY$4,'Price Data'!$B$2:$AE$2,0),FALSE)</f>
        <v>83.66</v>
      </c>
      <c r="EV140" s="5">
        <f t="shared" si="218"/>
        <v>83.66</v>
      </c>
      <c r="EW140" s="79"/>
      <c r="EX140" s="212">
        <f>IF(EV140&gt;0,(EV140+SUM(EW$11:EW140))/EU$6-1,"N/A")</f>
        <v>-2.6147156425220364E-2</v>
      </c>
      <c r="EY140" s="344">
        <f>IF(VLOOKUP(EY$4,Transactions!$C$26:$M$34,7,FALSE)&gt;ET140,0,IF(IFERROR(VLOOKUP(EY$4,Transactions!$C$45:$N177,8,FALSE),0)&gt;ET140,VLOOKUP(EY$4,Transactions!$C$26:$M$34,5,FALSE),VLOOKUP(EY$4,Transactions!$C$26:$M$34,5,FALSE)-IFERROR(VLOOKUP(EY$4,Transactions!$C$45:$N$47,5,FALSE),0)))</f>
        <v>12.608879734523402</v>
      </c>
      <c r="FA140" s="315">
        <f t="shared" si="250"/>
        <v>43290</v>
      </c>
      <c r="FB140" s="88">
        <f>VLOOKUP(FA140,'Price Data'!$B$4:$AD$1048576,MATCH(FF$4,'Price Data'!$B$2:$AE$2,0),FALSE)</f>
        <v>49.85</v>
      </c>
      <c r="FC140" s="5">
        <f t="shared" si="219"/>
        <v>49.85</v>
      </c>
      <c r="FD140" s="79"/>
      <c r="FE140" s="212">
        <f>IF(FC140&gt;0,(FC140+SUM(FD$11:FD140))/FB$6-1,"N/A")</f>
        <v>-1.4647942266432734E-2</v>
      </c>
      <c r="FF140" s="344">
        <f>IF(VLOOKUP(FF$4,Transactions!$C$26:$M$34,7,FALSE)&gt;FA140,0,IF(IFERROR(VLOOKUP(FF$4,Transactions!$C$45:$N177,8,FALSE),0)&gt;FA140,VLOOKUP(FF$4,Transactions!$C$26:$M$34,5,FALSE),VLOOKUP(FF$4,Transactions!$C$26:$M$34,5,FALSE)-IFERROR(VLOOKUP(FF$4,Transactions!$C$45:$N$47,5,FALSE),0)))</f>
        <v>20.356738833625901</v>
      </c>
      <c r="FH140" s="315">
        <f t="shared" si="251"/>
        <v>43290</v>
      </c>
      <c r="FI140" s="88">
        <f>VLOOKUP(FH140,'Price Data'!$B$4:$AD$1048576,MATCH(FM$4,'Price Data'!$B$2:$AE$2,0),FALSE)</f>
        <v>24.23</v>
      </c>
      <c r="FJ140" s="5">
        <f t="shared" si="220"/>
        <v>24.23</v>
      </c>
      <c r="FK140" s="79"/>
      <c r="FL140" s="212">
        <f>IF(FJ140&gt;0,(FJ140+SUM(FK$11:FK140))/FI$6-1,"N/A")</f>
        <v>8.4188911704310421E-3</v>
      </c>
      <c r="FM140" s="344">
        <f>IF(VLOOKUP(FM$4,Transactions!$C$26:$M$34,7,FALSE)&gt;FH140,0,IF(IFERROR(VLOOKUP(FM$4,Transactions!$C$45:$N177,8,FALSE),0)&gt;FH140,VLOOKUP(FM$4,Transactions!$C$26:$M$34,5,FALSE),VLOOKUP(FM$4,Transactions!$C$26:$M$34,5,FALSE)-IFERROR(VLOOKUP(FM$4,Transactions!$C$45:$N$47,5,FALSE),0)))</f>
        <v>64.516221765913755</v>
      </c>
      <c r="FO140" s="315">
        <f t="shared" si="252"/>
        <v>43290</v>
      </c>
      <c r="FP140" s="88">
        <f>VLOOKUP(FO140,'Price Data'!$B$4:$AD$1048576,MATCH(FT$4,'Price Data'!$B$2:$AE$2,0),FALSE)</f>
        <v>102.35</v>
      </c>
      <c r="FQ140" s="5">
        <f t="shared" si="221"/>
        <v>102.35</v>
      </c>
      <c r="FR140" s="79"/>
      <c r="FS140" s="212">
        <f>IF(FQ140&gt;0,(FQ140+SUM(FR$11:FR140))/FP$6-1,"N/A")</f>
        <v>-2.0223548356540721E-2</v>
      </c>
      <c r="FT140" s="344">
        <f>IF(VLOOKUP(FT$4,Transactions!$C$26:$M$34,7,FALSE)&gt;FO140,0,IF(IFERROR(VLOOKUP(FT$4,Transactions!$C$45:$N177,8,FALSE),0)&gt;FO140,VLOOKUP(FT$4,Transactions!$C$26:$M$34,5,FALSE),VLOOKUP(FT$4,Transactions!$C$26:$M$34,5,FALSE)-IFERROR(VLOOKUP(FT$4,Transactions!$C$45:$N$47,5,FALSE),0)))</f>
        <v>4.6685611442644692</v>
      </c>
      <c r="FV140" s="315">
        <f t="shared" si="253"/>
        <v>43290</v>
      </c>
      <c r="FW140" s="88">
        <f>VLOOKUP(FV140,'Price Data'!$B$4:$AD$1048576,MATCH(GA$4,'Price Data'!$B$2:$AE$2,0),FALSE)</f>
        <v>108.56</v>
      </c>
      <c r="FX140" s="5">
        <f t="shared" si="222"/>
        <v>0</v>
      </c>
      <c r="FY140" s="79"/>
      <c r="FZ140" s="212" t="str">
        <f>IF(FX140&gt;0,(FX140+SUM(FY$11:FY140))/FW$6-1,"N/A")</f>
        <v>N/A</v>
      </c>
      <c r="GA140" s="344">
        <f>IF(VLOOKUP(GA$4,Transactions!$C$26:$M$34,7,FALSE)&gt;FV140,0,IF(IFERROR(VLOOKUP(GA$4,Transactions!$C$45:$N177,8,FALSE),0)&gt;FV140,VLOOKUP(GA$4,Transactions!$C$26:$M$34,5,FALSE),VLOOKUP(GA$4,Transactions!$C$26:$M$34,5,FALSE)-IFERROR(VLOOKUP(GA$4,Transactions!$C$45:$N$47,5,FALSE),0)))</f>
        <v>0</v>
      </c>
      <c r="GD140" s="315">
        <f t="shared" si="254"/>
        <v>43290</v>
      </c>
      <c r="GE140" s="88">
        <f>VLOOKUP(GD140,'Price Data'!$B$4:$AD$1048576,MATCH(GI$4,'Price Data'!$B$2:$AE$2,0),FALSE)</f>
        <v>1660.434</v>
      </c>
      <c r="GF140" s="5">
        <f t="shared" si="223"/>
        <v>1660.434</v>
      </c>
      <c r="GH140" s="212">
        <f>IF(GF140&gt;0,(GF140+SUM(GG$11:GG140))/GE$6-1,"N/A")</f>
        <v>4.9068405390549463E-2</v>
      </c>
      <c r="GI140" s="374">
        <v>0.5</v>
      </c>
      <c r="GK140" s="315">
        <f t="shared" si="255"/>
        <v>43290</v>
      </c>
      <c r="GL140" s="88">
        <f>VLOOKUP(GK140,'Price Data'!$B$4:$AD$1048576,MATCH(GP$4,'Price Data'!$B$2:$AE$2,0),FALSE)</f>
        <v>2131.14</v>
      </c>
      <c r="GM140" s="5">
        <f t="shared" si="226"/>
        <v>2131.14</v>
      </c>
      <c r="GN140" s="79"/>
      <c r="GO140" s="212">
        <f>IF(GM140&gt;0,(GM140+SUM(GN$11:GN140))/GL$6-1,"N/A")</f>
        <v>1.316408757041998E-2</v>
      </c>
      <c r="GP140" s="374">
        <v>0.2</v>
      </c>
      <c r="GR140" s="315">
        <f t="shared" si="256"/>
        <v>43290</v>
      </c>
      <c r="GS140" s="88">
        <f>VLOOKUP(GR140,'Price Data'!$B$4:$AD$1048576,MATCH(GW$4,'Price Data'!$B$2:$AE$2,0),FALSE)</f>
        <v>2016.53</v>
      </c>
      <c r="GT140" s="5">
        <f t="shared" si="224"/>
        <v>2016.53</v>
      </c>
      <c r="GV140" s="212">
        <f>IF(GT140&gt;0,(GT140+SUM(GU$11:GU140))/GS$6-1,"N/A")</f>
        <v>-1.4581918225931689E-2</v>
      </c>
      <c r="GW140" s="374">
        <v>0.3</v>
      </c>
    </row>
    <row r="141" spans="1:205" x14ac:dyDescent="0.25">
      <c r="A141">
        <v>131</v>
      </c>
      <c r="B141" s="315">
        <f>'Price Data'!B135</f>
        <v>43291</v>
      </c>
      <c r="C141" s="200">
        <f t="shared" si="257"/>
        <v>21097.266380193752</v>
      </c>
      <c r="D141" s="200">
        <f t="shared" si="227"/>
        <v>0</v>
      </c>
      <c r="E141" s="200">
        <f t="shared" si="198"/>
        <v>6068.0683080145718</v>
      </c>
      <c r="F141" s="200">
        <f t="shared" si="228"/>
        <v>0</v>
      </c>
      <c r="I141" s="315">
        <f t="shared" si="229"/>
        <v>43291</v>
      </c>
      <c r="J141" s="88">
        <f>VLOOKUP(I141,'Price Data'!$B$4:$AD$1048576,MATCH(N$4,'Price Data'!$B$2:$AE$2,0),FALSE)</f>
        <v>68.239999999999995</v>
      </c>
      <c r="K141" s="5">
        <f t="shared" si="225"/>
        <v>0</v>
      </c>
      <c r="M141" s="212" t="str">
        <f>IF(K141&gt;0,(K141+SUM(L$11:L141))/J$6-1,"N/A")</f>
        <v>N/A</v>
      </c>
      <c r="N141" s="344">
        <f>IF(VLOOKUP(N$4,Transactions!$C$5:$M$23,7,FALSE)&gt;I141,0,IF(IFERROR(VLOOKUP(N$4,Transactions!$C$39:$N$42,8,FALSE),0)&gt;I141,VLOOKUP(N$4,Transactions!$C$5:$M$23,5,FALSE),VLOOKUP(N$4,Transactions!$C$5:$M$23,5,FALSE)-IFERROR(VLOOKUP(N$4,Transactions!$C$39:$N$42,5,FALSE),0)))</f>
        <v>0</v>
      </c>
      <c r="P141" s="315">
        <f t="shared" si="230"/>
        <v>43291</v>
      </c>
      <c r="Q141" s="88">
        <f>VLOOKUP(P141,'Price Data'!$B$4:$AD$1048576,MATCH(U$4,'Price Data'!$B$2:$AE$2,0),FALSE)</f>
        <v>59.47</v>
      </c>
      <c r="R141" s="5">
        <f t="shared" si="199"/>
        <v>59.47</v>
      </c>
      <c r="T141" s="212">
        <f>IF(R141&gt;0,(R141+SUM(S$11:S141))/Q$6-1,"N/A")</f>
        <v>5.2863436123347984E-2</v>
      </c>
      <c r="U141" s="344">
        <f>IF(VLOOKUP(U$4,Transactions!$C$5:$M$23,7,FALSE)&gt;P141,0,IF(IFERROR(VLOOKUP(U$4,Transactions!$C$39:$N$42,8,FALSE),0)&gt;P141,VLOOKUP(U$4,Transactions!$C$5:$M$23,5,FALSE),VLOOKUP(U$4,Transactions!$C$5:$M$23,5,FALSE)-IFERROR(VLOOKUP(U$4,Transactions!$C$39:$N$42,5,FALSE),0)))</f>
        <v>20</v>
      </c>
      <c r="W141" s="315">
        <f t="shared" si="231"/>
        <v>43291</v>
      </c>
      <c r="X141" s="88">
        <f>VLOOKUP(W141,'Price Data'!$B$4:$AD$1048576,MATCH(AB$4,'Price Data'!$B$2:$AE$2,0),FALSE)</f>
        <v>106.03</v>
      </c>
      <c r="Y141" s="5">
        <f t="shared" si="200"/>
        <v>106.03</v>
      </c>
      <c r="Z141" s="79"/>
      <c r="AA141" s="212">
        <f>IF(Y141&gt;0,(Y141+SUM(Z$11:Z141))/X$6-1,"N/A")</f>
        <v>6.0113084019442597E-2</v>
      </c>
      <c r="AB141" s="344">
        <f>IF(VLOOKUP(AB$4,Transactions!$C$5:$M$23,7,FALSE)&gt;W141,0,IF(IFERROR(VLOOKUP(AB$4,Transactions!$C$39:$N$42,8,FALSE),0)&gt;W141,VLOOKUP(AB$4,Transactions!$C$5:$M$23,5,FALSE),VLOOKUP(AB$4,Transactions!$C$5:$M$23,5,FALSE)-IFERROR(VLOOKUP(AB$4,Transactions!$C$39:$N$42,5,FALSE),0)))</f>
        <v>12</v>
      </c>
      <c r="AD141" s="315">
        <f t="shared" si="232"/>
        <v>43291</v>
      </c>
      <c r="AE141" s="88">
        <f>VLOOKUP(AD141,'Price Data'!$B$4:$AD$1048576,MATCH(AI$4,'Price Data'!$B$2:$AE$2,0),FALSE)</f>
        <v>66.67</v>
      </c>
      <c r="AF141" s="5">
        <f t="shared" si="201"/>
        <v>66.67</v>
      </c>
      <c r="AG141" s="79"/>
      <c r="AH141" s="212">
        <f>IF(AF141&gt;0,(AF141+SUM(AG$11:AG141))/AE$6-1,"N/A")</f>
        <v>-8.1722199369258286E-2</v>
      </c>
      <c r="AI141" s="344">
        <f>IF(VLOOKUP(AI$4,Transactions!$C$5:$M$23,7,FALSE)&gt;AD141,0,IF(IFERROR(VLOOKUP(AI$4,Transactions!$C$39:$N$42,8,FALSE),0)&gt;AD141,VLOOKUP(AI$4,Transactions!$C$5:$M$23,5,FALSE),VLOOKUP(AI$4,Transactions!$C$5:$M$23,5,FALSE)-IFERROR(VLOOKUP(AI$4,Transactions!$C$39:$N$42,5,FALSE),0)))</f>
        <v>16</v>
      </c>
      <c r="AK141" s="315">
        <f t="shared" si="233"/>
        <v>43291</v>
      </c>
      <c r="AL141" s="88">
        <f>VLOOKUP(AK141,'Price Data'!$B$4:$AD$1048576,MATCH(AP$4,'Price Data'!$B$2:$AE$2,0),FALSE)</f>
        <v>502.11</v>
      </c>
      <c r="AM141" s="5">
        <f t="shared" si="202"/>
        <v>502.11</v>
      </c>
      <c r="AN141" s="79"/>
      <c r="AO141" s="212">
        <f>IF(AM141&gt;0,(AM141+SUM(AN$11:AN141))/AL$6-1,"N/A")</f>
        <v>0.20450510962913215</v>
      </c>
      <c r="AP141" s="344">
        <f>IF(VLOOKUP(AP$4,Transactions!$C$5:$M$23,7,FALSE)&gt;AK141,0,IF(IFERROR(VLOOKUP(AP$4,Transactions!$C$39:$N$42,8,FALSE),0)&gt;AK141,VLOOKUP(AP$4,Transactions!$C$5:$M$23,5,FALSE),VLOOKUP(AP$4,Transactions!$C$5:$M$23,5,FALSE)-IFERROR(VLOOKUP(AP$4,Transactions!$C$39:$N$42,5,FALSE),0)))</f>
        <v>3</v>
      </c>
      <c r="AR141" s="315">
        <f t="shared" si="234"/>
        <v>43291</v>
      </c>
      <c r="AS141" s="88">
        <f>VLOOKUP(AR141,'Price Data'!$B$4:$AD$1048576,MATCH(AW$4,'Price Data'!$B$2:$AE$2,0),FALSE)</f>
        <v>98.84</v>
      </c>
      <c r="AT141" s="5">
        <f t="shared" si="203"/>
        <v>98.84</v>
      </c>
      <c r="AU141" s="79"/>
      <c r="AV141" s="212">
        <f>IF(AT141&gt;0,(AT141+SUM(AU$11:AU141))/AS$6-1,"N/A")</f>
        <v>5.2742616033755185E-2</v>
      </c>
      <c r="AW141" s="344">
        <f>IF(VLOOKUP(AW$4,Transactions!$C$5:$M$23,7,FALSE)&gt;AR141,0,IF(IFERROR(VLOOKUP(AW$4,Transactions!$C$39:$N$42,8,FALSE),0)&gt;AR141,VLOOKUP(AW$4,Transactions!$C$5:$M$23,5,FALSE),VLOOKUP(AW$4,Transactions!$C$5:$M$23,5,FALSE)-IFERROR(VLOOKUP(AW$4,Transactions!$C$39:$N$42,5,FALSE),0)))</f>
        <v>10</v>
      </c>
      <c r="AY141" s="315">
        <f t="shared" si="235"/>
        <v>43291</v>
      </c>
      <c r="AZ141" s="88">
        <f>VLOOKUP(AY141,'Price Data'!$B$4:$AD$1048576,MATCH(BD$4,'Price Data'!$B$2:$AE$2,0),FALSE)</f>
        <v>142.44999999999999</v>
      </c>
      <c r="BA141" s="5">
        <f t="shared" si="204"/>
        <v>142.44999999999999</v>
      </c>
      <c r="BB141" s="79"/>
      <c r="BC141" s="212">
        <f>IF(BA141&gt;0,(BA141+SUM(BB$11:BB141))/AZ$6-1,"N/A")</f>
        <v>0.22907679033649675</v>
      </c>
      <c r="BD141" s="344">
        <f>IF(VLOOKUP(BD$4,Transactions!$C$5:$M$23,7,FALSE)&gt;AY141,0,IF(IFERROR(VLOOKUP(BD$4,Transactions!$C$39:$N$42,8,FALSE),0)&gt;AY141,VLOOKUP(BD$4,Transactions!$C$5:$M$23,5,FALSE),VLOOKUP(BD$4,Transactions!$C$5:$M$23,5,FALSE)-IFERROR(VLOOKUP(BD$4,Transactions!$C$39:$N$42,5,FALSE),0)))</f>
        <v>9</v>
      </c>
      <c r="BF141" s="315">
        <f t="shared" si="236"/>
        <v>43291</v>
      </c>
      <c r="BG141" s="88">
        <f>VLOOKUP(BF141,'Price Data'!$B$4:$AD$1048576,MATCH(BK$4,'Price Data'!$B$2:$AE$2,0),FALSE)</f>
        <v>56.18</v>
      </c>
      <c r="BH141" s="5">
        <f t="shared" si="205"/>
        <v>56.18</v>
      </c>
      <c r="BI141" s="79"/>
      <c r="BJ141" s="212">
        <f>IF(BH141&gt;0,(BH141+SUM(BI$11:BI141))/BG$6-1,"N/A")</f>
        <v>-6.3642297650130519E-2</v>
      </c>
      <c r="BK141" s="344">
        <f>IF(VLOOKUP(BK$4,Transactions!$C$5:$M$23,7,FALSE)&gt;BF141,0,IF(IFERROR(VLOOKUP(BK$4,Transactions!$C$39:$N$42,8,FALSE),0)&gt;BF141,VLOOKUP(BK$4,Transactions!$C$5:$M$23,5,FALSE),VLOOKUP(BK$4,Transactions!$C$5:$M$23,5,FALSE)-IFERROR(VLOOKUP(BK$4,Transactions!$C$39:$N$42,5,FALSE),0)))</f>
        <v>10</v>
      </c>
      <c r="BM141" s="315">
        <f t="shared" si="237"/>
        <v>43291</v>
      </c>
      <c r="BN141" s="88">
        <f>VLOOKUP(BM141,'Price Data'!$B$4:$AD$1048576,MATCH(BR$4,'Price Data'!$B$2:$AE$2,0),FALSE)</f>
        <v>46.74</v>
      </c>
      <c r="BO141" s="5">
        <f t="shared" si="206"/>
        <v>46.74</v>
      </c>
      <c r="BP141" s="79"/>
      <c r="BQ141" s="212">
        <f>IF(BO141&gt;0,(BO141+SUM(BP$11:BP141))/BN$6-1,"N/A")</f>
        <v>-7.9812206572769884E-2</v>
      </c>
      <c r="BR141" s="344">
        <f>IF(VLOOKUP(BR$4,Transactions!$C$5:$M$23,7,FALSE)&gt;BM141,0,IF(IFERROR(VLOOKUP(BR$4,Transactions!$C$39:$N$42,8,FALSE),0)&gt;BM141,VLOOKUP(BR$4,Transactions!$C$5:$M$23,5,FALSE),VLOOKUP(BR$4,Transactions!$C$5:$M$23,5,FALSE)-IFERROR(VLOOKUP(BR$4,Transactions!$C$39:$N$42,5,FALSE),0)))</f>
        <v>12</v>
      </c>
      <c r="BT141" s="315">
        <f t="shared" si="238"/>
        <v>43291</v>
      </c>
      <c r="BU141" s="88">
        <f>VLOOKUP(BT141,'Price Data'!$B$4:$AD$1048576,MATCH(BY$4,'Price Data'!$B$2:$AE$2,0),FALSE)</f>
        <v>96.59</v>
      </c>
      <c r="BV141" s="5">
        <f t="shared" si="207"/>
        <v>96.59</v>
      </c>
      <c r="BW141" s="79"/>
      <c r="BX141" s="212">
        <f>IF(BV141&gt;0,(BV141+SUM(BW$11:BW141))/BU$6-1,"N/A")</f>
        <v>7.5915942347893228E-2</v>
      </c>
      <c r="BY141" s="344">
        <f>IF(VLOOKUP(BY$4,Transactions!$C$5:$M$23,7,FALSE)&gt;BT141,0,IF(IFERROR(VLOOKUP(BY$4,Transactions!$C$39:$N$42,8,FALSE),0)&gt;BT141,VLOOKUP(BY$4,Transactions!$C$5:$M$23,5,FALSE),VLOOKUP(BY$4,Transactions!$C$5:$M$23,5,FALSE)-IFERROR(VLOOKUP(BY$4,Transactions!$C$39:$N$42,5,FALSE),0)))</f>
        <v>11</v>
      </c>
      <c r="CA141" s="315">
        <f t="shared" si="239"/>
        <v>43291</v>
      </c>
      <c r="CB141" s="88">
        <f>VLOOKUP(CA141,'Price Data'!$B$4:$AD$1048576,MATCH(CF$4,'Price Data'!$B$2:$AE$2,0),FALSE)</f>
        <v>217.98</v>
      </c>
      <c r="CC141" s="5">
        <f t="shared" si="208"/>
        <v>217.98</v>
      </c>
      <c r="CD141" s="79"/>
      <c r="CE141" s="212">
        <f>IF(CC141&gt;0,(CC141+SUM(CD$11:CD141))/CB$6-1,"N/A")</f>
        <v>-4.0819005118782004E-2</v>
      </c>
      <c r="CF141" s="344">
        <f>IF(VLOOKUP(CF$4,Transactions!$C$5:$M$23,7,FALSE)&gt;CA141,0,IF(IFERROR(VLOOKUP(CF$4,Transactions!$C$39:$N$42,8,FALSE),0)&gt;CA141,VLOOKUP(CF$4,Transactions!$C$5:$M$23,5,FALSE),VLOOKUP(CF$4,Transactions!$C$5:$M$23,5,FALSE)-IFERROR(VLOOKUP(CF$4,Transactions!$C$39:$N$42,5,FALSE),0)))</f>
        <v>6</v>
      </c>
      <c r="CH141" s="315">
        <f t="shared" si="240"/>
        <v>43291</v>
      </c>
      <c r="CI141" s="88">
        <f>VLOOKUP(CH141,'Price Data'!$B$4:$AD$1048576,MATCH(CM$4,'Price Data'!$B$2:$AE$2,0),FALSE)</f>
        <v>86.17</v>
      </c>
      <c r="CJ141" s="5">
        <f t="shared" si="209"/>
        <v>86.17</v>
      </c>
      <c r="CK141" s="79"/>
      <c r="CL141" s="212">
        <f>IF(CJ141&gt;0,(CJ141+SUM(CK$11:CK141))/CI$6-1,"N/A")</f>
        <v>0.17046998098342847</v>
      </c>
      <c r="CM141" s="344">
        <f>IF(VLOOKUP(CM$4,Transactions!$C$5:$M$23,7,FALSE)&gt;CH141,0,IF(IFERROR(VLOOKUP(CM$4,Transactions!$C$39:$N$42,8,FALSE),0)&gt;CH141,VLOOKUP(CM$4,Transactions!$C$5:$M$23,5,FALSE),VLOOKUP(CM$4,Transactions!$C$5:$M$23,5,FALSE)-IFERROR(VLOOKUP(CM$4,Transactions!$C$39:$N$42,5,FALSE),0)))</f>
        <v>19</v>
      </c>
      <c r="CO141" s="315">
        <f t="shared" si="241"/>
        <v>43291</v>
      </c>
      <c r="CP141" s="88">
        <f>VLOOKUP(CO141,'Price Data'!$B$4:$AD$1048576,MATCH(CT$4,'Price Data'!$B$2:$AE$2,0),FALSE)</f>
        <v>140.68</v>
      </c>
      <c r="CQ141" s="5">
        <f t="shared" si="210"/>
        <v>140.68</v>
      </c>
      <c r="CR141" s="79"/>
      <c r="CS141" s="212">
        <f>IF(CQ141&gt;0,(CQ141+SUM(CR$11:CR141))/CP$6-1,"N/A")</f>
        <v>0.25738697045211811</v>
      </c>
      <c r="CT141" s="344">
        <f>IF(VLOOKUP(CT$4,Transactions!$C$5:$M$23,7,FALSE)&gt;CO141,0,IF(IFERROR(VLOOKUP(CT$4,Transactions!$C$39:$N$42,8,FALSE),0)&gt;CO141,VLOOKUP(CT$4,Transactions!$C$5:$M$23,5,FALSE),VLOOKUP(CT$4,Transactions!$C$5:$M$23,5,FALSE)-IFERROR(VLOOKUP(CT$4,Transactions!$C$39:$N$42,5,FALSE),0)))</f>
        <v>7</v>
      </c>
      <c r="CV141" s="315">
        <f t="shared" si="242"/>
        <v>43291</v>
      </c>
      <c r="CW141" s="88">
        <f>VLOOKUP(CV141,'Price Data'!$B$4:$AD$1048576,MATCH(DA$4,'Price Data'!$B$2:$AE$2,0),FALSE)</f>
        <v>197.63</v>
      </c>
      <c r="CX141" s="5">
        <f t="shared" si="211"/>
        <v>197.63</v>
      </c>
      <c r="CY141" s="79"/>
      <c r="CZ141" s="212">
        <f>IF(CX141&gt;0,(CX141+SUM(CY$11:CY141))/CW$6-1,"N/A")</f>
        <v>5.5137951198766633E-2</v>
      </c>
      <c r="DA141" s="344">
        <f>IF(VLOOKUP(DA$4,Transactions!$C$5:$M$23,7,FALSE)&gt;CV141,0,IF(IFERROR(VLOOKUP(DA$4,Transactions!$C$39:$N$42,8,FALSE),0)&gt;CV141,VLOOKUP(DA$4,Transactions!$C$5:$M$23,5,FALSE),VLOOKUP(DA$4,Transactions!$C$5:$M$23,5,FALSE)-IFERROR(VLOOKUP(DA$4,Transactions!$C$39:$N$42,5,FALSE),0)))</f>
        <v>9.4038062835574934</v>
      </c>
      <c r="DC141" s="315">
        <f t="shared" si="243"/>
        <v>43291</v>
      </c>
      <c r="DD141" s="88">
        <f>VLOOKUP(DC141,'Price Data'!$B$4:$AD$1048576,MATCH(DH$4,'Price Data'!$B$2:$AE$2,0),FALSE)</f>
        <v>166.32</v>
      </c>
      <c r="DE141" s="5">
        <f t="shared" si="212"/>
        <v>166.32</v>
      </c>
      <c r="DF141" s="79"/>
      <c r="DG141" s="212">
        <f>IF(DE141&gt;0,(DE141+SUM(DF$11:DF141))/DD$6-1,"N/A")</f>
        <v>5.9625719162926138E-2</v>
      </c>
      <c r="DH141" s="344">
        <f>IF(VLOOKUP(DH$4,Transactions!$C$5:$M$23,7,FALSE)&gt;DC141,0,IF(IFERROR(VLOOKUP(DH$4,Transactions!$C$39:$N$42,8,FALSE),0)&gt;DC141,VLOOKUP(DH$4,Transactions!$C$5:$M$23,5,FALSE),VLOOKUP(DH$4,Transactions!$C$5:$M$23,5,FALSE)-IFERROR(VLOOKUP(DH$4,Transactions!$C$39:$N$42,5,FALSE),0)))</f>
        <v>17.508490526540918</v>
      </c>
      <c r="DJ141" s="315">
        <f t="shared" si="244"/>
        <v>43291</v>
      </c>
      <c r="DK141" s="88">
        <f>VLOOKUP(DJ141,'Price Data'!$B$4:$AD$1048576,MATCH(DO$4,'Price Data'!$B$2:$AE$2,0),FALSE)</f>
        <v>235.66</v>
      </c>
      <c r="DL141" s="5">
        <f t="shared" si="213"/>
        <v>235.66</v>
      </c>
      <c r="DN141" s="212">
        <f>IF(DL141&gt;0,(DL141+SUM(DM$11:DM141))/DK$6-1,"N/A")</f>
        <v>-5.0823680307828023E-2</v>
      </c>
      <c r="DO141" s="344">
        <f>IF(VLOOKUP(DO$4,Transactions!$C$5:$M$23,7,FALSE)&gt;DJ141,0,IF(IFERROR(VLOOKUP(DO$4,Transactions!$C$39:$N$42,8,FALSE),0)&gt;DJ141,VLOOKUP(DO$4,Transactions!$C$5:$M$23,5,FALSE),VLOOKUP(DO$4,Transactions!$C$5:$M$23,5,FALSE)-IFERROR(VLOOKUP(DO$4,Transactions!$C$39:$N$42,5,FALSE),0)))</f>
        <v>8</v>
      </c>
      <c r="DQ141" s="315">
        <f t="shared" si="245"/>
        <v>43291</v>
      </c>
      <c r="DR141" s="88">
        <f>VLOOKUP(DQ141,'Price Data'!$B$4:$AD$1048576,MATCH(DV$4,'Price Data'!$B$2:$AE$2,0),FALSE)</f>
        <v>102.12</v>
      </c>
      <c r="DS141" s="5">
        <f t="shared" si="214"/>
        <v>102.12</v>
      </c>
      <c r="DT141" s="79"/>
      <c r="DU141" s="212">
        <f>IF(DS141&gt;0,(DS141+SUM(DT$11:DT141))/DR$6-1,"N/A")</f>
        <v>0.20364741641337392</v>
      </c>
      <c r="DV141" s="344">
        <f>IF(VLOOKUP(DV$4,Transactions!$C$5:$M$23,7,FALSE)&gt;DQ141,0,IF(IFERROR(VLOOKUP(DV$4,Transactions!$C$39:$N$42,8,FALSE),0)&gt;DQ141,VLOOKUP(DV$4,Transactions!$C$5:$M$23,5,FALSE),VLOOKUP(DV$4,Transactions!$C$5:$M$23,5,FALSE)-IFERROR(VLOOKUP(DV$4,Transactions!$C$39:$N$42,5,FALSE),0)))</f>
        <v>10</v>
      </c>
      <c r="DX141" s="315">
        <f t="shared" si="246"/>
        <v>43291</v>
      </c>
      <c r="DY141" s="88">
        <f>VLOOKUP(DX141,'Price Data'!$B$4:$AD$1048576,MATCH(EC$4,'Price Data'!$B$2:$AE$2,0),FALSE)</f>
        <v>77.569999999999993</v>
      </c>
      <c r="DZ141" s="5">
        <f t="shared" si="215"/>
        <v>0</v>
      </c>
      <c r="EA141" s="79"/>
      <c r="EB141" s="212" t="str">
        <f>IF(DZ141&gt;0,(DZ141+SUM(EA$11:EA141))/DY$6-1,"N/A")</f>
        <v>N/A</v>
      </c>
      <c r="EC141" s="344">
        <f>IF(VLOOKUP(EC$4,Transactions!$C$5:$M$23,7,FALSE)&gt;DX141,0,IF(IFERROR(VLOOKUP(EC$4,Transactions!$C$39:$N$42,8,FALSE),0)&gt;DX141,VLOOKUP(EC$4,Transactions!$C$5:$M$23,5,FALSE),VLOOKUP(EC$4,Transactions!$C$5:$M$23,5,FALSE)-IFERROR(VLOOKUP(EC$4,Transactions!$C$39:$N$42,5,FALSE),0)))</f>
        <v>0</v>
      </c>
      <c r="EF141" s="315">
        <f t="shared" si="247"/>
        <v>43291</v>
      </c>
      <c r="EG141" s="88">
        <f>VLOOKUP(EF141,'Price Data'!$B$4:$AD$1048576,MATCH(EK$4,'Price Data'!$B$2:$AE$2,0),FALSE)</f>
        <v>10.81</v>
      </c>
      <c r="EH141" s="5">
        <f t="shared" si="216"/>
        <v>10.81</v>
      </c>
      <c r="EI141" s="79"/>
      <c r="EJ141" s="212">
        <f>IF(EH141&gt;0,(EH141+SUM(EI$11:EI141))/EG$6-1,"N/A")</f>
        <v>9.1078066914498379E-3</v>
      </c>
      <c r="EK141" s="344">
        <f>IF(VLOOKUP(EK$4,Transactions!$C$26:$M$34,7,FALSE)&gt;EF141,0,IF(IFERROR(VLOOKUP(EK$4,Transactions!$C$45:$N178,8,FALSE),0)&gt;EF141,VLOOKUP(EK$4,Transactions!$C$26:$M$34,5,FALSE),VLOOKUP(EK$4,Transactions!$C$26:$M$34,5,FALSE)-IFERROR(VLOOKUP(EK$4,Transactions!$C$45:$N$47,5,FALSE),0)))</f>
        <v>181.2267657992565</v>
      </c>
      <c r="EM141" s="315">
        <f t="shared" si="248"/>
        <v>43291</v>
      </c>
      <c r="EN141" s="88">
        <f>VLOOKUP(EM141,'Price Data'!$B$4:$AD$1048576,MATCH(ER$4,'Price Data'!$B$2:$AE$2,0),FALSE)</f>
        <v>85.47</v>
      </c>
      <c r="EO141" s="5">
        <f t="shared" si="217"/>
        <v>85.47</v>
      </c>
      <c r="EP141" s="79"/>
      <c r="EQ141" s="212">
        <f>IF(EO141&gt;0,(EO141+SUM(EP$11:EP141))/EN$6-1,"N/A")</f>
        <v>4.515241806096526E-3</v>
      </c>
      <c r="ER141" s="344">
        <f>IF(VLOOKUP(ER$4,Transactions!$C$26:$M$34,7,FALSE)&gt;EM141,0,IF(IFERROR(VLOOKUP(ER$4,Transactions!$C$45:$N178,8,FALSE),0)&gt;EM141,VLOOKUP(ER$4,Transactions!$C$26:$M$34,5,FALSE),VLOOKUP(ER$4,Transactions!$C$26:$M$34,5,FALSE)-IFERROR(VLOOKUP(ER$4,Transactions!$C$45:$N$47,5,FALSE),0)))</f>
        <v>0</v>
      </c>
      <c r="ET141" s="315">
        <f t="shared" si="249"/>
        <v>43291</v>
      </c>
      <c r="EU141" s="88">
        <f>VLOOKUP(ET141,'Price Data'!$B$4:$AD$1048576,MATCH(EY$4,'Price Data'!$B$2:$AE$2,0),FALSE)</f>
        <v>83.6</v>
      </c>
      <c r="EV141" s="5">
        <f t="shared" si="218"/>
        <v>83.6</v>
      </c>
      <c r="EW141" s="79"/>
      <c r="EX141" s="212">
        <f>IF(EV141&gt;0,(EV141+SUM(EW$11:EW141))/EU$6-1,"N/A")</f>
        <v>-2.6833733836823637E-2</v>
      </c>
      <c r="EY141" s="344">
        <f>IF(VLOOKUP(EY$4,Transactions!$C$26:$M$34,7,FALSE)&gt;ET141,0,IF(IFERROR(VLOOKUP(EY$4,Transactions!$C$45:$N178,8,FALSE),0)&gt;ET141,VLOOKUP(EY$4,Transactions!$C$26:$M$34,5,FALSE),VLOOKUP(EY$4,Transactions!$C$26:$M$34,5,FALSE)-IFERROR(VLOOKUP(EY$4,Transactions!$C$45:$N$47,5,FALSE),0)))</f>
        <v>12.608879734523402</v>
      </c>
      <c r="FA141" s="315">
        <f t="shared" si="250"/>
        <v>43291</v>
      </c>
      <c r="FB141" s="88">
        <f>VLOOKUP(FA141,'Price Data'!$B$4:$AD$1048576,MATCH(FF$4,'Price Data'!$B$2:$AE$2,0),FALSE)</f>
        <v>49.87</v>
      </c>
      <c r="FC141" s="5">
        <f t="shared" si="219"/>
        <v>49.87</v>
      </c>
      <c r="FD141" s="79"/>
      <c r="FE141" s="212">
        <f>IF(FC141&gt;0,(FC141+SUM(FD$11:FD141))/FB$6-1,"N/A")</f>
        <v>-1.4257850594889931E-2</v>
      </c>
      <c r="FF141" s="344">
        <f>IF(VLOOKUP(FF$4,Transactions!$C$26:$M$34,7,FALSE)&gt;FA141,0,IF(IFERROR(VLOOKUP(FF$4,Transactions!$C$45:$N178,8,FALSE),0)&gt;FA141,VLOOKUP(FF$4,Transactions!$C$26:$M$34,5,FALSE),VLOOKUP(FF$4,Transactions!$C$26:$M$34,5,FALSE)-IFERROR(VLOOKUP(FF$4,Transactions!$C$45:$N$47,5,FALSE),0)))</f>
        <v>20.356738833625901</v>
      </c>
      <c r="FH141" s="315">
        <f t="shared" si="251"/>
        <v>43291</v>
      </c>
      <c r="FI141" s="88">
        <f>VLOOKUP(FH141,'Price Data'!$B$4:$AD$1048576,MATCH(FM$4,'Price Data'!$B$2:$AE$2,0),FALSE)</f>
        <v>24.215</v>
      </c>
      <c r="FJ141" s="5">
        <f t="shared" si="220"/>
        <v>24.215</v>
      </c>
      <c r="FK141" s="79"/>
      <c r="FL141" s="212">
        <f>IF(FJ141&gt;0,(FJ141+SUM(FK$11:FK141))/FI$6-1,"N/A")</f>
        <v>7.8028747433263046E-3</v>
      </c>
      <c r="FM141" s="344">
        <f>IF(VLOOKUP(FM$4,Transactions!$C$26:$M$34,7,FALSE)&gt;FH141,0,IF(IFERROR(VLOOKUP(FM$4,Transactions!$C$45:$N178,8,FALSE),0)&gt;FH141,VLOOKUP(FM$4,Transactions!$C$26:$M$34,5,FALSE),VLOOKUP(FM$4,Transactions!$C$26:$M$34,5,FALSE)-IFERROR(VLOOKUP(FM$4,Transactions!$C$45:$N$47,5,FALSE),0)))</f>
        <v>64.516221765913755</v>
      </c>
      <c r="FO141" s="315">
        <f t="shared" si="252"/>
        <v>43291</v>
      </c>
      <c r="FP141" s="88">
        <f>VLOOKUP(FO141,'Price Data'!$B$4:$AD$1048576,MATCH(FT$4,'Price Data'!$B$2:$AE$2,0),FALSE)</f>
        <v>102.27</v>
      </c>
      <c r="FQ141" s="5">
        <f t="shared" si="221"/>
        <v>102.27</v>
      </c>
      <c r="FR141" s="79"/>
      <c r="FS141" s="212">
        <f>IF(FQ141&gt;0,(FQ141+SUM(FR$11:FR141))/FP$6-1,"N/A")</f>
        <v>-2.0981339395661713E-2</v>
      </c>
      <c r="FT141" s="344">
        <f>IF(VLOOKUP(FT$4,Transactions!$C$26:$M$34,7,FALSE)&gt;FO141,0,IF(IFERROR(VLOOKUP(FT$4,Transactions!$C$45:$N178,8,FALSE),0)&gt;FO141,VLOOKUP(FT$4,Transactions!$C$26:$M$34,5,FALSE),VLOOKUP(FT$4,Transactions!$C$26:$M$34,5,FALSE)-IFERROR(VLOOKUP(FT$4,Transactions!$C$45:$N$47,5,FALSE),0)))</f>
        <v>4.6685611442644692</v>
      </c>
      <c r="FV141" s="315">
        <f t="shared" si="253"/>
        <v>43291</v>
      </c>
      <c r="FW141" s="88">
        <f>VLOOKUP(FV141,'Price Data'!$B$4:$AD$1048576,MATCH(GA$4,'Price Data'!$B$2:$AE$2,0),FALSE)</f>
        <v>108.75</v>
      </c>
      <c r="FX141" s="5">
        <f t="shared" si="222"/>
        <v>0</v>
      </c>
      <c r="FY141" s="79"/>
      <c r="FZ141" s="212" t="str">
        <f>IF(FX141&gt;0,(FX141+SUM(FY$11:FY141))/FW$6-1,"N/A")</f>
        <v>N/A</v>
      </c>
      <c r="GA141" s="344">
        <f>IF(VLOOKUP(GA$4,Transactions!$C$26:$M$34,7,FALSE)&gt;FV141,0,IF(IFERROR(VLOOKUP(GA$4,Transactions!$C$45:$N178,8,FALSE),0)&gt;FV141,VLOOKUP(GA$4,Transactions!$C$26:$M$34,5,FALSE),VLOOKUP(GA$4,Transactions!$C$26:$M$34,5,FALSE)-IFERROR(VLOOKUP(GA$4,Transactions!$C$45:$N$47,5,FALSE),0)))</f>
        <v>0</v>
      </c>
      <c r="GD141" s="315">
        <f t="shared" si="254"/>
        <v>43291</v>
      </c>
      <c r="GE141" s="88">
        <f>VLOOKUP(GD141,'Price Data'!$B$4:$AD$1048576,MATCH(GI$4,'Price Data'!$B$2:$AE$2,0),FALSE)</f>
        <v>1664.53</v>
      </c>
      <c r="GF141" s="5">
        <f t="shared" si="223"/>
        <v>1664.53</v>
      </c>
      <c r="GH141" s="212">
        <f>IF(GF141&gt;0,(GF141+SUM(GG$11:GG141))/GE$6-1,"N/A")</f>
        <v>5.1656273495201521E-2</v>
      </c>
      <c r="GI141" s="374">
        <v>0.5</v>
      </c>
      <c r="GK141" s="315">
        <f t="shared" si="255"/>
        <v>43291</v>
      </c>
      <c r="GL141" s="88">
        <f>VLOOKUP(GK141,'Price Data'!$B$4:$AD$1048576,MATCH(GP$4,'Price Data'!$B$2:$AE$2,0),FALSE)</f>
        <v>2135.87</v>
      </c>
      <c r="GM141" s="5">
        <f t="shared" si="226"/>
        <v>2135.87</v>
      </c>
      <c r="GN141" s="79"/>
      <c r="GO141" s="212">
        <f>IF(GM141&gt;0,(GM141+SUM(GN$11:GN141))/GL$6-1,"N/A")</f>
        <v>1.5412774251824413E-2</v>
      </c>
      <c r="GP141" s="374">
        <v>0.2</v>
      </c>
      <c r="GR141" s="315">
        <f t="shared" si="256"/>
        <v>43291</v>
      </c>
      <c r="GS141" s="88">
        <f>VLOOKUP(GR141,'Price Data'!$B$4:$AD$1048576,MATCH(GW$4,'Price Data'!$B$2:$AE$2,0),FALSE)</f>
        <v>2015.85</v>
      </c>
      <c r="GT141" s="5">
        <f t="shared" si="224"/>
        <v>2015.85</v>
      </c>
      <c r="GV141" s="212">
        <f>IF(GT141&gt;0,(GT141+SUM(GU$11:GU141))/GS$6-1,"N/A")</f>
        <v>-1.4914213949579036E-2</v>
      </c>
      <c r="GW141" s="374">
        <v>0.3</v>
      </c>
    </row>
    <row r="142" spans="1:205" x14ac:dyDescent="0.25">
      <c r="A142">
        <v>132</v>
      </c>
      <c r="B142" s="315">
        <f>'Price Data'!B136</f>
        <v>43292</v>
      </c>
      <c r="C142" s="200">
        <f t="shared" si="257"/>
        <v>20944.058864809405</v>
      </c>
      <c r="D142" s="200">
        <f t="shared" si="227"/>
        <v>0</v>
      </c>
      <c r="E142" s="200">
        <f t="shared" si="198"/>
        <v>6069.5997167798514</v>
      </c>
      <c r="F142" s="200">
        <f t="shared" si="228"/>
        <v>0</v>
      </c>
      <c r="I142" s="315">
        <f t="shared" si="229"/>
        <v>43292</v>
      </c>
      <c r="J142" s="88">
        <f>VLOOKUP(I142,'Price Data'!$B$4:$AD$1048576,MATCH(N$4,'Price Data'!$B$2:$AE$2,0),FALSE)</f>
        <v>67.3</v>
      </c>
      <c r="K142" s="5">
        <f t="shared" si="225"/>
        <v>0</v>
      </c>
      <c r="M142" s="212" t="str">
        <f>IF(K142&gt;0,(K142+SUM(L$11:L142))/J$6-1,"N/A")</f>
        <v>N/A</v>
      </c>
      <c r="N142" s="344">
        <f>IF(VLOOKUP(N$4,Transactions!$C$5:$M$23,7,FALSE)&gt;I142,0,IF(IFERROR(VLOOKUP(N$4,Transactions!$C$39:$N$42,8,FALSE),0)&gt;I142,VLOOKUP(N$4,Transactions!$C$5:$M$23,5,FALSE),VLOOKUP(N$4,Transactions!$C$5:$M$23,5,FALSE)-IFERROR(VLOOKUP(N$4,Transactions!$C$39:$N$42,5,FALSE),0)))</f>
        <v>0</v>
      </c>
      <c r="P142" s="315">
        <f t="shared" si="230"/>
        <v>43292</v>
      </c>
      <c r="Q142" s="88">
        <f>VLOOKUP(P142,'Price Data'!$B$4:$AD$1048576,MATCH(U$4,'Price Data'!$B$2:$AE$2,0),FALSE)</f>
        <v>58.47</v>
      </c>
      <c r="R142" s="5">
        <f t="shared" si="199"/>
        <v>58.47</v>
      </c>
      <c r="T142" s="212">
        <f>IF(R142&gt;0,(R142+SUM(S$11:S142))/Q$6-1,"N/A")</f>
        <v>3.524229074889873E-2</v>
      </c>
      <c r="U142" s="344">
        <f>IF(VLOOKUP(U$4,Transactions!$C$5:$M$23,7,FALSE)&gt;P142,0,IF(IFERROR(VLOOKUP(U$4,Transactions!$C$39:$N$42,8,FALSE),0)&gt;P142,VLOOKUP(U$4,Transactions!$C$5:$M$23,5,FALSE),VLOOKUP(U$4,Transactions!$C$5:$M$23,5,FALSE)-IFERROR(VLOOKUP(U$4,Transactions!$C$39:$N$42,5,FALSE),0)))</f>
        <v>20</v>
      </c>
      <c r="W142" s="315">
        <f t="shared" si="231"/>
        <v>43292</v>
      </c>
      <c r="X142" s="88">
        <f>VLOOKUP(W142,'Price Data'!$B$4:$AD$1048576,MATCH(AB$4,'Price Data'!$B$2:$AE$2,0),FALSE)</f>
        <v>108.04</v>
      </c>
      <c r="Y142" s="5">
        <f t="shared" si="200"/>
        <v>108.04</v>
      </c>
      <c r="Z142" s="79"/>
      <c r="AA142" s="212">
        <f>IF(Y142&gt;0,(Y142+SUM(Z$11:Z142))/X$6-1,"N/A")</f>
        <v>8.005158218430708E-2</v>
      </c>
      <c r="AB142" s="344">
        <f>IF(VLOOKUP(AB$4,Transactions!$C$5:$M$23,7,FALSE)&gt;W142,0,IF(IFERROR(VLOOKUP(AB$4,Transactions!$C$39:$N$42,8,FALSE),0)&gt;W142,VLOOKUP(AB$4,Transactions!$C$5:$M$23,5,FALSE),VLOOKUP(AB$4,Transactions!$C$5:$M$23,5,FALSE)-IFERROR(VLOOKUP(AB$4,Transactions!$C$39:$N$42,5,FALSE),0)))</f>
        <v>12</v>
      </c>
      <c r="AD142" s="315">
        <f t="shared" si="232"/>
        <v>43292</v>
      </c>
      <c r="AE142" s="88">
        <f>VLOOKUP(AD142,'Price Data'!$B$4:$AD$1048576,MATCH(AI$4,'Price Data'!$B$2:$AE$2,0),FALSE)</f>
        <v>66</v>
      </c>
      <c r="AF142" s="5">
        <f t="shared" si="201"/>
        <v>66</v>
      </c>
      <c r="AG142" s="79"/>
      <c r="AH142" s="212">
        <f>IF(AF142&gt;0,(AF142+SUM(AG$11:AG142))/AE$6-1,"N/A")</f>
        <v>-9.090909090909105E-2</v>
      </c>
      <c r="AI142" s="344">
        <f>IF(VLOOKUP(AI$4,Transactions!$C$5:$M$23,7,FALSE)&gt;AD142,0,IF(IFERROR(VLOOKUP(AI$4,Transactions!$C$39:$N$42,8,FALSE),0)&gt;AD142,VLOOKUP(AI$4,Transactions!$C$5:$M$23,5,FALSE),VLOOKUP(AI$4,Transactions!$C$5:$M$23,5,FALSE)-IFERROR(VLOOKUP(AI$4,Transactions!$C$39:$N$42,5,FALSE),0)))</f>
        <v>16</v>
      </c>
      <c r="AK142" s="315">
        <f t="shared" si="233"/>
        <v>43292</v>
      </c>
      <c r="AL142" s="88">
        <f>VLOOKUP(AK142,'Price Data'!$B$4:$AD$1048576,MATCH(AP$4,'Price Data'!$B$2:$AE$2,0),FALSE)</f>
        <v>504.22</v>
      </c>
      <c r="AM142" s="5">
        <f t="shared" si="202"/>
        <v>504.22</v>
      </c>
      <c r="AN142" s="79"/>
      <c r="AO142" s="212">
        <f>IF(AM142&gt;0,(AM142+SUM(AN$11:AN142))/AL$6-1,"N/A")</f>
        <v>0.20956676102288552</v>
      </c>
      <c r="AP142" s="344">
        <f>IF(VLOOKUP(AP$4,Transactions!$C$5:$M$23,7,FALSE)&gt;AK142,0,IF(IFERROR(VLOOKUP(AP$4,Transactions!$C$39:$N$42,8,FALSE),0)&gt;AK142,VLOOKUP(AP$4,Transactions!$C$5:$M$23,5,FALSE),VLOOKUP(AP$4,Transactions!$C$5:$M$23,5,FALSE)-IFERROR(VLOOKUP(AP$4,Transactions!$C$39:$N$42,5,FALSE),0)))</f>
        <v>3</v>
      </c>
      <c r="AR142" s="315">
        <f t="shared" si="234"/>
        <v>43292</v>
      </c>
      <c r="AS142" s="88">
        <f>VLOOKUP(AR142,'Price Data'!$B$4:$AD$1048576,MATCH(AW$4,'Price Data'!$B$2:$AE$2,0),FALSE)</f>
        <v>94.96</v>
      </c>
      <c r="AT142" s="5">
        <f t="shared" si="203"/>
        <v>94.96</v>
      </c>
      <c r="AU142" s="79"/>
      <c r="AV142" s="212">
        <f>IF(AT142&gt;0,(AT142+SUM(AU$11:AU142))/AS$6-1,"N/A")</f>
        <v>1.181434599156117E-2</v>
      </c>
      <c r="AW142" s="344">
        <f>IF(VLOOKUP(AW$4,Transactions!$C$5:$M$23,7,FALSE)&gt;AR142,0,IF(IFERROR(VLOOKUP(AW$4,Transactions!$C$39:$N$42,8,FALSE),0)&gt;AR142,VLOOKUP(AW$4,Transactions!$C$5:$M$23,5,FALSE),VLOOKUP(AW$4,Transactions!$C$5:$M$23,5,FALSE)-IFERROR(VLOOKUP(AW$4,Transactions!$C$39:$N$42,5,FALSE),0)))</f>
        <v>10</v>
      </c>
      <c r="AY142" s="315">
        <f t="shared" si="235"/>
        <v>43292</v>
      </c>
      <c r="AZ142" s="88">
        <f>VLOOKUP(AY142,'Price Data'!$B$4:$AD$1048576,MATCH(BD$4,'Price Data'!$B$2:$AE$2,0),FALSE)</f>
        <v>145.25</v>
      </c>
      <c r="BA142" s="5">
        <f t="shared" si="204"/>
        <v>145.25</v>
      </c>
      <c r="BB142" s="79"/>
      <c r="BC142" s="212">
        <f>IF(BA142&gt;0,(BA142+SUM(BB$11:BB142))/AZ$6-1,"N/A")</f>
        <v>0.25323554788610858</v>
      </c>
      <c r="BD142" s="344">
        <f>IF(VLOOKUP(BD$4,Transactions!$C$5:$M$23,7,FALSE)&gt;AY142,0,IF(IFERROR(VLOOKUP(BD$4,Transactions!$C$39:$N$42,8,FALSE),0)&gt;AY142,VLOOKUP(BD$4,Transactions!$C$5:$M$23,5,FALSE),VLOOKUP(BD$4,Transactions!$C$5:$M$23,5,FALSE)-IFERROR(VLOOKUP(BD$4,Transactions!$C$39:$N$42,5,FALSE),0)))</f>
        <v>9</v>
      </c>
      <c r="BF142" s="315">
        <f t="shared" si="236"/>
        <v>43292</v>
      </c>
      <c r="BG142" s="88">
        <f>VLOOKUP(BF142,'Price Data'!$B$4:$AD$1048576,MATCH(BK$4,'Price Data'!$B$2:$AE$2,0),FALSE)</f>
        <v>55.75</v>
      </c>
      <c r="BH142" s="5">
        <f t="shared" si="205"/>
        <v>55.75</v>
      </c>
      <c r="BI142" s="79"/>
      <c r="BJ142" s="212">
        <f>IF(BH142&gt;0,(BH142+SUM(BI$11:BI142))/BG$6-1,"N/A")</f>
        <v>-7.0659268929503916E-2</v>
      </c>
      <c r="BK142" s="344">
        <f>IF(VLOOKUP(BK$4,Transactions!$C$5:$M$23,7,FALSE)&gt;BF142,0,IF(IFERROR(VLOOKUP(BK$4,Transactions!$C$39:$N$42,8,FALSE),0)&gt;BF142,VLOOKUP(BK$4,Transactions!$C$5:$M$23,5,FALSE),VLOOKUP(BK$4,Transactions!$C$5:$M$23,5,FALSE)-IFERROR(VLOOKUP(BK$4,Transactions!$C$39:$N$42,5,FALSE),0)))</f>
        <v>10</v>
      </c>
      <c r="BM142" s="315">
        <f t="shared" si="237"/>
        <v>43292</v>
      </c>
      <c r="BN142" s="88">
        <f>VLOOKUP(BM142,'Price Data'!$B$4:$AD$1048576,MATCH(BR$4,'Price Data'!$B$2:$AE$2,0),FALSE)</f>
        <v>45.2</v>
      </c>
      <c r="BO142" s="5">
        <f t="shared" si="206"/>
        <v>45.2</v>
      </c>
      <c r="BP142" s="79"/>
      <c r="BQ142" s="212">
        <f>IF(BO142&gt;0,(BO142+SUM(BP$11:BP142))/BN$6-1,"N/A")</f>
        <v>-0.10993740219092329</v>
      </c>
      <c r="BR142" s="344">
        <f>IF(VLOOKUP(BR$4,Transactions!$C$5:$M$23,7,FALSE)&gt;BM142,0,IF(IFERROR(VLOOKUP(BR$4,Transactions!$C$39:$N$42,8,FALSE),0)&gt;BM142,VLOOKUP(BR$4,Transactions!$C$5:$M$23,5,FALSE),VLOOKUP(BR$4,Transactions!$C$5:$M$23,5,FALSE)-IFERROR(VLOOKUP(BR$4,Transactions!$C$39:$N$42,5,FALSE),0)))</f>
        <v>12</v>
      </c>
      <c r="BT142" s="315">
        <f t="shared" si="238"/>
        <v>43292</v>
      </c>
      <c r="BU142" s="88">
        <f>VLOOKUP(BT142,'Price Data'!$B$4:$AD$1048576,MATCH(BY$4,'Price Data'!$B$2:$AE$2,0),FALSE)</f>
        <v>96.73</v>
      </c>
      <c r="BV142" s="5">
        <f t="shared" si="207"/>
        <v>96.73</v>
      </c>
      <c r="BW142" s="79"/>
      <c r="BX142" s="212">
        <f>IF(BV142&gt;0,(BV142+SUM(BW$11:BW142))/BU$6-1,"N/A")</f>
        <v>7.7456265815821324E-2</v>
      </c>
      <c r="BY142" s="344">
        <f>IF(VLOOKUP(BY$4,Transactions!$C$5:$M$23,7,FALSE)&gt;BT142,0,IF(IFERROR(VLOOKUP(BY$4,Transactions!$C$39:$N$42,8,FALSE),0)&gt;BT142,VLOOKUP(BY$4,Transactions!$C$5:$M$23,5,FALSE),VLOOKUP(BY$4,Transactions!$C$5:$M$23,5,FALSE)-IFERROR(VLOOKUP(BY$4,Transactions!$C$39:$N$42,5,FALSE),0)))</f>
        <v>11</v>
      </c>
      <c r="CA142" s="315">
        <f t="shared" si="239"/>
        <v>43292</v>
      </c>
      <c r="CB142" s="88">
        <f>VLOOKUP(CA142,'Price Data'!$B$4:$AD$1048576,MATCH(CF$4,'Price Data'!$B$2:$AE$2,0),FALSE)</f>
        <v>217.35</v>
      </c>
      <c r="CC142" s="5">
        <f t="shared" si="208"/>
        <v>217.35</v>
      </c>
      <c r="CD142" s="79"/>
      <c r="CE142" s="212">
        <f>IF(CC142&gt;0,(CC142+SUM(CD$11:CD142))/CB$6-1,"N/A")</f>
        <v>-4.3575272345452221E-2</v>
      </c>
      <c r="CF142" s="344">
        <f>IF(VLOOKUP(CF$4,Transactions!$C$5:$M$23,7,FALSE)&gt;CA142,0,IF(IFERROR(VLOOKUP(CF$4,Transactions!$C$39:$N$42,8,FALSE),0)&gt;CA142,VLOOKUP(CF$4,Transactions!$C$5:$M$23,5,FALSE),VLOOKUP(CF$4,Transactions!$C$5:$M$23,5,FALSE)-IFERROR(VLOOKUP(CF$4,Transactions!$C$39:$N$42,5,FALSE),0)))</f>
        <v>6</v>
      </c>
      <c r="CH142" s="315">
        <f t="shared" si="240"/>
        <v>43292</v>
      </c>
      <c r="CI142" s="88">
        <f>VLOOKUP(CH142,'Price Data'!$B$4:$AD$1048576,MATCH(CM$4,'Price Data'!$B$2:$AE$2,0),FALSE)</f>
        <v>86.25</v>
      </c>
      <c r="CJ142" s="5">
        <f t="shared" si="209"/>
        <v>86.25</v>
      </c>
      <c r="CK142" s="79"/>
      <c r="CL142" s="212">
        <f>IF(CJ142&gt;0,(CJ142+SUM(CK$11:CK142))/CI$6-1,"N/A")</f>
        <v>0.1715566422167889</v>
      </c>
      <c r="CM142" s="344">
        <f>IF(VLOOKUP(CM$4,Transactions!$C$5:$M$23,7,FALSE)&gt;CH142,0,IF(IFERROR(VLOOKUP(CM$4,Transactions!$C$39:$N$42,8,FALSE),0)&gt;CH142,VLOOKUP(CM$4,Transactions!$C$5:$M$23,5,FALSE),VLOOKUP(CM$4,Transactions!$C$5:$M$23,5,FALSE)-IFERROR(VLOOKUP(CM$4,Transactions!$C$39:$N$42,5,FALSE),0)))</f>
        <v>19</v>
      </c>
      <c r="CO142" s="315">
        <f t="shared" si="241"/>
        <v>43292</v>
      </c>
      <c r="CP142" s="88">
        <f>VLOOKUP(CO142,'Price Data'!$B$4:$AD$1048576,MATCH(CT$4,'Price Data'!$B$2:$AE$2,0),FALSE)</f>
        <v>137.21</v>
      </c>
      <c r="CQ142" s="5">
        <f t="shared" si="210"/>
        <v>137.21</v>
      </c>
      <c r="CR142" s="79"/>
      <c r="CS142" s="212">
        <f>IF(CQ142&gt;0,(CQ142+SUM(CR$11:CR142))/CP$6-1,"N/A")</f>
        <v>0.22650409398362403</v>
      </c>
      <c r="CT142" s="344">
        <f>IF(VLOOKUP(CT$4,Transactions!$C$5:$M$23,7,FALSE)&gt;CO142,0,IF(IFERROR(VLOOKUP(CT$4,Transactions!$C$39:$N$42,8,FALSE),0)&gt;CO142,VLOOKUP(CT$4,Transactions!$C$5:$M$23,5,FALSE),VLOOKUP(CT$4,Transactions!$C$5:$M$23,5,FALSE)-IFERROR(VLOOKUP(CT$4,Transactions!$C$39:$N$42,5,FALSE),0)))</f>
        <v>7</v>
      </c>
      <c r="CV142" s="315">
        <f t="shared" si="242"/>
        <v>43292</v>
      </c>
      <c r="CW142" s="88">
        <f>VLOOKUP(CV142,'Price Data'!$B$4:$AD$1048576,MATCH(DA$4,'Price Data'!$B$2:$AE$2,0),FALSE)</f>
        <v>194.85</v>
      </c>
      <c r="CX142" s="5">
        <f t="shared" si="211"/>
        <v>194.85</v>
      </c>
      <c r="CY142" s="79"/>
      <c r="CZ142" s="212">
        <f>IF(CX142&gt;0,(CX142+SUM(CY$11:CY142))/CW$6-1,"N/A")</f>
        <v>4.0359364201796755E-2</v>
      </c>
      <c r="DA142" s="344">
        <f>IF(VLOOKUP(DA$4,Transactions!$C$5:$M$23,7,FALSE)&gt;CV142,0,IF(IFERROR(VLOOKUP(DA$4,Transactions!$C$39:$N$42,8,FALSE),0)&gt;CV142,VLOOKUP(DA$4,Transactions!$C$5:$M$23,5,FALSE),VLOOKUP(DA$4,Transactions!$C$5:$M$23,5,FALSE)-IFERROR(VLOOKUP(DA$4,Transactions!$C$39:$N$42,5,FALSE),0)))</f>
        <v>9.4038062835574934</v>
      </c>
      <c r="DC142" s="315">
        <f t="shared" si="243"/>
        <v>43292</v>
      </c>
      <c r="DD142" s="88">
        <f>VLOOKUP(DC142,'Price Data'!$B$4:$AD$1048576,MATCH(DH$4,'Price Data'!$B$2:$AE$2,0),FALSE)</f>
        <v>165.15</v>
      </c>
      <c r="DE142" s="5">
        <f t="shared" si="212"/>
        <v>165.15</v>
      </c>
      <c r="DF142" s="79"/>
      <c r="DG142" s="212">
        <f>IF(DE142&gt;0,(DE142+SUM(DF$11:DF142))/DD$6-1,"N/A")</f>
        <v>5.2228614781564264E-2</v>
      </c>
      <c r="DH142" s="344">
        <f>IF(VLOOKUP(DH$4,Transactions!$C$5:$M$23,7,FALSE)&gt;DC142,0,IF(IFERROR(VLOOKUP(DH$4,Transactions!$C$39:$N$42,8,FALSE),0)&gt;DC142,VLOOKUP(DH$4,Transactions!$C$5:$M$23,5,FALSE),VLOOKUP(DH$4,Transactions!$C$5:$M$23,5,FALSE)-IFERROR(VLOOKUP(DH$4,Transactions!$C$39:$N$42,5,FALSE),0)))</f>
        <v>17.508490526540918</v>
      </c>
      <c r="DJ142" s="315">
        <f t="shared" si="244"/>
        <v>43292</v>
      </c>
      <c r="DK142" s="88">
        <f>VLOOKUP(DJ142,'Price Data'!$B$4:$AD$1048576,MATCH(DO$4,'Price Data'!$B$2:$AE$2,0),FALSE)</f>
        <v>230.22</v>
      </c>
      <c r="DL142" s="5">
        <f t="shared" si="213"/>
        <v>230.22</v>
      </c>
      <c r="DN142" s="212">
        <f>IF(DL142&gt;0,(DL142+SUM(DM$11:DM142))/DK$6-1,"N/A")</f>
        <v>-7.2628161449356687E-2</v>
      </c>
      <c r="DO142" s="344">
        <f>IF(VLOOKUP(DO$4,Transactions!$C$5:$M$23,7,FALSE)&gt;DJ142,0,IF(IFERROR(VLOOKUP(DO$4,Transactions!$C$39:$N$42,8,FALSE),0)&gt;DJ142,VLOOKUP(DO$4,Transactions!$C$5:$M$23,5,FALSE),VLOOKUP(DO$4,Transactions!$C$5:$M$23,5,FALSE)-IFERROR(VLOOKUP(DO$4,Transactions!$C$39:$N$42,5,FALSE),0)))</f>
        <v>8</v>
      </c>
      <c r="DQ142" s="315">
        <f t="shared" si="245"/>
        <v>43292</v>
      </c>
      <c r="DR142" s="88">
        <f>VLOOKUP(DQ142,'Price Data'!$B$4:$AD$1048576,MATCH(DV$4,'Price Data'!$B$2:$AE$2,0),FALSE)</f>
        <v>101.98</v>
      </c>
      <c r="DS142" s="5">
        <f t="shared" si="214"/>
        <v>101.98</v>
      </c>
      <c r="DT142" s="79"/>
      <c r="DU142" s="212">
        <f>IF(DS142&gt;0,(DS142+SUM(DT$11:DT142))/DR$6-1,"N/A")</f>
        <v>0.20201075520224454</v>
      </c>
      <c r="DV142" s="344">
        <f>IF(VLOOKUP(DV$4,Transactions!$C$5:$M$23,7,FALSE)&gt;DQ142,0,IF(IFERROR(VLOOKUP(DV$4,Transactions!$C$39:$N$42,8,FALSE),0)&gt;DQ142,VLOOKUP(DV$4,Transactions!$C$5:$M$23,5,FALSE),VLOOKUP(DV$4,Transactions!$C$5:$M$23,5,FALSE)-IFERROR(VLOOKUP(DV$4,Transactions!$C$39:$N$42,5,FALSE),0)))</f>
        <v>10</v>
      </c>
      <c r="DX142" s="315">
        <f t="shared" si="246"/>
        <v>43292</v>
      </c>
      <c r="DY142" s="88">
        <f>VLOOKUP(DX142,'Price Data'!$B$4:$AD$1048576,MATCH(EC$4,'Price Data'!$B$2:$AE$2,0),FALSE)</f>
        <v>77.36</v>
      </c>
      <c r="DZ142" s="5">
        <f t="shared" si="215"/>
        <v>0</v>
      </c>
      <c r="EA142" s="79"/>
      <c r="EB142" s="212" t="str">
        <f>IF(DZ142&gt;0,(DZ142+SUM(EA$11:EA142))/DY$6-1,"N/A")</f>
        <v>N/A</v>
      </c>
      <c r="EC142" s="344">
        <f>IF(VLOOKUP(EC$4,Transactions!$C$5:$M$23,7,FALSE)&gt;DX142,0,IF(IFERROR(VLOOKUP(EC$4,Transactions!$C$39:$N$42,8,FALSE),0)&gt;DX142,VLOOKUP(EC$4,Transactions!$C$5:$M$23,5,FALSE),VLOOKUP(EC$4,Transactions!$C$5:$M$23,5,FALSE)-IFERROR(VLOOKUP(EC$4,Transactions!$C$39:$N$42,5,FALSE),0)))</f>
        <v>0</v>
      </c>
      <c r="EF142" s="315">
        <f t="shared" si="247"/>
        <v>43292</v>
      </c>
      <c r="EG142" s="88">
        <f>VLOOKUP(EF142,'Price Data'!$B$4:$AD$1048576,MATCH(EK$4,'Price Data'!$B$2:$AE$2,0),FALSE)</f>
        <v>10.8</v>
      </c>
      <c r="EH142" s="5">
        <f t="shared" si="216"/>
        <v>10.8</v>
      </c>
      <c r="EI142" s="79"/>
      <c r="EJ142" s="212">
        <f>IF(EH142&gt;0,(EH142+SUM(EI$11:EI142))/EG$6-1,"N/A")</f>
        <v>8.1784386617100857E-3</v>
      </c>
      <c r="EK142" s="344">
        <f>IF(VLOOKUP(EK$4,Transactions!$C$26:$M$34,7,FALSE)&gt;EF142,0,IF(IFERROR(VLOOKUP(EK$4,Transactions!$C$45:$N179,8,FALSE),0)&gt;EF142,VLOOKUP(EK$4,Transactions!$C$26:$M$34,5,FALSE),VLOOKUP(EK$4,Transactions!$C$26:$M$34,5,FALSE)-IFERROR(VLOOKUP(EK$4,Transactions!$C$45:$N$47,5,FALSE),0)))</f>
        <v>181.2267657992565</v>
      </c>
      <c r="EM142" s="315">
        <f t="shared" si="248"/>
        <v>43292</v>
      </c>
      <c r="EN142" s="88">
        <f>VLOOKUP(EM142,'Price Data'!$B$4:$AD$1048576,MATCH(ER$4,'Price Data'!$B$2:$AE$2,0),FALSE)</f>
        <v>85.34</v>
      </c>
      <c r="EO142" s="5">
        <f t="shared" si="217"/>
        <v>85.34</v>
      </c>
      <c r="EP142" s="79"/>
      <c r="EQ142" s="212">
        <f>IF(EO142&gt;0,(EO142+SUM(EP$11:EP142))/EN$6-1,"N/A")</f>
        <v>3.0254412101764494E-3</v>
      </c>
      <c r="ER142" s="344">
        <f>IF(VLOOKUP(ER$4,Transactions!$C$26:$M$34,7,FALSE)&gt;EM142,0,IF(IFERROR(VLOOKUP(ER$4,Transactions!$C$45:$N179,8,FALSE),0)&gt;EM142,VLOOKUP(ER$4,Transactions!$C$26:$M$34,5,FALSE),VLOOKUP(ER$4,Transactions!$C$26:$M$34,5,FALSE)-IFERROR(VLOOKUP(ER$4,Transactions!$C$45:$N$47,5,FALSE),0)))</f>
        <v>0</v>
      </c>
      <c r="ET142" s="315">
        <f t="shared" si="249"/>
        <v>43292</v>
      </c>
      <c r="EU142" s="88">
        <f>VLOOKUP(ET142,'Price Data'!$B$4:$AD$1048576,MATCH(EY$4,'Price Data'!$B$2:$AE$2,0),FALSE)</f>
        <v>83.7</v>
      </c>
      <c r="EV142" s="5">
        <f t="shared" si="218"/>
        <v>83.7</v>
      </c>
      <c r="EW142" s="79"/>
      <c r="EX142" s="212">
        <f>IF(EV142&gt;0,(EV142+SUM(EW$11:EW142))/EU$6-1,"N/A")</f>
        <v>-2.5689438150818256E-2</v>
      </c>
      <c r="EY142" s="344">
        <f>IF(VLOOKUP(EY$4,Transactions!$C$26:$M$34,7,FALSE)&gt;ET142,0,IF(IFERROR(VLOOKUP(EY$4,Transactions!$C$45:$N179,8,FALSE),0)&gt;ET142,VLOOKUP(EY$4,Transactions!$C$26:$M$34,5,FALSE),VLOOKUP(EY$4,Transactions!$C$26:$M$34,5,FALSE)-IFERROR(VLOOKUP(EY$4,Transactions!$C$45:$N$47,5,FALSE),0)))</f>
        <v>12.608879734523402</v>
      </c>
      <c r="FA142" s="315">
        <f t="shared" si="250"/>
        <v>43292</v>
      </c>
      <c r="FB142" s="88">
        <f>VLOOKUP(FA142,'Price Data'!$B$4:$AD$1048576,MATCH(FF$4,'Price Data'!$B$2:$AE$2,0),FALSE)</f>
        <v>49.94</v>
      </c>
      <c r="FC142" s="5">
        <f t="shared" si="219"/>
        <v>49.94</v>
      </c>
      <c r="FD142" s="79"/>
      <c r="FE142" s="212">
        <f>IF(FC142&gt;0,(FC142+SUM(FD$11:FD142))/FB$6-1,"N/A")</f>
        <v>-1.2892529744490067E-2</v>
      </c>
      <c r="FF142" s="344">
        <f>IF(VLOOKUP(FF$4,Transactions!$C$26:$M$34,7,FALSE)&gt;FA142,0,IF(IFERROR(VLOOKUP(FF$4,Transactions!$C$45:$N179,8,FALSE),0)&gt;FA142,VLOOKUP(FF$4,Transactions!$C$26:$M$34,5,FALSE),VLOOKUP(FF$4,Transactions!$C$26:$M$34,5,FALSE)-IFERROR(VLOOKUP(FF$4,Transactions!$C$45:$N$47,5,FALSE),0)))</f>
        <v>20.356738833625901</v>
      </c>
      <c r="FH142" s="315">
        <f t="shared" si="251"/>
        <v>43292</v>
      </c>
      <c r="FI142" s="88">
        <f>VLOOKUP(FH142,'Price Data'!$B$4:$AD$1048576,MATCH(FM$4,'Price Data'!$B$2:$AE$2,0),FALSE)</f>
        <v>24.21</v>
      </c>
      <c r="FJ142" s="5">
        <f t="shared" si="220"/>
        <v>24.21</v>
      </c>
      <c r="FK142" s="79"/>
      <c r="FL142" s="212">
        <f>IF(FJ142&gt;0,(FJ142+SUM(FK$11:FK142))/FI$6-1,"N/A")</f>
        <v>7.5975359342914661E-3</v>
      </c>
      <c r="FM142" s="344">
        <f>IF(VLOOKUP(FM$4,Transactions!$C$26:$M$34,7,FALSE)&gt;FH142,0,IF(IFERROR(VLOOKUP(FM$4,Transactions!$C$45:$N179,8,FALSE),0)&gt;FH142,VLOOKUP(FM$4,Transactions!$C$26:$M$34,5,FALSE),VLOOKUP(FM$4,Transactions!$C$26:$M$34,5,FALSE)-IFERROR(VLOOKUP(FM$4,Transactions!$C$45:$N$47,5,FALSE),0)))</f>
        <v>64.516221765913755</v>
      </c>
      <c r="FO142" s="315">
        <f t="shared" si="252"/>
        <v>43292</v>
      </c>
      <c r="FP142" s="88">
        <f>VLOOKUP(FO142,'Price Data'!$B$4:$AD$1048576,MATCH(FT$4,'Price Data'!$B$2:$AE$2,0),FALSE)</f>
        <v>102.48</v>
      </c>
      <c r="FQ142" s="5">
        <f t="shared" si="221"/>
        <v>102.48</v>
      </c>
      <c r="FR142" s="79"/>
      <c r="FS142" s="212">
        <f>IF(FQ142&gt;0,(FQ142+SUM(FR$11:FR142))/FP$6-1,"N/A")</f>
        <v>-1.8992137917969054E-2</v>
      </c>
      <c r="FT142" s="344">
        <f>IF(VLOOKUP(FT$4,Transactions!$C$26:$M$34,7,FALSE)&gt;FO142,0,IF(IFERROR(VLOOKUP(FT$4,Transactions!$C$45:$N179,8,FALSE),0)&gt;FO142,VLOOKUP(FT$4,Transactions!$C$26:$M$34,5,FALSE),VLOOKUP(FT$4,Transactions!$C$26:$M$34,5,FALSE)-IFERROR(VLOOKUP(FT$4,Transactions!$C$45:$N$47,5,FALSE),0)))</f>
        <v>4.6685611442644692</v>
      </c>
      <c r="FV142" s="315">
        <f t="shared" si="253"/>
        <v>43292</v>
      </c>
      <c r="FW142" s="88">
        <f>VLOOKUP(FV142,'Price Data'!$B$4:$AD$1048576,MATCH(GA$4,'Price Data'!$B$2:$AE$2,0),FALSE)</f>
        <v>108.3</v>
      </c>
      <c r="FX142" s="5">
        <f t="shared" si="222"/>
        <v>0</v>
      </c>
      <c r="FY142" s="79"/>
      <c r="FZ142" s="212" t="str">
        <f>IF(FX142&gt;0,(FX142+SUM(FY$11:FY142))/FW$6-1,"N/A")</f>
        <v>N/A</v>
      </c>
      <c r="GA142" s="344">
        <f>IF(VLOOKUP(GA$4,Transactions!$C$26:$M$34,7,FALSE)&gt;FV142,0,IF(IFERROR(VLOOKUP(GA$4,Transactions!$C$45:$N179,8,FALSE),0)&gt;FV142,VLOOKUP(GA$4,Transactions!$C$26:$M$34,5,FALSE),VLOOKUP(GA$4,Transactions!$C$26:$M$34,5,FALSE)-IFERROR(VLOOKUP(GA$4,Transactions!$C$45:$N$47,5,FALSE),0)))</f>
        <v>0</v>
      </c>
      <c r="GD142" s="315">
        <f t="shared" si="254"/>
        <v>43292</v>
      </c>
      <c r="GE142" s="88">
        <f>VLOOKUP(GD142,'Price Data'!$B$4:$AD$1048576,MATCH(GI$4,'Price Data'!$B$2:$AE$2,0),FALSE)</f>
        <v>1652.864</v>
      </c>
      <c r="GF142" s="5">
        <f t="shared" si="223"/>
        <v>1652.864</v>
      </c>
      <c r="GH142" s="212">
        <f>IF(GF142&gt;0,(GF142+SUM(GG$11:GG142))/GE$6-1,"N/A")</f>
        <v>4.4285651105340662E-2</v>
      </c>
      <c r="GI142" s="374">
        <v>0.5</v>
      </c>
      <c r="GK142" s="315">
        <f t="shared" si="255"/>
        <v>43292</v>
      </c>
      <c r="GL142" s="88">
        <f>VLOOKUP(GK142,'Price Data'!$B$4:$AD$1048576,MATCH(GP$4,'Price Data'!$B$2:$AE$2,0),FALSE)</f>
        <v>2117.3000000000002</v>
      </c>
      <c r="GM142" s="5">
        <f t="shared" si="226"/>
        <v>2117.3000000000002</v>
      </c>
      <c r="GN142" s="79"/>
      <c r="GO142" s="212">
        <f>IF(GM142&gt;0,(GM142+SUM(GN$11:GN142))/GL$6-1,"N/A")</f>
        <v>6.5844208324421505E-3</v>
      </c>
      <c r="GP142" s="374">
        <v>0.2</v>
      </c>
      <c r="GR142" s="315">
        <f t="shared" si="256"/>
        <v>43292</v>
      </c>
      <c r="GS142" s="88">
        <f>VLOOKUP(GR142,'Price Data'!$B$4:$AD$1048576,MATCH(GW$4,'Price Data'!$B$2:$AE$2,0),FALSE)</f>
        <v>2018.8</v>
      </c>
      <c r="GT142" s="5">
        <f t="shared" si="224"/>
        <v>2018.8</v>
      </c>
      <c r="GV142" s="212">
        <f>IF(GT142&gt;0,(GT142+SUM(GU$11:GU142))/GS$6-1,"N/A")</f>
        <v>-1.3472636913168134E-2</v>
      </c>
      <c r="GW142" s="374">
        <v>0.3</v>
      </c>
    </row>
    <row r="143" spans="1:205" x14ac:dyDescent="0.25">
      <c r="A143">
        <v>133</v>
      </c>
      <c r="B143" s="315">
        <f>'Price Data'!B137</f>
        <v>43293</v>
      </c>
      <c r="C143" s="200">
        <f t="shared" si="257"/>
        <v>21240.019472009251</v>
      </c>
      <c r="D143" s="200">
        <f t="shared" si="227"/>
        <v>9.6</v>
      </c>
      <c r="E143" s="200">
        <f t="shared" si="198"/>
        <v>6072.1847740872518</v>
      </c>
      <c r="F143" s="200">
        <f t="shared" si="228"/>
        <v>0</v>
      </c>
      <c r="I143" s="315">
        <f t="shared" si="229"/>
        <v>43293</v>
      </c>
      <c r="J143" s="88">
        <f>VLOOKUP(I143,'Price Data'!$B$4:$AD$1048576,MATCH(N$4,'Price Data'!$B$2:$AE$2,0),FALSE)</f>
        <v>67.989999999999995</v>
      </c>
      <c r="K143" s="5">
        <f t="shared" si="225"/>
        <v>0</v>
      </c>
      <c r="M143" s="212" t="str">
        <f>IF(K143&gt;0,(K143+SUM(L$11:L143))/J$6-1,"N/A")</f>
        <v>N/A</v>
      </c>
      <c r="N143" s="344">
        <f>IF(VLOOKUP(N$4,Transactions!$C$5:$M$23,7,FALSE)&gt;I143,0,IF(IFERROR(VLOOKUP(N$4,Transactions!$C$39:$N$42,8,FALSE),0)&gt;I143,VLOOKUP(N$4,Transactions!$C$5:$M$23,5,FALSE),VLOOKUP(N$4,Transactions!$C$5:$M$23,5,FALSE)-IFERROR(VLOOKUP(N$4,Transactions!$C$39:$N$42,5,FALSE),0)))</f>
        <v>0</v>
      </c>
      <c r="P143" s="315">
        <f t="shared" si="230"/>
        <v>43293</v>
      </c>
      <c r="Q143" s="88">
        <f>VLOOKUP(P143,'Price Data'!$B$4:$AD$1048576,MATCH(U$4,'Price Data'!$B$2:$AE$2,0),FALSE)</f>
        <v>58.61</v>
      </c>
      <c r="R143" s="5">
        <f t="shared" si="199"/>
        <v>58.61</v>
      </c>
      <c r="T143" s="212">
        <f>IF(R143&gt;0,(R143+SUM(S$11:S143))/Q$6-1,"N/A")</f>
        <v>3.7709251101321506E-2</v>
      </c>
      <c r="U143" s="344">
        <f>IF(VLOOKUP(U$4,Transactions!$C$5:$M$23,7,FALSE)&gt;P143,0,IF(IFERROR(VLOOKUP(U$4,Transactions!$C$39:$N$42,8,FALSE),0)&gt;P143,VLOOKUP(U$4,Transactions!$C$5:$M$23,5,FALSE),VLOOKUP(U$4,Transactions!$C$5:$M$23,5,FALSE)-IFERROR(VLOOKUP(U$4,Transactions!$C$39:$N$42,5,FALSE),0)))</f>
        <v>20</v>
      </c>
      <c r="W143" s="315">
        <f t="shared" si="231"/>
        <v>43293</v>
      </c>
      <c r="X143" s="88">
        <f>VLOOKUP(W143,'Price Data'!$B$4:$AD$1048576,MATCH(AB$4,'Price Data'!$B$2:$AE$2,0),FALSE)</f>
        <v>108.25</v>
      </c>
      <c r="Y143" s="5">
        <f t="shared" si="200"/>
        <v>108.25</v>
      </c>
      <c r="Z143" s="79"/>
      <c r="AA143" s="212">
        <f>IF(Y143&gt;0,(Y143+SUM(Z$11:Z143))/X$6-1,"N/A")</f>
        <v>8.2134708858248251E-2</v>
      </c>
      <c r="AB143" s="344">
        <f>IF(VLOOKUP(AB$4,Transactions!$C$5:$M$23,7,FALSE)&gt;W143,0,IF(IFERROR(VLOOKUP(AB$4,Transactions!$C$39:$N$42,8,FALSE),0)&gt;W143,VLOOKUP(AB$4,Transactions!$C$5:$M$23,5,FALSE),VLOOKUP(AB$4,Transactions!$C$5:$M$23,5,FALSE)-IFERROR(VLOOKUP(AB$4,Transactions!$C$39:$N$42,5,FALSE),0)))</f>
        <v>12</v>
      </c>
      <c r="AD143" s="315">
        <f t="shared" si="232"/>
        <v>43293</v>
      </c>
      <c r="AE143" s="88">
        <f>VLOOKUP(AD143,'Price Data'!$B$4:$AD$1048576,MATCH(AI$4,'Price Data'!$B$2:$AE$2,0),FALSE)</f>
        <v>65.959999999999994</v>
      </c>
      <c r="AF143" s="5">
        <f t="shared" si="201"/>
        <v>65.959999999999994</v>
      </c>
      <c r="AG143" s="79"/>
      <c r="AH143" s="212">
        <f>IF(AF143&gt;0,(AF143+SUM(AG$11:AG143))/AE$6-1,"N/A")</f>
        <v>-9.145756204579758E-2</v>
      </c>
      <c r="AI143" s="344">
        <f>IF(VLOOKUP(AI$4,Transactions!$C$5:$M$23,7,FALSE)&gt;AD143,0,IF(IFERROR(VLOOKUP(AI$4,Transactions!$C$39:$N$42,8,FALSE),0)&gt;AD143,VLOOKUP(AI$4,Transactions!$C$5:$M$23,5,FALSE),VLOOKUP(AI$4,Transactions!$C$5:$M$23,5,FALSE)-IFERROR(VLOOKUP(AI$4,Transactions!$C$39:$N$42,5,FALSE),0)))</f>
        <v>16</v>
      </c>
      <c r="AK143" s="315">
        <f t="shared" si="233"/>
        <v>43293</v>
      </c>
      <c r="AL143" s="88">
        <f>VLOOKUP(AK143,'Price Data'!$B$4:$AD$1048576,MATCH(AP$4,'Price Data'!$B$2:$AE$2,0),FALSE)</f>
        <v>525</v>
      </c>
      <c r="AM143" s="5">
        <f t="shared" si="202"/>
        <v>525</v>
      </c>
      <c r="AN143" s="79"/>
      <c r="AO143" s="212">
        <f>IF(AM143&gt;0,(AM143+SUM(AN$11:AN143))/AL$6-1,"N/A")</f>
        <v>0.25941563114714761</v>
      </c>
      <c r="AP143" s="344">
        <f>IF(VLOOKUP(AP$4,Transactions!$C$5:$M$23,7,FALSE)&gt;AK143,0,IF(IFERROR(VLOOKUP(AP$4,Transactions!$C$39:$N$42,8,FALSE),0)&gt;AK143,VLOOKUP(AP$4,Transactions!$C$5:$M$23,5,FALSE),VLOOKUP(AP$4,Transactions!$C$5:$M$23,5,FALSE)-IFERROR(VLOOKUP(AP$4,Transactions!$C$39:$N$42,5,FALSE),0)))</f>
        <v>3</v>
      </c>
      <c r="AR143" s="315">
        <f t="shared" si="234"/>
        <v>43293</v>
      </c>
      <c r="AS143" s="88">
        <f>VLOOKUP(AR143,'Price Data'!$B$4:$AD$1048576,MATCH(AW$4,'Price Data'!$B$2:$AE$2,0),FALSE)</f>
        <v>95.61</v>
      </c>
      <c r="AT143" s="5">
        <f t="shared" si="203"/>
        <v>95.61</v>
      </c>
      <c r="AU143" s="79">
        <v>0.96</v>
      </c>
      <c r="AV143" s="212">
        <f>IF(AT143&gt;0,(AT143+SUM(AU$11:AU143))/AS$6-1,"N/A")</f>
        <v>2.8797468354430533E-2</v>
      </c>
      <c r="AW143" s="344">
        <f>IF(VLOOKUP(AW$4,Transactions!$C$5:$M$23,7,FALSE)&gt;AR143,0,IF(IFERROR(VLOOKUP(AW$4,Transactions!$C$39:$N$42,8,FALSE),0)&gt;AR143,VLOOKUP(AW$4,Transactions!$C$5:$M$23,5,FALSE),VLOOKUP(AW$4,Transactions!$C$5:$M$23,5,FALSE)-IFERROR(VLOOKUP(AW$4,Transactions!$C$39:$N$42,5,FALSE),0)))</f>
        <v>10</v>
      </c>
      <c r="AY143" s="315">
        <f t="shared" si="235"/>
        <v>43293</v>
      </c>
      <c r="AZ143" s="88">
        <f>VLOOKUP(AY143,'Price Data'!$B$4:$AD$1048576,MATCH(BD$4,'Price Data'!$B$2:$AE$2,0),FALSE)</f>
        <v>148.16</v>
      </c>
      <c r="BA143" s="5">
        <f t="shared" si="204"/>
        <v>148.16</v>
      </c>
      <c r="BB143" s="79"/>
      <c r="BC143" s="212">
        <f>IF(BA143&gt;0,(BA143+SUM(BB$11:BB143))/AZ$6-1,"N/A")</f>
        <v>0.27834339948231235</v>
      </c>
      <c r="BD143" s="344">
        <f>IF(VLOOKUP(BD$4,Transactions!$C$5:$M$23,7,FALSE)&gt;AY143,0,IF(IFERROR(VLOOKUP(BD$4,Transactions!$C$39:$N$42,8,FALSE),0)&gt;AY143,VLOOKUP(BD$4,Transactions!$C$5:$M$23,5,FALSE),VLOOKUP(BD$4,Transactions!$C$5:$M$23,5,FALSE)-IFERROR(VLOOKUP(BD$4,Transactions!$C$39:$N$42,5,FALSE),0)))</f>
        <v>9</v>
      </c>
      <c r="BF143" s="315">
        <f t="shared" si="236"/>
        <v>43293</v>
      </c>
      <c r="BG143" s="88">
        <f>VLOOKUP(BF143,'Price Data'!$B$4:$AD$1048576,MATCH(BK$4,'Price Data'!$B$2:$AE$2,0),FALSE)</f>
        <v>56.81</v>
      </c>
      <c r="BH143" s="5">
        <f t="shared" si="205"/>
        <v>56.81</v>
      </c>
      <c r="BI143" s="79"/>
      <c r="BJ143" s="212">
        <f>IF(BH143&gt;0,(BH143+SUM(BI$11:BI143))/BG$6-1,"N/A")</f>
        <v>-5.3361618798955512E-2</v>
      </c>
      <c r="BK143" s="344">
        <f>IF(VLOOKUP(BK$4,Transactions!$C$5:$M$23,7,FALSE)&gt;BF143,0,IF(IFERROR(VLOOKUP(BK$4,Transactions!$C$39:$N$42,8,FALSE),0)&gt;BF143,VLOOKUP(BK$4,Transactions!$C$5:$M$23,5,FALSE),VLOOKUP(BK$4,Transactions!$C$5:$M$23,5,FALSE)-IFERROR(VLOOKUP(BK$4,Transactions!$C$39:$N$42,5,FALSE),0)))</f>
        <v>10</v>
      </c>
      <c r="BM143" s="315">
        <f t="shared" si="237"/>
        <v>43293</v>
      </c>
      <c r="BN143" s="88">
        <f>VLOOKUP(BM143,'Price Data'!$B$4:$AD$1048576,MATCH(BR$4,'Price Data'!$B$2:$AE$2,0),FALSE)</f>
        <v>45.68</v>
      </c>
      <c r="BO143" s="5">
        <f t="shared" si="206"/>
        <v>45.68</v>
      </c>
      <c r="BP143" s="79"/>
      <c r="BQ143" s="212">
        <f>IF(BO143&gt;0,(BO143+SUM(BP$11:BP143))/BN$6-1,"N/A")</f>
        <v>-0.10054773082942103</v>
      </c>
      <c r="BR143" s="344">
        <f>IF(VLOOKUP(BR$4,Transactions!$C$5:$M$23,7,FALSE)&gt;BM143,0,IF(IFERROR(VLOOKUP(BR$4,Transactions!$C$39:$N$42,8,FALSE),0)&gt;BM143,VLOOKUP(BR$4,Transactions!$C$5:$M$23,5,FALSE),VLOOKUP(BR$4,Transactions!$C$5:$M$23,5,FALSE)-IFERROR(VLOOKUP(BR$4,Transactions!$C$39:$N$42,5,FALSE),0)))</f>
        <v>12</v>
      </c>
      <c r="BT143" s="315">
        <f t="shared" si="238"/>
        <v>43293</v>
      </c>
      <c r="BU143" s="88">
        <f>VLOOKUP(BT143,'Price Data'!$B$4:$AD$1048576,MATCH(BY$4,'Price Data'!$B$2:$AE$2,0),FALSE)</f>
        <v>97.4</v>
      </c>
      <c r="BV143" s="5">
        <f t="shared" si="207"/>
        <v>97.4</v>
      </c>
      <c r="BW143" s="79"/>
      <c r="BX143" s="212">
        <f>IF(BV143&gt;0,(BV143+SUM(BW$11:BW143))/BU$6-1,"N/A")</f>
        <v>8.4827813840906652E-2</v>
      </c>
      <c r="BY143" s="344">
        <f>IF(VLOOKUP(BY$4,Transactions!$C$5:$M$23,7,FALSE)&gt;BT143,0,IF(IFERROR(VLOOKUP(BY$4,Transactions!$C$39:$N$42,8,FALSE),0)&gt;BT143,VLOOKUP(BY$4,Transactions!$C$5:$M$23,5,FALSE),VLOOKUP(BY$4,Transactions!$C$5:$M$23,5,FALSE)-IFERROR(VLOOKUP(BY$4,Transactions!$C$39:$N$42,5,FALSE),0)))</f>
        <v>11</v>
      </c>
      <c r="CA143" s="315">
        <f t="shared" si="239"/>
        <v>43293</v>
      </c>
      <c r="CB143" s="88">
        <f>VLOOKUP(CA143,'Price Data'!$B$4:$AD$1048576,MATCH(CF$4,'Price Data'!$B$2:$AE$2,0),FALSE)</f>
        <v>217.52</v>
      </c>
      <c r="CC143" s="5">
        <f t="shared" si="208"/>
        <v>217.52</v>
      </c>
      <c r="CD143" s="79"/>
      <c r="CE143" s="212">
        <f>IF(CC143&gt;0,(CC143+SUM(CD$11:CD143))/CB$6-1,"N/A")</f>
        <v>-4.2831517696985566E-2</v>
      </c>
      <c r="CF143" s="344">
        <f>IF(VLOOKUP(CF$4,Transactions!$C$5:$M$23,7,FALSE)&gt;CA143,0,IF(IFERROR(VLOOKUP(CF$4,Transactions!$C$39:$N$42,8,FALSE),0)&gt;CA143,VLOOKUP(CF$4,Transactions!$C$5:$M$23,5,FALSE),VLOOKUP(CF$4,Transactions!$C$5:$M$23,5,FALSE)-IFERROR(VLOOKUP(CF$4,Transactions!$C$39:$N$42,5,FALSE),0)))</f>
        <v>6</v>
      </c>
      <c r="CH143" s="315">
        <f t="shared" si="240"/>
        <v>43293</v>
      </c>
      <c r="CI143" s="88">
        <f>VLOOKUP(CH143,'Price Data'!$B$4:$AD$1048576,MATCH(CM$4,'Price Data'!$B$2:$AE$2,0),FALSE)</f>
        <v>89.13</v>
      </c>
      <c r="CJ143" s="5">
        <f t="shared" si="209"/>
        <v>89.13</v>
      </c>
      <c r="CK143" s="79"/>
      <c r="CL143" s="212">
        <f>IF(CJ143&gt;0,(CJ143+SUM(CK$11:CK143))/CI$6-1,"N/A")</f>
        <v>0.21067644661776685</v>
      </c>
      <c r="CM143" s="344">
        <f>IF(VLOOKUP(CM$4,Transactions!$C$5:$M$23,7,FALSE)&gt;CH143,0,IF(IFERROR(VLOOKUP(CM$4,Transactions!$C$39:$N$42,8,FALSE),0)&gt;CH143,VLOOKUP(CM$4,Transactions!$C$5:$M$23,5,FALSE),VLOOKUP(CM$4,Transactions!$C$5:$M$23,5,FALSE)-IFERROR(VLOOKUP(CM$4,Transactions!$C$39:$N$42,5,FALSE),0)))</f>
        <v>19</v>
      </c>
      <c r="CO143" s="315">
        <f t="shared" si="241"/>
        <v>43293</v>
      </c>
      <c r="CP143" s="88">
        <f>VLOOKUP(CO143,'Price Data'!$B$4:$AD$1048576,MATCH(CT$4,'Price Data'!$B$2:$AE$2,0),FALSE)</f>
        <v>140.22999999999999</v>
      </c>
      <c r="CQ143" s="5">
        <f t="shared" si="210"/>
        <v>140.22999999999999</v>
      </c>
      <c r="CR143" s="79"/>
      <c r="CS143" s="212">
        <f>IF(CQ143&gt;0,(CQ143+SUM(CR$11:CR143))/CP$6-1,"N/A")</f>
        <v>0.2533819864720539</v>
      </c>
      <c r="CT143" s="344">
        <f>IF(VLOOKUP(CT$4,Transactions!$C$5:$M$23,7,FALSE)&gt;CO143,0,IF(IFERROR(VLOOKUP(CT$4,Transactions!$C$39:$N$42,8,FALSE),0)&gt;CO143,VLOOKUP(CT$4,Transactions!$C$5:$M$23,5,FALSE),VLOOKUP(CT$4,Transactions!$C$5:$M$23,5,FALSE)-IFERROR(VLOOKUP(CT$4,Transactions!$C$39:$N$42,5,FALSE),0)))</f>
        <v>7</v>
      </c>
      <c r="CV143" s="315">
        <f t="shared" si="242"/>
        <v>43293</v>
      </c>
      <c r="CW143" s="88">
        <f>VLOOKUP(CV143,'Price Data'!$B$4:$AD$1048576,MATCH(DA$4,'Price Data'!$B$2:$AE$2,0),FALSE)</f>
        <v>198.13</v>
      </c>
      <c r="CX143" s="5">
        <f t="shared" si="211"/>
        <v>198.13</v>
      </c>
      <c r="CY143" s="79"/>
      <c r="CZ143" s="212">
        <f>IF(CX143&gt;0,(CX143+SUM(CY$11:CY143))/CW$6-1,"N/A")</f>
        <v>5.7795970442825917E-2</v>
      </c>
      <c r="DA143" s="344">
        <f>IF(VLOOKUP(DA$4,Transactions!$C$5:$M$23,7,FALSE)&gt;CV143,0,IF(IFERROR(VLOOKUP(DA$4,Transactions!$C$39:$N$42,8,FALSE),0)&gt;CV143,VLOOKUP(DA$4,Transactions!$C$5:$M$23,5,FALSE),VLOOKUP(DA$4,Transactions!$C$5:$M$23,5,FALSE)-IFERROR(VLOOKUP(DA$4,Transactions!$C$39:$N$42,5,FALSE),0)))</f>
        <v>9.4038062835574934</v>
      </c>
      <c r="DC143" s="315">
        <f t="shared" si="243"/>
        <v>43293</v>
      </c>
      <c r="DD143" s="88">
        <f>VLOOKUP(DC143,'Price Data'!$B$4:$AD$1048576,MATCH(DH$4,'Price Data'!$B$2:$AE$2,0),FALSE)</f>
        <v>166.46</v>
      </c>
      <c r="DE143" s="5">
        <f t="shared" si="212"/>
        <v>166.46</v>
      </c>
      <c r="DF143" s="79"/>
      <c r="DG143" s="212">
        <f>IF(DE143&gt;0,(DE143+SUM(DF$11:DF143))/DD$6-1,"N/A")</f>
        <v>6.0510842764114781E-2</v>
      </c>
      <c r="DH143" s="344">
        <f>IF(VLOOKUP(DH$4,Transactions!$C$5:$M$23,7,FALSE)&gt;DC143,0,IF(IFERROR(VLOOKUP(DH$4,Transactions!$C$39:$N$42,8,FALSE),0)&gt;DC143,VLOOKUP(DH$4,Transactions!$C$5:$M$23,5,FALSE),VLOOKUP(DH$4,Transactions!$C$5:$M$23,5,FALSE)-IFERROR(VLOOKUP(DH$4,Transactions!$C$39:$N$42,5,FALSE),0)))</f>
        <v>17.508490526540918</v>
      </c>
      <c r="DJ143" s="315">
        <f t="shared" si="244"/>
        <v>43293</v>
      </c>
      <c r="DK143" s="88">
        <f>VLOOKUP(DJ143,'Price Data'!$B$4:$AD$1048576,MATCH(DO$4,'Price Data'!$B$2:$AE$2,0),FALSE)</f>
        <v>232.69</v>
      </c>
      <c r="DL143" s="5">
        <f t="shared" si="213"/>
        <v>232.69</v>
      </c>
      <c r="DN143" s="212">
        <f>IF(DL143&gt;0,(DL143+SUM(DM$11:DM143))/DK$6-1,"N/A")</f>
        <v>-6.2727965048699375E-2</v>
      </c>
      <c r="DO143" s="344">
        <f>IF(VLOOKUP(DO$4,Transactions!$C$5:$M$23,7,FALSE)&gt;DJ143,0,IF(IFERROR(VLOOKUP(DO$4,Transactions!$C$39:$N$42,8,FALSE),0)&gt;DJ143,VLOOKUP(DO$4,Transactions!$C$5:$M$23,5,FALSE),VLOOKUP(DO$4,Transactions!$C$5:$M$23,5,FALSE)-IFERROR(VLOOKUP(DO$4,Transactions!$C$39:$N$42,5,FALSE),0)))</f>
        <v>8</v>
      </c>
      <c r="DQ143" s="315">
        <f t="shared" si="245"/>
        <v>43293</v>
      </c>
      <c r="DR143" s="88">
        <f>VLOOKUP(DQ143,'Price Data'!$B$4:$AD$1048576,MATCH(DV$4,'Price Data'!$B$2:$AE$2,0),FALSE)</f>
        <v>104.19</v>
      </c>
      <c r="DS143" s="5">
        <f t="shared" si="214"/>
        <v>104.19</v>
      </c>
      <c r="DT143" s="79"/>
      <c r="DU143" s="212">
        <f>IF(DS143&gt;0,(DS143+SUM(DT$11:DT143))/DR$6-1,"N/A")</f>
        <v>0.22784662146364276</v>
      </c>
      <c r="DV143" s="344">
        <f>IF(VLOOKUP(DV$4,Transactions!$C$5:$M$23,7,FALSE)&gt;DQ143,0,IF(IFERROR(VLOOKUP(DV$4,Transactions!$C$39:$N$42,8,FALSE),0)&gt;DQ143,VLOOKUP(DV$4,Transactions!$C$5:$M$23,5,FALSE),VLOOKUP(DV$4,Transactions!$C$5:$M$23,5,FALSE)-IFERROR(VLOOKUP(DV$4,Transactions!$C$39:$N$42,5,FALSE),0)))</f>
        <v>10</v>
      </c>
      <c r="DX143" s="315">
        <f t="shared" si="246"/>
        <v>43293</v>
      </c>
      <c r="DY143" s="88">
        <f>VLOOKUP(DX143,'Price Data'!$B$4:$AD$1048576,MATCH(EC$4,'Price Data'!$B$2:$AE$2,0),FALSE)</f>
        <v>77.37</v>
      </c>
      <c r="DZ143" s="5">
        <f t="shared" si="215"/>
        <v>0</v>
      </c>
      <c r="EA143" s="79"/>
      <c r="EB143" s="212" t="str">
        <f>IF(DZ143&gt;0,(DZ143+SUM(EA$11:EA143))/DY$6-1,"N/A")</f>
        <v>N/A</v>
      </c>
      <c r="EC143" s="344">
        <f>IF(VLOOKUP(EC$4,Transactions!$C$5:$M$23,7,FALSE)&gt;DX143,0,IF(IFERROR(VLOOKUP(EC$4,Transactions!$C$39:$N$42,8,FALSE),0)&gt;DX143,VLOOKUP(EC$4,Transactions!$C$5:$M$23,5,FALSE),VLOOKUP(EC$4,Transactions!$C$5:$M$23,5,FALSE)-IFERROR(VLOOKUP(EC$4,Transactions!$C$39:$N$42,5,FALSE),0)))</f>
        <v>0</v>
      </c>
      <c r="EF143" s="315">
        <f t="shared" si="247"/>
        <v>43293</v>
      </c>
      <c r="EG143" s="88">
        <f>VLOOKUP(EF143,'Price Data'!$B$4:$AD$1048576,MATCH(EK$4,'Price Data'!$B$2:$AE$2,0),FALSE)</f>
        <v>10.81</v>
      </c>
      <c r="EH143" s="5">
        <f t="shared" si="216"/>
        <v>10.81</v>
      </c>
      <c r="EI143" s="79"/>
      <c r="EJ143" s="212">
        <f>IF(EH143&gt;0,(EH143+SUM(EI$11:EI143))/EG$6-1,"N/A")</f>
        <v>9.1078066914498379E-3</v>
      </c>
      <c r="EK143" s="344">
        <f>IF(VLOOKUP(EK$4,Transactions!$C$26:$M$34,7,FALSE)&gt;EF143,0,IF(IFERROR(VLOOKUP(EK$4,Transactions!$C$45:$N180,8,FALSE),0)&gt;EF143,VLOOKUP(EK$4,Transactions!$C$26:$M$34,5,FALSE),VLOOKUP(EK$4,Transactions!$C$26:$M$34,5,FALSE)-IFERROR(VLOOKUP(EK$4,Transactions!$C$45:$N$47,5,FALSE),0)))</f>
        <v>181.2267657992565</v>
      </c>
      <c r="EM143" s="315">
        <f t="shared" si="248"/>
        <v>43293</v>
      </c>
      <c r="EN143" s="88">
        <f>VLOOKUP(EM143,'Price Data'!$B$4:$AD$1048576,MATCH(ER$4,'Price Data'!$B$2:$AE$2,0),FALSE)</f>
        <v>85.61</v>
      </c>
      <c r="EO143" s="5">
        <f t="shared" si="217"/>
        <v>85.61</v>
      </c>
      <c r="EP143" s="79"/>
      <c r="EQ143" s="212">
        <f>IF(EO143&gt;0,(EO143+SUM(EP$11:EP143))/EN$6-1,"N/A")</f>
        <v>6.1196424478568989E-3</v>
      </c>
      <c r="ER143" s="344">
        <f>IF(VLOOKUP(ER$4,Transactions!$C$26:$M$34,7,FALSE)&gt;EM143,0,IF(IFERROR(VLOOKUP(ER$4,Transactions!$C$45:$N180,8,FALSE),0)&gt;EM143,VLOOKUP(ER$4,Transactions!$C$26:$M$34,5,FALSE),VLOOKUP(ER$4,Transactions!$C$26:$M$34,5,FALSE)-IFERROR(VLOOKUP(ER$4,Transactions!$C$45:$N$47,5,FALSE),0)))</f>
        <v>0</v>
      </c>
      <c r="ET143" s="315">
        <f t="shared" si="249"/>
        <v>43293</v>
      </c>
      <c r="EU143" s="88">
        <f>VLOOKUP(ET143,'Price Data'!$B$4:$AD$1048576,MATCH(EY$4,'Price Data'!$B$2:$AE$2,0),FALSE)</f>
        <v>83.83</v>
      </c>
      <c r="EV143" s="5">
        <f t="shared" si="218"/>
        <v>83.83</v>
      </c>
      <c r="EW143" s="79"/>
      <c r="EX143" s="212">
        <f>IF(EV143&gt;0,(EV143+SUM(EW$11:EW143))/EU$6-1,"N/A")</f>
        <v>-2.4201853759011405E-2</v>
      </c>
      <c r="EY143" s="344">
        <f>IF(VLOOKUP(EY$4,Transactions!$C$26:$M$34,7,FALSE)&gt;ET143,0,IF(IFERROR(VLOOKUP(EY$4,Transactions!$C$45:$N180,8,FALSE),0)&gt;ET143,VLOOKUP(EY$4,Transactions!$C$26:$M$34,5,FALSE),VLOOKUP(EY$4,Transactions!$C$26:$M$34,5,FALSE)-IFERROR(VLOOKUP(EY$4,Transactions!$C$45:$N$47,5,FALSE),0)))</f>
        <v>12.608879734523402</v>
      </c>
      <c r="FA143" s="315">
        <f t="shared" si="250"/>
        <v>43293</v>
      </c>
      <c r="FB143" s="88">
        <f>VLOOKUP(FA143,'Price Data'!$B$4:$AD$1048576,MATCH(FF$4,'Price Data'!$B$2:$AE$2,0),FALSE)</f>
        <v>49.97</v>
      </c>
      <c r="FC143" s="5">
        <f t="shared" si="219"/>
        <v>49.97</v>
      </c>
      <c r="FD143" s="79"/>
      <c r="FE143" s="212">
        <f>IF(FC143&gt;0,(FC143+SUM(FD$11:FD143))/FB$6-1,"N/A")</f>
        <v>-1.2307392237175918E-2</v>
      </c>
      <c r="FF143" s="344">
        <f>IF(VLOOKUP(FF$4,Transactions!$C$26:$M$34,7,FALSE)&gt;FA143,0,IF(IFERROR(VLOOKUP(FF$4,Transactions!$C$45:$N180,8,FALSE),0)&gt;FA143,VLOOKUP(FF$4,Transactions!$C$26:$M$34,5,FALSE),VLOOKUP(FF$4,Transactions!$C$26:$M$34,5,FALSE)-IFERROR(VLOOKUP(FF$4,Transactions!$C$45:$N$47,5,FALSE),0)))</f>
        <v>20.356738833625901</v>
      </c>
      <c r="FH143" s="315">
        <f t="shared" si="251"/>
        <v>43293</v>
      </c>
      <c r="FI143" s="88">
        <f>VLOOKUP(FH143,'Price Data'!$B$4:$AD$1048576,MATCH(FM$4,'Price Data'!$B$2:$AE$2,0),FALSE)</f>
        <v>24.19</v>
      </c>
      <c r="FJ143" s="5">
        <f t="shared" si="220"/>
        <v>24.19</v>
      </c>
      <c r="FK143" s="79"/>
      <c r="FL143" s="212">
        <f>IF(FJ143&gt;0,(FJ143+SUM(FK$11:FK143))/FI$6-1,"N/A")</f>
        <v>6.7761806981518902E-3</v>
      </c>
      <c r="FM143" s="344">
        <f>IF(VLOOKUP(FM$4,Transactions!$C$26:$M$34,7,FALSE)&gt;FH143,0,IF(IFERROR(VLOOKUP(FM$4,Transactions!$C$45:$N180,8,FALSE),0)&gt;FH143,VLOOKUP(FM$4,Transactions!$C$26:$M$34,5,FALSE),VLOOKUP(FM$4,Transactions!$C$26:$M$34,5,FALSE)-IFERROR(VLOOKUP(FM$4,Transactions!$C$45:$N$47,5,FALSE),0)))</f>
        <v>64.516221765913755</v>
      </c>
      <c r="FO143" s="315">
        <f t="shared" si="252"/>
        <v>43293</v>
      </c>
      <c r="FP143" s="88">
        <f>VLOOKUP(FO143,'Price Data'!$B$4:$AD$1048576,MATCH(FT$4,'Price Data'!$B$2:$AE$2,0),FALSE)</f>
        <v>102.44</v>
      </c>
      <c r="FQ143" s="5">
        <f t="shared" si="221"/>
        <v>102.44</v>
      </c>
      <c r="FR143" s="79"/>
      <c r="FS143" s="212">
        <f>IF(FQ143&gt;0,(FQ143+SUM(FR$11:FR143))/FP$6-1,"N/A")</f>
        <v>-1.9371033437529661E-2</v>
      </c>
      <c r="FT143" s="344">
        <f>IF(VLOOKUP(FT$4,Transactions!$C$26:$M$34,7,FALSE)&gt;FO143,0,IF(IFERROR(VLOOKUP(FT$4,Transactions!$C$45:$N180,8,FALSE),0)&gt;FO143,VLOOKUP(FT$4,Transactions!$C$26:$M$34,5,FALSE),VLOOKUP(FT$4,Transactions!$C$26:$M$34,5,FALSE)-IFERROR(VLOOKUP(FT$4,Transactions!$C$45:$N$47,5,FALSE),0)))</f>
        <v>4.6685611442644692</v>
      </c>
      <c r="FV143" s="315">
        <f t="shared" si="253"/>
        <v>43293</v>
      </c>
      <c r="FW143" s="88">
        <f>VLOOKUP(FV143,'Price Data'!$B$4:$AD$1048576,MATCH(GA$4,'Price Data'!$B$2:$AE$2,0),FALSE)</f>
        <v>108.51</v>
      </c>
      <c r="FX143" s="5">
        <f t="shared" si="222"/>
        <v>0</v>
      </c>
      <c r="FY143" s="79"/>
      <c r="FZ143" s="212" t="str">
        <f>IF(FX143&gt;0,(FX143+SUM(FY$11:FY143))/FW$6-1,"N/A")</f>
        <v>N/A</v>
      </c>
      <c r="GA143" s="344">
        <f>IF(VLOOKUP(GA$4,Transactions!$C$26:$M$34,7,FALSE)&gt;FV143,0,IF(IFERROR(VLOOKUP(GA$4,Transactions!$C$45:$N180,8,FALSE),0)&gt;FV143,VLOOKUP(GA$4,Transactions!$C$26:$M$34,5,FALSE),VLOOKUP(GA$4,Transactions!$C$26:$M$34,5,FALSE)-IFERROR(VLOOKUP(GA$4,Transactions!$C$45:$N$47,5,FALSE),0)))</f>
        <v>0</v>
      </c>
      <c r="GD143" s="315">
        <f t="shared" si="254"/>
        <v>43293</v>
      </c>
      <c r="GE143" s="88">
        <f>VLOOKUP(GD143,'Price Data'!$B$4:$AD$1048576,MATCH(GI$4,'Price Data'!$B$2:$AE$2,0),FALSE)</f>
        <v>1666.28</v>
      </c>
      <c r="GF143" s="5">
        <f t="shared" si="223"/>
        <v>1666.28</v>
      </c>
      <c r="GH143" s="212">
        <f>IF(GF143&gt;0,(GF143+SUM(GG$11:GG143))/GE$6-1,"N/A")</f>
        <v>5.2761930034054272E-2</v>
      </c>
      <c r="GI143" s="374">
        <v>0.5</v>
      </c>
      <c r="GK143" s="315">
        <f t="shared" si="255"/>
        <v>43293</v>
      </c>
      <c r="GL143" s="88">
        <f>VLOOKUP(GK143,'Price Data'!$B$4:$AD$1048576,MATCH(GP$4,'Price Data'!$B$2:$AE$2,0),FALSE)</f>
        <v>2130.86</v>
      </c>
      <c r="GM143" s="5">
        <f t="shared" si="226"/>
        <v>2130.86</v>
      </c>
      <c r="GN143" s="79"/>
      <c r="GO143" s="212">
        <f>IF(GM143&gt;0,(GM143+SUM(GN$11:GN143))/GL$6-1,"N/A")</f>
        <v>1.3030972925432094E-2</v>
      </c>
      <c r="GP143" s="374">
        <v>0.2</v>
      </c>
      <c r="GR143" s="315">
        <f t="shared" si="256"/>
        <v>43293</v>
      </c>
      <c r="GS143" s="88">
        <f>VLOOKUP(GR143,'Price Data'!$B$4:$AD$1048576,MATCH(GW$4,'Price Data'!$B$2:$AE$2,0),FALSE)</f>
        <v>2018.74</v>
      </c>
      <c r="GT143" s="5">
        <f t="shared" si="224"/>
        <v>2018.74</v>
      </c>
      <c r="GV143" s="212">
        <f>IF(GT143&gt;0,(GT143+SUM(GU$11:GU143))/GS$6-1,"N/A")</f>
        <v>-1.3501957124078201E-2</v>
      </c>
      <c r="GW143" s="374">
        <v>0.3</v>
      </c>
    </row>
    <row r="144" spans="1:205" x14ac:dyDescent="0.25">
      <c r="A144">
        <v>134</v>
      </c>
      <c r="B144" s="315">
        <f>'Price Data'!B138</f>
        <v>43294</v>
      </c>
      <c r="C144" s="200">
        <f t="shared" si="257"/>
        <v>21270.446845779294</v>
      </c>
      <c r="D144" s="200">
        <f t="shared" si="227"/>
        <v>0</v>
      </c>
      <c r="E144" s="200">
        <f t="shared" si="198"/>
        <v>6077.3475982318696</v>
      </c>
      <c r="F144" s="200">
        <f t="shared" si="228"/>
        <v>0</v>
      </c>
      <c r="I144" s="315">
        <f t="shared" si="229"/>
        <v>43294</v>
      </c>
      <c r="J144" s="88">
        <f>VLOOKUP(I144,'Price Data'!$B$4:$AD$1048576,MATCH(N$4,'Price Data'!$B$2:$AE$2,0),FALSE)</f>
        <v>68.63</v>
      </c>
      <c r="K144" s="5">
        <f t="shared" si="225"/>
        <v>0</v>
      </c>
      <c r="M144" s="212" t="str">
        <f>IF(K144&gt;0,(K144+SUM(L$11:L144))/J$6-1,"N/A")</f>
        <v>N/A</v>
      </c>
      <c r="N144" s="344">
        <f>IF(VLOOKUP(N$4,Transactions!$C$5:$M$23,7,FALSE)&gt;I144,0,IF(IFERROR(VLOOKUP(N$4,Transactions!$C$39:$N$42,8,FALSE),0)&gt;I144,VLOOKUP(N$4,Transactions!$C$5:$M$23,5,FALSE),VLOOKUP(N$4,Transactions!$C$5:$M$23,5,FALSE)-IFERROR(VLOOKUP(N$4,Transactions!$C$39:$N$42,5,FALSE),0)))</f>
        <v>0</v>
      </c>
      <c r="P144" s="315">
        <f t="shared" si="230"/>
        <v>43294</v>
      </c>
      <c r="Q144" s="88">
        <f>VLOOKUP(P144,'Price Data'!$B$4:$AD$1048576,MATCH(U$4,'Price Data'!$B$2:$AE$2,0),FALSE)</f>
        <v>58.58</v>
      </c>
      <c r="R144" s="5">
        <f t="shared" si="199"/>
        <v>58.58</v>
      </c>
      <c r="T144" s="212">
        <f>IF(R144&gt;0,(R144+SUM(S$11:S144))/Q$6-1,"N/A")</f>
        <v>3.7180616740088102E-2</v>
      </c>
      <c r="U144" s="344">
        <f>IF(VLOOKUP(U$4,Transactions!$C$5:$M$23,7,FALSE)&gt;P144,0,IF(IFERROR(VLOOKUP(U$4,Transactions!$C$39:$N$42,8,FALSE),0)&gt;P144,VLOOKUP(U$4,Transactions!$C$5:$M$23,5,FALSE),VLOOKUP(U$4,Transactions!$C$5:$M$23,5,FALSE)-IFERROR(VLOOKUP(U$4,Transactions!$C$39:$N$42,5,FALSE),0)))</f>
        <v>20</v>
      </c>
      <c r="W144" s="315">
        <f t="shared" si="231"/>
        <v>43294</v>
      </c>
      <c r="X144" s="88">
        <f>VLOOKUP(W144,'Price Data'!$B$4:$AD$1048576,MATCH(AB$4,'Price Data'!$B$2:$AE$2,0),FALSE)</f>
        <v>110</v>
      </c>
      <c r="Y144" s="5">
        <f t="shared" si="200"/>
        <v>110</v>
      </c>
      <c r="Z144" s="79"/>
      <c r="AA144" s="212">
        <f>IF(Y144&gt;0,(Y144+SUM(Z$11:Z144))/X$6-1,"N/A")</f>
        <v>9.9494097807757198E-2</v>
      </c>
      <c r="AB144" s="344">
        <f>IF(VLOOKUP(AB$4,Transactions!$C$5:$M$23,7,FALSE)&gt;W144,0,IF(IFERROR(VLOOKUP(AB$4,Transactions!$C$39:$N$42,8,FALSE),0)&gt;W144,VLOOKUP(AB$4,Transactions!$C$5:$M$23,5,FALSE),VLOOKUP(AB$4,Transactions!$C$5:$M$23,5,FALSE)-IFERROR(VLOOKUP(AB$4,Transactions!$C$39:$N$42,5,FALSE),0)))</f>
        <v>12</v>
      </c>
      <c r="AD144" s="315">
        <f t="shared" si="232"/>
        <v>43294</v>
      </c>
      <c r="AE144" s="88">
        <f>VLOOKUP(AD144,'Price Data'!$B$4:$AD$1048576,MATCH(AI$4,'Price Data'!$B$2:$AE$2,0),FALSE)</f>
        <v>66.3</v>
      </c>
      <c r="AF144" s="5">
        <f t="shared" si="201"/>
        <v>66.3</v>
      </c>
      <c r="AG144" s="79"/>
      <c r="AH144" s="212">
        <f>IF(AF144&gt;0,(AF144+SUM(AG$11:AG144))/AE$6-1,"N/A")</f>
        <v>-8.6795557383792854E-2</v>
      </c>
      <c r="AI144" s="344">
        <f>IF(VLOOKUP(AI$4,Transactions!$C$5:$M$23,7,FALSE)&gt;AD144,0,IF(IFERROR(VLOOKUP(AI$4,Transactions!$C$39:$N$42,8,FALSE),0)&gt;AD144,VLOOKUP(AI$4,Transactions!$C$5:$M$23,5,FALSE),VLOOKUP(AI$4,Transactions!$C$5:$M$23,5,FALSE)-IFERROR(VLOOKUP(AI$4,Transactions!$C$39:$N$42,5,FALSE),0)))</f>
        <v>16</v>
      </c>
      <c r="AK144" s="315">
        <f t="shared" si="233"/>
        <v>43294</v>
      </c>
      <c r="AL144" s="88">
        <f>VLOOKUP(AK144,'Price Data'!$B$4:$AD$1048576,MATCH(AP$4,'Price Data'!$B$2:$AE$2,0),FALSE)</f>
        <v>524.34</v>
      </c>
      <c r="AM144" s="5">
        <f t="shared" si="202"/>
        <v>524.34</v>
      </c>
      <c r="AN144" s="79"/>
      <c r="AO144" s="212">
        <f>IF(AM144&gt;0,(AM144+SUM(AN$11:AN144))/AL$6-1,"N/A")</f>
        <v>0.25783236578227697</v>
      </c>
      <c r="AP144" s="344">
        <f>IF(VLOOKUP(AP$4,Transactions!$C$5:$M$23,7,FALSE)&gt;AK144,0,IF(IFERROR(VLOOKUP(AP$4,Transactions!$C$39:$N$42,8,FALSE),0)&gt;AK144,VLOOKUP(AP$4,Transactions!$C$5:$M$23,5,FALSE),VLOOKUP(AP$4,Transactions!$C$5:$M$23,5,FALSE)-IFERROR(VLOOKUP(AP$4,Transactions!$C$39:$N$42,5,FALSE),0)))</f>
        <v>3</v>
      </c>
      <c r="AR144" s="315">
        <f t="shared" si="234"/>
        <v>43294</v>
      </c>
      <c r="AS144" s="88">
        <f>VLOOKUP(AR144,'Price Data'!$B$4:$AD$1048576,MATCH(AW$4,'Price Data'!$B$2:$AE$2,0),FALSE)</f>
        <v>96.63</v>
      </c>
      <c r="AT144" s="5">
        <f t="shared" si="203"/>
        <v>96.63</v>
      </c>
      <c r="AU144" s="79"/>
      <c r="AV144" s="212">
        <f>IF(AT144&gt;0,(AT144+SUM(AU$11:AU144))/AS$6-1,"N/A")</f>
        <v>3.9556962025316444E-2</v>
      </c>
      <c r="AW144" s="344">
        <f>IF(VLOOKUP(AW$4,Transactions!$C$5:$M$23,7,FALSE)&gt;AR144,0,IF(IFERROR(VLOOKUP(AW$4,Transactions!$C$39:$N$42,8,FALSE),0)&gt;AR144,VLOOKUP(AW$4,Transactions!$C$5:$M$23,5,FALSE),VLOOKUP(AW$4,Transactions!$C$5:$M$23,5,FALSE)-IFERROR(VLOOKUP(AW$4,Transactions!$C$39:$N$42,5,FALSE),0)))</f>
        <v>10</v>
      </c>
      <c r="AY144" s="315">
        <f t="shared" si="235"/>
        <v>43294</v>
      </c>
      <c r="AZ144" s="88">
        <f>VLOOKUP(AY144,'Price Data'!$B$4:$AD$1048576,MATCH(BD$4,'Price Data'!$B$2:$AE$2,0),FALSE)</f>
        <v>147.61000000000001</v>
      </c>
      <c r="BA144" s="5">
        <f t="shared" si="204"/>
        <v>147.61000000000001</v>
      </c>
      <c r="BB144" s="79"/>
      <c r="BC144" s="212">
        <f>IF(BA144&gt;0,(BA144+SUM(BB$11:BB144))/AZ$6-1,"N/A")</f>
        <v>0.27359792924935289</v>
      </c>
      <c r="BD144" s="344">
        <f>IF(VLOOKUP(BD$4,Transactions!$C$5:$M$23,7,FALSE)&gt;AY144,0,IF(IFERROR(VLOOKUP(BD$4,Transactions!$C$39:$N$42,8,FALSE),0)&gt;AY144,VLOOKUP(BD$4,Transactions!$C$5:$M$23,5,FALSE),VLOOKUP(BD$4,Transactions!$C$5:$M$23,5,FALSE)-IFERROR(VLOOKUP(BD$4,Transactions!$C$39:$N$42,5,FALSE),0)))</f>
        <v>9</v>
      </c>
      <c r="BF144" s="315">
        <f t="shared" si="236"/>
        <v>43294</v>
      </c>
      <c r="BG144" s="88">
        <f>VLOOKUP(BF144,'Price Data'!$B$4:$AD$1048576,MATCH(BK$4,'Price Data'!$B$2:$AE$2,0),FALSE)</f>
        <v>56.86</v>
      </c>
      <c r="BH144" s="5">
        <f t="shared" si="205"/>
        <v>56.86</v>
      </c>
      <c r="BI144" s="79"/>
      <c r="BJ144" s="212">
        <f>IF(BH144&gt;0,(BH144+SUM(BI$11:BI144))/BG$6-1,"N/A")</f>
        <v>-5.2545691906005221E-2</v>
      </c>
      <c r="BK144" s="344">
        <f>IF(VLOOKUP(BK$4,Transactions!$C$5:$M$23,7,FALSE)&gt;BF144,0,IF(IFERROR(VLOOKUP(BK$4,Transactions!$C$39:$N$42,8,FALSE),0)&gt;BF144,VLOOKUP(BK$4,Transactions!$C$5:$M$23,5,FALSE),VLOOKUP(BK$4,Transactions!$C$5:$M$23,5,FALSE)-IFERROR(VLOOKUP(BK$4,Transactions!$C$39:$N$42,5,FALSE),0)))</f>
        <v>10</v>
      </c>
      <c r="BM144" s="315">
        <f t="shared" si="237"/>
        <v>43294</v>
      </c>
      <c r="BN144" s="88">
        <f>VLOOKUP(BM144,'Price Data'!$B$4:$AD$1048576,MATCH(BR$4,'Price Data'!$B$2:$AE$2,0),FALSE)</f>
        <v>46.13</v>
      </c>
      <c r="BO144" s="5">
        <f t="shared" si="206"/>
        <v>46.13</v>
      </c>
      <c r="BP144" s="79"/>
      <c r="BQ144" s="212">
        <f>IF(BO144&gt;0,(BO144+SUM(BP$11:BP144))/BN$6-1,"N/A")</f>
        <v>-9.1744913928012428E-2</v>
      </c>
      <c r="BR144" s="344">
        <f>IF(VLOOKUP(BR$4,Transactions!$C$5:$M$23,7,FALSE)&gt;BM144,0,IF(IFERROR(VLOOKUP(BR$4,Transactions!$C$39:$N$42,8,FALSE),0)&gt;BM144,VLOOKUP(BR$4,Transactions!$C$5:$M$23,5,FALSE),VLOOKUP(BR$4,Transactions!$C$5:$M$23,5,FALSE)-IFERROR(VLOOKUP(BR$4,Transactions!$C$39:$N$42,5,FALSE),0)))</f>
        <v>12</v>
      </c>
      <c r="BT144" s="315">
        <f t="shared" si="238"/>
        <v>43294</v>
      </c>
      <c r="BU144" s="88">
        <f>VLOOKUP(BT144,'Price Data'!$B$4:$AD$1048576,MATCH(BY$4,'Price Data'!$B$2:$AE$2,0),FALSE)</f>
        <v>96.52</v>
      </c>
      <c r="BV144" s="5">
        <f t="shared" si="207"/>
        <v>96.52</v>
      </c>
      <c r="BW144" s="79"/>
      <c r="BX144" s="212">
        <f>IF(BV144&gt;0,(BV144+SUM(BW$11:BW144))/BU$6-1,"N/A")</f>
        <v>7.5145780613928848E-2</v>
      </c>
      <c r="BY144" s="344">
        <f>IF(VLOOKUP(BY$4,Transactions!$C$5:$M$23,7,FALSE)&gt;BT144,0,IF(IFERROR(VLOOKUP(BY$4,Transactions!$C$39:$N$42,8,FALSE),0)&gt;BT144,VLOOKUP(BY$4,Transactions!$C$5:$M$23,5,FALSE),VLOOKUP(BY$4,Transactions!$C$5:$M$23,5,FALSE)-IFERROR(VLOOKUP(BY$4,Transactions!$C$39:$N$42,5,FALSE),0)))</f>
        <v>11</v>
      </c>
      <c r="CA144" s="315">
        <f t="shared" si="239"/>
        <v>43294</v>
      </c>
      <c r="CB144" s="88">
        <f>VLOOKUP(CA144,'Price Data'!$B$4:$AD$1048576,MATCH(CF$4,'Price Data'!$B$2:$AE$2,0),FALSE)</f>
        <v>215.5</v>
      </c>
      <c r="CC144" s="5">
        <f t="shared" si="208"/>
        <v>215.5</v>
      </c>
      <c r="CD144" s="79"/>
      <c r="CE144" s="212">
        <f>IF(CC144&gt;0,(CC144+SUM(CD$11:CD144))/CB$6-1,"N/A")</f>
        <v>-5.1669072931705862E-2</v>
      </c>
      <c r="CF144" s="344">
        <f>IF(VLOOKUP(CF$4,Transactions!$C$5:$M$23,7,FALSE)&gt;CA144,0,IF(IFERROR(VLOOKUP(CF$4,Transactions!$C$39:$N$42,8,FALSE),0)&gt;CA144,VLOOKUP(CF$4,Transactions!$C$5:$M$23,5,FALSE),VLOOKUP(CF$4,Transactions!$C$5:$M$23,5,FALSE)-IFERROR(VLOOKUP(CF$4,Transactions!$C$39:$N$42,5,FALSE),0)))</f>
        <v>6</v>
      </c>
      <c r="CH144" s="315">
        <f t="shared" si="240"/>
        <v>43294</v>
      </c>
      <c r="CI144" s="88">
        <f>VLOOKUP(CH144,'Price Data'!$B$4:$AD$1048576,MATCH(CM$4,'Price Data'!$B$2:$AE$2,0),FALSE)</f>
        <v>87.99</v>
      </c>
      <c r="CJ144" s="5">
        <f t="shared" si="209"/>
        <v>87.99</v>
      </c>
      <c r="CK144" s="79"/>
      <c r="CL144" s="212">
        <f>IF(CJ144&gt;0,(CJ144+SUM(CK$11:CK144))/CI$6-1,"N/A")</f>
        <v>0.1951915240423796</v>
      </c>
      <c r="CM144" s="344">
        <f>IF(VLOOKUP(CM$4,Transactions!$C$5:$M$23,7,FALSE)&gt;CH144,0,IF(IFERROR(VLOOKUP(CM$4,Transactions!$C$39:$N$42,8,FALSE),0)&gt;CH144,VLOOKUP(CM$4,Transactions!$C$5:$M$23,5,FALSE),VLOOKUP(CM$4,Transactions!$C$5:$M$23,5,FALSE)-IFERROR(VLOOKUP(CM$4,Transactions!$C$39:$N$42,5,FALSE),0)))</f>
        <v>19</v>
      </c>
      <c r="CO144" s="315">
        <f t="shared" si="241"/>
        <v>43294</v>
      </c>
      <c r="CP144" s="88">
        <f>VLOOKUP(CO144,'Price Data'!$B$4:$AD$1048576,MATCH(CT$4,'Price Data'!$B$2:$AE$2,0),FALSE)</f>
        <v>139.91</v>
      </c>
      <c r="CQ144" s="5">
        <f t="shared" si="210"/>
        <v>139.91</v>
      </c>
      <c r="CR144" s="79"/>
      <c r="CS144" s="212">
        <f>IF(CQ144&gt;0,(CQ144+SUM(CR$11:CR144))/CP$6-1,"N/A")</f>
        <v>0.25053399786400843</v>
      </c>
      <c r="CT144" s="344">
        <f>IF(VLOOKUP(CT$4,Transactions!$C$5:$M$23,7,FALSE)&gt;CO144,0,IF(IFERROR(VLOOKUP(CT$4,Transactions!$C$39:$N$42,8,FALSE),0)&gt;CO144,VLOOKUP(CT$4,Transactions!$C$5:$M$23,5,FALSE),VLOOKUP(CT$4,Transactions!$C$5:$M$23,5,FALSE)-IFERROR(VLOOKUP(CT$4,Transactions!$C$39:$N$42,5,FALSE),0)))</f>
        <v>7</v>
      </c>
      <c r="CV144" s="315">
        <f t="shared" si="242"/>
        <v>43294</v>
      </c>
      <c r="CW144" s="88">
        <f>VLOOKUP(CV144,'Price Data'!$B$4:$AD$1048576,MATCH(DA$4,'Price Data'!$B$2:$AE$2,0),FALSE)</f>
        <v>200.04</v>
      </c>
      <c r="CX144" s="5">
        <f t="shared" si="211"/>
        <v>200.04</v>
      </c>
      <c r="CY144" s="79"/>
      <c r="CZ144" s="212">
        <f>IF(CX144&gt;0,(CX144+SUM(CY$11:CY144))/CW$6-1,"N/A")</f>
        <v>6.7949603955132609E-2</v>
      </c>
      <c r="DA144" s="344">
        <f>IF(VLOOKUP(DA$4,Transactions!$C$5:$M$23,7,FALSE)&gt;CV144,0,IF(IFERROR(VLOOKUP(DA$4,Transactions!$C$39:$N$42,8,FALSE),0)&gt;CV144,VLOOKUP(DA$4,Transactions!$C$5:$M$23,5,FALSE),VLOOKUP(DA$4,Transactions!$C$5:$M$23,5,FALSE)-IFERROR(VLOOKUP(DA$4,Transactions!$C$39:$N$42,5,FALSE),0)))</f>
        <v>9.4038062835574934</v>
      </c>
      <c r="DC144" s="315">
        <f t="shared" si="243"/>
        <v>43294</v>
      </c>
      <c r="DD144" s="88">
        <f>VLOOKUP(DC144,'Price Data'!$B$4:$AD$1048576,MATCH(DH$4,'Price Data'!$B$2:$AE$2,0),FALSE)</f>
        <v>166.59</v>
      </c>
      <c r="DE144" s="5">
        <f t="shared" si="212"/>
        <v>166.59</v>
      </c>
      <c r="DF144" s="79"/>
      <c r="DG144" s="212">
        <f>IF(DE144&gt;0,(DE144+SUM(DF$11:DF144))/DD$6-1,"N/A")</f>
        <v>6.1332743250932742E-2</v>
      </c>
      <c r="DH144" s="344">
        <f>IF(VLOOKUP(DH$4,Transactions!$C$5:$M$23,7,FALSE)&gt;DC144,0,IF(IFERROR(VLOOKUP(DH$4,Transactions!$C$39:$N$42,8,FALSE),0)&gt;DC144,VLOOKUP(DH$4,Transactions!$C$5:$M$23,5,FALSE),VLOOKUP(DH$4,Transactions!$C$5:$M$23,5,FALSE)-IFERROR(VLOOKUP(DH$4,Transactions!$C$39:$N$42,5,FALSE),0)))</f>
        <v>17.508490526540918</v>
      </c>
      <c r="DJ144" s="315">
        <f t="shared" si="244"/>
        <v>43294</v>
      </c>
      <c r="DK144" s="88">
        <f>VLOOKUP(DJ144,'Price Data'!$B$4:$AD$1048576,MATCH(DO$4,'Price Data'!$B$2:$AE$2,0),FALSE)</f>
        <v>233.75</v>
      </c>
      <c r="DL144" s="5">
        <f t="shared" si="213"/>
        <v>233.75</v>
      </c>
      <c r="DN144" s="212">
        <f>IF(DL144&gt;0,(DL144+SUM(DM$11:DM144))/DK$6-1,"N/A")</f>
        <v>-5.8479297767445648E-2</v>
      </c>
      <c r="DO144" s="344">
        <f>IF(VLOOKUP(DO$4,Transactions!$C$5:$M$23,7,FALSE)&gt;DJ144,0,IF(IFERROR(VLOOKUP(DO$4,Transactions!$C$39:$N$42,8,FALSE),0)&gt;DJ144,VLOOKUP(DO$4,Transactions!$C$5:$M$23,5,FALSE),VLOOKUP(DO$4,Transactions!$C$5:$M$23,5,FALSE)-IFERROR(VLOOKUP(DO$4,Transactions!$C$39:$N$42,5,FALSE),0)))</f>
        <v>8</v>
      </c>
      <c r="DQ144" s="315">
        <f t="shared" si="245"/>
        <v>43294</v>
      </c>
      <c r="DR144" s="88">
        <f>VLOOKUP(DQ144,'Price Data'!$B$4:$AD$1048576,MATCH(DV$4,'Price Data'!$B$2:$AE$2,0),FALSE)</f>
        <v>105.43</v>
      </c>
      <c r="DS144" s="5">
        <f t="shared" si="214"/>
        <v>105.43</v>
      </c>
      <c r="DT144" s="79"/>
      <c r="DU144" s="212">
        <f>IF(DS144&gt;0,(DS144+SUM(DT$11:DT144))/DR$6-1,"N/A")</f>
        <v>0.24234276361935936</v>
      </c>
      <c r="DV144" s="344">
        <f>IF(VLOOKUP(DV$4,Transactions!$C$5:$M$23,7,FALSE)&gt;DQ144,0,IF(IFERROR(VLOOKUP(DV$4,Transactions!$C$39:$N$42,8,FALSE),0)&gt;DQ144,VLOOKUP(DV$4,Transactions!$C$5:$M$23,5,FALSE),VLOOKUP(DV$4,Transactions!$C$5:$M$23,5,FALSE)-IFERROR(VLOOKUP(DV$4,Transactions!$C$39:$N$42,5,FALSE),0)))</f>
        <v>10</v>
      </c>
      <c r="DX144" s="315">
        <f t="shared" si="246"/>
        <v>43294</v>
      </c>
      <c r="DY144" s="88">
        <f>VLOOKUP(DX144,'Price Data'!$B$4:$AD$1048576,MATCH(EC$4,'Price Data'!$B$2:$AE$2,0),FALSE)</f>
        <v>77.38</v>
      </c>
      <c r="DZ144" s="5">
        <f t="shared" si="215"/>
        <v>0</v>
      </c>
      <c r="EA144" s="79"/>
      <c r="EB144" s="212" t="str">
        <f>IF(DZ144&gt;0,(DZ144+SUM(EA$11:EA144))/DY$6-1,"N/A")</f>
        <v>N/A</v>
      </c>
      <c r="EC144" s="344">
        <f>IF(VLOOKUP(EC$4,Transactions!$C$5:$M$23,7,FALSE)&gt;DX144,0,IF(IFERROR(VLOOKUP(EC$4,Transactions!$C$39:$N$42,8,FALSE),0)&gt;DX144,VLOOKUP(EC$4,Transactions!$C$5:$M$23,5,FALSE),VLOOKUP(EC$4,Transactions!$C$5:$M$23,5,FALSE)-IFERROR(VLOOKUP(EC$4,Transactions!$C$39:$N$42,5,FALSE),0)))</f>
        <v>0</v>
      </c>
      <c r="EF144" s="315">
        <f t="shared" si="247"/>
        <v>43294</v>
      </c>
      <c r="EG144" s="88">
        <f>VLOOKUP(EF144,'Price Data'!$B$4:$AD$1048576,MATCH(EK$4,'Price Data'!$B$2:$AE$2,0),FALSE)</f>
        <v>10.81</v>
      </c>
      <c r="EH144" s="5">
        <f t="shared" si="216"/>
        <v>10.81</v>
      </c>
      <c r="EI144" s="79"/>
      <c r="EJ144" s="212">
        <f>IF(EH144&gt;0,(EH144+SUM(EI$11:EI144))/EG$6-1,"N/A")</f>
        <v>9.1078066914498379E-3</v>
      </c>
      <c r="EK144" s="344">
        <f>IF(VLOOKUP(EK$4,Transactions!$C$26:$M$34,7,FALSE)&gt;EF144,0,IF(IFERROR(VLOOKUP(EK$4,Transactions!$C$45:$N181,8,FALSE),0)&gt;EF144,VLOOKUP(EK$4,Transactions!$C$26:$M$34,5,FALSE),VLOOKUP(EK$4,Transactions!$C$26:$M$34,5,FALSE)-IFERROR(VLOOKUP(EK$4,Transactions!$C$45:$N$47,5,FALSE),0)))</f>
        <v>181.2267657992565</v>
      </c>
      <c r="EM144" s="315">
        <f t="shared" si="248"/>
        <v>43294</v>
      </c>
      <c r="EN144" s="88">
        <f>VLOOKUP(EM144,'Price Data'!$B$4:$AD$1048576,MATCH(ER$4,'Price Data'!$B$2:$AE$2,0),FALSE)</f>
        <v>85.61</v>
      </c>
      <c r="EO144" s="5">
        <f t="shared" si="217"/>
        <v>85.61</v>
      </c>
      <c r="EP144" s="79"/>
      <c r="EQ144" s="212">
        <f>IF(EO144&gt;0,(EO144+SUM(EP$11:EP144))/EN$6-1,"N/A")</f>
        <v>6.1196424478568989E-3</v>
      </c>
      <c r="ER144" s="344">
        <f>IF(VLOOKUP(ER$4,Transactions!$C$26:$M$34,7,FALSE)&gt;EM144,0,IF(IFERROR(VLOOKUP(ER$4,Transactions!$C$45:$N181,8,FALSE),0)&gt;EM144,VLOOKUP(ER$4,Transactions!$C$26:$M$34,5,FALSE),VLOOKUP(ER$4,Transactions!$C$26:$M$34,5,FALSE)-IFERROR(VLOOKUP(ER$4,Transactions!$C$45:$N$47,5,FALSE),0)))</f>
        <v>0</v>
      </c>
      <c r="ET144" s="315">
        <f t="shared" si="249"/>
        <v>43294</v>
      </c>
      <c r="EU144" s="88">
        <f>VLOOKUP(ET144,'Price Data'!$B$4:$AD$1048576,MATCH(EY$4,'Price Data'!$B$2:$AE$2,0),FALSE)</f>
        <v>83.91</v>
      </c>
      <c r="EV144" s="5">
        <f t="shared" si="218"/>
        <v>83.91</v>
      </c>
      <c r="EW144" s="79"/>
      <c r="EX144" s="212">
        <f>IF(EV144&gt;0,(EV144+SUM(EW$11:EW144))/EU$6-1,"N/A")</f>
        <v>-2.3286417210207189E-2</v>
      </c>
      <c r="EY144" s="344">
        <f>IF(VLOOKUP(EY$4,Transactions!$C$26:$M$34,7,FALSE)&gt;ET144,0,IF(IFERROR(VLOOKUP(EY$4,Transactions!$C$45:$N181,8,FALSE),0)&gt;ET144,VLOOKUP(EY$4,Transactions!$C$26:$M$34,5,FALSE),VLOOKUP(EY$4,Transactions!$C$26:$M$34,5,FALSE)-IFERROR(VLOOKUP(EY$4,Transactions!$C$45:$N$47,5,FALSE),0)))</f>
        <v>12.608879734523402</v>
      </c>
      <c r="FA144" s="315">
        <f t="shared" si="250"/>
        <v>43294</v>
      </c>
      <c r="FB144" s="88">
        <f>VLOOKUP(FA144,'Price Data'!$B$4:$AD$1048576,MATCH(FF$4,'Price Data'!$B$2:$AE$2,0),FALSE)</f>
        <v>50.04</v>
      </c>
      <c r="FC144" s="5">
        <f t="shared" si="219"/>
        <v>50.04</v>
      </c>
      <c r="FD144" s="79"/>
      <c r="FE144" s="212">
        <f>IF(FC144&gt;0,(FC144+SUM(FD$11:FD144))/FB$6-1,"N/A")</f>
        <v>-1.0942071386776053E-2</v>
      </c>
      <c r="FF144" s="344">
        <f>IF(VLOOKUP(FF$4,Transactions!$C$26:$M$34,7,FALSE)&gt;FA144,0,IF(IFERROR(VLOOKUP(FF$4,Transactions!$C$45:$N181,8,FALSE),0)&gt;FA144,VLOOKUP(FF$4,Transactions!$C$26:$M$34,5,FALSE),VLOOKUP(FF$4,Transactions!$C$26:$M$34,5,FALSE)-IFERROR(VLOOKUP(FF$4,Transactions!$C$45:$N$47,5,FALSE),0)))</f>
        <v>20.356738833625901</v>
      </c>
      <c r="FH144" s="315">
        <f t="shared" si="251"/>
        <v>43294</v>
      </c>
      <c r="FI144" s="88">
        <f>VLOOKUP(FH144,'Price Data'!$B$4:$AD$1048576,MATCH(FM$4,'Price Data'!$B$2:$AE$2,0),FALSE)</f>
        <v>24.22</v>
      </c>
      <c r="FJ144" s="5">
        <f t="shared" si="220"/>
        <v>24.22</v>
      </c>
      <c r="FK144" s="79"/>
      <c r="FL144" s="212">
        <f>IF(FJ144&gt;0,(FJ144+SUM(FK$11:FK144))/FI$6-1,"N/A")</f>
        <v>8.0082135523613651E-3</v>
      </c>
      <c r="FM144" s="344">
        <f>IF(VLOOKUP(FM$4,Transactions!$C$26:$M$34,7,FALSE)&gt;FH144,0,IF(IFERROR(VLOOKUP(FM$4,Transactions!$C$45:$N181,8,FALSE),0)&gt;FH144,VLOOKUP(FM$4,Transactions!$C$26:$M$34,5,FALSE),VLOOKUP(FM$4,Transactions!$C$26:$M$34,5,FALSE)-IFERROR(VLOOKUP(FM$4,Transactions!$C$45:$N$47,5,FALSE),0)))</f>
        <v>64.516221765913755</v>
      </c>
      <c r="FO144" s="315">
        <f t="shared" si="252"/>
        <v>43294</v>
      </c>
      <c r="FP144" s="88">
        <f>VLOOKUP(FO144,'Price Data'!$B$4:$AD$1048576,MATCH(FT$4,'Price Data'!$B$2:$AE$2,0),FALSE)</f>
        <v>102.61</v>
      </c>
      <c r="FQ144" s="5">
        <f t="shared" si="221"/>
        <v>102.61</v>
      </c>
      <c r="FR144" s="79"/>
      <c r="FS144" s="212">
        <f>IF(FQ144&gt;0,(FQ144+SUM(FR$11:FR144))/FP$6-1,"N/A")</f>
        <v>-1.7760727479397609E-2</v>
      </c>
      <c r="FT144" s="344">
        <f>IF(VLOOKUP(FT$4,Transactions!$C$26:$M$34,7,FALSE)&gt;FO144,0,IF(IFERROR(VLOOKUP(FT$4,Transactions!$C$45:$N181,8,FALSE),0)&gt;FO144,VLOOKUP(FT$4,Transactions!$C$26:$M$34,5,FALSE),VLOOKUP(FT$4,Transactions!$C$26:$M$34,5,FALSE)-IFERROR(VLOOKUP(FT$4,Transactions!$C$45:$N$47,5,FALSE),0)))</f>
        <v>4.6685611442644692</v>
      </c>
      <c r="FV144" s="315">
        <f t="shared" si="253"/>
        <v>43294</v>
      </c>
      <c r="FW144" s="88">
        <f>VLOOKUP(FV144,'Price Data'!$B$4:$AD$1048576,MATCH(GA$4,'Price Data'!$B$2:$AE$2,0),FALSE)</f>
        <v>109.07</v>
      </c>
      <c r="FX144" s="5">
        <f t="shared" si="222"/>
        <v>0</v>
      </c>
      <c r="FY144" s="79"/>
      <c r="FZ144" s="212" t="str">
        <f>IF(FX144&gt;0,(FX144+SUM(FY$11:FY144))/FW$6-1,"N/A")</f>
        <v>N/A</v>
      </c>
      <c r="GA144" s="344">
        <f>IF(VLOOKUP(GA$4,Transactions!$C$26:$M$34,7,FALSE)&gt;FV144,0,IF(IFERROR(VLOOKUP(GA$4,Transactions!$C$45:$N181,8,FALSE),0)&gt;FV144,VLOOKUP(GA$4,Transactions!$C$26:$M$34,5,FALSE),VLOOKUP(GA$4,Transactions!$C$26:$M$34,5,FALSE)-IFERROR(VLOOKUP(GA$4,Transactions!$C$45:$N$47,5,FALSE),0)))</f>
        <v>0</v>
      </c>
      <c r="GD144" s="315">
        <f t="shared" si="254"/>
        <v>43294</v>
      </c>
      <c r="GE144" s="88">
        <f>VLOOKUP(GD144,'Price Data'!$B$4:$AD$1048576,MATCH(GI$4,'Price Data'!$B$2:$AE$2,0),FALSE)</f>
        <v>1667.3610000000001</v>
      </c>
      <c r="GF144" s="5">
        <f t="shared" si="223"/>
        <v>1667.3610000000001</v>
      </c>
      <c r="GH144" s="212">
        <f>IF(GF144&gt;0,(GF144+SUM(GG$11:GG144))/GE$6-1,"N/A")</f>
        <v>5.3444909873197055E-2</v>
      </c>
      <c r="GI144" s="374">
        <v>0.5</v>
      </c>
      <c r="GK144" s="315">
        <f t="shared" si="255"/>
        <v>43294</v>
      </c>
      <c r="GL144" s="88">
        <f>VLOOKUP(GK144,'Price Data'!$B$4:$AD$1048576,MATCH(GP$4,'Price Data'!$B$2:$AE$2,0),FALSE)</f>
        <v>2134.6</v>
      </c>
      <c r="GM144" s="5">
        <f t="shared" si="226"/>
        <v>2134.6</v>
      </c>
      <c r="GN144" s="79"/>
      <c r="GO144" s="212">
        <f>IF(GM144&gt;0,(GM144+SUM(GN$11:GN144))/GL$6-1,"N/A")</f>
        <v>1.4809004254914493E-2</v>
      </c>
      <c r="GP144" s="374">
        <v>0.2</v>
      </c>
      <c r="GR144" s="315">
        <f t="shared" si="256"/>
        <v>43294</v>
      </c>
      <c r="GS144" s="88">
        <f>VLOOKUP(GR144,'Price Data'!$B$4:$AD$1048576,MATCH(GW$4,'Price Data'!$B$2:$AE$2,0),FALSE)</f>
        <v>2021.77</v>
      </c>
      <c r="GT144" s="5">
        <f t="shared" si="224"/>
        <v>2021.77</v>
      </c>
      <c r="GV144" s="212">
        <f>IF(GT144&gt;0,(GT144+SUM(GU$11:GU144))/GS$6-1,"N/A")</f>
        <v>-1.2021286473120618E-2</v>
      </c>
      <c r="GW144" s="374">
        <v>0.3</v>
      </c>
    </row>
    <row r="145" spans="1:205" x14ac:dyDescent="0.25">
      <c r="A145">
        <v>135</v>
      </c>
      <c r="B145" s="315">
        <f>'Price Data'!B139</f>
        <v>43297</v>
      </c>
      <c r="C145" s="200">
        <f t="shared" si="257"/>
        <v>21151.109892729281</v>
      </c>
      <c r="D145" s="200">
        <f t="shared" si="227"/>
        <v>0</v>
      </c>
      <c r="E145" s="200">
        <f t="shared" si="198"/>
        <v>6069.9253199319228</v>
      </c>
      <c r="F145" s="200">
        <f t="shared" si="228"/>
        <v>0</v>
      </c>
      <c r="I145" s="315">
        <f t="shared" si="229"/>
        <v>43297</v>
      </c>
      <c r="J145" s="88">
        <f>VLOOKUP(I145,'Price Data'!$B$4:$AD$1048576,MATCH(N$4,'Price Data'!$B$2:$AE$2,0),FALSE)</f>
        <v>68.239999999999995</v>
      </c>
      <c r="K145" s="5">
        <f t="shared" si="225"/>
        <v>0</v>
      </c>
      <c r="M145" s="212" t="str">
        <f>IF(K145&gt;0,(K145+SUM(L$11:L145))/J$6-1,"N/A")</f>
        <v>N/A</v>
      </c>
      <c r="N145" s="344">
        <f>IF(VLOOKUP(N$4,Transactions!$C$5:$M$23,7,FALSE)&gt;I145,0,IF(IFERROR(VLOOKUP(N$4,Transactions!$C$39:$N$42,8,FALSE),0)&gt;I145,VLOOKUP(N$4,Transactions!$C$5:$M$23,5,FALSE),VLOOKUP(N$4,Transactions!$C$5:$M$23,5,FALSE)-IFERROR(VLOOKUP(N$4,Transactions!$C$39:$N$42,5,FALSE),0)))</f>
        <v>0</v>
      </c>
      <c r="P145" s="315">
        <f t="shared" si="230"/>
        <v>43297</v>
      </c>
      <c r="Q145" s="88">
        <f>VLOOKUP(P145,'Price Data'!$B$4:$AD$1048576,MATCH(U$4,'Price Data'!$B$2:$AE$2,0),FALSE)</f>
        <v>58.11</v>
      </c>
      <c r="R145" s="5">
        <f t="shared" si="199"/>
        <v>58.11</v>
      </c>
      <c r="T145" s="212">
        <f>IF(R145&gt;0,(R145+SUM(S$11:S145))/Q$6-1,"N/A")</f>
        <v>2.889867841409699E-2</v>
      </c>
      <c r="U145" s="344">
        <f>IF(VLOOKUP(U$4,Transactions!$C$5:$M$23,7,FALSE)&gt;P145,0,IF(IFERROR(VLOOKUP(U$4,Transactions!$C$39:$N$42,8,FALSE),0)&gt;P145,VLOOKUP(U$4,Transactions!$C$5:$M$23,5,FALSE),VLOOKUP(U$4,Transactions!$C$5:$M$23,5,FALSE)-IFERROR(VLOOKUP(U$4,Transactions!$C$39:$N$42,5,FALSE),0)))</f>
        <v>20</v>
      </c>
      <c r="W145" s="315">
        <f t="shared" si="231"/>
        <v>43297</v>
      </c>
      <c r="X145" s="88">
        <f>VLOOKUP(W145,'Price Data'!$B$4:$AD$1048576,MATCH(AB$4,'Price Data'!$B$2:$AE$2,0),FALSE)</f>
        <v>110.2</v>
      </c>
      <c r="Y145" s="5">
        <f t="shared" si="200"/>
        <v>110.2</v>
      </c>
      <c r="Z145" s="79"/>
      <c r="AA145" s="212">
        <f>IF(Y145&gt;0,(Y145+SUM(Z$11:Z145))/X$6-1,"N/A")</f>
        <v>0.10147802797341532</v>
      </c>
      <c r="AB145" s="344">
        <f>IF(VLOOKUP(AB$4,Transactions!$C$5:$M$23,7,FALSE)&gt;W145,0,IF(IFERROR(VLOOKUP(AB$4,Transactions!$C$39:$N$42,8,FALSE),0)&gt;W145,VLOOKUP(AB$4,Transactions!$C$5:$M$23,5,FALSE),VLOOKUP(AB$4,Transactions!$C$5:$M$23,5,FALSE)-IFERROR(VLOOKUP(AB$4,Transactions!$C$39:$N$42,5,FALSE),0)))</f>
        <v>12</v>
      </c>
      <c r="AD145" s="315">
        <f t="shared" si="232"/>
        <v>43297</v>
      </c>
      <c r="AE145" s="88">
        <f>VLOOKUP(AD145,'Price Data'!$B$4:$AD$1048576,MATCH(AI$4,'Price Data'!$B$2:$AE$2,0),FALSE)</f>
        <v>65.86</v>
      </c>
      <c r="AF145" s="5">
        <f t="shared" si="201"/>
        <v>65.86</v>
      </c>
      <c r="AG145" s="79"/>
      <c r="AH145" s="212">
        <f>IF(AF145&gt;0,(AF145+SUM(AG$11:AG145))/AE$6-1,"N/A")</f>
        <v>-9.2828739887563572E-2</v>
      </c>
      <c r="AI145" s="344">
        <f>IF(VLOOKUP(AI$4,Transactions!$C$5:$M$23,7,FALSE)&gt;AD145,0,IF(IFERROR(VLOOKUP(AI$4,Transactions!$C$39:$N$42,8,FALSE),0)&gt;AD145,VLOOKUP(AI$4,Transactions!$C$5:$M$23,5,FALSE),VLOOKUP(AI$4,Transactions!$C$5:$M$23,5,FALSE)-IFERROR(VLOOKUP(AI$4,Transactions!$C$39:$N$42,5,FALSE),0)))</f>
        <v>16</v>
      </c>
      <c r="AK145" s="315">
        <f t="shared" si="233"/>
        <v>43297</v>
      </c>
      <c r="AL145" s="88">
        <f>VLOOKUP(AK145,'Price Data'!$B$4:$AD$1048576,MATCH(AP$4,'Price Data'!$B$2:$AE$2,0),FALSE)</f>
        <v>518.05999999999995</v>
      </c>
      <c r="AM145" s="5">
        <f t="shared" si="202"/>
        <v>518.05999999999995</v>
      </c>
      <c r="AN145" s="79"/>
      <c r="AO145" s="212">
        <f>IF(AM145&gt;0,(AM145+SUM(AN$11:AN145))/AL$6-1,"N/A")</f>
        <v>0.2427673559468404</v>
      </c>
      <c r="AP145" s="344">
        <f>IF(VLOOKUP(AP$4,Transactions!$C$5:$M$23,7,FALSE)&gt;AK145,0,IF(IFERROR(VLOOKUP(AP$4,Transactions!$C$39:$N$42,8,FALSE),0)&gt;AK145,VLOOKUP(AP$4,Transactions!$C$5:$M$23,5,FALSE),VLOOKUP(AP$4,Transactions!$C$5:$M$23,5,FALSE)-IFERROR(VLOOKUP(AP$4,Transactions!$C$39:$N$42,5,FALSE),0)))</f>
        <v>3</v>
      </c>
      <c r="AR145" s="315">
        <f t="shared" si="234"/>
        <v>43297</v>
      </c>
      <c r="AS145" s="88">
        <f>VLOOKUP(AR145,'Price Data'!$B$4:$AD$1048576,MATCH(AW$4,'Price Data'!$B$2:$AE$2,0),FALSE)</f>
        <v>96.25</v>
      </c>
      <c r="AT145" s="5">
        <f t="shared" si="203"/>
        <v>96.25</v>
      </c>
      <c r="AU145" s="79"/>
      <c r="AV145" s="212">
        <f>IF(AT145&gt;0,(AT145+SUM(AU$11:AU145))/AS$6-1,"N/A")</f>
        <v>3.554852320675117E-2</v>
      </c>
      <c r="AW145" s="344">
        <f>IF(VLOOKUP(AW$4,Transactions!$C$5:$M$23,7,FALSE)&gt;AR145,0,IF(IFERROR(VLOOKUP(AW$4,Transactions!$C$39:$N$42,8,FALSE),0)&gt;AR145,VLOOKUP(AW$4,Transactions!$C$5:$M$23,5,FALSE),VLOOKUP(AW$4,Transactions!$C$5:$M$23,5,FALSE)-IFERROR(VLOOKUP(AW$4,Transactions!$C$39:$N$42,5,FALSE),0)))</f>
        <v>10</v>
      </c>
      <c r="AY145" s="315">
        <f t="shared" si="235"/>
        <v>43297</v>
      </c>
      <c r="AZ145" s="88">
        <f>VLOOKUP(AY145,'Price Data'!$B$4:$AD$1048576,MATCH(BD$4,'Price Data'!$B$2:$AE$2,0),FALSE)</f>
        <v>146.96</v>
      </c>
      <c r="BA145" s="5">
        <f t="shared" si="204"/>
        <v>146.96</v>
      </c>
      <c r="BB145" s="79"/>
      <c r="BC145" s="212">
        <f>IF(BA145&gt;0,(BA145+SUM(BB$11:BB145))/AZ$6-1,"N/A")</f>
        <v>0.26798964624676436</v>
      </c>
      <c r="BD145" s="344">
        <f>IF(VLOOKUP(BD$4,Transactions!$C$5:$M$23,7,FALSE)&gt;AY145,0,IF(IFERROR(VLOOKUP(BD$4,Transactions!$C$39:$N$42,8,FALSE),0)&gt;AY145,VLOOKUP(BD$4,Transactions!$C$5:$M$23,5,FALSE),VLOOKUP(BD$4,Transactions!$C$5:$M$23,5,FALSE)-IFERROR(VLOOKUP(BD$4,Transactions!$C$39:$N$42,5,FALSE),0)))</f>
        <v>9</v>
      </c>
      <c r="BF145" s="315">
        <f t="shared" si="236"/>
        <v>43297</v>
      </c>
      <c r="BG145" s="88">
        <f>VLOOKUP(BF145,'Price Data'!$B$4:$AD$1048576,MATCH(BK$4,'Price Data'!$B$2:$AE$2,0),FALSE)</f>
        <v>56.43</v>
      </c>
      <c r="BH145" s="5">
        <f t="shared" si="205"/>
        <v>56.43</v>
      </c>
      <c r="BI145" s="79"/>
      <c r="BJ145" s="212">
        <f>IF(BH145&gt;0,(BH145+SUM(BI$11:BI145))/BG$6-1,"N/A")</f>
        <v>-5.9562663185378617E-2</v>
      </c>
      <c r="BK145" s="344">
        <f>IF(VLOOKUP(BK$4,Transactions!$C$5:$M$23,7,FALSE)&gt;BF145,0,IF(IFERROR(VLOOKUP(BK$4,Transactions!$C$39:$N$42,8,FALSE),0)&gt;BF145,VLOOKUP(BK$4,Transactions!$C$5:$M$23,5,FALSE),VLOOKUP(BK$4,Transactions!$C$5:$M$23,5,FALSE)-IFERROR(VLOOKUP(BK$4,Transactions!$C$39:$N$42,5,FALSE),0)))</f>
        <v>10</v>
      </c>
      <c r="BM145" s="315">
        <f t="shared" si="237"/>
        <v>43297</v>
      </c>
      <c r="BN145" s="88">
        <f>VLOOKUP(BM145,'Price Data'!$B$4:$AD$1048576,MATCH(BR$4,'Price Data'!$B$2:$AE$2,0),FALSE)</f>
        <v>46.31</v>
      </c>
      <c r="BO145" s="5">
        <f t="shared" si="206"/>
        <v>46.31</v>
      </c>
      <c r="BP145" s="79"/>
      <c r="BQ145" s="212">
        <f>IF(BO145&gt;0,(BO145+SUM(BP$11:BP145))/BN$6-1,"N/A")</f>
        <v>-8.8223787167449053E-2</v>
      </c>
      <c r="BR145" s="344">
        <f>IF(VLOOKUP(BR$4,Transactions!$C$5:$M$23,7,FALSE)&gt;BM145,0,IF(IFERROR(VLOOKUP(BR$4,Transactions!$C$39:$N$42,8,FALSE),0)&gt;BM145,VLOOKUP(BR$4,Transactions!$C$5:$M$23,5,FALSE),VLOOKUP(BR$4,Transactions!$C$5:$M$23,5,FALSE)-IFERROR(VLOOKUP(BR$4,Transactions!$C$39:$N$42,5,FALSE),0)))</f>
        <v>12</v>
      </c>
      <c r="BT145" s="315">
        <f t="shared" si="238"/>
        <v>43297</v>
      </c>
      <c r="BU145" s="88">
        <f>VLOOKUP(BT145,'Price Data'!$B$4:$AD$1048576,MATCH(BY$4,'Price Data'!$B$2:$AE$2,0),FALSE)</f>
        <v>94.35</v>
      </c>
      <c r="BV145" s="5">
        <f t="shared" si="207"/>
        <v>94.35</v>
      </c>
      <c r="BW145" s="79"/>
      <c r="BX145" s="212">
        <f>IF(BV145&gt;0,(BV145+SUM(BW$11:BW145))/BU$6-1,"N/A")</f>
        <v>5.1270766861040817E-2</v>
      </c>
      <c r="BY145" s="344">
        <f>IF(VLOOKUP(BY$4,Transactions!$C$5:$M$23,7,FALSE)&gt;BT145,0,IF(IFERROR(VLOOKUP(BY$4,Transactions!$C$39:$N$42,8,FALSE),0)&gt;BT145,VLOOKUP(BY$4,Transactions!$C$5:$M$23,5,FALSE),VLOOKUP(BY$4,Transactions!$C$5:$M$23,5,FALSE)-IFERROR(VLOOKUP(BY$4,Transactions!$C$39:$N$42,5,FALSE),0)))</f>
        <v>11</v>
      </c>
      <c r="CA145" s="315">
        <f t="shared" si="239"/>
        <v>43297</v>
      </c>
      <c r="CB145" s="88">
        <f>VLOOKUP(CA145,'Price Data'!$B$4:$AD$1048576,MATCH(CF$4,'Price Data'!$B$2:$AE$2,0),FALSE)</f>
        <v>213.45</v>
      </c>
      <c r="CC145" s="5">
        <f t="shared" si="208"/>
        <v>213.45</v>
      </c>
      <c r="CD145" s="79"/>
      <c r="CE145" s="212">
        <f>IF(CC145&gt;0,(CC145+SUM(CD$11:CD145))/CB$6-1,"N/A")</f>
        <v>-6.0637878986743776E-2</v>
      </c>
      <c r="CF145" s="344">
        <f>IF(VLOOKUP(CF$4,Transactions!$C$5:$M$23,7,FALSE)&gt;CA145,0,IF(IFERROR(VLOOKUP(CF$4,Transactions!$C$39:$N$42,8,FALSE),0)&gt;CA145,VLOOKUP(CF$4,Transactions!$C$5:$M$23,5,FALSE),VLOOKUP(CF$4,Transactions!$C$5:$M$23,5,FALSE)-IFERROR(VLOOKUP(CF$4,Transactions!$C$39:$N$42,5,FALSE),0)))</f>
        <v>6</v>
      </c>
      <c r="CH145" s="315">
        <f t="shared" si="240"/>
        <v>43297</v>
      </c>
      <c r="CI145" s="88">
        <f>VLOOKUP(CH145,'Price Data'!$B$4:$AD$1048576,MATCH(CM$4,'Price Data'!$B$2:$AE$2,0),FALSE)</f>
        <v>87.77</v>
      </c>
      <c r="CJ145" s="5">
        <f t="shared" si="209"/>
        <v>87.77</v>
      </c>
      <c r="CK145" s="79"/>
      <c r="CL145" s="212">
        <f>IF(CJ145&gt;0,(CJ145+SUM(CK$11:CK145))/CI$6-1,"N/A")</f>
        <v>0.1922032056506382</v>
      </c>
      <c r="CM145" s="344">
        <f>IF(VLOOKUP(CM$4,Transactions!$C$5:$M$23,7,FALSE)&gt;CH145,0,IF(IFERROR(VLOOKUP(CM$4,Transactions!$C$39:$N$42,8,FALSE),0)&gt;CH145,VLOOKUP(CM$4,Transactions!$C$5:$M$23,5,FALSE),VLOOKUP(CM$4,Transactions!$C$5:$M$23,5,FALSE)-IFERROR(VLOOKUP(CM$4,Transactions!$C$39:$N$42,5,FALSE),0)))</f>
        <v>19</v>
      </c>
      <c r="CO145" s="315">
        <f t="shared" si="241"/>
        <v>43297</v>
      </c>
      <c r="CP145" s="88">
        <f>VLOOKUP(CO145,'Price Data'!$B$4:$AD$1048576,MATCH(CT$4,'Price Data'!$B$2:$AE$2,0),FALSE)</f>
        <v>139.69</v>
      </c>
      <c r="CQ145" s="5">
        <f t="shared" si="210"/>
        <v>139.69</v>
      </c>
      <c r="CR145" s="79"/>
      <c r="CS145" s="212">
        <f>IF(CQ145&gt;0,(CQ145+SUM(CR$11:CR145))/CP$6-1,"N/A")</f>
        <v>0.24857600569597715</v>
      </c>
      <c r="CT145" s="344">
        <f>IF(VLOOKUP(CT$4,Transactions!$C$5:$M$23,7,FALSE)&gt;CO145,0,IF(IFERROR(VLOOKUP(CT$4,Transactions!$C$39:$N$42,8,FALSE),0)&gt;CO145,VLOOKUP(CT$4,Transactions!$C$5:$M$23,5,FALSE),VLOOKUP(CT$4,Transactions!$C$5:$M$23,5,FALSE)-IFERROR(VLOOKUP(CT$4,Transactions!$C$39:$N$42,5,FALSE),0)))</f>
        <v>7</v>
      </c>
      <c r="CV145" s="315">
        <f t="shared" si="242"/>
        <v>43297</v>
      </c>
      <c r="CW145" s="88">
        <f>VLOOKUP(CV145,'Price Data'!$B$4:$AD$1048576,MATCH(DA$4,'Price Data'!$B$2:$AE$2,0),FALSE)</f>
        <v>200.61</v>
      </c>
      <c r="CX145" s="5">
        <f t="shared" si="211"/>
        <v>200.61</v>
      </c>
      <c r="CY145" s="79"/>
      <c r="CZ145" s="212">
        <f>IF(CX145&gt;0,(CX145+SUM(CY$11:CY145))/CW$6-1,"N/A")</f>
        <v>7.0979745893360313E-2</v>
      </c>
      <c r="DA145" s="344">
        <f>IF(VLOOKUP(DA$4,Transactions!$C$5:$M$23,7,FALSE)&gt;CV145,0,IF(IFERROR(VLOOKUP(DA$4,Transactions!$C$39:$N$42,8,FALSE),0)&gt;CV145,VLOOKUP(DA$4,Transactions!$C$5:$M$23,5,FALSE),VLOOKUP(DA$4,Transactions!$C$5:$M$23,5,FALSE)-IFERROR(VLOOKUP(DA$4,Transactions!$C$39:$N$42,5,FALSE),0)))</f>
        <v>9.4038062835574934</v>
      </c>
      <c r="DC145" s="315">
        <f t="shared" si="243"/>
        <v>43297</v>
      </c>
      <c r="DD145" s="88">
        <f>VLOOKUP(DC145,'Price Data'!$B$4:$AD$1048576,MATCH(DH$4,'Price Data'!$B$2:$AE$2,0),FALSE)</f>
        <v>166.34</v>
      </c>
      <c r="DE145" s="5">
        <f t="shared" si="212"/>
        <v>166.34</v>
      </c>
      <c r="DF145" s="79"/>
      <c r="DG145" s="212">
        <f>IF(DE145&gt;0,(DE145+SUM(DF$11:DF145))/DD$6-1,"N/A")</f>
        <v>5.9752165391667278E-2</v>
      </c>
      <c r="DH145" s="344">
        <f>IF(VLOOKUP(DH$4,Transactions!$C$5:$M$23,7,FALSE)&gt;DC145,0,IF(IFERROR(VLOOKUP(DH$4,Transactions!$C$39:$N$42,8,FALSE),0)&gt;DC145,VLOOKUP(DH$4,Transactions!$C$5:$M$23,5,FALSE),VLOOKUP(DH$4,Transactions!$C$5:$M$23,5,FALSE)-IFERROR(VLOOKUP(DH$4,Transactions!$C$39:$N$42,5,FALSE),0)))</f>
        <v>17.508490526540918</v>
      </c>
      <c r="DJ145" s="315">
        <f t="shared" si="244"/>
        <v>43297</v>
      </c>
      <c r="DK145" s="88">
        <f>VLOOKUP(DJ145,'Price Data'!$B$4:$AD$1048576,MATCH(DO$4,'Price Data'!$B$2:$AE$2,0),FALSE)</f>
        <v>230.18</v>
      </c>
      <c r="DL145" s="5">
        <f t="shared" si="213"/>
        <v>230.18</v>
      </c>
      <c r="DN145" s="212">
        <f>IF(DL145&gt;0,(DL145+SUM(DM$11:DM145))/DK$6-1,"N/A")</f>
        <v>-7.2788488516573824E-2</v>
      </c>
      <c r="DO145" s="344">
        <f>IF(VLOOKUP(DO$4,Transactions!$C$5:$M$23,7,FALSE)&gt;DJ145,0,IF(IFERROR(VLOOKUP(DO$4,Transactions!$C$39:$N$42,8,FALSE),0)&gt;DJ145,VLOOKUP(DO$4,Transactions!$C$5:$M$23,5,FALSE),VLOOKUP(DO$4,Transactions!$C$5:$M$23,5,FALSE)-IFERROR(VLOOKUP(DO$4,Transactions!$C$39:$N$42,5,FALSE),0)))</f>
        <v>8</v>
      </c>
      <c r="DQ145" s="315">
        <f t="shared" si="245"/>
        <v>43297</v>
      </c>
      <c r="DR145" s="88">
        <f>VLOOKUP(DQ145,'Price Data'!$B$4:$AD$1048576,MATCH(DV$4,'Price Data'!$B$2:$AE$2,0),FALSE)</f>
        <v>104.91</v>
      </c>
      <c r="DS145" s="5">
        <f t="shared" si="214"/>
        <v>104.91</v>
      </c>
      <c r="DT145" s="79"/>
      <c r="DU145" s="212">
        <f>IF(DS145&gt;0,(DS145+SUM(DT$11:DT145))/DR$6-1,"N/A")</f>
        <v>0.23626373626373609</v>
      </c>
      <c r="DV145" s="344">
        <f>IF(VLOOKUP(DV$4,Transactions!$C$5:$M$23,7,FALSE)&gt;DQ145,0,IF(IFERROR(VLOOKUP(DV$4,Transactions!$C$39:$N$42,8,FALSE),0)&gt;DQ145,VLOOKUP(DV$4,Transactions!$C$5:$M$23,5,FALSE),VLOOKUP(DV$4,Transactions!$C$5:$M$23,5,FALSE)-IFERROR(VLOOKUP(DV$4,Transactions!$C$39:$N$42,5,FALSE),0)))</f>
        <v>10</v>
      </c>
      <c r="DX145" s="315">
        <f t="shared" si="246"/>
        <v>43297</v>
      </c>
      <c r="DY145" s="88">
        <f>VLOOKUP(DX145,'Price Data'!$B$4:$AD$1048576,MATCH(EC$4,'Price Data'!$B$2:$AE$2,0),FALSE)</f>
        <v>77.75</v>
      </c>
      <c r="DZ145" s="5">
        <f t="shared" si="215"/>
        <v>0</v>
      </c>
      <c r="EA145" s="79"/>
      <c r="EB145" s="212" t="str">
        <f>IF(DZ145&gt;0,(DZ145+SUM(EA$11:EA145))/DY$6-1,"N/A")</f>
        <v>N/A</v>
      </c>
      <c r="EC145" s="344">
        <f>IF(VLOOKUP(EC$4,Transactions!$C$5:$M$23,7,FALSE)&gt;DX145,0,IF(IFERROR(VLOOKUP(EC$4,Transactions!$C$39:$N$42,8,FALSE),0)&gt;DX145,VLOOKUP(EC$4,Transactions!$C$5:$M$23,5,FALSE),VLOOKUP(EC$4,Transactions!$C$5:$M$23,5,FALSE)-IFERROR(VLOOKUP(EC$4,Transactions!$C$39:$N$42,5,FALSE),0)))</f>
        <v>0</v>
      </c>
      <c r="EF145" s="315">
        <f t="shared" si="247"/>
        <v>43297</v>
      </c>
      <c r="EG145" s="88">
        <f>VLOOKUP(EF145,'Price Data'!$B$4:$AD$1048576,MATCH(EK$4,'Price Data'!$B$2:$AE$2,0),FALSE)</f>
        <v>10.8</v>
      </c>
      <c r="EH145" s="5">
        <f t="shared" si="216"/>
        <v>10.8</v>
      </c>
      <c r="EI145" s="79"/>
      <c r="EJ145" s="212">
        <f>IF(EH145&gt;0,(EH145+SUM(EI$11:EI145))/EG$6-1,"N/A")</f>
        <v>8.1784386617100857E-3</v>
      </c>
      <c r="EK145" s="344">
        <f>IF(VLOOKUP(EK$4,Transactions!$C$26:$M$34,7,FALSE)&gt;EF145,0,IF(IFERROR(VLOOKUP(EK$4,Transactions!$C$45:$N182,8,FALSE),0)&gt;EF145,VLOOKUP(EK$4,Transactions!$C$26:$M$34,5,FALSE),VLOOKUP(EK$4,Transactions!$C$26:$M$34,5,FALSE)-IFERROR(VLOOKUP(EK$4,Transactions!$C$45:$N$47,5,FALSE),0)))</f>
        <v>181.2267657992565</v>
      </c>
      <c r="EM145" s="315">
        <f t="shared" si="248"/>
        <v>43297</v>
      </c>
      <c r="EN145" s="88">
        <f>VLOOKUP(EM145,'Price Data'!$B$4:$AD$1048576,MATCH(ER$4,'Price Data'!$B$2:$AE$2,0),FALSE)</f>
        <v>85.55</v>
      </c>
      <c r="EO145" s="5">
        <f t="shared" si="217"/>
        <v>85.55</v>
      </c>
      <c r="EP145" s="79"/>
      <c r="EQ145" s="212">
        <f>IF(EO145&gt;0,(EO145+SUM(EP$11:EP145))/EN$6-1,"N/A")</f>
        <v>5.4320421728166757E-3</v>
      </c>
      <c r="ER145" s="344">
        <f>IF(VLOOKUP(ER$4,Transactions!$C$26:$M$34,7,FALSE)&gt;EM145,0,IF(IFERROR(VLOOKUP(ER$4,Transactions!$C$45:$N182,8,FALSE),0)&gt;EM145,VLOOKUP(ER$4,Transactions!$C$26:$M$34,5,FALSE),VLOOKUP(ER$4,Transactions!$C$26:$M$34,5,FALSE)-IFERROR(VLOOKUP(ER$4,Transactions!$C$45:$N$47,5,FALSE),0)))</f>
        <v>0</v>
      </c>
      <c r="ET145" s="315">
        <f t="shared" si="249"/>
        <v>43297</v>
      </c>
      <c r="EU145" s="88">
        <f>VLOOKUP(ET145,'Price Data'!$B$4:$AD$1048576,MATCH(EY$4,'Price Data'!$B$2:$AE$2,0),FALSE)</f>
        <v>83.8</v>
      </c>
      <c r="EV145" s="5">
        <f t="shared" si="218"/>
        <v>83.8</v>
      </c>
      <c r="EW145" s="79"/>
      <c r="EX145" s="212">
        <f>IF(EV145&gt;0,(EV145+SUM(EW$11:EW145))/EU$6-1,"N/A")</f>
        <v>-2.4545142464812986E-2</v>
      </c>
      <c r="EY145" s="344">
        <f>IF(VLOOKUP(EY$4,Transactions!$C$26:$M$34,7,FALSE)&gt;ET145,0,IF(IFERROR(VLOOKUP(EY$4,Transactions!$C$45:$N182,8,FALSE),0)&gt;ET145,VLOOKUP(EY$4,Transactions!$C$26:$M$34,5,FALSE),VLOOKUP(EY$4,Transactions!$C$26:$M$34,5,FALSE)-IFERROR(VLOOKUP(EY$4,Transactions!$C$45:$N$47,5,FALSE),0)))</f>
        <v>12.608879734523402</v>
      </c>
      <c r="FA145" s="315">
        <f t="shared" si="250"/>
        <v>43297</v>
      </c>
      <c r="FB145" s="88">
        <f>VLOOKUP(FA145,'Price Data'!$B$4:$AD$1048576,MATCH(FF$4,'Price Data'!$B$2:$AE$2,0),FALSE)</f>
        <v>50.03</v>
      </c>
      <c r="FC145" s="5">
        <f t="shared" si="219"/>
        <v>50.03</v>
      </c>
      <c r="FD145" s="79"/>
      <c r="FE145" s="212">
        <f>IF(FC145&gt;0,(FC145+SUM(FD$11:FD145))/FB$6-1,"N/A")</f>
        <v>-1.1137117222547399E-2</v>
      </c>
      <c r="FF145" s="344">
        <f>IF(VLOOKUP(FF$4,Transactions!$C$26:$M$34,7,FALSE)&gt;FA145,0,IF(IFERROR(VLOOKUP(FF$4,Transactions!$C$45:$N182,8,FALSE),0)&gt;FA145,VLOOKUP(FF$4,Transactions!$C$26:$M$34,5,FALSE),VLOOKUP(FF$4,Transactions!$C$26:$M$34,5,FALSE)-IFERROR(VLOOKUP(FF$4,Transactions!$C$45:$N$47,5,FALSE),0)))</f>
        <v>20.356738833625901</v>
      </c>
      <c r="FH145" s="315">
        <f t="shared" si="251"/>
        <v>43297</v>
      </c>
      <c r="FI145" s="88">
        <f>VLOOKUP(FH145,'Price Data'!$B$4:$AD$1048576,MATCH(FM$4,'Price Data'!$B$2:$AE$2,0),FALSE)</f>
        <v>24.17</v>
      </c>
      <c r="FJ145" s="5">
        <f t="shared" si="220"/>
        <v>24.17</v>
      </c>
      <c r="FK145" s="79"/>
      <c r="FL145" s="212">
        <f>IF(FJ145&gt;0,(FJ145+SUM(FK$11:FK145))/FI$6-1,"N/A")</f>
        <v>5.9548254620123142E-3</v>
      </c>
      <c r="FM145" s="344">
        <f>IF(VLOOKUP(FM$4,Transactions!$C$26:$M$34,7,FALSE)&gt;FH145,0,IF(IFERROR(VLOOKUP(FM$4,Transactions!$C$45:$N182,8,FALSE),0)&gt;FH145,VLOOKUP(FM$4,Transactions!$C$26:$M$34,5,FALSE),VLOOKUP(FM$4,Transactions!$C$26:$M$34,5,FALSE)-IFERROR(VLOOKUP(FM$4,Transactions!$C$45:$N$47,5,FALSE),0)))</f>
        <v>64.516221765913755</v>
      </c>
      <c r="FO145" s="315">
        <f t="shared" si="252"/>
        <v>43297</v>
      </c>
      <c r="FP145" s="88">
        <f>VLOOKUP(FO145,'Price Data'!$B$4:$AD$1048576,MATCH(FT$4,'Price Data'!$B$2:$AE$2,0),FALSE)</f>
        <v>102.44</v>
      </c>
      <c r="FQ145" s="5">
        <f t="shared" si="221"/>
        <v>102.44</v>
      </c>
      <c r="FR145" s="79"/>
      <c r="FS145" s="212">
        <f>IF(FQ145&gt;0,(FQ145+SUM(FR$11:FR145))/FP$6-1,"N/A")</f>
        <v>-1.9371033437529661E-2</v>
      </c>
      <c r="FT145" s="344">
        <f>IF(VLOOKUP(FT$4,Transactions!$C$26:$M$34,7,FALSE)&gt;FO145,0,IF(IFERROR(VLOOKUP(FT$4,Transactions!$C$45:$N182,8,FALSE),0)&gt;FO145,VLOOKUP(FT$4,Transactions!$C$26:$M$34,5,FALSE),VLOOKUP(FT$4,Transactions!$C$26:$M$34,5,FALSE)-IFERROR(VLOOKUP(FT$4,Transactions!$C$45:$N$47,5,FALSE),0)))</f>
        <v>4.6685611442644692</v>
      </c>
      <c r="FV145" s="315">
        <f t="shared" si="253"/>
        <v>43297</v>
      </c>
      <c r="FW145" s="88">
        <f>VLOOKUP(FV145,'Price Data'!$B$4:$AD$1048576,MATCH(GA$4,'Price Data'!$B$2:$AE$2,0),FALSE)</f>
        <v>108.79</v>
      </c>
      <c r="FX145" s="5">
        <f t="shared" si="222"/>
        <v>0</v>
      </c>
      <c r="FY145" s="79"/>
      <c r="FZ145" s="212" t="str">
        <f>IF(FX145&gt;0,(FX145+SUM(FY$11:FY145))/FW$6-1,"N/A")</f>
        <v>N/A</v>
      </c>
      <c r="GA145" s="344">
        <f>IF(VLOOKUP(GA$4,Transactions!$C$26:$M$34,7,FALSE)&gt;FV145,0,IF(IFERROR(VLOOKUP(GA$4,Transactions!$C$45:$N182,8,FALSE),0)&gt;FV145,VLOOKUP(GA$4,Transactions!$C$26:$M$34,5,FALSE),VLOOKUP(GA$4,Transactions!$C$26:$M$34,5,FALSE)-IFERROR(VLOOKUP(GA$4,Transactions!$C$45:$N$47,5,FALSE),0)))</f>
        <v>0</v>
      </c>
      <c r="GD145" s="315">
        <f t="shared" si="254"/>
        <v>43297</v>
      </c>
      <c r="GE145" s="88">
        <f>VLOOKUP(GD145,'Price Data'!$B$4:$AD$1048576,MATCH(GI$4,'Price Data'!$B$2:$AE$2,0),FALSE)</f>
        <v>1664.354</v>
      </c>
      <c r="GF145" s="5">
        <f t="shared" si="223"/>
        <v>1664.354</v>
      </c>
      <c r="GH145" s="212">
        <f>IF(GF145&gt;0,(GF145+SUM(GG$11:GG145))/GE$6-1,"N/A")</f>
        <v>5.154507603757974E-2</v>
      </c>
      <c r="GI145" s="374">
        <v>0.5</v>
      </c>
      <c r="GK145" s="315">
        <f t="shared" si="255"/>
        <v>43297</v>
      </c>
      <c r="GL145" s="88">
        <f>VLOOKUP(GK145,'Price Data'!$B$4:$AD$1048576,MATCH(GP$4,'Price Data'!$B$2:$AE$2,0),FALSE)</f>
        <v>2132.79</v>
      </c>
      <c r="GM145" s="5">
        <f t="shared" si="226"/>
        <v>2132.79</v>
      </c>
      <c r="GN145" s="79"/>
      <c r="GO145" s="212">
        <f>IF(GM145&gt;0,(GM145+SUM(GN$11:GN145))/GL$6-1,"N/A")</f>
        <v>1.3948513156956555E-2</v>
      </c>
      <c r="GP145" s="374">
        <v>0.2</v>
      </c>
      <c r="GR145" s="315">
        <f t="shared" si="256"/>
        <v>43297</v>
      </c>
      <c r="GS145" s="88">
        <f>VLOOKUP(GR145,'Price Data'!$B$4:$AD$1048576,MATCH(GW$4,'Price Data'!$B$2:$AE$2,0),FALSE)</f>
        <v>2019.25</v>
      </c>
      <c r="GT145" s="5">
        <f t="shared" si="224"/>
        <v>2019.25</v>
      </c>
      <c r="GV145" s="212">
        <f>IF(GT145&gt;0,(GT145+SUM(GU$11:GU145))/GS$6-1,"N/A")</f>
        <v>-1.3252735331342747E-2</v>
      </c>
      <c r="GW145" s="374">
        <v>0.3</v>
      </c>
    </row>
    <row r="146" spans="1:205" x14ac:dyDescent="0.25">
      <c r="A146">
        <v>136</v>
      </c>
      <c r="B146" s="315">
        <f>'Price Data'!B140</f>
        <v>43298</v>
      </c>
      <c r="C146" s="200">
        <f t="shared" si="257"/>
        <v>21254.506905762359</v>
      </c>
      <c r="D146" s="200">
        <f t="shared" si="227"/>
        <v>0</v>
      </c>
      <c r="E146" s="200">
        <f t="shared" si="198"/>
        <v>6070.2649379758786</v>
      </c>
      <c r="F146" s="200">
        <f t="shared" si="228"/>
        <v>0</v>
      </c>
      <c r="I146" s="315">
        <f t="shared" si="229"/>
        <v>43298</v>
      </c>
      <c r="J146" s="88">
        <f>VLOOKUP(I146,'Price Data'!$B$4:$AD$1048576,MATCH(N$4,'Price Data'!$B$2:$AE$2,0),FALSE)</f>
        <v>67.94</v>
      </c>
      <c r="K146" s="5">
        <f t="shared" si="225"/>
        <v>0</v>
      </c>
      <c r="M146" s="212" t="str">
        <f>IF(K146&gt;0,(K146+SUM(L$11:L146))/J$6-1,"N/A")</f>
        <v>N/A</v>
      </c>
      <c r="N146" s="344">
        <f>IF(VLOOKUP(N$4,Transactions!$C$5:$M$23,7,FALSE)&gt;I146,0,IF(IFERROR(VLOOKUP(N$4,Transactions!$C$39:$N$42,8,FALSE),0)&gt;I146,VLOOKUP(N$4,Transactions!$C$5:$M$23,5,FALSE),VLOOKUP(N$4,Transactions!$C$5:$M$23,5,FALSE)-IFERROR(VLOOKUP(N$4,Transactions!$C$39:$N$42,5,FALSE),0)))</f>
        <v>0</v>
      </c>
      <c r="P146" s="315">
        <f t="shared" si="230"/>
        <v>43298</v>
      </c>
      <c r="Q146" s="88">
        <f>VLOOKUP(P146,'Price Data'!$B$4:$AD$1048576,MATCH(U$4,'Price Data'!$B$2:$AE$2,0),FALSE)</f>
        <v>58.87</v>
      </c>
      <c r="R146" s="5">
        <f t="shared" si="199"/>
        <v>58.87</v>
      </c>
      <c r="T146" s="212">
        <f>IF(R146&gt;0,(R146+SUM(S$11:S146))/Q$6-1,"N/A")</f>
        <v>4.2290748898678343E-2</v>
      </c>
      <c r="U146" s="344">
        <f>IF(VLOOKUP(U$4,Transactions!$C$5:$M$23,7,FALSE)&gt;P146,0,IF(IFERROR(VLOOKUP(U$4,Transactions!$C$39:$N$42,8,FALSE),0)&gt;P146,VLOOKUP(U$4,Transactions!$C$5:$M$23,5,FALSE),VLOOKUP(U$4,Transactions!$C$5:$M$23,5,FALSE)-IFERROR(VLOOKUP(U$4,Transactions!$C$39:$N$42,5,FALSE),0)))</f>
        <v>20</v>
      </c>
      <c r="W146" s="315">
        <f t="shared" si="231"/>
        <v>43298</v>
      </c>
      <c r="X146" s="88">
        <f>VLOOKUP(W146,'Price Data'!$B$4:$AD$1048576,MATCH(AB$4,'Price Data'!$B$2:$AE$2,0),FALSE)</f>
        <v>110.3</v>
      </c>
      <c r="Y146" s="5">
        <f t="shared" si="200"/>
        <v>110.3</v>
      </c>
      <c r="Z146" s="79"/>
      <c r="AA146" s="212">
        <f>IF(Y146&gt;0,(Y146+SUM(Z$11:Z146))/X$6-1,"N/A")</f>
        <v>0.10246999305624449</v>
      </c>
      <c r="AB146" s="344">
        <f>IF(VLOOKUP(AB$4,Transactions!$C$5:$M$23,7,FALSE)&gt;W146,0,IF(IFERROR(VLOOKUP(AB$4,Transactions!$C$39:$N$42,8,FALSE),0)&gt;W146,VLOOKUP(AB$4,Transactions!$C$5:$M$23,5,FALSE),VLOOKUP(AB$4,Transactions!$C$5:$M$23,5,FALSE)-IFERROR(VLOOKUP(AB$4,Transactions!$C$39:$N$42,5,FALSE),0)))</f>
        <v>12</v>
      </c>
      <c r="AD146" s="315">
        <f t="shared" si="232"/>
        <v>43298</v>
      </c>
      <c r="AE146" s="88">
        <f>VLOOKUP(AD146,'Price Data'!$B$4:$AD$1048576,MATCH(AI$4,'Price Data'!$B$2:$AE$2,0),FALSE)</f>
        <v>65.56</v>
      </c>
      <c r="AF146" s="5">
        <f t="shared" si="201"/>
        <v>65.56</v>
      </c>
      <c r="AG146" s="79"/>
      <c r="AH146" s="212">
        <f>IF(AF146&gt;0,(AF146+SUM(AG$11:AG146))/AE$6-1,"N/A")</f>
        <v>-9.6942273412861768E-2</v>
      </c>
      <c r="AI146" s="344">
        <f>IF(VLOOKUP(AI$4,Transactions!$C$5:$M$23,7,FALSE)&gt;AD146,0,IF(IFERROR(VLOOKUP(AI$4,Transactions!$C$39:$N$42,8,FALSE),0)&gt;AD146,VLOOKUP(AI$4,Transactions!$C$5:$M$23,5,FALSE),VLOOKUP(AI$4,Transactions!$C$5:$M$23,5,FALSE)-IFERROR(VLOOKUP(AI$4,Transactions!$C$39:$N$42,5,FALSE),0)))</f>
        <v>16</v>
      </c>
      <c r="AK146" s="315">
        <f t="shared" si="233"/>
        <v>43298</v>
      </c>
      <c r="AL146" s="88">
        <f>VLOOKUP(AK146,'Price Data'!$B$4:$AD$1048576,MATCH(AP$4,'Price Data'!$B$2:$AE$2,0),FALSE)</f>
        <v>523.78</v>
      </c>
      <c r="AM146" s="5">
        <f t="shared" si="202"/>
        <v>523.78</v>
      </c>
      <c r="AN146" s="79"/>
      <c r="AO146" s="212">
        <f>IF(AM146&gt;0,(AM146+SUM(AN$11:AN146))/AL$6-1,"N/A")</f>
        <v>0.25648898910905338</v>
      </c>
      <c r="AP146" s="344">
        <f>IF(VLOOKUP(AP$4,Transactions!$C$5:$M$23,7,FALSE)&gt;AK146,0,IF(IFERROR(VLOOKUP(AP$4,Transactions!$C$39:$N$42,8,FALSE),0)&gt;AK146,VLOOKUP(AP$4,Transactions!$C$5:$M$23,5,FALSE),VLOOKUP(AP$4,Transactions!$C$5:$M$23,5,FALSE)-IFERROR(VLOOKUP(AP$4,Transactions!$C$39:$N$42,5,FALSE),0)))</f>
        <v>3</v>
      </c>
      <c r="AR146" s="315">
        <f t="shared" si="234"/>
        <v>43298</v>
      </c>
      <c r="AS146" s="88">
        <f>VLOOKUP(AR146,'Price Data'!$B$4:$AD$1048576,MATCH(AW$4,'Price Data'!$B$2:$AE$2,0),FALSE)</f>
        <v>95.41</v>
      </c>
      <c r="AT146" s="5">
        <f t="shared" si="203"/>
        <v>95.41</v>
      </c>
      <c r="AU146" s="79"/>
      <c r="AV146" s="212">
        <f>IF(AT146&gt;0,(AT146+SUM(AU$11:AU146))/AS$6-1,"N/A")</f>
        <v>2.6687763713080237E-2</v>
      </c>
      <c r="AW146" s="344">
        <f>IF(VLOOKUP(AW$4,Transactions!$C$5:$M$23,7,FALSE)&gt;AR146,0,IF(IFERROR(VLOOKUP(AW$4,Transactions!$C$39:$N$42,8,FALSE),0)&gt;AR146,VLOOKUP(AW$4,Transactions!$C$5:$M$23,5,FALSE),VLOOKUP(AW$4,Transactions!$C$5:$M$23,5,FALSE)-IFERROR(VLOOKUP(AW$4,Transactions!$C$39:$N$42,5,FALSE),0)))</f>
        <v>10</v>
      </c>
      <c r="AY146" s="315">
        <f t="shared" si="235"/>
        <v>43298</v>
      </c>
      <c r="AZ146" s="88">
        <f>VLOOKUP(AY146,'Price Data'!$B$4:$AD$1048576,MATCH(BD$4,'Price Data'!$B$2:$AE$2,0),FALSE)</f>
        <v>147.02000000000001</v>
      </c>
      <c r="BA146" s="5">
        <f t="shared" si="204"/>
        <v>147.02000000000001</v>
      </c>
      <c r="BB146" s="79"/>
      <c r="BC146" s="212">
        <f>IF(BA146&gt;0,(BA146+SUM(BB$11:BB146))/AZ$6-1,"N/A")</f>
        <v>0.26850733390854198</v>
      </c>
      <c r="BD146" s="344">
        <f>IF(VLOOKUP(BD$4,Transactions!$C$5:$M$23,7,FALSE)&gt;AY146,0,IF(IFERROR(VLOOKUP(BD$4,Transactions!$C$39:$N$42,8,FALSE),0)&gt;AY146,VLOOKUP(BD$4,Transactions!$C$5:$M$23,5,FALSE),VLOOKUP(BD$4,Transactions!$C$5:$M$23,5,FALSE)-IFERROR(VLOOKUP(BD$4,Transactions!$C$39:$N$42,5,FALSE),0)))</f>
        <v>9</v>
      </c>
      <c r="BF146" s="315">
        <f t="shared" si="236"/>
        <v>43298</v>
      </c>
      <c r="BG146" s="88">
        <f>VLOOKUP(BF146,'Price Data'!$B$4:$AD$1048576,MATCH(BK$4,'Price Data'!$B$2:$AE$2,0),FALSE)</f>
        <v>56.63</v>
      </c>
      <c r="BH146" s="5">
        <f t="shared" si="205"/>
        <v>56.63</v>
      </c>
      <c r="BI146" s="79"/>
      <c r="BJ146" s="212">
        <f>IF(BH146&gt;0,(BH146+SUM(BI$11:BI146))/BG$6-1,"N/A")</f>
        <v>-5.6298955613577006E-2</v>
      </c>
      <c r="BK146" s="344">
        <f>IF(VLOOKUP(BK$4,Transactions!$C$5:$M$23,7,FALSE)&gt;BF146,0,IF(IFERROR(VLOOKUP(BK$4,Transactions!$C$39:$N$42,8,FALSE),0)&gt;BF146,VLOOKUP(BK$4,Transactions!$C$5:$M$23,5,FALSE),VLOOKUP(BK$4,Transactions!$C$5:$M$23,5,FALSE)-IFERROR(VLOOKUP(BK$4,Transactions!$C$39:$N$42,5,FALSE),0)))</f>
        <v>10</v>
      </c>
      <c r="BM146" s="315">
        <f t="shared" si="237"/>
        <v>43298</v>
      </c>
      <c r="BN146" s="88">
        <f>VLOOKUP(BM146,'Price Data'!$B$4:$AD$1048576,MATCH(BR$4,'Price Data'!$B$2:$AE$2,0),FALSE)</f>
        <v>47.3</v>
      </c>
      <c r="BO146" s="5">
        <f t="shared" si="206"/>
        <v>47.3</v>
      </c>
      <c r="BP146" s="79"/>
      <c r="BQ146" s="212">
        <f>IF(BO146&gt;0,(BO146+SUM(BP$11:BP146))/BN$6-1,"N/A")</f>
        <v>-6.8857589984350653E-2</v>
      </c>
      <c r="BR146" s="344">
        <f>IF(VLOOKUP(BR$4,Transactions!$C$5:$M$23,7,FALSE)&gt;BM146,0,IF(IFERROR(VLOOKUP(BR$4,Transactions!$C$39:$N$42,8,FALSE),0)&gt;BM146,VLOOKUP(BR$4,Transactions!$C$5:$M$23,5,FALSE),VLOOKUP(BR$4,Transactions!$C$5:$M$23,5,FALSE)-IFERROR(VLOOKUP(BR$4,Transactions!$C$39:$N$42,5,FALSE),0)))</f>
        <v>12</v>
      </c>
      <c r="BT146" s="315">
        <f t="shared" si="238"/>
        <v>43298</v>
      </c>
      <c r="BU146" s="88">
        <f>VLOOKUP(BT146,'Price Data'!$B$4:$AD$1048576,MATCH(BY$4,'Price Data'!$B$2:$AE$2,0),FALSE)</f>
        <v>94.02</v>
      </c>
      <c r="BV146" s="5">
        <f t="shared" si="207"/>
        <v>94.02</v>
      </c>
      <c r="BW146" s="79"/>
      <c r="BX146" s="212">
        <f>IF(BV146&gt;0,(BV146+SUM(BW$11:BW146))/BU$6-1,"N/A")</f>
        <v>4.7640004400924196E-2</v>
      </c>
      <c r="BY146" s="344">
        <f>IF(VLOOKUP(BY$4,Transactions!$C$5:$M$23,7,FALSE)&gt;BT146,0,IF(IFERROR(VLOOKUP(BY$4,Transactions!$C$39:$N$42,8,FALSE),0)&gt;BT146,VLOOKUP(BY$4,Transactions!$C$5:$M$23,5,FALSE),VLOOKUP(BY$4,Transactions!$C$5:$M$23,5,FALSE)-IFERROR(VLOOKUP(BY$4,Transactions!$C$39:$N$42,5,FALSE),0)))</f>
        <v>11</v>
      </c>
      <c r="CA146" s="315">
        <f t="shared" si="239"/>
        <v>43298</v>
      </c>
      <c r="CB146" s="88">
        <f>VLOOKUP(CA146,'Price Data'!$B$4:$AD$1048576,MATCH(CF$4,'Price Data'!$B$2:$AE$2,0),FALSE)</f>
        <v>213.85</v>
      </c>
      <c r="CC146" s="5">
        <f t="shared" si="208"/>
        <v>213.85</v>
      </c>
      <c r="CD146" s="79"/>
      <c r="CE146" s="212">
        <f>IF(CC146&gt;0,(CC146+SUM(CD$11:CD146))/CB$6-1,"N/A")</f>
        <v>-5.888786804917534E-2</v>
      </c>
      <c r="CF146" s="344">
        <f>IF(VLOOKUP(CF$4,Transactions!$C$5:$M$23,7,FALSE)&gt;CA146,0,IF(IFERROR(VLOOKUP(CF$4,Transactions!$C$39:$N$42,8,FALSE),0)&gt;CA146,VLOOKUP(CF$4,Transactions!$C$5:$M$23,5,FALSE),VLOOKUP(CF$4,Transactions!$C$5:$M$23,5,FALSE)-IFERROR(VLOOKUP(CF$4,Transactions!$C$39:$N$42,5,FALSE),0)))</f>
        <v>6</v>
      </c>
      <c r="CH146" s="315">
        <f t="shared" si="240"/>
        <v>43298</v>
      </c>
      <c r="CI146" s="88">
        <f>VLOOKUP(CH146,'Price Data'!$B$4:$AD$1048576,MATCH(CM$4,'Price Data'!$B$2:$AE$2,0),FALSE)</f>
        <v>88.58</v>
      </c>
      <c r="CJ146" s="5">
        <f t="shared" si="209"/>
        <v>88.58</v>
      </c>
      <c r="CK146" s="79"/>
      <c r="CL146" s="212">
        <f>IF(CJ146&gt;0,(CJ146+SUM(CK$11:CK146))/CI$6-1,"N/A")</f>
        <v>0.20320565063841345</v>
      </c>
      <c r="CM146" s="344">
        <f>IF(VLOOKUP(CM$4,Transactions!$C$5:$M$23,7,FALSE)&gt;CH146,0,IF(IFERROR(VLOOKUP(CM$4,Transactions!$C$39:$N$42,8,FALSE),0)&gt;CH146,VLOOKUP(CM$4,Transactions!$C$5:$M$23,5,FALSE),VLOOKUP(CM$4,Transactions!$C$5:$M$23,5,FALSE)-IFERROR(VLOOKUP(CM$4,Transactions!$C$39:$N$42,5,FALSE),0)))</f>
        <v>19</v>
      </c>
      <c r="CO146" s="315">
        <f t="shared" si="241"/>
        <v>43298</v>
      </c>
      <c r="CP146" s="88">
        <f>VLOOKUP(CO146,'Price Data'!$B$4:$AD$1048576,MATCH(CT$4,'Price Data'!$B$2:$AE$2,0),FALSE)</f>
        <v>141.35</v>
      </c>
      <c r="CQ146" s="5">
        <f t="shared" si="210"/>
        <v>141.35</v>
      </c>
      <c r="CR146" s="79"/>
      <c r="CS146" s="212">
        <f>IF(CQ146&gt;0,(CQ146+SUM(CR$11:CR146))/CP$6-1,"N/A")</f>
        <v>0.2633499466002136</v>
      </c>
      <c r="CT146" s="344">
        <f>IF(VLOOKUP(CT$4,Transactions!$C$5:$M$23,7,FALSE)&gt;CO146,0,IF(IFERROR(VLOOKUP(CT$4,Transactions!$C$39:$N$42,8,FALSE),0)&gt;CO146,VLOOKUP(CT$4,Transactions!$C$5:$M$23,5,FALSE),VLOOKUP(CT$4,Transactions!$C$5:$M$23,5,FALSE)-IFERROR(VLOOKUP(CT$4,Transactions!$C$39:$N$42,5,FALSE),0)))</f>
        <v>7</v>
      </c>
      <c r="CV146" s="315">
        <f t="shared" si="242"/>
        <v>43298</v>
      </c>
      <c r="CW146" s="88">
        <f>VLOOKUP(CV146,'Price Data'!$B$4:$AD$1048576,MATCH(DA$4,'Price Data'!$B$2:$AE$2,0),FALSE)</f>
        <v>201.875</v>
      </c>
      <c r="CX146" s="5">
        <f t="shared" si="211"/>
        <v>201.875</v>
      </c>
      <c r="CY146" s="79"/>
      <c r="CZ146" s="212">
        <f>IF(CX146&gt;0,(CX146+SUM(CY$11:CY146))/CW$6-1,"N/A")</f>
        <v>7.7704534580830265E-2</v>
      </c>
      <c r="DA146" s="344">
        <f>IF(VLOOKUP(DA$4,Transactions!$C$5:$M$23,7,FALSE)&gt;CV146,0,IF(IFERROR(VLOOKUP(DA$4,Transactions!$C$39:$N$42,8,FALSE),0)&gt;CV146,VLOOKUP(DA$4,Transactions!$C$5:$M$23,5,FALSE),VLOOKUP(DA$4,Transactions!$C$5:$M$23,5,FALSE)-IFERROR(VLOOKUP(DA$4,Transactions!$C$39:$N$42,5,FALSE),0)))</f>
        <v>9.4038062835574934</v>
      </c>
      <c r="DC146" s="315">
        <f t="shared" si="243"/>
        <v>43298</v>
      </c>
      <c r="DD146" s="88">
        <f>VLOOKUP(DC146,'Price Data'!$B$4:$AD$1048576,MATCH(DH$4,'Price Data'!$B$2:$AE$2,0),FALSE)</f>
        <v>167.07</v>
      </c>
      <c r="DE146" s="5">
        <f t="shared" si="212"/>
        <v>167.07</v>
      </c>
      <c r="DF146" s="79"/>
      <c r="DG146" s="212">
        <f>IF(DE146&gt;0,(DE146+SUM(DF$11:DF146))/DD$6-1,"N/A")</f>
        <v>6.4367452740722086E-2</v>
      </c>
      <c r="DH146" s="344">
        <f>IF(VLOOKUP(DH$4,Transactions!$C$5:$M$23,7,FALSE)&gt;DC146,0,IF(IFERROR(VLOOKUP(DH$4,Transactions!$C$39:$N$42,8,FALSE),0)&gt;DC146,VLOOKUP(DH$4,Transactions!$C$5:$M$23,5,FALSE),VLOOKUP(DH$4,Transactions!$C$5:$M$23,5,FALSE)-IFERROR(VLOOKUP(DH$4,Transactions!$C$39:$N$42,5,FALSE),0)))</f>
        <v>17.508490526540918</v>
      </c>
      <c r="DJ146" s="315">
        <f t="shared" si="244"/>
        <v>43298</v>
      </c>
      <c r="DK146" s="88">
        <f>VLOOKUP(DJ146,'Price Data'!$B$4:$AD$1048576,MATCH(DO$4,'Price Data'!$B$2:$AE$2,0),FALSE)</f>
        <v>231.15</v>
      </c>
      <c r="DL146" s="5">
        <f t="shared" si="213"/>
        <v>231.15</v>
      </c>
      <c r="DN146" s="212">
        <f>IF(DL146&gt;0,(DL146+SUM(DM$11:DM146))/DK$6-1,"N/A")</f>
        <v>-6.8900557136558516E-2</v>
      </c>
      <c r="DO146" s="344">
        <f>IF(VLOOKUP(DO$4,Transactions!$C$5:$M$23,7,FALSE)&gt;DJ146,0,IF(IFERROR(VLOOKUP(DO$4,Transactions!$C$39:$N$42,8,FALSE),0)&gt;DJ146,VLOOKUP(DO$4,Transactions!$C$5:$M$23,5,FALSE),VLOOKUP(DO$4,Transactions!$C$5:$M$23,5,FALSE)-IFERROR(VLOOKUP(DO$4,Transactions!$C$39:$N$42,5,FALSE),0)))</f>
        <v>8</v>
      </c>
      <c r="DQ146" s="315">
        <f t="shared" si="245"/>
        <v>43298</v>
      </c>
      <c r="DR146" s="88">
        <f>VLOOKUP(DQ146,'Price Data'!$B$4:$AD$1048576,MATCH(DV$4,'Price Data'!$B$2:$AE$2,0),FALSE)</f>
        <v>105.95</v>
      </c>
      <c r="DS146" s="5">
        <f t="shared" si="214"/>
        <v>105.95</v>
      </c>
      <c r="DT146" s="79"/>
      <c r="DU146" s="212">
        <f>IF(DS146&gt;0,(DS146+SUM(DT$11:DT146))/DR$6-1,"N/A")</f>
        <v>0.2484217909749824</v>
      </c>
      <c r="DV146" s="344">
        <f>IF(VLOOKUP(DV$4,Transactions!$C$5:$M$23,7,FALSE)&gt;DQ146,0,IF(IFERROR(VLOOKUP(DV$4,Transactions!$C$39:$N$42,8,FALSE),0)&gt;DQ146,VLOOKUP(DV$4,Transactions!$C$5:$M$23,5,FALSE),VLOOKUP(DV$4,Transactions!$C$5:$M$23,5,FALSE)-IFERROR(VLOOKUP(DV$4,Transactions!$C$39:$N$42,5,FALSE),0)))</f>
        <v>10</v>
      </c>
      <c r="DX146" s="315">
        <f t="shared" si="246"/>
        <v>43298</v>
      </c>
      <c r="DY146" s="88">
        <f>VLOOKUP(DX146,'Price Data'!$B$4:$AD$1048576,MATCH(EC$4,'Price Data'!$B$2:$AE$2,0),FALSE)</f>
        <v>77.47</v>
      </c>
      <c r="DZ146" s="5">
        <f t="shared" si="215"/>
        <v>0</v>
      </c>
      <c r="EA146" s="79"/>
      <c r="EB146" s="212" t="str">
        <f>IF(DZ146&gt;0,(DZ146+SUM(EA$11:EA146))/DY$6-1,"N/A")</f>
        <v>N/A</v>
      </c>
      <c r="EC146" s="344">
        <f>IF(VLOOKUP(EC$4,Transactions!$C$5:$M$23,7,FALSE)&gt;DX146,0,IF(IFERROR(VLOOKUP(EC$4,Transactions!$C$39:$N$42,8,FALSE),0)&gt;DX146,VLOOKUP(EC$4,Transactions!$C$5:$M$23,5,FALSE),VLOOKUP(EC$4,Transactions!$C$5:$M$23,5,FALSE)-IFERROR(VLOOKUP(EC$4,Transactions!$C$39:$N$42,5,FALSE),0)))</f>
        <v>0</v>
      </c>
      <c r="EF146" s="315">
        <f t="shared" si="247"/>
        <v>43298</v>
      </c>
      <c r="EG146" s="88">
        <f>VLOOKUP(EF146,'Price Data'!$B$4:$AD$1048576,MATCH(EK$4,'Price Data'!$B$2:$AE$2,0),FALSE)</f>
        <v>10.81</v>
      </c>
      <c r="EH146" s="5">
        <f t="shared" si="216"/>
        <v>10.81</v>
      </c>
      <c r="EI146" s="79"/>
      <c r="EJ146" s="212">
        <f>IF(EH146&gt;0,(EH146+SUM(EI$11:EI146))/EG$6-1,"N/A")</f>
        <v>9.1078066914498379E-3</v>
      </c>
      <c r="EK146" s="344">
        <f>IF(VLOOKUP(EK$4,Transactions!$C$26:$M$34,7,FALSE)&gt;EF146,0,IF(IFERROR(VLOOKUP(EK$4,Transactions!$C$45:$N183,8,FALSE),0)&gt;EF146,VLOOKUP(EK$4,Transactions!$C$26:$M$34,5,FALSE),VLOOKUP(EK$4,Transactions!$C$26:$M$34,5,FALSE)-IFERROR(VLOOKUP(EK$4,Transactions!$C$45:$N$47,5,FALSE),0)))</f>
        <v>181.2267657992565</v>
      </c>
      <c r="EM146" s="315">
        <f t="shared" si="248"/>
        <v>43298</v>
      </c>
      <c r="EN146" s="88">
        <f>VLOOKUP(EM146,'Price Data'!$B$4:$AD$1048576,MATCH(ER$4,'Price Data'!$B$2:$AE$2,0),FALSE)</f>
        <v>85.58</v>
      </c>
      <c r="EO146" s="5">
        <f t="shared" si="217"/>
        <v>85.58</v>
      </c>
      <c r="EP146" s="79"/>
      <c r="EQ146" s="212">
        <f>IF(EO146&gt;0,(EO146+SUM(EP$11:EP146))/EN$6-1,"N/A")</f>
        <v>5.7758423103368983E-3</v>
      </c>
      <c r="ER146" s="344">
        <f>IF(VLOOKUP(ER$4,Transactions!$C$26:$M$34,7,FALSE)&gt;EM146,0,IF(IFERROR(VLOOKUP(ER$4,Transactions!$C$45:$N183,8,FALSE),0)&gt;EM146,VLOOKUP(ER$4,Transactions!$C$26:$M$34,5,FALSE),VLOOKUP(ER$4,Transactions!$C$26:$M$34,5,FALSE)-IFERROR(VLOOKUP(ER$4,Transactions!$C$45:$N$47,5,FALSE),0)))</f>
        <v>0</v>
      </c>
      <c r="ET146" s="315">
        <f t="shared" si="249"/>
        <v>43298</v>
      </c>
      <c r="EU146" s="88">
        <f>VLOOKUP(ET146,'Price Data'!$B$4:$AD$1048576,MATCH(EY$4,'Price Data'!$B$2:$AE$2,0),FALSE)</f>
        <v>83.77</v>
      </c>
      <c r="EV146" s="5">
        <f t="shared" si="218"/>
        <v>83.77</v>
      </c>
      <c r="EW146" s="79"/>
      <c r="EX146" s="212">
        <f>IF(EV146&gt;0,(EV146+SUM(EW$11:EW146))/EU$6-1,"N/A")</f>
        <v>-2.4888431170614567E-2</v>
      </c>
      <c r="EY146" s="344">
        <f>IF(VLOOKUP(EY$4,Transactions!$C$26:$M$34,7,FALSE)&gt;ET146,0,IF(IFERROR(VLOOKUP(EY$4,Transactions!$C$45:$N183,8,FALSE),0)&gt;ET146,VLOOKUP(EY$4,Transactions!$C$26:$M$34,5,FALSE),VLOOKUP(EY$4,Transactions!$C$26:$M$34,5,FALSE)-IFERROR(VLOOKUP(EY$4,Transactions!$C$45:$N$47,5,FALSE),0)))</f>
        <v>12.608879734523402</v>
      </c>
      <c r="FA146" s="315">
        <f t="shared" si="250"/>
        <v>43298</v>
      </c>
      <c r="FB146" s="88">
        <f>VLOOKUP(FA146,'Price Data'!$B$4:$AD$1048576,MATCH(FF$4,'Price Data'!$B$2:$AE$2,0),FALSE)</f>
        <v>49.99</v>
      </c>
      <c r="FC146" s="5">
        <f t="shared" si="219"/>
        <v>49.99</v>
      </c>
      <c r="FD146" s="79"/>
      <c r="FE146" s="212">
        <f>IF(FC146&gt;0,(FC146+SUM(FD$11:FD146))/FB$6-1,"N/A")</f>
        <v>-1.1917300565633004E-2</v>
      </c>
      <c r="FF146" s="344">
        <f>IF(VLOOKUP(FF$4,Transactions!$C$26:$M$34,7,FALSE)&gt;FA146,0,IF(IFERROR(VLOOKUP(FF$4,Transactions!$C$45:$N183,8,FALSE),0)&gt;FA146,VLOOKUP(FF$4,Transactions!$C$26:$M$34,5,FALSE),VLOOKUP(FF$4,Transactions!$C$26:$M$34,5,FALSE)-IFERROR(VLOOKUP(FF$4,Transactions!$C$45:$N$47,5,FALSE),0)))</f>
        <v>20.356738833625901</v>
      </c>
      <c r="FH146" s="315">
        <f t="shared" si="251"/>
        <v>43298</v>
      </c>
      <c r="FI146" s="88">
        <f>VLOOKUP(FH146,'Price Data'!$B$4:$AD$1048576,MATCH(FM$4,'Price Data'!$B$2:$AE$2,0),FALSE)</f>
        <v>24.17</v>
      </c>
      <c r="FJ146" s="5">
        <f t="shared" si="220"/>
        <v>24.17</v>
      </c>
      <c r="FK146" s="79"/>
      <c r="FL146" s="212">
        <f>IF(FJ146&gt;0,(FJ146+SUM(FK$11:FK146))/FI$6-1,"N/A")</f>
        <v>5.9548254620123142E-3</v>
      </c>
      <c r="FM146" s="344">
        <f>IF(VLOOKUP(FM$4,Transactions!$C$26:$M$34,7,FALSE)&gt;FH146,0,IF(IFERROR(VLOOKUP(FM$4,Transactions!$C$45:$N183,8,FALSE),0)&gt;FH146,VLOOKUP(FM$4,Transactions!$C$26:$M$34,5,FALSE),VLOOKUP(FM$4,Transactions!$C$26:$M$34,5,FALSE)-IFERROR(VLOOKUP(FM$4,Transactions!$C$45:$N$47,5,FALSE),0)))</f>
        <v>64.516221765913755</v>
      </c>
      <c r="FO146" s="315">
        <f t="shared" si="252"/>
        <v>43298</v>
      </c>
      <c r="FP146" s="88">
        <f>VLOOKUP(FO146,'Price Data'!$B$4:$AD$1048576,MATCH(FT$4,'Price Data'!$B$2:$AE$2,0),FALSE)</f>
        <v>102.38</v>
      </c>
      <c r="FQ146" s="5">
        <f t="shared" si="221"/>
        <v>102.38</v>
      </c>
      <c r="FR146" s="79"/>
      <c r="FS146" s="212">
        <f>IF(FQ146&gt;0,(FQ146+SUM(FR$11:FR146))/FP$6-1,"N/A")</f>
        <v>-1.9939376716870405E-2</v>
      </c>
      <c r="FT146" s="344">
        <f>IF(VLOOKUP(FT$4,Transactions!$C$26:$M$34,7,FALSE)&gt;FO146,0,IF(IFERROR(VLOOKUP(FT$4,Transactions!$C$45:$N183,8,FALSE),0)&gt;FO146,VLOOKUP(FT$4,Transactions!$C$26:$M$34,5,FALSE),VLOOKUP(FT$4,Transactions!$C$26:$M$34,5,FALSE)-IFERROR(VLOOKUP(FT$4,Transactions!$C$45:$N$47,5,FALSE),0)))</f>
        <v>4.6685611442644692</v>
      </c>
      <c r="FV146" s="315">
        <f t="shared" si="253"/>
        <v>43298</v>
      </c>
      <c r="FW146" s="88">
        <f>VLOOKUP(FV146,'Price Data'!$B$4:$AD$1048576,MATCH(GA$4,'Price Data'!$B$2:$AE$2,0),FALSE)</f>
        <v>108.78</v>
      </c>
      <c r="FX146" s="5">
        <f t="shared" si="222"/>
        <v>0</v>
      </c>
      <c r="FY146" s="79"/>
      <c r="FZ146" s="212" t="str">
        <f>IF(FX146&gt;0,(FX146+SUM(FY$11:FY146))/FW$6-1,"N/A")</f>
        <v>N/A</v>
      </c>
      <c r="GA146" s="344">
        <f>IF(VLOOKUP(GA$4,Transactions!$C$26:$M$34,7,FALSE)&gt;FV146,0,IF(IFERROR(VLOOKUP(GA$4,Transactions!$C$45:$N183,8,FALSE),0)&gt;FV146,VLOOKUP(GA$4,Transactions!$C$26:$M$34,5,FALSE),VLOOKUP(GA$4,Transactions!$C$26:$M$34,5,FALSE)-IFERROR(VLOOKUP(GA$4,Transactions!$C$45:$N$47,5,FALSE),0)))</f>
        <v>0</v>
      </c>
      <c r="GD146" s="315">
        <f t="shared" si="254"/>
        <v>43298</v>
      </c>
      <c r="GE146" s="88">
        <f>VLOOKUP(GD146,'Price Data'!$B$4:$AD$1048576,MATCH(GI$4,'Price Data'!$B$2:$AE$2,0),FALSE)</f>
        <v>1671.527</v>
      </c>
      <c r="GF146" s="5">
        <f t="shared" si="223"/>
        <v>1671.527</v>
      </c>
      <c r="GH146" s="212">
        <f>IF(GF146&gt;0,(GF146+SUM(GG$11:GG146))/GE$6-1,"N/A")</f>
        <v>5.6077004239403205E-2</v>
      </c>
      <c r="GI146" s="374">
        <v>0.5</v>
      </c>
      <c r="GK146" s="315">
        <f t="shared" si="255"/>
        <v>43298</v>
      </c>
      <c r="GL146" s="88">
        <f>VLOOKUP(GK146,'Price Data'!$B$4:$AD$1048576,MATCH(GP$4,'Price Data'!$B$2:$AE$2,0),FALSE)</f>
        <v>2138.15</v>
      </c>
      <c r="GM146" s="5">
        <f t="shared" si="226"/>
        <v>2138.15</v>
      </c>
      <c r="GN146" s="79"/>
      <c r="GO146" s="212">
        <f>IF(GM146&gt;0,(GM146+SUM(GN$11:GN146))/GL$6-1,"N/A")</f>
        <v>1.6496707789583898E-2</v>
      </c>
      <c r="GP146" s="374">
        <v>0.2</v>
      </c>
      <c r="GR146" s="315">
        <f t="shared" si="256"/>
        <v>43298</v>
      </c>
      <c r="GS146" s="88">
        <f>VLOOKUP(GR146,'Price Data'!$B$4:$AD$1048576,MATCH(GW$4,'Price Data'!$B$2:$AE$2,0),FALSE)</f>
        <v>2018.7</v>
      </c>
      <c r="GT146" s="5">
        <f t="shared" si="224"/>
        <v>2018.7</v>
      </c>
      <c r="GV146" s="212">
        <f>IF(GT146&gt;0,(GT146+SUM(GU$11:GU146))/GS$6-1,"N/A")</f>
        <v>-1.3521503931351542E-2</v>
      </c>
      <c r="GW146" s="374">
        <v>0.3</v>
      </c>
    </row>
    <row r="147" spans="1:205" x14ac:dyDescent="0.25">
      <c r="A147">
        <v>137</v>
      </c>
      <c r="B147" s="315">
        <f>'Price Data'!B141</f>
        <v>43299</v>
      </c>
      <c r="C147" s="200">
        <f t="shared" si="257"/>
        <v>21298.423873929933</v>
      </c>
      <c r="D147" s="200">
        <f t="shared" si="227"/>
        <v>0</v>
      </c>
      <c r="E147" s="200">
        <f t="shared" si="198"/>
        <v>6066.9036694370288</v>
      </c>
      <c r="F147" s="200">
        <f t="shared" si="228"/>
        <v>0</v>
      </c>
      <c r="I147" s="315">
        <f t="shared" si="229"/>
        <v>43299</v>
      </c>
      <c r="J147" s="88">
        <f>VLOOKUP(I147,'Price Data'!$B$4:$AD$1048576,MATCH(N$4,'Price Data'!$B$2:$AE$2,0),FALSE)</f>
        <v>67.900000000000006</v>
      </c>
      <c r="K147" s="5">
        <f t="shared" si="225"/>
        <v>0</v>
      </c>
      <c r="M147" s="212" t="str">
        <f>IF(K147&gt;0,(K147+SUM(L$11:L147))/J$6-1,"N/A")</f>
        <v>N/A</v>
      </c>
      <c r="N147" s="344">
        <f>IF(VLOOKUP(N$4,Transactions!$C$5:$M$23,7,FALSE)&gt;I147,0,IF(IFERROR(VLOOKUP(N$4,Transactions!$C$39:$N$42,8,FALSE),0)&gt;I147,VLOOKUP(N$4,Transactions!$C$5:$M$23,5,FALSE),VLOOKUP(N$4,Transactions!$C$5:$M$23,5,FALSE)-IFERROR(VLOOKUP(N$4,Transactions!$C$39:$N$42,5,FALSE),0)))</f>
        <v>0</v>
      </c>
      <c r="P147" s="315">
        <f t="shared" si="230"/>
        <v>43299</v>
      </c>
      <c r="Q147" s="88">
        <f>VLOOKUP(P147,'Price Data'!$B$4:$AD$1048576,MATCH(U$4,'Price Data'!$B$2:$AE$2,0),FALSE)</f>
        <v>58.32</v>
      </c>
      <c r="R147" s="5">
        <f t="shared" si="199"/>
        <v>58.32</v>
      </c>
      <c r="T147" s="212">
        <f>IF(R147&gt;0,(R147+SUM(S$11:S147))/Q$6-1,"N/A")</f>
        <v>3.2599118942731264E-2</v>
      </c>
      <c r="U147" s="344">
        <f>IF(VLOOKUP(U$4,Transactions!$C$5:$M$23,7,FALSE)&gt;P147,0,IF(IFERROR(VLOOKUP(U$4,Transactions!$C$39:$N$42,8,FALSE),0)&gt;P147,VLOOKUP(U$4,Transactions!$C$5:$M$23,5,FALSE),VLOOKUP(U$4,Transactions!$C$5:$M$23,5,FALSE)-IFERROR(VLOOKUP(U$4,Transactions!$C$39:$N$42,5,FALSE),0)))</f>
        <v>20</v>
      </c>
      <c r="W147" s="315">
        <f t="shared" si="231"/>
        <v>43299</v>
      </c>
      <c r="X147" s="88">
        <f>VLOOKUP(W147,'Price Data'!$B$4:$AD$1048576,MATCH(AB$4,'Price Data'!$B$2:$AE$2,0),FALSE)</f>
        <v>110.69</v>
      </c>
      <c r="Y147" s="5">
        <f t="shared" si="200"/>
        <v>110.69</v>
      </c>
      <c r="Z147" s="79"/>
      <c r="AA147" s="212">
        <f>IF(Y147&gt;0,(Y147+SUM(Z$11:Z147))/X$6-1,"N/A")</f>
        <v>0.1063386568792779</v>
      </c>
      <c r="AB147" s="344">
        <f>IF(VLOOKUP(AB$4,Transactions!$C$5:$M$23,7,FALSE)&gt;W147,0,IF(IFERROR(VLOOKUP(AB$4,Transactions!$C$39:$N$42,8,FALSE),0)&gt;W147,VLOOKUP(AB$4,Transactions!$C$5:$M$23,5,FALSE),VLOOKUP(AB$4,Transactions!$C$5:$M$23,5,FALSE)-IFERROR(VLOOKUP(AB$4,Transactions!$C$39:$N$42,5,FALSE),0)))</f>
        <v>12</v>
      </c>
      <c r="AD147" s="315">
        <f t="shared" si="232"/>
        <v>43299</v>
      </c>
      <c r="AE147" s="88">
        <f>VLOOKUP(AD147,'Price Data'!$B$4:$AD$1048576,MATCH(AI$4,'Price Data'!$B$2:$AE$2,0),FALSE)</f>
        <v>64.5</v>
      </c>
      <c r="AF147" s="5">
        <f t="shared" si="201"/>
        <v>64.5</v>
      </c>
      <c r="AG147" s="79"/>
      <c r="AH147" s="212">
        <f>IF(AF147&gt;0,(AF147+SUM(AG$11:AG147))/AE$6-1,"N/A")</f>
        <v>-0.11147675853558214</v>
      </c>
      <c r="AI147" s="344">
        <f>IF(VLOOKUP(AI$4,Transactions!$C$5:$M$23,7,FALSE)&gt;AD147,0,IF(IFERROR(VLOOKUP(AI$4,Transactions!$C$39:$N$42,8,FALSE),0)&gt;AD147,VLOOKUP(AI$4,Transactions!$C$5:$M$23,5,FALSE),VLOOKUP(AI$4,Transactions!$C$5:$M$23,5,FALSE)-IFERROR(VLOOKUP(AI$4,Transactions!$C$39:$N$42,5,FALSE),0)))</f>
        <v>16</v>
      </c>
      <c r="AK147" s="315">
        <f t="shared" si="233"/>
        <v>43299</v>
      </c>
      <c r="AL147" s="88">
        <f>VLOOKUP(AK147,'Price Data'!$B$4:$AD$1048576,MATCH(AP$4,'Price Data'!$B$2:$AE$2,0),FALSE)</f>
        <v>527.91</v>
      </c>
      <c r="AM147" s="5">
        <f t="shared" si="202"/>
        <v>527.91</v>
      </c>
      <c r="AN147" s="79"/>
      <c r="AO147" s="212">
        <f>IF(AM147&gt;0,(AM147+SUM(AN$11:AN147))/AL$6-1,"N/A")</f>
        <v>0.2663963920740775</v>
      </c>
      <c r="AP147" s="344">
        <f>IF(VLOOKUP(AP$4,Transactions!$C$5:$M$23,7,FALSE)&gt;AK147,0,IF(IFERROR(VLOOKUP(AP$4,Transactions!$C$39:$N$42,8,FALSE),0)&gt;AK147,VLOOKUP(AP$4,Transactions!$C$5:$M$23,5,FALSE),VLOOKUP(AP$4,Transactions!$C$5:$M$23,5,FALSE)-IFERROR(VLOOKUP(AP$4,Transactions!$C$39:$N$42,5,FALSE),0)))</f>
        <v>3</v>
      </c>
      <c r="AR147" s="315">
        <f t="shared" si="234"/>
        <v>43299</v>
      </c>
      <c r="AS147" s="88">
        <f>VLOOKUP(AR147,'Price Data'!$B$4:$AD$1048576,MATCH(AW$4,'Price Data'!$B$2:$AE$2,0),FALSE)</f>
        <v>94.4</v>
      </c>
      <c r="AT147" s="5">
        <f t="shared" si="203"/>
        <v>94.4</v>
      </c>
      <c r="AU147" s="79"/>
      <c r="AV147" s="212">
        <f>IF(AT147&gt;0,(AT147+SUM(AU$11:AU147))/AS$6-1,"N/A")</f>
        <v>1.6033755274261763E-2</v>
      </c>
      <c r="AW147" s="344">
        <f>IF(VLOOKUP(AW$4,Transactions!$C$5:$M$23,7,FALSE)&gt;AR147,0,IF(IFERROR(VLOOKUP(AW$4,Transactions!$C$39:$N$42,8,FALSE),0)&gt;AR147,VLOOKUP(AW$4,Transactions!$C$5:$M$23,5,FALSE),VLOOKUP(AW$4,Transactions!$C$5:$M$23,5,FALSE)-IFERROR(VLOOKUP(AW$4,Transactions!$C$39:$N$42,5,FALSE),0)))</f>
        <v>10</v>
      </c>
      <c r="AY147" s="315">
        <f t="shared" si="235"/>
        <v>43299</v>
      </c>
      <c r="AZ147" s="88">
        <f>VLOOKUP(AY147,'Price Data'!$B$4:$AD$1048576,MATCH(BD$4,'Price Data'!$B$2:$AE$2,0),FALSE)</f>
        <v>147.84</v>
      </c>
      <c r="BA147" s="5">
        <f t="shared" si="204"/>
        <v>147.84</v>
      </c>
      <c r="BB147" s="79"/>
      <c r="BC147" s="212">
        <f>IF(BA147&gt;0,(BA147+SUM(BB$11:BB147))/AZ$6-1,"N/A")</f>
        <v>0.27558239861949962</v>
      </c>
      <c r="BD147" s="344">
        <f>IF(VLOOKUP(BD$4,Transactions!$C$5:$M$23,7,FALSE)&gt;AY147,0,IF(IFERROR(VLOOKUP(BD$4,Transactions!$C$39:$N$42,8,FALSE),0)&gt;AY147,VLOOKUP(BD$4,Transactions!$C$5:$M$23,5,FALSE),VLOOKUP(BD$4,Transactions!$C$5:$M$23,5,FALSE)-IFERROR(VLOOKUP(BD$4,Transactions!$C$39:$N$42,5,FALSE),0)))</f>
        <v>9</v>
      </c>
      <c r="BF147" s="315">
        <f t="shared" si="236"/>
        <v>43299</v>
      </c>
      <c r="BG147" s="88">
        <f>VLOOKUP(BF147,'Price Data'!$B$4:$AD$1048576,MATCH(BK$4,'Price Data'!$B$2:$AE$2,0),FALSE)</f>
        <v>56.88</v>
      </c>
      <c r="BH147" s="5">
        <f t="shared" si="205"/>
        <v>56.88</v>
      </c>
      <c r="BI147" s="79"/>
      <c r="BJ147" s="212">
        <f>IF(BH147&gt;0,(BH147+SUM(BI$11:BI147))/BG$6-1,"N/A")</f>
        <v>-5.2219321148824993E-2</v>
      </c>
      <c r="BK147" s="344">
        <f>IF(VLOOKUP(BK$4,Transactions!$C$5:$M$23,7,FALSE)&gt;BF147,0,IF(IFERROR(VLOOKUP(BK$4,Transactions!$C$39:$N$42,8,FALSE),0)&gt;BF147,VLOOKUP(BK$4,Transactions!$C$5:$M$23,5,FALSE),VLOOKUP(BK$4,Transactions!$C$5:$M$23,5,FALSE)-IFERROR(VLOOKUP(BK$4,Transactions!$C$39:$N$42,5,FALSE),0)))</f>
        <v>10</v>
      </c>
      <c r="BM147" s="315">
        <f t="shared" si="237"/>
        <v>43299</v>
      </c>
      <c r="BN147" s="88">
        <f>VLOOKUP(BM147,'Price Data'!$B$4:$AD$1048576,MATCH(BR$4,'Price Data'!$B$2:$AE$2,0),FALSE)</f>
        <v>48.28</v>
      </c>
      <c r="BO147" s="5">
        <f t="shared" si="206"/>
        <v>48.28</v>
      </c>
      <c r="BP147" s="79"/>
      <c r="BQ147" s="212">
        <f>IF(BO147&gt;0,(BO147+SUM(BP$11:BP147))/BN$6-1,"N/A")</f>
        <v>-4.9687010954616584E-2</v>
      </c>
      <c r="BR147" s="344">
        <f>IF(VLOOKUP(BR$4,Transactions!$C$5:$M$23,7,FALSE)&gt;BM147,0,IF(IFERROR(VLOOKUP(BR$4,Transactions!$C$39:$N$42,8,FALSE),0)&gt;BM147,VLOOKUP(BR$4,Transactions!$C$5:$M$23,5,FALSE),VLOOKUP(BR$4,Transactions!$C$5:$M$23,5,FALSE)-IFERROR(VLOOKUP(BR$4,Transactions!$C$39:$N$42,5,FALSE),0)))</f>
        <v>12</v>
      </c>
      <c r="BT147" s="315">
        <f t="shared" si="238"/>
        <v>43299</v>
      </c>
      <c r="BU147" s="88">
        <f>VLOOKUP(BT147,'Price Data'!$B$4:$AD$1048576,MATCH(BY$4,'Price Data'!$B$2:$AE$2,0),FALSE)</f>
        <v>93.64</v>
      </c>
      <c r="BV147" s="5">
        <f t="shared" si="207"/>
        <v>93.64</v>
      </c>
      <c r="BW147" s="79"/>
      <c r="BX147" s="212">
        <f>IF(BV147&gt;0,(BV147+SUM(BW$11:BW147))/BU$6-1,"N/A")</f>
        <v>4.3459126416547589E-2</v>
      </c>
      <c r="BY147" s="344">
        <f>IF(VLOOKUP(BY$4,Transactions!$C$5:$M$23,7,FALSE)&gt;BT147,0,IF(IFERROR(VLOOKUP(BY$4,Transactions!$C$39:$N$42,8,FALSE),0)&gt;BT147,VLOOKUP(BY$4,Transactions!$C$5:$M$23,5,FALSE),VLOOKUP(BY$4,Transactions!$C$5:$M$23,5,FALSE)-IFERROR(VLOOKUP(BY$4,Transactions!$C$39:$N$42,5,FALSE),0)))</f>
        <v>11</v>
      </c>
      <c r="CA147" s="315">
        <f t="shared" si="239"/>
        <v>43299</v>
      </c>
      <c r="CB147" s="88">
        <f>VLOOKUP(CA147,'Price Data'!$B$4:$AD$1048576,MATCH(CF$4,'Price Data'!$B$2:$AE$2,0),FALSE)</f>
        <v>214.36</v>
      </c>
      <c r="CC147" s="5">
        <f t="shared" si="208"/>
        <v>214.36</v>
      </c>
      <c r="CD147" s="79"/>
      <c r="CE147" s="212">
        <f>IF(CC147&gt;0,(CC147+SUM(CD$11:CD147))/CB$6-1,"N/A")</f>
        <v>-5.6656604103775599E-2</v>
      </c>
      <c r="CF147" s="344">
        <f>IF(VLOOKUP(CF$4,Transactions!$C$5:$M$23,7,FALSE)&gt;CA147,0,IF(IFERROR(VLOOKUP(CF$4,Transactions!$C$39:$N$42,8,FALSE),0)&gt;CA147,VLOOKUP(CF$4,Transactions!$C$5:$M$23,5,FALSE),VLOOKUP(CF$4,Transactions!$C$5:$M$23,5,FALSE)-IFERROR(VLOOKUP(CF$4,Transactions!$C$39:$N$42,5,FALSE),0)))</f>
        <v>6</v>
      </c>
      <c r="CH147" s="315">
        <f t="shared" si="240"/>
        <v>43299</v>
      </c>
      <c r="CI147" s="88">
        <f>VLOOKUP(CH147,'Price Data'!$B$4:$AD$1048576,MATCH(CM$4,'Price Data'!$B$2:$AE$2,0),FALSE)</f>
        <v>88.22</v>
      </c>
      <c r="CJ147" s="5">
        <f t="shared" si="209"/>
        <v>88.22</v>
      </c>
      <c r="CK147" s="79"/>
      <c r="CL147" s="212">
        <f>IF(CJ147&gt;0,(CJ147+SUM(CK$11:CK147))/CI$6-1,"N/A")</f>
        <v>0.19831567508829107</v>
      </c>
      <c r="CM147" s="344">
        <f>IF(VLOOKUP(CM$4,Transactions!$C$5:$M$23,7,FALSE)&gt;CH147,0,IF(IFERROR(VLOOKUP(CM$4,Transactions!$C$39:$N$42,8,FALSE),0)&gt;CH147,VLOOKUP(CM$4,Transactions!$C$5:$M$23,5,FALSE),VLOOKUP(CM$4,Transactions!$C$5:$M$23,5,FALSE)-IFERROR(VLOOKUP(CM$4,Transactions!$C$39:$N$42,5,FALSE),0)))</f>
        <v>19</v>
      </c>
      <c r="CO147" s="315">
        <f t="shared" si="241"/>
        <v>43299</v>
      </c>
      <c r="CP147" s="88">
        <f>VLOOKUP(CO147,'Price Data'!$B$4:$AD$1048576,MATCH(CT$4,'Price Data'!$B$2:$AE$2,0),FALSE)</f>
        <v>141.44999999999999</v>
      </c>
      <c r="CQ147" s="5">
        <f t="shared" si="210"/>
        <v>141.44999999999999</v>
      </c>
      <c r="CR147" s="79"/>
      <c r="CS147" s="212">
        <f>IF(CQ147&gt;0,(CQ147+SUM(CR$11:CR147))/CP$6-1,"N/A")</f>
        <v>0.2642399430402278</v>
      </c>
      <c r="CT147" s="344">
        <f>IF(VLOOKUP(CT$4,Transactions!$C$5:$M$23,7,FALSE)&gt;CO147,0,IF(IFERROR(VLOOKUP(CT$4,Transactions!$C$39:$N$42,8,FALSE),0)&gt;CO147,VLOOKUP(CT$4,Transactions!$C$5:$M$23,5,FALSE),VLOOKUP(CT$4,Transactions!$C$5:$M$23,5,FALSE)-IFERROR(VLOOKUP(CT$4,Transactions!$C$39:$N$42,5,FALSE),0)))</f>
        <v>7</v>
      </c>
      <c r="CV147" s="315">
        <f t="shared" si="242"/>
        <v>43299</v>
      </c>
      <c r="CW147" s="88">
        <f>VLOOKUP(CV147,'Price Data'!$B$4:$AD$1048576,MATCH(DA$4,'Price Data'!$B$2:$AE$2,0),FALSE)</f>
        <v>203.21</v>
      </c>
      <c r="CX147" s="5">
        <f t="shared" si="211"/>
        <v>203.21</v>
      </c>
      <c r="CY147" s="79"/>
      <c r="CZ147" s="212">
        <f>IF(CX147&gt;0,(CX147+SUM(CY$11:CY147))/CW$6-1,"N/A")</f>
        <v>8.4801445962468858E-2</v>
      </c>
      <c r="DA147" s="344">
        <f>IF(VLOOKUP(DA$4,Transactions!$C$5:$M$23,7,FALSE)&gt;CV147,0,IF(IFERROR(VLOOKUP(DA$4,Transactions!$C$39:$N$42,8,FALSE),0)&gt;CV147,VLOOKUP(DA$4,Transactions!$C$5:$M$23,5,FALSE),VLOOKUP(DA$4,Transactions!$C$5:$M$23,5,FALSE)-IFERROR(VLOOKUP(DA$4,Transactions!$C$39:$N$42,5,FALSE),0)))</f>
        <v>9.4038062835574934</v>
      </c>
      <c r="DC147" s="315">
        <f t="shared" si="243"/>
        <v>43299</v>
      </c>
      <c r="DD147" s="88">
        <f>VLOOKUP(DC147,'Price Data'!$B$4:$AD$1048576,MATCH(DH$4,'Price Data'!$B$2:$AE$2,0),FALSE)</f>
        <v>167.41</v>
      </c>
      <c r="DE147" s="5">
        <f t="shared" si="212"/>
        <v>167.41</v>
      </c>
      <c r="DF147" s="79"/>
      <c r="DG147" s="212">
        <f>IF(DE147&gt;0,(DE147+SUM(DF$11:DF147))/DD$6-1,"N/A")</f>
        <v>6.6517038629323011E-2</v>
      </c>
      <c r="DH147" s="344">
        <f>IF(VLOOKUP(DH$4,Transactions!$C$5:$M$23,7,FALSE)&gt;DC147,0,IF(IFERROR(VLOOKUP(DH$4,Transactions!$C$39:$N$42,8,FALSE),0)&gt;DC147,VLOOKUP(DH$4,Transactions!$C$5:$M$23,5,FALSE),VLOOKUP(DH$4,Transactions!$C$5:$M$23,5,FALSE)-IFERROR(VLOOKUP(DH$4,Transactions!$C$39:$N$42,5,FALSE),0)))</f>
        <v>17.508490526540918</v>
      </c>
      <c r="DJ147" s="315">
        <f t="shared" si="244"/>
        <v>43299</v>
      </c>
      <c r="DK147" s="88">
        <f>VLOOKUP(DJ147,'Price Data'!$B$4:$AD$1048576,MATCH(DO$4,'Price Data'!$B$2:$AE$2,0),FALSE)</f>
        <v>236.19</v>
      </c>
      <c r="DL147" s="5">
        <f t="shared" si="213"/>
        <v>236.19</v>
      </c>
      <c r="DN147" s="212">
        <f>IF(DL147&gt;0,(DL147+SUM(DM$11:DM147))/DK$6-1,"N/A")</f>
        <v>-4.8699346667201104E-2</v>
      </c>
      <c r="DO147" s="344">
        <f>IF(VLOOKUP(DO$4,Transactions!$C$5:$M$23,7,FALSE)&gt;DJ147,0,IF(IFERROR(VLOOKUP(DO$4,Transactions!$C$39:$N$42,8,FALSE),0)&gt;DJ147,VLOOKUP(DO$4,Transactions!$C$5:$M$23,5,FALSE),VLOOKUP(DO$4,Transactions!$C$5:$M$23,5,FALSE)-IFERROR(VLOOKUP(DO$4,Transactions!$C$39:$N$42,5,FALSE),0)))</f>
        <v>8</v>
      </c>
      <c r="DQ147" s="315">
        <f t="shared" si="245"/>
        <v>43299</v>
      </c>
      <c r="DR147" s="88">
        <f>VLOOKUP(DQ147,'Price Data'!$B$4:$AD$1048576,MATCH(DV$4,'Price Data'!$B$2:$AE$2,0),FALSE)</f>
        <v>105.12</v>
      </c>
      <c r="DS147" s="5">
        <f t="shared" si="214"/>
        <v>105.12</v>
      </c>
      <c r="DT147" s="79"/>
      <c r="DU147" s="212">
        <f>IF(DS147&gt;0,(DS147+SUM(DT$11:DT147))/DR$6-1,"N/A")</f>
        <v>0.23871872808043015</v>
      </c>
      <c r="DV147" s="344">
        <f>IF(VLOOKUP(DV$4,Transactions!$C$5:$M$23,7,FALSE)&gt;DQ147,0,IF(IFERROR(VLOOKUP(DV$4,Transactions!$C$39:$N$42,8,FALSE),0)&gt;DQ147,VLOOKUP(DV$4,Transactions!$C$5:$M$23,5,FALSE),VLOOKUP(DV$4,Transactions!$C$5:$M$23,5,FALSE)-IFERROR(VLOOKUP(DV$4,Transactions!$C$39:$N$42,5,FALSE),0)))</f>
        <v>10</v>
      </c>
      <c r="DX147" s="315">
        <f t="shared" si="246"/>
        <v>43299</v>
      </c>
      <c r="DY147" s="88">
        <f>VLOOKUP(DX147,'Price Data'!$B$4:$AD$1048576,MATCH(EC$4,'Price Data'!$B$2:$AE$2,0),FALSE)</f>
        <v>76.59</v>
      </c>
      <c r="DZ147" s="5">
        <f t="shared" si="215"/>
        <v>0</v>
      </c>
      <c r="EA147" s="79"/>
      <c r="EB147" s="212" t="str">
        <f>IF(DZ147&gt;0,(DZ147+SUM(EA$11:EA147))/DY$6-1,"N/A")</f>
        <v>N/A</v>
      </c>
      <c r="EC147" s="344">
        <f>IF(VLOOKUP(EC$4,Transactions!$C$5:$M$23,7,FALSE)&gt;DX147,0,IF(IFERROR(VLOOKUP(EC$4,Transactions!$C$39:$N$42,8,FALSE),0)&gt;DX147,VLOOKUP(EC$4,Transactions!$C$5:$M$23,5,FALSE),VLOOKUP(EC$4,Transactions!$C$5:$M$23,5,FALSE)-IFERROR(VLOOKUP(EC$4,Transactions!$C$39:$N$42,5,FALSE),0)))</f>
        <v>0</v>
      </c>
      <c r="EF147" s="315">
        <f t="shared" si="247"/>
        <v>43299</v>
      </c>
      <c r="EG147" s="88">
        <f>VLOOKUP(EF147,'Price Data'!$B$4:$AD$1048576,MATCH(EK$4,'Price Data'!$B$2:$AE$2,0),FALSE)</f>
        <v>10.81</v>
      </c>
      <c r="EH147" s="5">
        <f t="shared" si="216"/>
        <v>10.81</v>
      </c>
      <c r="EI147" s="79"/>
      <c r="EJ147" s="212">
        <f>IF(EH147&gt;0,(EH147+SUM(EI$11:EI147))/EG$6-1,"N/A")</f>
        <v>9.1078066914498379E-3</v>
      </c>
      <c r="EK147" s="344">
        <f>IF(VLOOKUP(EK$4,Transactions!$C$26:$M$34,7,FALSE)&gt;EF147,0,IF(IFERROR(VLOOKUP(EK$4,Transactions!$C$45:$N184,8,FALSE),0)&gt;EF147,VLOOKUP(EK$4,Transactions!$C$26:$M$34,5,FALSE),VLOOKUP(EK$4,Transactions!$C$26:$M$34,5,FALSE)-IFERROR(VLOOKUP(EK$4,Transactions!$C$45:$N$47,5,FALSE),0)))</f>
        <v>181.2267657992565</v>
      </c>
      <c r="EM147" s="315">
        <f t="shared" si="248"/>
        <v>43299</v>
      </c>
      <c r="EN147" s="88">
        <f>VLOOKUP(EM147,'Price Data'!$B$4:$AD$1048576,MATCH(ER$4,'Price Data'!$B$2:$AE$2,0),FALSE)</f>
        <v>85.62</v>
      </c>
      <c r="EO147" s="5">
        <f t="shared" si="217"/>
        <v>85.62</v>
      </c>
      <c r="EP147" s="79"/>
      <c r="EQ147" s="212">
        <f>IF(EO147&gt;0,(EO147+SUM(EP$11:EP147))/EN$6-1,"N/A")</f>
        <v>6.2342424936969731E-3</v>
      </c>
      <c r="ER147" s="344">
        <f>IF(VLOOKUP(ER$4,Transactions!$C$26:$M$34,7,FALSE)&gt;EM147,0,IF(IFERROR(VLOOKUP(ER$4,Transactions!$C$45:$N184,8,FALSE),0)&gt;EM147,VLOOKUP(ER$4,Transactions!$C$26:$M$34,5,FALSE),VLOOKUP(ER$4,Transactions!$C$26:$M$34,5,FALSE)-IFERROR(VLOOKUP(ER$4,Transactions!$C$45:$N$47,5,FALSE),0)))</f>
        <v>0</v>
      </c>
      <c r="ET147" s="315">
        <f t="shared" si="249"/>
        <v>43299</v>
      </c>
      <c r="EU147" s="88">
        <f>VLOOKUP(ET147,'Price Data'!$B$4:$AD$1048576,MATCH(EY$4,'Price Data'!$B$2:$AE$2,0),FALSE)</f>
        <v>83.77</v>
      </c>
      <c r="EV147" s="5">
        <f t="shared" si="218"/>
        <v>83.77</v>
      </c>
      <c r="EW147" s="79"/>
      <c r="EX147" s="212">
        <f>IF(EV147&gt;0,(EV147+SUM(EW$11:EW147))/EU$6-1,"N/A")</f>
        <v>-2.4888431170614567E-2</v>
      </c>
      <c r="EY147" s="344">
        <f>IF(VLOOKUP(EY$4,Transactions!$C$26:$M$34,7,FALSE)&gt;ET147,0,IF(IFERROR(VLOOKUP(EY$4,Transactions!$C$45:$N184,8,FALSE),0)&gt;ET147,VLOOKUP(EY$4,Transactions!$C$26:$M$34,5,FALSE),VLOOKUP(EY$4,Transactions!$C$26:$M$34,5,FALSE)-IFERROR(VLOOKUP(EY$4,Transactions!$C$45:$N$47,5,FALSE),0)))</f>
        <v>12.608879734523402</v>
      </c>
      <c r="FA147" s="315">
        <f t="shared" si="250"/>
        <v>43299</v>
      </c>
      <c r="FB147" s="88">
        <f>VLOOKUP(FA147,'Price Data'!$B$4:$AD$1048576,MATCH(FF$4,'Price Data'!$B$2:$AE$2,0),FALSE)</f>
        <v>49.97</v>
      </c>
      <c r="FC147" s="5">
        <f t="shared" si="219"/>
        <v>49.97</v>
      </c>
      <c r="FD147" s="79"/>
      <c r="FE147" s="212">
        <f>IF(FC147&gt;0,(FC147+SUM(FD$11:FD147))/FB$6-1,"N/A")</f>
        <v>-1.2307392237175918E-2</v>
      </c>
      <c r="FF147" s="344">
        <f>IF(VLOOKUP(FF$4,Transactions!$C$26:$M$34,7,FALSE)&gt;FA147,0,IF(IFERROR(VLOOKUP(FF$4,Transactions!$C$45:$N184,8,FALSE),0)&gt;FA147,VLOOKUP(FF$4,Transactions!$C$26:$M$34,5,FALSE),VLOOKUP(FF$4,Transactions!$C$26:$M$34,5,FALSE)-IFERROR(VLOOKUP(FF$4,Transactions!$C$45:$N$47,5,FALSE),0)))</f>
        <v>20.356738833625901</v>
      </c>
      <c r="FH147" s="315">
        <f t="shared" si="251"/>
        <v>43299</v>
      </c>
      <c r="FI147" s="88">
        <f>VLOOKUP(FH147,'Price Data'!$B$4:$AD$1048576,MATCH(FM$4,'Price Data'!$B$2:$AE$2,0),FALSE)</f>
        <v>24.13</v>
      </c>
      <c r="FJ147" s="5">
        <f t="shared" si="220"/>
        <v>24.13</v>
      </c>
      <c r="FK147" s="79"/>
      <c r="FL147" s="212">
        <f>IF(FJ147&gt;0,(FJ147+SUM(FK$11:FK147))/FI$6-1,"N/A")</f>
        <v>4.3121149897329403E-3</v>
      </c>
      <c r="FM147" s="344">
        <f>IF(VLOOKUP(FM$4,Transactions!$C$26:$M$34,7,FALSE)&gt;FH147,0,IF(IFERROR(VLOOKUP(FM$4,Transactions!$C$45:$N184,8,FALSE),0)&gt;FH147,VLOOKUP(FM$4,Transactions!$C$26:$M$34,5,FALSE),VLOOKUP(FM$4,Transactions!$C$26:$M$34,5,FALSE)-IFERROR(VLOOKUP(FM$4,Transactions!$C$45:$N$47,5,FALSE),0)))</f>
        <v>64.516221765913755</v>
      </c>
      <c r="FO147" s="315">
        <f t="shared" si="252"/>
        <v>43299</v>
      </c>
      <c r="FP147" s="88">
        <f>VLOOKUP(FO147,'Price Data'!$B$4:$AD$1048576,MATCH(FT$4,'Price Data'!$B$2:$AE$2,0),FALSE)</f>
        <v>102.3</v>
      </c>
      <c r="FQ147" s="5">
        <f t="shared" si="221"/>
        <v>102.3</v>
      </c>
      <c r="FR147" s="79"/>
      <c r="FS147" s="212">
        <f>IF(FQ147&gt;0,(FQ147+SUM(FR$11:FR147))/FP$6-1,"N/A")</f>
        <v>-2.0697167755991286E-2</v>
      </c>
      <c r="FT147" s="344">
        <f>IF(VLOOKUP(FT$4,Transactions!$C$26:$M$34,7,FALSE)&gt;FO147,0,IF(IFERROR(VLOOKUP(FT$4,Transactions!$C$45:$N184,8,FALSE),0)&gt;FO147,VLOOKUP(FT$4,Transactions!$C$26:$M$34,5,FALSE),VLOOKUP(FT$4,Transactions!$C$26:$M$34,5,FALSE)-IFERROR(VLOOKUP(FT$4,Transactions!$C$45:$N$47,5,FALSE),0)))</f>
        <v>4.6685611442644692</v>
      </c>
      <c r="FV147" s="315">
        <f t="shared" si="253"/>
        <v>43299</v>
      </c>
      <c r="FW147" s="88">
        <f>VLOOKUP(FV147,'Price Data'!$B$4:$AD$1048576,MATCH(GA$4,'Price Data'!$B$2:$AE$2,0),FALSE)</f>
        <v>108.68</v>
      </c>
      <c r="FX147" s="5">
        <f t="shared" si="222"/>
        <v>0</v>
      </c>
      <c r="FY147" s="79"/>
      <c r="FZ147" s="212" t="str">
        <f>IF(FX147&gt;0,(FX147+SUM(FY$11:FY147))/FW$6-1,"N/A")</f>
        <v>N/A</v>
      </c>
      <c r="GA147" s="344">
        <f>IF(VLOOKUP(GA$4,Transactions!$C$26:$M$34,7,FALSE)&gt;FV147,0,IF(IFERROR(VLOOKUP(GA$4,Transactions!$C$45:$N184,8,FALSE),0)&gt;FV147,VLOOKUP(GA$4,Transactions!$C$26:$M$34,5,FALSE),VLOOKUP(GA$4,Transactions!$C$26:$M$34,5,FALSE)-IFERROR(VLOOKUP(GA$4,Transactions!$C$45:$N$47,5,FALSE),0)))</f>
        <v>0</v>
      </c>
      <c r="GD147" s="315">
        <f t="shared" si="254"/>
        <v>43299</v>
      </c>
      <c r="GE147" s="88">
        <f>VLOOKUP(GD147,'Price Data'!$B$4:$AD$1048576,MATCH(GI$4,'Price Data'!$B$2:$AE$2,0),FALSE)</f>
        <v>1675.4570000000001</v>
      </c>
      <c r="GF147" s="5">
        <f t="shared" si="223"/>
        <v>1675.4570000000001</v>
      </c>
      <c r="GH147" s="212">
        <f>IF(GF147&gt;0,(GF147+SUM(GG$11:GG147))/GE$6-1,"N/A")</f>
        <v>5.8559992923798321E-2</v>
      </c>
      <c r="GI147" s="374">
        <v>0.5</v>
      </c>
      <c r="GK147" s="315">
        <f t="shared" si="255"/>
        <v>43299</v>
      </c>
      <c r="GL147" s="88">
        <f>VLOOKUP(GK147,'Price Data'!$B$4:$AD$1048576,MATCH(GP$4,'Price Data'!$B$2:$AE$2,0),FALSE)</f>
        <v>2142.2399999999998</v>
      </c>
      <c r="GM147" s="5">
        <f t="shared" si="226"/>
        <v>2142.2399999999998</v>
      </c>
      <c r="GN147" s="79"/>
      <c r="GO147" s="212">
        <f>IF(GM147&gt;0,(GM147+SUM(GN$11:GN147))/GL$6-1,"N/A")</f>
        <v>1.8441132425301321E-2</v>
      </c>
      <c r="GP147" s="374">
        <v>0.2</v>
      </c>
      <c r="GR147" s="315">
        <f t="shared" si="256"/>
        <v>43299</v>
      </c>
      <c r="GS147" s="88">
        <f>VLOOKUP(GR147,'Price Data'!$B$4:$AD$1048576,MATCH(GW$4,'Price Data'!$B$2:$AE$2,0),FALSE)</f>
        <v>2017.98</v>
      </c>
      <c r="GT147" s="5">
        <f t="shared" si="224"/>
        <v>2017.98</v>
      </c>
      <c r="GV147" s="212">
        <f>IF(GT147&gt;0,(GT147+SUM(GU$11:GU147))/GS$6-1,"N/A")</f>
        <v>-1.3873346462272118E-2</v>
      </c>
      <c r="GW147" s="374">
        <v>0.3</v>
      </c>
    </row>
    <row r="148" spans="1:205" x14ac:dyDescent="0.25">
      <c r="A148">
        <v>138</v>
      </c>
      <c r="B148" s="315">
        <f>'Price Data'!B142</f>
        <v>43300</v>
      </c>
      <c r="C148" s="200">
        <f t="shared" si="257"/>
        <v>21212.852592136729</v>
      </c>
      <c r="D148" s="200">
        <f t="shared" si="227"/>
        <v>0</v>
      </c>
      <c r="E148" s="200">
        <f t="shared" si="198"/>
        <v>6074.732671425304</v>
      </c>
      <c r="F148" s="200">
        <f t="shared" si="228"/>
        <v>0</v>
      </c>
      <c r="I148" s="315">
        <f t="shared" si="229"/>
        <v>43300</v>
      </c>
      <c r="J148" s="88">
        <f>VLOOKUP(I148,'Price Data'!$B$4:$AD$1048576,MATCH(N$4,'Price Data'!$B$2:$AE$2,0),FALSE)</f>
        <v>66.14</v>
      </c>
      <c r="K148" s="5">
        <f t="shared" si="225"/>
        <v>0</v>
      </c>
      <c r="M148" s="212" t="str">
        <f>IF(K148&gt;0,(K148+SUM(L$11:L148))/J$6-1,"N/A")</f>
        <v>N/A</v>
      </c>
      <c r="N148" s="344">
        <f>IF(VLOOKUP(N$4,Transactions!$C$5:$M$23,7,FALSE)&gt;I148,0,IF(IFERROR(VLOOKUP(N$4,Transactions!$C$39:$N$42,8,FALSE),0)&gt;I148,VLOOKUP(N$4,Transactions!$C$5:$M$23,5,FALSE),VLOOKUP(N$4,Transactions!$C$5:$M$23,5,FALSE)-IFERROR(VLOOKUP(N$4,Transactions!$C$39:$N$42,5,FALSE),0)))</f>
        <v>0</v>
      </c>
      <c r="P148" s="315">
        <f t="shared" si="230"/>
        <v>43300</v>
      </c>
      <c r="Q148" s="88">
        <f>VLOOKUP(P148,'Price Data'!$B$4:$AD$1048576,MATCH(U$4,'Price Data'!$B$2:$AE$2,0),FALSE)</f>
        <v>58.53</v>
      </c>
      <c r="R148" s="5">
        <f t="shared" si="199"/>
        <v>58.53</v>
      </c>
      <c r="T148" s="212">
        <f>IF(R148&gt;0,(R148+SUM(S$11:S148))/Q$6-1,"N/A")</f>
        <v>3.6299559471365761E-2</v>
      </c>
      <c r="U148" s="344">
        <f>IF(VLOOKUP(U$4,Transactions!$C$5:$M$23,7,FALSE)&gt;P148,0,IF(IFERROR(VLOOKUP(U$4,Transactions!$C$39:$N$42,8,FALSE),0)&gt;P148,VLOOKUP(U$4,Transactions!$C$5:$M$23,5,FALSE),VLOOKUP(U$4,Transactions!$C$5:$M$23,5,FALSE)-IFERROR(VLOOKUP(U$4,Transactions!$C$39:$N$42,5,FALSE),0)))</f>
        <v>20</v>
      </c>
      <c r="W148" s="315">
        <f t="shared" si="231"/>
        <v>43300</v>
      </c>
      <c r="X148" s="88">
        <f>VLOOKUP(W148,'Price Data'!$B$4:$AD$1048576,MATCH(AB$4,'Price Data'!$B$2:$AE$2,0),FALSE)</f>
        <v>112.13</v>
      </c>
      <c r="Y148" s="5">
        <f t="shared" si="200"/>
        <v>112.13</v>
      </c>
      <c r="Z148" s="79"/>
      <c r="AA148" s="212">
        <f>IF(Y148&gt;0,(Y148+SUM(Z$11:Z148))/X$6-1,"N/A")</f>
        <v>0.12062295407201673</v>
      </c>
      <c r="AB148" s="344">
        <f>IF(VLOOKUP(AB$4,Transactions!$C$5:$M$23,7,FALSE)&gt;W148,0,IF(IFERROR(VLOOKUP(AB$4,Transactions!$C$39:$N$42,8,FALSE),0)&gt;W148,VLOOKUP(AB$4,Transactions!$C$5:$M$23,5,FALSE),VLOOKUP(AB$4,Transactions!$C$5:$M$23,5,FALSE)-IFERROR(VLOOKUP(AB$4,Transactions!$C$39:$N$42,5,FALSE),0)))</f>
        <v>12</v>
      </c>
      <c r="AD148" s="315">
        <f t="shared" si="232"/>
        <v>43300</v>
      </c>
      <c r="AE148" s="88">
        <f>VLOOKUP(AD148,'Price Data'!$B$4:$AD$1048576,MATCH(AI$4,'Price Data'!$B$2:$AE$2,0),FALSE)</f>
        <v>64.900000000000006</v>
      </c>
      <c r="AF148" s="5">
        <f t="shared" si="201"/>
        <v>64.900000000000006</v>
      </c>
      <c r="AG148" s="79"/>
      <c r="AH148" s="212">
        <f>IF(AF148&gt;0,(AF148+SUM(AG$11:AG148))/AE$6-1,"N/A")</f>
        <v>-0.10599204716851784</v>
      </c>
      <c r="AI148" s="344">
        <f>IF(VLOOKUP(AI$4,Transactions!$C$5:$M$23,7,FALSE)&gt;AD148,0,IF(IFERROR(VLOOKUP(AI$4,Transactions!$C$39:$N$42,8,FALSE),0)&gt;AD148,VLOOKUP(AI$4,Transactions!$C$5:$M$23,5,FALSE),VLOOKUP(AI$4,Transactions!$C$5:$M$23,5,FALSE)-IFERROR(VLOOKUP(AI$4,Transactions!$C$39:$N$42,5,FALSE),0)))</f>
        <v>16</v>
      </c>
      <c r="AK148" s="315">
        <f t="shared" si="233"/>
        <v>43300</v>
      </c>
      <c r="AL148" s="88">
        <f>VLOOKUP(AK148,'Price Data'!$B$4:$AD$1048576,MATCH(AP$4,'Price Data'!$B$2:$AE$2,0),FALSE)</f>
        <v>521.29</v>
      </c>
      <c r="AM148" s="5">
        <f t="shared" si="202"/>
        <v>521.29</v>
      </c>
      <c r="AN148" s="79"/>
      <c r="AO148" s="212">
        <f>IF(AM148&gt;0,(AM148+SUM(AN$11:AN148))/AL$6-1,"N/A")</f>
        <v>0.25051576068704118</v>
      </c>
      <c r="AP148" s="344">
        <f>IF(VLOOKUP(AP$4,Transactions!$C$5:$M$23,7,FALSE)&gt;AK148,0,IF(IFERROR(VLOOKUP(AP$4,Transactions!$C$39:$N$42,8,FALSE),0)&gt;AK148,VLOOKUP(AP$4,Transactions!$C$5:$M$23,5,FALSE),VLOOKUP(AP$4,Transactions!$C$5:$M$23,5,FALSE)-IFERROR(VLOOKUP(AP$4,Transactions!$C$39:$N$42,5,FALSE),0)))</f>
        <v>3</v>
      </c>
      <c r="AR148" s="315">
        <f t="shared" si="234"/>
        <v>43300</v>
      </c>
      <c r="AS148" s="88">
        <f>VLOOKUP(AR148,'Price Data'!$B$4:$AD$1048576,MATCH(AW$4,'Price Data'!$B$2:$AE$2,0),FALSE)</f>
        <v>89.95</v>
      </c>
      <c r="AT148" s="5">
        <f t="shared" si="203"/>
        <v>89.95</v>
      </c>
      <c r="AU148" s="79"/>
      <c r="AV148" s="212">
        <f>IF(AT148&gt;0,(AT148+SUM(AU$11:AU148))/AS$6-1,"N/A")</f>
        <v>-3.0907172995780496E-2</v>
      </c>
      <c r="AW148" s="344">
        <f>IF(VLOOKUP(AW$4,Transactions!$C$5:$M$23,7,FALSE)&gt;AR148,0,IF(IFERROR(VLOOKUP(AW$4,Transactions!$C$39:$N$42,8,FALSE),0)&gt;AR148,VLOOKUP(AW$4,Transactions!$C$5:$M$23,5,FALSE),VLOOKUP(AW$4,Transactions!$C$5:$M$23,5,FALSE)-IFERROR(VLOOKUP(AW$4,Transactions!$C$39:$N$42,5,FALSE),0)))</f>
        <v>10</v>
      </c>
      <c r="AY148" s="315">
        <f t="shared" si="235"/>
        <v>43300</v>
      </c>
      <c r="AZ148" s="88">
        <f>VLOOKUP(AY148,'Price Data'!$B$4:$AD$1048576,MATCH(BD$4,'Price Data'!$B$2:$AE$2,0),FALSE)</f>
        <v>147.16</v>
      </c>
      <c r="BA148" s="5">
        <f t="shared" si="204"/>
        <v>147.16</v>
      </c>
      <c r="BB148" s="79"/>
      <c r="BC148" s="212">
        <f>IF(BA148&gt;0,(BA148+SUM(BB$11:BB148))/AZ$6-1,"N/A")</f>
        <v>0.26971527178602228</v>
      </c>
      <c r="BD148" s="344">
        <f>IF(VLOOKUP(BD$4,Transactions!$C$5:$M$23,7,FALSE)&gt;AY148,0,IF(IFERROR(VLOOKUP(BD$4,Transactions!$C$39:$N$42,8,FALSE),0)&gt;AY148,VLOOKUP(BD$4,Transactions!$C$5:$M$23,5,FALSE),VLOOKUP(BD$4,Transactions!$C$5:$M$23,5,FALSE)-IFERROR(VLOOKUP(BD$4,Transactions!$C$39:$N$42,5,FALSE),0)))</f>
        <v>9</v>
      </c>
      <c r="BF148" s="315">
        <f t="shared" si="236"/>
        <v>43300</v>
      </c>
      <c r="BG148" s="88">
        <f>VLOOKUP(BF148,'Price Data'!$B$4:$AD$1048576,MATCH(BK$4,'Price Data'!$B$2:$AE$2,0),FALSE)</f>
        <v>56.54</v>
      </c>
      <c r="BH148" s="5">
        <f t="shared" si="205"/>
        <v>56.54</v>
      </c>
      <c r="BI148" s="79"/>
      <c r="BJ148" s="212">
        <f>IF(BH148&gt;0,(BH148+SUM(BI$11:BI148))/BG$6-1,"N/A")</f>
        <v>-5.7767624020887753E-2</v>
      </c>
      <c r="BK148" s="344">
        <f>IF(VLOOKUP(BK$4,Transactions!$C$5:$M$23,7,FALSE)&gt;BF148,0,IF(IFERROR(VLOOKUP(BK$4,Transactions!$C$39:$N$42,8,FALSE),0)&gt;BF148,VLOOKUP(BK$4,Transactions!$C$5:$M$23,5,FALSE),VLOOKUP(BK$4,Transactions!$C$5:$M$23,5,FALSE)-IFERROR(VLOOKUP(BK$4,Transactions!$C$39:$N$42,5,FALSE),0)))</f>
        <v>10</v>
      </c>
      <c r="BM148" s="315">
        <f t="shared" si="237"/>
        <v>43300</v>
      </c>
      <c r="BN148" s="88">
        <f>VLOOKUP(BM148,'Price Data'!$B$4:$AD$1048576,MATCH(BR$4,'Price Data'!$B$2:$AE$2,0),FALSE)</f>
        <v>46.67</v>
      </c>
      <c r="BO148" s="5">
        <f t="shared" si="206"/>
        <v>46.67</v>
      </c>
      <c r="BP148" s="79"/>
      <c r="BQ148" s="212">
        <f>IF(BO148&gt;0,(BO148+SUM(BP$11:BP148))/BN$6-1,"N/A")</f>
        <v>-8.1181533646322301E-2</v>
      </c>
      <c r="BR148" s="344">
        <f>IF(VLOOKUP(BR$4,Transactions!$C$5:$M$23,7,FALSE)&gt;BM148,0,IF(IFERROR(VLOOKUP(BR$4,Transactions!$C$39:$N$42,8,FALSE),0)&gt;BM148,VLOOKUP(BR$4,Transactions!$C$5:$M$23,5,FALSE),VLOOKUP(BR$4,Transactions!$C$5:$M$23,5,FALSE)-IFERROR(VLOOKUP(BR$4,Transactions!$C$39:$N$42,5,FALSE),0)))</f>
        <v>12</v>
      </c>
      <c r="BT148" s="315">
        <f t="shared" si="238"/>
        <v>43300</v>
      </c>
      <c r="BU148" s="88">
        <f>VLOOKUP(BT148,'Price Data'!$B$4:$AD$1048576,MATCH(BY$4,'Price Data'!$B$2:$AE$2,0),FALSE)</f>
        <v>93.69</v>
      </c>
      <c r="BV148" s="5">
        <f t="shared" si="207"/>
        <v>93.69</v>
      </c>
      <c r="BW148" s="79"/>
      <c r="BX148" s="212">
        <f>IF(BV148&gt;0,(BV148+SUM(BW$11:BW148))/BU$6-1,"N/A")</f>
        <v>4.4009241940807575E-2</v>
      </c>
      <c r="BY148" s="344">
        <f>IF(VLOOKUP(BY$4,Transactions!$C$5:$M$23,7,FALSE)&gt;BT148,0,IF(IFERROR(VLOOKUP(BY$4,Transactions!$C$39:$N$42,8,FALSE),0)&gt;BT148,VLOOKUP(BY$4,Transactions!$C$5:$M$23,5,FALSE),VLOOKUP(BY$4,Transactions!$C$5:$M$23,5,FALSE)-IFERROR(VLOOKUP(BY$4,Transactions!$C$39:$N$42,5,FALSE),0)))</f>
        <v>11</v>
      </c>
      <c r="CA148" s="315">
        <f t="shared" si="239"/>
        <v>43300</v>
      </c>
      <c r="CB148" s="88">
        <f>VLOOKUP(CA148,'Price Data'!$B$4:$AD$1048576,MATCH(CF$4,'Price Data'!$B$2:$AE$2,0),FALSE)</f>
        <v>215.82</v>
      </c>
      <c r="CC148" s="5">
        <f t="shared" si="208"/>
        <v>215.82</v>
      </c>
      <c r="CD148" s="79"/>
      <c r="CE148" s="212">
        <f>IF(CC148&gt;0,(CC148+SUM(CD$11:CD148))/CB$6-1,"N/A")</f>
        <v>-5.0269064181651224E-2</v>
      </c>
      <c r="CF148" s="344">
        <f>IF(VLOOKUP(CF$4,Transactions!$C$5:$M$23,7,FALSE)&gt;CA148,0,IF(IFERROR(VLOOKUP(CF$4,Transactions!$C$39:$N$42,8,FALSE),0)&gt;CA148,VLOOKUP(CF$4,Transactions!$C$5:$M$23,5,FALSE),VLOOKUP(CF$4,Transactions!$C$5:$M$23,5,FALSE)-IFERROR(VLOOKUP(CF$4,Transactions!$C$39:$N$42,5,FALSE),0)))</f>
        <v>6</v>
      </c>
      <c r="CH148" s="315">
        <f t="shared" si="240"/>
        <v>43300</v>
      </c>
      <c r="CI148" s="88">
        <f>VLOOKUP(CH148,'Price Data'!$B$4:$AD$1048576,MATCH(CM$4,'Price Data'!$B$2:$AE$2,0),FALSE)</f>
        <v>87.38</v>
      </c>
      <c r="CJ148" s="5">
        <f t="shared" si="209"/>
        <v>87.38</v>
      </c>
      <c r="CK148" s="79"/>
      <c r="CL148" s="212">
        <f>IF(CJ148&gt;0,(CJ148+SUM(CK$11:CK148))/CI$6-1,"N/A")</f>
        <v>0.18690573213800588</v>
      </c>
      <c r="CM148" s="344">
        <f>IF(VLOOKUP(CM$4,Transactions!$C$5:$M$23,7,FALSE)&gt;CH148,0,IF(IFERROR(VLOOKUP(CM$4,Transactions!$C$39:$N$42,8,FALSE),0)&gt;CH148,VLOOKUP(CM$4,Transactions!$C$5:$M$23,5,FALSE),VLOOKUP(CM$4,Transactions!$C$5:$M$23,5,FALSE)-IFERROR(VLOOKUP(CM$4,Transactions!$C$39:$N$42,5,FALSE),0)))</f>
        <v>19</v>
      </c>
      <c r="CO148" s="315">
        <f t="shared" si="241"/>
        <v>43300</v>
      </c>
      <c r="CP148" s="88">
        <f>VLOOKUP(CO148,'Price Data'!$B$4:$AD$1048576,MATCH(CT$4,'Price Data'!$B$2:$AE$2,0),FALSE)</f>
        <v>141.80000000000001</v>
      </c>
      <c r="CQ148" s="5">
        <f t="shared" si="210"/>
        <v>141.80000000000001</v>
      </c>
      <c r="CR148" s="79"/>
      <c r="CS148" s="212">
        <f>IF(CQ148&gt;0,(CQ148+SUM(CR$11:CR148))/CP$6-1,"N/A")</f>
        <v>0.26735493058027782</v>
      </c>
      <c r="CT148" s="344">
        <f>IF(VLOOKUP(CT$4,Transactions!$C$5:$M$23,7,FALSE)&gt;CO148,0,IF(IFERROR(VLOOKUP(CT$4,Transactions!$C$39:$N$42,8,FALSE),0)&gt;CO148,VLOOKUP(CT$4,Transactions!$C$5:$M$23,5,FALSE),VLOOKUP(CT$4,Transactions!$C$5:$M$23,5,FALSE)-IFERROR(VLOOKUP(CT$4,Transactions!$C$39:$N$42,5,FALSE),0)))</f>
        <v>7</v>
      </c>
      <c r="CV148" s="315">
        <f t="shared" si="242"/>
        <v>43300</v>
      </c>
      <c r="CW148" s="88">
        <f>VLOOKUP(CV148,'Price Data'!$B$4:$AD$1048576,MATCH(DA$4,'Price Data'!$B$2:$AE$2,0),FALSE)</f>
        <v>202.67</v>
      </c>
      <c r="CX148" s="5">
        <f t="shared" si="211"/>
        <v>202.67</v>
      </c>
      <c r="CY148" s="79"/>
      <c r="CZ148" s="212">
        <f>IF(CX148&gt;0,(CX148+SUM(CY$11:CY148))/CW$6-1,"N/A")</f>
        <v>8.1930785178884635E-2</v>
      </c>
      <c r="DA148" s="344">
        <f>IF(VLOOKUP(DA$4,Transactions!$C$5:$M$23,7,FALSE)&gt;CV148,0,IF(IFERROR(VLOOKUP(DA$4,Transactions!$C$39:$N$42,8,FALSE),0)&gt;CV148,VLOOKUP(DA$4,Transactions!$C$5:$M$23,5,FALSE),VLOOKUP(DA$4,Transactions!$C$5:$M$23,5,FALSE)-IFERROR(VLOOKUP(DA$4,Transactions!$C$39:$N$42,5,FALSE),0)))</f>
        <v>9.4038062835574934</v>
      </c>
      <c r="DC148" s="315">
        <f t="shared" si="243"/>
        <v>43300</v>
      </c>
      <c r="DD148" s="88">
        <f>VLOOKUP(DC148,'Price Data'!$B$4:$AD$1048576,MATCH(DH$4,'Price Data'!$B$2:$AE$2,0),FALSE)</f>
        <v>167.03</v>
      </c>
      <c r="DE148" s="5">
        <f t="shared" si="212"/>
        <v>167.03</v>
      </c>
      <c r="DF148" s="79"/>
      <c r="DG148" s="212">
        <f>IF(DE148&gt;0,(DE148+SUM(DF$11:DF148))/DD$6-1,"N/A")</f>
        <v>6.4114560283239586E-2</v>
      </c>
      <c r="DH148" s="344">
        <f>IF(VLOOKUP(DH$4,Transactions!$C$5:$M$23,7,FALSE)&gt;DC148,0,IF(IFERROR(VLOOKUP(DH$4,Transactions!$C$39:$N$42,8,FALSE),0)&gt;DC148,VLOOKUP(DH$4,Transactions!$C$5:$M$23,5,FALSE),VLOOKUP(DH$4,Transactions!$C$5:$M$23,5,FALSE)-IFERROR(VLOOKUP(DH$4,Transactions!$C$39:$N$42,5,FALSE),0)))</f>
        <v>17.508490526540918</v>
      </c>
      <c r="DJ148" s="315">
        <f t="shared" si="244"/>
        <v>43300</v>
      </c>
      <c r="DK148" s="88">
        <f>VLOOKUP(DJ148,'Price Data'!$B$4:$AD$1048576,MATCH(DO$4,'Price Data'!$B$2:$AE$2,0),FALSE)</f>
        <v>236.55</v>
      </c>
      <c r="DL148" s="5">
        <f t="shared" si="213"/>
        <v>236.55</v>
      </c>
      <c r="DN148" s="212">
        <f>IF(DL148&gt;0,(DL148+SUM(DM$11:DM148))/DK$6-1,"N/A")</f>
        <v>-4.7256403062246988E-2</v>
      </c>
      <c r="DO148" s="344">
        <f>IF(VLOOKUP(DO$4,Transactions!$C$5:$M$23,7,FALSE)&gt;DJ148,0,IF(IFERROR(VLOOKUP(DO$4,Transactions!$C$39:$N$42,8,FALSE),0)&gt;DJ148,VLOOKUP(DO$4,Transactions!$C$5:$M$23,5,FALSE),VLOOKUP(DO$4,Transactions!$C$5:$M$23,5,FALSE)-IFERROR(VLOOKUP(DO$4,Transactions!$C$39:$N$42,5,FALSE),0)))</f>
        <v>8</v>
      </c>
      <c r="DQ148" s="315">
        <f t="shared" si="245"/>
        <v>43300</v>
      </c>
      <c r="DR148" s="88">
        <f>VLOOKUP(DQ148,'Price Data'!$B$4:$AD$1048576,MATCH(DV$4,'Price Data'!$B$2:$AE$2,0),FALSE)</f>
        <v>104.4</v>
      </c>
      <c r="DS148" s="5">
        <f t="shared" si="214"/>
        <v>104.4</v>
      </c>
      <c r="DT148" s="79"/>
      <c r="DU148" s="212">
        <f>IF(DS148&gt;0,(DS148+SUM(DT$11:DT148))/DR$6-1,"N/A")</f>
        <v>0.2303016132803366</v>
      </c>
      <c r="DV148" s="344">
        <f>IF(VLOOKUP(DV$4,Transactions!$C$5:$M$23,7,FALSE)&gt;DQ148,0,IF(IFERROR(VLOOKUP(DV$4,Transactions!$C$39:$N$42,8,FALSE),0)&gt;DQ148,VLOOKUP(DV$4,Transactions!$C$5:$M$23,5,FALSE),VLOOKUP(DV$4,Transactions!$C$5:$M$23,5,FALSE)-IFERROR(VLOOKUP(DV$4,Transactions!$C$39:$N$42,5,FALSE),0)))</f>
        <v>10</v>
      </c>
      <c r="DX148" s="315">
        <f t="shared" si="246"/>
        <v>43300</v>
      </c>
      <c r="DY148" s="88">
        <f>VLOOKUP(DX148,'Price Data'!$B$4:$AD$1048576,MATCH(EC$4,'Price Data'!$B$2:$AE$2,0),FALSE)</f>
        <v>76.95</v>
      </c>
      <c r="DZ148" s="5">
        <f t="shared" si="215"/>
        <v>0</v>
      </c>
      <c r="EA148" s="79"/>
      <c r="EB148" s="212" t="str">
        <f>IF(DZ148&gt;0,(DZ148+SUM(EA$11:EA148))/DY$6-1,"N/A")</f>
        <v>N/A</v>
      </c>
      <c r="EC148" s="344">
        <f>IF(VLOOKUP(EC$4,Transactions!$C$5:$M$23,7,FALSE)&gt;DX148,0,IF(IFERROR(VLOOKUP(EC$4,Transactions!$C$39:$N$42,8,FALSE),0)&gt;DX148,VLOOKUP(EC$4,Transactions!$C$5:$M$23,5,FALSE),VLOOKUP(EC$4,Transactions!$C$5:$M$23,5,FALSE)-IFERROR(VLOOKUP(EC$4,Transactions!$C$39:$N$42,5,FALSE),0)))</f>
        <v>0</v>
      </c>
      <c r="EF148" s="315">
        <f t="shared" si="247"/>
        <v>43300</v>
      </c>
      <c r="EG148" s="88">
        <f>VLOOKUP(EF148,'Price Data'!$B$4:$AD$1048576,MATCH(EK$4,'Price Data'!$B$2:$AE$2,0),FALSE)</f>
        <v>10.81</v>
      </c>
      <c r="EH148" s="5">
        <f t="shared" si="216"/>
        <v>10.81</v>
      </c>
      <c r="EI148" s="79"/>
      <c r="EJ148" s="212">
        <f>IF(EH148&gt;0,(EH148+SUM(EI$11:EI148))/EG$6-1,"N/A")</f>
        <v>9.1078066914498379E-3</v>
      </c>
      <c r="EK148" s="344">
        <f>IF(VLOOKUP(EK$4,Transactions!$C$26:$M$34,7,FALSE)&gt;EF148,0,IF(IFERROR(VLOOKUP(EK$4,Transactions!$C$45:$N185,8,FALSE),0)&gt;EF148,VLOOKUP(EK$4,Transactions!$C$26:$M$34,5,FALSE),VLOOKUP(EK$4,Transactions!$C$26:$M$34,5,FALSE)-IFERROR(VLOOKUP(EK$4,Transactions!$C$45:$N$47,5,FALSE),0)))</f>
        <v>181.2267657992565</v>
      </c>
      <c r="EM148" s="315">
        <f t="shared" si="248"/>
        <v>43300</v>
      </c>
      <c r="EN148" s="88">
        <f>VLOOKUP(EM148,'Price Data'!$B$4:$AD$1048576,MATCH(ER$4,'Price Data'!$B$2:$AE$2,0),FALSE)</f>
        <v>85.58</v>
      </c>
      <c r="EO148" s="5">
        <f t="shared" si="217"/>
        <v>85.58</v>
      </c>
      <c r="EP148" s="79"/>
      <c r="EQ148" s="212">
        <f>IF(EO148&gt;0,(EO148+SUM(EP$11:EP148))/EN$6-1,"N/A")</f>
        <v>5.7758423103368983E-3</v>
      </c>
      <c r="ER148" s="344">
        <f>IF(VLOOKUP(ER$4,Transactions!$C$26:$M$34,7,FALSE)&gt;EM148,0,IF(IFERROR(VLOOKUP(ER$4,Transactions!$C$45:$N185,8,FALSE),0)&gt;EM148,VLOOKUP(ER$4,Transactions!$C$26:$M$34,5,FALSE),VLOOKUP(ER$4,Transactions!$C$26:$M$34,5,FALSE)-IFERROR(VLOOKUP(ER$4,Transactions!$C$45:$N$47,5,FALSE),0)))</f>
        <v>0</v>
      </c>
      <c r="ET148" s="315">
        <f t="shared" si="249"/>
        <v>43300</v>
      </c>
      <c r="EU148" s="88">
        <f>VLOOKUP(ET148,'Price Data'!$B$4:$AD$1048576,MATCH(EY$4,'Price Data'!$B$2:$AE$2,0),FALSE)</f>
        <v>83.94</v>
      </c>
      <c r="EV148" s="5">
        <f t="shared" si="218"/>
        <v>83.94</v>
      </c>
      <c r="EW148" s="79"/>
      <c r="EX148" s="212">
        <f>IF(EV148&gt;0,(EV148+SUM(EW$11:EW148))/EU$6-1,"N/A")</f>
        <v>-2.2943128504405608E-2</v>
      </c>
      <c r="EY148" s="344">
        <f>IF(VLOOKUP(EY$4,Transactions!$C$26:$M$34,7,FALSE)&gt;ET148,0,IF(IFERROR(VLOOKUP(EY$4,Transactions!$C$45:$N185,8,FALSE),0)&gt;ET148,VLOOKUP(EY$4,Transactions!$C$26:$M$34,5,FALSE),VLOOKUP(EY$4,Transactions!$C$26:$M$34,5,FALSE)-IFERROR(VLOOKUP(EY$4,Transactions!$C$45:$N$47,5,FALSE),0)))</f>
        <v>12.608879734523402</v>
      </c>
      <c r="FA148" s="315">
        <f t="shared" si="250"/>
        <v>43300</v>
      </c>
      <c r="FB148" s="88">
        <f>VLOOKUP(FA148,'Price Data'!$B$4:$AD$1048576,MATCH(FF$4,'Price Data'!$B$2:$AE$2,0),FALSE)</f>
        <v>50.09</v>
      </c>
      <c r="FC148" s="5">
        <f t="shared" si="219"/>
        <v>50.09</v>
      </c>
      <c r="FD148" s="79"/>
      <c r="FE148" s="212">
        <f>IF(FC148&gt;0,(FC148+SUM(FD$11:FD148))/FB$6-1,"N/A")</f>
        <v>-9.9668422079188801E-3</v>
      </c>
      <c r="FF148" s="344">
        <f>IF(VLOOKUP(FF$4,Transactions!$C$26:$M$34,7,FALSE)&gt;FA148,0,IF(IFERROR(VLOOKUP(FF$4,Transactions!$C$45:$N185,8,FALSE),0)&gt;FA148,VLOOKUP(FF$4,Transactions!$C$26:$M$34,5,FALSE),VLOOKUP(FF$4,Transactions!$C$26:$M$34,5,FALSE)-IFERROR(VLOOKUP(FF$4,Transactions!$C$45:$N$47,5,FALSE),0)))</f>
        <v>20.356738833625901</v>
      </c>
      <c r="FH148" s="315">
        <f t="shared" si="251"/>
        <v>43300</v>
      </c>
      <c r="FI148" s="88">
        <f>VLOOKUP(FH148,'Price Data'!$B$4:$AD$1048576,MATCH(FM$4,'Price Data'!$B$2:$AE$2,0),FALSE)</f>
        <v>24.16</v>
      </c>
      <c r="FJ148" s="5">
        <f t="shared" si="220"/>
        <v>24.16</v>
      </c>
      <c r="FK148" s="79"/>
      <c r="FL148" s="212">
        <f>IF(FJ148&gt;0,(FJ148+SUM(FK$11:FK148))/FI$6-1,"N/A")</f>
        <v>5.5441478439424152E-3</v>
      </c>
      <c r="FM148" s="344">
        <f>IF(VLOOKUP(FM$4,Transactions!$C$26:$M$34,7,FALSE)&gt;FH148,0,IF(IFERROR(VLOOKUP(FM$4,Transactions!$C$45:$N185,8,FALSE),0)&gt;FH148,VLOOKUP(FM$4,Transactions!$C$26:$M$34,5,FALSE),VLOOKUP(FM$4,Transactions!$C$26:$M$34,5,FALSE)-IFERROR(VLOOKUP(FM$4,Transactions!$C$45:$N$47,5,FALSE),0)))</f>
        <v>64.516221765913755</v>
      </c>
      <c r="FO148" s="315">
        <f t="shared" si="252"/>
        <v>43300</v>
      </c>
      <c r="FP148" s="88">
        <f>VLOOKUP(FO148,'Price Data'!$B$4:$AD$1048576,MATCH(FT$4,'Price Data'!$B$2:$AE$2,0),FALSE)</f>
        <v>102.58</v>
      </c>
      <c r="FQ148" s="5">
        <f t="shared" si="221"/>
        <v>102.58</v>
      </c>
      <c r="FR148" s="79"/>
      <c r="FS148" s="212">
        <f>IF(FQ148&gt;0,(FQ148+SUM(FR$11:FR148))/FP$6-1,"N/A")</f>
        <v>-1.8044899119067925E-2</v>
      </c>
      <c r="FT148" s="344">
        <f>IF(VLOOKUP(FT$4,Transactions!$C$26:$M$34,7,FALSE)&gt;FO148,0,IF(IFERROR(VLOOKUP(FT$4,Transactions!$C$45:$N185,8,FALSE),0)&gt;FO148,VLOOKUP(FT$4,Transactions!$C$26:$M$34,5,FALSE),VLOOKUP(FT$4,Transactions!$C$26:$M$34,5,FALSE)-IFERROR(VLOOKUP(FT$4,Transactions!$C$45:$N$47,5,FALSE),0)))</f>
        <v>4.6685611442644692</v>
      </c>
      <c r="FV148" s="315">
        <f t="shared" si="253"/>
        <v>43300</v>
      </c>
      <c r="FW148" s="88">
        <f>VLOOKUP(FV148,'Price Data'!$B$4:$AD$1048576,MATCH(GA$4,'Price Data'!$B$2:$AE$2,0),FALSE)</f>
        <v>108.66</v>
      </c>
      <c r="FX148" s="5">
        <f t="shared" si="222"/>
        <v>0</v>
      </c>
      <c r="FY148" s="79"/>
      <c r="FZ148" s="212" t="str">
        <f>IF(FX148&gt;0,(FX148+SUM(FY$11:FY148))/FW$6-1,"N/A")</f>
        <v>N/A</v>
      </c>
      <c r="GA148" s="344">
        <f>IF(VLOOKUP(GA$4,Transactions!$C$26:$M$34,7,FALSE)&gt;FV148,0,IF(IFERROR(VLOOKUP(GA$4,Transactions!$C$45:$N185,8,FALSE),0)&gt;FV148,VLOOKUP(GA$4,Transactions!$C$26:$M$34,5,FALSE),VLOOKUP(GA$4,Transactions!$C$26:$M$34,5,FALSE)-IFERROR(VLOOKUP(GA$4,Transactions!$C$45:$N$47,5,FALSE),0)))</f>
        <v>0</v>
      </c>
      <c r="GD148" s="315">
        <f t="shared" si="254"/>
        <v>43300</v>
      </c>
      <c r="GE148" s="88">
        <f>VLOOKUP(GD148,'Price Data'!$B$4:$AD$1048576,MATCH(GI$4,'Price Data'!$B$2:$AE$2,0),FALSE)</f>
        <v>1670.7929999999999</v>
      </c>
      <c r="GF148" s="5">
        <f t="shared" si="223"/>
        <v>1670.7929999999999</v>
      </c>
      <c r="GH148" s="212">
        <f>IF(GF148&gt;0,(GF148+SUM(GG$11:GG148))/GE$6-1,"N/A")</f>
        <v>5.5613260296821343E-2</v>
      </c>
      <c r="GI148" s="374">
        <v>0.5</v>
      </c>
      <c r="GK148" s="315">
        <f t="shared" si="255"/>
        <v>43300</v>
      </c>
      <c r="GL148" s="88">
        <f>VLOOKUP(GK148,'Price Data'!$B$4:$AD$1048576,MATCH(GP$4,'Price Data'!$B$2:$AE$2,0),FALSE)</f>
        <v>2134.84</v>
      </c>
      <c r="GM148" s="5">
        <f t="shared" si="226"/>
        <v>2134.84</v>
      </c>
      <c r="GN148" s="79"/>
      <c r="GO148" s="212">
        <f>IF(GM148&gt;0,(GM148+SUM(GN$11:GN148))/GL$6-1,"N/A")</f>
        <v>1.4923102522047316E-2</v>
      </c>
      <c r="GP148" s="374">
        <v>0.2</v>
      </c>
      <c r="GR148" s="315">
        <f t="shared" si="256"/>
        <v>43300</v>
      </c>
      <c r="GS148" s="88">
        <f>VLOOKUP(GR148,'Price Data'!$B$4:$AD$1048576,MATCH(GW$4,'Price Data'!$B$2:$AE$2,0),FALSE)</f>
        <v>2021.15</v>
      </c>
      <c r="GT148" s="5">
        <f t="shared" si="224"/>
        <v>2021.15</v>
      </c>
      <c r="GV148" s="212">
        <f>IF(GT148&gt;0,(GT148+SUM(GU$11:GU148))/GS$6-1,"N/A")</f>
        <v>-1.2324261985857787E-2</v>
      </c>
      <c r="GW148" s="374">
        <v>0.3</v>
      </c>
    </row>
    <row r="149" spans="1:205" x14ac:dyDescent="0.25">
      <c r="A149">
        <v>139</v>
      </c>
      <c r="B149" s="315">
        <f>'Price Data'!B143</f>
        <v>43301</v>
      </c>
      <c r="C149" s="200">
        <f t="shared" si="257"/>
        <v>21164.89922198221</v>
      </c>
      <c r="D149" s="200">
        <f t="shared" si="227"/>
        <v>0</v>
      </c>
      <c r="E149" s="200">
        <f t="shared" si="198"/>
        <v>6067.2924060128889</v>
      </c>
      <c r="F149" s="200">
        <f t="shared" si="228"/>
        <v>0</v>
      </c>
      <c r="I149" s="315">
        <f t="shared" si="229"/>
        <v>43301</v>
      </c>
      <c r="J149" s="88">
        <f>VLOOKUP(I149,'Price Data'!$B$4:$AD$1048576,MATCH(N$4,'Price Data'!$B$2:$AE$2,0),FALSE)</f>
        <v>65.260000000000005</v>
      </c>
      <c r="K149" s="5">
        <f t="shared" si="225"/>
        <v>0</v>
      </c>
      <c r="M149" s="212" t="str">
        <f>IF(K149&gt;0,(K149+SUM(L$11:L149))/J$6-1,"N/A")</f>
        <v>N/A</v>
      </c>
      <c r="N149" s="344">
        <f>IF(VLOOKUP(N$4,Transactions!$C$5:$M$23,7,FALSE)&gt;I149,0,IF(IFERROR(VLOOKUP(N$4,Transactions!$C$39:$N$42,8,FALSE),0)&gt;I149,VLOOKUP(N$4,Transactions!$C$5:$M$23,5,FALSE),VLOOKUP(N$4,Transactions!$C$5:$M$23,5,FALSE)-IFERROR(VLOOKUP(N$4,Transactions!$C$39:$N$42,5,FALSE),0)))</f>
        <v>0</v>
      </c>
      <c r="P149" s="315">
        <f t="shared" si="230"/>
        <v>43301</v>
      </c>
      <c r="Q149" s="88">
        <f>VLOOKUP(P149,'Price Data'!$B$4:$AD$1048576,MATCH(U$4,'Price Data'!$B$2:$AE$2,0),FALSE)</f>
        <v>58.29</v>
      </c>
      <c r="R149" s="5">
        <f t="shared" si="199"/>
        <v>58.29</v>
      </c>
      <c r="T149" s="212">
        <f>IF(R149&gt;0,(R149+SUM(S$11:S149))/Q$6-1,"N/A")</f>
        <v>3.207048458149786E-2</v>
      </c>
      <c r="U149" s="344">
        <f>IF(VLOOKUP(U$4,Transactions!$C$5:$M$23,7,FALSE)&gt;P149,0,IF(IFERROR(VLOOKUP(U$4,Transactions!$C$39:$N$42,8,FALSE),0)&gt;P149,VLOOKUP(U$4,Transactions!$C$5:$M$23,5,FALSE),VLOOKUP(U$4,Transactions!$C$5:$M$23,5,FALSE)-IFERROR(VLOOKUP(U$4,Transactions!$C$39:$N$42,5,FALSE),0)))</f>
        <v>20</v>
      </c>
      <c r="W149" s="315">
        <f t="shared" si="231"/>
        <v>43301</v>
      </c>
      <c r="X149" s="88">
        <f>VLOOKUP(W149,'Price Data'!$B$4:$AD$1048576,MATCH(AB$4,'Price Data'!$B$2:$AE$2,0),FALSE)</f>
        <v>111.48</v>
      </c>
      <c r="Y149" s="5">
        <f t="shared" si="200"/>
        <v>111.48</v>
      </c>
      <c r="Z149" s="79"/>
      <c r="AA149" s="212">
        <f>IF(Y149&gt;0,(Y149+SUM(Z$11:Z149))/X$6-1,"N/A")</f>
        <v>0.11417518103362756</v>
      </c>
      <c r="AB149" s="344">
        <f>IF(VLOOKUP(AB$4,Transactions!$C$5:$M$23,7,FALSE)&gt;W149,0,IF(IFERROR(VLOOKUP(AB$4,Transactions!$C$39:$N$42,8,FALSE),0)&gt;W149,VLOOKUP(AB$4,Transactions!$C$5:$M$23,5,FALSE),VLOOKUP(AB$4,Transactions!$C$5:$M$23,5,FALSE)-IFERROR(VLOOKUP(AB$4,Transactions!$C$39:$N$42,5,FALSE),0)))</f>
        <v>12</v>
      </c>
      <c r="AD149" s="315">
        <f t="shared" si="232"/>
        <v>43301</v>
      </c>
      <c r="AE149" s="88">
        <f>VLOOKUP(AD149,'Price Data'!$B$4:$AD$1048576,MATCH(AI$4,'Price Data'!$B$2:$AE$2,0),FALSE)</f>
        <v>64.12</v>
      </c>
      <c r="AF149" s="5">
        <f t="shared" si="201"/>
        <v>64.12</v>
      </c>
      <c r="AG149" s="79"/>
      <c r="AH149" s="212">
        <f>IF(AF149&gt;0,(AF149+SUM(AG$11:AG149))/AE$6-1,"N/A")</f>
        <v>-0.11668723433429318</v>
      </c>
      <c r="AI149" s="344">
        <f>IF(VLOOKUP(AI$4,Transactions!$C$5:$M$23,7,FALSE)&gt;AD149,0,IF(IFERROR(VLOOKUP(AI$4,Transactions!$C$39:$N$42,8,FALSE),0)&gt;AD149,VLOOKUP(AI$4,Transactions!$C$5:$M$23,5,FALSE),VLOOKUP(AI$4,Transactions!$C$5:$M$23,5,FALSE)-IFERROR(VLOOKUP(AI$4,Transactions!$C$39:$N$42,5,FALSE),0)))</f>
        <v>16</v>
      </c>
      <c r="AK149" s="315">
        <f t="shared" si="233"/>
        <v>43301</v>
      </c>
      <c r="AL149" s="88">
        <f>VLOOKUP(AK149,'Price Data'!$B$4:$AD$1048576,MATCH(AP$4,'Price Data'!$B$2:$AE$2,0),FALSE)</f>
        <v>516.78</v>
      </c>
      <c r="AM149" s="5">
        <f t="shared" si="202"/>
        <v>516.78</v>
      </c>
      <c r="AN149" s="79"/>
      <c r="AO149" s="212">
        <f>IF(AM149&gt;0,(AM149+SUM(AN$11:AN149))/AL$6-1,"N/A")</f>
        <v>0.23969678069375799</v>
      </c>
      <c r="AP149" s="344">
        <f>IF(VLOOKUP(AP$4,Transactions!$C$5:$M$23,7,FALSE)&gt;AK149,0,IF(IFERROR(VLOOKUP(AP$4,Transactions!$C$39:$N$42,8,FALSE),0)&gt;AK149,VLOOKUP(AP$4,Transactions!$C$5:$M$23,5,FALSE),VLOOKUP(AP$4,Transactions!$C$5:$M$23,5,FALSE)-IFERROR(VLOOKUP(AP$4,Transactions!$C$39:$N$42,5,FALSE),0)))</f>
        <v>3</v>
      </c>
      <c r="AR149" s="315">
        <f t="shared" si="234"/>
        <v>43301</v>
      </c>
      <c r="AS149" s="88">
        <f>VLOOKUP(AR149,'Price Data'!$B$4:$AD$1048576,MATCH(AW$4,'Price Data'!$B$2:$AE$2,0),FALSE)</f>
        <v>88.91</v>
      </c>
      <c r="AT149" s="5">
        <f t="shared" si="203"/>
        <v>88.91</v>
      </c>
      <c r="AU149" s="79"/>
      <c r="AV149" s="212">
        <f>IF(AT149&gt;0,(AT149+SUM(AU$11:AU149))/AS$6-1,"N/A")</f>
        <v>-4.1877637130801726E-2</v>
      </c>
      <c r="AW149" s="344">
        <f>IF(VLOOKUP(AW$4,Transactions!$C$5:$M$23,7,FALSE)&gt;AR149,0,IF(IFERROR(VLOOKUP(AW$4,Transactions!$C$39:$N$42,8,FALSE),0)&gt;AR149,VLOOKUP(AW$4,Transactions!$C$5:$M$23,5,FALSE),VLOOKUP(AW$4,Transactions!$C$5:$M$23,5,FALSE)-IFERROR(VLOOKUP(AW$4,Transactions!$C$39:$N$42,5,FALSE),0)))</f>
        <v>10</v>
      </c>
      <c r="AY149" s="315">
        <f t="shared" si="235"/>
        <v>43301</v>
      </c>
      <c r="AZ149" s="88">
        <f>VLOOKUP(AY149,'Price Data'!$B$4:$AD$1048576,MATCH(BD$4,'Price Data'!$B$2:$AE$2,0),FALSE)</f>
        <v>146.87</v>
      </c>
      <c r="BA149" s="5">
        <f t="shared" si="204"/>
        <v>146.87</v>
      </c>
      <c r="BB149" s="79"/>
      <c r="BC149" s="212">
        <f>IF(BA149&gt;0,(BA149+SUM(BB$11:BB149))/AZ$6-1,"N/A")</f>
        <v>0.26721311475409837</v>
      </c>
      <c r="BD149" s="344">
        <f>IF(VLOOKUP(BD$4,Transactions!$C$5:$M$23,7,FALSE)&gt;AY149,0,IF(IFERROR(VLOOKUP(BD$4,Transactions!$C$39:$N$42,8,FALSE),0)&gt;AY149,VLOOKUP(BD$4,Transactions!$C$5:$M$23,5,FALSE),VLOOKUP(BD$4,Transactions!$C$5:$M$23,5,FALSE)-IFERROR(VLOOKUP(BD$4,Transactions!$C$39:$N$42,5,FALSE),0)))</f>
        <v>9</v>
      </c>
      <c r="BF149" s="315">
        <f t="shared" si="236"/>
        <v>43301</v>
      </c>
      <c r="BG149" s="88">
        <f>VLOOKUP(BF149,'Price Data'!$B$4:$AD$1048576,MATCH(BK$4,'Price Data'!$B$2:$AE$2,0),FALSE)</f>
        <v>56.71</v>
      </c>
      <c r="BH149" s="5">
        <f t="shared" si="205"/>
        <v>56.71</v>
      </c>
      <c r="BI149" s="79"/>
      <c r="BJ149" s="212">
        <f>IF(BH149&gt;0,(BH149+SUM(BI$11:BI149))/BG$6-1,"N/A")</f>
        <v>-5.4993472584856318E-2</v>
      </c>
      <c r="BK149" s="344">
        <f>IF(VLOOKUP(BK$4,Transactions!$C$5:$M$23,7,FALSE)&gt;BF149,0,IF(IFERROR(VLOOKUP(BK$4,Transactions!$C$39:$N$42,8,FALSE),0)&gt;BF149,VLOOKUP(BK$4,Transactions!$C$5:$M$23,5,FALSE),VLOOKUP(BK$4,Transactions!$C$5:$M$23,5,FALSE)-IFERROR(VLOOKUP(BK$4,Transactions!$C$39:$N$42,5,FALSE),0)))</f>
        <v>10</v>
      </c>
      <c r="BM149" s="315">
        <f t="shared" si="237"/>
        <v>43301</v>
      </c>
      <c r="BN149" s="88">
        <f>VLOOKUP(BM149,'Price Data'!$B$4:$AD$1048576,MATCH(BR$4,'Price Data'!$B$2:$AE$2,0),FALSE)</f>
        <v>46.76</v>
      </c>
      <c r="BO149" s="5">
        <f t="shared" si="206"/>
        <v>46.76</v>
      </c>
      <c r="BP149" s="79"/>
      <c r="BQ149" s="212">
        <f>IF(BO149&gt;0,(BO149+SUM(BP$11:BP149))/BN$6-1,"N/A")</f>
        <v>-7.942097026604078E-2</v>
      </c>
      <c r="BR149" s="344">
        <f>IF(VLOOKUP(BR$4,Transactions!$C$5:$M$23,7,FALSE)&gt;BM149,0,IF(IFERROR(VLOOKUP(BR$4,Transactions!$C$39:$N$42,8,FALSE),0)&gt;BM149,VLOOKUP(BR$4,Transactions!$C$5:$M$23,5,FALSE),VLOOKUP(BR$4,Transactions!$C$5:$M$23,5,FALSE)-IFERROR(VLOOKUP(BR$4,Transactions!$C$39:$N$42,5,FALSE),0)))</f>
        <v>12</v>
      </c>
      <c r="BT149" s="315">
        <f t="shared" si="238"/>
        <v>43301</v>
      </c>
      <c r="BU149" s="88">
        <f>VLOOKUP(BT149,'Price Data'!$B$4:$AD$1048576,MATCH(BY$4,'Price Data'!$B$2:$AE$2,0),FALSE)</f>
        <v>93.93</v>
      </c>
      <c r="BV149" s="5">
        <f t="shared" si="207"/>
        <v>93.93</v>
      </c>
      <c r="BW149" s="79"/>
      <c r="BX149" s="212">
        <f>IF(BV149&gt;0,(BV149+SUM(BW$11:BW149))/BU$6-1,"N/A")</f>
        <v>4.6649796457256087E-2</v>
      </c>
      <c r="BY149" s="344">
        <f>IF(VLOOKUP(BY$4,Transactions!$C$5:$M$23,7,FALSE)&gt;BT149,0,IF(IFERROR(VLOOKUP(BY$4,Transactions!$C$39:$N$42,8,FALSE),0)&gt;BT149,VLOOKUP(BY$4,Transactions!$C$5:$M$23,5,FALSE),VLOOKUP(BY$4,Transactions!$C$5:$M$23,5,FALSE)-IFERROR(VLOOKUP(BY$4,Transactions!$C$39:$N$42,5,FALSE),0)))</f>
        <v>11</v>
      </c>
      <c r="CA149" s="315">
        <f t="shared" si="239"/>
        <v>43301</v>
      </c>
      <c r="CB149" s="88">
        <f>VLOOKUP(CA149,'Price Data'!$B$4:$AD$1048576,MATCH(CF$4,'Price Data'!$B$2:$AE$2,0),FALSE)</f>
        <v>215.96</v>
      </c>
      <c r="CC149" s="5">
        <f t="shared" si="208"/>
        <v>215.96</v>
      </c>
      <c r="CD149" s="79"/>
      <c r="CE149" s="212">
        <f>IF(CC149&gt;0,(CC149+SUM(CD$11:CD149))/CB$6-1,"N/A")</f>
        <v>-4.9656560353502188E-2</v>
      </c>
      <c r="CF149" s="344">
        <f>IF(VLOOKUP(CF$4,Transactions!$C$5:$M$23,7,FALSE)&gt;CA149,0,IF(IFERROR(VLOOKUP(CF$4,Transactions!$C$39:$N$42,8,FALSE),0)&gt;CA149,VLOOKUP(CF$4,Transactions!$C$5:$M$23,5,FALSE),VLOOKUP(CF$4,Transactions!$C$5:$M$23,5,FALSE)-IFERROR(VLOOKUP(CF$4,Transactions!$C$39:$N$42,5,FALSE),0)))</f>
        <v>6</v>
      </c>
      <c r="CH149" s="315">
        <f t="shared" si="240"/>
        <v>43301</v>
      </c>
      <c r="CI149" s="88">
        <f>VLOOKUP(CH149,'Price Data'!$B$4:$AD$1048576,MATCH(CM$4,'Price Data'!$B$2:$AE$2,0),FALSE)</f>
        <v>87.47</v>
      </c>
      <c r="CJ149" s="5">
        <f t="shared" si="209"/>
        <v>87.47</v>
      </c>
      <c r="CK149" s="79"/>
      <c r="CL149" s="212">
        <f>IF(CJ149&gt;0,(CJ149+SUM(CK$11:CK149))/CI$6-1,"N/A")</f>
        <v>0.18812822602553636</v>
      </c>
      <c r="CM149" s="344">
        <f>IF(VLOOKUP(CM$4,Transactions!$C$5:$M$23,7,FALSE)&gt;CH149,0,IF(IFERROR(VLOOKUP(CM$4,Transactions!$C$39:$N$42,8,FALSE),0)&gt;CH149,VLOOKUP(CM$4,Transactions!$C$5:$M$23,5,FALSE),VLOOKUP(CM$4,Transactions!$C$5:$M$23,5,FALSE)-IFERROR(VLOOKUP(CM$4,Transactions!$C$39:$N$42,5,FALSE),0)))</f>
        <v>19</v>
      </c>
      <c r="CO149" s="315">
        <f t="shared" si="241"/>
        <v>43301</v>
      </c>
      <c r="CP149" s="88">
        <f>VLOOKUP(CO149,'Price Data'!$B$4:$AD$1048576,MATCH(CT$4,'Price Data'!$B$2:$AE$2,0),FALSE)</f>
        <v>140.72</v>
      </c>
      <c r="CQ149" s="5">
        <f t="shared" si="210"/>
        <v>140.72</v>
      </c>
      <c r="CR149" s="79"/>
      <c r="CS149" s="212">
        <f>IF(CQ149&gt;0,(CQ149+SUM(CR$11:CR149))/CP$6-1,"N/A")</f>
        <v>0.25774296902812388</v>
      </c>
      <c r="CT149" s="344">
        <f>IF(VLOOKUP(CT$4,Transactions!$C$5:$M$23,7,FALSE)&gt;CO149,0,IF(IFERROR(VLOOKUP(CT$4,Transactions!$C$39:$N$42,8,FALSE),0)&gt;CO149,VLOOKUP(CT$4,Transactions!$C$5:$M$23,5,FALSE),VLOOKUP(CT$4,Transactions!$C$5:$M$23,5,FALSE)-IFERROR(VLOOKUP(CT$4,Transactions!$C$39:$N$42,5,FALSE),0)))</f>
        <v>7</v>
      </c>
      <c r="CV149" s="315">
        <f t="shared" si="242"/>
        <v>43301</v>
      </c>
      <c r="CW149" s="88">
        <f>VLOOKUP(CV149,'Price Data'!$B$4:$AD$1048576,MATCH(DA$4,'Price Data'!$B$2:$AE$2,0),FALSE)</f>
        <v>202.89</v>
      </c>
      <c r="CX149" s="5">
        <f t="shared" si="211"/>
        <v>202.89</v>
      </c>
      <c r="CY149" s="79"/>
      <c r="CZ149" s="212">
        <f>IF(CX149&gt;0,(CX149+SUM(CY$11:CY149))/CW$6-1,"N/A")</f>
        <v>8.3100313646270685E-2</v>
      </c>
      <c r="DA149" s="344">
        <f>IF(VLOOKUP(DA$4,Transactions!$C$5:$M$23,7,FALSE)&gt;CV149,0,IF(IFERROR(VLOOKUP(DA$4,Transactions!$C$39:$N$42,8,FALSE),0)&gt;CV149,VLOOKUP(DA$4,Transactions!$C$5:$M$23,5,FALSE),VLOOKUP(DA$4,Transactions!$C$5:$M$23,5,FALSE)-IFERROR(VLOOKUP(DA$4,Transactions!$C$39:$N$42,5,FALSE),0)))</f>
        <v>9.4038062835574934</v>
      </c>
      <c r="DC149" s="315">
        <f t="shared" si="243"/>
        <v>43301</v>
      </c>
      <c r="DD149" s="88">
        <f>VLOOKUP(DC149,'Price Data'!$B$4:$AD$1048576,MATCH(DH$4,'Price Data'!$B$2:$AE$2,0),FALSE)</f>
        <v>166.77</v>
      </c>
      <c r="DE149" s="5">
        <f t="shared" si="212"/>
        <v>166.77</v>
      </c>
      <c r="DF149" s="79"/>
      <c r="DG149" s="212">
        <f>IF(DE149&gt;0,(DE149+SUM(DF$11:DF149))/DD$6-1,"N/A")</f>
        <v>6.2470759309603885E-2</v>
      </c>
      <c r="DH149" s="344">
        <f>IF(VLOOKUP(DH$4,Transactions!$C$5:$M$23,7,FALSE)&gt;DC149,0,IF(IFERROR(VLOOKUP(DH$4,Transactions!$C$39:$N$42,8,FALSE),0)&gt;DC149,VLOOKUP(DH$4,Transactions!$C$5:$M$23,5,FALSE),VLOOKUP(DH$4,Transactions!$C$5:$M$23,5,FALSE)-IFERROR(VLOOKUP(DH$4,Transactions!$C$39:$N$42,5,FALSE),0)))</f>
        <v>17.508490526540918</v>
      </c>
      <c r="DJ149" s="315">
        <f t="shared" si="244"/>
        <v>43301</v>
      </c>
      <c r="DK149" s="88">
        <f>VLOOKUP(DJ149,'Price Data'!$B$4:$AD$1048576,MATCH(DO$4,'Price Data'!$B$2:$AE$2,0),FALSE)</f>
        <v>234.93</v>
      </c>
      <c r="DL149" s="5">
        <f t="shared" si="213"/>
        <v>234.93</v>
      </c>
      <c r="DN149" s="212">
        <f>IF(DL149&gt;0,(DL149+SUM(DM$11:DM149))/DK$6-1,"N/A")</f>
        <v>-5.3749649284540402E-2</v>
      </c>
      <c r="DO149" s="344">
        <f>IF(VLOOKUP(DO$4,Transactions!$C$5:$M$23,7,FALSE)&gt;DJ149,0,IF(IFERROR(VLOOKUP(DO$4,Transactions!$C$39:$N$42,8,FALSE),0)&gt;DJ149,VLOOKUP(DO$4,Transactions!$C$5:$M$23,5,FALSE),VLOOKUP(DO$4,Transactions!$C$5:$M$23,5,FALSE)-IFERROR(VLOOKUP(DO$4,Transactions!$C$39:$N$42,5,FALSE),0)))</f>
        <v>8</v>
      </c>
      <c r="DQ149" s="315">
        <f t="shared" si="245"/>
        <v>43301</v>
      </c>
      <c r="DR149" s="88">
        <f>VLOOKUP(DQ149,'Price Data'!$B$4:$AD$1048576,MATCH(DV$4,'Price Data'!$B$2:$AE$2,0),FALSE)</f>
        <v>106.27</v>
      </c>
      <c r="DS149" s="5">
        <f t="shared" si="214"/>
        <v>106.27</v>
      </c>
      <c r="DT149" s="79"/>
      <c r="DU149" s="212">
        <f>IF(DS149&gt;0,(DS149+SUM(DT$11:DT149))/DR$6-1,"N/A")</f>
        <v>0.25216273088613494</v>
      </c>
      <c r="DV149" s="344">
        <f>IF(VLOOKUP(DV$4,Transactions!$C$5:$M$23,7,FALSE)&gt;DQ149,0,IF(IFERROR(VLOOKUP(DV$4,Transactions!$C$39:$N$42,8,FALSE),0)&gt;DQ149,VLOOKUP(DV$4,Transactions!$C$5:$M$23,5,FALSE),VLOOKUP(DV$4,Transactions!$C$5:$M$23,5,FALSE)-IFERROR(VLOOKUP(DV$4,Transactions!$C$39:$N$42,5,FALSE),0)))</f>
        <v>10</v>
      </c>
      <c r="DX149" s="315">
        <f t="shared" si="246"/>
        <v>43301</v>
      </c>
      <c r="DY149" s="88">
        <f>VLOOKUP(DX149,'Price Data'!$B$4:$AD$1048576,MATCH(EC$4,'Price Data'!$B$2:$AE$2,0),FALSE)</f>
        <v>76.959999999999994</v>
      </c>
      <c r="DZ149" s="5">
        <f t="shared" si="215"/>
        <v>0</v>
      </c>
      <c r="EA149" s="79"/>
      <c r="EB149" s="212" t="str">
        <f>IF(DZ149&gt;0,(DZ149+SUM(EA$11:EA149))/DY$6-1,"N/A")</f>
        <v>N/A</v>
      </c>
      <c r="EC149" s="344">
        <f>IF(VLOOKUP(EC$4,Transactions!$C$5:$M$23,7,FALSE)&gt;DX149,0,IF(IFERROR(VLOOKUP(EC$4,Transactions!$C$39:$N$42,8,FALSE),0)&gt;DX149,VLOOKUP(EC$4,Transactions!$C$5:$M$23,5,FALSE),VLOOKUP(EC$4,Transactions!$C$5:$M$23,5,FALSE)-IFERROR(VLOOKUP(EC$4,Transactions!$C$39:$N$42,5,FALSE),0)))</f>
        <v>0</v>
      </c>
      <c r="EF149" s="315">
        <f t="shared" si="247"/>
        <v>43301</v>
      </c>
      <c r="EG149" s="88">
        <f>VLOOKUP(EF149,'Price Data'!$B$4:$AD$1048576,MATCH(EK$4,'Price Data'!$B$2:$AE$2,0),FALSE)</f>
        <v>10.8</v>
      </c>
      <c r="EH149" s="5">
        <f t="shared" si="216"/>
        <v>10.8</v>
      </c>
      <c r="EI149" s="79"/>
      <c r="EJ149" s="212">
        <f>IF(EH149&gt;0,(EH149+SUM(EI$11:EI149))/EG$6-1,"N/A")</f>
        <v>8.1784386617100857E-3</v>
      </c>
      <c r="EK149" s="344">
        <f>IF(VLOOKUP(EK$4,Transactions!$C$26:$M$34,7,FALSE)&gt;EF149,0,IF(IFERROR(VLOOKUP(EK$4,Transactions!$C$45:$N186,8,FALSE),0)&gt;EF149,VLOOKUP(EK$4,Transactions!$C$26:$M$34,5,FALSE),VLOOKUP(EK$4,Transactions!$C$26:$M$34,5,FALSE)-IFERROR(VLOOKUP(EK$4,Transactions!$C$45:$N$47,5,FALSE),0)))</f>
        <v>181.2267657992565</v>
      </c>
      <c r="EM149" s="315">
        <f t="shared" si="248"/>
        <v>43301</v>
      </c>
      <c r="EN149" s="88">
        <f>VLOOKUP(EM149,'Price Data'!$B$4:$AD$1048576,MATCH(ER$4,'Price Data'!$B$2:$AE$2,0),FALSE)</f>
        <v>85.62</v>
      </c>
      <c r="EO149" s="5">
        <f t="shared" si="217"/>
        <v>85.62</v>
      </c>
      <c r="EP149" s="79"/>
      <c r="EQ149" s="212">
        <f>IF(EO149&gt;0,(EO149+SUM(EP$11:EP149))/EN$6-1,"N/A")</f>
        <v>6.2342424936969731E-3</v>
      </c>
      <c r="ER149" s="344">
        <f>IF(VLOOKUP(ER$4,Transactions!$C$26:$M$34,7,FALSE)&gt;EM149,0,IF(IFERROR(VLOOKUP(ER$4,Transactions!$C$45:$N186,8,FALSE),0)&gt;EM149,VLOOKUP(ER$4,Transactions!$C$26:$M$34,5,FALSE),VLOOKUP(ER$4,Transactions!$C$26:$M$34,5,FALSE)-IFERROR(VLOOKUP(ER$4,Transactions!$C$45:$N$47,5,FALSE),0)))</f>
        <v>0</v>
      </c>
      <c r="ET149" s="315">
        <f t="shared" si="249"/>
        <v>43301</v>
      </c>
      <c r="EU149" s="88">
        <f>VLOOKUP(ET149,'Price Data'!$B$4:$AD$1048576,MATCH(EY$4,'Price Data'!$B$2:$AE$2,0),FALSE)</f>
        <v>83.81</v>
      </c>
      <c r="EV149" s="5">
        <f t="shared" si="218"/>
        <v>83.81</v>
      </c>
      <c r="EW149" s="79"/>
      <c r="EX149" s="212">
        <f>IF(EV149&gt;0,(EV149+SUM(EW$11:EW149))/EU$6-1,"N/A")</f>
        <v>-2.4430712896212459E-2</v>
      </c>
      <c r="EY149" s="344">
        <f>IF(VLOOKUP(EY$4,Transactions!$C$26:$M$34,7,FALSE)&gt;ET149,0,IF(IFERROR(VLOOKUP(EY$4,Transactions!$C$45:$N186,8,FALSE),0)&gt;ET149,VLOOKUP(EY$4,Transactions!$C$26:$M$34,5,FALSE),VLOOKUP(EY$4,Transactions!$C$26:$M$34,5,FALSE)-IFERROR(VLOOKUP(EY$4,Transactions!$C$45:$N$47,5,FALSE),0)))</f>
        <v>12.608879734523402</v>
      </c>
      <c r="FA149" s="315">
        <f t="shared" si="250"/>
        <v>43301</v>
      </c>
      <c r="FB149" s="88">
        <f>VLOOKUP(FA149,'Price Data'!$B$4:$AD$1048576,MATCH(FF$4,'Price Data'!$B$2:$AE$2,0),FALSE)</f>
        <v>50.04</v>
      </c>
      <c r="FC149" s="5">
        <f t="shared" si="219"/>
        <v>50.04</v>
      </c>
      <c r="FD149" s="79"/>
      <c r="FE149" s="212">
        <f>IF(FC149&gt;0,(FC149+SUM(FD$11:FD149))/FB$6-1,"N/A")</f>
        <v>-1.0942071386776053E-2</v>
      </c>
      <c r="FF149" s="344">
        <f>IF(VLOOKUP(FF$4,Transactions!$C$26:$M$34,7,FALSE)&gt;FA149,0,IF(IFERROR(VLOOKUP(FF$4,Transactions!$C$45:$N186,8,FALSE),0)&gt;FA149,VLOOKUP(FF$4,Transactions!$C$26:$M$34,5,FALSE),VLOOKUP(FF$4,Transactions!$C$26:$M$34,5,FALSE)-IFERROR(VLOOKUP(FF$4,Transactions!$C$45:$N$47,5,FALSE),0)))</f>
        <v>20.356738833625901</v>
      </c>
      <c r="FH149" s="315">
        <f t="shared" si="251"/>
        <v>43301</v>
      </c>
      <c r="FI149" s="88">
        <f>VLOOKUP(FH149,'Price Data'!$B$4:$AD$1048576,MATCH(FM$4,'Price Data'!$B$2:$AE$2,0),FALSE)</f>
        <v>24.14</v>
      </c>
      <c r="FJ149" s="5">
        <f t="shared" si="220"/>
        <v>24.14</v>
      </c>
      <c r="FK149" s="79"/>
      <c r="FL149" s="212">
        <f>IF(FJ149&gt;0,(FJ149+SUM(FK$11:FK149))/FI$6-1,"N/A")</f>
        <v>4.7227926078028393E-3</v>
      </c>
      <c r="FM149" s="344">
        <f>IF(VLOOKUP(FM$4,Transactions!$C$26:$M$34,7,FALSE)&gt;FH149,0,IF(IFERROR(VLOOKUP(FM$4,Transactions!$C$45:$N186,8,FALSE),0)&gt;FH149,VLOOKUP(FM$4,Transactions!$C$26:$M$34,5,FALSE),VLOOKUP(FM$4,Transactions!$C$26:$M$34,5,FALSE)-IFERROR(VLOOKUP(FM$4,Transactions!$C$45:$N$47,5,FALSE),0)))</f>
        <v>64.516221765913755</v>
      </c>
      <c r="FO149" s="315">
        <f t="shared" si="252"/>
        <v>43301</v>
      </c>
      <c r="FP149" s="88">
        <f>VLOOKUP(FO149,'Price Data'!$B$4:$AD$1048576,MATCH(FT$4,'Price Data'!$B$2:$AE$2,0),FALSE)</f>
        <v>102.22</v>
      </c>
      <c r="FQ149" s="5">
        <f t="shared" si="221"/>
        <v>102.22</v>
      </c>
      <c r="FR149" s="79"/>
      <c r="FS149" s="212">
        <f>IF(FQ149&gt;0,(FQ149+SUM(FR$11:FR149))/FP$6-1,"N/A")</f>
        <v>-2.1454958795112278E-2</v>
      </c>
      <c r="FT149" s="344">
        <f>IF(VLOOKUP(FT$4,Transactions!$C$26:$M$34,7,FALSE)&gt;FO149,0,IF(IFERROR(VLOOKUP(FT$4,Transactions!$C$45:$N186,8,FALSE),0)&gt;FO149,VLOOKUP(FT$4,Transactions!$C$26:$M$34,5,FALSE),VLOOKUP(FT$4,Transactions!$C$26:$M$34,5,FALSE)-IFERROR(VLOOKUP(FT$4,Transactions!$C$45:$N$47,5,FALSE),0)))</f>
        <v>4.6685611442644692</v>
      </c>
      <c r="FV149" s="315">
        <f t="shared" si="253"/>
        <v>43301</v>
      </c>
      <c r="FW149" s="88">
        <f>VLOOKUP(FV149,'Price Data'!$B$4:$AD$1048576,MATCH(GA$4,'Price Data'!$B$2:$AE$2,0),FALSE)</f>
        <v>108.56</v>
      </c>
      <c r="FX149" s="5">
        <f t="shared" si="222"/>
        <v>0</v>
      </c>
      <c r="FY149" s="79"/>
      <c r="FZ149" s="212" t="str">
        <f>IF(FX149&gt;0,(FX149+SUM(FY$11:FY149))/FW$6-1,"N/A")</f>
        <v>N/A</v>
      </c>
      <c r="GA149" s="344">
        <f>IF(VLOOKUP(GA$4,Transactions!$C$26:$M$34,7,FALSE)&gt;FV149,0,IF(IFERROR(VLOOKUP(GA$4,Transactions!$C$45:$N186,8,FALSE),0)&gt;FV149,VLOOKUP(GA$4,Transactions!$C$26:$M$34,5,FALSE),VLOOKUP(GA$4,Transactions!$C$26:$M$34,5,FALSE)-IFERROR(VLOOKUP(GA$4,Transactions!$C$45:$N$47,5,FALSE),0)))</f>
        <v>0</v>
      </c>
      <c r="GD149" s="315">
        <f t="shared" si="254"/>
        <v>43301</v>
      </c>
      <c r="GE149" s="88">
        <f>VLOOKUP(GD149,'Price Data'!$B$4:$AD$1048576,MATCH(GI$4,'Price Data'!$B$2:$AE$2,0),FALSE)</f>
        <v>1668.444</v>
      </c>
      <c r="GF149" s="5">
        <f t="shared" si="223"/>
        <v>1668.444</v>
      </c>
      <c r="GH149" s="212">
        <f>IF(GF149&gt;0,(GF149+SUM(GG$11:GG149))/GE$6-1,"N/A")</f>
        <v>5.4129153319812717E-2</v>
      </c>
      <c r="GI149" s="374">
        <v>0.5</v>
      </c>
      <c r="GK149" s="315">
        <f t="shared" si="255"/>
        <v>43301</v>
      </c>
      <c r="GL149" s="88">
        <f>VLOOKUP(GK149,'Price Data'!$B$4:$AD$1048576,MATCH(GP$4,'Price Data'!$B$2:$AE$2,0),FALSE)</f>
        <v>2139.17</v>
      </c>
      <c r="GM149" s="5">
        <f t="shared" si="226"/>
        <v>2139.17</v>
      </c>
      <c r="GN149" s="79"/>
      <c r="GO149" s="212">
        <f>IF(GM149&gt;0,(GM149+SUM(GN$11:GN149))/GL$6-1,"N/A")</f>
        <v>1.698162542489734E-2</v>
      </c>
      <c r="GP149" s="374">
        <v>0.2</v>
      </c>
      <c r="GR149" s="315">
        <f t="shared" si="256"/>
        <v>43301</v>
      </c>
      <c r="GS149" s="88">
        <f>VLOOKUP(GR149,'Price Data'!$B$4:$AD$1048576,MATCH(GW$4,'Price Data'!$B$2:$AE$2,0),FALSE)</f>
        <v>2016.27</v>
      </c>
      <c r="GT149" s="5">
        <f t="shared" si="224"/>
        <v>2016.27</v>
      </c>
      <c r="GV149" s="212">
        <f>IF(GT149&gt;0,(GT149+SUM(GU$11:GU149))/GS$6-1,"N/A")</f>
        <v>-1.470897247320857E-2</v>
      </c>
      <c r="GW149" s="374">
        <v>0.3</v>
      </c>
    </row>
    <row r="150" spans="1:205" x14ac:dyDescent="0.25">
      <c r="A150">
        <v>140</v>
      </c>
      <c r="B150" s="315">
        <f>'Price Data'!B144</f>
        <v>43304</v>
      </c>
      <c r="C150" s="200">
        <f>SUM(K150*N150,R150*U150,Y150*AB150,AF150*AI150,AM150*AP150,AT150*AW150,BA150*BD150,BH150*BK150,BO150*BR150,BV150*BY150,CC150*CF150,CJ150*CM150,CQ150*CT150,CX150*DA150,DE150*DH150,DL150*DO150,DS150*DV150,DZ150*EC150)</f>
        <v>21333.54257979539</v>
      </c>
      <c r="D150" s="200">
        <f t="shared" si="227"/>
        <v>0</v>
      </c>
      <c r="E150" s="200">
        <f t="shared" si="198"/>
        <v>6051.343394198735</v>
      </c>
      <c r="F150" s="200">
        <f t="shared" si="228"/>
        <v>0</v>
      </c>
      <c r="I150" s="315">
        <f t="shared" si="229"/>
        <v>43304</v>
      </c>
      <c r="J150" s="88">
        <f>VLOOKUP(I150,'Price Data'!$B$4:$AD$1048576,MATCH(N$4,'Price Data'!$B$2:$AE$2,0),FALSE)</f>
        <v>66.34</v>
      </c>
      <c r="K150" s="5">
        <f t="shared" si="225"/>
        <v>0</v>
      </c>
      <c r="M150" s="212" t="str">
        <f>IF(K150&gt;0,(K150+SUM(L$11:L150))/J$6-1,"N/A")</f>
        <v>N/A</v>
      </c>
      <c r="N150" s="344">
        <f>IF(VLOOKUP(N$4,Transactions!$C$5:$M$23,7,FALSE)&gt;I150,0,IF(IFERROR(VLOOKUP(N$4,Transactions!$C$39:$N$42,8,FALSE),0)&gt;I150,VLOOKUP(N$4,Transactions!$C$5:$M$23,5,FALSE),VLOOKUP(N$4,Transactions!$C$5:$M$23,5,FALSE)-IFERROR(VLOOKUP(N$4,Transactions!$C$39:$N$42,5,FALSE),0)))</f>
        <v>0</v>
      </c>
      <c r="P150" s="315">
        <f t="shared" si="230"/>
        <v>43304</v>
      </c>
      <c r="Q150" s="88">
        <f>VLOOKUP(P150,'Price Data'!$B$4:$AD$1048576,MATCH(U$4,'Price Data'!$B$2:$AE$2,0),FALSE)</f>
        <v>57.97</v>
      </c>
      <c r="R150" s="5">
        <f t="shared" si="199"/>
        <v>57.97</v>
      </c>
      <c r="T150" s="212">
        <f>IF(R150&gt;0,(R150+SUM(S$11:S150))/Q$6-1,"N/A")</f>
        <v>2.6431718061673992E-2</v>
      </c>
      <c r="U150" s="344">
        <f>IF(VLOOKUP(U$4,Transactions!$C$5:$M$23,7,FALSE)&gt;P150,0,IF(IFERROR(VLOOKUP(U$4,Transactions!$C$39:$N$42,8,FALSE),0)&gt;P150,VLOOKUP(U$4,Transactions!$C$5:$M$23,5,FALSE),VLOOKUP(U$4,Transactions!$C$5:$M$23,5,FALSE)-IFERROR(VLOOKUP(U$4,Transactions!$C$39:$N$42,5,FALSE),0)))</f>
        <v>20</v>
      </c>
      <c r="W150" s="315">
        <f t="shared" si="231"/>
        <v>43304</v>
      </c>
      <c r="X150" s="88">
        <f>VLOOKUP(W150,'Price Data'!$B$4:$AD$1048576,MATCH(AB$4,'Price Data'!$B$2:$AE$2,0),FALSE)</f>
        <v>111.09</v>
      </c>
      <c r="Y150" s="5">
        <f t="shared" si="200"/>
        <v>111.09</v>
      </c>
      <c r="Z150" s="79"/>
      <c r="AA150" s="212">
        <f>IF(Y150&gt;0,(Y150+SUM(Z$11:Z150))/X$6-1,"N/A")</f>
        <v>0.11030651721059415</v>
      </c>
      <c r="AB150" s="344">
        <f>IF(VLOOKUP(AB$4,Transactions!$C$5:$M$23,7,FALSE)&gt;W150,0,IF(IFERROR(VLOOKUP(AB$4,Transactions!$C$39:$N$42,8,FALSE),0)&gt;W150,VLOOKUP(AB$4,Transactions!$C$5:$M$23,5,FALSE),VLOOKUP(AB$4,Transactions!$C$5:$M$23,5,FALSE)-IFERROR(VLOOKUP(AB$4,Transactions!$C$39:$N$42,5,FALSE),0)))</f>
        <v>12</v>
      </c>
      <c r="AD150" s="315">
        <f t="shared" si="232"/>
        <v>43304</v>
      </c>
      <c r="AE150" s="88">
        <f>VLOOKUP(AD150,'Price Data'!$B$4:$AD$1048576,MATCH(AI$4,'Price Data'!$B$2:$AE$2,0),FALSE)</f>
        <v>63.56</v>
      </c>
      <c r="AF150" s="5">
        <f t="shared" si="201"/>
        <v>63.56</v>
      </c>
      <c r="AG150" s="79"/>
      <c r="AH150" s="212">
        <f>IF(AF150&gt;0,(AF150+SUM(AG$11:AG150))/AE$6-1,"N/A")</f>
        <v>-0.12436583024818326</v>
      </c>
      <c r="AI150" s="344">
        <f>IF(VLOOKUP(AI$4,Transactions!$C$5:$M$23,7,FALSE)&gt;AD150,0,IF(IFERROR(VLOOKUP(AI$4,Transactions!$C$39:$N$42,8,FALSE),0)&gt;AD150,VLOOKUP(AI$4,Transactions!$C$5:$M$23,5,FALSE),VLOOKUP(AI$4,Transactions!$C$5:$M$23,5,FALSE)-IFERROR(VLOOKUP(AI$4,Transactions!$C$39:$N$42,5,FALSE),0)))</f>
        <v>16</v>
      </c>
      <c r="AK150" s="315">
        <f t="shared" si="233"/>
        <v>43304</v>
      </c>
      <c r="AL150" s="88">
        <f>VLOOKUP(AK150,'Price Data'!$B$4:$AD$1048576,MATCH(AP$4,'Price Data'!$B$2:$AE$2,0),FALSE)</f>
        <v>519.87</v>
      </c>
      <c r="AM150" s="5">
        <f t="shared" si="202"/>
        <v>519.87</v>
      </c>
      <c r="AN150" s="79"/>
      <c r="AO150" s="212">
        <f>IF(AM150&gt;0,(AM150+SUM(AN$11:AN150))/AL$6-1,"N/A")</f>
        <v>0.24710934126565265</v>
      </c>
      <c r="AP150" s="344">
        <f>IF(VLOOKUP(AP$4,Transactions!$C$5:$M$23,7,FALSE)&gt;AK150,0,IF(IFERROR(VLOOKUP(AP$4,Transactions!$C$39:$N$42,8,FALSE),0)&gt;AK150,VLOOKUP(AP$4,Transactions!$C$5:$M$23,5,FALSE),VLOOKUP(AP$4,Transactions!$C$5:$M$23,5,FALSE)-IFERROR(VLOOKUP(AP$4,Transactions!$C$39:$N$42,5,FALSE),0)))</f>
        <v>3</v>
      </c>
      <c r="AR150" s="315">
        <f t="shared" si="234"/>
        <v>43304</v>
      </c>
      <c r="AS150" s="88">
        <f>VLOOKUP(AR150,'Price Data'!$B$4:$AD$1048576,MATCH(AW$4,'Price Data'!$B$2:$AE$2,0),FALSE)</f>
        <v>89.4</v>
      </c>
      <c r="AT150" s="5">
        <f t="shared" si="203"/>
        <v>89.4</v>
      </c>
      <c r="AU150" s="79"/>
      <c r="AV150" s="212">
        <f>IF(AT150&gt;0,(AT150+SUM(AU$11:AU150))/AS$6-1,"N/A")</f>
        <v>-3.6708860759493533E-2</v>
      </c>
      <c r="AW150" s="344">
        <f>IF(VLOOKUP(AW$4,Transactions!$C$5:$M$23,7,FALSE)&gt;AR150,0,IF(IFERROR(VLOOKUP(AW$4,Transactions!$C$39:$N$42,8,FALSE),0)&gt;AR150,VLOOKUP(AW$4,Transactions!$C$5:$M$23,5,FALSE),VLOOKUP(AW$4,Transactions!$C$5:$M$23,5,FALSE)-IFERROR(VLOOKUP(AW$4,Transactions!$C$39:$N$42,5,FALSE),0)))</f>
        <v>10</v>
      </c>
      <c r="AY150" s="315">
        <f t="shared" si="235"/>
        <v>43304</v>
      </c>
      <c r="AZ150" s="88">
        <f>VLOOKUP(AY150,'Price Data'!$B$4:$AD$1048576,MATCH(BD$4,'Price Data'!$B$2:$AE$2,0),FALSE)</f>
        <v>147.56</v>
      </c>
      <c r="BA150" s="5">
        <f t="shared" si="204"/>
        <v>147.56</v>
      </c>
      <c r="BB150" s="79"/>
      <c r="BC150" s="212">
        <f>IF(BA150&gt;0,(BA150+SUM(BB$11:BB150))/AZ$6-1,"N/A")</f>
        <v>0.27316652286453835</v>
      </c>
      <c r="BD150" s="344">
        <f>IF(VLOOKUP(BD$4,Transactions!$C$5:$M$23,7,FALSE)&gt;AY150,0,IF(IFERROR(VLOOKUP(BD$4,Transactions!$C$39:$N$42,8,FALSE),0)&gt;AY150,VLOOKUP(BD$4,Transactions!$C$5:$M$23,5,FALSE),VLOOKUP(BD$4,Transactions!$C$5:$M$23,5,FALSE)-IFERROR(VLOOKUP(BD$4,Transactions!$C$39:$N$42,5,FALSE),0)))</f>
        <v>9</v>
      </c>
      <c r="BF150" s="315">
        <f t="shared" si="236"/>
        <v>43304</v>
      </c>
      <c r="BG150" s="88">
        <f>VLOOKUP(BF150,'Price Data'!$B$4:$AD$1048576,MATCH(BK$4,'Price Data'!$B$2:$AE$2,0),FALSE)</f>
        <v>55.88</v>
      </c>
      <c r="BH150" s="5">
        <f t="shared" si="205"/>
        <v>55.88</v>
      </c>
      <c r="BI150" s="79"/>
      <c r="BJ150" s="212">
        <f>IF(BH150&gt;0,(BH150+SUM(BI$11:BI150))/BG$6-1,"N/A")</f>
        <v>-6.8537859007832824E-2</v>
      </c>
      <c r="BK150" s="344">
        <f>IF(VLOOKUP(BK$4,Transactions!$C$5:$M$23,7,FALSE)&gt;BF150,0,IF(IFERROR(VLOOKUP(BK$4,Transactions!$C$39:$N$42,8,FALSE),0)&gt;BF150,VLOOKUP(BK$4,Transactions!$C$5:$M$23,5,FALSE),VLOOKUP(BK$4,Transactions!$C$5:$M$23,5,FALSE)-IFERROR(VLOOKUP(BK$4,Transactions!$C$39:$N$42,5,FALSE),0)))</f>
        <v>10</v>
      </c>
      <c r="BM150" s="315">
        <f t="shared" si="237"/>
        <v>43304</v>
      </c>
      <c r="BN150" s="88">
        <f>VLOOKUP(BM150,'Price Data'!$B$4:$AD$1048576,MATCH(BR$4,'Price Data'!$B$2:$AE$2,0),FALSE)</f>
        <v>46.43</v>
      </c>
      <c r="BO150" s="5">
        <f t="shared" si="206"/>
        <v>46.43</v>
      </c>
      <c r="BP150" s="79"/>
      <c r="BQ150" s="212">
        <f>IF(BO150&gt;0,(BO150+SUM(BP$11:BP150))/BN$6-1,"N/A")</f>
        <v>-8.5876369327073543E-2</v>
      </c>
      <c r="BR150" s="344">
        <f>IF(VLOOKUP(BR$4,Transactions!$C$5:$M$23,7,FALSE)&gt;BM150,0,IF(IFERROR(VLOOKUP(BR$4,Transactions!$C$39:$N$42,8,FALSE),0)&gt;BM150,VLOOKUP(BR$4,Transactions!$C$5:$M$23,5,FALSE),VLOOKUP(BR$4,Transactions!$C$5:$M$23,5,FALSE)-IFERROR(VLOOKUP(BR$4,Transactions!$C$39:$N$42,5,FALSE),0)))</f>
        <v>12</v>
      </c>
      <c r="BT150" s="315">
        <f t="shared" si="238"/>
        <v>43304</v>
      </c>
      <c r="BU150" s="88">
        <f>VLOOKUP(BT150,'Price Data'!$B$4:$AD$1048576,MATCH(BY$4,'Price Data'!$B$2:$AE$2,0),FALSE)</f>
        <v>106.04</v>
      </c>
      <c r="BV150" s="5">
        <f t="shared" si="207"/>
        <v>106.04</v>
      </c>
      <c r="BW150" s="79"/>
      <c r="BX150" s="212">
        <f>IF(BV150&gt;0,(BV150+SUM(BW$11:BW150))/BU$6-1,"N/A")</f>
        <v>0.17988777643305109</v>
      </c>
      <c r="BY150" s="344">
        <f>IF(VLOOKUP(BY$4,Transactions!$C$5:$M$23,7,FALSE)&gt;BT150,0,IF(IFERROR(VLOOKUP(BY$4,Transactions!$C$39:$N$42,8,FALSE),0)&gt;BT150,VLOOKUP(BY$4,Transactions!$C$5:$M$23,5,FALSE),VLOOKUP(BY$4,Transactions!$C$5:$M$23,5,FALSE)-IFERROR(VLOOKUP(BY$4,Transactions!$C$39:$N$42,5,FALSE),0)))</f>
        <v>11</v>
      </c>
      <c r="CA150" s="315">
        <f t="shared" si="239"/>
        <v>43304</v>
      </c>
      <c r="CB150" s="88">
        <f>VLOOKUP(CA150,'Price Data'!$B$4:$AD$1048576,MATCH(CF$4,'Price Data'!$B$2:$AE$2,0),FALSE)</f>
        <v>215</v>
      </c>
      <c r="CC150" s="5">
        <f t="shared" si="208"/>
        <v>215</v>
      </c>
      <c r="CD150" s="79"/>
      <c r="CE150" s="212">
        <f>IF(CC150&gt;0,(CC150+SUM(CD$11:CD150))/CB$6-1,"N/A")</f>
        <v>-5.3856586603666323E-2</v>
      </c>
      <c r="CF150" s="344">
        <f>IF(VLOOKUP(CF$4,Transactions!$C$5:$M$23,7,FALSE)&gt;CA150,0,IF(IFERROR(VLOOKUP(CF$4,Transactions!$C$39:$N$42,8,FALSE),0)&gt;CA150,VLOOKUP(CF$4,Transactions!$C$5:$M$23,5,FALSE),VLOOKUP(CF$4,Transactions!$C$5:$M$23,5,FALSE)-IFERROR(VLOOKUP(CF$4,Transactions!$C$39:$N$42,5,FALSE),0)))</f>
        <v>6</v>
      </c>
      <c r="CH150" s="315">
        <f t="shared" si="240"/>
        <v>43304</v>
      </c>
      <c r="CI150" s="88">
        <f>VLOOKUP(CH150,'Price Data'!$B$4:$AD$1048576,MATCH(CM$4,'Price Data'!$B$2:$AE$2,0),FALSE)</f>
        <v>89.24</v>
      </c>
      <c r="CJ150" s="5">
        <f t="shared" si="209"/>
        <v>89.24</v>
      </c>
      <c r="CK150" s="79"/>
      <c r="CL150" s="212">
        <f>IF(CJ150&gt;0,(CJ150+SUM(CK$11:CK150))/CI$6-1,"N/A")</f>
        <v>0.21217060581363745</v>
      </c>
      <c r="CM150" s="344">
        <f>IF(VLOOKUP(CM$4,Transactions!$C$5:$M$23,7,FALSE)&gt;CH150,0,IF(IFERROR(VLOOKUP(CM$4,Transactions!$C$39:$N$42,8,FALSE),0)&gt;CH150,VLOOKUP(CM$4,Transactions!$C$5:$M$23,5,FALSE),VLOOKUP(CM$4,Transactions!$C$5:$M$23,5,FALSE)-IFERROR(VLOOKUP(CM$4,Transactions!$C$39:$N$42,5,FALSE),0)))</f>
        <v>19</v>
      </c>
      <c r="CO150" s="315">
        <f t="shared" si="241"/>
        <v>43304</v>
      </c>
      <c r="CP150" s="88">
        <f>VLOOKUP(CO150,'Price Data'!$B$4:$AD$1048576,MATCH(CT$4,'Price Data'!$B$2:$AE$2,0),FALSE)</f>
        <v>141.51</v>
      </c>
      <c r="CQ150" s="5">
        <f t="shared" si="210"/>
        <v>141.51</v>
      </c>
      <c r="CR150" s="79"/>
      <c r="CS150" s="212">
        <f>IF(CQ150&gt;0,(CQ150+SUM(CR$11:CR150))/CP$6-1,"N/A")</f>
        <v>0.26477394090423623</v>
      </c>
      <c r="CT150" s="344">
        <f>IF(VLOOKUP(CT$4,Transactions!$C$5:$M$23,7,FALSE)&gt;CO150,0,IF(IFERROR(VLOOKUP(CT$4,Transactions!$C$39:$N$42,8,FALSE),0)&gt;CO150,VLOOKUP(CT$4,Transactions!$C$5:$M$23,5,FALSE),VLOOKUP(CT$4,Transactions!$C$5:$M$23,5,FALSE)-IFERROR(VLOOKUP(CT$4,Transactions!$C$39:$N$42,5,FALSE),0)))</f>
        <v>7</v>
      </c>
      <c r="CV150" s="315">
        <f t="shared" si="242"/>
        <v>43304</v>
      </c>
      <c r="CW150" s="88">
        <f>VLOOKUP(CV150,'Price Data'!$B$4:$AD$1048576,MATCH(DA$4,'Price Data'!$B$2:$AE$2,0),FALSE)</f>
        <v>200.85</v>
      </c>
      <c r="CX150" s="5">
        <f t="shared" si="211"/>
        <v>200.85</v>
      </c>
      <c r="CY150" s="79"/>
      <c r="CZ150" s="212">
        <f>IF(CX150&gt;0,(CX150+SUM(CY$11:CY150))/CW$6-1,"N/A")</f>
        <v>7.225559513050861E-2</v>
      </c>
      <c r="DA150" s="344">
        <f>IF(VLOOKUP(DA$4,Transactions!$C$5:$M$23,7,FALSE)&gt;CV150,0,IF(IFERROR(VLOOKUP(DA$4,Transactions!$C$39:$N$42,8,FALSE),0)&gt;CV150,VLOOKUP(DA$4,Transactions!$C$5:$M$23,5,FALSE),VLOOKUP(DA$4,Transactions!$C$5:$M$23,5,FALSE)-IFERROR(VLOOKUP(DA$4,Transactions!$C$39:$N$42,5,FALSE),0)))</f>
        <v>9.4038062835574934</v>
      </c>
      <c r="DC150" s="315">
        <f t="shared" si="243"/>
        <v>43304</v>
      </c>
      <c r="DD150" s="88">
        <f>VLOOKUP(DC150,'Price Data'!$B$4:$AD$1048576,MATCH(DH$4,'Price Data'!$B$2:$AE$2,0),FALSE)</f>
        <v>167.02</v>
      </c>
      <c r="DE150" s="5">
        <f t="shared" si="212"/>
        <v>167.02</v>
      </c>
      <c r="DF150" s="79"/>
      <c r="DG150" s="212">
        <f>IF(DE150&gt;0,(DE150+SUM(DF$11:DF150))/DD$6-1,"N/A")</f>
        <v>6.4051337168869127E-2</v>
      </c>
      <c r="DH150" s="344">
        <f>IF(VLOOKUP(DH$4,Transactions!$C$5:$M$23,7,FALSE)&gt;DC150,0,IF(IFERROR(VLOOKUP(DH$4,Transactions!$C$39:$N$42,8,FALSE),0)&gt;DC150,VLOOKUP(DH$4,Transactions!$C$5:$M$23,5,FALSE),VLOOKUP(DH$4,Transactions!$C$5:$M$23,5,FALSE)-IFERROR(VLOOKUP(DH$4,Transactions!$C$39:$N$42,5,FALSE),0)))</f>
        <v>17.508490526540918</v>
      </c>
      <c r="DJ150" s="315">
        <f t="shared" si="244"/>
        <v>43304</v>
      </c>
      <c r="DK150" s="88">
        <f>VLOOKUP(DJ150,'Price Data'!$B$4:$AD$1048576,MATCH(DO$4,'Price Data'!$B$2:$AE$2,0),FALSE)</f>
        <v>236.4</v>
      </c>
      <c r="DL150" s="5">
        <f t="shared" si="213"/>
        <v>236.4</v>
      </c>
      <c r="DN150" s="212">
        <f>IF(DL150&gt;0,(DL150+SUM(DM$11:DM150))/DK$6-1,"N/A")</f>
        <v>-4.7857629564311166E-2</v>
      </c>
      <c r="DO150" s="344">
        <f>IF(VLOOKUP(DO$4,Transactions!$C$5:$M$23,7,FALSE)&gt;DJ150,0,IF(IFERROR(VLOOKUP(DO$4,Transactions!$C$39:$N$42,8,FALSE),0)&gt;DJ150,VLOOKUP(DO$4,Transactions!$C$5:$M$23,5,FALSE),VLOOKUP(DO$4,Transactions!$C$5:$M$23,5,FALSE)-IFERROR(VLOOKUP(DO$4,Transactions!$C$39:$N$42,5,FALSE),0)))</f>
        <v>8</v>
      </c>
      <c r="DQ150" s="315">
        <f t="shared" si="245"/>
        <v>43304</v>
      </c>
      <c r="DR150" s="88">
        <f>VLOOKUP(DQ150,'Price Data'!$B$4:$AD$1048576,MATCH(DV$4,'Price Data'!$B$2:$AE$2,0),FALSE)</f>
        <v>107.97</v>
      </c>
      <c r="DS150" s="5">
        <f t="shared" si="214"/>
        <v>107.97</v>
      </c>
      <c r="DT150" s="79"/>
      <c r="DU150" s="212">
        <f>IF(DS150&gt;0,(DS150+SUM(DT$11:DT150))/DR$6-1,"N/A")</f>
        <v>0.27203647416413368</v>
      </c>
      <c r="DV150" s="344">
        <f>IF(VLOOKUP(DV$4,Transactions!$C$5:$M$23,7,FALSE)&gt;DQ150,0,IF(IFERROR(VLOOKUP(DV$4,Transactions!$C$39:$N$42,8,FALSE),0)&gt;DQ150,VLOOKUP(DV$4,Transactions!$C$5:$M$23,5,FALSE),VLOOKUP(DV$4,Transactions!$C$5:$M$23,5,FALSE)-IFERROR(VLOOKUP(DV$4,Transactions!$C$39:$N$42,5,FALSE),0)))</f>
        <v>10</v>
      </c>
      <c r="DX150" s="315">
        <f t="shared" si="246"/>
        <v>43304</v>
      </c>
      <c r="DY150" s="88">
        <f>VLOOKUP(DX150,'Price Data'!$B$4:$AD$1048576,MATCH(EC$4,'Price Data'!$B$2:$AE$2,0),FALSE)</f>
        <v>76.59</v>
      </c>
      <c r="DZ150" s="5">
        <f t="shared" si="215"/>
        <v>0</v>
      </c>
      <c r="EA150" s="79"/>
      <c r="EB150" s="212" t="str">
        <f>IF(DZ150&gt;0,(DZ150+SUM(EA$11:EA150))/DY$6-1,"N/A")</f>
        <v>N/A</v>
      </c>
      <c r="EC150" s="344">
        <f>IF(VLOOKUP(EC$4,Transactions!$C$5:$M$23,7,FALSE)&gt;DX150,0,IF(IFERROR(VLOOKUP(EC$4,Transactions!$C$39:$N$42,8,FALSE),0)&gt;DX150,VLOOKUP(EC$4,Transactions!$C$5:$M$23,5,FALSE),VLOOKUP(EC$4,Transactions!$C$5:$M$23,5,FALSE)-IFERROR(VLOOKUP(EC$4,Transactions!$C$39:$N$42,5,FALSE),0)))</f>
        <v>0</v>
      </c>
      <c r="EF150" s="315">
        <f t="shared" si="247"/>
        <v>43304</v>
      </c>
      <c r="EG150" s="88">
        <f>VLOOKUP(EF150,'Price Data'!$B$4:$AD$1048576,MATCH(EK$4,'Price Data'!$B$2:$AE$2,0),FALSE)</f>
        <v>10.79</v>
      </c>
      <c r="EH150" s="5">
        <f t="shared" si="216"/>
        <v>10.79</v>
      </c>
      <c r="EI150" s="79"/>
      <c r="EJ150" s="212">
        <f>IF(EH150&gt;0,(EH150+SUM(EI$11:EI150))/EG$6-1,"N/A")</f>
        <v>7.2490706319701115E-3</v>
      </c>
      <c r="EK150" s="344">
        <f>IF(VLOOKUP(EK$4,Transactions!$C$26:$M$34,7,FALSE)&gt;EF150,0,IF(IFERROR(VLOOKUP(EK$4,Transactions!$C$45:$N187,8,FALSE),0)&gt;EF150,VLOOKUP(EK$4,Transactions!$C$26:$M$34,5,FALSE),VLOOKUP(EK$4,Transactions!$C$26:$M$34,5,FALSE)-IFERROR(VLOOKUP(EK$4,Transactions!$C$45:$N$47,5,FALSE),0)))</f>
        <v>181.2267657992565</v>
      </c>
      <c r="EM150" s="315">
        <f t="shared" si="248"/>
        <v>43304</v>
      </c>
      <c r="EN150" s="88">
        <f>VLOOKUP(EM150,'Price Data'!$B$4:$AD$1048576,MATCH(ER$4,'Price Data'!$B$2:$AE$2,0),FALSE)</f>
        <v>85.59</v>
      </c>
      <c r="EO150" s="5">
        <f t="shared" si="217"/>
        <v>85.59</v>
      </c>
      <c r="EP150" s="79"/>
      <c r="EQ150" s="212">
        <f>IF(EO150&gt;0,(EO150+SUM(EP$11:EP150))/EN$6-1,"N/A")</f>
        <v>5.8904423561769725E-3</v>
      </c>
      <c r="ER150" s="344">
        <f>IF(VLOOKUP(ER$4,Transactions!$C$26:$M$34,7,FALSE)&gt;EM150,0,IF(IFERROR(VLOOKUP(ER$4,Transactions!$C$45:$N187,8,FALSE),0)&gt;EM150,VLOOKUP(ER$4,Transactions!$C$26:$M$34,5,FALSE),VLOOKUP(ER$4,Transactions!$C$26:$M$34,5,FALSE)-IFERROR(VLOOKUP(ER$4,Transactions!$C$45:$N$47,5,FALSE),0)))</f>
        <v>0</v>
      </c>
      <c r="ET150" s="315">
        <f t="shared" si="249"/>
        <v>43304</v>
      </c>
      <c r="EU150" s="88">
        <f>VLOOKUP(ET150,'Price Data'!$B$4:$AD$1048576,MATCH(EY$4,'Price Data'!$B$2:$AE$2,0),FALSE)</f>
        <v>83.52</v>
      </c>
      <c r="EV150" s="5">
        <f t="shared" si="218"/>
        <v>83.52</v>
      </c>
      <c r="EW150" s="79"/>
      <c r="EX150" s="212">
        <f>IF(EV150&gt;0,(EV150+SUM(EW$11:EW150))/EU$6-1,"N/A")</f>
        <v>-2.7749170385627742E-2</v>
      </c>
      <c r="EY150" s="344">
        <f>IF(VLOOKUP(EY$4,Transactions!$C$26:$M$34,7,FALSE)&gt;ET150,0,IF(IFERROR(VLOOKUP(EY$4,Transactions!$C$45:$N187,8,FALSE),0)&gt;ET150,VLOOKUP(EY$4,Transactions!$C$26:$M$34,5,FALSE),VLOOKUP(EY$4,Transactions!$C$26:$M$34,5,FALSE)-IFERROR(VLOOKUP(EY$4,Transactions!$C$45:$N$47,5,FALSE),0)))</f>
        <v>12.608879734523402</v>
      </c>
      <c r="FA150" s="315">
        <f t="shared" si="250"/>
        <v>43304</v>
      </c>
      <c r="FB150" s="88">
        <f>VLOOKUP(FA150,'Price Data'!$B$4:$AD$1048576,MATCH(FF$4,'Price Data'!$B$2:$AE$2,0),FALSE)</f>
        <v>49.83</v>
      </c>
      <c r="FC150" s="5">
        <f t="shared" si="219"/>
        <v>49.83</v>
      </c>
      <c r="FD150" s="79"/>
      <c r="FE150" s="212">
        <f>IF(FC150&gt;0,(FC150+SUM(FD$11:FD150))/FB$6-1,"N/A")</f>
        <v>-1.5038033937975537E-2</v>
      </c>
      <c r="FF150" s="344">
        <f>IF(VLOOKUP(FF$4,Transactions!$C$26:$M$34,7,FALSE)&gt;FA150,0,IF(IFERROR(VLOOKUP(FF$4,Transactions!$C$45:$N187,8,FALSE),0)&gt;FA150,VLOOKUP(FF$4,Transactions!$C$26:$M$34,5,FALSE),VLOOKUP(FF$4,Transactions!$C$26:$M$34,5,FALSE)-IFERROR(VLOOKUP(FF$4,Transactions!$C$45:$N$47,5,FALSE),0)))</f>
        <v>20.356738833625901</v>
      </c>
      <c r="FH150" s="315">
        <f t="shared" si="251"/>
        <v>43304</v>
      </c>
      <c r="FI150" s="88">
        <f>VLOOKUP(FH150,'Price Data'!$B$4:$AD$1048576,MATCH(FM$4,'Price Data'!$B$2:$AE$2,0),FALSE)</f>
        <v>24.08</v>
      </c>
      <c r="FJ150" s="5">
        <f t="shared" si="220"/>
        <v>24.08</v>
      </c>
      <c r="FK150" s="79"/>
      <c r="FL150" s="212">
        <f>IF(FJ150&gt;0,(FJ150+SUM(FK$11:FK150))/FI$6-1,"N/A")</f>
        <v>2.2587268993838894E-3</v>
      </c>
      <c r="FM150" s="344">
        <f>IF(VLOOKUP(FM$4,Transactions!$C$26:$M$34,7,FALSE)&gt;FH150,0,IF(IFERROR(VLOOKUP(FM$4,Transactions!$C$45:$N187,8,FALSE),0)&gt;FH150,VLOOKUP(FM$4,Transactions!$C$26:$M$34,5,FALSE),VLOOKUP(FM$4,Transactions!$C$26:$M$34,5,FALSE)-IFERROR(VLOOKUP(FM$4,Transactions!$C$45:$N$47,5,FALSE),0)))</f>
        <v>64.516221765913755</v>
      </c>
      <c r="FO150" s="315">
        <f t="shared" si="252"/>
        <v>43304</v>
      </c>
      <c r="FP150" s="88">
        <f>VLOOKUP(FO150,'Price Data'!$B$4:$AD$1048576,MATCH(FT$4,'Price Data'!$B$2:$AE$2,0),FALSE)</f>
        <v>101.72</v>
      </c>
      <c r="FQ150" s="5">
        <f t="shared" si="221"/>
        <v>101.72</v>
      </c>
      <c r="FR150" s="79"/>
      <c r="FS150" s="212">
        <f>IF(FQ150&gt;0,(FQ150+SUM(FR$11:FR150))/FP$6-1,"N/A")</f>
        <v>-2.6191152789618255E-2</v>
      </c>
      <c r="FT150" s="344">
        <f>IF(VLOOKUP(FT$4,Transactions!$C$26:$M$34,7,FALSE)&gt;FO150,0,IF(IFERROR(VLOOKUP(FT$4,Transactions!$C$45:$N187,8,FALSE),0)&gt;FO150,VLOOKUP(FT$4,Transactions!$C$26:$M$34,5,FALSE),VLOOKUP(FT$4,Transactions!$C$26:$M$34,5,FALSE)-IFERROR(VLOOKUP(FT$4,Transactions!$C$45:$N$47,5,FALSE),0)))</f>
        <v>4.6685611442644692</v>
      </c>
      <c r="FV150" s="315">
        <f t="shared" si="253"/>
        <v>43304</v>
      </c>
      <c r="FW150" s="88">
        <f>VLOOKUP(FV150,'Price Data'!$B$4:$AD$1048576,MATCH(GA$4,'Price Data'!$B$2:$AE$2,0),FALSE)</f>
        <v>108.42</v>
      </c>
      <c r="FX150" s="5">
        <f t="shared" si="222"/>
        <v>0</v>
      </c>
      <c r="FY150" s="79"/>
      <c r="FZ150" s="212" t="str">
        <f>IF(FX150&gt;0,(FX150+SUM(FY$11:FY150))/FW$6-1,"N/A")</f>
        <v>N/A</v>
      </c>
      <c r="GA150" s="344">
        <f>IF(VLOOKUP(GA$4,Transactions!$C$26:$M$34,7,FALSE)&gt;FV150,0,IF(IFERROR(VLOOKUP(GA$4,Transactions!$C$45:$N187,8,FALSE),0)&gt;FV150,VLOOKUP(GA$4,Transactions!$C$26:$M$34,5,FALSE),VLOOKUP(GA$4,Transactions!$C$26:$M$34,5,FALSE)-IFERROR(VLOOKUP(GA$4,Transactions!$C$45:$N$47,5,FALSE),0)))</f>
        <v>0</v>
      </c>
      <c r="GD150" s="315">
        <f t="shared" si="254"/>
        <v>43304</v>
      </c>
      <c r="GE150" s="88">
        <f>VLOOKUP(GD150,'Price Data'!$B$4:$AD$1048576,MATCH(GI$4,'Price Data'!$B$2:$AE$2,0),FALSE)</f>
        <v>1670.952</v>
      </c>
      <c r="GF150" s="5">
        <f t="shared" si="223"/>
        <v>1670.952</v>
      </c>
      <c r="GH150" s="212">
        <f>IF(GF150&gt;0,(GF150+SUM(GG$11:GG150))/GE$6-1,"N/A")</f>
        <v>5.5713717090922987E-2</v>
      </c>
      <c r="GI150" s="374">
        <v>0.5</v>
      </c>
      <c r="GK150" s="315">
        <f t="shared" si="255"/>
        <v>43304</v>
      </c>
      <c r="GL150" s="88">
        <f>VLOOKUP(GK150,'Price Data'!$B$4:$AD$1048576,MATCH(GP$4,'Price Data'!$B$2:$AE$2,0),FALSE)</f>
        <v>2139.44</v>
      </c>
      <c r="GM150" s="5">
        <f t="shared" si="226"/>
        <v>2139.44</v>
      </c>
      <c r="GN150" s="79"/>
      <c r="GO150" s="212">
        <f>IF(GM150&gt;0,(GM150+SUM(GN$11:GN150))/GL$6-1,"N/A")</f>
        <v>1.7109985975421349E-2</v>
      </c>
      <c r="GP150" s="374">
        <v>0.2</v>
      </c>
      <c r="GR150" s="315">
        <f t="shared" si="256"/>
        <v>43304</v>
      </c>
      <c r="GS150" s="88">
        <f>VLOOKUP(GR150,'Price Data'!$B$4:$AD$1048576,MATCH(GW$4,'Price Data'!$B$2:$AE$2,0),FALSE)</f>
        <v>2009.32</v>
      </c>
      <c r="GT150" s="5">
        <f t="shared" si="224"/>
        <v>2009.32</v>
      </c>
      <c r="GV150" s="212">
        <f>IF(GT150&gt;0,(GT150+SUM(GU$11:GU150))/GS$6-1,"N/A")</f>
        <v>-1.8105230236956205E-2</v>
      </c>
      <c r="GW150" s="374">
        <v>0.3</v>
      </c>
    </row>
    <row r="151" spans="1:205" x14ac:dyDescent="0.25">
      <c r="A151">
        <v>141</v>
      </c>
      <c r="B151" s="315">
        <f>'Price Data'!B145</f>
        <v>43305</v>
      </c>
      <c r="C151" s="200">
        <f>SUM(K151*N151,R151*U151,Y151*AB151,AF151*AI151,AM151*AP151,AT151*AW151,BA151*BD151,BH151*BK151,BO151*BR151,BV151*BY151,CC151*CF151,CJ151*CM151,CQ151*CT151,CX151*DA151,DE151*DH151,DL151*DO151,DS151*DV151,DZ151*EC151)</f>
        <v>21345.785160027241</v>
      </c>
      <c r="D151" s="200">
        <f t="shared" si="227"/>
        <v>0</v>
      </c>
      <c r="E151" s="200">
        <f t="shared" si="198"/>
        <v>6052.4662099063407</v>
      </c>
      <c r="F151" s="200">
        <f t="shared" si="228"/>
        <v>0</v>
      </c>
      <c r="I151" s="315">
        <f t="shared" si="229"/>
        <v>43305</v>
      </c>
      <c r="J151" s="88">
        <f>VLOOKUP(I151,'Price Data'!$B$4:$AD$1048576,MATCH(N$4,'Price Data'!$B$2:$AE$2,0),FALSE)</f>
        <v>65.58</v>
      </c>
      <c r="K151" s="5">
        <f t="shared" si="225"/>
        <v>65.58</v>
      </c>
      <c r="M151" s="212">
        <f>IF(K151&gt;0,(K151+SUM(L$11:L151))/J$6-1,"N/A")</f>
        <v>-1.3686268611821317E-2</v>
      </c>
      <c r="N151" s="344">
        <f>IF(VLOOKUP(N$4,Transactions!$C$5:$M$23,7,FALSE)&gt;I151,0,IF(IFERROR(VLOOKUP(N$4,Transactions!$C$39:$N$42,8,FALSE),0)&gt;I151,VLOOKUP(N$4,Transactions!$C$5:$M$23,5,FALSE),VLOOKUP(N$4,Transactions!$C$5:$M$23,5,FALSE)-IFERROR(VLOOKUP(N$4,Transactions!$C$39:$N$42,5,FALSE),0)))</f>
        <v>0</v>
      </c>
      <c r="P151" s="315">
        <f t="shared" si="230"/>
        <v>43305</v>
      </c>
      <c r="Q151" s="88">
        <f>VLOOKUP(P151,'Price Data'!$B$4:$AD$1048576,MATCH(U$4,'Price Data'!$B$2:$AE$2,0),FALSE)</f>
        <v>58.72</v>
      </c>
      <c r="R151" s="5">
        <f t="shared" si="199"/>
        <v>58.72</v>
      </c>
      <c r="T151" s="212">
        <f>IF(R151&gt;0,(R151+SUM(S$11:S151))/Q$6-1,"N/A")</f>
        <v>3.9647577092511099E-2</v>
      </c>
      <c r="U151" s="344">
        <f>IF(VLOOKUP(U$4,Transactions!$C$5:$M$23,7,FALSE)&gt;P151,0,IF(IFERROR(VLOOKUP(U$4,Transactions!$C$39:$N$42,8,FALSE),0)&gt;P151,VLOOKUP(U$4,Transactions!$C$5:$M$23,5,FALSE),VLOOKUP(U$4,Transactions!$C$5:$M$23,5,FALSE)-IFERROR(VLOOKUP(U$4,Transactions!$C$39:$N$42,5,FALSE),0)))</f>
        <v>20</v>
      </c>
      <c r="W151" s="315">
        <f t="shared" si="231"/>
        <v>43305</v>
      </c>
      <c r="X151" s="88">
        <f>VLOOKUP(W151,'Price Data'!$B$4:$AD$1048576,MATCH(AB$4,'Price Data'!$B$2:$AE$2,0),FALSE)</f>
        <v>110.7</v>
      </c>
      <c r="Y151" s="5">
        <f t="shared" si="200"/>
        <v>110.7</v>
      </c>
      <c r="Z151" s="79"/>
      <c r="AA151" s="212">
        <f>IF(Y151&gt;0,(Y151+SUM(Z$11:Z151))/X$6-1,"N/A")</f>
        <v>0.10643785338756073</v>
      </c>
      <c r="AB151" s="344">
        <f>IF(VLOOKUP(AB$4,Transactions!$C$5:$M$23,7,FALSE)&gt;W151,0,IF(IFERROR(VLOOKUP(AB$4,Transactions!$C$39:$N$42,8,FALSE),0)&gt;W151,VLOOKUP(AB$4,Transactions!$C$5:$M$23,5,FALSE),VLOOKUP(AB$4,Transactions!$C$5:$M$23,5,FALSE)-IFERROR(VLOOKUP(AB$4,Transactions!$C$39:$N$42,5,FALSE),0)))</f>
        <v>12</v>
      </c>
      <c r="AD151" s="315">
        <f t="shared" si="232"/>
        <v>43305</v>
      </c>
      <c r="AE151" s="88">
        <f>VLOOKUP(AD151,'Price Data'!$B$4:$AD$1048576,MATCH(AI$4,'Price Data'!$B$2:$AE$2,0),FALSE)</f>
        <v>63.1</v>
      </c>
      <c r="AF151" s="5">
        <f t="shared" si="201"/>
        <v>63.1</v>
      </c>
      <c r="AG151" s="79"/>
      <c r="AH151" s="212">
        <f>IF(AF151&gt;0,(AF151+SUM(AG$11:AG151))/AE$6-1,"N/A")</f>
        <v>-0.13067324832030724</v>
      </c>
      <c r="AI151" s="344">
        <f>IF(VLOOKUP(AI$4,Transactions!$C$5:$M$23,7,FALSE)&gt;AD151,0,IF(IFERROR(VLOOKUP(AI$4,Transactions!$C$39:$N$42,8,FALSE),0)&gt;AD151,VLOOKUP(AI$4,Transactions!$C$5:$M$23,5,FALSE),VLOOKUP(AI$4,Transactions!$C$5:$M$23,5,FALSE)-IFERROR(VLOOKUP(AI$4,Transactions!$C$39:$N$42,5,FALSE),0)))</f>
        <v>16</v>
      </c>
      <c r="AK151" s="315">
        <f t="shared" si="233"/>
        <v>43305</v>
      </c>
      <c r="AL151" s="88">
        <f>VLOOKUP(AK151,'Price Data'!$B$4:$AD$1048576,MATCH(AP$4,'Price Data'!$B$2:$AE$2,0),FALSE)</f>
        <v>523.22</v>
      </c>
      <c r="AM151" s="5">
        <f t="shared" si="202"/>
        <v>523.22</v>
      </c>
      <c r="AN151" s="79"/>
      <c r="AO151" s="212">
        <f>IF(AM151&gt;0,(AM151+SUM(AN$11:AN151))/AL$6-1,"N/A")</f>
        <v>0.25514561243582978</v>
      </c>
      <c r="AP151" s="344">
        <f>IF(VLOOKUP(AP$4,Transactions!$C$5:$M$23,7,FALSE)&gt;AK151,0,IF(IFERROR(VLOOKUP(AP$4,Transactions!$C$39:$N$42,8,FALSE),0)&gt;AK151,VLOOKUP(AP$4,Transactions!$C$5:$M$23,5,FALSE),VLOOKUP(AP$4,Transactions!$C$5:$M$23,5,FALSE)-IFERROR(VLOOKUP(AP$4,Transactions!$C$39:$N$42,5,FALSE),0)))</f>
        <v>3</v>
      </c>
      <c r="AR151" s="315">
        <f t="shared" si="234"/>
        <v>43305</v>
      </c>
      <c r="AS151" s="88">
        <f>VLOOKUP(AR151,'Price Data'!$B$4:$AD$1048576,MATCH(AW$4,'Price Data'!$B$2:$AE$2,0),FALSE)</f>
        <v>91.54</v>
      </c>
      <c r="AT151" s="5">
        <f t="shared" si="203"/>
        <v>91.54</v>
      </c>
      <c r="AU151" s="79"/>
      <c r="AV151" s="212">
        <f>IF(AT151&gt;0,(AT151+SUM(AU$11:AU151))/AS$6-1,"N/A")</f>
        <v>-1.4135021097046341E-2</v>
      </c>
      <c r="AW151" s="344">
        <f>IF(VLOOKUP(AW$4,Transactions!$C$5:$M$23,7,FALSE)&gt;AR151,0,IF(IFERROR(VLOOKUP(AW$4,Transactions!$C$39:$N$42,8,FALSE),0)&gt;AR151,VLOOKUP(AW$4,Transactions!$C$5:$M$23,5,FALSE),VLOOKUP(AW$4,Transactions!$C$5:$M$23,5,FALSE)-IFERROR(VLOOKUP(AW$4,Transactions!$C$39:$N$42,5,FALSE),0)))</f>
        <v>10</v>
      </c>
      <c r="AY151" s="315">
        <f t="shared" si="235"/>
        <v>43305</v>
      </c>
      <c r="AZ151" s="88">
        <f>VLOOKUP(AY151,'Price Data'!$B$4:$AD$1048576,MATCH(BD$4,'Price Data'!$B$2:$AE$2,0),FALSE)</f>
        <v>146</v>
      </c>
      <c r="BA151" s="5">
        <f t="shared" si="204"/>
        <v>146</v>
      </c>
      <c r="BB151" s="79"/>
      <c r="BC151" s="212">
        <f>IF(BA151&gt;0,(BA151+SUM(BB$11:BB151))/AZ$6-1,"N/A")</f>
        <v>0.25970664365832619</v>
      </c>
      <c r="BD151" s="344">
        <f>IF(VLOOKUP(BD$4,Transactions!$C$5:$M$23,7,FALSE)&gt;AY151,0,IF(IFERROR(VLOOKUP(BD$4,Transactions!$C$39:$N$42,8,FALSE),0)&gt;AY151,VLOOKUP(BD$4,Transactions!$C$5:$M$23,5,FALSE),VLOOKUP(BD$4,Transactions!$C$5:$M$23,5,FALSE)-IFERROR(VLOOKUP(BD$4,Transactions!$C$39:$N$42,5,FALSE),0)))</f>
        <v>9</v>
      </c>
      <c r="BF151" s="315">
        <f t="shared" si="236"/>
        <v>43305</v>
      </c>
      <c r="BG151" s="88">
        <f>VLOOKUP(BF151,'Price Data'!$B$4:$AD$1048576,MATCH(BK$4,'Price Data'!$B$2:$AE$2,0),FALSE)</f>
        <v>58.26</v>
      </c>
      <c r="BH151" s="5">
        <f t="shared" si="205"/>
        <v>58.26</v>
      </c>
      <c r="BI151" s="79"/>
      <c r="BJ151" s="212">
        <f>IF(BH151&gt;0,(BH151+SUM(BI$11:BI151))/BG$6-1,"N/A")</f>
        <v>-2.9699738903394279E-2</v>
      </c>
      <c r="BK151" s="344">
        <f>IF(VLOOKUP(BK$4,Transactions!$C$5:$M$23,7,FALSE)&gt;BF151,0,IF(IFERROR(VLOOKUP(BK$4,Transactions!$C$39:$N$42,8,FALSE),0)&gt;BF151,VLOOKUP(BK$4,Transactions!$C$5:$M$23,5,FALSE),VLOOKUP(BK$4,Transactions!$C$5:$M$23,5,FALSE)-IFERROR(VLOOKUP(BK$4,Transactions!$C$39:$N$42,5,FALSE),0)))</f>
        <v>10</v>
      </c>
      <c r="BM151" s="315">
        <f t="shared" si="237"/>
        <v>43305</v>
      </c>
      <c r="BN151" s="88">
        <f>VLOOKUP(BM151,'Price Data'!$B$4:$AD$1048576,MATCH(BR$4,'Price Data'!$B$2:$AE$2,0),FALSE)</f>
        <v>45.91</v>
      </c>
      <c r="BO151" s="5">
        <f t="shared" si="206"/>
        <v>45.91</v>
      </c>
      <c r="BP151" s="79"/>
      <c r="BQ151" s="212">
        <f>IF(BO151&gt;0,(BO151+SUM(BP$11:BP151))/BN$6-1,"N/A")</f>
        <v>-9.6048513302034455E-2</v>
      </c>
      <c r="BR151" s="344">
        <f>IF(VLOOKUP(BR$4,Transactions!$C$5:$M$23,7,FALSE)&gt;BM151,0,IF(IFERROR(VLOOKUP(BR$4,Transactions!$C$39:$N$42,8,FALSE),0)&gt;BM151,VLOOKUP(BR$4,Transactions!$C$5:$M$23,5,FALSE),VLOOKUP(BR$4,Transactions!$C$5:$M$23,5,FALSE)-IFERROR(VLOOKUP(BR$4,Transactions!$C$39:$N$42,5,FALSE),0)))</f>
        <v>12</v>
      </c>
      <c r="BT151" s="315">
        <f t="shared" si="238"/>
        <v>43305</v>
      </c>
      <c r="BU151" s="88">
        <f>VLOOKUP(BT151,'Price Data'!$B$4:$AD$1048576,MATCH(BY$4,'Price Data'!$B$2:$AE$2,0),FALSE)</f>
        <v>101.11</v>
      </c>
      <c r="BV151" s="5">
        <f t="shared" si="207"/>
        <v>101.11</v>
      </c>
      <c r="BW151" s="79"/>
      <c r="BX151" s="212">
        <f>IF(BV151&gt;0,(BV151+SUM(BW$11:BW151))/BU$6-1,"N/A")</f>
        <v>0.12564638574100573</v>
      </c>
      <c r="BY151" s="344">
        <f>IF(VLOOKUP(BY$4,Transactions!$C$5:$M$23,7,FALSE)&gt;BT151,0,IF(IFERROR(VLOOKUP(BY$4,Transactions!$C$39:$N$42,8,FALSE),0)&gt;BT151,VLOOKUP(BY$4,Transactions!$C$5:$M$23,5,FALSE),VLOOKUP(BY$4,Transactions!$C$5:$M$23,5,FALSE)-IFERROR(VLOOKUP(BY$4,Transactions!$C$39:$N$42,5,FALSE),0)))</f>
        <v>11</v>
      </c>
      <c r="CA151" s="315">
        <f t="shared" si="239"/>
        <v>43305</v>
      </c>
      <c r="CB151" s="88">
        <f>VLOOKUP(CA151,'Price Data'!$B$4:$AD$1048576,MATCH(CF$4,'Price Data'!$B$2:$AE$2,0),FALSE)</f>
        <v>214.6</v>
      </c>
      <c r="CC151" s="5">
        <f t="shared" si="208"/>
        <v>214.6</v>
      </c>
      <c r="CD151" s="79"/>
      <c r="CE151" s="212">
        <f>IF(CC151&gt;0,(CC151+SUM(CD$11:CD151))/CB$6-1,"N/A")</f>
        <v>-5.5606597541234648E-2</v>
      </c>
      <c r="CF151" s="344">
        <f>IF(VLOOKUP(CF$4,Transactions!$C$5:$M$23,7,FALSE)&gt;CA151,0,IF(IFERROR(VLOOKUP(CF$4,Transactions!$C$39:$N$42,8,FALSE),0)&gt;CA151,VLOOKUP(CF$4,Transactions!$C$5:$M$23,5,FALSE),VLOOKUP(CF$4,Transactions!$C$5:$M$23,5,FALSE)-IFERROR(VLOOKUP(CF$4,Transactions!$C$39:$N$42,5,FALSE),0)))</f>
        <v>6</v>
      </c>
      <c r="CH151" s="315">
        <f t="shared" si="240"/>
        <v>43305</v>
      </c>
      <c r="CI151" s="88">
        <f>VLOOKUP(CH151,'Price Data'!$B$4:$AD$1048576,MATCH(CM$4,'Price Data'!$B$2:$AE$2,0),FALSE)</f>
        <v>91.41</v>
      </c>
      <c r="CJ151" s="5">
        <f t="shared" si="209"/>
        <v>91.41</v>
      </c>
      <c r="CK151" s="79"/>
      <c r="CL151" s="212">
        <f>IF(CJ151&gt;0,(CJ151+SUM(CK$11:CK151))/CI$6-1,"N/A")</f>
        <v>0.24164629176854113</v>
      </c>
      <c r="CM151" s="344">
        <f>IF(VLOOKUP(CM$4,Transactions!$C$5:$M$23,7,FALSE)&gt;CH151,0,IF(IFERROR(VLOOKUP(CM$4,Transactions!$C$39:$N$42,8,FALSE),0)&gt;CH151,VLOOKUP(CM$4,Transactions!$C$5:$M$23,5,FALSE),VLOOKUP(CM$4,Transactions!$C$5:$M$23,5,FALSE)-IFERROR(VLOOKUP(CM$4,Transactions!$C$39:$N$42,5,FALSE),0)))</f>
        <v>19</v>
      </c>
      <c r="CO151" s="315">
        <f t="shared" si="241"/>
        <v>43305</v>
      </c>
      <c r="CP151" s="88">
        <f>VLOOKUP(CO151,'Price Data'!$B$4:$AD$1048576,MATCH(CT$4,'Price Data'!$B$2:$AE$2,0),FALSE)</f>
        <v>137.47</v>
      </c>
      <c r="CQ151" s="5">
        <f t="shared" si="210"/>
        <v>137.47</v>
      </c>
      <c r="CR151" s="79"/>
      <c r="CS151" s="212">
        <f>IF(CQ151&gt;0,(CQ151+SUM(CR$11:CR151))/CP$6-1,"N/A")</f>
        <v>0.22881808472766108</v>
      </c>
      <c r="CT151" s="344">
        <f>IF(VLOOKUP(CT$4,Transactions!$C$5:$M$23,7,FALSE)&gt;CO151,0,IF(IFERROR(VLOOKUP(CT$4,Transactions!$C$39:$N$42,8,FALSE),0)&gt;CO151,VLOOKUP(CT$4,Transactions!$C$5:$M$23,5,FALSE),VLOOKUP(CT$4,Transactions!$C$5:$M$23,5,FALSE)-IFERROR(VLOOKUP(CT$4,Transactions!$C$39:$N$42,5,FALSE),0)))</f>
        <v>7</v>
      </c>
      <c r="CV151" s="315">
        <f t="shared" si="242"/>
        <v>43305</v>
      </c>
      <c r="CW151" s="88">
        <f>VLOOKUP(CV151,'Price Data'!$B$4:$AD$1048576,MATCH(DA$4,'Price Data'!$B$2:$AE$2,0),FALSE)</f>
        <v>202.15</v>
      </c>
      <c r="CX151" s="5">
        <f t="shared" si="211"/>
        <v>202.15</v>
      </c>
      <c r="CY151" s="79"/>
      <c r="CZ151" s="212">
        <f>IF(CX151&gt;0,(CX151+SUM(CY$11:CY151))/CW$6-1,"N/A")</f>
        <v>7.9166445165062882E-2</v>
      </c>
      <c r="DA151" s="344">
        <f>IF(VLOOKUP(DA$4,Transactions!$C$5:$M$23,7,FALSE)&gt;CV151,0,IF(IFERROR(VLOOKUP(DA$4,Transactions!$C$39:$N$42,8,FALSE),0)&gt;CV151,VLOOKUP(DA$4,Transactions!$C$5:$M$23,5,FALSE),VLOOKUP(DA$4,Transactions!$C$5:$M$23,5,FALSE)-IFERROR(VLOOKUP(DA$4,Transactions!$C$39:$N$42,5,FALSE),0)))</f>
        <v>9.4038062835574934</v>
      </c>
      <c r="DC151" s="315">
        <f t="shared" si="243"/>
        <v>43305</v>
      </c>
      <c r="DD151" s="88">
        <f>VLOOKUP(DC151,'Price Data'!$B$4:$AD$1048576,MATCH(DH$4,'Price Data'!$B$2:$AE$2,0),FALSE)</f>
        <v>167.33</v>
      </c>
      <c r="DE151" s="5">
        <f t="shared" si="212"/>
        <v>167.33</v>
      </c>
      <c r="DF151" s="79"/>
      <c r="DG151" s="212">
        <f>IF(DE151&gt;0,(DE151+SUM(DF$11:DF151))/DD$6-1,"N/A")</f>
        <v>6.6011253714358231E-2</v>
      </c>
      <c r="DH151" s="344">
        <f>IF(VLOOKUP(DH$4,Transactions!$C$5:$M$23,7,FALSE)&gt;DC151,0,IF(IFERROR(VLOOKUP(DH$4,Transactions!$C$39:$N$42,8,FALSE),0)&gt;DC151,VLOOKUP(DH$4,Transactions!$C$5:$M$23,5,FALSE),VLOOKUP(DH$4,Transactions!$C$5:$M$23,5,FALSE)-IFERROR(VLOOKUP(DH$4,Transactions!$C$39:$N$42,5,FALSE),0)))</f>
        <v>17.508490526540918</v>
      </c>
      <c r="DJ151" s="315">
        <f t="shared" si="244"/>
        <v>43305</v>
      </c>
      <c r="DK151" s="88">
        <f>VLOOKUP(DJ151,'Price Data'!$B$4:$AD$1048576,MATCH(DO$4,'Price Data'!$B$2:$AE$2,0),FALSE)</f>
        <v>236.83</v>
      </c>
      <c r="DL151" s="5">
        <f t="shared" si="213"/>
        <v>236.83</v>
      </c>
      <c r="DN151" s="212">
        <f>IF(DL151&gt;0,(DL151+SUM(DM$11:DM151))/DK$6-1,"N/A")</f>
        <v>-4.6134113591727033E-2</v>
      </c>
      <c r="DO151" s="344">
        <f>IF(VLOOKUP(DO$4,Transactions!$C$5:$M$23,7,FALSE)&gt;DJ151,0,IF(IFERROR(VLOOKUP(DO$4,Transactions!$C$39:$N$42,8,FALSE),0)&gt;DJ151,VLOOKUP(DO$4,Transactions!$C$5:$M$23,5,FALSE),VLOOKUP(DO$4,Transactions!$C$5:$M$23,5,FALSE)-IFERROR(VLOOKUP(DO$4,Transactions!$C$39:$N$42,5,FALSE),0)))</f>
        <v>8</v>
      </c>
      <c r="DQ151" s="315">
        <f t="shared" si="245"/>
        <v>43305</v>
      </c>
      <c r="DR151" s="88">
        <f>VLOOKUP(DQ151,'Price Data'!$B$4:$AD$1048576,MATCH(DV$4,'Price Data'!$B$2:$AE$2,0),FALSE)</f>
        <v>107.66</v>
      </c>
      <c r="DS151" s="5">
        <f t="shared" si="214"/>
        <v>107.66</v>
      </c>
      <c r="DT151" s="79"/>
      <c r="DU151" s="212">
        <f>IF(DS151&gt;0,(DS151+SUM(DT$11:DT151))/DR$6-1,"N/A")</f>
        <v>0.26841243862520447</v>
      </c>
      <c r="DV151" s="344">
        <f>IF(VLOOKUP(DV$4,Transactions!$C$5:$M$23,7,FALSE)&gt;DQ151,0,IF(IFERROR(VLOOKUP(DV$4,Transactions!$C$39:$N$42,8,FALSE),0)&gt;DQ151,VLOOKUP(DV$4,Transactions!$C$5:$M$23,5,FALSE),VLOOKUP(DV$4,Transactions!$C$5:$M$23,5,FALSE)-IFERROR(VLOOKUP(DV$4,Transactions!$C$39:$N$42,5,FALSE),0)))</f>
        <v>10</v>
      </c>
      <c r="DX151" s="315">
        <f t="shared" si="246"/>
        <v>43305</v>
      </c>
      <c r="DY151" s="88">
        <f>VLOOKUP(DX151,'Price Data'!$B$4:$AD$1048576,MATCH(EC$4,'Price Data'!$B$2:$AE$2,0),FALSE)</f>
        <v>75.53</v>
      </c>
      <c r="DZ151" s="5">
        <f t="shared" si="215"/>
        <v>0</v>
      </c>
      <c r="EA151" s="79"/>
      <c r="EB151" s="212" t="str">
        <f>IF(DZ151&gt;0,(DZ151+SUM(EA$11:EA151))/DY$6-1,"N/A")</f>
        <v>N/A</v>
      </c>
      <c r="EC151" s="344">
        <f>IF(VLOOKUP(EC$4,Transactions!$C$5:$M$23,7,FALSE)&gt;DX151,0,IF(IFERROR(VLOOKUP(EC$4,Transactions!$C$39:$N$42,8,FALSE),0)&gt;DX151,VLOOKUP(EC$4,Transactions!$C$5:$M$23,5,FALSE),VLOOKUP(EC$4,Transactions!$C$5:$M$23,5,FALSE)-IFERROR(VLOOKUP(EC$4,Transactions!$C$39:$N$42,5,FALSE),0)))</f>
        <v>0</v>
      </c>
      <c r="EF151" s="315">
        <f t="shared" si="247"/>
        <v>43305</v>
      </c>
      <c r="EG151" s="88">
        <f>VLOOKUP(EF151,'Price Data'!$B$4:$AD$1048576,MATCH(EK$4,'Price Data'!$B$2:$AE$2,0),FALSE)</f>
        <v>10.79</v>
      </c>
      <c r="EH151" s="5">
        <f t="shared" si="216"/>
        <v>10.79</v>
      </c>
      <c r="EI151" s="79"/>
      <c r="EJ151" s="212">
        <f>IF(EH151&gt;0,(EH151+SUM(EI$11:EI151))/EG$6-1,"N/A")</f>
        <v>7.2490706319701115E-3</v>
      </c>
      <c r="EK151" s="344">
        <f>IF(VLOOKUP(EK$4,Transactions!$C$26:$M$34,7,FALSE)&gt;EF151,0,IF(IFERROR(VLOOKUP(EK$4,Transactions!$C$45:$N188,8,FALSE),0)&gt;EF151,VLOOKUP(EK$4,Transactions!$C$26:$M$34,5,FALSE),VLOOKUP(EK$4,Transactions!$C$26:$M$34,5,FALSE)-IFERROR(VLOOKUP(EK$4,Transactions!$C$45:$N$47,5,FALSE),0)))</f>
        <v>181.2267657992565</v>
      </c>
      <c r="EM151" s="315">
        <f t="shared" si="248"/>
        <v>43305</v>
      </c>
      <c r="EN151" s="88">
        <f>VLOOKUP(EM151,'Price Data'!$B$4:$AD$1048576,MATCH(ER$4,'Price Data'!$B$2:$AE$2,0),FALSE)</f>
        <v>85.77</v>
      </c>
      <c r="EO151" s="5">
        <f t="shared" si="217"/>
        <v>85.77</v>
      </c>
      <c r="EP151" s="79"/>
      <c r="EQ151" s="212">
        <f>IF(EO151&gt;0,(EO151+SUM(EP$11:EP151))/EN$6-1,"N/A")</f>
        <v>7.9532431812971982E-3</v>
      </c>
      <c r="ER151" s="344">
        <f>IF(VLOOKUP(ER$4,Transactions!$C$26:$M$34,7,FALSE)&gt;EM151,0,IF(IFERROR(VLOOKUP(ER$4,Transactions!$C$45:$N188,8,FALSE),0)&gt;EM151,VLOOKUP(ER$4,Transactions!$C$26:$M$34,5,FALSE),VLOOKUP(ER$4,Transactions!$C$26:$M$34,5,FALSE)-IFERROR(VLOOKUP(ER$4,Transactions!$C$45:$N$47,5,FALSE),0)))</f>
        <v>0</v>
      </c>
      <c r="ET151" s="315">
        <f t="shared" si="249"/>
        <v>43305</v>
      </c>
      <c r="EU151" s="88">
        <f>VLOOKUP(ET151,'Price Data'!$B$4:$AD$1048576,MATCH(EY$4,'Price Data'!$B$2:$AE$2,0),FALSE)</f>
        <v>83.68</v>
      </c>
      <c r="EV151" s="5">
        <f t="shared" si="218"/>
        <v>83.68</v>
      </c>
      <c r="EW151" s="79"/>
      <c r="EX151" s="212">
        <f>IF(EV151&gt;0,(EV151+SUM(EW$11:EW151))/EU$6-1,"N/A")</f>
        <v>-2.5918297288019199E-2</v>
      </c>
      <c r="EY151" s="344">
        <f>IF(VLOOKUP(EY$4,Transactions!$C$26:$M$34,7,FALSE)&gt;ET151,0,IF(IFERROR(VLOOKUP(EY$4,Transactions!$C$45:$N188,8,FALSE),0)&gt;ET151,VLOOKUP(EY$4,Transactions!$C$26:$M$34,5,FALSE),VLOOKUP(EY$4,Transactions!$C$26:$M$34,5,FALSE)-IFERROR(VLOOKUP(EY$4,Transactions!$C$45:$N$47,5,FALSE),0)))</f>
        <v>12.608879734523402</v>
      </c>
      <c r="FA151" s="315">
        <f t="shared" si="250"/>
        <v>43305</v>
      </c>
      <c r="FB151" s="88">
        <f>VLOOKUP(FA151,'Price Data'!$B$4:$AD$1048576,MATCH(FF$4,'Price Data'!$B$2:$AE$2,0),FALSE)</f>
        <v>49.77</v>
      </c>
      <c r="FC151" s="5">
        <f t="shared" si="219"/>
        <v>49.77</v>
      </c>
      <c r="FD151" s="79"/>
      <c r="FE151" s="212">
        <f>IF(FC151&gt;0,(FC151+SUM(FD$11:FD151))/FB$6-1,"N/A")</f>
        <v>-1.6208308952603945E-2</v>
      </c>
      <c r="FF151" s="344">
        <f>IF(VLOOKUP(FF$4,Transactions!$C$26:$M$34,7,FALSE)&gt;FA151,0,IF(IFERROR(VLOOKUP(FF$4,Transactions!$C$45:$N188,8,FALSE),0)&gt;FA151,VLOOKUP(FF$4,Transactions!$C$26:$M$34,5,FALSE),VLOOKUP(FF$4,Transactions!$C$26:$M$34,5,FALSE)-IFERROR(VLOOKUP(FF$4,Transactions!$C$45:$N$47,5,FALSE),0)))</f>
        <v>20.356738833625901</v>
      </c>
      <c r="FH151" s="315">
        <f t="shared" si="251"/>
        <v>43305</v>
      </c>
      <c r="FI151" s="88">
        <f>VLOOKUP(FH151,'Price Data'!$B$4:$AD$1048576,MATCH(FM$4,'Price Data'!$B$2:$AE$2,0),FALSE)</f>
        <v>24.08</v>
      </c>
      <c r="FJ151" s="5">
        <f t="shared" si="220"/>
        <v>24.08</v>
      </c>
      <c r="FK151" s="79"/>
      <c r="FL151" s="212">
        <f>IF(FJ151&gt;0,(FJ151+SUM(FK$11:FK151))/FI$6-1,"N/A")</f>
        <v>2.2587268993838894E-3</v>
      </c>
      <c r="FM151" s="344">
        <f>IF(VLOOKUP(FM$4,Transactions!$C$26:$M$34,7,FALSE)&gt;FH151,0,IF(IFERROR(VLOOKUP(FM$4,Transactions!$C$45:$N188,8,FALSE),0)&gt;FH151,VLOOKUP(FM$4,Transactions!$C$26:$M$34,5,FALSE),VLOOKUP(FM$4,Transactions!$C$26:$M$34,5,FALSE)-IFERROR(VLOOKUP(FM$4,Transactions!$C$45:$N$47,5,FALSE),0)))</f>
        <v>64.516221765913755</v>
      </c>
      <c r="FO151" s="315">
        <f t="shared" si="252"/>
        <v>43305</v>
      </c>
      <c r="FP151" s="88">
        <f>VLOOKUP(FO151,'Price Data'!$B$4:$AD$1048576,MATCH(FT$4,'Price Data'!$B$2:$AE$2,0),FALSE)</f>
        <v>101.79</v>
      </c>
      <c r="FQ151" s="5">
        <f t="shared" si="221"/>
        <v>101.79</v>
      </c>
      <c r="FR151" s="79"/>
      <c r="FS151" s="212">
        <f>IF(FQ151&gt;0,(FQ151+SUM(FR$11:FR151))/FP$6-1,"N/A")</f>
        <v>-2.5528085630387332E-2</v>
      </c>
      <c r="FT151" s="344">
        <f>IF(VLOOKUP(FT$4,Transactions!$C$26:$M$34,7,FALSE)&gt;FO151,0,IF(IFERROR(VLOOKUP(FT$4,Transactions!$C$45:$N188,8,FALSE),0)&gt;FO151,VLOOKUP(FT$4,Transactions!$C$26:$M$34,5,FALSE),VLOOKUP(FT$4,Transactions!$C$26:$M$34,5,FALSE)-IFERROR(VLOOKUP(FT$4,Transactions!$C$45:$N$47,5,FALSE),0)))</f>
        <v>4.6685611442644692</v>
      </c>
      <c r="FV151" s="315">
        <f t="shared" si="253"/>
        <v>43305</v>
      </c>
      <c r="FW151" s="88">
        <f>VLOOKUP(FV151,'Price Data'!$B$4:$AD$1048576,MATCH(GA$4,'Price Data'!$B$2:$AE$2,0),FALSE)</f>
        <v>108.32</v>
      </c>
      <c r="FX151" s="5">
        <f t="shared" si="222"/>
        <v>0</v>
      </c>
      <c r="FY151" s="79"/>
      <c r="FZ151" s="212" t="str">
        <f>IF(FX151&gt;0,(FX151+SUM(FY$11:FY151))/FW$6-1,"N/A")</f>
        <v>N/A</v>
      </c>
      <c r="GA151" s="344">
        <f>IF(VLOOKUP(GA$4,Transactions!$C$26:$M$34,7,FALSE)&gt;FV151,0,IF(IFERROR(VLOOKUP(GA$4,Transactions!$C$45:$N188,8,FALSE),0)&gt;FV151,VLOOKUP(GA$4,Transactions!$C$26:$M$34,5,FALSE),VLOOKUP(GA$4,Transactions!$C$26:$M$34,5,FALSE)-IFERROR(VLOOKUP(GA$4,Transactions!$C$45:$N$47,5,FALSE),0)))</f>
        <v>0</v>
      </c>
      <c r="GD151" s="315">
        <f t="shared" si="254"/>
        <v>43305</v>
      </c>
      <c r="GE151" s="88">
        <f>VLOOKUP(GD151,'Price Data'!$B$4:$AD$1048576,MATCH(GI$4,'Price Data'!$B$2:$AE$2,0),FALSE)</f>
        <v>1674.481</v>
      </c>
      <c r="GF151" s="5">
        <f t="shared" si="223"/>
        <v>1674.481</v>
      </c>
      <c r="GH151" s="212">
        <f>IF(GF151&gt;0,(GF151+SUM(GG$11:GG151))/GE$6-1,"N/A")</f>
        <v>5.7943352476986565E-2</v>
      </c>
      <c r="GI151" s="374">
        <v>0.5</v>
      </c>
      <c r="GK151" s="315">
        <f t="shared" si="255"/>
        <v>43305</v>
      </c>
      <c r="GL151" s="88">
        <f>VLOOKUP(GK151,'Price Data'!$B$4:$AD$1048576,MATCH(GP$4,'Price Data'!$B$2:$AE$2,0),FALSE)</f>
        <v>2151.08</v>
      </c>
      <c r="GM151" s="5">
        <f t="shared" si="226"/>
        <v>2151.08</v>
      </c>
      <c r="GN151" s="79"/>
      <c r="GO151" s="212">
        <f>IF(GM151&gt;0,(GM151+SUM(GN$11:GN151))/GL$6-1,"N/A")</f>
        <v>2.2643751931350931E-2</v>
      </c>
      <c r="GP151" s="374">
        <v>0.2</v>
      </c>
      <c r="GR151" s="315">
        <f t="shared" si="256"/>
        <v>43305</v>
      </c>
      <c r="GS151" s="88">
        <f>VLOOKUP(GR151,'Price Data'!$B$4:$AD$1048576,MATCH(GW$4,'Price Data'!$B$2:$AE$2,0),FALSE)</f>
        <v>2012.33</v>
      </c>
      <c r="GT151" s="5">
        <f t="shared" si="224"/>
        <v>2012.33</v>
      </c>
      <c r="GV151" s="212">
        <f>IF(GT151&gt;0,(GT151+SUM(GU$11:GU151))/GS$6-1,"N/A")</f>
        <v>-1.6634332989635237E-2</v>
      </c>
      <c r="GW151" s="374">
        <v>0.3</v>
      </c>
    </row>
    <row r="152" spans="1:205" x14ac:dyDescent="0.25">
      <c r="A152">
        <v>142</v>
      </c>
      <c r="B152" s="315">
        <f>'Price Data'!B146</f>
        <v>43306</v>
      </c>
      <c r="C152" s="200">
        <f t="shared" si="257"/>
        <v>21523.371861035139</v>
      </c>
      <c r="D152" s="200">
        <f t="shared" si="227"/>
        <v>0</v>
      </c>
      <c r="E152" s="200">
        <f t="shared" si="198"/>
        <v>6054.9209050195614</v>
      </c>
      <c r="F152" s="200">
        <f t="shared" si="228"/>
        <v>0</v>
      </c>
      <c r="I152" s="315">
        <f t="shared" si="229"/>
        <v>43306</v>
      </c>
      <c r="J152" s="88">
        <f>VLOOKUP(I152,'Price Data'!$B$4:$AD$1048576,MATCH(N$4,'Price Data'!$B$2:$AE$2,0),FALSE)</f>
        <v>65.989999999999995</v>
      </c>
      <c r="K152" s="5">
        <f t="shared" si="225"/>
        <v>65.989999999999995</v>
      </c>
      <c r="M152" s="212">
        <f>IF(K152&gt;0,(K152+SUM(L$11:L152))/J$6-1,"N/A")</f>
        <v>-7.5199278086930388E-3</v>
      </c>
      <c r="N152" s="344">
        <f>IF(VLOOKUP(N$4,Transactions!$C$5:$M$23,7,FALSE)&gt;I152,0,IF(IFERROR(VLOOKUP(N$4,Transactions!$C$39:$N$42,8,FALSE),0)&gt;I152,VLOOKUP(N$4,Transactions!$C$5:$M$23,5,FALSE),VLOOKUP(N$4,Transactions!$C$5:$M$23,5,FALSE)-IFERROR(VLOOKUP(N$4,Transactions!$C$39:$N$42,5,FALSE),0)))</f>
        <v>0</v>
      </c>
      <c r="P152" s="315">
        <f t="shared" si="230"/>
        <v>43306</v>
      </c>
      <c r="Q152" s="88">
        <f>VLOOKUP(P152,'Price Data'!$B$4:$AD$1048576,MATCH(U$4,'Price Data'!$B$2:$AE$2,0),FALSE)</f>
        <v>59.18</v>
      </c>
      <c r="R152" s="5">
        <f t="shared" si="199"/>
        <v>59.18</v>
      </c>
      <c r="T152" s="212">
        <f>IF(R152&gt;0,(R152+SUM(S$11:S152))/Q$6-1,"N/A")</f>
        <v>4.7753303964757743E-2</v>
      </c>
      <c r="U152" s="344">
        <f>IF(VLOOKUP(U$4,Transactions!$C$5:$M$23,7,FALSE)&gt;P152,0,IF(IFERROR(VLOOKUP(U$4,Transactions!$C$39:$N$42,8,FALSE),0)&gt;P152,VLOOKUP(U$4,Transactions!$C$5:$M$23,5,FALSE),VLOOKUP(U$4,Transactions!$C$5:$M$23,5,FALSE)-IFERROR(VLOOKUP(U$4,Transactions!$C$39:$N$42,5,FALSE),0)))</f>
        <v>20</v>
      </c>
      <c r="W152" s="315">
        <f t="shared" si="231"/>
        <v>43306</v>
      </c>
      <c r="X152" s="88">
        <f>VLOOKUP(W152,'Price Data'!$B$4:$AD$1048576,MATCH(AB$4,'Price Data'!$B$2:$AE$2,0),FALSE)</f>
        <v>111.18</v>
      </c>
      <c r="Y152" s="5">
        <f t="shared" si="200"/>
        <v>111.18</v>
      </c>
      <c r="Z152" s="79"/>
      <c r="AA152" s="212">
        <f>IF(Y152&gt;0,(Y152+SUM(Z$11:Z152))/X$6-1,"N/A")</f>
        <v>0.11119928578514049</v>
      </c>
      <c r="AB152" s="344">
        <f>IF(VLOOKUP(AB$4,Transactions!$C$5:$M$23,7,FALSE)&gt;W152,0,IF(IFERROR(VLOOKUP(AB$4,Transactions!$C$39:$N$42,8,FALSE),0)&gt;W152,VLOOKUP(AB$4,Transactions!$C$5:$M$23,5,FALSE),VLOOKUP(AB$4,Transactions!$C$5:$M$23,5,FALSE)-IFERROR(VLOOKUP(AB$4,Transactions!$C$39:$N$42,5,FALSE),0)))</f>
        <v>12</v>
      </c>
      <c r="AD152" s="315">
        <f t="shared" si="232"/>
        <v>43306</v>
      </c>
      <c r="AE152" s="88">
        <f>VLOOKUP(AD152,'Price Data'!$B$4:$AD$1048576,MATCH(AI$4,'Price Data'!$B$2:$AE$2,0),FALSE)</f>
        <v>62.62</v>
      </c>
      <c r="AF152" s="5">
        <f t="shared" si="201"/>
        <v>62.62</v>
      </c>
      <c r="AG152" s="79"/>
      <c r="AH152" s="212">
        <f>IF(AF152&gt;0,(AF152+SUM(AG$11:AG152))/AE$6-1,"N/A")</f>
        <v>-0.13725490196078449</v>
      </c>
      <c r="AI152" s="344">
        <f>IF(VLOOKUP(AI$4,Transactions!$C$5:$M$23,7,FALSE)&gt;AD152,0,IF(IFERROR(VLOOKUP(AI$4,Transactions!$C$39:$N$42,8,FALSE),0)&gt;AD152,VLOOKUP(AI$4,Transactions!$C$5:$M$23,5,FALSE),VLOOKUP(AI$4,Transactions!$C$5:$M$23,5,FALSE)-IFERROR(VLOOKUP(AI$4,Transactions!$C$39:$N$42,5,FALSE),0)))</f>
        <v>16</v>
      </c>
      <c r="AK152" s="315">
        <f t="shared" si="233"/>
        <v>43306</v>
      </c>
      <c r="AL152" s="88">
        <f>VLOOKUP(AK152,'Price Data'!$B$4:$AD$1048576,MATCH(AP$4,'Price Data'!$B$2:$AE$2,0),FALSE)</f>
        <v>537.97</v>
      </c>
      <c r="AM152" s="5">
        <f t="shared" si="202"/>
        <v>537.97</v>
      </c>
      <c r="AN152" s="79"/>
      <c r="AO152" s="212">
        <f>IF(AM152&gt;0,(AM152+SUM(AN$11:AN152))/AL$6-1,"N/A")</f>
        <v>0.29052919445377356</v>
      </c>
      <c r="AP152" s="344">
        <f>IF(VLOOKUP(AP$4,Transactions!$C$5:$M$23,7,FALSE)&gt;AK152,0,IF(IFERROR(VLOOKUP(AP$4,Transactions!$C$39:$N$42,8,FALSE),0)&gt;AK152,VLOOKUP(AP$4,Transactions!$C$5:$M$23,5,FALSE),VLOOKUP(AP$4,Transactions!$C$5:$M$23,5,FALSE)-IFERROR(VLOOKUP(AP$4,Transactions!$C$39:$N$42,5,FALSE),0)))</f>
        <v>3</v>
      </c>
      <c r="AR152" s="315">
        <f t="shared" si="234"/>
        <v>43306</v>
      </c>
      <c r="AS152" s="88">
        <f>VLOOKUP(AR152,'Price Data'!$B$4:$AD$1048576,MATCH(AW$4,'Price Data'!$B$2:$AE$2,0),FALSE)</f>
        <v>93.12</v>
      </c>
      <c r="AT152" s="5">
        <f t="shared" si="203"/>
        <v>93.12</v>
      </c>
      <c r="AU152" s="79"/>
      <c r="AV152" s="212">
        <f>IF(AT152&gt;0,(AT152+SUM(AU$11:AU152))/AS$6-1,"N/A")</f>
        <v>2.5316455696202667E-3</v>
      </c>
      <c r="AW152" s="344">
        <f>IF(VLOOKUP(AW$4,Transactions!$C$5:$M$23,7,FALSE)&gt;AR152,0,IF(IFERROR(VLOOKUP(AW$4,Transactions!$C$39:$N$42,8,FALSE),0)&gt;AR152,VLOOKUP(AW$4,Transactions!$C$5:$M$23,5,FALSE),VLOOKUP(AW$4,Transactions!$C$5:$M$23,5,FALSE)-IFERROR(VLOOKUP(AW$4,Transactions!$C$39:$N$42,5,FALSE),0)))</f>
        <v>10</v>
      </c>
      <c r="AY152" s="315">
        <f t="shared" si="235"/>
        <v>43306</v>
      </c>
      <c r="AZ152" s="88">
        <f>VLOOKUP(AY152,'Price Data'!$B$4:$AD$1048576,MATCH(BD$4,'Price Data'!$B$2:$AE$2,0),FALSE)</f>
        <v>148.87</v>
      </c>
      <c r="BA152" s="5">
        <f t="shared" si="204"/>
        <v>148.87</v>
      </c>
      <c r="BB152" s="79"/>
      <c r="BC152" s="212">
        <f>IF(BA152&gt;0,(BA152+SUM(BB$11:BB152))/AZ$6-1,"N/A")</f>
        <v>0.28446937014667806</v>
      </c>
      <c r="BD152" s="344">
        <f>IF(VLOOKUP(BD$4,Transactions!$C$5:$M$23,7,FALSE)&gt;AY152,0,IF(IFERROR(VLOOKUP(BD$4,Transactions!$C$39:$N$42,8,FALSE),0)&gt;AY152,VLOOKUP(BD$4,Transactions!$C$5:$M$23,5,FALSE),VLOOKUP(BD$4,Transactions!$C$5:$M$23,5,FALSE)-IFERROR(VLOOKUP(BD$4,Transactions!$C$39:$N$42,5,FALSE),0)))</f>
        <v>9</v>
      </c>
      <c r="BF152" s="315">
        <f t="shared" si="236"/>
        <v>43306</v>
      </c>
      <c r="BG152" s="88">
        <f>VLOOKUP(BF152,'Price Data'!$B$4:$AD$1048576,MATCH(BK$4,'Price Data'!$B$2:$AE$2,0),FALSE)</f>
        <v>59.04</v>
      </c>
      <c r="BH152" s="5">
        <f t="shared" si="205"/>
        <v>59.04</v>
      </c>
      <c r="BI152" s="79"/>
      <c r="BJ152" s="212">
        <f>IF(BH152&gt;0,(BH152+SUM(BI$11:BI152))/BG$6-1,"N/A")</f>
        <v>-1.6971279373368175E-2</v>
      </c>
      <c r="BK152" s="344">
        <f>IF(VLOOKUP(BK$4,Transactions!$C$5:$M$23,7,FALSE)&gt;BF152,0,IF(IFERROR(VLOOKUP(BK$4,Transactions!$C$39:$N$42,8,FALSE),0)&gt;BF152,VLOOKUP(BK$4,Transactions!$C$5:$M$23,5,FALSE),VLOOKUP(BK$4,Transactions!$C$5:$M$23,5,FALSE)-IFERROR(VLOOKUP(BK$4,Transactions!$C$39:$N$42,5,FALSE),0)))</f>
        <v>10</v>
      </c>
      <c r="BM152" s="315">
        <f t="shared" si="237"/>
        <v>43306</v>
      </c>
      <c r="BN152" s="88">
        <f>VLOOKUP(BM152,'Price Data'!$B$4:$AD$1048576,MATCH(BR$4,'Price Data'!$B$2:$AE$2,0),FALSE)</f>
        <v>45.96</v>
      </c>
      <c r="BO152" s="5">
        <f t="shared" si="206"/>
        <v>45.96</v>
      </c>
      <c r="BP152" s="79"/>
      <c r="BQ152" s="212">
        <f>IF(BO152&gt;0,(BO152+SUM(BP$11:BP152))/BN$6-1,"N/A")</f>
        <v>-9.5070422535211252E-2</v>
      </c>
      <c r="BR152" s="344">
        <f>IF(VLOOKUP(BR$4,Transactions!$C$5:$M$23,7,FALSE)&gt;BM152,0,IF(IFERROR(VLOOKUP(BR$4,Transactions!$C$39:$N$42,8,FALSE),0)&gt;BM152,VLOOKUP(BR$4,Transactions!$C$5:$M$23,5,FALSE),VLOOKUP(BR$4,Transactions!$C$5:$M$23,5,FALSE)-IFERROR(VLOOKUP(BR$4,Transactions!$C$39:$N$42,5,FALSE),0)))</f>
        <v>12</v>
      </c>
      <c r="BT152" s="315">
        <f t="shared" si="238"/>
        <v>43306</v>
      </c>
      <c r="BU152" s="88">
        <f>VLOOKUP(BT152,'Price Data'!$B$4:$AD$1048576,MATCH(BY$4,'Price Data'!$B$2:$AE$2,0),FALSE)</f>
        <v>101.67</v>
      </c>
      <c r="BV152" s="5">
        <f t="shared" si="207"/>
        <v>101.67</v>
      </c>
      <c r="BW152" s="79"/>
      <c r="BX152" s="212">
        <f>IF(BV152&gt;0,(BV152+SUM(BW$11:BW152))/BU$6-1,"N/A")</f>
        <v>0.13180767961271878</v>
      </c>
      <c r="BY152" s="344">
        <f>IF(VLOOKUP(BY$4,Transactions!$C$5:$M$23,7,FALSE)&gt;BT152,0,IF(IFERROR(VLOOKUP(BY$4,Transactions!$C$39:$N$42,8,FALSE),0)&gt;BT152,VLOOKUP(BY$4,Transactions!$C$5:$M$23,5,FALSE),VLOOKUP(BY$4,Transactions!$C$5:$M$23,5,FALSE)-IFERROR(VLOOKUP(BY$4,Transactions!$C$39:$N$42,5,FALSE),0)))</f>
        <v>11</v>
      </c>
      <c r="CA152" s="315">
        <f t="shared" si="239"/>
        <v>43306</v>
      </c>
      <c r="CB152" s="88">
        <f>VLOOKUP(CA152,'Price Data'!$B$4:$AD$1048576,MATCH(CF$4,'Price Data'!$B$2:$AE$2,0),FALSE)</f>
        <v>215.15</v>
      </c>
      <c r="CC152" s="5">
        <f t="shared" si="208"/>
        <v>215.15</v>
      </c>
      <c r="CD152" s="79"/>
      <c r="CE152" s="212">
        <f>IF(CC152&gt;0,(CC152+SUM(CD$11:CD152))/CB$6-1,"N/A")</f>
        <v>-5.3200332502078118E-2</v>
      </c>
      <c r="CF152" s="344">
        <f>IF(VLOOKUP(CF$4,Transactions!$C$5:$M$23,7,FALSE)&gt;CA152,0,IF(IFERROR(VLOOKUP(CF$4,Transactions!$C$39:$N$42,8,FALSE),0)&gt;CA152,VLOOKUP(CF$4,Transactions!$C$5:$M$23,5,FALSE),VLOOKUP(CF$4,Transactions!$C$5:$M$23,5,FALSE)-IFERROR(VLOOKUP(CF$4,Transactions!$C$39:$N$42,5,FALSE),0)))</f>
        <v>6</v>
      </c>
      <c r="CH152" s="315">
        <f t="shared" si="240"/>
        <v>43306</v>
      </c>
      <c r="CI152" s="88">
        <f>VLOOKUP(CH152,'Price Data'!$B$4:$AD$1048576,MATCH(CM$4,'Price Data'!$B$2:$AE$2,0),FALSE)</f>
        <v>91.37</v>
      </c>
      <c r="CJ152" s="5">
        <f t="shared" si="209"/>
        <v>91.37</v>
      </c>
      <c r="CK152" s="79"/>
      <c r="CL152" s="212">
        <f>IF(CJ152&gt;0,(CJ152+SUM(CK$11:CK152))/CI$6-1,"N/A")</f>
        <v>0.24110296115186092</v>
      </c>
      <c r="CM152" s="344">
        <f>IF(VLOOKUP(CM$4,Transactions!$C$5:$M$23,7,FALSE)&gt;CH152,0,IF(IFERROR(VLOOKUP(CM$4,Transactions!$C$39:$N$42,8,FALSE),0)&gt;CH152,VLOOKUP(CM$4,Transactions!$C$5:$M$23,5,FALSE),VLOOKUP(CM$4,Transactions!$C$5:$M$23,5,FALSE)-IFERROR(VLOOKUP(CM$4,Transactions!$C$39:$N$42,5,FALSE),0)))</f>
        <v>19</v>
      </c>
      <c r="CO152" s="315">
        <f t="shared" si="241"/>
        <v>43306</v>
      </c>
      <c r="CP152" s="88">
        <f>VLOOKUP(CO152,'Price Data'!$B$4:$AD$1048576,MATCH(CT$4,'Price Data'!$B$2:$AE$2,0),FALSE)</f>
        <v>135.49</v>
      </c>
      <c r="CQ152" s="5">
        <f t="shared" si="210"/>
        <v>135.49</v>
      </c>
      <c r="CR152" s="79"/>
      <c r="CS152" s="212">
        <f>IF(CQ152&gt;0,(CQ152+SUM(CR$11:CR152))/CP$6-1,"N/A")</f>
        <v>0.21119615521537916</v>
      </c>
      <c r="CT152" s="344">
        <f>IF(VLOOKUP(CT$4,Transactions!$C$5:$M$23,7,FALSE)&gt;CO152,0,IF(IFERROR(VLOOKUP(CT$4,Transactions!$C$39:$N$42,8,FALSE),0)&gt;CO152,VLOOKUP(CT$4,Transactions!$C$5:$M$23,5,FALSE),VLOOKUP(CT$4,Transactions!$C$5:$M$23,5,FALSE)-IFERROR(VLOOKUP(CT$4,Transactions!$C$39:$N$42,5,FALSE),0)))</f>
        <v>7</v>
      </c>
      <c r="CV152" s="315">
        <f t="shared" si="242"/>
        <v>43306</v>
      </c>
      <c r="CW152" s="88">
        <f>VLOOKUP(CV152,'Price Data'!$B$4:$AD$1048576,MATCH(DA$4,'Price Data'!$B$2:$AE$2,0),FALSE)</f>
        <v>202.24</v>
      </c>
      <c r="CX152" s="5">
        <f t="shared" si="211"/>
        <v>202.24</v>
      </c>
      <c r="CY152" s="79"/>
      <c r="CZ152" s="212">
        <f>IF(CX152&gt;0,(CX152+SUM(CY$11:CY152))/CW$6-1,"N/A")</f>
        <v>7.9644888628993771E-2</v>
      </c>
      <c r="DA152" s="344">
        <f>IF(VLOOKUP(DA$4,Transactions!$C$5:$M$23,7,FALSE)&gt;CV152,0,IF(IFERROR(VLOOKUP(DA$4,Transactions!$C$39:$N$42,8,FALSE),0)&gt;CV152,VLOOKUP(DA$4,Transactions!$C$5:$M$23,5,FALSE),VLOOKUP(DA$4,Transactions!$C$5:$M$23,5,FALSE)-IFERROR(VLOOKUP(DA$4,Transactions!$C$39:$N$42,5,FALSE),0)))</f>
        <v>9.4038062835574934</v>
      </c>
      <c r="DC152" s="315">
        <f t="shared" si="243"/>
        <v>43306</v>
      </c>
      <c r="DD152" s="88">
        <f>VLOOKUP(DC152,'Price Data'!$B$4:$AD$1048576,MATCH(DH$4,'Price Data'!$B$2:$AE$2,0),FALSE)</f>
        <v>168.55</v>
      </c>
      <c r="DE152" s="5">
        <f t="shared" si="212"/>
        <v>168.55</v>
      </c>
      <c r="DF152" s="79"/>
      <c r="DG152" s="212">
        <f>IF(DE152&gt;0,(DE152+SUM(DF$11:DF152))/DD$6-1,"N/A")</f>
        <v>7.3724473667573065E-2</v>
      </c>
      <c r="DH152" s="344">
        <f>IF(VLOOKUP(DH$4,Transactions!$C$5:$M$23,7,FALSE)&gt;DC152,0,IF(IFERROR(VLOOKUP(DH$4,Transactions!$C$39:$N$42,8,FALSE),0)&gt;DC152,VLOOKUP(DH$4,Transactions!$C$5:$M$23,5,FALSE),VLOOKUP(DH$4,Transactions!$C$5:$M$23,5,FALSE)-IFERROR(VLOOKUP(DH$4,Transactions!$C$39:$N$42,5,FALSE),0)))</f>
        <v>17.508490526540918</v>
      </c>
      <c r="DJ152" s="315">
        <f t="shared" si="244"/>
        <v>43306</v>
      </c>
      <c r="DK152" s="88">
        <f>VLOOKUP(DJ152,'Price Data'!$B$4:$AD$1048576,MATCH(DO$4,'Price Data'!$B$2:$AE$2,0),FALSE)</f>
        <v>240.24</v>
      </c>
      <c r="DL152" s="5">
        <f t="shared" si="213"/>
        <v>240.24</v>
      </c>
      <c r="DN152" s="212">
        <f>IF(DL152&gt;0,(DL152+SUM(DM$11:DM152))/DK$6-1,"N/A")</f>
        <v>-3.2466231111467403E-2</v>
      </c>
      <c r="DO152" s="344">
        <f>IF(VLOOKUP(DO$4,Transactions!$C$5:$M$23,7,FALSE)&gt;DJ152,0,IF(IFERROR(VLOOKUP(DO$4,Transactions!$C$39:$N$42,8,FALSE),0)&gt;DJ152,VLOOKUP(DO$4,Transactions!$C$5:$M$23,5,FALSE),VLOOKUP(DO$4,Transactions!$C$5:$M$23,5,FALSE)-IFERROR(VLOOKUP(DO$4,Transactions!$C$39:$N$42,5,FALSE),0)))</f>
        <v>8</v>
      </c>
      <c r="DQ152" s="315">
        <f t="shared" si="245"/>
        <v>43306</v>
      </c>
      <c r="DR152" s="88">
        <f>VLOOKUP(DQ152,'Price Data'!$B$4:$AD$1048576,MATCH(DV$4,'Price Data'!$B$2:$AE$2,0),FALSE)</f>
        <v>110.83</v>
      </c>
      <c r="DS152" s="5">
        <f t="shared" si="214"/>
        <v>110.83</v>
      </c>
      <c r="DT152" s="79"/>
      <c r="DU152" s="212">
        <f>IF(DS152&gt;0,(DS152+SUM(DT$11:DT152))/DR$6-1,"N/A")</f>
        <v>0.30547112462006076</v>
      </c>
      <c r="DV152" s="344">
        <f>IF(VLOOKUP(DV$4,Transactions!$C$5:$M$23,7,FALSE)&gt;DQ152,0,IF(IFERROR(VLOOKUP(DV$4,Transactions!$C$39:$N$42,8,FALSE),0)&gt;DQ152,VLOOKUP(DV$4,Transactions!$C$5:$M$23,5,FALSE),VLOOKUP(DV$4,Transactions!$C$5:$M$23,5,FALSE)-IFERROR(VLOOKUP(DV$4,Transactions!$C$39:$N$42,5,FALSE),0)))</f>
        <v>10</v>
      </c>
      <c r="DX152" s="315">
        <f t="shared" si="246"/>
        <v>43306</v>
      </c>
      <c r="DY152" s="88">
        <f>VLOOKUP(DX152,'Price Data'!$B$4:$AD$1048576,MATCH(EC$4,'Price Data'!$B$2:$AE$2,0),FALSE)</f>
        <v>77.16</v>
      </c>
      <c r="DZ152" s="5">
        <f t="shared" si="215"/>
        <v>0</v>
      </c>
      <c r="EA152" s="79"/>
      <c r="EB152" s="212" t="str">
        <f>IF(DZ152&gt;0,(DZ152+SUM(EA$11:EA152))/DY$6-1,"N/A")</f>
        <v>N/A</v>
      </c>
      <c r="EC152" s="344">
        <f>IF(VLOOKUP(EC$4,Transactions!$C$5:$M$23,7,FALSE)&gt;DX152,0,IF(IFERROR(VLOOKUP(EC$4,Transactions!$C$39:$N$42,8,FALSE),0)&gt;DX152,VLOOKUP(EC$4,Transactions!$C$5:$M$23,5,FALSE),VLOOKUP(EC$4,Transactions!$C$5:$M$23,5,FALSE)-IFERROR(VLOOKUP(EC$4,Transactions!$C$39:$N$42,5,FALSE),0)))</f>
        <v>0</v>
      </c>
      <c r="EF152" s="315">
        <f t="shared" si="247"/>
        <v>43306</v>
      </c>
      <c r="EG152" s="88">
        <f>VLOOKUP(EF152,'Price Data'!$B$4:$AD$1048576,MATCH(EK$4,'Price Data'!$B$2:$AE$2,0),FALSE)</f>
        <v>10.8</v>
      </c>
      <c r="EH152" s="5">
        <f t="shared" si="216"/>
        <v>10.8</v>
      </c>
      <c r="EI152" s="79"/>
      <c r="EJ152" s="212">
        <f>IF(EH152&gt;0,(EH152+SUM(EI$11:EI152))/EG$6-1,"N/A")</f>
        <v>8.1784386617100857E-3</v>
      </c>
      <c r="EK152" s="344">
        <f>IF(VLOOKUP(EK$4,Transactions!$C$26:$M$34,7,FALSE)&gt;EF152,0,IF(IFERROR(VLOOKUP(EK$4,Transactions!$C$45:$N189,8,FALSE),0)&gt;EF152,VLOOKUP(EK$4,Transactions!$C$26:$M$34,5,FALSE),VLOOKUP(EK$4,Transactions!$C$26:$M$34,5,FALSE)-IFERROR(VLOOKUP(EK$4,Transactions!$C$45:$N$47,5,FALSE),0)))</f>
        <v>181.2267657992565</v>
      </c>
      <c r="EM152" s="315">
        <f t="shared" si="248"/>
        <v>43306</v>
      </c>
      <c r="EN152" s="88">
        <f>VLOOKUP(EM152,'Price Data'!$B$4:$AD$1048576,MATCH(ER$4,'Price Data'!$B$2:$AE$2,0),FALSE)</f>
        <v>85.93</v>
      </c>
      <c r="EO152" s="5">
        <f t="shared" si="217"/>
        <v>85.93</v>
      </c>
      <c r="EP152" s="79"/>
      <c r="EQ152" s="212">
        <f>IF(EO152&gt;0,(EO152+SUM(EP$11:EP152))/EN$6-1,"N/A")</f>
        <v>9.7868439147374975E-3</v>
      </c>
      <c r="ER152" s="344">
        <f>IF(VLOOKUP(ER$4,Transactions!$C$26:$M$34,7,FALSE)&gt;EM152,0,IF(IFERROR(VLOOKUP(ER$4,Transactions!$C$45:$N189,8,FALSE),0)&gt;EM152,VLOOKUP(ER$4,Transactions!$C$26:$M$34,5,FALSE),VLOOKUP(ER$4,Transactions!$C$26:$M$34,5,FALSE)-IFERROR(VLOOKUP(ER$4,Transactions!$C$45:$N$47,5,FALSE),0)))</f>
        <v>0</v>
      </c>
      <c r="ET152" s="315">
        <f t="shared" si="249"/>
        <v>43306</v>
      </c>
      <c r="EU152" s="88">
        <f>VLOOKUP(ET152,'Price Data'!$B$4:$AD$1048576,MATCH(EY$4,'Price Data'!$B$2:$AE$2,0),FALSE)</f>
        <v>83.66</v>
      </c>
      <c r="EV152" s="5">
        <f t="shared" si="218"/>
        <v>83.66</v>
      </c>
      <c r="EW152" s="79"/>
      <c r="EX152" s="212">
        <f>IF(EV152&gt;0,(EV152+SUM(EW$11:EW152))/EU$6-1,"N/A")</f>
        <v>-2.6147156425220364E-2</v>
      </c>
      <c r="EY152" s="344">
        <f>IF(VLOOKUP(EY$4,Transactions!$C$26:$M$34,7,FALSE)&gt;ET152,0,IF(IFERROR(VLOOKUP(EY$4,Transactions!$C$45:$N189,8,FALSE),0)&gt;ET152,VLOOKUP(EY$4,Transactions!$C$26:$M$34,5,FALSE),VLOOKUP(EY$4,Transactions!$C$26:$M$34,5,FALSE)-IFERROR(VLOOKUP(EY$4,Transactions!$C$45:$N$47,5,FALSE),0)))</f>
        <v>12.608879734523402</v>
      </c>
      <c r="FA152" s="315">
        <f t="shared" si="250"/>
        <v>43306</v>
      </c>
      <c r="FB152" s="88">
        <f>VLOOKUP(FA152,'Price Data'!$B$4:$AD$1048576,MATCH(FF$4,'Price Data'!$B$2:$AE$2,0),FALSE)</f>
        <v>49.83</v>
      </c>
      <c r="FC152" s="5">
        <f t="shared" si="219"/>
        <v>49.83</v>
      </c>
      <c r="FD152" s="79"/>
      <c r="FE152" s="212">
        <f>IF(FC152&gt;0,(FC152+SUM(FD$11:FD152))/FB$6-1,"N/A")</f>
        <v>-1.5038033937975537E-2</v>
      </c>
      <c r="FF152" s="344">
        <f>IF(VLOOKUP(FF$4,Transactions!$C$26:$M$34,7,FALSE)&gt;FA152,0,IF(IFERROR(VLOOKUP(FF$4,Transactions!$C$45:$N189,8,FALSE),0)&gt;FA152,VLOOKUP(FF$4,Transactions!$C$26:$M$34,5,FALSE),VLOOKUP(FF$4,Transactions!$C$26:$M$34,5,FALSE)-IFERROR(VLOOKUP(FF$4,Transactions!$C$45:$N$47,5,FALSE),0)))</f>
        <v>20.356738833625901</v>
      </c>
      <c r="FH152" s="315">
        <f t="shared" si="251"/>
        <v>43306</v>
      </c>
      <c r="FI152" s="88">
        <f>VLOOKUP(FH152,'Price Data'!$B$4:$AD$1048576,MATCH(FM$4,'Price Data'!$B$2:$AE$2,0),FALSE)</f>
        <v>24.08</v>
      </c>
      <c r="FJ152" s="5">
        <f t="shared" si="220"/>
        <v>24.08</v>
      </c>
      <c r="FK152" s="79"/>
      <c r="FL152" s="212">
        <f>IF(FJ152&gt;0,(FJ152+SUM(FK$11:FK152))/FI$6-1,"N/A")</f>
        <v>2.2587268993838894E-3</v>
      </c>
      <c r="FM152" s="344">
        <f>IF(VLOOKUP(FM$4,Transactions!$C$26:$M$34,7,FALSE)&gt;FH152,0,IF(IFERROR(VLOOKUP(FM$4,Transactions!$C$45:$N189,8,FALSE),0)&gt;FH152,VLOOKUP(FM$4,Transactions!$C$26:$M$34,5,FALSE),VLOOKUP(FM$4,Transactions!$C$26:$M$34,5,FALSE)-IFERROR(VLOOKUP(FM$4,Transactions!$C$45:$N$47,5,FALSE),0)))</f>
        <v>64.516221765913755</v>
      </c>
      <c r="FO152" s="315">
        <f t="shared" si="252"/>
        <v>43306</v>
      </c>
      <c r="FP152" s="88">
        <f>VLOOKUP(FO152,'Price Data'!$B$4:$AD$1048576,MATCH(FT$4,'Price Data'!$B$2:$AE$2,0),FALSE)</f>
        <v>101.72</v>
      </c>
      <c r="FQ152" s="5">
        <f t="shared" si="221"/>
        <v>101.72</v>
      </c>
      <c r="FR152" s="79"/>
      <c r="FS152" s="212">
        <f>IF(FQ152&gt;0,(FQ152+SUM(FR$11:FR152))/FP$6-1,"N/A")</f>
        <v>-2.6191152789618255E-2</v>
      </c>
      <c r="FT152" s="344">
        <f>IF(VLOOKUP(FT$4,Transactions!$C$26:$M$34,7,FALSE)&gt;FO152,0,IF(IFERROR(VLOOKUP(FT$4,Transactions!$C$45:$N189,8,FALSE),0)&gt;FO152,VLOOKUP(FT$4,Transactions!$C$26:$M$34,5,FALSE),VLOOKUP(FT$4,Transactions!$C$26:$M$34,5,FALSE)-IFERROR(VLOOKUP(FT$4,Transactions!$C$45:$N$47,5,FALSE),0)))</f>
        <v>4.6685611442644692</v>
      </c>
      <c r="FV152" s="315">
        <f t="shared" si="253"/>
        <v>43306</v>
      </c>
      <c r="FW152" s="88">
        <f>VLOOKUP(FV152,'Price Data'!$B$4:$AD$1048576,MATCH(GA$4,'Price Data'!$B$2:$AE$2,0),FALSE)</f>
        <v>109.29</v>
      </c>
      <c r="FX152" s="5">
        <f t="shared" si="222"/>
        <v>0</v>
      </c>
      <c r="FY152" s="79"/>
      <c r="FZ152" s="212" t="str">
        <f>IF(FX152&gt;0,(FX152+SUM(FY$11:FY152))/FW$6-1,"N/A")</f>
        <v>N/A</v>
      </c>
      <c r="GA152" s="344">
        <f>IF(VLOOKUP(GA$4,Transactions!$C$26:$M$34,7,FALSE)&gt;FV152,0,IF(IFERROR(VLOOKUP(GA$4,Transactions!$C$45:$N189,8,FALSE),0)&gt;FV152,VLOOKUP(GA$4,Transactions!$C$26:$M$34,5,FALSE),VLOOKUP(GA$4,Transactions!$C$26:$M$34,5,FALSE)-IFERROR(VLOOKUP(GA$4,Transactions!$C$45:$N$47,5,FALSE),0)))</f>
        <v>0</v>
      </c>
      <c r="GD152" s="315">
        <f t="shared" si="254"/>
        <v>43306</v>
      </c>
      <c r="GE152" s="88">
        <f>VLOOKUP(GD152,'Price Data'!$B$4:$AD$1048576,MATCH(GI$4,'Price Data'!$B$2:$AE$2,0),FALSE)</f>
        <v>1688.5989999999999</v>
      </c>
      <c r="GF152" s="5">
        <f t="shared" si="223"/>
        <v>1688.5989999999999</v>
      </c>
      <c r="GH152" s="212">
        <f>IF(GF152&gt;0,(GF152+SUM(GG$11:GG152))/GE$6-1,"N/A")</f>
        <v>6.6863157628714198E-2</v>
      </c>
      <c r="GI152" s="374">
        <v>0.5</v>
      </c>
      <c r="GK152" s="315">
        <f t="shared" si="255"/>
        <v>43306</v>
      </c>
      <c r="GL152" s="88">
        <f>VLOOKUP(GK152,'Price Data'!$B$4:$AD$1048576,MATCH(GP$4,'Price Data'!$B$2:$AE$2,0),FALSE)</f>
        <v>2161.7600000000002</v>
      </c>
      <c r="GM152" s="5">
        <f t="shared" si="226"/>
        <v>2161.7600000000002</v>
      </c>
      <c r="GN152" s="79"/>
      <c r="GO152" s="212">
        <f>IF(GM152&gt;0,(GM152+SUM(GN$11:GN152))/GL$6-1,"N/A")</f>
        <v>2.7721124818750331E-2</v>
      </c>
      <c r="GP152" s="374">
        <v>0.2</v>
      </c>
      <c r="GR152" s="315">
        <f t="shared" si="256"/>
        <v>43306</v>
      </c>
      <c r="GS152" s="88">
        <f>VLOOKUP(GR152,'Price Data'!$B$4:$AD$1048576,MATCH(GW$4,'Price Data'!$B$2:$AE$2,0),FALSE)</f>
        <v>2014.16</v>
      </c>
      <c r="GT152" s="5">
        <f t="shared" si="224"/>
        <v>2014.16</v>
      </c>
      <c r="GV152" s="212">
        <f>IF(GT152&gt;0,(GT152+SUM(GU$11:GU152))/GS$6-1,"N/A")</f>
        <v>-1.5740066556878651E-2</v>
      </c>
      <c r="GW152" s="374">
        <v>0.3</v>
      </c>
    </row>
    <row r="153" spans="1:205" x14ac:dyDescent="0.25">
      <c r="A153">
        <v>143</v>
      </c>
      <c r="B153" s="315">
        <f>'Price Data'!B147</f>
        <v>43307</v>
      </c>
      <c r="C153" s="200">
        <f t="shared" si="257"/>
        <v>21507.152207216186</v>
      </c>
      <c r="D153" s="200">
        <f t="shared" si="227"/>
        <v>0</v>
      </c>
      <c r="E153" s="200">
        <f t="shared" si="198"/>
        <v>6053.1136009787842</v>
      </c>
      <c r="F153" s="200">
        <f t="shared" si="228"/>
        <v>0</v>
      </c>
      <c r="I153" s="315">
        <f t="shared" si="229"/>
        <v>43307</v>
      </c>
      <c r="J153" s="88">
        <f>VLOOKUP(I153,'Price Data'!$B$4:$AD$1048576,MATCH(N$4,'Price Data'!$B$2:$AE$2,0),FALSE)</f>
        <v>66.34</v>
      </c>
      <c r="K153" s="5">
        <f t="shared" si="225"/>
        <v>66.34</v>
      </c>
      <c r="M153" s="212">
        <f>IF(K153&gt;0,(K153+SUM(L$11:L153))/J$6-1,"N/A")</f>
        <v>-2.2559783426078228E-3</v>
      </c>
      <c r="N153" s="344">
        <f>IF(VLOOKUP(N$4,Transactions!$C$5:$M$23,7,FALSE)&gt;I153,0,IF(IFERROR(VLOOKUP(N$4,Transactions!$C$39:$N$42,8,FALSE),0)&gt;I153,VLOOKUP(N$4,Transactions!$C$5:$M$23,5,FALSE),VLOOKUP(N$4,Transactions!$C$5:$M$23,5,FALSE)-IFERROR(VLOOKUP(N$4,Transactions!$C$39:$N$42,5,FALSE),0)))</f>
        <v>0</v>
      </c>
      <c r="P153" s="315">
        <f t="shared" si="230"/>
        <v>43307</v>
      </c>
      <c r="Q153" s="88">
        <f>VLOOKUP(P153,'Price Data'!$B$4:$AD$1048576,MATCH(U$4,'Price Data'!$B$2:$AE$2,0),FALSE)</f>
        <v>59.52</v>
      </c>
      <c r="R153" s="5">
        <f t="shared" si="199"/>
        <v>59.52</v>
      </c>
      <c r="T153" s="212">
        <f>IF(R153&gt;0,(R153+SUM(S$11:S153))/Q$6-1,"N/A")</f>
        <v>5.3744493392070547E-2</v>
      </c>
      <c r="U153" s="344">
        <f>IF(VLOOKUP(U$4,Transactions!$C$5:$M$23,7,FALSE)&gt;P153,0,IF(IFERROR(VLOOKUP(U$4,Transactions!$C$39:$N$42,8,FALSE),0)&gt;P153,VLOOKUP(U$4,Transactions!$C$5:$M$23,5,FALSE),VLOOKUP(U$4,Transactions!$C$5:$M$23,5,FALSE)-IFERROR(VLOOKUP(U$4,Transactions!$C$39:$N$42,5,FALSE),0)))</f>
        <v>20</v>
      </c>
      <c r="W153" s="315">
        <f t="shared" si="231"/>
        <v>43307</v>
      </c>
      <c r="X153" s="88">
        <f>VLOOKUP(W153,'Price Data'!$B$4:$AD$1048576,MATCH(AB$4,'Price Data'!$B$2:$AE$2,0),FALSE)</f>
        <v>113.51</v>
      </c>
      <c r="Y153" s="5">
        <f t="shared" si="200"/>
        <v>113.51</v>
      </c>
      <c r="Z153" s="79"/>
      <c r="AA153" s="212">
        <f>IF(Y153&gt;0,(Y153+SUM(Z$11:Z153))/X$6-1,"N/A")</f>
        <v>0.13431207221505814</v>
      </c>
      <c r="AB153" s="344">
        <f>IF(VLOOKUP(AB$4,Transactions!$C$5:$M$23,7,FALSE)&gt;W153,0,IF(IFERROR(VLOOKUP(AB$4,Transactions!$C$39:$N$42,8,FALSE),0)&gt;W153,VLOOKUP(AB$4,Transactions!$C$5:$M$23,5,FALSE),VLOOKUP(AB$4,Transactions!$C$5:$M$23,5,FALSE)-IFERROR(VLOOKUP(AB$4,Transactions!$C$39:$N$42,5,FALSE),0)))</f>
        <v>12</v>
      </c>
      <c r="AD153" s="315">
        <f t="shared" si="232"/>
        <v>43307</v>
      </c>
      <c r="AE153" s="88">
        <f>VLOOKUP(AD153,'Price Data'!$B$4:$AD$1048576,MATCH(AI$4,'Price Data'!$B$2:$AE$2,0),FALSE)</f>
        <v>63.71</v>
      </c>
      <c r="AF153" s="5">
        <f t="shared" si="201"/>
        <v>63.71</v>
      </c>
      <c r="AG153" s="79"/>
      <c r="AH153" s="212">
        <f>IF(AF153&gt;0,(AF153+SUM(AG$11:AG153))/AE$6-1,"N/A")</f>
        <v>-0.12230906348553405</v>
      </c>
      <c r="AI153" s="344">
        <f>IF(VLOOKUP(AI$4,Transactions!$C$5:$M$23,7,FALSE)&gt;AD153,0,IF(IFERROR(VLOOKUP(AI$4,Transactions!$C$39:$N$42,8,FALSE),0)&gt;AD153,VLOOKUP(AI$4,Transactions!$C$5:$M$23,5,FALSE),VLOOKUP(AI$4,Transactions!$C$5:$M$23,5,FALSE)-IFERROR(VLOOKUP(AI$4,Transactions!$C$39:$N$42,5,FALSE),0)))</f>
        <v>16</v>
      </c>
      <c r="AK153" s="315">
        <f t="shared" si="233"/>
        <v>43307</v>
      </c>
      <c r="AL153" s="88">
        <f>VLOOKUP(AK153,'Price Data'!$B$4:$AD$1048576,MATCH(AP$4,'Price Data'!$B$2:$AE$2,0),FALSE)</f>
        <v>526.96</v>
      </c>
      <c r="AM153" s="5">
        <f t="shared" si="202"/>
        <v>526.96</v>
      </c>
      <c r="AN153" s="79"/>
      <c r="AO153" s="212">
        <f>IF(AM153&gt;0,(AM153+SUM(AN$11:AN153))/AL$6-1,"N/A")</f>
        <v>0.26411744950343041</v>
      </c>
      <c r="AP153" s="344">
        <f>IF(VLOOKUP(AP$4,Transactions!$C$5:$M$23,7,FALSE)&gt;AK153,0,IF(IFERROR(VLOOKUP(AP$4,Transactions!$C$39:$N$42,8,FALSE),0)&gt;AK153,VLOOKUP(AP$4,Transactions!$C$5:$M$23,5,FALSE),VLOOKUP(AP$4,Transactions!$C$5:$M$23,5,FALSE)-IFERROR(VLOOKUP(AP$4,Transactions!$C$39:$N$42,5,FALSE),0)))</f>
        <v>3</v>
      </c>
      <c r="AR153" s="315">
        <f t="shared" si="234"/>
        <v>43307</v>
      </c>
      <c r="AS153" s="88">
        <f>VLOOKUP(AR153,'Price Data'!$B$4:$AD$1048576,MATCH(AW$4,'Price Data'!$B$2:$AE$2,0),FALSE)</f>
        <v>93.94</v>
      </c>
      <c r="AT153" s="5">
        <f t="shared" si="203"/>
        <v>93.94</v>
      </c>
      <c r="AU153" s="79"/>
      <c r="AV153" s="212">
        <f>IF(AT153&gt;0,(AT153+SUM(AU$11:AU153))/AS$6-1,"N/A")</f>
        <v>1.1181434599156104E-2</v>
      </c>
      <c r="AW153" s="344">
        <f>IF(VLOOKUP(AW$4,Transactions!$C$5:$M$23,7,FALSE)&gt;AR153,0,IF(IFERROR(VLOOKUP(AW$4,Transactions!$C$39:$N$42,8,FALSE),0)&gt;AR153,VLOOKUP(AW$4,Transactions!$C$5:$M$23,5,FALSE),VLOOKUP(AW$4,Transactions!$C$5:$M$23,5,FALSE)-IFERROR(VLOOKUP(AW$4,Transactions!$C$39:$N$42,5,FALSE),0)))</f>
        <v>10</v>
      </c>
      <c r="AY153" s="315">
        <f t="shared" si="235"/>
        <v>43307</v>
      </c>
      <c r="AZ153" s="88">
        <f>VLOOKUP(AY153,'Price Data'!$B$4:$AD$1048576,MATCH(BD$4,'Price Data'!$B$2:$AE$2,0),FALSE)</f>
        <v>147.57</v>
      </c>
      <c r="BA153" s="5">
        <f t="shared" si="204"/>
        <v>147.57</v>
      </c>
      <c r="BB153" s="79"/>
      <c r="BC153" s="212">
        <f>IF(BA153&gt;0,(BA153+SUM(BB$11:BB153))/AZ$6-1,"N/A")</f>
        <v>0.27325280414150122</v>
      </c>
      <c r="BD153" s="344">
        <f>IF(VLOOKUP(BD$4,Transactions!$C$5:$M$23,7,FALSE)&gt;AY153,0,IF(IFERROR(VLOOKUP(BD$4,Transactions!$C$39:$N$42,8,FALSE),0)&gt;AY153,VLOOKUP(BD$4,Transactions!$C$5:$M$23,5,FALSE),VLOOKUP(BD$4,Transactions!$C$5:$M$23,5,FALSE)-IFERROR(VLOOKUP(BD$4,Transactions!$C$39:$N$42,5,FALSE),0)))</f>
        <v>9</v>
      </c>
      <c r="BF153" s="315">
        <f t="shared" si="236"/>
        <v>43307</v>
      </c>
      <c r="BG153" s="88">
        <f>VLOOKUP(BF153,'Price Data'!$B$4:$AD$1048576,MATCH(BK$4,'Price Data'!$B$2:$AE$2,0),FALSE)</f>
        <v>57.92</v>
      </c>
      <c r="BH153" s="5">
        <f t="shared" si="205"/>
        <v>57.92</v>
      </c>
      <c r="BI153" s="79"/>
      <c r="BJ153" s="212">
        <f>IF(BH153&gt;0,(BH153+SUM(BI$11:BI153))/BG$6-1,"N/A")</f>
        <v>-3.5248041775456818E-2</v>
      </c>
      <c r="BK153" s="344">
        <f>IF(VLOOKUP(BK$4,Transactions!$C$5:$M$23,7,FALSE)&gt;BF153,0,IF(IFERROR(VLOOKUP(BK$4,Transactions!$C$39:$N$42,8,FALSE),0)&gt;BF153,VLOOKUP(BK$4,Transactions!$C$5:$M$23,5,FALSE),VLOOKUP(BK$4,Transactions!$C$5:$M$23,5,FALSE)-IFERROR(VLOOKUP(BK$4,Transactions!$C$39:$N$42,5,FALSE),0)))</f>
        <v>10</v>
      </c>
      <c r="BM153" s="315">
        <f t="shared" si="237"/>
        <v>43307</v>
      </c>
      <c r="BN153" s="88">
        <f>VLOOKUP(BM153,'Price Data'!$B$4:$AD$1048576,MATCH(BR$4,'Price Data'!$B$2:$AE$2,0),FALSE)</f>
        <v>47.17</v>
      </c>
      <c r="BO153" s="5">
        <f t="shared" si="206"/>
        <v>47.17</v>
      </c>
      <c r="BP153" s="79"/>
      <c r="BQ153" s="212">
        <f>IF(BO153&gt;0,(BO153+SUM(BP$11:BP153))/BN$6-1,"N/A")</f>
        <v>-7.1400625978090715E-2</v>
      </c>
      <c r="BR153" s="344">
        <f>IF(VLOOKUP(BR$4,Transactions!$C$5:$M$23,7,FALSE)&gt;BM153,0,IF(IFERROR(VLOOKUP(BR$4,Transactions!$C$39:$N$42,8,FALSE),0)&gt;BM153,VLOOKUP(BR$4,Transactions!$C$5:$M$23,5,FALSE),VLOOKUP(BR$4,Transactions!$C$5:$M$23,5,FALSE)-IFERROR(VLOOKUP(BR$4,Transactions!$C$39:$N$42,5,FALSE),0)))</f>
        <v>12</v>
      </c>
      <c r="BT153" s="315">
        <f t="shared" si="238"/>
        <v>43307</v>
      </c>
      <c r="BU153" s="88">
        <f>VLOOKUP(BT153,'Price Data'!$B$4:$AD$1048576,MATCH(BY$4,'Price Data'!$B$2:$AE$2,0),FALSE)</f>
        <v>100.86</v>
      </c>
      <c r="BV153" s="5">
        <f t="shared" si="207"/>
        <v>100.86</v>
      </c>
      <c r="BW153" s="79"/>
      <c r="BX153" s="212">
        <f>IF(BV153&gt;0,(BV153+SUM(BW$11:BW153))/BU$6-1,"N/A")</f>
        <v>0.12289580811970513</v>
      </c>
      <c r="BY153" s="344">
        <f>IF(VLOOKUP(BY$4,Transactions!$C$5:$M$23,7,FALSE)&gt;BT153,0,IF(IFERROR(VLOOKUP(BY$4,Transactions!$C$39:$N$42,8,FALSE),0)&gt;BT153,VLOOKUP(BY$4,Transactions!$C$5:$M$23,5,FALSE),VLOOKUP(BY$4,Transactions!$C$5:$M$23,5,FALSE)-IFERROR(VLOOKUP(BY$4,Transactions!$C$39:$N$42,5,FALSE),0)))</f>
        <v>11</v>
      </c>
      <c r="CA153" s="315">
        <f t="shared" si="239"/>
        <v>43307</v>
      </c>
      <c r="CB153" s="88">
        <f>VLOOKUP(CA153,'Price Data'!$B$4:$AD$1048576,MATCH(CF$4,'Price Data'!$B$2:$AE$2,0),FALSE)</f>
        <v>214.63</v>
      </c>
      <c r="CC153" s="5">
        <f t="shared" si="208"/>
        <v>214.63</v>
      </c>
      <c r="CD153" s="79"/>
      <c r="CE153" s="212">
        <f>IF(CC153&gt;0,(CC153+SUM(CD$11:CD153))/CB$6-1,"N/A")</f>
        <v>-5.5475346720917029E-2</v>
      </c>
      <c r="CF153" s="344">
        <f>IF(VLOOKUP(CF$4,Transactions!$C$5:$M$23,7,FALSE)&gt;CA153,0,IF(IFERROR(VLOOKUP(CF$4,Transactions!$C$39:$N$42,8,FALSE),0)&gt;CA153,VLOOKUP(CF$4,Transactions!$C$5:$M$23,5,FALSE),VLOOKUP(CF$4,Transactions!$C$5:$M$23,5,FALSE)-IFERROR(VLOOKUP(CF$4,Transactions!$C$39:$N$42,5,FALSE),0)))</f>
        <v>6</v>
      </c>
      <c r="CH153" s="315">
        <f t="shared" si="240"/>
        <v>43307</v>
      </c>
      <c r="CI153" s="88">
        <f>VLOOKUP(CH153,'Price Data'!$B$4:$AD$1048576,MATCH(CM$4,'Price Data'!$B$2:$AE$2,0),FALSE)</f>
        <v>89.14</v>
      </c>
      <c r="CJ153" s="5">
        <f t="shared" si="209"/>
        <v>89.14</v>
      </c>
      <c r="CK153" s="79"/>
      <c r="CL153" s="212">
        <f>IF(CJ153&gt;0,(CJ153+SUM(CK$11:CK153))/CI$6-1,"N/A")</f>
        <v>0.21081227927193691</v>
      </c>
      <c r="CM153" s="344">
        <f>IF(VLOOKUP(CM$4,Transactions!$C$5:$M$23,7,FALSE)&gt;CH153,0,IF(IFERROR(VLOOKUP(CM$4,Transactions!$C$39:$N$42,8,FALSE),0)&gt;CH153,VLOOKUP(CM$4,Transactions!$C$5:$M$23,5,FALSE),VLOOKUP(CM$4,Transactions!$C$5:$M$23,5,FALSE)-IFERROR(VLOOKUP(CM$4,Transactions!$C$39:$N$42,5,FALSE),0)))</f>
        <v>19</v>
      </c>
      <c r="CO153" s="315">
        <f t="shared" si="241"/>
        <v>43307</v>
      </c>
      <c r="CP153" s="88">
        <f>VLOOKUP(CO153,'Price Data'!$B$4:$AD$1048576,MATCH(CT$4,'Price Data'!$B$2:$AE$2,0),FALSE)</f>
        <v>136.16</v>
      </c>
      <c r="CQ153" s="5">
        <f t="shared" si="210"/>
        <v>136.16</v>
      </c>
      <c r="CR153" s="79"/>
      <c r="CS153" s="212">
        <f>IF(CQ153&gt;0,(CQ153+SUM(CR$11:CR153))/CP$6-1,"N/A")</f>
        <v>0.21715913136347442</v>
      </c>
      <c r="CT153" s="344">
        <f>IF(VLOOKUP(CT$4,Transactions!$C$5:$M$23,7,FALSE)&gt;CO153,0,IF(IFERROR(VLOOKUP(CT$4,Transactions!$C$39:$N$42,8,FALSE),0)&gt;CO153,VLOOKUP(CT$4,Transactions!$C$5:$M$23,5,FALSE),VLOOKUP(CT$4,Transactions!$C$5:$M$23,5,FALSE)-IFERROR(VLOOKUP(CT$4,Transactions!$C$39:$N$42,5,FALSE),0)))</f>
        <v>7</v>
      </c>
      <c r="CV153" s="315">
        <f t="shared" si="242"/>
        <v>43307</v>
      </c>
      <c r="CW153" s="88">
        <f>VLOOKUP(CV153,'Price Data'!$B$4:$AD$1048576,MATCH(DA$4,'Price Data'!$B$2:$AE$2,0),FALSE)</f>
        <v>204.46</v>
      </c>
      <c r="CX153" s="5">
        <f t="shared" si="211"/>
        <v>204.46</v>
      </c>
      <c r="CY153" s="79"/>
      <c r="CZ153" s="212">
        <f>IF(CX153&gt;0,(CX153+SUM(CY$11:CY153))/CW$6-1,"N/A")</f>
        <v>9.1446494072617179E-2</v>
      </c>
      <c r="DA153" s="344">
        <f>IF(VLOOKUP(DA$4,Transactions!$C$5:$M$23,7,FALSE)&gt;CV153,0,IF(IFERROR(VLOOKUP(DA$4,Transactions!$C$39:$N$42,8,FALSE),0)&gt;CV153,VLOOKUP(DA$4,Transactions!$C$5:$M$23,5,FALSE),VLOOKUP(DA$4,Transactions!$C$5:$M$23,5,FALSE)-IFERROR(VLOOKUP(DA$4,Transactions!$C$39:$N$42,5,FALSE),0)))</f>
        <v>9.4038062835574934</v>
      </c>
      <c r="DC153" s="315">
        <f t="shared" si="243"/>
        <v>43307</v>
      </c>
      <c r="DD153" s="88">
        <f>VLOOKUP(DC153,'Price Data'!$B$4:$AD$1048576,MATCH(DH$4,'Price Data'!$B$2:$AE$2,0),FALSE)</f>
        <v>168.42</v>
      </c>
      <c r="DE153" s="5">
        <f t="shared" si="212"/>
        <v>168.42</v>
      </c>
      <c r="DF153" s="79"/>
      <c r="DG153" s="212">
        <f>IF(DE153&gt;0,(DE153+SUM(DF$11:DF153))/DD$6-1,"N/A")</f>
        <v>7.2902573180754882E-2</v>
      </c>
      <c r="DH153" s="344">
        <f>IF(VLOOKUP(DH$4,Transactions!$C$5:$M$23,7,FALSE)&gt;DC153,0,IF(IFERROR(VLOOKUP(DH$4,Transactions!$C$39:$N$42,8,FALSE),0)&gt;DC153,VLOOKUP(DH$4,Transactions!$C$5:$M$23,5,FALSE),VLOOKUP(DH$4,Transactions!$C$5:$M$23,5,FALSE)-IFERROR(VLOOKUP(DH$4,Transactions!$C$39:$N$42,5,FALSE),0)))</f>
        <v>17.508490526540918</v>
      </c>
      <c r="DJ153" s="315">
        <f t="shared" si="244"/>
        <v>43307</v>
      </c>
      <c r="DK153" s="88">
        <f>VLOOKUP(DJ153,'Price Data'!$B$4:$AD$1048576,MATCH(DO$4,'Price Data'!$B$2:$AE$2,0),FALSE)</f>
        <v>241.24</v>
      </c>
      <c r="DL153" s="5">
        <f t="shared" si="213"/>
        <v>241.24</v>
      </c>
      <c r="DN153" s="212">
        <f>IF(DL153&gt;0,(DL153+SUM(DM$11:DM153))/DK$6-1,"N/A")</f>
        <v>-2.8458054431039326E-2</v>
      </c>
      <c r="DO153" s="344">
        <f>IF(VLOOKUP(DO$4,Transactions!$C$5:$M$23,7,FALSE)&gt;DJ153,0,IF(IFERROR(VLOOKUP(DO$4,Transactions!$C$39:$N$42,8,FALSE),0)&gt;DJ153,VLOOKUP(DO$4,Transactions!$C$5:$M$23,5,FALSE),VLOOKUP(DO$4,Transactions!$C$5:$M$23,5,FALSE)-IFERROR(VLOOKUP(DO$4,Transactions!$C$39:$N$42,5,FALSE),0)))</f>
        <v>8</v>
      </c>
      <c r="DQ153" s="315">
        <f t="shared" si="245"/>
        <v>43307</v>
      </c>
      <c r="DR153" s="88">
        <f>VLOOKUP(DQ153,'Price Data'!$B$4:$AD$1048576,MATCH(DV$4,'Price Data'!$B$2:$AE$2,0),FALSE)</f>
        <v>109.62</v>
      </c>
      <c r="DS153" s="5">
        <f t="shared" si="214"/>
        <v>109.62</v>
      </c>
      <c r="DT153" s="79"/>
      <c r="DU153" s="212">
        <f>IF(DS153&gt;0,(DS153+SUM(DT$11:DT153))/DR$6-1,"N/A")</f>
        <v>0.29132569558101462</v>
      </c>
      <c r="DV153" s="344">
        <f>IF(VLOOKUP(DV$4,Transactions!$C$5:$M$23,7,FALSE)&gt;DQ153,0,IF(IFERROR(VLOOKUP(DV$4,Transactions!$C$39:$N$42,8,FALSE),0)&gt;DQ153,VLOOKUP(DV$4,Transactions!$C$5:$M$23,5,FALSE),VLOOKUP(DV$4,Transactions!$C$5:$M$23,5,FALSE)-IFERROR(VLOOKUP(DV$4,Transactions!$C$39:$N$42,5,FALSE),0)))</f>
        <v>10</v>
      </c>
      <c r="DX153" s="315">
        <f t="shared" si="246"/>
        <v>43307</v>
      </c>
      <c r="DY153" s="88">
        <f>VLOOKUP(DX153,'Price Data'!$B$4:$AD$1048576,MATCH(EC$4,'Price Data'!$B$2:$AE$2,0),FALSE)</f>
        <v>78.150000000000006</v>
      </c>
      <c r="DZ153" s="5">
        <f t="shared" si="215"/>
        <v>0</v>
      </c>
      <c r="EA153" s="79"/>
      <c r="EB153" s="212" t="str">
        <f>IF(DZ153&gt;0,(DZ153+SUM(EA$11:EA153))/DY$6-1,"N/A")</f>
        <v>N/A</v>
      </c>
      <c r="EC153" s="344">
        <f>IF(VLOOKUP(EC$4,Transactions!$C$5:$M$23,7,FALSE)&gt;DX153,0,IF(IFERROR(VLOOKUP(EC$4,Transactions!$C$39:$N$42,8,FALSE),0)&gt;DX153,VLOOKUP(EC$4,Transactions!$C$5:$M$23,5,FALSE),VLOOKUP(EC$4,Transactions!$C$5:$M$23,5,FALSE)-IFERROR(VLOOKUP(EC$4,Transactions!$C$39:$N$42,5,FALSE),0)))</f>
        <v>0</v>
      </c>
      <c r="EF153" s="315">
        <f t="shared" si="247"/>
        <v>43307</v>
      </c>
      <c r="EG153" s="88">
        <f>VLOOKUP(EF153,'Price Data'!$B$4:$AD$1048576,MATCH(EK$4,'Price Data'!$B$2:$AE$2,0),FALSE)</f>
        <v>10.79</v>
      </c>
      <c r="EH153" s="5">
        <f t="shared" si="216"/>
        <v>10.79</v>
      </c>
      <c r="EI153" s="79"/>
      <c r="EJ153" s="212">
        <f>IF(EH153&gt;0,(EH153+SUM(EI$11:EI153))/EG$6-1,"N/A")</f>
        <v>7.2490706319701115E-3</v>
      </c>
      <c r="EK153" s="344">
        <f>IF(VLOOKUP(EK$4,Transactions!$C$26:$M$34,7,FALSE)&gt;EF153,0,IF(IFERROR(VLOOKUP(EK$4,Transactions!$C$45:$N190,8,FALSE),0)&gt;EF153,VLOOKUP(EK$4,Transactions!$C$26:$M$34,5,FALSE),VLOOKUP(EK$4,Transactions!$C$26:$M$34,5,FALSE)-IFERROR(VLOOKUP(EK$4,Transactions!$C$45:$N$47,5,FALSE),0)))</f>
        <v>181.2267657992565</v>
      </c>
      <c r="EM153" s="315">
        <f t="shared" si="248"/>
        <v>43307</v>
      </c>
      <c r="EN153" s="88">
        <f>VLOOKUP(EM153,'Price Data'!$B$4:$AD$1048576,MATCH(ER$4,'Price Data'!$B$2:$AE$2,0),FALSE)</f>
        <v>85.94</v>
      </c>
      <c r="EO153" s="5">
        <f t="shared" si="217"/>
        <v>85.94</v>
      </c>
      <c r="EP153" s="79"/>
      <c r="EQ153" s="212">
        <f>IF(EO153&gt;0,(EO153+SUM(EP$11:EP153))/EN$6-1,"N/A")</f>
        <v>9.9014439605775717E-3</v>
      </c>
      <c r="ER153" s="344">
        <f>IF(VLOOKUP(ER$4,Transactions!$C$26:$M$34,7,FALSE)&gt;EM153,0,IF(IFERROR(VLOOKUP(ER$4,Transactions!$C$45:$N190,8,FALSE),0)&gt;EM153,VLOOKUP(ER$4,Transactions!$C$26:$M$34,5,FALSE),VLOOKUP(ER$4,Transactions!$C$26:$M$34,5,FALSE)-IFERROR(VLOOKUP(ER$4,Transactions!$C$45:$N$47,5,FALSE),0)))</f>
        <v>0</v>
      </c>
      <c r="ET153" s="315">
        <f t="shared" si="249"/>
        <v>43307</v>
      </c>
      <c r="EU153" s="88">
        <f>VLOOKUP(ET153,'Price Data'!$B$4:$AD$1048576,MATCH(EY$4,'Price Data'!$B$2:$AE$2,0),FALSE)</f>
        <v>83.72</v>
      </c>
      <c r="EV153" s="5">
        <f t="shared" si="218"/>
        <v>83.72</v>
      </c>
      <c r="EW153" s="79"/>
      <c r="EX153" s="212">
        <f>IF(EV153&gt;0,(EV153+SUM(EW$11:EW153))/EU$6-1,"N/A")</f>
        <v>-2.5460579013617202E-2</v>
      </c>
      <c r="EY153" s="344">
        <f>IF(VLOOKUP(EY$4,Transactions!$C$26:$M$34,7,FALSE)&gt;ET153,0,IF(IFERROR(VLOOKUP(EY$4,Transactions!$C$45:$N190,8,FALSE),0)&gt;ET153,VLOOKUP(EY$4,Transactions!$C$26:$M$34,5,FALSE),VLOOKUP(EY$4,Transactions!$C$26:$M$34,5,FALSE)-IFERROR(VLOOKUP(EY$4,Transactions!$C$45:$N$47,5,FALSE),0)))</f>
        <v>12.608879734523402</v>
      </c>
      <c r="FA153" s="315">
        <f t="shared" si="250"/>
        <v>43307</v>
      </c>
      <c r="FB153" s="88">
        <f>VLOOKUP(FA153,'Price Data'!$B$4:$AD$1048576,MATCH(FF$4,'Price Data'!$B$2:$AE$2,0),FALSE)</f>
        <v>49.85</v>
      </c>
      <c r="FC153" s="5">
        <f t="shared" si="219"/>
        <v>49.85</v>
      </c>
      <c r="FD153" s="79"/>
      <c r="FE153" s="212">
        <f>IF(FC153&gt;0,(FC153+SUM(FD$11:FD153))/FB$6-1,"N/A")</f>
        <v>-1.4647942266432734E-2</v>
      </c>
      <c r="FF153" s="344">
        <f>IF(VLOOKUP(FF$4,Transactions!$C$26:$M$34,7,FALSE)&gt;FA153,0,IF(IFERROR(VLOOKUP(FF$4,Transactions!$C$45:$N190,8,FALSE),0)&gt;FA153,VLOOKUP(FF$4,Transactions!$C$26:$M$34,5,FALSE),VLOOKUP(FF$4,Transactions!$C$26:$M$34,5,FALSE)-IFERROR(VLOOKUP(FF$4,Transactions!$C$45:$N$47,5,FALSE),0)))</f>
        <v>20.356738833625901</v>
      </c>
      <c r="FH153" s="315">
        <f t="shared" si="251"/>
        <v>43307</v>
      </c>
      <c r="FI153" s="88">
        <f>VLOOKUP(FH153,'Price Data'!$B$4:$AD$1048576,MATCH(FM$4,'Price Data'!$B$2:$AE$2,0),FALSE)</f>
        <v>24.07</v>
      </c>
      <c r="FJ153" s="5">
        <f t="shared" si="220"/>
        <v>24.07</v>
      </c>
      <c r="FK153" s="79"/>
      <c r="FL153" s="212">
        <f>IF(FJ153&gt;0,(FJ153+SUM(FK$11:FK153))/FI$6-1,"N/A")</f>
        <v>1.8480492813139904E-3</v>
      </c>
      <c r="FM153" s="344">
        <f>IF(VLOOKUP(FM$4,Transactions!$C$26:$M$34,7,FALSE)&gt;FH153,0,IF(IFERROR(VLOOKUP(FM$4,Transactions!$C$45:$N190,8,FALSE),0)&gt;FH153,VLOOKUP(FM$4,Transactions!$C$26:$M$34,5,FALSE),VLOOKUP(FM$4,Transactions!$C$26:$M$34,5,FALSE)-IFERROR(VLOOKUP(FM$4,Transactions!$C$45:$N$47,5,FALSE),0)))</f>
        <v>64.516221765913755</v>
      </c>
      <c r="FO153" s="315">
        <f t="shared" si="252"/>
        <v>43307</v>
      </c>
      <c r="FP153" s="88">
        <f>VLOOKUP(FO153,'Price Data'!$B$4:$AD$1048576,MATCH(FT$4,'Price Data'!$B$2:$AE$2,0),FALSE)</f>
        <v>101.61</v>
      </c>
      <c r="FQ153" s="5">
        <f t="shared" si="221"/>
        <v>101.61</v>
      </c>
      <c r="FR153" s="79"/>
      <c r="FS153" s="212">
        <f>IF(FQ153&gt;0,(FQ153+SUM(FR$11:FR153))/FP$6-1,"N/A")</f>
        <v>-2.7233115468409563E-2</v>
      </c>
      <c r="FT153" s="344">
        <f>IF(VLOOKUP(FT$4,Transactions!$C$26:$M$34,7,FALSE)&gt;FO153,0,IF(IFERROR(VLOOKUP(FT$4,Transactions!$C$45:$N190,8,FALSE),0)&gt;FO153,VLOOKUP(FT$4,Transactions!$C$26:$M$34,5,FALSE),VLOOKUP(FT$4,Transactions!$C$26:$M$34,5,FALSE)-IFERROR(VLOOKUP(FT$4,Transactions!$C$45:$N$47,5,FALSE),0)))</f>
        <v>4.6685611442644692</v>
      </c>
      <c r="FV153" s="315">
        <f t="shared" si="253"/>
        <v>43307</v>
      </c>
      <c r="FW153" s="88">
        <f>VLOOKUP(FV153,'Price Data'!$B$4:$AD$1048576,MATCH(GA$4,'Price Data'!$B$2:$AE$2,0),FALSE)</f>
        <v>109.38</v>
      </c>
      <c r="FX153" s="5">
        <f t="shared" si="222"/>
        <v>0</v>
      </c>
      <c r="FY153" s="79"/>
      <c r="FZ153" s="212" t="str">
        <f>IF(FX153&gt;0,(FX153+SUM(FY$11:FY153))/FW$6-1,"N/A")</f>
        <v>N/A</v>
      </c>
      <c r="GA153" s="344">
        <f>IF(VLOOKUP(GA$4,Transactions!$C$26:$M$34,7,FALSE)&gt;FV153,0,IF(IFERROR(VLOOKUP(GA$4,Transactions!$C$45:$N190,8,FALSE),0)&gt;FV153,VLOOKUP(GA$4,Transactions!$C$26:$M$34,5,FALSE),VLOOKUP(GA$4,Transactions!$C$26:$M$34,5,FALSE)-IFERROR(VLOOKUP(GA$4,Transactions!$C$45:$N$47,5,FALSE),0)))</f>
        <v>0</v>
      </c>
      <c r="GD153" s="315">
        <f t="shared" si="254"/>
        <v>43307</v>
      </c>
      <c r="GE153" s="88">
        <f>VLOOKUP(GD153,'Price Data'!$B$4:$AD$1048576,MATCH(GI$4,'Price Data'!$B$2:$AE$2,0),FALSE)</f>
        <v>1685.5989999999999</v>
      </c>
      <c r="GF153" s="5">
        <f t="shared" si="223"/>
        <v>1685.5989999999999</v>
      </c>
      <c r="GH153" s="212">
        <f>IF(GF153&gt;0,(GF153+SUM(GG$11:GG153))/GE$6-1,"N/A")</f>
        <v>6.4967746419252403E-2</v>
      </c>
      <c r="GI153" s="374">
        <v>0.5</v>
      </c>
      <c r="GK153" s="315">
        <f t="shared" si="255"/>
        <v>43307</v>
      </c>
      <c r="GL153" s="88">
        <f>VLOOKUP(GK153,'Price Data'!$B$4:$AD$1048576,MATCH(GP$4,'Price Data'!$B$2:$AE$2,0),FALSE)</f>
        <v>2161.9299999999998</v>
      </c>
      <c r="GM153" s="5">
        <f t="shared" si="226"/>
        <v>2161.9299999999998</v>
      </c>
      <c r="GN153" s="79"/>
      <c r="GO153" s="212">
        <f>IF(GM153&gt;0,(GM153+SUM(GN$11:GN153))/GL$6-1,"N/A")</f>
        <v>2.7801944424635794E-2</v>
      </c>
      <c r="GP153" s="374">
        <v>0.2</v>
      </c>
      <c r="GR153" s="315">
        <f t="shared" si="256"/>
        <v>43307</v>
      </c>
      <c r="GS153" s="88">
        <f>VLOOKUP(GR153,'Price Data'!$B$4:$AD$1048576,MATCH(GW$4,'Price Data'!$B$2:$AE$2,0),FALSE)</f>
        <v>2011.05</v>
      </c>
      <c r="GT153" s="5">
        <f t="shared" si="224"/>
        <v>2011.05</v>
      </c>
      <c r="GV153" s="212">
        <f>IF(GT153&gt;0,(GT153+SUM(GU$11:GU153))/GS$6-1,"N/A")</f>
        <v>-1.7259830822383027E-2</v>
      </c>
      <c r="GW153" s="374">
        <v>0.3</v>
      </c>
    </row>
    <row r="154" spans="1:205" x14ac:dyDescent="0.25">
      <c r="A154">
        <v>144</v>
      </c>
      <c r="B154" s="315">
        <f>'Price Data'!B148</f>
        <v>43308</v>
      </c>
      <c r="C154" s="200">
        <f t="shared" si="257"/>
        <v>21921.263556506765</v>
      </c>
      <c r="D154" s="200">
        <f t="shared" si="227"/>
        <v>0</v>
      </c>
      <c r="E154" s="200">
        <f t="shared" si="198"/>
        <v>6056.6639607653278</v>
      </c>
      <c r="F154" s="200">
        <f t="shared" si="228"/>
        <v>0</v>
      </c>
      <c r="I154" s="315">
        <f t="shared" si="229"/>
        <v>43308</v>
      </c>
      <c r="J154" s="88">
        <f>VLOOKUP(I154,'Price Data'!$B$4:$AD$1048576,MATCH(N$4,'Price Data'!$B$2:$AE$2,0),FALSE)</f>
        <v>66.67</v>
      </c>
      <c r="K154" s="5">
        <f t="shared" si="225"/>
        <v>66.67</v>
      </c>
      <c r="M154" s="212">
        <f>IF(K154&gt;0,(K154+SUM(L$11:L154))/J$6-1,"N/A")</f>
        <v>2.7071740111295206E-3</v>
      </c>
      <c r="N154" s="344">
        <f>IF(VLOOKUP(N$4,Transactions!$C$5:$M$23,7,FALSE)&gt;I154,0,IF(IFERROR(VLOOKUP(N$4,Transactions!$C$39:$N$42,8,FALSE),0)&gt;I154,VLOOKUP(N$4,Transactions!$C$5:$M$23,5,FALSE),VLOOKUP(N$4,Transactions!$C$5:$M$23,5,FALSE)-IFERROR(VLOOKUP(N$4,Transactions!$C$39:$N$42,5,FALSE),0)))</f>
        <v>10</v>
      </c>
      <c r="P154" s="315">
        <f t="shared" si="230"/>
        <v>43308</v>
      </c>
      <c r="Q154" s="88">
        <f>VLOOKUP(P154,'Price Data'!$B$4:$AD$1048576,MATCH(U$4,'Price Data'!$B$2:$AE$2,0),FALSE)</f>
        <v>59.3</v>
      </c>
      <c r="R154" s="5">
        <f t="shared" si="199"/>
        <v>59.3</v>
      </c>
      <c r="T154" s="212">
        <f>IF(R154&gt;0,(R154+SUM(S$11:S154))/Q$6-1,"N/A")</f>
        <v>4.9867841409691582E-2</v>
      </c>
      <c r="U154" s="344">
        <f>IF(VLOOKUP(U$4,Transactions!$C$5:$M$23,7,FALSE)&gt;P154,0,IF(IFERROR(VLOOKUP(U$4,Transactions!$C$39:$N$42,8,FALSE),0)&gt;P154,VLOOKUP(U$4,Transactions!$C$5:$M$23,5,FALSE),VLOOKUP(U$4,Transactions!$C$5:$M$23,5,FALSE)-IFERROR(VLOOKUP(U$4,Transactions!$C$39:$N$42,5,FALSE),0)))</f>
        <v>20</v>
      </c>
      <c r="W154" s="315">
        <f t="shared" si="231"/>
        <v>43308</v>
      </c>
      <c r="X154" s="88">
        <f>VLOOKUP(W154,'Price Data'!$B$4:$AD$1048576,MATCH(AB$4,'Price Data'!$B$2:$AE$2,0),FALSE)</f>
        <v>112.62</v>
      </c>
      <c r="Y154" s="5">
        <f t="shared" si="200"/>
        <v>112.62</v>
      </c>
      <c r="Z154" s="79"/>
      <c r="AA154" s="212">
        <f>IF(Y154&gt;0,(Y154+SUM(Z$11:Z154))/X$6-1,"N/A")</f>
        <v>0.12548358297787932</v>
      </c>
      <c r="AB154" s="344">
        <f>IF(VLOOKUP(AB$4,Transactions!$C$5:$M$23,7,FALSE)&gt;W154,0,IF(IFERROR(VLOOKUP(AB$4,Transactions!$C$39:$N$42,8,FALSE),0)&gt;W154,VLOOKUP(AB$4,Transactions!$C$5:$M$23,5,FALSE),VLOOKUP(AB$4,Transactions!$C$5:$M$23,5,FALSE)-IFERROR(VLOOKUP(AB$4,Transactions!$C$39:$N$42,5,FALSE),0)))</f>
        <v>12</v>
      </c>
      <c r="AD154" s="315">
        <f t="shared" si="232"/>
        <v>43308</v>
      </c>
      <c r="AE154" s="88">
        <f>VLOOKUP(AD154,'Price Data'!$B$4:$AD$1048576,MATCH(AI$4,'Price Data'!$B$2:$AE$2,0),FALSE)</f>
        <v>63.56</v>
      </c>
      <c r="AF154" s="5">
        <f t="shared" si="201"/>
        <v>63.56</v>
      </c>
      <c r="AG154" s="79"/>
      <c r="AH154" s="212">
        <f>IF(AF154&gt;0,(AF154+SUM(AG$11:AG154))/AE$6-1,"N/A")</f>
        <v>-0.12436583024818326</v>
      </c>
      <c r="AI154" s="344">
        <f>IF(VLOOKUP(AI$4,Transactions!$C$5:$M$23,7,FALSE)&gt;AD154,0,IF(IFERROR(VLOOKUP(AI$4,Transactions!$C$39:$N$42,8,FALSE),0)&gt;AD154,VLOOKUP(AI$4,Transactions!$C$5:$M$23,5,FALSE),VLOOKUP(AI$4,Transactions!$C$5:$M$23,5,FALSE)-IFERROR(VLOOKUP(AI$4,Transactions!$C$39:$N$42,5,FALSE),0)))</f>
        <v>16</v>
      </c>
      <c r="AK154" s="315">
        <f t="shared" si="233"/>
        <v>43308</v>
      </c>
      <c r="AL154" s="88">
        <f>VLOOKUP(AK154,'Price Data'!$B$4:$AD$1048576,MATCH(AP$4,'Price Data'!$B$2:$AE$2,0),FALSE)</f>
        <v>519.21</v>
      </c>
      <c r="AM154" s="5">
        <f t="shared" si="202"/>
        <v>519.21</v>
      </c>
      <c r="AN154" s="79"/>
      <c r="AO154" s="212">
        <f>IF(AM154&gt;0,(AM154+SUM(AN$11:AN154))/AL$6-1,"N/A")</f>
        <v>0.24552607590078201</v>
      </c>
      <c r="AP154" s="344">
        <f>IF(VLOOKUP(AP$4,Transactions!$C$5:$M$23,7,FALSE)&gt;AK154,0,IF(IFERROR(VLOOKUP(AP$4,Transactions!$C$39:$N$42,8,FALSE),0)&gt;AK154,VLOOKUP(AP$4,Transactions!$C$5:$M$23,5,FALSE),VLOOKUP(AP$4,Transactions!$C$5:$M$23,5,FALSE)-IFERROR(VLOOKUP(AP$4,Transactions!$C$39:$N$42,5,FALSE),0)))</f>
        <v>3</v>
      </c>
      <c r="AR154" s="315">
        <f t="shared" si="234"/>
        <v>43308</v>
      </c>
      <c r="AS154" s="88">
        <f>VLOOKUP(AR154,'Price Data'!$B$4:$AD$1048576,MATCH(AW$4,'Price Data'!$B$2:$AE$2,0),FALSE)</f>
        <v>90.56</v>
      </c>
      <c r="AT154" s="5">
        <f t="shared" si="203"/>
        <v>90.56</v>
      </c>
      <c r="AU154" s="79"/>
      <c r="AV154" s="212">
        <f>IF(AT154&gt;0,(AT154+SUM(AU$11:AU154))/AS$6-1,"N/A")</f>
        <v>-2.4472573839662393E-2</v>
      </c>
      <c r="AW154" s="344">
        <f>IF(VLOOKUP(AW$4,Transactions!$C$5:$M$23,7,FALSE)&gt;AR154,0,IF(IFERROR(VLOOKUP(AW$4,Transactions!$C$39:$N$42,8,FALSE),0)&gt;AR154,VLOOKUP(AW$4,Transactions!$C$5:$M$23,5,FALSE),VLOOKUP(AW$4,Transactions!$C$5:$M$23,5,FALSE)-IFERROR(VLOOKUP(AW$4,Transactions!$C$39:$N$42,5,FALSE),0)))</f>
        <v>10</v>
      </c>
      <c r="AY154" s="315">
        <f t="shared" si="235"/>
        <v>43308</v>
      </c>
      <c r="AZ154" s="88">
        <f>VLOOKUP(AY154,'Price Data'!$B$4:$AD$1048576,MATCH(BD$4,'Price Data'!$B$2:$AE$2,0),FALSE)</f>
        <v>143.91</v>
      </c>
      <c r="BA154" s="5">
        <f t="shared" si="204"/>
        <v>143.91</v>
      </c>
      <c r="BB154" s="79"/>
      <c r="BC154" s="212">
        <f>IF(BA154&gt;0,(BA154+SUM(BB$11:BB154))/AZ$6-1,"N/A")</f>
        <v>0.24167385677308006</v>
      </c>
      <c r="BD154" s="344">
        <f>IF(VLOOKUP(BD$4,Transactions!$C$5:$M$23,7,FALSE)&gt;AY154,0,IF(IFERROR(VLOOKUP(BD$4,Transactions!$C$39:$N$42,8,FALSE),0)&gt;AY154,VLOOKUP(BD$4,Transactions!$C$5:$M$23,5,FALSE),VLOOKUP(BD$4,Transactions!$C$5:$M$23,5,FALSE)-IFERROR(VLOOKUP(BD$4,Transactions!$C$39:$N$42,5,FALSE),0)))</f>
        <v>9</v>
      </c>
      <c r="BF154" s="315">
        <f t="shared" si="236"/>
        <v>43308</v>
      </c>
      <c r="BG154" s="88">
        <f>VLOOKUP(BF154,'Price Data'!$B$4:$AD$1048576,MATCH(BK$4,'Price Data'!$B$2:$AE$2,0),FALSE)</f>
        <v>56.92</v>
      </c>
      <c r="BH154" s="5">
        <f t="shared" si="205"/>
        <v>56.92</v>
      </c>
      <c r="BI154" s="79"/>
      <c r="BJ154" s="212">
        <f>IF(BH154&gt;0,(BH154+SUM(BI$11:BI154))/BG$6-1,"N/A")</f>
        <v>-5.1566579634464649E-2</v>
      </c>
      <c r="BK154" s="344">
        <f>IF(VLOOKUP(BK$4,Transactions!$C$5:$M$23,7,FALSE)&gt;BF154,0,IF(IFERROR(VLOOKUP(BK$4,Transactions!$C$39:$N$42,8,FALSE),0)&gt;BF154,VLOOKUP(BK$4,Transactions!$C$5:$M$23,5,FALSE),VLOOKUP(BK$4,Transactions!$C$5:$M$23,5,FALSE)-IFERROR(VLOOKUP(BK$4,Transactions!$C$39:$N$42,5,FALSE),0)))</f>
        <v>10</v>
      </c>
      <c r="BM154" s="315">
        <f t="shared" si="237"/>
        <v>43308</v>
      </c>
      <c r="BN154" s="88">
        <f>VLOOKUP(BM154,'Price Data'!$B$4:$AD$1048576,MATCH(BR$4,'Price Data'!$B$2:$AE$2,0),FALSE)</f>
        <v>48.3</v>
      </c>
      <c r="BO154" s="5">
        <f t="shared" si="206"/>
        <v>48.3</v>
      </c>
      <c r="BP154" s="79"/>
      <c r="BQ154" s="212">
        <f>IF(BO154&gt;0,(BO154+SUM(BP$11:BP154))/BN$6-1,"N/A")</f>
        <v>-4.9295774647887369E-2</v>
      </c>
      <c r="BR154" s="344">
        <f>IF(VLOOKUP(BR$4,Transactions!$C$5:$M$23,7,FALSE)&gt;BM154,0,IF(IFERROR(VLOOKUP(BR$4,Transactions!$C$39:$N$42,8,FALSE),0)&gt;BM154,VLOOKUP(BR$4,Transactions!$C$5:$M$23,5,FALSE),VLOOKUP(BR$4,Transactions!$C$5:$M$23,5,FALSE)-IFERROR(VLOOKUP(BR$4,Transactions!$C$39:$N$42,5,FALSE),0)))</f>
        <v>12</v>
      </c>
      <c r="BT154" s="315">
        <f t="shared" si="238"/>
        <v>43308</v>
      </c>
      <c r="BU154" s="88">
        <f>VLOOKUP(BT154,'Price Data'!$B$4:$AD$1048576,MATCH(BY$4,'Price Data'!$B$2:$AE$2,0),FALSE)</f>
        <v>101.31</v>
      </c>
      <c r="BV154" s="5">
        <f t="shared" si="207"/>
        <v>101.31</v>
      </c>
      <c r="BW154" s="79"/>
      <c r="BX154" s="212">
        <f>IF(BV154&gt;0,(BV154+SUM(BW$11:BW154))/BU$6-1,"N/A")</f>
        <v>0.12784684783804612</v>
      </c>
      <c r="BY154" s="344">
        <f>IF(VLOOKUP(BY$4,Transactions!$C$5:$M$23,7,FALSE)&gt;BT154,0,IF(IFERROR(VLOOKUP(BY$4,Transactions!$C$39:$N$42,8,FALSE),0)&gt;BT154,VLOOKUP(BY$4,Transactions!$C$5:$M$23,5,FALSE),VLOOKUP(BY$4,Transactions!$C$5:$M$23,5,FALSE)-IFERROR(VLOOKUP(BY$4,Transactions!$C$39:$N$42,5,FALSE),0)))</f>
        <v>11</v>
      </c>
      <c r="CA154" s="315">
        <f t="shared" si="239"/>
        <v>43308</v>
      </c>
      <c r="CB154" s="88">
        <f>VLOOKUP(CA154,'Price Data'!$B$4:$AD$1048576,MATCH(CF$4,'Price Data'!$B$2:$AE$2,0),FALSE)</f>
        <v>213.95</v>
      </c>
      <c r="CC154" s="5">
        <f t="shared" si="208"/>
        <v>213.95</v>
      </c>
      <c r="CD154" s="79"/>
      <c r="CE154" s="212">
        <f>IF(CC154&gt;0,(CC154+SUM(CD$11:CD154))/CB$6-1,"N/A")</f>
        <v>-5.8450365314783315E-2</v>
      </c>
      <c r="CF154" s="344">
        <f>IF(VLOOKUP(CF$4,Transactions!$C$5:$M$23,7,FALSE)&gt;CA154,0,IF(IFERROR(VLOOKUP(CF$4,Transactions!$C$39:$N$42,8,FALSE),0)&gt;CA154,VLOOKUP(CF$4,Transactions!$C$5:$M$23,5,FALSE),VLOOKUP(CF$4,Transactions!$C$5:$M$23,5,FALSE)-IFERROR(VLOOKUP(CF$4,Transactions!$C$39:$N$42,5,FALSE),0)))</f>
        <v>6</v>
      </c>
      <c r="CH154" s="315">
        <f t="shared" si="240"/>
        <v>43308</v>
      </c>
      <c r="CI154" s="88">
        <f>VLOOKUP(CH154,'Price Data'!$B$4:$AD$1048576,MATCH(CM$4,'Price Data'!$B$2:$AE$2,0),FALSE)</f>
        <v>85.46</v>
      </c>
      <c r="CJ154" s="5">
        <f t="shared" si="209"/>
        <v>85.46</v>
      </c>
      <c r="CK154" s="79"/>
      <c r="CL154" s="212">
        <f>IF(CJ154&gt;0,(CJ154+SUM(CK$11:CK154))/CI$6-1,"N/A")</f>
        <v>0.16082586253735376</v>
      </c>
      <c r="CM154" s="344">
        <f>IF(VLOOKUP(CM$4,Transactions!$C$5:$M$23,7,FALSE)&gt;CH154,0,IF(IFERROR(VLOOKUP(CM$4,Transactions!$C$39:$N$42,8,FALSE),0)&gt;CH154,VLOOKUP(CM$4,Transactions!$C$5:$M$23,5,FALSE),VLOOKUP(CM$4,Transactions!$C$5:$M$23,5,FALSE)-IFERROR(VLOOKUP(CM$4,Transactions!$C$39:$N$42,5,FALSE),0)))</f>
        <v>19</v>
      </c>
      <c r="CO154" s="315">
        <f t="shared" si="241"/>
        <v>43308</v>
      </c>
      <c r="CP154" s="88">
        <f>VLOOKUP(CO154,'Price Data'!$B$4:$AD$1048576,MATCH(CT$4,'Price Data'!$B$2:$AE$2,0),FALSE)</f>
        <v>132.52000000000001</v>
      </c>
      <c r="CQ154" s="5">
        <f t="shared" si="210"/>
        <v>132.52000000000001</v>
      </c>
      <c r="CR154" s="79"/>
      <c r="CS154" s="212">
        <f>IF(CQ154&gt;0,(CQ154+SUM(CR$11:CR154))/CP$6-1,"N/A")</f>
        <v>0.18476326094695628</v>
      </c>
      <c r="CT154" s="344">
        <f>IF(VLOOKUP(CT$4,Transactions!$C$5:$M$23,7,FALSE)&gt;CO154,0,IF(IFERROR(VLOOKUP(CT$4,Transactions!$C$39:$N$42,8,FALSE),0)&gt;CO154,VLOOKUP(CT$4,Transactions!$C$5:$M$23,5,FALSE),VLOOKUP(CT$4,Transactions!$C$5:$M$23,5,FALSE)-IFERROR(VLOOKUP(CT$4,Transactions!$C$39:$N$42,5,FALSE),0)))</f>
        <v>7</v>
      </c>
      <c r="CV154" s="315">
        <f t="shared" si="242"/>
        <v>43308</v>
      </c>
      <c r="CW154" s="88">
        <f>VLOOKUP(CV154,'Price Data'!$B$4:$AD$1048576,MATCH(DA$4,'Price Data'!$B$2:$AE$2,0),FALSE)</f>
        <v>203.6</v>
      </c>
      <c r="CX154" s="5">
        <f t="shared" si="211"/>
        <v>203.6</v>
      </c>
      <c r="CY154" s="79"/>
      <c r="CZ154" s="212">
        <f>IF(CX154&gt;0,(CX154+SUM(CY$11:CY154))/CW$6-1,"N/A")</f>
        <v>8.6874700972835006E-2</v>
      </c>
      <c r="DA154" s="344">
        <f>IF(VLOOKUP(DA$4,Transactions!$C$5:$M$23,7,FALSE)&gt;CV154,0,IF(IFERROR(VLOOKUP(DA$4,Transactions!$C$39:$N$42,8,FALSE),0)&gt;CV154,VLOOKUP(DA$4,Transactions!$C$5:$M$23,5,FALSE),VLOOKUP(DA$4,Transactions!$C$5:$M$23,5,FALSE)-IFERROR(VLOOKUP(DA$4,Transactions!$C$39:$N$42,5,FALSE),0)))</f>
        <v>9.4038062835574934</v>
      </c>
      <c r="DC154" s="315">
        <f t="shared" si="243"/>
        <v>43308</v>
      </c>
      <c r="DD154" s="88">
        <f>VLOOKUP(DC154,'Price Data'!$B$4:$AD$1048576,MATCH(DH$4,'Price Data'!$B$2:$AE$2,0),FALSE)</f>
        <v>167.08</v>
      </c>
      <c r="DE154" s="5">
        <f t="shared" si="212"/>
        <v>167.08</v>
      </c>
      <c r="DF154" s="79"/>
      <c r="DG154" s="212">
        <f>IF(DE154&gt;0,(DE154+SUM(DF$11:DF154))/DD$6-1,"N/A")</f>
        <v>6.4430675855092767E-2</v>
      </c>
      <c r="DH154" s="344">
        <f>IF(VLOOKUP(DH$4,Transactions!$C$5:$M$23,7,FALSE)&gt;DC154,0,IF(IFERROR(VLOOKUP(DH$4,Transactions!$C$39:$N$42,8,FALSE),0)&gt;DC154,VLOOKUP(DH$4,Transactions!$C$5:$M$23,5,FALSE),VLOOKUP(DH$4,Transactions!$C$5:$M$23,5,FALSE)-IFERROR(VLOOKUP(DH$4,Transactions!$C$39:$N$42,5,FALSE),0)))</f>
        <v>17.508490526540918</v>
      </c>
      <c r="DJ154" s="315">
        <f t="shared" si="244"/>
        <v>43308</v>
      </c>
      <c r="DK154" s="88">
        <f>VLOOKUP(DJ154,'Price Data'!$B$4:$AD$1048576,MATCH(DO$4,'Price Data'!$B$2:$AE$2,0),FALSE)</f>
        <v>240.84</v>
      </c>
      <c r="DL154" s="5">
        <f t="shared" si="213"/>
        <v>240.84</v>
      </c>
      <c r="DN154" s="212">
        <f>IF(DL154&gt;0,(DL154+SUM(DM$11:DM154))/DK$6-1,"N/A")</f>
        <v>-3.0061325103210579E-2</v>
      </c>
      <c r="DO154" s="344">
        <f>IF(VLOOKUP(DO$4,Transactions!$C$5:$M$23,7,FALSE)&gt;DJ154,0,IF(IFERROR(VLOOKUP(DO$4,Transactions!$C$39:$N$42,8,FALSE),0)&gt;DJ154,VLOOKUP(DO$4,Transactions!$C$5:$M$23,5,FALSE),VLOOKUP(DO$4,Transactions!$C$5:$M$23,5,FALSE)-IFERROR(VLOOKUP(DO$4,Transactions!$C$39:$N$42,5,FALSE),0)))</f>
        <v>8</v>
      </c>
      <c r="DQ154" s="315">
        <f t="shared" si="245"/>
        <v>43308</v>
      </c>
      <c r="DR154" s="88">
        <f>VLOOKUP(DQ154,'Price Data'!$B$4:$AD$1048576,MATCH(DV$4,'Price Data'!$B$2:$AE$2,0),FALSE)</f>
        <v>107.68</v>
      </c>
      <c r="DS154" s="5">
        <f t="shared" si="214"/>
        <v>107.68</v>
      </c>
      <c r="DT154" s="79"/>
      <c r="DU154" s="212">
        <f>IF(DS154&gt;0,(DS154+SUM(DT$11:DT154))/DR$6-1,"N/A")</f>
        <v>0.26864624736965159</v>
      </c>
      <c r="DV154" s="344">
        <f>IF(VLOOKUP(DV$4,Transactions!$C$5:$M$23,7,FALSE)&gt;DQ154,0,IF(IFERROR(VLOOKUP(DV$4,Transactions!$C$39:$N$42,8,FALSE),0)&gt;DQ154,VLOOKUP(DV$4,Transactions!$C$5:$M$23,5,FALSE),VLOOKUP(DV$4,Transactions!$C$5:$M$23,5,FALSE)-IFERROR(VLOOKUP(DV$4,Transactions!$C$39:$N$42,5,FALSE),0)))</f>
        <v>10</v>
      </c>
      <c r="DX154" s="315">
        <f t="shared" si="246"/>
        <v>43308</v>
      </c>
      <c r="DY154" s="88">
        <f>VLOOKUP(DX154,'Price Data'!$B$4:$AD$1048576,MATCH(EC$4,'Price Data'!$B$2:$AE$2,0),FALSE)</f>
        <v>76.89</v>
      </c>
      <c r="DZ154" s="5">
        <f t="shared" si="215"/>
        <v>0</v>
      </c>
      <c r="EA154" s="79"/>
      <c r="EB154" s="212" t="str">
        <f>IF(DZ154&gt;0,(DZ154+SUM(EA$11:EA154))/DY$6-1,"N/A")</f>
        <v>N/A</v>
      </c>
      <c r="EC154" s="344">
        <f>IF(VLOOKUP(EC$4,Transactions!$C$5:$M$23,7,FALSE)&gt;DX154,0,IF(IFERROR(VLOOKUP(EC$4,Transactions!$C$39:$N$42,8,FALSE),0)&gt;DX154,VLOOKUP(EC$4,Transactions!$C$5:$M$23,5,FALSE),VLOOKUP(EC$4,Transactions!$C$5:$M$23,5,FALSE)-IFERROR(VLOOKUP(EC$4,Transactions!$C$39:$N$42,5,FALSE),0)))</f>
        <v>0</v>
      </c>
      <c r="EF154" s="315">
        <f t="shared" si="247"/>
        <v>43308</v>
      </c>
      <c r="EG154" s="88">
        <f>VLOOKUP(EF154,'Price Data'!$B$4:$AD$1048576,MATCH(EK$4,'Price Data'!$B$2:$AE$2,0),FALSE)</f>
        <v>10.79</v>
      </c>
      <c r="EH154" s="5">
        <f t="shared" si="216"/>
        <v>10.79</v>
      </c>
      <c r="EI154" s="79"/>
      <c r="EJ154" s="212">
        <f>IF(EH154&gt;0,(EH154+SUM(EI$11:EI154))/EG$6-1,"N/A")</f>
        <v>7.2490706319701115E-3</v>
      </c>
      <c r="EK154" s="344">
        <f>IF(VLOOKUP(EK$4,Transactions!$C$26:$M$34,7,FALSE)&gt;EF154,0,IF(IFERROR(VLOOKUP(EK$4,Transactions!$C$45:$N191,8,FALSE),0)&gt;EF154,VLOOKUP(EK$4,Transactions!$C$26:$M$34,5,FALSE),VLOOKUP(EK$4,Transactions!$C$26:$M$34,5,FALSE)-IFERROR(VLOOKUP(EK$4,Transactions!$C$45:$N$47,5,FALSE),0)))</f>
        <v>181.2267657992565</v>
      </c>
      <c r="EM154" s="315">
        <f t="shared" si="248"/>
        <v>43308</v>
      </c>
      <c r="EN154" s="88">
        <f>VLOOKUP(EM154,'Price Data'!$B$4:$AD$1048576,MATCH(ER$4,'Price Data'!$B$2:$AE$2,0),FALSE)</f>
        <v>85.91</v>
      </c>
      <c r="EO154" s="5">
        <f t="shared" si="217"/>
        <v>85.91</v>
      </c>
      <c r="EP154" s="79"/>
      <c r="EQ154" s="212">
        <f>IF(EO154&gt;0,(EO154+SUM(EP$11:EP154))/EN$6-1,"N/A")</f>
        <v>9.5576438230573491E-3</v>
      </c>
      <c r="ER154" s="344">
        <f>IF(VLOOKUP(ER$4,Transactions!$C$26:$M$34,7,FALSE)&gt;EM154,0,IF(IFERROR(VLOOKUP(ER$4,Transactions!$C$45:$N191,8,FALSE),0)&gt;EM154,VLOOKUP(ER$4,Transactions!$C$26:$M$34,5,FALSE),VLOOKUP(ER$4,Transactions!$C$26:$M$34,5,FALSE)-IFERROR(VLOOKUP(ER$4,Transactions!$C$45:$N$47,5,FALSE),0)))</f>
        <v>0</v>
      </c>
      <c r="ET154" s="315">
        <f t="shared" si="249"/>
        <v>43308</v>
      </c>
      <c r="EU154" s="88">
        <f>VLOOKUP(ET154,'Price Data'!$B$4:$AD$1048576,MATCH(EY$4,'Price Data'!$B$2:$AE$2,0),FALSE)</f>
        <v>83.84</v>
      </c>
      <c r="EV154" s="5">
        <f t="shared" si="218"/>
        <v>83.84</v>
      </c>
      <c r="EW154" s="79"/>
      <c r="EX154" s="212">
        <f>IF(EV154&gt;0,(EV154+SUM(EW$11:EW154))/EU$6-1,"N/A")</f>
        <v>-2.4087424190410878E-2</v>
      </c>
      <c r="EY154" s="344">
        <f>IF(VLOOKUP(EY$4,Transactions!$C$26:$M$34,7,FALSE)&gt;ET154,0,IF(IFERROR(VLOOKUP(EY$4,Transactions!$C$45:$N191,8,FALSE),0)&gt;ET154,VLOOKUP(EY$4,Transactions!$C$26:$M$34,5,FALSE),VLOOKUP(EY$4,Transactions!$C$26:$M$34,5,FALSE)-IFERROR(VLOOKUP(EY$4,Transactions!$C$45:$N$47,5,FALSE),0)))</f>
        <v>12.608879734523402</v>
      </c>
      <c r="FA154" s="315">
        <f t="shared" si="250"/>
        <v>43308</v>
      </c>
      <c r="FB154" s="88">
        <f>VLOOKUP(FA154,'Price Data'!$B$4:$AD$1048576,MATCH(FF$4,'Price Data'!$B$2:$AE$2,0),FALSE)</f>
        <v>49.85</v>
      </c>
      <c r="FC154" s="5">
        <f t="shared" si="219"/>
        <v>49.85</v>
      </c>
      <c r="FD154" s="79"/>
      <c r="FE154" s="212">
        <f>IF(FC154&gt;0,(FC154+SUM(FD$11:FD154))/FB$6-1,"N/A")</f>
        <v>-1.4647942266432734E-2</v>
      </c>
      <c r="FF154" s="344">
        <f>IF(VLOOKUP(FF$4,Transactions!$C$26:$M$34,7,FALSE)&gt;FA154,0,IF(IFERROR(VLOOKUP(FF$4,Transactions!$C$45:$N191,8,FALSE),0)&gt;FA154,VLOOKUP(FF$4,Transactions!$C$26:$M$34,5,FALSE),VLOOKUP(FF$4,Transactions!$C$26:$M$34,5,FALSE)-IFERROR(VLOOKUP(FF$4,Transactions!$C$45:$N$47,5,FALSE),0)))</f>
        <v>20.356738833625901</v>
      </c>
      <c r="FH154" s="315">
        <f t="shared" si="251"/>
        <v>43308</v>
      </c>
      <c r="FI154" s="88">
        <f>VLOOKUP(FH154,'Price Data'!$B$4:$AD$1048576,MATCH(FM$4,'Price Data'!$B$2:$AE$2,0),FALSE)</f>
        <v>24.09</v>
      </c>
      <c r="FJ154" s="5">
        <f t="shared" si="220"/>
        <v>24.09</v>
      </c>
      <c r="FK154" s="79"/>
      <c r="FL154" s="212">
        <f>IF(FJ154&gt;0,(FJ154+SUM(FK$11:FK154))/FI$6-1,"N/A")</f>
        <v>2.6694045174537884E-3</v>
      </c>
      <c r="FM154" s="344">
        <f>IF(VLOOKUP(FM$4,Transactions!$C$26:$M$34,7,FALSE)&gt;FH154,0,IF(IFERROR(VLOOKUP(FM$4,Transactions!$C$45:$N191,8,FALSE),0)&gt;FH154,VLOOKUP(FM$4,Transactions!$C$26:$M$34,5,FALSE),VLOOKUP(FM$4,Transactions!$C$26:$M$34,5,FALSE)-IFERROR(VLOOKUP(FM$4,Transactions!$C$45:$N$47,5,FALSE),0)))</f>
        <v>64.516221765913755</v>
      </c>
      <c r="FO154" s="315">
        <f t="shared" si="252"/>
        <v>43308</v>
      </c>
      <c r="FP154" s="88">
        <f>VLOOKUP(FO154,'Price Data'!$B$4:$AD$1048576,MATCH(FT$4,'Price Data'!$B$2:$AE$2,0),FALSE)</f>
        <v>101.77</v>
      </c>
      <c r="FQ154" s="5">
        <f t="shared" si="221"/>
        <v>101.77</v>
      </c>
      <c r="FR154" s="79"/>
      <c r="FS154" s="212">
        <f>IF(FQ154&gt;0,(FQ154+SUM(FR$11:FR154))/FP$6-1,"N/A")</f>
        <v>-2.5717533390167691E-2</v>
      </c>
      <c r="FT154" s="344">
        <f>IF(VLOOKUP(FT$4,Transactions!$C$26:$M$34,7,FALSE)&gt;FO154,0,IF(IFERROR(VLOOKUP(FT$4,Transactions!$C$45:$N191,8,FALSE),0)&gt;FO154,VLOOKUP(FT$4,Transactions!$C$26:$M$34,5,FALSE),VLOOKUP(FT$4,Transactions!$C$26:$M$34,5,FALSE)-IFERROR(VLOOKUP(FT$4,Transactions!$C$45:$N$47,5,FALSE),0)))</f>
        <v>4.6685611442644692</v>
      </c>
      <c r="FV154" s="315">
        <f t="shared" si="253"/>
        <v>43308</v>
      </c>
      <c r="FW154" s="88">
        <f>VLOOKUP(FV154,'Price Data'!$B$4:$AD$1048576,MATCH(GA$4,'Price Data'!$B$2:$AE$2,0),FALSE)</f>
        <v>109.57</v>
      </c>
      <c r="FX154" s="5">
        <f t="shared" si="222"/>
        <v>0</v>
      </c>
      <c r="FY154" s="79"/>
      <c r="FZ154" s="212" t="str">
        <f>IF(FX154&gt;0,(FX154+SUM(FY$11:FY154))/FW$6-1,"N/A")</f>
        <v>N/A</v>
      </c>
      <c r="GA154" s="344">
        <f>IF(VLOOKUP(GA$4,Transactions!$C$26:$M$34,7,FALSE)&gt;FV154,0,IF(IFERROR(VLOOKUP(GA$4,Transactions!$C$45:$N191,8,FALSE),0)&gt;FV154,VLOOKUP(GA$4,Transactions!$C$26:$M$34,5,FALSE),VLOOKUP(GA$4,Transactions!$C$26:$M$34,5,FALSE)-IFERROR(VLOOKUP(GA$4,Transactions!$C$45:$N$47,5,FALSE),0)))</f>
        <v>0</v>
      </c>
      <c r="GD154" s="315">
        <f t="shared" si="254"/>
        <v>43308</v>
      </c>
      <c r="GE154" s="88">
        <f>VLOOKUP(GD154,'Price Data'!$B$4:$AD$1048576,MATCH(GI$4,'Price Data'!$B$2:$AE$2,0),FALSE)</f>
        <v>1671.998</v>
      </c>
      <c r="GF154" s="5">
        <f t="shared" si="223"/>
        <v>1671.998</v>
      </c>
      <c r="GH154" s="212">
        <f>IF(GF154&gt;0,(GF154+SUM(GG$11:GG154))/GE$6-1,"N/A")</f>
        <v>5.6374583799288613E-2</v>
      </c>
      <c r="GI154" s="374">
        <v>0.5</v>
      </c>
      <c r="GK154" s="315">
        <f t="shared" si="255"/>
        <v>43308</v>
      </c>
      <c r="GL154" s="88">
        <f>VLOOKUP(GK154,'Price Data'!$B$4:$AD$1048576,MATCH(GP$4,'Price Data'!$B$2:$AE$2,0),FALSE)</f>
        <v>2156.11</v>
      </c>
      <c r="GM154" s="5">
        <f t="shared" si="226"/>
        <v>2156.11</v>
      </c>
      <c r="GN154" s="79"/>
      <c r="GO154" s="212">
        <f>IF(GM154&gt;0,(GM154+SUM(GN$11:GN154))/GL$6-1,"N/A")</f>
        <v>2.5035061446671003E-2</v>
      </c>
      <c r="GP154" s="374">
        <v>0.2</v>
      </c>
      <c r="GR154" s="315">
        <f t="shared" si="256"/>
        <v>43308</v>
      </c>
      <c r="GS154" s="88">
        <f>VLOOKUP(GR154,'Price Data'!$B$4:$AD$1048576,MATCH(GW$4,'Price Data'!$B$2:$AE$2,0),FALSE)</f>
        <v>2012.76</v>
      </c>
      <c r="GT154" s="5">
        <f t="shared" si="224"/>
        <v>2012.76</v>
      </c>
      <c r="GV154" s="212">
        <f>IF(GT154&gt;0,(GT154+SUM(GU$11:GU154))/GS$6-1,"N/A")</f>
        <v>-1.6424204811446574E-2</v>
      </c>
      <c r="GW154" s="374">
        <v>0.3</v>
      </c>
    </row>
    <row r="155" spans="1:205" x14ac:dyDescent="0.25">
      <c r="A155">
        <v>145</v>
      </c>
      <c r="B155" s="315">
        <f>'Price Data'!B149</f>
        <v>43311</v>
      </c>
      <c r="C155" s="200">
        <f t="shared" si="257"/>
        <v>21582.823688136843</v>
      </c>
      <c r="D155" s="200">
        <f t="shared" si="227"/>
        <v>0</v>
      </c>
      <c r="E155" s="200">
        <f t="shared" si="198"/>
        <v>6050.0297344619921</v>
      </c>
      <c r="F155" s="200">
        <f t="shared" si="228"/>
        <v>0</v>
      </c>
      <c r="I155" s="315">
        <f t="shared" si="229"/>
        <v>43311</v>
      </c>
      <c r="J155" s="88">
        <f>VLOOKUP(I155,'Price Data'!$B$4:$AD$1048576,MATCH(N$4,'Price Data'!$B$2:$AE$2,0),FALSE)</f>
        <v>67.430000000000007</v>
      </c>
      <c r="K155" s="5">
        <f t="shared" si="225"/>
        <v>67.430000000000007</v>
      </c>
      <c r="M155" s="212">
        <f>IF(K155&gt;0,(K155+SUM(L$11:L155))/J$6-1,"N/A")</f>
        <v>1.4137464280343126E-2</v>
      </c>
      <c r="N155" s="344">
        <f>IF(VLOOKUP(N$4,Transactions!$C$5:$M$23,7,FALSE)&gt;I155,0,IF(IFERROR(VLOOKUP(N$4,Transactions!$C$39:$N$42,8,FALSE),0)&gt;I155,VLOOKUP(N$4,Transactions!$C$5:$M$23,5,FALSE),VLOOKUP(N$4,Transactions!$C$5:$M$23,5,FALSE)-IFERROR(VLOOKUP(N$4,Transactions!$C$39:$N$42,5,FALSE),0)))</f>
        <v>10</v>
      </c>
      <c r="P155" s="315">
        <f t="shared" si="230"/>
        <v>43311</v>
      </c>
      <c r="Q155" s="88">
        <f>VLOOKUP(P155,'Price Data'!$B$4:$AD$1048576,MATCH(U$4,'Price Data'!$B$2:$AE$2,0),FALSE)</f>
        <v>59.19</v>
      </c>
      <c r="R155" s="5">
        <f t="shared" si="199"/>
        <v>59.19</v>
      </c>
      <c r="T155" s="212">
        <f>IF(R155&gt;0,(R155+SUM(S$11:S155))/Q$6-1,"N/A")</f>
        <v>4.7929515418502211E-2</v>
      </c>
      <c r="U155" s="344">
        <f>IF(VLOOKUP(U$4,Transactions!$C$5:$M$23,7,FALSE)&gt;P155,0,IF(IFERROR(VLOOKUP(U$4,Transactions!$C$39:$N$42,8,FALSE),0)&gt;P155,VLOOKUP(U$4,Transactions!$C$5:$M$23,5,FALSE),VLOOKUP(U$4,Transactions!$C$5:$M$23,5,FALSE)-IFERROR(VLOOKUP(U$4,Transactions!$C$39:$N$42,5,FALSE),0)))</f>
        <v>20</v>
      </c>
      <c r="W155" s="315">
        <f t="shared" si="231"/>
        <v>43311</v>
      </c>
      <c r="X155" s="88">
        <f>VLOOKUP(W155,'Price Data'!$B$4:$AD$1048576,MATCH(AB$4,'Price Data'!$B$2:$AE$2,0),FALSE)</f>
        <v>112.63</v>
      </c>
      <c r="Y155" s="5">
        <f t="shared" si="200"/>
        <v>112.63</v>
      </c>
      <c r="Z155" s="79"/>
      <c r="AA155" s="212">
        <f>IF(Y155&gt;0,(Y155+SUM(Z$11:Z155))/X$6-1,"N/A")</f>
        <v>0.12558277948616214</v>
      </c>
      <c r="AB155" s="344">
        <f>IF(VLOOKUP(AB$4,Transactions!$C$5:$M$23,7,FALSE)&gt;W155,0,IF(IFERROR(VLOOKUP(AB$4,Transactions!$C$39:$N$42,8,FALSE),0)&gt;W155,VLOOKUP(AB$4,Transactions!$C$5:$M$23,5,FALSE),VLOOKUP(AB$4,Transactions!$C$5:$M$23,5,FALSE)-IFERROR(VLOOKUP(AB$4,Transactions!$C$39:$N$42,5,FALSE),0)))</f>
        <v>12</v>
      </c>
      <c r="AD155" s="315">
        <f t="shared" si="232"/>
        <v>43311</v>
      </c>
      <c r="AE155" s="88">
        <f>VLOOKUP(AD155,'Price Data'!$B$4:$AD$1048576,MATCH(AI$4,'Price Data'!$B$2:$AE$2,0),FALSE)</f>
        <v>58.72</v>
      </c>
      <c r="AF155" s="5">
        <f t="shared" si="201"/>
        <v>58.72</v>
      </c>
      <c r="AG155" s="79"/>
      <c r="AH155" s="212">
        <f>IF(AF155&gt;0,(AF155+SUM(AG$11:AG155))/AE$6-1,"N/A")</f>
        <v>-0.19073083778966149</v>
      </c>
      <c r="AI155" s="344">
        <f>IF(VLOOKUP(AI$4,Transactions!$C$5:$M$23,7,FALSE)&gt;AD155,0,IF(IFERROR(VLOOKUP(AI$4,Transactions!$C$39:$N$42,8,FALSE),0)&gt;AD155,VLOOKUP(AI$4,Transactions!$C$5:$M$23,5,FALSE),VLOOKUP(AI$4,Transactions!$C$5:$M$23,5,FALSE)-IFERROR(VLOOKUP(AI$4,Transactions!$C$39:$N$42,5,FALSE),0)))</f>
        <v>16</v>
      </c>
      <c r="AK155" s="315">
        <f t="shared" si="233"/>
        <v>43311</v>
      </c>
      <c r="AL155" s="88">
        <f>VLOOKUP(AK155,'Price Data'!$B$4:$AD$1048576,MATCH(AP$4,'Price Data'!$B$2:$AE$2,0),FALSE)</f>
        <v>503</v>
      </c>
      <c r="AM155" s="5">
        <f t="shared" si="202"/>
        <v>503</v>
      </c>
      <c r="AN155" s="79"/>
      <c r="AO155" s="212">
        <f>IF(AM155&gt;0,(AM155+SUM(AN$11:AN155))/AL$6-1,"N/A")</f>
        <v>0.20664011898479107</v>
      </c>
      <c r="AP155" s="344">
        <f>IF(VLOOKUP(AP$4,Transactions!$C$5:$M$23,7,FALSE)&gt;AK155,0,IF(IFERROR(VLOOKUP(AP$4,Transactions!$C$39:$N$42,8,FALSE),0)&gt;AK155,VLOOKUP(AP$4,Transactions!$C$5:$M$23,5,FALSE),VLOOKUP(AP$4,Transactions!$C$5:$M$23,5,FALSE)-IFERROR(VLOOKUP(AP$4,Transactions!$C$39:$N$42,5,FALSE),0)))</f>
        <v>3</v>
      </c>
      <c r="AR155" s="315">
        <f t="shared" si="234"/>
        <v>43311</v>
      </c>
      <c r="AS155" s="88">
        <f>VLOOKUP(AR155,'Price Data'!$B$4:$AD$1048576,MATCH(AW$4,'Price Data'!$B$2:$AE$2,0),FALSE)</f>
        <v>91.45</v>
      </c>
      <c r="AT155" s="5">
        <f t="shared" si="203"/>
        <v>91.45</v>
      </c>
      <c r="AU155" s="79"/>
      <c r="AV155" s="212">
        <f>IF(AT155&gt;0,(AT155+SUM(AU$11:AU155))/AS$6-1,"N/A")</f>
        <v>-1.5084388185653941E-2</v>
      </c>
      <c r="AW155" s="344">
        <f>IF(VLOOKUP(AW$4,Transactions!$C$5:$M$23,7,FALSE)&gt;AR155,0,IF(IFERROR(VLOOKUP(AW$4,Transactions!$C$39:$N$42,8,FALSE),0)&gt;AR155,VLOOKUP(AW$4,Transactions!$C$5:$M$23,5,FALSE),VLOOKUP(AW$4,Transactions!$C$5:$M$23,5,FALSE)-IFERROR(VLOOKUP(AW$4,Transactions!$C$39:$N$42,5,FALSE),0)))</f>
        <v>10</v>
      </c>
      <c r="AY155" s="315">
        <f t="shared" si="235"/>
        <v>43311</v>
      </c>
      <c r="AZ155" s="88">
        <f>VLOOKUP(AY155,'Price Data'!$B$4:$AD$1048576,MATCH(BD$4,'Price Data'!$B$2:$AE$2,0),FALSE)</f>
        <v>138.03</v>
      </c>
      <c r="BA155" s="5">
        <f t="shared" si="204"/>
        <v>138.03</v>
      </c>
      <c r="BB155" s="79"/>
      <c r="BC155" s="212">
        <f>IF(BA155&gt;0,(BA155+SUM(BB$11:BB155))/AZ$6-1,"N/A")</f>
        <v>0.19094046591889557</v>
      </c>
      <c r="BD155" s="344">
        <f>IF(VLOOKUP(BD$4,Transactions!$C$5:$M$23,7,FALSE)&gt;AY155,0,IF(IFERROR(VLOOKUP(BD$4,Transactions!$C$39:$N$42,8,FALSE),0)&gt;AY155,VLOOKUP(BD$4,Transactions!$C$5:$M$23,5,FALSE),VLOOKUP(BD$4,Transactions!$C$5:$M$23,5,FALSE)-IFERROR(VLOOKUP(BD$4,Transactions!$C$39:$N$42,5,FALSE),0)))</f>
        <v>9</v>
      </c>
      <c r="BF155" s="315">
        <f t="shared" si="236"/>
        <v>43311</v>
      </c>
      <c r="BG155" s="88">
        <f>VLOOKUP(BF155,'Price Data'!$B$4:$AD$1048576,MATCH(BK$4,'Price Data'!$B$2:$AE$2,0),FALSE)</f>
        <v>58.93</v>
      </c>
      <c r="BH155" s="5">
        <f t="shared" si="205"/>
        <v>58.93</v>
      </c>
      <c r="BI155" s="79"/>
      <c r="BJ155" s="212">
        <f>IF(BH155&gt;0,(BH155+SUM(BI$11:BI155))/BG$6-1,"N/A")</f>
        <v>-1.8766318537859039E-2</v>
      </c>
      <c r="BK155" s="344">
        <f>IF(VLOOKUP(BK$4,Transactions!$C$5:$M$23,7,FALSE)&gt;BF155,0,IF(IFERROR(VLOOKUP(BK$4,Transactions!$C$39:$N$42,8,FALSE),0)&gt;BF155,VLOOKUP(BK$4,Transactions!$C$5:$M$23,5,FALSE),VLOOKUP(BK$4,Transactions!$C$5:$M$23,5,FALSE)-IFERROR(VLOOKUP(BK$4,Transactions!$C$39:$N$42,5,FALSE),0)))</f>
        <v>10</v>
      </c>
      <c r="BM155" s="315">
        <f t="shared" si="237"/>
        <v>43311</v>
      </c>
      <c r="BN155" s="88">
        <f>VLOOKUP(BM155,'Price Data'!$B$4:$AD$1048576,MATCH(BR$4,'Price Data'!$B$2:$AE$2,0),FALSE)</f>
        <v>47.91</v>
      </c>
      <c r="BO155" s="5">
        <f t="shared" si="206"/>
        <v>47.91</v>
      </c>
      <c r="BP155" s="79"/>
      <c r="BQ155" s="212">
        <f>IF(BO155&gt;0,(BO155+SUM(BP$11:BP155))/BN$6-1,"N/A")</f>
        <v>-5.6924882629108109E-2</v>
      </c>
      <c r="BR155" s="344">
        <f>IF(VLOOKUP(BR$4,Transactions!$C$5:$M$23,7,FALSE)&gt;BM155,0,IF(IFERROR(VLOOKUP(BR$4,Transactions!$C$39:$N$42,8,FALSE),0)&gt;BM155,VLOOKUP(BR$4,Transactions!$C$5:$M$23,5,FALSE),VLOOKUP(BR$4,Transactions!$C$5:$M$23,5,FALSE)-IFERROR(VLOOKUP(BR$4,Transactions!$C$39:$N$42,5,FALSE),0)))</f>
        <v>12</v>
      </c>
      <c r="BT155" s="315">
        <f t="shared" si="238"/>
        <v>43311</v>
      </c>
      <c r="BU155" s="88">
        <f>VLOOKUP(BT155,'Price Data'!$B$4:$AD$1048576,MATCH(BY$4,'Price Data'!$B$2:$AE$2,0),FALSE)</f>
        <v>99.2</v>
      </c>
      <c r="BV155" s="5">
        <f t="shared" si="207"/>
        <v>99.2</v>
      </c>
      <c r="BW155" s="79"/>
      <c r="BX155" s="212">
        <f>IF(BV155&gt;0,(BV155+SUM(BW$11:BW155))/BU$6-1,"N/A")</f>
        <v>0.10463197271427016</v>
      </c>
      <c r="BY155" s="344">
        <f>IF(VLOOKUP(BY$4,Transactions!$C$5:$M$23,7,FALSE)&gt;BT155,0,IF(IFERROR(VLOOKUP(BY$4,Transactions!$C$39:$N$42,8,FALSE),0)&gt;BT155,VLOOKUP(BY$4,Transactions!$C$5:$M$23,5,FALSE),VLOOKUP(BY$4,Transactions!$C$5:$M$23,5,FALSE)-IFERROR(VLOOKUP(BY$4,Transactions!$C$39:$N$42,5,FALSE),0)))</f>
        <v>11</v>
      </c>
      <c r="CA155" s="315">
        <f t="shared" si="239"/>
        <v>43311</v>
      </c>
      <c r="CB155" s="88">
        <f>VLOOKUP(CA155,'Price Data'!$B$4:$AD$1048576,MATCH(CF$4,'Price Data'!$B$2:$AE$2,0),FALSE)</f>
        <v>209.67</v>
      </c>
      <c r="CC155" s="5">
        <f t="shared" si="208"/>
        <v>209.67</v>
      </c>
      <c r="CD155" s="79"/>
      <c r="CE155" s="212">
        <f>IF(CC155&gt;0,(CC155+SUM(CD$11:CD155))/CB$6-1,"N/A")</f>
        <v>-7.7175482346764746E-2</v>
      </c>
      <c r="CF155" s="344">
        <f>IF(VLOOKUP(CF$4,Transactions!$C$5:$M$23,7,FALSE)&gt;CA155,0,IF(IFERROR(VLOOKUP(CF$4,Transactions!$C$39:$N$42,8,FALSE),0)&gt;CA155,VLOOKUP(CF$4,Transactions!$C$5:$M$23,5,FALSE),VLOOKUP(CF$4,Transactions!$C$5:$M$23,5,FALSE)-IFERROR(VLOOKUP(CF$4,Transactions!$C$39:$N$42,5,FALSE),0)))</f>
        <v>6</v>
      </c>
      <c r="CH155" s="315">
        <f t="shared" si="240"/>
        <v>43311</v>
      </c>
      <c r="CI155" s="88">
        <f>VLOOKUP(CH155,'Price Data'!$B$4:$AD$1048576,MATCH(CM$4,'Price Data'!$B$2:$AE$2,0),FALSE)</f>
        <v>82.39</v>
      </c>
      <c r="CJ155" s="5">
        <f t="shared" si="209"/>
        <v>82.39</v>
      </c>
      <c r="CK155" s="79"/>
      <c r="CL155" s="212">
        <f>IF(CJ155&gt;0,(CJ155+SUM(CK$11:CK155))/CI$6-1,"N/A")</f>
        <v>0.11912523770714478</v>
      </c>
      <c r="CM155" s="344">
        <f>IF(VLOOKUP(CM$4,Transactions!$C$5:$M$23,7,FALSE)&gt;CH155,0,IF(IFERROR(VLOOKUP(CM$4,Transactions!$C$39:$N$42,8,FALSE),0)&gt;CH155,VLOOKUP(CM$4,Transactions!$C$5:$M$23,5,FALSE),VLOOKUP(CM$4,Transactions!$C$5:$M$23,5,FALSE)-IFERROR(VLOOKUP(CM$4,Transactions!$C$39:$N$42,5,FALSE),0)))</f>
        <v>19</v>
      </c>
      <c r="CO155" s="315">
        <f t="shared" si="241"/>
        <v>43311</v>
      </c>
      <c r="CP155" s="88">
        <f>VLOOKUP(CO155,'Price Data'!$B$4:$AD$1048576,MATCH(CT$4,'Price Data'!$B$2:$AE$2,0),FALSE)</f>
        <v>131.05000000000001</v>
      </c>
      <c r="CQ155" s="5">
        <f t="shared" si="210"/>
        <v>131.05000000000001</v>
      </c>
      <c r="CR155" s="79"/>
      <c r="CS155" s="212">
        <f>IF(CQ155&gt;0,(CQ155+SUM(CR$11:CR155))/CP$6-1,"N/A")</f>
        <v>0.171680313278747</v>
      </c>
      <c r="CT155" s="344">
        <f>IF(VLOOKUP(CT$4,Transactions!$C$5:$M$23,7,FALSE)&gt;CO155,0,IF(IFERROR(VLOOKUP(CT$4,Transactions!$C$39:$N$42,8,FALSE),0)&gt;CO155,VLOOKUP(CT$4,Transactions!$C$5:$M$23,5,FALSE),VLOOKUP(CT$4,Transactions!$C$5:$M$23,5,FALSE)-IFERROR(VLOOKUP(CT$4,Transactions!$C$39:$N$42,5,FALSE),0)))</f>
        <v>7</v>
      </c>
      <c r="CV155" s="315">
        <f t="shared" si="242"/>
        <v>43311</v>
      </c>
      <c r="CW155" s="88">
        <f>VLOOKUP(CV155,'Price Data'!$B$4:$AD$1048576,MATCH(DA$4,'Price Data'!$B$2:$AE$2,0),FALSE)</f>
        <v>200.7</v>
      </c>
      <c r="CX155" s="5">
        <f t="shared" si="211"/>
        <v>200.7</v>
      </c>
      <c r="CY155" s="79"/>
      <c r="CZ155" s="212">
        <f>IF(CX155&gt;0,(CX155+SUM(CY$11:CY155))/CW$6-1,"N/A")</f>
        <v>7.1458189357290758E-2</v>
      </c>
      <c r="DA155" s="344">
        <f>IF(VLOOKUP(DA$4,Transactions!$C$5:$M$23,7,FALSE)&gt;CV155,0,IF(IFERROR(VLOOKUP(DA$4,Transactions!$C$39:$N$42,8,FALSE),0)&gt;CV155,VLOOKUP(DA$4,Transactions!$C$5:$M$23,5,FALSE),VLOOKUP(DA$4,Transactions!$C$5:$M$23,5,FALSE)-IFERROR(VLOOKUP(DA$4,Transactions!$C$39:$N$42,5,FALSE),0)))</f>
        <v>9.4038062835574934</v>
      </c>
      <c r="DC155" s="315">
        <f t="shared" si="243"/>
        <v>43311</v>
      </c>
      <c r="DD155" s="88">
        <f>VLOOKUP(DC155,'Price Data'!$B$4:$AD$1048576,MATCH(DH$4,'Price Data'!$B$2:$AE$2,0),FALSE)</f>
        <v>166.04</v>
      </c>
      <c r="DE155" s="5">
        <f t="shared" si="212"/>
        <v>166.04</v>
      </c>
      <c r="DF155" s="79"/>
      <c r="DG155" s="212">
        <f>IF(DE155&gt;0,(DE155+SUM(DF$11:DF155))/DD$6-1,"N/A")</f>
        <v>5.7855471960548854E-2</v>
      </c>
      <c r="DH155" s="344">
        <f>IF(VLOOKUP(DH$4,Transactions!$C$5:$M$23,7,FALSE)&gt;DC155,0,IF(IFERROR(VLOOKUP(DH$4,Transactions!$C$39:$N$42,8,FALSE),0)&gt;DC155,VLOOKUP(DH$4,Transactions!$C$5:$M$23,5,FALSE),VLOOKUP(DH$4,Transactions!$C$5:$M$23,5,FALSE)-IFERROR(VLOOKUP(DH$4,Transactions!$C$39:$N$42,5,FALSE),0)))</f>
        <v>17.508490526540918</v>
      </c>
      <c r="DJ155" s="315">
        <f t="shared" si="244"/>
        <v>43311</v>
      </c>
      <c r="DK155" s="88">
        <f>VLOOKUP(DJ155,'Price Data'!$B$4:$AD$1048576,MATCH(DO$4,'Price Data'!$B$2:$AE$2,0),FALSE)</f>
        <v>240.44</v>
      </c>
      <c r="DL155" s="5">
        <f t="shared" si="213"/>
        <v>240.44</v>
      </c>
      <c r="DN155" s="212">
        <f>IF(DL155&gt;0,(DL155+SUM(DM$11:DM155))/DK$6-1,"N/A")</f>
        <v>-3.1664595775381832E-2</v>
      </c>
      <c r="DO155" s="344">
        <f>IF(VLOOKUP(DO$4,Transactions!$C$5:$M$23,7,FALSE)&gt;DJ155,0,IF(IFERROR(VLOOKUP(DO$4,Transactions!$C$39:$N$42,8,FALSE),0)&gt;DJ155,VLOOKUP(DO$4,Transactions!$C$5:$M$23,5,FALSE),VLOOKUP(DO$4,Transactions!$C$5:$M$23,5,FALSE)-IFERROR(VLOOKUP(DO$4,Transactions!$C$39:$N$42,5,FALSE),0)))</f>
        <v>8</v>
      </c>
      <c r="DQ155" s="315">
        <f t="shared" si="245"/>
        <v>43311</v>
      </c>
      <c r="DR155" s="88">
        <f>VLOOKUP(DQ155,'Price Data'!$B$4:$AD$1048576,MATCH(DV$4,'Price Data'!$B$2:$AE$2,0),FALSE)</f>
        <v>105.37</v>
      </c>
      <c r="DS155" s="5">
        <f t="shared" si="214"/>
        <v>105.37</v>
      </c>
      <c r="DT155" s="79"/>
      <c r="DU155" s="212">
        <f>IF(DS155&gt;0,(DS155+SUM(DT$11:DT155))/DR$6-1,"N/A")</f>
        <v>0.24164133738601823</v>
      </c>
      <c r="DV155" s="344">
        <f>IF(VLOOKUP(DV$4,Transactions!$C$5:$M$23,7,FALSE)&gt;DQ155,0,IF(IFERROR(VLOOKUP(DV$4,Transactions!$C$39:$N$42,8,FALSE),0)&gt;DQ155,VLOOKUP(DV$4,Transactions!$C$5:$M$23,5,FALSE),VLOOKUP(DV$4,Transactions!$C$5:$M$23,5,FALSE)-IFERROR(VLOOKUP(DV$4,Transactions!$C$39:$N$42,5,FALSE),0)))</f>
        <v>10</v>
      </c>
      <c r="DX155" s="315">
        <f t="shared" si="246"/>
        <v>43311</v>
      </c>
      <c r="DY155" s="88">
        <f>VLOOKUP(DX155,'Price Data'!$B$4:$AD$1048576,MATCH(EC$4,'Price Data'!$B$2:$AE$2,0),FALSE)</f>
        <v>75.959999999999994</v>
      </c>
      <c r="DZ155" s="5">
        <f t="shared" si="215"/>
        <v>0</v>
      </c>
      <c r="EA155" s="79"/>
      <c r="EB155" s="212" t="str">
        <f>IF(DZ155&gt;0,(DZ155+SUM(EA$11:EA155))/DY$6-1,"N/A")</f>
        <v>N/A</v>
      </c>
      <c r="EC155" s="344">
        <f>IF(VLOOKUP(EC$4,Transactions!$C$5:$M$23,7,FALSE)&gt;DX155,0,IF(IFERROR(VLOOKUP(EC$4,Transactions!$C$39:$N$42,8,FALSE),0)&gt;DX155,VLOOKUP(EC$4,Transactions!$C$5:$M$23,5,FALSE),VLOOKUP(EC$4,Transactions!$C$5:$M$23,5,FALSE)-IFERROR(VLOOKUP(EC$4,Transactions!$C$39:$N$42,5,FALSE),0)))</f>
        <v>0</v>
      </c>
      <c r="EF155" s="315">
        <f t="shared" si="247"/>
        <v>43311</v>
      </c>
      <c r="EG155" s="88">
        <f>VLOOKUP(EF155,'Price Data'!$B$4:$AD$1048576,MATCH(EK$4,'Price Data'!$B$2:$AE$2,0),FALSE)</f>
        <v>10.77</v>
      </c>
      <c r="EH155" s="5">
        <f t="shared" si="216"/>
        <v>10.77</v>
      </c>
      <c r="EI155" s="79"/>
      <c r="EJ155" s="212">
        <f>IF(EH155&gt;0,(EH155+SUM(EI$11:EI155))/EG$6-1,"N/A")</f>
        <v>5.3903345724906071E-3</v>
      </c>
      <c r="EK155" s="344">
        <f>IF(VLOOKUP(EK$4,Transactions!$C$26:$M$34,7,FALSE)&gt;EF155,0,IF(IFERROR(VLOOKUP(EK$4,Transactions!$C$45:$N192,8,FALSE),0)&gt;EF155,VLOOKUP(EK$4,Transactions!$C$26:$M$34,5,FALSE),VLOOKUP(EK$4,Transactions!$C$26:$M$34,5,FALSE)-IFERROR(VLOOKUP(EK$4,Transactions!$C$45:$N$47,5,FALSE),0)))</f>
        <v>181.2267657992565</v>
      </c>
      <c r="EM155" s="315">
        <f t="shared" si="248"/>
        <v>43311</v>
      </c>
      <c r="EN155" s="88">
        <f>VLOOKUP(EM155,'Price Data'!$B$4:$AD$1048576,MATCH(ER$4,'Price Data'!$B$2:$AE$2,0),FALSE)</f>
        <v>85.94</v>
      </c>
      <c r="EO155" s="5">
        <f t="shared" si="217"/>
        <v>85.94</v>
      </c>
      <c r="EP155" s="79"/>
      <c r="EQ155" s="212">
        <f>IF(EO155&gt;0,(EO155+SUM(EP$11:EP155))/EN$6-1,"N/A")</f>
        <v>9.9014439605775717E-3</v>
      </c>
      <c r="ER155" s="344">
        <f>IF(VLOOKUP(ER$4,Transactions!$C$26:$M$34,7,FALSE)&gt;EM155,0,IF(IFERROR(VLOOKUP(ER$4,Transactions!$C$45:$N192,8,FALSE),0)&gt;EM155,VLOOKUP(ER$4,Transactions!$C$26:$M$34,5,FALSE),VLOOKUP(ER$4,Transactions!$C$26:$M$34,5,FALSE)-IFERROR(VLOOKUP(ER$4,Transactions!$C$45:$N$47,5,FALSE),0)))</f>
        <v>0</v>
      </c>
      <c r="ET155" s="315">
        <f t="shared" si="249"/>
        <v>43311</v>
      </c>
      <c r="EU155" s="88">
        <f>VLOOKUP(ET155,'Price Data'!$B$4:$AD$1048576,MATCH(EY$4,'Price Data'!$B$2:$AE$2,0),FALSE)</f>
        <v>83.73</v>
      </c>
      <c r="EV155" s="5">
        <f t="shared" si="218"/>
        <v>83.73</v>
      </c>
      <c r="EW155" s="79"/>
      <c r="EX155" s="212">
        <f>IF(EV155&gt;0,(EV155+SUM(EW$11:EW155))/EU$6-1,"N/A")</f>
        <v>-2.5346149445016675E-2</v>
      </c>
      <c r="EY155" s="344">
        <f>IF(VLOOKUP(EY$4,Transactions!$C$26:$M$34,7,FALSE)&gt;ET155,0,IF(IFERROR(VLOOKUP(EY$4,Transactions!$C$45:$N192,8,FALSE),0)&gt;ET155,VLOOKUP(EY$4,Transactions!$C$26:$M$34,5,FALSE),VLOOKUP(EY$4,Transactions!$C$26:$M$34,5,FALSE)-IFERROR(VLOOKUP(EY$4,Transactions!$C$45:$N$47,5,FALSE),0)))</f>
        <v>12.608879734523402</v>
      </c>
      <c r="FA155" s="315">
        <f t="shared" si="250"/>
        <v>43311</v>
      </c>
      <c r="FB155" s="88">
        <f>VLOOKUP(FA155,'Price Data'!$B$4:$AD$1048576,MATCH(FF$4,'Price Data'!$B$2:$AE$2,0),FALSE)</f>
        <v>49.8001</v>
      </c>
      <c r="FC155" s="5">
        <f t="shared" si="219"/>
        <v>49.8001</v>
      </c>
      <c r="FD155" s="79"/>
      <c r="FE155" s="212">
        <f>IF(FC155&gt;0,(FC155+SUM(FD$11:FD155))/FB$6-1,"N/A")</f>
        <v>-1.5621220986932083E-2</v>
      </c>
      <c r="FF155" s="344">
        <f>IF(VLOOKUP(FF$4,Transactions!$C$26:$M$34,7,FALSE)&gt;FA155,0,IF(IFERROR(VLOOKUP(FF$4,Transactions!$C$45:$N192,8,FALSE),0)&gt;FA155,VLOOKUP(FF$4,Transactions!$C$26:$M$34,5,FALSE),VLOOKUP(FF$4,Transactions!$C$26:$M$34,5,FALSE)-IFERROR(VLOOKUP(FF$4,Transactions!$C$45:$N$47,5,FALSE),0)))</f>
        <v>20.356738833625901</v>
      </c>
      <c r="FH155" s="315">
        <f t="shared" si="251"/>
        <v>43311</v>
      </c>
      <c r="FI155" s="88">
        <f>VLOOKUP(FH155,'Price Data'!$B$4:$AD$1048576,MATCH(FM$4,'Price Data'!$B$2:$AE$2,0),FALSE)</f>
        <v>24.09</v>
      </c>
      <c r="FJ155" s="5">
        <f t="shared" si="220"/>
        <v>24.09</v>
      </c>
      <c r="FK155" s="79"/>
      <c r="FL155" s="212">
        <f>IF(FJ155&gt;0,(FJ155+SUM(FK$11:FK155))/FI$6-1,"N/A")</f>
        <v>2.6694045174537884E-3</v>
      </c>
      <c r="FM155" s="344">
        <f>IF(VLOOKUP(FM$4,Transactions!$C$26:$M$34,7,FALSE)&gt;FH155,0,IF(IFERROR(VLOOKUP(FM$4,Transactions!$C$45:$N192,8,FALSE),0)&gt;FH155,VLOOKUP(FM$4,Transactions!$C$26:$M$34,5,FALSE),VLOOKUP(FM$4,Transactions!$C$26:$M$34,5,FALSE)-IFERROR(VLOOKUP(FM$4,Transactions!$C$45:$N$47,5,FALSE),0)))</f>
        <v>64.516221765913755</v>
      </c>
      <c r="FO155" s="315">
        <f t="shared" si="252"/>
        <v>43311</v>
      </c>
      <c r="FP155" s="88">
        <f>VLOOKUP(FO155,'Price Data'!$B$4:$AD$1048576,MATCH(FT$4,'Price Data'!$B$2:$AE$2,0),FALSE)</f>
        <v>101.64</v>
      </c>
      <c r="FQ155" s="5">
        <f t="shared" si="221"/>
        <v>101.64</v>
      </c>
      <c r="FR155" s="79"/>
      <c r="FS155" s="212">
        <f>IF(FQ155&gt;0,(FQ155+SUM(FR$11:FR155))/FP$6-1,"N/A")</f>
        <v>-2.6948943828739247E-2</v>
      </c>
      <c r="FT155" s="344">
        <f>IF(VLOOKUP(FT$4,Transactions!$C$26:$M$34,7,FALSE)&gt;FO155,0,IF(IFERROR(VLOOKUP(FT$4,Transactions!$C$45:$N192,8,FALSE),0)&gt;FO155,VLOOKUP(FT$4,Transactions!$C$26:$M$34,5,FALSE),VLOOKUP(FT$4,Transactions!$C$26:$M$34,5,FALSE)-IFERROR(VLOOKUP(FT$4,Transactions!$C$45:$N$47,5,FALSE),0)))</f>
        <v>4.6685611442644692</v>
      </c>
      <c r="FV155" s="315">
        <f t="shared" si="253"/>
        <v>43311</v>
      </c>
      <c r="FW155" s="88">
        <f>VLOOKUP(FV155,'Price Data'!$B$4:$AD$1048576,MATCH(GA$4,'Price Data'!$B$2:$AE$2,0),FALSE)</f>
        <v>109.26</v>
      </c>
      <c r="FX155" s="5">
        <f t="shared" si="222"/>
        <v>0</v>
      </c>
      <c r="FY155" s="79"/>
      <c r="FZ155" s="212" t="str">
        <f>IF(FX155&gt;0,(FX155+SUM(FY$11:FY155))/FW$6-1,"N/A")</f>
        <v>N/A</v>
      </c>
      <c r="GA155" s="344">
        <f>IF(VLOOKUP(GA$4,Transactions!$C$26:$M$34,7,FALSE)&gt;FV155,0,IF(IFERROR(VLOOKUP(GA$4,Transactions!$C$45:$N192,8,FALSE),0)&gt;FV155,VLOOKUP(GA$4,Transactions!$C$26:$M$34,5,FALSE),VLOOKUP(GA$4,Transactions!$C$26:$M$34,5,FALSE)-IFERROR(VLOOKUP(GA$4,Transactions!$C$45:$N$47,5,FALSE),0)))</f>
        <v>0</v>
      </c>
      <c r="GD155" s="315">
        <f t="shared" si="254"/>
        <v>43311</v>
      </c>
      <c r="GE155" s="88">
        <f>VLOOKUP(GD155,'Price Data'!$B$4:$AD$1048576,MATCH(GI$4,'Price Data'!$B$2:$AE$2,0),FALSE)</f>
        <v>1661.4480000000001</v>
      </c>
      <c r="GF155" s="5">
        <f t="shared" si="223"/>
        <v>1661.4480000000001</v>
      </c>
      <c r="GH155" s="212">
        <f>IF(GF155&gt;0,(GF155+SUM(GG$11:GG155))/GE$6-1,"N/A")</f>
        <v>4.9709054379347695E-2</v>
      </c>
      <c r="GI155" s="374">
        <v>0.5</v>
      </c>
      <c r="GK155" s="315">
        <f t="shared" si="255"/>
        <v>43311</v>
      </c>
      <c r="GL155" s="88">
        <f>VLOOKUP(GK155,'Price Data'!$B$4:$AD$1048576,MATCH(GP$4,'Price Data'!$B$2:$AE$2,0),FALSE)</f>
        <v>2148.25</v>
      </c>
      <c r="GM155" s="5">
        <f t="shared" si="226"/>
        <v>2148.25</v>
      </c>
      <c r="GN155" s="79"/>
      <c r="GO155" s="212">
        <f>IF(GM155&gt;0,(GM155+SUM(GN$11:GN155))/GL$6-1,"N/A")</f>
        <v>2.1298343198079328E-2</v>
      </c>
      <c r="GP155" s="374">
        <v>0.2</v>
      </c>
      <c r="GR155" s="315">
        <f t="shared" si="256"/>
        <v>43311</v>
      </c>
      <c r="GS155" s="88">
        <f>VLOOKUP(GR155,'Price Data'!$B$4:$AD$1048576,MATCH(GW$4,'Price Data'!$B$2:$AE$2,0),FALSE)</f>
        <v>2011.77</v>
      </c>
      <c r="GT155" s="5">
        <f t="shared" si="224"/>
        <v>2011.77</v>
      </c>
      <c r="GV155" s="212">
        <f>IF(GT155&gt;0,(GT155+SUM(GU$11:GU155))/GS$6-1,"N/A")</f>
        <v>-1.690798829146245E-2</v>
      </c>
      <c r="GW155" s="374">
        <v>0.3</v>
      </c>
    </row>
    <row r="156" spans="1:205" x14ac:dyDescent="0.25">
      <c r="A156">
        <v>146</v>
      </c>
      <c r="B156" s="315">
        <f>'Price Data'!B150</f>
        <v>43312</v>
      </c>
      <c r="C156" s="200">
        <f t="shared" si="257"/>
        <v>21714.992658055602</v>
      </c>
      <c r="D156" s="200">
        <f t="shared" si="227"/>
        <v>0</v>
      </c>
      <c r="E156" s="200">
        <f t="shared" si="198"/>
        <v>6056.7699688572393</v>
      </c>
      <c r="F156" s="200">
        <f t="shared" si="228"/>
        <v>0</v>
      </c>
      <c r="I156" s="315">
        <f t="shared" si="229"/>
        <v>43312</v>
      </c>
      <c r="J156" s="88">
        <f>VLOOKUP(I156,'Price Data'!$B$4:$AD$1048576,MATCH(N$4,'Price Data'!$B$2:$AE$2,0),FALSE)</f>
        <v>64.86</v>
      </c>
      <c r="K156" s="5">
        <f t="shared" si="225"/>
        <v>64.86</v>
      </c>
      <c r="M156" s="212">
        <f>IF(K156&gt;0,(K156+SUM(L$11:L156))/J$6-1,"N/A")</f>
        <v>-2.4514964656339178E-2</v>
      </c>
      <c r="N156" s="344">
        <f>IF(VLOOKUP(N$4,Transactions!$C$5:$M$23,7,FALSE)&gt;I156,0,IF(IFERROR(VLOOKUP(N$4,Transactions!$C$39:$N$42,8,FALSE),0)&gt;I156,VLOOKUP(N$4,Transactions!$C$5:$M$23,5,FALSE),VLOOKUP(N$4,Transactions!$C$5:$M$23,5,FALSE)-IFERROR(VLOOKUP(N$4,Transactions!$C$39:$N$42,5,FALSE),0)))</f>
        <v>10</v>
      </c>
      <c r="P156" s="315">
        <f t="shared" si="230"/>
        <v>43312</v>
      </c>
      <c r="Q156" s="88">
        <f>VLOOKUP(P156,'Price Data'!$B$4:$AD$1048576,MATCH(U$4,'Price Data'!$B$2:$AE$2,0),FALSE)</f>
        <v>59.73</v>
      </c>
      <c r="R156" s="5">
        <f t="shared" si="199"/>
        <v>59.73</v>
      </c>
      <c r="T156" s="212">
        <f>IF(R156&gt;0,(R156+SUM(S$11:S156))/Q$6-1,"N/A")</f>
        <v>5.7444933920704822E-2</v>
      </c>
      <c r="U156" s="344">
        <f>IF(VLOOKUP(U$4,Transactions!$C$5:$M$23,7,FALSE)&gt;P156,0,IF(IFERROR(VLOOKUP(U$4,Transactions!$C$39:$N$42,8,FALSE),0)&gt;P156,VLOOKUP(U$4,Transactions!$C$5:$M$23,5,FALSE),VLOOKUP(U$4,Transactions!$C$5:$M$23,5,FALSE)-IFERROR(VLOOKUP(U$4,Transactions!$C$39:$N$42,5,FALSE),0)))</f>
        <v>20</v>
      </c>
      <c r="W156" s="315">
        <f t="shared" si="231"/>
        <v>43312</v>
      </c>
      <c r="X156" s="88">
        <f>VLOOKUP(W156,'Price Data'!$B$4:$AD$1048576,MATCH(AB$4,'Price Data'!$B$2:$AE$2,0),FALSE)</f>
        <v>113.56</v>
      </c>
      <c r="Y156" s="5">
        <f t="shared" si="200"/>
        <v>113.56</v>
      </c>
      <c r="Z156" s="79"/>
      <c r="AA156" s="212">
        <f>IF(Y156&gt;0,(Y156+SUM(Z$11:Z156))/X$6-1,"N/A")</f>
        <v>0.13480805475647251</v>
      </c>
      <c r="AB156" s="344">
        <f>IF(VLOOKUP(AB$4,Transactions!$C$5:$M$23,7,FALSE)&gt;W156,0,IF(IFERROR(VLOOKUP(AB$4,Transactions!$C$39:$N$42,8,FALSE),0)&gt;W156,VLOOKUP(AB$4,Transactions!$C$5:$M$23,5,FALSE),VLOOKUP(AB$4,Transactions!$C$5:$M$23,5,FALSE)-IFERROR(VLOOKUP(AB$4,Transactions!$C$39:$N$42,5,FALSE),0)))</f>
        <v>12</v>
      </c>
      <c r="AD156" s="315">
        <f t="shared" si="232"/>
        <v>43312</v>
      </c>
      <c r="AE156" s="88">
        <f>VLOOKUP(AD156,'Price Data'!$B$4:$AD$1048576,MATCH(AI$4,'Price Data'!$B$2:$AE$2,0),FALSE)</f>
        <v>57.65</v>
      </c>
      <c r="AF156" s="5">
        <f t="shared" si="201"/>
        <v>57.65</v>
      </c>
      <c r="AG156" s="79"/>
      <c r="AH156" s="212">
        <f>IF(AF156&gt;0,(AF156+SUM(AG$11:AG156))/AE$6-1,"N/A")</f>
        <v>-0.20540244069655844</v>
      </c>
      <c r="AI156" s="344">
        <f>IF(VLOOKUP(AI$4,Transactions!$C$5:$M$23,7,FALSE)&gt;AD156,0,IF(IFERROR(VLOOKUP(AI$4,Transactions!$C$39:$N$42,8,FALSE),0)&gt;AD156,VLOOKUP(AI$4,Transactions!$C$5:$M$23,5,FALSE),VLOOKUP(AI$4,Transactions!$C$5:$M$23,5,FALSE)-IFERROR(VLOOKUP(AI$4,Transactions!$C$39:$N$42,5,FALSE),0)))</f>
        <v>16</v>
      </c>
      <c r="AK156" s="315">
        <f t="shared" si="233"/>
        <v>43312</v>
      </c>
      <c r="AL156" s="88">
        <f>VLOOKUP(AK156,'Price Data'!$B$4:$AD$1048576,MATCH(AP$4,'Price Data'!$B$2:$AE$2,0),FALSE)</f>
        <v>508.19</v>
      </c>
      <c r="AM156" s="5">
        <f t="shared" si="202"/>
        <v>508.19</v>
      </c>
      <c r="AN156" s="79"/>
      <c r="AO156" s="212">
        <f>IF(AM156&gt;0,(AM156+SUM(AN$11:AN156))/AL$6-1,"N/A")</f>
        <v>0.2190903420812742</v>
      </c>
      <c r="AP156" s="344">
        <f>IF(VLOOKUP(AP$4,Transactions!$C$5:$M$23,7,FALSE)&gt;AK156,0,IF(IFERROR(VLOOKUP(AP$4,Transactions!$C$39:$N$42,8,FALSE),0)&gt;AK156,VLOOKUP(AP$4,Transactions!$C$5:$M$23,5,FALSE),VLOOKUP(AP$4,Transactions!$C$5:$M$23,5,FALSE)-IFERROR(VLOOKUP(AP$4,Transactions!$C$39:$N$42,5,FALSE),0)))</f>
        <v>3</v>
      </c>
      <c r="AR156" s="315">
        <f t="shared" si="234"/>
        <v>43312</v>
      </c>
      <c r="AS156" s="88">
        <f>VLOOKUP(AR156,'Price Data'!$B$4:$AD$1048576,MATCH(AW$4,'Price Data'!$B$2:$AE$2,0),FALSE)</f>
        <v>92.23</v>
      </c>
      <c r="AT156" s="5">
        <f t="shared" si="203"/>
        <v>92.23</v>
      </c>
      <c r="AU156" s="79"/>
      <c r="AV156" s="212">
        <f>IF(AT156&gt;0,(AT156+SUM(AU$11:AU156))/AS$6-1,"N/A")</f>
        <v>-6.8565400843880742E-3</v>
      </c>
      <c r="AW156" s="344">
        <f>IF(VLOOKUP(AW$4,Transactions!$C$5:$M$23,7,FALSE)&gt;AR156,0,IF(IFERROR(VLOOKUP(AW$4,Transactions!$C$39:$N$42,8,FALSE),0)&gt;AR156,VLOOKUP(AW$4,Transactions!$C$5:$M$23,5,FALSE),VLOOKUP(AW$4,Transactions!$C$5:$M$23,5,FALSE)-IFERROR(VLOOKUP(AW$4,Transactions!$C$39:$N$42,5,FALSE),0)))</f>
        <v>10</v>
      </c>
      <c r="AY156" s="315">
        <f t="shared" si="235"/>
        <v>43312</v>
      </c>
      <c r="AZ156" s="88">
        <f>VLOOKUP(AY156,'Price Data'!$B$4:$AD$1048576,MATCH(BD$4,'Price Data'!$B$2:$AE$2,0),FALSE)</f>
        <v>137.15</v>
      </c>
      <c r="BA156" s="5">
        <f t="shared" si="204"/>
        <v>137.15</v>
      </c>
      <c r="BB156" s="79"/>
      <c r="BC156" s="212">
        <f>IF(BA156&gt;0,(BA156+SUM(BB$11:BB156))/AZ$6-1,"N/A")</f>
        <v>0.18334771354616053</v>
      </c>
      <c r="BD156" s="344">
        <f>IF(VLOOKUP(BD$4,Transactions!$C$5:$M$23,7,FALSE)&gt;AY156,0,IF(IFERROR(VLOOKUP(BD$4,Transactions!$C$39:$N$42,8,FALSE),0)&gt;AY156,VLOOKUP(BD$4,Transactions!$C$5:$M$23,5,FALSE),VLOOKUP(BD$4,Transactions!$C$5:$M$23,5,FALSE)-IFERROR(VLOOKUP(BD$4,Transactions!$C$39:$N$42,5,FALSE),0)))</f>
        <v>9</v>
      </c>
      <c r="BF156" s="315">
        <f t="shared" si="236"/>
        <v>43312</v>
      </c>
      <c r="BG156" s="88">
        <f>VLOOKUP(BF156,'Price Data'!$B$4:$AD$1048576,MATCH(BK$4,'Price Data'!$B$2:$AE$2,0),FALSE)</f>
        <v>58.75</v>
      </c>
      <c r="BH156" s="5">
        <f t="shared" si="205"/>
        <v>58.75</v>
      </c>
      <c r="BI156" s="79"/>
      <c r="BJ156" s="212">
        <f>IF(BH156&gt;0,(BH156+SUM(BI$11:BI156))/BG$6-1,"N/A")</f>
        <v>-2.1703655352480422E-2</v>
      </c>
      <c r="BK156" s="344">
        <f>IF(VLOOKUP(BK$4,Transactions!$C$5:$M$23,7,FALSE)&gt;BF156,0,IF(IFERROR(VLOOKUP(BK$4,Transactions!$C$39:$N$42,8,FALSE),0)&gt;BF156,VLOOKUP(BK$4,Transactions!$C$5:$M$23,5,FALSE),VLOOKUP(BK$4,Transactions!$C$5:$M$23,5,FALSE)-IFERROR(VLOOKUP(BK$4,Transactions!$C$39:$N$42,5,FALSE),0)))</f>
        <v>10</v>
      </c>
      <c r="BM156" s="315">
        <f t="shared" si="237"/>
        <v>43312</v>
      </c>
      <c r="BN156" s="88">
        <f>VLOOKUP(BM156,'Price Data'!$B$4:$AD$1048576,MATCH(BR$4,'Price Data'!$B$2:$AE$2,0),FALSE)</f>
        <v>48.63</v>
      </c>
      <c r="BO156" s="5">
        <f t="shared" si="206"/>
        <v>48.63</v>
      </c>
      <c r="BP156" s="79"/>
      <c r="BQ156" s="212">
        <f>IF(BO156&gt;0,(BO156+SUM(BP$11:BP156))/BN$6-1,"N/A")</f>
        <v>-4.2840375586854385E-2</v>
      </c>
      <c r="BR156" s="344">
        <f>IF(VLOOKUP(BR$4,Transactions!$C$5:$M$23,7,FALSE)&gt;BM156,0,IF(IFERROR(VLOOKUP(BR$4,Transactions!$C$39:$N$42,8,FALSE),0)&gt;BM156,VLOOKUP(BR$4,Transactions!$C$5:$M$23,5,FALSE),VLOOKUP(BR$4,Transactions!$C$5:$M$23,5,FALSE)-IFERROR(VLOOKUP(BR$4,Transactions!$C$39:$N$42,5,FALSE),0)))</f>
        <v>12</v>
      </c>
      <c r="BT156" s="315">
        <f t="shared" si="238"/>
        <v>43312</v>
      </c>
      <c r="BU156" s="88">
        <f>VLOOKUP(BT156,'Price Data'!$B$4:$AD$1048576,MATCH(BY$4,'Price Data'!$B$2:$AE$2,0),FALSE)</f>
        <v>99.61</v>
      </c>
      <c r="BV156" s="5">
        <f t="shared" si="207"/>
        <v>99.61</v>
      </c>
      <c r="BW156" s="79"/>
      <c r="BX156" s="212">
        <f>IF(BV156&gt;0,(BV156+SUM(BW$11:BW156))/BU$6-1,"N/A")</f>
        <v>0.1091429200132028</v>
      </c>
      <c r="BY156" s="344">
        <f>IF(VLOOKUP(BY$4,Transactions!$C$5:$M$23,7,FALSE)&gt;BT156,0,IF(IFERROR(VLOOKUP(BY$4,Transactions!$C$39:$N$42,8,FALSE),0)&gt;BT156,VLOOKUP(BY$4,Transactions!$C$5:$M$23,5,FALSE),VLOOKUP(BY$4,Transactions!$C$5:$M$23,5,FALSE)-IFERROR(VLOOKUP(BY$4,Transactions!$C$39:$N$42,5,FALSE),0)))</f>
        <v>11</v>
      </c>
      <c r="CA156" s="315">
        <f t="shared" si="239"/>
        <v>43312</v>
      </c>
      <c r="CB156" s="88">
        <f>VLOOKUP(CA156,'Price Data'!$B$4:$AD$1048576,MATCH(CF$4,'Price Data'!$B$2:$AE$2,0),FALSE)</f>
        <v>210.23</v>
      </c>
      <c r="CC156" s="5">
        <f t="shared" si="208"/>
        <v>210.23</v>
      </c>
      <c r="CD156" s="79"/>
      <c r="CE156" s="212">
        <f>IF(CC156&gt;0,(CC156+SUM(CD$11:CD156))/CB$6-1,"N/A")</f>
        <v>-7.4725467034169046E-2</v>
      </c>
      <c r="CF156" s="344">
        <f>IF(VLOOKUP(CF$4,Transactions!$C$5:$M$23,7,FALSE)&gt;CA156,0,IF(IFERROR(VLOOKUP(CF$4,Transactions!$C$39:$N$42,8,FALSE),0)&gt;CA156,VLOOKUP(CF$4,Transactions!$C$5:$M$23,5,FALSE),VLOOKUP(CF$4,Transactions!$C$5:$M$23,5,FALSE)-IFERROR(VLOOKUP(CF$4,Transactions!$C$39:$N$42,5,FALSE),0)))</f>
        <v>6</v>
      </c>
      <c r="CH156" s="315">
        <f t="shared" si="240"/>
        <v>43312</v>
      </c>
      <c r="CI156" s="88">
        <f>VLOOKUP(CH156,'Price Data'!$B$4:$AD$1048576,MATCH(CM$4,'Price Data'!$B$2:$AE$2,0),FALSE)</f>
        <v>82.14</v>
      </c>
      <c r="CJ156" s="5">
        <f t="shared" si="209"/>
        <v>82.14</v>
      </c>
      <c r="CK156" s="79"/>
      <c r="CL156" s="212">
        <f>IF(CJ156&gt;0,(CJ156+SUM(CK$11:CK156))/CI$6-1,"N/A")</f>
        <v>0.11572942135289321</v>
      </c>
      <c r="CM156" s="344">
        <f>IF(VLOOKUP(CM$4,Transactions!$C$5:$M$23,7,FALSE)&gt;CH156,0,IF(IFERROR(VLOOKUP(CM$4,Transactions!$C$39:$N$42,8,FALSE),0)&gt;CH156,VLOOKUP(CM$4,Transactions!$C$5:$M$23,5,FALSE),VLOOKUP(CM$4,Transactions!$C$5:$M$23,5,FALSE)-IFERROR(VLOOKUP(CM$4,Transactions!$C$39:$N$42,5,FALSE),0)))</f>
        <v>19</v>
      </c>
      <c r="CO156" s="315">
        <f t="shared" si="241"/>
        <v>43312</v>
      </c>
      <c r="CP156" s="88">
        <f>VLOOKUP(CO156,'Price Data'!$B$4:$AD$1048576,MATCH(CT$4,'Price Data'!$B$2:$AE$2,0),FALSE)</f>
        <v>132.68</v>
      </c>
      <c r="CQ156" s="5">
        <f t="shared" si="210"/>
        <v>132.68</v>
      </c>
      <c r="CR156" s="79"/>
      <c r="CS156" s="212">
        <f>IF(CQ156&gt;0,(CQ156+SUM(CR$11:CR156))/CP$6-1,"N/A")</f>
        <v>0.18618725525097912</v>
      </c>
      <c r="CT156" s="344">
        <f>IF(VLOOKUP(CT$4,Transactions!$C$5:$M$23,7,FALSE)&gt;CO156,0,IF(IFERROR(VLOOKUP(CT$4,Transactions!$C$39:$N$42,8,FALSE),0)&gt;CO156,VLOOKUP(CT$4,Transactions!$C$5:$M$23,5,FALSE),VLOOKUP(CT$4,Transactions!$C$5:$M$23,5,FALSE)-IFERROR(VLOOKUP(CT$4,Transactions!$C$39:$N$42,5,FALSE),0)))</f>
        <v>7</v>
      </c>
      <c r="CV156" s="315">
        <f t="shared" si="242"/>
        <v>43312</v>
      </c>
      <c r="CW156" s="88">
        <f>VLOOKUP(CV156,'Price Data'!$B$4:$AD$1048576,MATCH(DA$4,'Price Data'!$B$2:$AE$2,0),FALSE)</f>
        <v>205.84</v>
      </c>
      <c r="CX156" s="5">
        <f t="shared" si="211"/>
        <v>205.84</v>
      </c>
      <c r="CY156" s="79"/>
      <c r="CZ156" s="212">
        <f>IF(CX156&gt;0,(CX156+SUM(CY$11:CY156))/CW$6-1,"N/A")</f>
        <v>9.8782627186220884E-2</v>
      </c>
      <c r="DA156" s="344">
        <f>IF(VLOOKUP(DA$4,Transactions!$C$5:$M$23,7,FALSE)&gt;CV156,0,IF(IFERROR(VLOOKUP(DA$4,Transactions!$C$39:$N$42,8,FALSE),0)&gt;CV156,VLOOKUP(DA$4,Transactions!$C$5:$M$23,5,FALSE),VLOOKUP(DA$4,Transactions!$C$5:$M$23,5,FALSE)-IFERROR(VLOOKUP(DA$4,Transactions!$C$39:$N$42,5,FALSE),0)))</f>
        <v>9.4038062835574934</v>
      </c>
      <c r="DC156" s="315">
        <f t="shared" si="243"/>
        <v>43312</v>
      </c>
      <c r="DD156" s="88">
        <f>VLOOKUP(DC156,'Price Data'!$B$4:$AD$1048576,MATCH(DH$4,'Price Data'!$B$2:$AE$2,0),FALSE)</f>
        <v>167.03</v>
      </c>
      <c r="DE156" s="5">
        <f t="shared" si="212"/>
        <v>167.03</v>
      </c>
      <c r="DF156" s="79"/>
      <c r="DG156" s="212">
        <f>IF(DE156&gt;0,(DE156+SUM(DF$11:DF156))/DD$6-1,"N/A")</f>
        <v>6.4114560283239586E-2</v>
      </c>
      <c r="DH156" s="344">
        <f>IF(VLOOKUP(DH$4,Transactions!$C$5:$M$23,7,FALSE)&gt;DC156,0,IF(IFERROR(VLOOKUP(DH$4,Transactions!$C$39:$N$42,8,FALSE),0)&gt;DC156,VLOOKUP(DH$4,Transactions!$C$5:$M$23,5,FALSE),VLOOKUP(DH$4,Transactions!$C$5:$M$23,5,FALSE)-IFERROR(VLOOKUP(DH$4,Transactions!$C$39:$N$42,5,FALSE),0)))</f>
        <v>17.508490526540918</v>
      </c>
      <c r="DJ156" s="315">
        <f t="shared" si="244"/>
        <v>43312</v>
      </c>
      <c r="DK156" s="88">
        <f>VLOOKUP(DJ156,'Price Data'!$B$4:$AD$1048576,MATCH(DO$4,'Price Data'!$B$2:$AE$2,0),FALSE)</f>
        <v>245.87</v>
      </c>
      <c r="DL156" s="5">
        <f t="shared" si="213"/>
        <v>245.87</v>
      </c>
      <c r="DN156" s="212">
        <f>IF(DL156&gt;0,(DL156+SUM(DM$11:DM156))/DK$6-1,"N/A")</f>
        <v>-9.9001964006573129E-3</v>
      </c>
      <c r="DO156" s="344">
        <f>IF(VLOOKUP(DO$4,Transactions!$C$5:$M$23,7,FALSE)&gt;DJ156,0,IF(IFERROR(VLOOKUP(DO$4,Transactions!$C$39:$N$42,8,FALSE),0)&gt;DJ156,VLOOKUP(DO$4,Transactions!$C$5:$M$23,5,FALSE),VLOOKUP(DO$4,Transactions!$C$5:$M$23,5,FALSE)-IFERROR(VLOOKUP(DO$4,Transactions!$C$39:$N$42,5,FALSE),0)))</f>
        <v>8</v>
      </c>
      <c r="DQ156" s="315">
        <f t="shared" si="245"/>
        <v>43312</v>
      </c>
      <c r="DR156" s="88">
        <f>VLOOKUP(DQ156,'Price Data'!$B$4:$AD$1048576,MATCH(DV$4,'Price Data'!$B$2:$AE$2,0),FALSE)</f>
        <v>106.08</v>
      </c>
      <c r="DS156" s="5">
        <f t="shared" si="214"/>
        <v>106.08</v>
      </c>
      <c r="DT156" s="79"/>
      <c r="DU156" s="212">
        <f>IF(DS156&gt;0,(DS156+SUM(DT$11:DT156))/DR$6-1,"N/A")</f>
        <v>0.24994154781388822</v>
      </c>
      <c r="DV156" s="344">
        <f>IF(VLOOKUP(DV$4,Transactions!$C$5:$M$23,7,FALSE)&gt;DQ156,0,IF(IFERROR(VLOOKUP(DV$4,Transactions!$C$39:$N$42,8,FALSE),0)&gt;DQ156,VLOOKUP(DV$4,Transactions!$C$5:$M$23,5,FALSE),VLOOKUP(DV$4,Transactions!$C$5:$M$23,5,FALSE)-IFERROR(VLOOKUP(DV$4,Transactions!$C$39:$N$42,5,FALSE),0)))</f>
        <v>10</v>
      </c>
      <c r="DX156" s="315">
        <f t="shared" si="246"/>
        <v>43312</v>
      </c>
      <c r="DY156" s="88">
        <f>VLOOKUP(DX156,'Price Data'!$B$4:$AD$1048576,MATCH(EC$4,'Price Data'!$B$2:$AE$2,0),FALSE)</f>
        <v>76.91</v>
      </c>
      <c r="DZ156" s="5">
        <f t="shared" si="215"/>
        <v>0</v>
      </c>
      <c r="EA156" s="79"/>
      <c r="EB156" s="212" t="str">
        <f>IF(DZ156&gt;0,(DZ156+SUM(EA$11:EA156))/DY$6-1,"N/A")</f>
        <v>N/A</v>
      </c>
      <c r="EC156" s="344">
        <f>IF(VLOOKUP(EC$4,Transactions!$C$5:$M$23,7,FALSE)&gt;DX156,0,IF(IFERROR(VLOOKUP(EC$4,Transactions!$C$39:$N$42,8,FALSE),0)&gt;DX156,VLOOKUP(EC$4,Transactions!$C$5:$M$23,5,FALSE),VLOOKUP(EC$4,Transactions!$C$5:$M$23,5,FALSE)-IFERROR(VLOOKUP(EC$4,Transactions!$C$39:$N$42,5,FALSE),0)))</f>
        <v>0</v>
      </c>
      <c r="EF156" s="315">
        <f t="shared" si="247"/>
        <v>43312</v>
      </c>
      <c r="EG156" s="88">
        <f>VLOOKUP(EF156,'Price Data'!$B$4:$AD$1048576,MATCH(EK$4,'Price Data'!$B$2:$AE$2,0),FALSE)</f>
        <v>10.78</v>
      </c>
      <c r="EH156" s="5">
        <f t="shared" si="216"/>
        <v>10.78</v>
      </c>
      <c r="EI156" s="79"/>
      <c r="EJ156" s="212">
        <f>IF(EH156&gt;0,(EH156+SUM(EI$11:EI156))/EG$6-1,"N/A")</f>
        <v>6.3197026022303593E-3</v>
      </c>
      <c r="EK156" s="344">
        <f>IF(VLOOKUP(EK$4,Transactions!$C$26:$M$34,7,FALSE)&gt;EF156,0,IF(IFERROR(VLOOKUP(EK$4,Transactions!$C$45:$N193,8,FALSE),0)&gt;EF156,VLOOKUP(EK$4,Transactions!$C$26:$M$34,5,FALSE),VLOOKUP(EK$4,Transactions!$C$26:$M$34,5,FALSE)-IFERROR(VLOOKUP(EK$4,Transactions!$C$45:$N$47,5,FALSE),0)))</f>
        <v>181.2267657992565</v>
      </c>
      <c r="EM156" s="315">
        <f t="shared" si="248"/>
        <v>43312</v>
      </c>
      <c r="EN156" s="88">
        <f>VLOOKUP(EM156,'Price Data'!$B$4:$AD$1048576,MATCH(ER$4,'Price Data'!$B$2:$AE$2,0),FALSE)</f>
        <v>86.12</v>
      </c>
      <c r="EO156" s="5">
        <f t="shared" si="217"/>
        <v>86.12</v>
      </c>
      <c r="EP156" s="79"/>
      <c r="EQ156" s="212">
        <f>IF(EO156&gt;0,(EO156+SUM(EP$11:EP156))/EN$6-1,"N/A")</f>
        <v>1.1964244785697797E-2</v>
      </c>
      <c r="ER156" s="344">
        <f>IF(VLOOKUP(ER$4,Transactions!$C$26:$M$34,7,FALSE)&gt;EM156,0,IF(IFERROR(VLOOKUP(ER$4,Transactions!$C$45:$N193,8,FALSE),0)&gt;EM156,VLOOKUP(ER$4,Transactions!$C$26:$M$34,5,FALSE),VLOOKUP(ER$4,Transactions!$C$26:$M$34,5,FALSE)-IFERROR(VLOOKUP(ER$4,Transactions!$C$45:$N$47,5,FALSE),0)))</f>
        <v>0</v>
      </c>
      <c r="ET156" s="315">
        <f t="shared" si="249"/>
        <v>43312</v>
      </c>
      <c r="EU156" s="88">
        <f>VLOOKUP(ET156,'Price Data'!$B$4:$AD$1048576,MATCH(EY$4,'Price Data'!$B$2:$AE$2,0),FALSE)</f>
        <v>83.94</v>
      </c>
      <c r="EV156" s="5">
        <f t="shared" si="218"/>
        <v>83.94</v>
      </c>
      <c r="EW156" s="79"/>
      <c r="EX156" s="212">
        <f>IF(EV156&gt;0,(EV156+SUM(EW$11:EW156))/EU$6-1,"N/A")</f>
        <v>-2.2943128504405608E-2</v>
      </c>
      <c r="EY156" s="344">
        <f>IF(VLOOKUP(EY$4,Transactions!$C$26:$M$34,7,FALSE)&gt;ET156,0,IF(IFERROR(VLOOKUP(EY$4,Transactions!$C$45:$N193,8,FALSE),0)&gt;ET156,VLOOKUP(EY$4,Transactions!$C$26:$M$34,5,FALSE),VLOOKUP(EY$4,Transactions!$C$26:$M$34,5,FALSE)-IFERROR(VLOOKUP(EY$4,Transactions!$C$45:$N$47,5,FALSE),0)))</f>
        <v>12.608879734523402</v>
      </c>
      <c r="FA156" s="315">
        <f t="shared" si="250"/>
        <v>43312</v>
      </c>
      <c r="FB156" s="88">
        <f>VLOOKUP(FA156,'Price Data'!$B$4:$AD$1048576,MATCH(FF$4,'Price Data'!$B$2:$AE$2,0),FALSE)</f>
        <v>49.88</v>
      </c>
      <c r="FC156" s="5">
        <f t="shared" si="219"/>
        <v>49.88</v>
      </c>
      <c r="FD156" s="79"/>
      <c r="FE156" s="212">
        <f>IF(FC156&gt;0,(FC156+SUM(FD$11:FD156))/FB$6-1,"N/A")</f>
        <v>-1.4062804759118475E-2</v>
      </c>
      <c r="FF156" s="344">
        <f>IF(VLOOKUP(FF$4,Transactions!$C$26:$M$34,7,FALSE)&gt;FA156,0,IF(IFERROR(VLOOKUP(FF$4,Transactions!$C$45:$N193,8,FALSE),0)&gt;FA156,VLOOKUP(FF$4,Transactions!$C$26:$M$34,5,FALSE),VLOOKUP(FF$4,Transactions!$C$26:$M$34,5,FALSE)-IFERROR(VLOOKUP(FF$4,Transactions!$C$45:$N$47,5,FALSE),0)))</f>
        <v>20.356738833625901</v>
      </c>
      <c r="FH156" s="315">
        <f t="shared" si="251"/>
        <v>43312</v>
      </c>
      <c r="FI156" s="88">
        <f>VLOOKUP(FH156,'Price Data'!$B$4:$AD$1048576,MATCH(FM$4,'Price Data'!$B$2:$AE$2,0),FALSE)</f>
        <v>24.09</v>
      </c>
      <c r="FJ156" s="5">
        <f t="shared" si="220"/>
        <v>24.09</v>
      </c>
      <c r="FK156" s="79"/>
      <c r="FL156" s="212">
        <f>IF(FJ156&gt;0,(FJ156+SUM(FK$11:FK156))/FI$6-1,"N/A")</f>
        <v>2.6694045174537884E-3</v>
      </c>
      <c r="FM156" s="344">
        <f>IF(VLOOKUP(FM$4,Transactions!$C$26:$M$34,7,FALSE)&gt;FH156,0,IF(IFERROR(VLOOKUP(FM$4,Transactions!$C$45:$N193,8,FALSE),0)&gt;FH156,VLOOKUP(FM$4,Transactions!$C$26:$M$34,5,FALSE),VLOOKUP(FM$4,Transactions!$C$26:$M$34,5,FALSE)-IFERROR(VLOOKUP(FM$4,Transactions!$C$45:$N$47,5,FALSE),0)))</f>
        <v>64.516221765913755</v>
      </c>
      <c r="FO156" s="315">
        <f t="shared" si="252"/>
        <v>43312</v>
      </c>
      <c r="FP156" s="88">
        <f>VLOOKUP(FO156,'Price Data'!$B$4:$AD$1048576,MATCH(FT$4,'Price Data'!$B$2:$AE$2,0),FALSE)</f>
        <v>101.78</v>
      </c>
      <c r="FQ156" s="5">
        <f t="shared" si="221"/>
        <v>101.78</v>
      </c>
      <c r="FR156" s="79"/>
      <c r="FS156" s="212">
        <f>IF(FQ156&gt;0,(FQ156+SUM(FR$11:FR156))/FP$6-1,"N/A")</f>
        <v>-2.5622809510277511E-2</v>
      </c>
      <c r="FT156" s="344">
        <f>IF(VLOOKUP(FT$4,Transactions!$C$26:$M$34,7,FALSE)&gt;FO156,0,IF(IFERROR(VLOOKUP(FT$4,Transactions!$C$45:$N193,8,FALSE),0)&gt;FO156,VLOOKUP(FT$4,Transactions!$C$26:$M$34,5,FALSE),VLOOKUP(FT$4,Transactions!$C$26:$M$34,5,FALSE)-IFERROR(VLOOKUP(FT$4,Transactions!$C$45:$N$47,5,FALSE),0)))</f>
        <v>4.6685611442644692</v>
      </c>
      <c r="FV156" s="315">
        <f t="shared" si="253"/>
        <v>43312</v>
      </c>
      <c r="FW156" s="88">
        <f>VLOOKUP(FV156,'Price Data'!$B$4:$AD$1048576,MATCH(GA$4,'Price Data'!$B$2:$AE$2,0),FALSE)</f>
        <v>109.06</v>
      </c>
      <c r="FX156" s="5">
        <f t="shared" si="222"/>
        <v>0</v>
      </c>
      <c r="FY156" s="79"/>
      <c r="FZ156" s="212" t="str">
        <f>IF(FX156&gt;0,(FX156+SUM(FY$11:FY156))/FW$6-1,"N/A")</f>
        <v>N/A</v>
      </c>
      <c r="GA156" s="344">
        <f>IF(VLOOKUP(GA$4,Transactions!$C$26:$M$34,7,FALSE)&gt;FV156,0,IF(IFERROR(VLOOKUP(GA$4,Transactions!$C$45:$N193,8,FALSE),0)&gt;FV156,VLOOKUP(GA$4,Transactions!$C$26:$M$34,5,FALSE),VLOOKUP(GA$4,Transactions!$C$26:$M$34,5,FALSE)-IFERROR(VLOOKUP(GA$4,Transactions!$C$45:$N$47,5,FALSE),0)))</f>
        <v>0</v>
      </c>
      <c r="GD156" s="315">
        <f t="shared" si="254"/>
        <v>43312</v>
      </c>
      <c r="GE156" s="88">
        <f>VLOOKUP(GD156,'Price Data'!$B$4:$AD$1048576,MATCH(GI$4,'Price Data'!$B$2:$AE$2,0),FALSE)</f>
        <v>1670.961</v>
      </c>
      <c r="GF156" s="5">
        <f t="shared" si="223"/>
        <v>1670.961</v>
      </c>
      <c r="GH156" s="212">
        <f>IF(GF156&gt;0,(GF156+SUM(GG$11:GG156))/GE$6-1,"N/A")</f>
        <v>5.5719403324551386E-2</v>
      </c>
      <c r="GI156" s="374">
        <v>0.5</v>
      </c>
      <c r="GK156" s="315">
        <f t="shared" si="255"/>
        <v>43312</v>
      </c>
      <c r="GL156" s="88">
        <f>VLOOKUP(GK156,'Price Data'!$B$4:$AD$1048576,MATCH(GP$4,'Price Data'!$B$2:$AE$2,0),FALSE)</f>
        <v>2153.1</v>
      </c>
      <c r="GM156" s="5">
        <f t="shared" si="226"/>
        <v>2153.1</v>
      </c>
      <c r="GN156" s="79"/>
      <c r="GO156" s="212">
        <f>IF(GM156&gt;0,(GM156+SUM(GN$11:GN156))/GL$6-1,"N/A")</f>
        <v>2.3604079013050061E-2</v>
      </c>
      <c r="GP156" s="374">
        <v>0.2</v>
      </c>
      <c r="GR156" s="315">
        <f t="shared" si="256"/>
        <v>43312</v>
      </c>
      <c r="GS156" s="88">
        <f>VLOOKUP(GR156,'Price Data'!$B$4:$AD$1048576,MATCH(GW$4,'Price Data'!$B$2:$AE$2,0),FALSE)</f>
        <v>2013.76</v>
      </c>
      <c r="GT156" s="5">
        <f t="shared" si="224"/>
        <v>2013.76</v>
      </c>
      <c r="GV156" s="212">
        <f>IF(GT156&gt;0,(GT156+SUM(GU$11:GU156))/GS$6-1,"N/A")</f>
        <v>-1.5935534629612391E-2</v>
      </c>
      <c r="GW156" s="374">
        <v>0.3</v>
      </c>
    </row>
    <row r="157" spans="1:205" x14ac:dyDescent="0.25">
      <c r="A157">
        <v>147</v>
      </c>
      <c r="B157" s="315">
        <f>'Price Data'!B151</f>
        <v>43313</v>
      </c>
      <c r="C157" s="200">
        <f t="shared" si="257"/>
        <v>21684.440770093923</v>
      </c>
      <c r="D157" s="200">
        <f t="shared" si="227"/>
        <v>0</v>
      </c>
      <c r="E157" s="200">
        <f t="shared" si="198"/>
        <v>6035.2895871620258</v>
      </c>
      <c r="F157" s="200">
        <f t="shared" si="228"/>
        <v>0</v>
      </c>
      <c r="I157" s="315">
        <f t="shared" si="229"/>
        <v>43313</v>
      </c>
      <c r="J157" s="88">
        <f>VLOOKUP(I157,'Price Data'!$B$4:$AD$1048576,MATCH(N$4,'Price Data'!$B$2:$AE$2,0),FALSE)</f>
        <v>64.09</v>
      </c>
      <c r="K157" s="5">
        <f t="shared" si="225"/>
        <v>64.09</v>
      </c>
      <c r="M157" s="212">
        <f>IF(K157&gt;0,(K157+SUM(L$11:L157))/J$6-1,"N/A")</f>
        <v>-3.6095653481726497E-2</v>
      </c>
      <c r="N157" s="344">
        <f>IF(VLOOKUP(N$4,Transactions!$C$5:$M$23,7,FALSE)&gt;I157,0,IF(IFERROR(VLOOKUP(N$4,Transactions!$C$39:$N$42,8,FALSE),0)&gt;I157,VLOOKUP(N$4,Transactions!$C$5:$M$23,5,FALSE),VLOOKUP(N$4,Transactions!$C$5:$M$23,5,FALSE)-IFERROR(VLOOKUP(N$4,Transactions!$C$39:$N$42,5,FALSE),0)))</f>
        <v>10</v>
      </c>
      <c r="P157" s="315">
        <f t="shared" si="230"/>
        <v>43313</v>
      </c>
      <c r="Q157" s="88">
        <f>VLOOKUP(P157,'Price Data'!$B$4:$AD$1048576,MATCH(U$4,'Price Data'!$B$2:$AE$2,0),FALSE)</f>
        <v>59.12</v>
      </c>
      <c r="R157" s="5">
        <f t="shared" si="199"/>
        <v>59.12</v>
      </c>
      <c r="T157" s="212">
        <f>IF(R157&gt;0,(R157+SUM(S$11:S157))/Q$6-1,"N/A")</f>
        <v>4.6696035242290712E-2</v>
      </c>
      <c r="U157" s="344">
        <f>IF(VLOOKUP(U$4,Transactions!$C$5:$M$23,7,FALSE)&gt;P157,0,IF(IFERROR(VLOOKUP(U$4,Transactions!$C$39:$N$42,8,FALSE),0)&gt;P157,VLOOKUP(U$4,Transactions!$C$5:$M$23,5,FALSE),VLOOKUP(U$4,Transactions!$C$5:$M$23,5,FALSE)-IFERROR(VLOOKUP(U$4,Transactions!$C$39:$N$42,5,FALSE),0)))</f>
        <v>20</v>
      </c>
      <c r="W157" s="315">
        <f t="shared" si="231"/>
        <v>43313</v>
      </c>
      <c r="X157" s="88">
        <f>VLOOKUP(W157,'Price Data'!$B$4:$AD$1048576,MATCH(AB$4,'Price Data'!$B$2:$AE$2,0),FALSE)</f>
        <v>112.97</v>
      </c>
      <c r="Y157" s="5">
        <f t="shared" si="200"/>
        <v>112.97</v>
      </c>
      <c r="Z157" s="79"/>
      <c r="AA157" s="212">
        <f>IF(Y157&gt;0,(Y157+SUM(Z$11:Z157))/X$6-1,"N/A")</f>
        <v>0.12895546076778097</v>
      </c>
      <c r="AB157" s="344">
        <f>IF(VLOOKUP(AB$4,Transactions!$C$5:$M$23,7,FALSE)&gt;W157,0,IF(IFERROR(VLOOKUP(AB$4,Transactions!$C$39:$N$42,8,FALSE),0)&gt;W157,VLOOKUP(AB$4,Transactions!$C$5:$M$23,5,FALSE),VLOOKUP(AB$4,Transactions!$C$5:$M$23,5,FALSE)-IFERROR(VLOOKUP(AB$4,Transactions!$C$39:$N$42,5,FALSE),0)))</f>
        <v>12</v>
      </c>
      <c r="AD157" s="315">
        <f t="shared" si="232"/>
        <v>43313</v>
      </c>
      <c r="AE157" s="88">
        <f>VLOOKUP(AD157,'Price Data'!$B$4:$AD$1048576,MATCH(AI$4,'Price Data'!$B$2:$AE$2,0),FALSE)</f>
        <v>57.6</v>
      </c>
      <c r="AF157" s="5">
        <f t="shared" si="201"/>
        <v>57.6</v>
      </c>
      <c r="AG157" s="79"/>
      <c r="AH157" s="212">
        <f>IF(AF157&gt;0,(AF157+SUM(AG$11:AG157))/AE$6-1,"N/A")</f>
        <v>-0.20608802961744144</v>
      </c>
      <c r="AI157" s="344">
        <f>IF(VLOOKUP(AI$4,Transactions!$C$5:$M$23,7,FALSE)&gt;AD157,0,IF(IFERROR(VLOOKUP(AI$4,Transactions!$C$39:$N$42,8,FALSE),0)&gt;AD157,VLOOKUP(AI$4,Transactions!$C$5:$M$23,5,FALSE),VLOOKUP(AI$4,Transactions!$C$5:$M$23,5,FALSE)-IFERROR(VLOOKUP(AI$4,Transactions!$C$39:$N$42,5,FALSE),0)))</f>
        <v>16</v>
      </c>
      <c r="AK157" s="315">
        <f t="shared" si="233"/>
        <v>43313</v>
      </c>
      <c r="AL157" s="88">
        <f>VLOOKUP(AK157,'Price Data'!$B$4:$AD$1048576,MATCH(AP$4,'Price Data'!$B$2:$AE$2,0),FALSE)</f>
        <v>516.29</v>
      </c>
      <c r="AM157" s="5">
        <f t="shared" si="202"/>
        <v>516.29</v>
      </c>
      <c r="AN157" s="79"/>
      <c r="AO157" s="212">
        <f>IF(AM157&gt;0,(AM157+SUM(AN$11:AN157))/AL$6-1,"N/A")</f>
        <v>0.23852132610468724</v>
      </c>
      <c r="AP157" s="344">
        <f>IF(VLOOKUP(AP$4,Transactions!$C$5:$M$23,7,FALSE)&gt;AK157,0,IF(IFERROR(VLOOKUP(AP$4,Transactions!$C$39:$N$42,8,FALSE),0)&gt;AK157,VLOOKUP(AP$4,Transactions!$C$5:$M$23,5,FALSE),VLOOKUP(AP$4,Transactions!$C$5:$M$23,5,FALSE)-IFERROR(VLOOKUP(AP$4,Transactions!$C$39:$N$42,5,FALSE),0)))</f>
        <v>3</v>
      </c>
      <c r="AR157" s="315">
        <f t="shared" si="234"/>
        <v>43313</v>
      </c>
      <c r="AS157" s="88">
        <f>VLOOKUP(AR157,'Price Data'!$B$4:$AD$1048576,MATCH(AW$4,'Price Data'!$B$2:$AE$2,0),FALSE)</f>
        <v>93.91</v>
      </c>
      <c r="AT157" s="5">
        <f t="shared" si="203"/>
        <v>93.91</v>
      </c>
      <c r="AU157" s="79"/>
      <c r="AV157" s="212">
        <f>IF(AT157&gt;0,(AT157+SUM(AU$11:AU157))/AS$6-1,"N/A")</f>
        <v>1.086497890295357E-2</v>
      </c>
      <c r="AW157" s="344">
        <f>IF(VLOOKUP(AW$4,Transactions!$C$5:$M$23,7,FALSE)&gt;AR157,0,IF(IFERROR(VLOOKUP(AW$4,Transactions!$C$39:$N$42,8,FALSE),0)&gt;AR157,VLOOKUP(AW$4,Transactions!$C$5:$M$23,5,FALSE),VLOOKUP(AW$4,Transactions!$C$5:$M$23,5,FALSE)-IFERROR(VLOOKUP(AW$4,Transactions!$C$39:$N$42,5,FALSE),0)))</f>
        <v>10</v>
      </c>
      <c r="AY157" s="315">
        <f t="shared" si="235"/>
        <v>43313</v>
      </c>
      <c r="AZ157" s="88">
        <f>VLOOKUP(AY157,'Price Data'!$B$4:$AD$1048576,MATCH(BD$4,'Price Data'!$B$2:$AE$2,0),FALSE)</f>
        <v>137.68</v>
      </c>
      <c r="BA157" s="5">
        <f t="shared" si="204"/>
        <v>137.68</v>
      </c>
      <c r="BB157" s="79"/>
      <c r="BC157" s="212">
        <f>IF(BA157&gt;0,(BA157+SUM(BB$11:BB157))/AZ$6-1,"N/A")</f>
        <v>0.18792062122519404</v>
      </c>
      <c r="BD157" s="344">
        <f>IF(VLOOKUP(BD$4,Transactions!$C$5:$M$23,7,FALSE)&gt;AY157,0,IF(IFERROR(VLOOKUP(BD$4,Transactions!$C$39:$N$42,8,FALSE),0)&gt;AY157,VLOOKUP(BD$4,Transactions!$C$5:$M$23,5,FALSE),VLOOKUP(BD$4,Transactions!$C$5:$M$23,5,FALSE)-IFERROR(VLOOKUP(BD$4,Transactions!$C$39:$N$42,5,FALSE),0)))</f>
        <v>9</v>
      </c>
      <c r="BF157" s="315">
        <f t="shared" si="236"/>
        <v>43313</v>
      </c>
      <c r="BG157" s="88">
        <f>VLOOKUP(BF157,'Price Data'!$B$4:$AD$1048576,MATCH(BK$4,'Price Data'!$B$2:$AE$2,0),FALSE)</f>
        <v>59.62</v>
      </c>
      <c r="BH157" s="5">
        <f t="shared" si="205"/>
        <v>59.62</v>
      </c>
      <c r="BI157" s="79"/>
      <c r="BJ157" s="212">
        <f>IF(BH157&gt;0,(BH157+SUM(BI$11:BI157))/BG$6-1,"N/A")</f>
        <v>-7.5065274151435712E-3</v>
      </c>
      <c r="BK157" s="344">
        <f>IF(VLOOKUP(BK$4,Transactions!$C$5:$M$23,7,FALSE)&gt;BF157,0,IF(IFERROR(VLOOKUP(BK$4,Transactions!$C$39:$N$42,8,FALSE),0)&gt;BF157,VLOOKUP(BK$4,Transactions!$C$5:$M$23,5,FALSE),VLOOKUP(BK$4,Transactions!$C$5:$M$23,5,FALSE)-IFERROR(VLOOKUP(BK$4,Transactions!$C$39:$N$42,5,FALSE),0)))</f>
        <v>10</v>
      </c>
      <c r="BM157" s="315">
        <f t="shared" si="237"/>
        <v>43313</v>
      </c>
      <c r="BN157" s="88">
        <f>VLOOKUP(BM157,'Price Data'!$B$4:$AD$1048576,MATCH(BR$4,'Price Data'!$B$2:$AE$2,0),FALSE)</f>
        <v>47.97</v>
      </c>
      <c r="BO157" s="5">
        <f t="shared" si="206"/>
        <v>47.97</v>
      </c>
      <c r="BP157" s="79"/>
      <c r="BQ157" s="212">
        <f>IF(BO157&gt;0,(BO157+SUM(BP$11:BP157))/BN$6-1,"N/A")</f>
        <v>-5.5751173708920243E-2</v>
      </c>
      <c r="BR157" s="344">
        <f>IF(VLOOKUP(BR$4,Transactions!$C$5:$M$23,7,FALSE)&gt;BM157,0,IF(IFERROR(VLOOKUP(BR$4,Transactions!$C$39:$N$42,8,FALSE),0)&gt;BM157,VLOOKUP(BR$4,Transactions!$C$5:$M$23,5,FALSE),VLOOKUP(BR$4,Transactions!$C$5:$M$23,5,FALSE)-IFERROR(VLOOKUP(BR$4,Transactions!$C$39:$N$42,5,FALSE),0)))</f>
        <v>12</v>
      </c>
      <c r="BT157" s="315">
        <f t="shared" si="238"/>
        <v>43313</v>
      </c>
      <c r="BU157" s="88">
        <f>VLOOKUP(BT157,'Price Data'!$B$4:$AD$1048576,MATCH(BY$4,'Price Data'!$B$2:$AE$2,0),FALSE)</f>
        <v>98.82</v>
      </c>
      <c r="BV157" s="5">
        <f t="shared" si="207"/>
        <v>98.82</v>
      </c>
      <c r="BW157" s="79"/>
      <c r="BX157" s="212">
        <f>IF(BV157&gt;0,(BV157+SUM(BW$11:BW157))/BU$6-1,"N/A")</f>
        <v>0.10045109472989333</v>
      </c>
      <c r="BY157" s="344">
        <f>IF(VLOOKUP(BY$4,Transactions!$C$5:$M$23,7,FALSE)&gt;BT157,0,IF(IFERROR(VLOOKUP(BY$4,Transactions!$C$39:$N$42,8,FALSE),0)&gt;BT157,VLOOKUP(BY$4,Transactions!$C$5:$M$23,5,FALSE),VLOOKUP(BY$4,Transactions!$C$5:$M$23,5,FALSE)-IFERROR(VLOOKUP(BY$4,Transactions!$C$39:$N$42,5,FALSE),0)))</f>
        <v>11</v>
      </c>
      <c r="CA157" s="315">
        <f t="shared" si="239"/>
        <v>43313</v>
      </c>
      <c r="CB157" s="88">
        <f>VLOOKUP(CA157,'Price Data'!$B$4:$AD$1048576,MATCH(CF$4,'Price Data'!$B$2:$AE$2,0),FALSE)</f>
        <v>208.46</v>
      </c>
      <c r="CC157" s="5">
        <f t="shared" si="208"/>
        <v>208.46</v>
      </c>
      <c r="CD157" s="79"/>
      <c r="CE157" s="212">
        <f>IF(CC157&gt;0,(CC157+SUM(CD$11:CD157))/CB$6-1,"N/A")</f>
        <v>-8.2469265432908889E-2</v>
      </c>
      <c r="CF157" s="344">
        <f>IF(VLOOKUP(CF$4,Transactions!$C$5:$M$23,7,FALSE)&gt;CA157,0,IF(IFERROR(VLOOKUP(CF$4,Transactions!$C$39:$N$42,8,FALSE),0)&gt;CA157,VLOOKUP(CF$4,Transactions!$C$5:$M$23,5,FALSE),VLOOKUP(CF$4,Transactions!$C$5:$M$23,5,FALSE)-IFERROR(VLOOKUP(CF$4,Transactions!$C$39:$N$42,5,FALSE),0)))</f>
        <v>6</v>
      </c>
      <c r="CH157" s="315">
        <f t="shared" si="240"/>
        <v>43313</v>
      </c>
      <c r="CI157" s="88">
        <f>VLOOKUP(CH157,'Price Data'!$B$4:$AD$1048576,MATCH(CM$4,'Price Data'!$B$2:$AE$2,0),FALSE)</f>
        <v>83.46</v>
      </c>
      <c r="CJ157" s="5">
        <f t="shared" si="209"/>
        <v>83.46</v>
      </c>
      <c r="CK157" s="79"/>
      <c r="CL157" s="212">
        <f>IF(CJ157&gt;0,(CJ157+SUM(CK$11:CK157))/CI$6-1,"N/A")</f>
        <v>0.13365933170334143</v>
      </c>
      <c r="CM157" s="344">
        <f>IF(VLOOKUP(CM$4,Transactions!$C$5:$M$23,7,FALSE)&gt;CH157,0,IF(IFERROR(VLOOKUP(CM$4,Transactions!$C$39:$N$42,8,FALSE),0)&gt;CH157,VLOOKUP(CM$4,Transactions!$C$5:$M$23,5,FALSE),VLOOKUP(CM$4,Transactions!$C$5:$M$23,5,FALSE)-IFERROR(VLOOKUP(CM$4,Transactions!$C$39:$N$42,5,FALSE),0)))</f>
        <v>19</v>
      </c>
      <c r="CO157" s="315">
        <f t="shared" si="241"/>
        <v>43313</v>
      </c>
      <c r="CP157" s="88">
        <f>VLOOKUP(CO157,'Price Data'!$B$4:$AD$1048576,MATCH(CT$4,'Price Data'!$B$2:$AE$2,0),FALSE)</f>
        <v>131.96</v>
      </c>
      <c r="CQ157" s="5">
        <f t="shared" si="210"/>
        <v>131.96</v>
      </c>
      <c r="CR157" s="79"/>
      <c r="CS157" s="212">
        <f>IF(CQ157&gt;0,(CQ157+SUM(CR$11:CR157))/CP$6-1,"N/A")</f>
        <v>0.17977928088287642</v>
      </c>
      <c r="CT157" s="344">
        <f>IF(VLOOKUP(CT$4,Transactions!$C$5:$M$23,7,FALSE)&gt;CO157,0,IF(IFERROR(VLOOKUP(CT$4,Transactions!$C$39:$N$42,8,FALSE),0)&gt;CO157,VLOOKUP(CT$4,Transactions!$C$5:$M$23,5,FALSE),VLOOKUP(CT$4,Transactions!$C$5:$M$23,5,FALSE)-IFERROR(VLOOKUP(CT$4,Transactions!$C$39:$N$42,5,FALSE),0)))</f>
        <v>7</v>
      </c>
      <c r="CV157" s="315">
        <f t="shared" si="242"/>
        <v>43313</v>
      </c>
      <c r="CW157" s="88">
        <f>VLOOKUP(CV157,'Price Data'!$B$4:$AD$1048576,MATCH(DA$4,'Price Data'!$B$2:$AE$2,0),FALSE)</f>
        <v>204.65</v>
      </c>
      <c r="CX157" s="5">
        <f t="shared" si="211"/>
        <v>204.65</v>
      </c>
      <c r="CY157" s="79"/>
      <c r="CZ157" s="212">
        <f>IF(CX157&gt;0,(CX157+SUM(CY$11:CY157))/CW$6-1,"N/A")</f>
        <v>9.2456541385359525E-2</v>
      </c>
      <c r="DA157" s="344">
        <f>IF(VLOOKUP(DA$4,Transactions!$C$5:$M$23,7,FALSE)&gt;CV157,0,IF(IFERROR(VLOOKUP(DA$4,Transactions!$C$39:$N$42,8,FALSE),0)&gt;CV157,VLOOKUP(DA$4,Transactions!$C$5:$M$23,5,FALSE),VLOOKUP(DA$4,Transactions!$C$5:$M$23,5,FALSE)-IFERROR(VLOOKUP(DA$4,Transactions!$C$39:$N$42,5,FALSE),0)))</f>
        <v>9.4038062835574934</v>
      </c>
      <c r="DC157" s="315">
        <f t="shared" si="243"/>
        <v>43313</v>
      </c>
      <c r="DD157" s="88">
        <f>VLOOKUP(DC157,'Price Data'!$B$4:$AD$1048576,MATCH(DH$4,'Price Data'!$B$2:$AE$2,0),FALSE)</f>
        <v>166.87</v>
      </c>
      <c r="DE157" s="5">
        <f t="shared" si="212"/>
        <v>166.87</v>
      </c>
      <c r="DF157" s="79"/>
      <c r="DG157" s="212">
        <f>IF(DE157&gt;0,(DE157+SUM(DF$11:DF157))/DD$6-1,"N/A")</f>
        <v>6.3102990453309804E-2</v>
      </c>
      <c r="DH157" s="344">
        <f>IF(VLOOKUP(DH$4,Transactions!$C$5:$M$23,7,FALSE)&gt;DC157,0,IF(IFERROR(VLOOKUP(DH$4,Transactions!$C$39:$N$42,8,FALSE),0)&gt;DC157,VLOOKUP(DH$4,Transactions!$C$5:$M$23,5,FALSE),VLOOKUP(DH$4,Transactions!$C$5:$M$23,5,FALSE)-IFERROR(VLOOKUP(DH$4,Transactions!$C$39:$N$42,5,FALSE),0)))</f>
        <v>17.508490526540918</v>
      </c>
      <c r="DJ157" s="315">
        <f t="shared" si="244"/>
        <v>43313</v>
      </c>
      <c r="DK157" s="88">
        <f>VLOOKUP(DJ157,'Price Data'!$B$4:$AD$1048576,MATCH(DO$4,'Price Data'!$B$2:$AE$2,0),FALSE)</f>
        <v>241.1</v>
      </c>
      <c r="DL157" s="5">
        <f t="shared" si="213"/>
        <v>241.1</v>
      </c>
      <c r="DN157" s="212">
        <f>IF(DL157&gt;0,(DL157+SUM(DM$11:DM157))/DK$6-1,"N/A")</f>
        <v>-2.9019199166299248E-2</v>
      </c>
      <c r="DO157" s="344">
        <f>IF(VLOOKUP(DO$4,Transactions!$C$5:$M$23,7,FALSE)&gt;DJ157,0,IF(IFERROR(VLOOKUP(DO$4,Transactions!$C$39:$N$42,8,FALSE),0)&gt;DJ157,VLOOKUP(DO$4,Transactions!$C$5:$M$23,5,FALSE),VLOOKUP(DO$4,Transactions!$C$5:$M$23,5,FALSE)-IFERROR(VLOOKUP(DO$4,Transactions!$C$39:$N$42,5,FALSE),0)))</f>
        <v>8</v>
      </c>
      <c r="DQ157" s="315">
        <f t="shared" si="245"/>
        <v>43313</v>
      </c>
      <c r="DR157" s="88">
        <f>VLOOKUP(DQ157,'Price Data'!$B$4:$AD$1048576,MATCH(DV$4,'Price Data'!$B$2:$AE$2,0),FALSE)</f>
        <v>106.28</v>
      </c>
      <c r="DS157" s="5">
        <f t="shared" si="214"/>
        <v>106.28</v>
      </c>
      <c r="DT157" s="79"/>
      <c r="DU157" s="212">
        <f>IF(DS157&gt;0,(DS157+SUM(DT$11:DT157))/DR$6-1,"N/A")</f>
        <v>0.25227963525835873</v>
      </c>
      <c r="DV157" s="344">
        <f>IF(VLOOKUP(DV$4,Transactions!$C$5:$M$23,7,FALSE)&gt;DQ157,0,IF(IFERROR(VLOOKUP(DV$4,Transactions!$C$39:$N$42,8,FALSE),0)&gt;DQ157,VLOOKUP(DV$4,Transactions!$C$5:$M$23,5,FALSE),VLOOKUP(DV$4,Transactions!$C$5:$M$23,5,FALSE)-IFERROR(VLOOKUP(DV$4,Transactions!$C$39:$N$42,5,FALSE),0)))</f>
        <v>10</v>
      </c>
      <c r="DX157" s="315">
        <f t="shared" si="246"/>
        <v>43313</v>
      </c>
      <c r="DY157" s="88">
        <f>VLOOKUP(DX157,'Price Data'!$B$4:$AD$1048576,MATCH(EC$4,'Price Data'!$B$2:$AE$2,0),FALSE)</f>
        <v>77.540000000000006</v>
      </c>
      <c r="DZ157" s="5">
        <f t="shared" si="215"/>
        <v>0</v>
      </c>
      <c r="EA157" s="79"/>
      <c r="EB157" s="212" t="str">
        <f>IF(DZ157&gt;0,(DZ157+SUM(EA$11:EA157))/DY$6-1,"N/A")</f>
        <v>N/A</v>
      </c>
      <c r="EC157" s="344">
        <f>IF(VLOOKUP(EC$4,Transactions!$C$5:$M$23,7,FALSE)&gt;DX157,0,IF(IFERROR(VLOOKUP(EC$4,Transactions!$C$39:$N$42,8,FALSE),0)&gt;DX157,VLOOKUP(EC$4,Transactions!$C$5:$M$23,5,FALSE),VLOOKUP(EC$4,Transactions!$C$5:$M$23,5,FALSE)-IFERROR(VLOOKUP(EC$4,Transactions!$C$39:$N$42,5,FALSE),0)))</f>
        <v>0</v>
      </c>
      <c r="EF157" s="315">
        <f t="shared" si="247"/>
        <v>43313</v>
      </c>
      <c r="EG157" s="88">
        <f>VLOOKUP(EF157,'Price Data'!$B$4:$AD$1048576,MATCH(EK$4,'Price Data'!$B$2:$AE$2,0),FALSE)</f>
        <v>10.77</v>
      </c>
      <c r="EH157" s="5">
        <f t="shared" si="216"/>
        <v>10.77</v>
      </c>
      <c r="EI157" s="79"/>
      <c r="EJ157" s="212">
        <f>IF(EH157&gt;0,(EH157+SUM(EI$11:EI157))/EG$6-1,"N/A")</f>
        <v>5.3903345724906071E-3</v>
      </c>
      <c r="EK157" s="344">
        <f>IF(VLOOKUP(EK$4,Transactions!$C$26:$M$34,7,FALSE)&gt;EF157,0,IF(IFERROR(VLOOKUP(EK$4,Transactions!$C$45:$N194,8,FALSE),0)&gt;EF157,VLOOKUP(EK$4,Transactions!$C$26:$M$34,5,FALSE),VLOOKUP(EK$4,Transactions!$C$26:$M$34,5,FALSE)-IFERROR(VLOOKUP(EK$4,Transactions!$C$45:$N$47,5,FALSE),0)))</f>
        <v>181.2267657992565</v>
      </c>
      <c r="EM157" s="315">
        <f t="shared" si="248"/>
        <v>43313</v>
      </c>
      <c r="EN157" s="88">
        <f>VLOOKUP(EM157,'Price Data'!$B$4:$AD$1048576,MATCH(ER$4,'Price Data'!$B$2:$AE$2,0),FALSE)</f>
        <v>85.83</v>
      </c>
      <c r="EO157" s="5">
        <f t="shared" si="217"/>
        <v>85.83</v>
      </c>
      <c r="EP157" s="79"/>
      <c r="EQ157" s="212">
        <f>IF(EO157&gt;0,(EO157+SUM(EP$11:EP157))/EN$6-1,"N/A")</f>
        <v>8.6408434563371994E-3</v>
      </c>
      <c r="ER157" s="344">
        <f>IF(VLOOKUP(ER$4,Transactions!$C$26:$M$34,7,FALSE)&gt;EM157,0,IF(IFERROR(VLOOKUP(ER$4,Transactions!$C$45:$N194,8,FALSE),0)&gt;EM157,VLOOKUP(ER$4,Transactions!$C$26:$M$34,5,FALSE),VLOOKUP(ER$4,Transactions!$C$26:$M$34,5,FALSE)-IFERROR(VLOOKUP(ER$4,Transactions!$C$45:$N$47,5,FALSE),0)))</f>
        <v>0</v>
      </c>
      <c r="ET157" s="315">
        <f t="shared" si="249"/>
        <v>43313</v>
      </c>
      <c r="EU157" s="88">
        <f>VLOOKUP(ET157,'Price Data'!$B$4:$AD$1048576,MATCH(EY$4,'Price Data'!$B$2:$AE$2,0),FALSE)</f>
        <v>83.55</v>
      </c>
      <c r="EV157" s="5">
        <f t="shared" si="218"/>
        <v>83.55</v>
      </c>
      <c r="EW157" s="79"/>
      <c r="EX157" s="212">
        <f>IF(EV157&gt;0,(EV157+SUM(EW$11:EW157))/EU$6-1,"N/A")</f>
        <v>-2.7405881679826161E-2</v>
      </c>
      <c r="EY157" s="344">
        <f>IF(VLOOKUP(EY$4,Transactions!$C$26:$M$34,7,FALSE)&gt;ET157,0,IF(IFERROR(VLOOKUP(EY$4,Transactions!$C$45:$N194,8,FALSE),0)&gt;ET157,VLOOKUP(EY$4,Transactions!$C$26:$M$34,5,FALSE),VLOOKUP(EY$4,Transactions!$C$26:$M$34,5,FALSE)-IFERROR(VLOOKUP(EY$4,Transactions!$C$45:$N$47,5,FALSE),0)))</f>
        <v>12.608879734523402</v>
      </c>
      <c r="FA157" s="315">
        <f t="shared" si="250"/>
        <v>43313</v>
      </c>
      <c r="FB157" s="88">
        <f>VLOOKUP(FA157,'Price Data'!$B$4:$AD$1048576,MATCH(FF$4,'Price Data'!$B$2:$AE$2,0),FALSE)</f>
        <v>49.7</v>
      </c>
      <c r="FC157" s="5">
        <f t="shared" si="219"/>
        <v>49.7</v>
      </c>
      <c r="FD157" s="79"/>
      <c r="FE157" s="212">
        <f>IF(FC157&gt;0,(FC157+SUM(FD$11:FD157))/FB$6-1,"N/A")</f>
        <v>-1.757362980300381E-2</v>
      </c>
      <c r="FF157" s="344">
        <f>IF(VLOOKUP(FF$4,Transactions!$C$26:$M$34,7,FALSE)&gt;FA157,0,IF(IFERROR(VLOOKUP(FF$4,Transactions!$C$45:$N194,8,FALSE),0)&gt;FA157,VLOOKUP(FF$4,Transactions!$C$26:$M$34,5,FALSE),VLOOKUP(FF$4,Transactions!$C$26:$M$34,5,FALSE)-IFERROR(VLOOKUP(FF$4,Transactions!$C$45:$N$47,5,FALSE),0)))</f>
        <v>20.356738833625901</v>
      </c>
      <c r="FH157" s="315">
        <f t="shared" si="251"/>
        <v>43313</v>
      </c>
      <c r="FI157" s="88">
        <f>VLOOKUP(FH157,'Price Data'!$B$4:$AD$1048576,MATCH(FM$4,'Price Data'!$B$2:$AE$2,0),FALSE)</f>
        <v>23.95</v>
      </c>
      <c r="FJ157" s="5">
        <f t="shared" si="220"/>
        <v>23.95</v>
      </c>
      <c r="FK157" s="79"/>
      <c r="FL157" s="212">
        <f>IF(FJ157&gt;0,(FJ157+SUM(FK$11:FK157))/FI$6-1,"N/A")</f>
        <v>-3.0800821355236874E-3</v>
      </c>
      <c r="FM157" s="344">
        <f>IF(VLOOKUP(FM$4,Transactions!$C$26:$M$34,7,FALSE)&gt;FH157,0,IF(IFERROR(VLOOKUP(FM$4,Transactions!$C$45:$N194,8,FALSE),0)&gt;FH157,VLOOKUP(FM$4,Transactions!$C$26:$M$34,5,FALSE),VLOOKUP(FM$4,Transactions!$C$26:$M$34,5,FALSE)-IFERROR(VLOOKUP(FM$4,Transactions!$C$45:$N$47,5,FALSE),0)))</f>
        <v>64.516221765913755</v>
      </c>
      <c r="FO157" s="315">
        <f t="shared" si="252"/>
        <v>43313</v>
      </c>
      <c r="FP157" s="88">
        <f>VLOOKUP(FO157,'Price Data'!$B$4:$AD$1048576,MATCH(FT$4,'Price Data'!$B$2:$AE$2,0),FALSE)</f>
        <v>101.34</v>
      </c>
      <c r="FQ157" s="5">
        <f t="shared" si="221"/>
        <v>101.34</v>
      </c>
      <c r="FR157" s="79"/>
      <c r="FS157" s="212">
        <f>IF(FQ157&gt;0,(FQ157+SUM(FR$11:FR157))/FP$6-1,"N/A")</f>
        <v>-2.9790660225442744E-2</v>
      </c>
      <c r="FT157" s="344">
        <f>IF(VLOOKUP(FT$4,Transactions!$C$26:$M$34,7,FALSE)&gt;FO157,0,IF(IFERROR(VLOOKUP(FT$4,Transactions!$C$45:$N194,8,FALSE),0)&gt;FO157,VLOOKUP(FT$4,Transactions!$C$26:$M$34,5,FALSE),VLOOKUP(FT$4,Transactions!$C$26:$M$34,5,FALSE)-IFERROR(VLOOKUP(FT$4,Transactions!$C$45:$N$47,5,FALSE),0)))</f>
        <v>4.6685611442644692</v>
      </c>
      <c r="FV157" s="315">
        <f t="shared" si="253"/>
        <v>43313</v>
      </c>
      <c r="FW157" s="88">
        <f>VLOOKUP(FV157,'Price Data'!$B$4:$AD$1048576,MATCH(GA$4,'Price Data'!$B$2:$AE$2,0),FALSE)</f>
        <v>108.16</v>
      </c>
      <c r="FX157" s="5">
        <f t="shared" si="222"/>
        <v>0</v>
      </c>
      <c r="FY157" s="79"/>
      <c r="FZ157" s="212" t="str">
        <f>IF(FX157&gt;0,(FX157+SUM(FY$11:FY157))/FW$6-1,"N/A")</f>
        <v>N/A</v>
      </c>
      <c r="GA157" s="344">
        <f>IF(VLOOKUP(GA$4,Transactions!$C$26:$M$34,7,FALSE)&gt;FV157,0,IF(IFERROR(VLOOKUP(GA$4,Transactions!$C$45:$N194,8,FALSE),0)&gt;FV157,VLOOKUP(GA$4,Transactions!$C$26:$M$34,5,FALSE),VLOOKUP(GA$4,Transactions!$C$26:$M$34,5,FALSE)-IFERROR(VLOOKUP(GA$4,Transactions!$C$45:$N$47,5,FALSE),0)))</f>
        <v>0</v>
      </c>
      <c r="GD157" s="315">
        <f t="shared" si="254"/>
        <v>43313</v>
      </c>
      <c r="GE157" s="88">
        <f>VLOOKUP(GD157,'Price Data'!$B$4:$AD$1048576,MATCH(GI$4,'Price Data'!$B$2:$AE$2,0),FALSE)</f>
        <v>1669.404</v>
      </c>
      <c r="GF157" s="5">
        <f t="shared" si="223"/>
        <v>1669.404</v>
      </c>
      <c r="GH157" s="212">
        <f>IF(GF157&gt;0,(GF157+SUM(GG$11:GG157))/GE$6-1,"N/A")</f>
        <v>5.4735684906840554E-2</v>
      </c>
      <c r="GI157" s="374">
        <v>0.5</v>
      </c>
      <c r="GK157" s="315">
        <f t="shared" si="255"/>
        <v>43313</v>
      </c>
      <c r="GL157" s="88">
        <f>VLOOKUP(GK157,'Price Data'!$B$4:$AD$1048576,MATCH(GP$4,'Price Data'!$B$2:$AE$2,0),FALSE)</f>
        <v>2149.36</v>
      </c>
      <c r="GM157" s="5">
        <f t="shared" si="226"/>
        <v>2149.36</v>
      </c>
      <c r="GN157" s="79"/>
      <c r="GO157" s="212">
        <f>IF(GM157&gt;0,(GM157+SUM(GN$11:GN157))/GL$6-1,"N/A")</f>
        <v>2.1826047683567662E-2</v>
      </c>
      <c r="GP157" s="374">
        <v>0.2</v>
      </c>
      <c r="GR157" s="315">
        <f t="shared" si="256"/>
        <v>43313</v>
      </c>
      <c r="GS157" s="88">
        <f>VLOOKUP(GR157,'Price Data'!$B$4:$AD$1048576,MATCH(GW$4,'Price Data'!$B$2:$AE$2,0),FALSE)</f>
        <v>2009.79</v>
      </c>
      <c r="GT157" s="5">
        <f t="shared" si="224"/>
        <v>2009.79</v>
      </c>
      <c r="GV157" s="212">
        <f>IF(GT157&gt;0,(GT157+SUM(GU$11:GU157))/GS$6-1,"N/A")</f>
        <v>-1.7875555251494091E-2</v>
      </c>
      <c r="GW157" s="374">
        <v>0.3</v>
      </c>
    </row>
    <row r="158" spans="1:205" x14ac:dyDescent="0.25">
      <c r="A158">
        <v>148</v>
      </c>
      <c r="B158" s="315">
        <f>'Price Data'!B152</f>
        <v>43314</v>
      </c>
      <c r="C158" s="200">
        <f t="shared" si="257"/>
        <v>21816.666235868361</v>
      </c>
      <c r="D158" s="200">
        <f t="shared" si="227"/>
        <v>0</v>
      </c>
      <c r="E158" s="200">
        <f t="shared" si="198"/>
        <v>6039.0750575104039</v>
      </c>
      <c r="F158" s="200">
        <f t="shared" si="228"/>
        <v>0</v>
      </c>
      <c r="I158" s="315">
        <f t="shared" si="229"/>
        <v>43314</v>
      </c>
      <c r="J158" s="88">
        <f>VLOOKUP(I158,'Price Data'!$B$4:$AD$1048576,MATCH(N$4,'Price Data'!$B$2:$AE$2,0),FALSE)</f>
        <v>63.78</v>
      </c>
      <c r="K158" s="5">
        <f t="shared" si="225"/>
        <v>63.78</v>
      </c>
      <c r="M158" s="212">
        <f>IF(K158&gt;0,(K158+SUM(L$11:L158))/J$6-1,"N/A")</f>
        <v>-4.075800872311619E-2</v>
      </c>
      <c r="N158" s="344">
        <f>IF(VLOOKUP(N$4,Transactions!$C$5:$M$23,7,FALSE)&gt;I158,0,IF(IFERROR(VLOOKUP(N$4,Transactions!$C$39:$N$42,8,FALSE),0)&gt;I158,VLOOKUP(N$4,Transactions!$C$5:$M$23,5,FALSE),VLOOKUP(N$4,Transactions!$C$5:$M$23,5,FALSE)-IFERROR(VLOOKUP(N$4,Transactions!$C$39:$N$42,5,FALSE),0)))</f>
        <v>10</v>
      </c>
      <c r="P158" s="315">
        <f t="shared" si="230"/>
        <v>43314</v>
      </c>
      <c r="Q158" s="88">
        <f>VLOOKUP(P158,'Price Data'!$B$4:$AD$1048576,MATCH(U$4,'Price Data'!$B$2:$AE$2,0),FALSE)</f>
        <v>58.73</v>
      </c>
      <c r="R158" s="5">
        <f t="shared" si="199"/>
        <v>58.73</v>
      </c>
      <c r="T158" s="212">
        <f>IF(R158&gt;0,(R158+SUM(S$11:S158))/Q$6-1,"N/A")</f>
        <v>3.9823788546255567E-2</v>
      </c>
      <c r="U158" s="344">
        <f>IF(VLOOKUP(U$4,Transactions!$C$5:$M$23,7,FALSE)&gt;P158,0,IF(IFERROR(VLOOKUP(U$4,Transactions!$C$39:$N$42,8,FALSE),0)&gt;P158,VLOOKUP(U$4,Transactions!$C$5:$M$23,5,FALSE),VLOOKUP(U$4,Transactions!$C$5:$M$23,5,FALSE)-IFERROR(VLOOKUP(U$4,Transactions!$C$39:$N$42,5,FALSE),0)))</f>
        <v>20</v>
      </c>
      <c r="W158" s="315">
        <f t="shared" si="231"/>
        <v>43314</v>
      </c>
      <c r="X158" s="88">
        <f>VLOOKUP(W158,'Price Data'!$B$4:$AD$1048576,MATCH(AB$4,'Price Data'!$B$2:$AE$2,0),FALSE)</f>
        <v>112.75</v>
      </c>
      <c r="Y158" s="5">
        <f t="shared" si="200"/>
        <v>112.75</v>
      </c>
      <c r="Z158" s="79"/>
      <c r="AA158" s="212">
        <f>IF(Y158&gt;0,(Y158+SUM(Z$11:Z158))/X$6-1,"N/A")</f>
        <v>0.12677313758555697</v>
      </c>
      <c r="AB158" s="344">
        <f>IF(VLOOKUP(AB$4,Transactions!$C$5:$M$23,7,FALSE)&gt;W158,0,IF(IFERROR(VLOOKUP(AB$4,Transactions!$C$39:$N$42,8,FALSE),0)&gt;W158,VLOOKUP(AB$4,Transactions!$C$5:$M$23,5,FALSE),VLOOKUP(AB$4,Transactions!$C$5:$M$23,5,FALSE)-IFERROR(VLOOKUP(AB$4,Transactions!$C$39:$N$42,5,FALSE),0)))</f>
        <v>12</v>
      </c>
      <c r="AD158" s="315">
        <f t="shared" si="232"/>
        <v>43314</v>
      </c>
      <c r="AE158" s="88">
        <f>VLOOKUP(AD158,'Price Data'!$B$4:$AD$1048576,MATCH(AI$4,'Price Data'!$B$2:$AE$2,0),FALSE)</f>
        <v>57.55</v>
      </c>
      <c r="AF158" s="5">
        <f t="shared" si="201"/>
        <v>57.55</v>
      </c>
      <c r="AG158" s="79"/>
      <c r="AH158" s="212">
        <f>IF(AF158&gt;0,(AF158+SUM(AG$11:AG158))/AE$6-1,"N/A")</f>
        <v>-0.20677361853832454</v>
      </c>
      <c r="AI158" s="344">
        <f>IF(VLOOKUP(AI$4,Transactions!$C$5:$M$23,7,FALSE)&gt;AD158,0,IF(IFERROR(VLOOKUP(AI$4,Transactions!$C$39:$N$42,8,FALSE),0)&gt;AD158,VLOOKUP(AI$4,Transactions!$C$5:$M$23,5,FALSE),VLOOKUP(AI$4,Transactions!$C$5:$M$23,5,FALSE)-IFERROR(VLOOKUP(AI$4,Transactions!$C$39:$N$42,5,FALSE),0)))</f>
        <v>16</v>
      </c>
      <c r="AK158" s="315">
        <f t="shared" si="233"/>
        <v>43314</v>
      </c>
      <c r="AL158" s="88">
        <f>VLOOKUP(AK158,'Price Data'!$B$4:$AD$1048576,MATCH(AP$4,'Price Data'!$B$2:$AE$2,0),FALSE)</f>
        <v>521.9</v>
      </c>
      <c r="AM158" s="5">
        <f t="shared" si="202"/>
        <v>521.9</v>
      </c>
      <c r="AN158" s="79"/>
      <c r="AO158" s="212">
        <f>IF(AM158&gt;0,(AM158+SUM(AN$11:AN158))/AL$6-1,"N/A")</f>
        <v>0.25197908170608829</v>
      </c>
      <c r="AP158" s="344">
        <f>IF(VLOOKUP(AP$4,Transactions!$C$5:$M$23,7,FALSE)&gt;AK158,0,IF(IFERROR(VLOOKUP(AP$4,Transactions!$C$39:$N$42,8,FALSE),0)&gt;AK158,VLOOKUP(AP$4,Transactions!$C$5:$M$23,5,FALSE),VLOOKUP(AP$4,Transactions!$C$5:$M$23,5,FALSE)-IFERROR(VLOOKUP(AP$4,Transactions!$C$39:$N$42,5,FALSE),0)))</f>
        <v>3</v>
      </c>
      <c r="AR158" s="315">
        <f t="shared" si="234"/>
        <v>43314</v>
      </c>
      <c r="AS158" s="88">
        <f>VLOOKUP(AR158,'Price Data'!$B$4:$AD$1048576,MATCH(AW$4,'Price Data'!$B$2:$AE$2,0),FALSE)</f>
        <v>95.12</v>
      </c>
      <c r="AT158" s="5">
        <f t="shared" si="203"/>
        <v>95.12</v>
      </c>
      <c r="AU158" s="79"/>
      <c r="AV158" s="212">
        <f>IF(AT158&gt;0,(AT158+SUM(AU$11:AU158))/AS$6-1,"N/A")</f>
        <v>2.3628691983122563E-2</v>
      </c>
      <c r="AW158" s="344">
        <f>IF(VLOOKUP(AW$4,Transactions!$C$5:$M$23,7,FALSE)&gt;AR158,0,IF(IFERROR(VLOOKUP(AW$4,Transactions!$C$39:$N$42,8,FALSE),0)&gt;AR158,VLOOKUP(AW$4,Transactions!$C$5:$M$23,5,FALSE),VLOOKUP(AW$4,Transactions!$C$5:$M$23,5,FALSE)-IFERROR(VLOOKUP(AW$4,Transactions!$C$39:$N$42,5,FALSE),0)))</f>
        <v>10</v>
      </c>
      <c r="AY158" s="315">
        <f t="shared" si="235"/>
        <v>43314</v>
      </c>
      <c r="AZ158" s="88">
        <f>VLOOKUP(AY158,'Price Data'!$B$4:$AD$1048576,MATCH(BD$4,'Price Data'!$B$2:$AE$2,0),FALSE)</f>
        <v>141.13999999999999</v>
      </c>
      <c r="BA158" s="5">
        <f t="shared" si="204"/>
        <v>141.13999999999999</v>
      </c>
      <c r="BB158" s="79"/>
      <c r="BC158" s="212">
        <f>IF(BA158&gt;0,(BA158+SUM(BB$11:BB158))/AZ$6-1,"N/A")</f>
        <v>0.21777394305435704</v>
      </c>
      <c r="BD158" s="344">
        <f>IF(VLOOKUP(BD$4,Transactions!$C$5:$M$23,7,FALSE)&gt;AY158,0,IF(IFERROR(VLOOKUP(BD$4,Transactions!$C$39:$N$42,8,FALSE),0)&gt;AY158,VLOOKUP(BD$4,Transactions!$C$5:$M$23,5,FALSE),VLOOKUP(BD$4,Transactions!$C$5:$M$23,5,FALSE)-IFERROR(VLOOKUP(BD$4,Transactions!$C$39:$N$42,5,FALSE),0)))</f>
        <v>9</v>
      </c>
      <c r="BF158" s="315">
        <f t="shared" si="236"/>
        <v>43314</v>
      </c>
      <c r="BG158" s="88">
        <f>VLOOKUP(BF158,'Price Data'!$B$4:$AD$1048576,MATCH(BK$4,'Price Data'!$B$2:$AE$2,0),FALSE)</f>
        <v>59.27</v>
      </c>
      <c r="BH158" s="5">
        <f t="shared" si="205"/>
        <v>59.27</v>
      </c>
      <c r="BI158" s="79"/>
      <c r="BJ158" s="212">
        <f>IF(BH158&gt;0,(BH158+SUM(BI$11:BI158))/BG$6-1,"N/A")</f>
        <v>-1.3218015665796279E-2</v>
      </c>
      <c r="BK158" s="344">
        <f>IF(VLOOKUP(BK$4,Transactions!$C$5:$M$23,7,FALSE)&gt;BF158,0,IF(IFERROR(VLOOKUP(BK$4,Transactions!$C$39:$N$42,8,FALSE),0)&gt;BF158,VLOOKUP(BK$4,Transactions!$C$5:$M$23,5,FALSE),VLOOKUP(BK$4,Transactions!$C$5:$M$23,5,FALSE)-IFERROR(VLOOKUP(BK$4,Transactions!$C$39:$N$42,5,FALSE),0)))</f>
        <v>10</v>
      </c>
      <c r="BM158" s="315">
        <f t="shared" si="237"/>
        <v>43314</v>
      </c>
      <c r="BN158" s="88">
        <f>VLOOKUP(BM158,'Price Data'!$B$4:$AD$1048576,MATCH(BR$4,'Price Data'!$B$2:$AE$2,0),FALSE)</f>
        <v>48.11</v>
      </c>
      <c r="BO158" s="5">
        <f t="shared" si="206"/>
        <v>48.11</v>
      </c>
      <c r="BP158" s="79"/>
      <c r="BQ158" s="212">
        <f>IF(BO158&gt;0,(BO158+SUM(BP$11:BP158))/BN$6-1,"N/A")</f>
        <v>-5.3012519561815408E-2</v>
      </c>
      <c r="BR158" s="344">
        <f>IF(VLOOKUP(BR$4,Transactions!$C$5:$M$23,7,FALSE)&gt;BM158,0,IF(IFERROR(VLOOKUP(BR$4,Transactions!$C$39:$N$42,8,FALSE),0)&gt;BM158,VLOOKUP(BR$4,Transactions!$C$5:$M$23,5,FALSE),VLOOKUP(BR$4,Transactions!$C$5:$M$23,5,FALSE)-IFERROR(VLOOKUP(BR$4,Transactions!$C$39:$N$42,5,FALSE),0)))</f>
        <v>12</v>
      </c>
      <c r="BT158" s="315">
        <f t="shared" si="238"/>
        <v>43314</v>
      </c>
      <c r="BU158" s="88">
        <f>VLOOKUP(BT158,'Price Data'!$B$4:$AD$1048576,MATCH(BY$4,'Price Data'!$B$2:$AE$2,0),FALSE)</f>
        <v>98.66</v>
      </c>
      <c r="BV158" s="5">
        <f t="shared" si="207"/>
        <v>98.66</v>
      </c>
      <c r="BW158" s="79"/>
      <c r="BX158" s="212">
        <f>IF(BV158&gt;0,(BV158+SUM(BW$11:BW158))/BU$6-1,"N/A")</f>
        <v>9.8690725052261064E-2</v>
      </c>
      <c r="BY158" s="344">
        <f>IF(VLOOKUP(BY$4,Transactions!$C$5:$M$23,7,FALSE)&gt;BT158,0,IF(IFERROR(VLOOKUP(BY$4,Transactions!$C$39:$N$42,8,FALSE),0)&gt;BT158,VLOOKUP(BY$4,Transactions!$C$5:$M$23,5,FALSE),VLOOKUP(BY$4,Transactions!$C$5:$M$23,5,FALSE)-IFERROR(VLOOKUP(BY$4,Transactions!$C$39:$N$42,5,FALSE),0)))</f>
        <v>11</v>
      </c>
      <c r="CA158" s="315">
        <f t="shared" si="239"/>
        <v>43314</v>
      </c>
      <c r="CB158" s="88">
        <f>VLOOKUP(CA158,'Price Data'!$B$4:$AD$1048576,MATCH(CF$4,'Price Data'!$B$2:$AE$2,0),FALSE)</f>
        <v>207.94</v>
      </c>
      <c r="CC158" s="5">
        <f t="shared" si="208"/>
        <v>207.94</v>
      </c>
      <c r="CD158" s="79"/>
      <c r="CE158" s="212">
        <f>IF(CC158&gt;0,(CC158+SUM(CD$11:CD158))/CB$6-1,"N/A")</f>
        <v>-8.47442796517478E-2</v>
      </c>
      <c r="CF158" s="344">
        <f>IF(VLOOKUP(CF$4,Transactions!$C$5:$M$23,7,FALSE)&gt;CA158,0,IF(IFERROR(VLOOKUP(CF$4,Transactions!$C$39:$N$42,8,FALSE),0)&gt;CA158,VLOOKUP(CF$4,Transactions!$C$5:$M$23,5,FALSE),VLOOKUP(CF$4,Transactions!$C$5:$M$23,5,FALSE)-IFERROR(VLOOKUP(CF$4,Transactions!$C$39:$N$42,5,FALSE),0)))</f>
        <v>6</v>
      </c>
      <c r="CH158" s="315">
        <f t="shared" si="240"/>
        <v>43314</v>
      </c>
      <c r="CI158" s="88">
        <f>VLOOKUP(CH158,'Price Data'!$B$4:$AD$1048576,MATCH(CM$4,'Price Data'!$B$2:$AE$2,0),FALSE)</f>
        <v>85.53</v>
      </c>
      <c r="CJ158" s="5">
        <f t="shared" si="209"/>
        <v>85.53</v>
      </c>
      <c r="CK158" s="79"/>
      <c r="CL158" s="212">
        <f>IF(CJ158&gt;0,(CJ158+SUM(CK$11:CK158))/CI$6-1,"N/A")</f>
        <v>0.16177669111654436</v>
      </c>
      <c r="CM158" s="344">
        <f>IF(VLOOKUP(CM$4,Transactions!$C$5:$M$23,7,FALSE)&gt;CH158,0,IF(IFERROR(VLOOKUP(CM$4,Transactions!$C$39:$N$42,8,FALSE),0)&gt;CH158,VLOOKUP(CM$4,Transactions!$C$5:$M$23,5,FALSE),VLOOKUP(CM$4,Transactions!$C$5:$M$23,5,FALSE)-IFERROR(VLOOKUP(CM$4,Transactions!$C$39:$N$42,5,FALSE),0)))</f>
        <v>19</v>
      </c>
      <c r="CO158" s="315">
        <f t="shared" si="241"/>
        <v>43314</v>
      </c>
      <c r="CP158" s="88">
        <f>VLOOKUP(CO158,'Price Data'!$B$4:$AD$1048576,MATCH(CT$4,'Price Data'!$B$2:$AE$2,0),FALSE)</f>
        <v>135.63</v>
      </c>
      <c r="CQ158" s="5">
        <f t="shared" si="210"/>
        <v>135.63</v>
      </c>
      <c r="CR158" s="79"/>
      <c r="CS158" s="212">
        <f>IF(CQ158&gt;0,(CQ158+SUM(CR$11:CR158))/CP$6-1,"N/A")</f>
        <v>0.2124421502313989</v>
      </c>
      <c r="CT158" s="344">
        <f>IF(VLOOKUP(CT$4,Transactions!$C$5:$M$23,7,FALSE)&gt;CO158,0,IF(IFERROR(VLOOKUP(CT$4,Transactions!$C$39:$N$42,8,FALSE),0)&gt;CO158,VLOOKUP(CT$4,Transactions!$C$5:$M$23,5,FALSE),VLOOKUP(CT$4,Transactions!$C$5:$M$23,5,FALSE)-IFERROR(VLOOKUP(CT$4,Transactions!$C$39:$N$42,5,FALSE),0)))</f>
        <v>7</v>
      </c>
      <c r="CV158" s="315">
        <f t="shared" si="242"/>
        <v>43314</v>
      </c>
      <c r="CW158" s="88">
        <f>VLOOKUP(CV158,'Price Data'!$B$4:$AD$1048576,MATCH(DA$4,'Price Data'!$B$2:$AE$2,0),FALSE)</f>
        <v>204.47</v>
      </c>
      <c r="CX158" s="5">
        <f t="shared" si="211"/>
        <v>204.47</v>
      </c>
      <c r="CY158" s="79"/>
      <c r="CZ158" s="212">
        <f>IF(CX158&gt;0,(CX158+SUM(CY$11:CY158))/CW$6-1,"N/A")</f>
        <v>9.1499654457498192E-2</v>
      </c>
      <c r="DA158" s="344">
        <f>IF(VLOOKUP(DA$4,Transactions!$C$5:$M$23,7,FALSE)&gt;CV158,0,IF(IFERROR(VLOOKUP(DA$4,Transactions!$C$39:$N$42,8,FALSE),0)&gt;CV158,VLOOKUP(DA$4,Transactions!$C$5:$M$23,5,FALSE),VLOOKUP(DA$4,Transactions!$C$5:$M$23,5,FALSE)-IFERROR(VLOOKUP(DA$4,Transactions!$C$39:$N$42,5,FALSE),0)))</f>
        <v>9.4038062835574934</v>
      </c>
      <c r="DC158" s="315">
        <f t="shared" si="243"/>
        <v>43314</v>
      </c>
      <c r="DD158" s="88">
        <f>VLOOKUP(DC158,'Price Data'!$B$4:$AD$1048576,MATCH(DH$4,'Price Data'!$B$2:$AE$2,0),FALSE)</f>
        <v>167.83</v>
      </c>
      <c r="DE158" s="5">
        <f t="shared" si="212"/>
        <v>167.83</v>
      </c>
      <c r="DF158" s="79"/>
      <c r="DG158" s="212">
        <f>IF(DE158&gt;0,(DE158+SUM(DF$11:DF158))/DD$6-1,"N/A")</f>
        <v>6.9172409432888937E-2</v>
      </c>
      <c r="DH158" s="344">
        <f>IF(VLOOKUP(DH$4,Transactions!$C$5:$M$23,7,FALSE)&gt;DC158,0,IF(IFERROR(VLOOKUP(DH$4,Transactions!$C$39:$N$42,8,FALSE),0)&gt;DC158,VLOOKUP(DH$4,Transactions!$C$5:$M$23,5,FALSE),VLOOKUP(DH$4,Transactions!$C$5:$M$23,5,FALSE)-IFERROR(VLOOKUP(DH$4,Transactions!$C$39:$N$42,5,FALSE),0)))</f>
        <v>17.508490526540918</v>
      </c>
      <c r="DJ158" s="315">
        <f t="shared" si="244"/>
        <v>43314</v>
      </c>
      <c r="DK158" s="88">
        <f>VLOOKUP(DJ158,'Price Data'!$B$4:$AD$1048576,MATCH(DO$4,'Price Data'!$B$2:$AE$2,0),FALSE)</f>
        <v>241.12</v>
      </c>
      <c r="DL158" s="5">
        <f t="shared" si="213"/>
        <v>241.12</v>
      </c>
      <c r="DN158" s="212">
        <f>IF(DL158&gt;0,(DL158+SUM(DM$11:DM158))/DK$6-1,"N/A")</f>
        <v>-2.8939035632690735E-2</v>
      </c>
      <c r="DO158" s="344">
        <f>IF(VLOOKUP(DO$4,Transactions!$C$5:$M$23,7,FALSE)&gt;DJ158,0,IF(IFERROR(VLOOKUP(DO$4,Transactions!$C$39:$N$42,8,FALSE),0)&gt;DJ158,VLOOKUP(DO$4,Transactions!$C$5:$M$23,5,FALSE),VLOOKUP(DO$4,Transactions!$C$5:$M$23,5,FALSE)-IFERROR(VLOOKUP(DO$4,Transactions!$C$39:$N$42,5,FALSE),0)))</f>
        <v>8</v>
      </c>
      <c r="DQ158" s="315">
        <f t="shared" si="245"/>
        <v>43314</v>
      </c>
      <c r="DR158" s="88">
        <f>VLOOKUP(DQ158,'Price Data'!$B$4:$AD$1048576,MATCH(DV$4,'Price Data'!$B$2:$AE$2,0),FALSE)</f>
        <v>107.57</v>
      </c>
      <c r="DS158" s="5">
        <f t="shared" si="214"/>
        <v>107.57</v>
      </c>
      <c r="DT158" s="79"/>
      <c r="DU158" s="212">
        <f>IF(DS158&gt;0,(DS158+SUM(DT$11:DT158))/DR$6-1,"N/A")</f>
        <v>0.26736029927519267</v>
      </c>
      <c r="DV158" s="344">
        <f>IF(VLOOKUP(DV$4,Transactions!$C$5:$M$23,7,FALSE)&gt;DQ158,0,IF(IFERROR(VLOOKUP(DV$4,Transactions!$C$39:$N$42,8,FALSE),0)&gt;DQ158,VLOOKUP(DV$4,Transactions!$C$5:$M$23,5,FALSE),VLOOKUP(DV$4,Transactions!$C$5:$M$23,5,FALSE)-IFERROR(VLOOKUP(DV$4,Transactions!$C$39:$N$42,5,FALSE),0)))</f>
        <v>10</v>
      </c>
      <c r="DX158" s="315">
        <f t="shared" si="246"/>
        <v>43314</v>
      </c>
      <c r="DY158" s="88">
        <f>VLOOKUP(DX158,'Price Data'!$B$4:$AD$1048576,MATCH(EC$4,'Price Data'!$B$2:$AE$2,0),FALSE)</f>
        <v>78.650000000000006</v>
      </c>
      <c r="DZ158" s="5">
        <f t="shared" si="215"/>
        <v>0</v>
      </c>
      <c r="EA158" s="79"/>
      <c r="EB158" s="212" t="str">
        <f>IF(DZ158&gt;0,(DZ158+SUM(EA$11:EA158))/DY$6-1,"N/A")</f>
        <v>N/A</v>
      </c>
      <c r="EC158" s="344">
        <f>IF(VLOOKUP(EC$4,Transactions!$C$5:$M$23,7,FALSE)&gt;DX158,0,IF(IFERROR(VLOOKUP(EC$4,Transactions!$C$39:$N$42,8,FALSE),0)&gt;DX158,VLOOKUP(EC$4,Transactions!$C$5:$M$23,5,FALSE),VLOOKUP(EC$4,Transactions!$C$5:$M$23,5,FALSE)-IFERROR(VLOOKUP(EC$4,Transactions!$C$39:$N$42,5,FALSE),0)))</f>
        <v>0</v>
      </c>
      <c r="EF158" s="315">
        <f t="shared" si="247"/>
        <v>43314</v>
      </c>
      <c r="EG158" s="88">
        <f>VLOOKUP(EF158,'Price Data'!$B$4:$AD$1048576,MATCH(EK$4,'Price Data'!$B$2:$AE$2,0),FALSE)</f>
        <v>10.77</v>
      </c>
      <c r="EH158" s="5">
        <f t="shared" si="216"/>
        <v>10.77</v>
      </c>
      <c r="EI158" s="79"/>
      <c r="EJ158" s="212">
        <f>IF(EH158&gt;0,(EH158+SUM(EI$11:EI158))/EG$6-1,"N/A")</f>
        <v>5.3903345724906071E-3</v>
      </c>
      <c r="EK158" s="344">
        <f>IF(VLOOKUP(EK$4,Transactions!$C$26:$M$34,7,FALSE)&gt;EF158,0,IF(IFERROR(VLOOKUP(EK$4,Transactions!$C$45:$N195,8,FALSE),0)&gt;EF158,VLOOKUP(EK$4,Transactions!$C$26:$M$34,5,FALSE),VLOOKUP(EK$4,Transactions!$C$26:$M$34,5,FALSE)-IFERROR(VLOOKUP(EK$4,Transactions!$C$45:$N$47,5,FALSE),0)))</f>
        <v>181.2267657992565</v>
      </c>
      <c r="EM158" s="315">
        <f t="shared" si="248"/>
        <v>43314</v>
      </c>
      <c r="EN158" s="88">
        <f>VLOOKUP(EM158,'Price Data'!$B$4:$AD$1048576,MATCH(ER$4,'Price Data'!$B$2:$AE$2,0),FALSE)</f>
        <v>85.88</v>
      </c>
      <c r="EO158" s="5">
        <f t="shared" si="217"/>
        <v>85.88</v>
      </c>
      <c r="EP158" s="79"/>
      <c r="EQ158" s="212">
        <f>IF(EO158&gt;0,(EO158+SUM(EP$11:EP158))/EN$6-1,"N/A")</f>
        <v>9.2138436855373484E-3</v>
      </c>
      <c r="ER158" s="344">
        <f>IF(VLOOKUP(ER$4,Transactions!$C$26:$M$34,7,FALSE)&gt;EM158,0,IF(IFERROR(VLOOKUP(ER$4,Transactions!$C$45:$N195,8,FALSE),0)&gt;EM158,VLOOKUP(ER$4,Transactions!$C$26:$M$34,5,FALSE),VLOOKUP(ER$4,Transactions!$C$26:$M$34,5,FALSE)-IFERROR(VLOOKUP(ER$4,Transactions!$C$45:$N$47,5,FALSE),0)))</f>
        <v>0</v>
      </c>
      <c r="ET158" s="315">
        <f t="shared" si="249"/>
        <v>43314</v>
      </c>
      <c r="EU158" s="88">
        <f>VLOOKUP(ET158,'Price Data'!$B$4:$AD$1048576,MATCH(EY$4,'Price Data'!$B$2:$AE$2,0),FALSE)</f>
        <v>83.62</v>
      </c>
      <c r="EV158" s="5">
        <f t="shared" si="218"/>
        <v>83.62</v>
      </c>
      <c r="EW158" s="79"/>
      <c r="EX158" s="212">
        <f>IF(EV158&gt;0,(EV158+SUM(EW$11:EW158))/EU$6-1,"N/A")</f>
        <v>-2.6604874699622361E-2</v>
      </c>
      <c r="EY158" s="344">
        <f>IF(VLOOKUP(EY$4,Transactions!$C$26:$M$34,7,FALSE)&gt;ET158,0,IF(IFERROR(VLOOKUP(EY$4,Transactions!$C$45:$N195,8,FALSE),0)&gt;ET158,VLOOKUP(EY$4,Transactions!$C$26:$M$34,5,FALSE),VLOOKUP(EY$4,Transactions!$C$26:$M$34,5,FALSE)-IFERROR(VLOOKUP(EY$4,Transactions!$C$45:$N$47,5,FALSE),0)))</f>
        <v>12.608879734523402</v>
      </c>
      <c r="FA158" s="315">
        <f t="shared" si="250"/>
        <v>43314</v>
      </c>
      <c r="FB158" s="88">
        <f>VLOOKUP(FA158,'Price Data'!$B$4:$AD$1048576,MATCH(FF$4,'Price Data'!$B$2:$AE$2,0),FALSE)</f>
        <v>49.72</v>
      </c>
      <c r="FC158" s="5">
        <f t="shared" si="219"/>
        <v>49.72</v>
      </c>
      <c r="FD158" s="79"/>
      <c r="FE158" s="212">
        <f>IF(FC158&gt;0,(FC158+SUM(FD$11:FD158))/FB$6-1,"N/A")</f>
        <v>-1.7183538131461007E-2</v>
      </c>
      <c r="FF158" s="344">
        <f>IF(VLOOKUP(FF$4,Transactions!$C$26:$M$34,7,FALSE)&gt;FA158,0,IF(IFERROR(VLOOKUP(FF$4,Transactions!$C$45:$N195,8,FALSE),0)&gt;FA158,VLOOKUP(FF$4,Transactions!$C$26:$M$34,5,FALSE),VLOOKUP(FF$4,Transactions!$C$26:$M$34,5,FALSE)-IFERROR(VLOOKUP(FF$4,Transactions!$C$45:$N$47,5,FALSE),0)))</f>
        <v>20.356738833625901</v>
      </c>
      <c r="FH158" s="315">
        <f t="shared" si="251"/>
        <v>43314</v>
      </c>
      <c r="FI158" s="88">
        <f>VLOOKUP(FH158,'Price Data'!$B$4:$AD$1048576,MATCH(FM$4,'Price Data'!$B$2:$AE$2,0),FALSE)</f>
        <v>23.98</v>
      </c>
      <c r="FJ158" s="5">
        <f t="shared" si="220"/>
        <v>23.98</v>
      </c>
      <c r="FK158" s="79"/>
      <c r="FL158" s="212">
        <f>IF(FJ158&gt;0,(FJ158+SUM(FK$11:FK158))/FI$6-1,"N/A")</f>
        <v>-1.8480492813142124E-3</v>
      </c>
      <c r="FM158" s="344">
        <f>IF(VLOOKUP(FM$4,Transactions!$C$26:$M$34,7,FALSE)&gt;FH158,0,IF(IFERROR(VLOOKUP(FM$4,Transactions!$C$45:$N195,8,FALSE),0)&gt;FH158,VLOOKUP(FM$4,Transactions!$C$26:$M$34,5,FALSE),VLOOKUP(FM$4,Transactions!$C$26:$M$34,5,FALSE)-IFERROR(VLOOKUP(FM$4,Transactions!$C$45:$N$47,5,FALSE),0)))</f>
        <v>64.516221765913755</v>
      </c>
      <c r="FO158" s="315">
        <f t="shared" si="252"/>
        <v>43314</v>
      </c>
      <c r="FP158" s="88">
        <f>VLOOKUP(FO158,'Price Data'!$B$4:$AD$1048576,MATCH(FT$4,'Price Data'!$B$2:$AE$2,0),FALSE)</f>
        <v>101.46</v>
      </c>
      <c r="FQ158" s="5">
        <f t="shared" si="221"/>
        <v>101.46</v>
      </c>
      <c r="FR158" s="79"/>
      <c r="FS158" s="212">
        <f>IF(FQ158&gt;0,(FQ158+SUM(FR$11:FR158))/FP$6-1,"N/A")</f>
        <v>-2.8653973666761479E-2</v>
      </c>
      <c r="FT158" s="344">
        <f>IF(VLOOKUP(FT$4,Transactions!$C$26:$M$34,7,FALSE)&gt;FO158,0,IF(IFERROR(VLOOKUP(FT$4,Transactions!$C$45:$N195,8,FALSE),0)&gt;FO158,VLOOKUP(FT$4,Transactions!$C$26:$M$34,5,FALSE),VLOOKUP(FT$4,Transactions!$C$26:$M$34,5,FALSE)-IFERROR(VLOOKUP(FT$4,Transactions!$C$45:$N$47,5,FALSE),0)))</f>
        <v>4.6685611442644692</v>
      </c>
      <c r="FV158" s="315">
        <f t="shared" si="253"/>
        <v>43314</v>
      </c>
      <c r="FW158" s="88">
        <f>VLOOKUP(FV158,'Price Data'!$B$4:$AD$1048576,MATCH(GA$4,'Price Data'!$B$2:$AE$2,0),FALSE)</f>
        <v>108.07</v>
      </c>
      <c r="FX158" s="5">
        <f t="shared" si="222"/>
        <v>0</v>
      </c>
      <c r="FY158" s="79"/>
      <c r="FZ158" s="212" t="str">
        <f>IF(FX158&gt;0,(FX158+SUM(FY$11:FY158))/FW$6-1,"N/A")</f>
        <v>N/A</v>
      </c>
      <c r="GA158" s="344">
        <f>IF(VLOOKUP(GA$4,Transactions!$C$26:$M$34,7,FALSE)&gt;FV158,0,IF(IFERROR(VLOOKUP(GA$4,Transactions!$C$45:$N195,8,FALSE),0)&gt;FV158,VLOOKUP(GA$4,Transactions!$C$26:$M$34,5,FALSE),VLOOKUP(GA$4,Transactions!$C$26:$M$34,5,FALSE)-IFERROR(VLOOKUP(GA$4,Transactions!$C$45:$N$47,5,FALSE),0)))</f>
        <v>0</v>
      </c>
      <c r="GD158" s="315">
        <f t="shared" si="254"/>
        <v>43314</v>
      </c>
      <c r="GE158" s="88">
        <f>VLOOKUP(GD158,'Price Data'!$B$4:$AD$1048576,MATCH(GI$4,'Price Data'!$B$2:$AE$2,0),FALSE)</f>
        <v>1679.31</v>
      </c>
      <c r="GF158" s="5">
        <f t="shared" si="223"/>
        <v>1679.31</v>
      </c>
      <c r="GH158" s="212">
        <f>IF(GF158&gt;0,(GF158+SUM(GG$11:GG158))/GE$6-1,"N/A")</f>
        <v>6.0994332720483602E-2</v>
      </c>
      <c r="GI158" s="374">
        <v>0.5</v>
      </c>
      <c r="GK158" s="315">
        <f t="shared" si="255"/>
        <v>43314</v>
      </c>
      <c r="GL158" s="88">
        <f>VLOOKUP(GK158,'Price Data'!$B$4:$AD$1048576,MATCH(GP$4,'Price Data'!$B$2:$AE$2,0),FALSE)</f>
        <v>2147.58</v>
      </c>
      <c r="GM158" s="5">
        <f t="shared" si="226"/>
        <v>2147.58</v>
      </c>
      <c r="GN158" s="79"/>
      <c r="GO158" s="212">
        <f>IF(GM158&gt;0,(GM158+SUM(GN$11:GN158))/GL$6-1,"N/A")</f>
        <v>2.097981886900091E-2</v>
      </c>
      <c r="GP158" s="374">
        <v>0.2</v>
      </c>
      <c r="GR158" s="315">
        <f t="shared" si="256"/>
        <v>43314</v>
      </c>
      <c r="GS158" s="88">
        <f>VLOOKUP(GR158,'Price Data'!$B$4:$AD$1048576,MATCH(GW$4,'Price Data'!$B$2:$AE$2,0),FALSE)</f>
        <v>2011.59</v>
      </c>
      <c r="GT158" s="5">
        <f t="shared" si="224"/>
        <v>2011.59</v>
      </c>
      <c r="GV158" s="212">
        <f>IF(GT158&gt;0,(GT158+SUM(GU$11:GU158))/GS$6-1,"N/A")</f>
        <v>-1.6995948924192539E-2</v>
      </c>
      <c r="GW158" s="374">
        <v>0.3</v>
      </c>
    </row>
    <row r="159" spans="1:205" x14ac:dyDescent="0.25">
      <c r="A159">
        <v>149</v>
      </c>
      <c r="B159" s="315">
        <f>'Price Data'!B153</f>
        <v>43315</v>
      </c>
      <c r="C159" s="200">
        <f t="shared" si="257"/>
        <v>21947.367618943372</v>
      </c>
      <c r="D159" s="200">
        <f t="shared" si="227"/>
        <v>0</v>
      </c>
      <c r="E159" s="200">
        <f t="shared" si="198"/>
        <v>6049.2279694154649</v>
      </c>
      <c r="F159" s="200">
        <f t="shared" si="228"/>
        <v>0</v>
      </c>
      <c r="I159" s="315">
        <f t="shared" si="229"/>
        <v>43315</v>
      </c>
      <c r="J159" s="88">
        <f>VLOOKUP(I159,'Price Data'!$B$4:$AD$1048576,MATCH(N$4,'Price Data'!$B$2:$AE$2,0),FALSE)</f>
        <v>64.89</v>
      </c>
      <c r="K159" s="5">
        <f t="shared" si="225"/>
        <v>64.89</v>
      </c>
      <c r="M159" s="212">
        <f>IF(K159&gt;0,(K159+SUM(L$11:L159))/J$6-1,"N/A")</f>
        <v>-2.4063768987817591E-2</v>
      </c>
      <c r="N159" s="344">
        <f>IF(VLOOKUP(N$4,Transactions!$C$5:$M$23,7,FALSE)&gt;I159,0,IF(IFERROR(VLOOKUP(N$4,Transactions!$C$39:$N$42,8,FALSE),0)&gt;I159,VLOOKUP(N$4,Transactions!$C$5:$M$23,5,FALSE),VLOOKUP(N$4,Transactions!$C$5:$M$23,5,FALSE)-IFERROR(VLOOKUP(N$4,Transactions!$C$39:$N$42,5,FALSE),0)))</f>
        <v>10</v>
      </c>
      <c r="P159" s="315">
        <f t="shared" si="230"/>
        <v>43315</v>
      </c>
      <c r="Q159" s="88">
        <f>VLOOKUP(P159,'Price Data'!$B$4:$AD$1048576,MATCH(U$4,'Price Data'!$B$2:$AE$2,0),FALSE)</f>
        <v>59.29</v>
      </c>
      <c r="R159" s="5">
        <f t="shared" si="199"/>
        <v>59.29</v>
      </c>
      <c r="T159" s="212">
        <f>IF(R159&gt;0,(R159+SUM(S$11:S159))/Q$6-1,"N/A")</f>
        <v>4.9691629955947114E-2</v>
      </c>
      <c r="U159" s="344">
        <f>IF(VLOOKUP(U$4,Transactions!$C$5:$M$23,7,FALSE)&gt;P159,0,IF(IFERROR(VLOOKUP(U$4,Transactions!$C$39:$N$42,8,FALSE),0)&gt;P159,VLOOKUP(U$4,Transactions!$C$5:$M$23,5,FALSE),VLOOKUP(U$4,Transactions!$C$5:$M$23,5,FALSE)-IFERROR(VLOOKUP(U$4,Transactions!$C$39:$N$42,5,FALSE),0)))</f>
        <v>20</v>
      </c>
      <c r="W159" s="315">
        <f t="shared" si="231"/>
        <v>43315</v>
      </c>
      <c r="X159" s="88">
        <f>VLOOKUP(W159,'Price Data'!$B$4:$AD$1048576,MATCH(AB$4,'Price Data'!$B$2:$AE$2,0),FALSE)</f>
        <v>114.09</v>
      </c>
      <c r="Y159" s="5">
        <f t="shared" si="200"/>
        <v>114.09</v>
      </c>
      <c r="Z159" s="79"/>
      <c r="AA159" s="212">
        <f>IF(Y159&gt;0,(Y159+SUM(Z$11:Z159))/X$6-1,"N/A")</f>
        <v>0.14006546969546685</v>
      </c>
      <c r="AB159" s="344">
        <f>IF(VLOOKUP(AB$4,Transactions!$C$5:$M$23,7,FALSE)&gt;W159,0,IF(IFERROR(VLOOKUP(AB$4,Transactions!$C$39:$N$42,8,FALSE),0)&gt;W159,VLOOKUP(AB$4,Transactions!$C$5:$M$23,5,FALSE),VLOOKUP(AB$4,Transactions!$C$5:$M$23,5,FALSE)-IFERROR(VLOOKUP(AB$4,Transactions!$C$39:$N$42,5,FALSE),0)))</f>
        <v>12</v>
      </c>
      <c r="AD159" s="315">
        <f t="shared" si="232"/>
        <v>43315</v>
      </c>
      <c r="AE159" s="88">
        <f>VLOOKUP(AD159,'Price Data'!$B$4:$AD$1048576,MATCH(AI$4,'Price Data'!$B$2:$AE$2,0),FALSE)</f>
        <v>57.75</v>
      </c>
      <c r="AF159" s="5">
        <f t="shared" si="201"/>
        <v>57.75</v>
      </c>
      <c r="AG159" s="79"/>
      <c r="AH159" s="212">
        <f>IF(AF159&gt;0,(AF159+SUM(AG$11:AG159))/AE$6-1,"N/A")</f>
        <v>-0.20403126285479234</v>
      </c>
      <c r="AI159" s="344">
        <f>IF(VLOOKUP(AI$4,Transactions!$C$5:$M$23,7,FALSE)&gt;AD159,0,IF(IFERROR(VLOOKUP(AI$4,Transactions!$C$39:$N$42,8,FALSE),0)&gt;AD159,VLOOKUP(AI$4,Transactions!$C$5:$M$23,5,FALSE),VLOOKUP(AI$4,Transactions!$C$5:$M$23,5,FALSE)-IFERROR(VLOOKUP(AI$4,Transactions!$C$39:$N$42,5,FALSE),0)))</f>
        <v>16</v>
      </c>
      <c r="AK159" s="315">
        <f t="shared" si="233"/>
        <v>43315</v>
      </c>
      <c r="AL159" s="88">
        <f>VLOOKUP(AK159,'Price Data'!$B$4:$AD$1048576,MATCH(AP$4,'Price Data'!$B$2:$AE$2,0),FALSE)</f>
        <v>522.6</v>
      </c>
      <c r="AM159" s="5">
        <f t="shared" si="202"/>
        <v>522.6</v>
      </c>
      <c r="AN159" s="79"/>
      <c r="AO159" s="212">
        <f>IF(AM159&gt;0,(AM159+SUM(AN$11:AN159))/AL$6-1,"N/A")</f>
        <v>0.25365830254761801</v>
      </c>
      <c r="AP159" s="344">
        <f>IF(VLOOKUP(AP$4,Transactions!$C$5:$M$23,7,FALSE)&gt;AK159,0,IF(IFERROR(VLOOKUP(AP$4,Transactions!$C$39:$N$42,8,FALSE),0)&gt;AK159,VLOOKUP(AP$4,Transactions!$C$5:$M$23,5,FALSE),VLOOKUP(AP$4,Transactions!$C$5:$M$23,5,FALSE)-IFERROR(VLOOKUP(AP$4,Transactions!$C$39:$N$42,5,FALSE),0)))</f>
        <v>3</v>
      </c>
      <c r="AR159" s="315">
        <f t="shared" si="234"/>
        <v>43315</v>
      </c>
      <c r="AS159" s="88">
        <f>VLOOKUP(AR159,'Price Data'!$B$4:$AD$1048576,MATCH(AW$4,'Price Data'!$B$2:$AE$2,0),FALSE)</f>
        <v>96.53</v>
      </c>
      <c r="AT159" s="5">
        <f t="shared" si="203"/>
        <v>96.53</v>
      </c>
      <c r="AU159" s="79"/>
      <c r="AV159" s="212">
        <f>IF(AT159&gt;0,(AT159+SUM(AU$11:AU159))/AS$6-1,"N/A")</f>
        <v>3.8502109704641407E-2</v>
      </c>
      <c r="AW159" s="344">
        <f>IF(VLOOKUP(AW$4,Transactions!$C$5:$M$23,7,FALSE)&gt;AR159,0,IF(IFERROR(VLOOKUP(AW$4,Transactions!$C$39:$N$42,8,FALSE),0)&gt;AR159,VLOOKUP(AW$4,Transactions!$C$5:$M$23,5,FALSE),VLOOKUP(AW$4,Transactions!$C$5:$M$23,5,FALSE)-IFERROR(VLOOKUP(AW$4,Transactions!$C$39:$N$42,5,FALSE),0)))</f>
        <v>10</v>
      </c>
      <c r="AY159" s="315">
        <f t="shared" si="235"/>
        <v>43315</v>
      </c>
      <c r="AZ159" s="88">
        <f>VLOOKUP(AY159,'Price Data'!$B$4:$AD$1048576,MATCH(BD$4,'Price Data'!$B$2:$AE$2,0),FALSE)</f>
        <v>141.04</v>
      </c>
      <c r="BA159" s="5">
        <f t="shared" si="204"/>
        <v>141.04</v>
      </c>
      <c r="BB159" s="79"/>
      <c r="BC159" s="212">
        <f>IF(BA159&gt;0,(BA159+SUM(BB$11:BB159))/AZ$6-1,"N/A")</f>
        <v>0.21691113028472819</v>
      </c>
      <c r="BD159" s="344">
        <f>IF(VLOOKUP(BD$4,Transactions!$C$5:$M$23,7,FALSE)&gt;AY159,0,IF(IFERROR(VLOOKUP(BD$4,Transactions!$C$39:$N$42,8,FALSE),0)&gt;AY159,VLOOKUP(BD$4,Transactions!$C$5:$M$23,5,FALSE),VLOOKUP(BD$4,Transactions!$C$5:$M$23,5,FALSE)-IFERROR(VLOOKUP(BD$4,Transactions!$C$39:$N$42,5,FALSE),0)))</f>
        <v>9</v>
      </c>
      <c r="BF159" s="315">
        <f t="shared" si="236"/>
        <v>43315</v>
      </c>
      <c r="BG159" s="88">
        <f>VLOOKUP(BF159,'Price Data'!$B$4:$AD$1048576,MATCH(BK$4,'Price Data'!$B$2:$AE$2,0),FALSE)</f>
        <v>59.16</v>
      </c>
      <c r="BH159" s="5">
        <f t="shared" si="205"/>
        <v>59.16</v>
      </c>
      <c r="BI159" s="79"/>
      <c r="BJ159" s="212">
        <f>IF(BH159&gt;0,(BH159+SUM(BI$11:BI159))/BG$6-1,"N/A")</f>
        <v>-1.5013054830287254E-2</v>
      </c>
      <c r="BK159" s="344">
        <f>IF(VLOOKUP(BK$4,Transactions!$C$5:$M$23,7,FALSE)&gt;BF159,0,IF(IFERROR(VLOOKUP(BK$4,Transactions!$C$39:$N$42,8,FALSE),0)&gt;BF159,VLOOKUP(BK$4,Transactions!$C$5:$M$23,5,FALSE),VLOOKUP(BK$4,Transactions!$C$5:$M$23,5,FALSE)-IFERROR(VLOOKUP(BK$4,Transactions!$C$39:$N$42,5,FALSE),0)))</f>
        <v>10</v>
      </c>
      <c r="BM159" s="315">
        <f t="shared" si="237"/>
        <v>43315</v>
      </c>
      <c r="BN159" s="88">
        <f>VLOOKUP(BM159,'Price Data'!$B$4:$AD$1048576,MATCH(BR$4,'Price Data'!$B$2:$AE$2,0),FALSE)</f>
        <v>48.84</v>
      </c>
      <c r="BO159" s="5">
        <f t="shared" si="206"/>
        <v>48.84</v>
      </c>
      <c r="BP159" s="79"/>
      <c r="BQ159" s="212">
        <f>IF(BO159&gt;0,(BO159+SUM(BP$11:BP159))/BN$6-1,"N/A")</f>
        <v>-3.8732394366197131E-2</v>
      </c>
      <c r="BR159" s="344">
        <f>IF(VLOOKUP(BR$4,Transactions!$C$5:$M$23,7,FALSE)&gt;BM159,0,IF(IFERROR(VLOOKUP(BR$4,Transactions!$C$39:$N$42,8,FALSE),0)&gt;BM159,VLOOKUP(BR$4,Transactions!$C$5:$M$23,5,FALSE),VLOOKUP(BR$4,Transactions!$C$5:$M$23,5,FALSE)-IFERROR(VLOOKUP(BR$4,Transactions!$C$39:$N$42,5,FALSE),0)))</f>
        <v>12</v>
      </c>
      <c r="BT159" s="315">
        <f t="shared" si="238"/>
        <v>43315</v>
      </c>
      <c r="BU159" s="88">
        <f>VLOOKUP(BT159,'Price Data'!$B$4:$AD$1048576,MATCH(BY$4,'Price Data'!$B$2:$AE$2,0),FALSE)</f>
        <v>99.53</v>
      </c>
      <c r="BV159" s="5">
        <f t="shared" si="207"/>
        <v>99.53</v>
      </c>
      <c r="BW159" s="79"/>
      <c r="BX159" s="212">
        <f>IF(BV159&gt;0,(BV159+SUM(BW$11:BW159))/BU$6-1,"N/A")</f>
        <v>0.10826273517438656</v>
      </c>
      <c r="BY159" s="344">
        <f>IF(VLOOKUP(BY$4,Transactions!$C$5:$M$23,7,FALSE)&gt;BT159,0,IF(IFERROR(VLOOKUP(BY$4,Transactions!$C$39:$N$42,8,FALSE),0)&gt;BT159,VLOOKUP(BY$4,Transactions!$C$5:$M$23,5,FALSE),VLOOKUP(BY$4,Transactions!$C$5:$M$23,5,FALSE)-IFERROR(VLOOKUP(BY$4,Transactions!$C$39:$N$42,5,FALSE),0)))</f>
        <v>11</v>
      </c>
      <c r="CA159" s="315">
        <f t="shared" si="239"/>
        <v>43315</v>
      </c>
      <c r="CB159" s="88">
        <f>VLOOKUP(CA159,'Price Data'!$B$4:$AD$1048576,MATCH(CF$4,'Price Data'!$B$2:$AE$2,0),FALSE)</f>
        <v>214.01</v>
      </c>
      <c r="CC159" s="5">
        <f t="shared" si="208"/>
        <v>214.01</v>
      </c>
      <c r="CD159" s="79"/>
      <c r="CE159" s="212">
        <f>IF(CC159&gt;0,(CC159+SUM(CD$11:CD159))/CB$6-1,"N/A")</f>
        <v>-5.8187863674147966E-2</v>
      </c>
      <c r="CF159" s="344">
        <f>IF(VLOOKUP(CF$4,Transactions!$C$5:$M$23,7,FALSE)&gt;CA159,0,IF(IFERROR(VLOOKUP(CF$4,Transactions!$C$39:$N$42,8,FALSE),0)&gt;CA159,VLOOKUP(CF$4,Transactions!$C$5:$M$23,5,FALSE),VLOOKUP(CF$4,Transactions!$C$5:$M$23,5,FALSE)-IFERROR(VLOOKUP(CF$4,Transactions!$C$39:$N$42,5,FALSE),0)))</f>
        <v>6</v>
      </c>
      <c r="CH159" s="315">
        <f t="shared" si="240"/>
        <v>43315</v>
      </c>
      <c r="CI159" s="88">
        <f>VLOOKUP(CH159,'Price Data'!$B$4:$AD$1048576,MATCH(CM$4,'Price Data'!$B$2:$AE$2,0),FALSE)</f>
        <v>85.19</v>
      </c>
      <c r="CJ159" s="5">
        <f t="shared" si="209"/>
        <v>85.19</v>
      </c>
      <c r="CK159" s="79"/>
      <c r="CL159" s="212">
        <f>IF(CJ159&gt;0,(CJ159+SUM(CK$11:CK159))/CI$6-1,"N/A")</f>
        <v>0.15715838087476208</v>
      </c>
      <c r="CM159" s="344">
        <f>IF(VLOOKUP(CM$4,Transactions!$C$5:$M$23,7,FALSE)&gt;CH159,0,IF(IFERROR(VLOOKUP(CM$4,Transactions!$C$39:$N$42,8,FALSE),0)&gt;CH159,VLOOKUP(CM$4,Transactions!$C$5:$M$23,5,FALSE),VLOOKUP(CM$4,Transactions!$C$5:$M$23,5,FALSE)-IFERROR(VLOOKUP(CM$4,Transactions!$C$39:$N$42,5,FALSE),0)))</f>
        <v>19</v>
      </c>
      <c r="CO159" s="315">
        <f t="shared" si="241"/>
        <v>43315</v>
      </c>
      <c r="CP159" s="88">
        <f>VLOOKUP(CO159,'Price Data'!$B$4:$AD$1048576,MATCH(CT$4,'Price Data'!$B$2:$AE$2,0),FALSE)</f>
        <v>135.69999999999999</v>
      </c>
      <c r="CQ159" s="5">
        <f t="shared" si="210"/>
        <v>135.69999999999999</v>
      </c>
      <c r="CR159" s="79"/>
      <c r="CS159" s="212">
        <f>IF(CQ159&gt;0,(CQ159+SUM(CR$11:CR159))/CP$6-1,"N/A")</f>
        <v>0.21306514773940899</v>
      </c>
      <c r="CT159" s="344">
        <f>IF(VLOOKUP(CT$4,Transactions!$C$5:$M$23,7,FALSE)&gt;CO159,0,IF(IFERROR(VLOOKUP(CT$4,Transactions!$C$39:$N$42,8,FALSE),0)&gt;CO159,VLOOKUP(CT$4,Transactions!$C$5:$M$23,5,FALSE),VLOOKUP(CT$4,Transactions!$C$5:$M$23,5,FALSE)-IFERROR(VLOOKUP(CT$4,Transactions!$C$39:$N$42,5,FALSE),0)))</f>
        <v>7</v>
      </c>
      <c r="CV159" s="315">
        <f t="shared" si="242"/>
        <v>43315</v>
      </c>
      <c r="CW159" s="88">
        <f>VLOOKUP(CV159,'Price Data'!$B$4:$AD$1048576,MATCH(DA$4,'Price Data'!$B$2:$AE$2,0),FALSE)</f>
        <v>203.78</v>
      </c>
      <c r="CX159" s="5">
        <f t="shared" si="211"/>
        <v>203.78</v>
      </c>
      <c r="CY159" s="79"/>
      <c r="CZ159" s="212">
        <f>IF(CX159&gt;0,(CX159+SUM(CY$11:CY159))/CW$6-1,"N/A")</f>
        <v>8.783158790069634E-2</v>
      </c>
      <c r="DA159" s="344">
        <f>IF(VLOOKUP(DA$4,Transactions!$C$5:$M$23,7,FALSE)&gt;CV159,0,IF(IFERROR(VLOOKUP(DA$4,Transactions!$C$39:$N$42,8,FALSE),0)&gt;CV159,VLOOKUP(DA$4,Transactions!$C$5:$M$23,5,FALSE),VLOOKUP(DA$4,Transactions!$C$5:$M$23,5,FALSE)-IFERROR(VLOOKUP(DA$4,Transactions!$C$39:$N$42,5,FALSE),0)))</f>
        <v>9.4038062835574934</v>
      </c>
      <c r="DC159" s="315">
        <f t="shared" si="243"/>
        <v>43315</v>
      </c>
      <c r="DD159" s="88">
        <f>VLOOKUP(DC159,'Price Data'!$B$4:$AD$1048576,MATCH(DH$4,'Price Data'!$B$2:$AE$2,0),FALSE)</f>
        <v>168.42</v>
      </c>
      <c r="DE159" s="5">
        <f t="shared" si="212"/>
        <v>168.42</v>
      </c>
      <c r="DF159" s="79"/>
      <c r="DG159" s="212">
        <f>IF(DE159&gt;0,(DE159+SUM(DF$11:DF159))/DD$6-1,"N/A")</f>
        <v>7.2902573180754882E-2</v>
      </c>
      <c r="DH159" s="344">
        <f>IF(VLOOKUP(DH$4,Transactions!$C$5:$M$23,7,FALSE)&gt;DC159,0,IF(IFERROR(VLOOKUP(DH$4,Transactions!$C$39:$N$42,8,FALSE),0)&gt;DC159,VLOOKUP(DH$4,Transactions!$C$5:$M$23,5,FALSE),VLOOKUP(DH$4,Transactions!$C$5:$M$23,5,FALSE)-IFERROR(VLOOKUP(DH$4,Transactions!$C$39:$N$42,5,FALSE),0)))</f>
        <v>17.508490526540918</v>
      </c>
      <c r="DJ159" s="315">
        <f t="shared" si="244"/>
        <v>43315</v>
      </c>
      <c r="DK159" s="88">
        <f>VLOOKUP(DJ159,'Price Data'!$B$4:$AD$1048576,MATCH(DO$4,'Price Data'!$B$2:$AE$2,0),FALSE)</f>
        <v>243.32</v>
      </c>
      <c r="DL159" s="5">
        <f t="shared" si="213"/>
        <v>243.32</v>
      </c>
      <c r="DN159" s="212">
        <f>IF(DL159&gt;0,(DL159+SUM(DM$11:DM159))/DK$6-1,"N/A")</f>
        <v>-2.012104693574901E-2</v>
      </c>
      <c r="DO159" s="344">
        <f>IF(VLOOKUP(DO$4,Transactions!$C$5:$M$23,7,FALSE)&gt;DJ159,0,IF(IFERROR(VLOOKUP(DO$4,Transactions!$C$39:$N$42,8,FALSE),0)&gt;DJ159,VLOOKUP(DO$4,Transactions!$C$5:$M$23,5,FALSE),VLOOKUP(DO$4,Transactions!$C$5:$M$23,5,FALSE)-IFERROR(VLOOKUP(DO$4,Transactions!$C$39:$N$42,5,FALSE),0)))</f>
        <v>8</v>
      </c>
      <c r="DQ159" s="315">
        <f t="shared" si="245"/>
        <v>43315</v>
      </c>
      <c r="DR159" s="88">
        <f>VLOOKUP(DQ159,'Price Data'!$B$4:$AD$1048576,MATCH(DV$4,'Price Data'!$B$2:$AE$2,0),FALSE)</f>
        <v>108.04</v>
      </c>
      <c r="DS159" s="5">
        <f t="shared" si="214"/>
        <v>108.04</v>
      </c>
      <c r="DT159" s="79"/>
      <c r="DU159" s="212">
        <f>IF(DS159&gt;0,(DS159+SUM(DT$11:DT159))/DR$6-1,"N/A")</f>
        <v>0.27285480476969837</v>
      </c>
      <c r="DV159" s="344">
        <f>IF(VLOOKUP(DV$4,Transactions!$C$5:$M$23,7,FALSE)&gt;DQ159,0,IF(IFERROR(VLOOKUP(DV$4,Transactions!$C$39:$N$42,8,FALSE),0)&gt;DQ159,VLOOKUP(DV$4,Transactions!$C$5:$M$23,5,FALSE),VLOOKUP(DV$4,Transactions!$C$5:$M$23,5,FALSE)-IFERROR(VLOOKUP(DV$4,Transactions!$C$39:$N$42,5,FALSE),0)))</f>
        <v>10</v>
      </c>
      <c r="DX159" s="315">
        <f t="shared" si="246"/>
        <v>43315</v>
      </c>
      <c r="DY159" s="88">
        <f>VLOOKUP(DX159,'Price Data'!$B$4:$AD$1048576,MATCH(EC$4,'Price Data'!$B$2:$AE$2,0),FALSE)</f>
        <v>78.739999999999995</v>
      </c>
      <c r="DZ159" s="5">
        <f t="shared" si="215"/>
        <v>0</v>
      </c>
      <c r="EA159" s="79"/>
      <c r="EB159" s="212" t="str">
        <f>IF(DZ159&gt;0,(DZ159+SUM(EA$11:EA159))/DY$6-1,"N/A")</f>
        <v>N/A</v>
      </c>
      <c r="EC159" s="344">
        <f>IF(VLOOKUP(EC$4,Transactions!$C$5:$M$23,7,FALSE)&gt;DX159,0,IF(IFERROR(VLOOKUP(EC$4,Transactions!$C$39:$N$42,8,FALSE),0)&gt;DX159,VLOOKUP(EC$4,Transactions!$C$5:$M$23,5,FALSE),VLOOKUP(EC$4,Transactions!$C$5:$M$23,5,FALSE)-IFERROR(VLOOKUP(EC$4,Transactions!$C$39:$N$42,5,FALSE),0)))</f>
        <v>0</v>
      </c>
      <c r="EF159" s="315">
        <f t="shared" si="247"/>
        <v>43315</v>
      </c>
      <c r="EG159" s="88">
        <f>VLOOKUP(EF159,'Price Data'!$B$4:$AD$1048576,MATCH(EK$4,'Price Data'!$B$2:$AE$2,0),FALSE)</f>
        <v>10.79</v>
      </c>
      <c r="EH159" s="5">
        <f t="shared" si="216"/>
        <v>10.79</v>
      </c>
      <c r="EI159" s="79"/>
      <c r="EJ159" s="212">
        <f>IF(EH159&gt;0,(EH159+SUM(EI$11:EI159))/EG$6-1,"N/A")</f>
        <v>7.2490706319701115E-3</v>
      </c>
      <c r="EK159" s="344">
        <f>IF(VLOOKUP(EK$4,Transactions!$C$26:$M$34,7,FALSE)&gt;EF159,0,IF(IFERROR(VLOOKUP(EK$4,Transactions!$C$45:$N196,8,FALSE),0)&gt;EF159,VLOOKUP(EK$4,Transactions!$C$26:$M$34,5,FALSE),VLOOKUP(EK$4,Transactions!$C$26:$M$34,5,FALSE)-IFERROR(VLOOKUP(EK$4,Transactions!$C$45:$N$47,5,FALSE),0)))</f>
        <v>181.2267657992565</v>
      </c>
      <c r="EM159" s="315">
        <f t="shared" si="248"/>
        <v>43315</v>
      </c>
      <c r="EN159" s="88">
        <f>VLOOKUP(EM159,'Price Data'!$B$4:$AD$1048576,MATCH(ER$4,'Price Data'!$B$2:$AE$2,0),FALSE)</f>
        <v>85.95</v>
      </c>
      <c r="EO159" s="5">
        <f t="shared" si="217"/>
        <v>85.95</v>
      </c>
      <c r="EP159" s="79"/>
      <c r="EQ159" s="212">
        <f>IF(EO159&gt;0,(EO159+SUM(EP$11:EP159))/EN$6-1,"N/A")</f>
        <v>1.0016044006417646E-2</v>
      </c>
      <c r="ER159" s="344">
        <f>IF(VLOOKUP(ER$4,Transactions!$C$26:$M$34,7,FALSE)&gt;EM159,0,IF(IFERROR(VLOOKUP(ER$4,Transactions!$C$45:$N196,8,FALSE),0)&gt;EM159,VLOOKUP(ER$4,Transactions!$C$26:$M$34,5,FALSE),VLOOKUP(ER$4,Transactions!$C$26:$M$34,5,FALSE)-IFERROR(VLOOKUP(ER$4,Transactions!$C$45:$N$47,5,FALSE),0)))</f>
        <v>0</v>
      </c>
      <c r="ET159" s="315">
        <f t="shared" si="249"/>
        <v>43315</v>
      </c>
      <c r="EU159" s="88">
        <f>VLOOKUP(ET159,'Price Data'!$B$4:$AD$1048576,MATCH(EY$4,'Price Data'!$B$2:$AE$2,0),FALSE)</f>
        <v>83.81</v>
      </c>
      <c r="EV159" s="5">
        <f t="shared" si="218"/>
        <v>83.81</v>
      </c>
      <c r="EW159" s="79"/>
      <c r="EX159" s="212">
        <f>IF(EV159&gt;0,(EV159+SUM(EW$11:EW159))/EU$6-1,"N/A")</f>
        <v>-2.4430712896212459E-2</v>
      </c>
      <c r="EY159" s="344">
        <f>IF(VLOOKUP(EY$4,Transactions!$C$26:$M$34,7,FALSE)&gt;ET159,0,IF(IFERROR(VLOOKUP(EY$4,Transactions!$C$45:$N196,8,FALSE),0)&gt;ET159,VLOOKUP(EY$4,Transactions!$C$26:$M$34,5,FALSE),VLOOKUP(EY$4,Transactions!$C$26:$M$34,5,FALSE)-IFERROR(VLOOKUP(EY$4,Transactions!$C$45:$N$47,5,FALSE),0)))</f>
        <v>12.608879734523402</v>
      </c>
      <c r="FA159" s="315">
        <f t="shared" si="250"/>
        <v>43315</v>
      </c>
      <c r="FB159" s="88">
        <f>VLOOKUP(FA159,'Price Data'!$B$4:$AD$1048576,MATCH(FF$4,'Price Data'!$B$2:$AE$2,0),FALSE)</f>
        <v>49.8</v>
      </c>
      <c r="FC159" s="5">
        <f t="shared" si="219"/>
        <v>49.8</v>
      </c>
      <c r="FD159" s="79"/>
      <c r="FE159" s="212">
        <f>IF(FC159&gt;0,(FC159+SUM(FD$11:FD159))/FB$6-1,"N/A")</f>
        <v>-1.5623171445289796E-2</v>
      </c>
      <c r="FF159" s="344">
        <f>IF(VLOOKUP(FF$4,Transactions!$C$26:$M$34,7,FALSE)&gt;FA159,0,IF(IFERROR(VLOOKUP(FF$4,Transactions!$C$45:$N196,8,FALSE),0)&gt;FA159,VLOOKUP(FF$4,Transactions!$C$26:$M$34,5,FALSE),VLOOKUP(FF$4,Transactions!$C$26:$M$34,5,FALSE)-IFERROR(VLOOKUP(FF$4,Transactions!$C$45:$N$47,5,FALSE),0)))</f>
        <v>20.356738833625901</v>
      </c>
      <c r="FH159" s="315">
        <f t="shared" si="251"/>
        <v>43315</v>
      </c>
      <c r="FI159" s="88">
        <f>VLOOKUP(FH159,'Price Data'!$B$4:$AD$1048576,MATCH(FM$4,'Price Data'!$B$2:$AE$2,0),FALSE)</f>
        <v>24</v>
      </c>
      <c r="FJ159" s="5">
        <f t="shared" si="220"/>
        <v>24</v>
      </c>
      <c r="FK159" s="79"/>
      <c r="FL159" s="212">
        <f>IF(FJ159&gt;0,(FJ159+SUM(FK$11:FK159))/FI$6-1,"N/A")</f>
        <v>-1.0266940451746365E-3</v>
      </c>
      <c r="FM159" s="344">
        <f>IF(VLOOKUP(FM$4,Transactions!$C$26:$M$34,7,FALSE)&gt;FH159,0,IF(IFERROR(VLOOKUP(FM$4,Transactions!$C$45:$N196,8,FALSE),0)&gt;FH159,VLOOKUP(FM$4,Transactions!$C$26:$M$34,5,FALSE),VLOOKUP(FM$4,Transactions!$C$26:$M$34,5,FALSE)-IFERROR(VLOOKUP(FM$4,Transactions!$C$45:$N$47,5,FALSE),0)))</f>
        <v>64.516221765913755</v>
      </c>
      <c r="FO159" s="315">
        <f t="shared" si="252"/>
        <v>43315</v>
      </c>
      <c r="FP159" s="88">
        <f>VLOOKUP(FO159,'Price Data'!$B$4:$AD$1048576,MATCH(FT$4,'Price Data'!$B$2:$AE$2,0),FALSE)</f>
        <v>101.72</v>
      </c>
      <c r="FQ159" s="5">
        <f t="shared" si="221"/>
        <v>101.72</v>
      </c>
      <c r="FR159" s="79"/>
      <c r="FS159" s="212">
        <f>IF(FQ159&gt;0,(FQ159+SUM(FR$11:FR159))/FP$6-1,"N/A")</f>
        <v>-2.6191152789618255E-2</v>
      </c>
      <c r="FT159" s="344">
        <f>IF(VLOOKUP(FT$4,Transactions!$C$26:$M$34,7,FALSE)&gt;FO159,0,IF(IFERROR(VLOOKUP(FT$4,Transactions!$C$45:$N196,8,FALSE),0)&gt;FO159,VLOOKUP(FT$4,Transactions!$C$26:$M$34,5,FALSE),VLOOKUP(FT$4,Transactions!$C$26:$M$34,5,FALSE)-IFERROR(VLOOKUP(FT$4,Transactions!$C$45:$N$47,5,FALSE),0)))</f>
        <v>4.6685611442644692</v>
      </c>
      <c r="FV159" s="315">
        <f t="shared" si="253"/>
        <v>43315</v>
      </c>
      <c r="FW159" s="88">
        <f>VLOOKUP(FV159,'Price Data'!$B$4:$AD$1048576,MATCH(GA$4,'Price Data'!$B$2:$AE$2,0),FALSE)</f>
        <v>108.31</v>
      </c>
      <c r="FX159" s="5">
        <f t="shared" si="222"/>
        <v>0</v>
      </c>
      <c r="FY159" s="79"/>
      <c r="FZ159" s="212" t="str">
        <f>IF(FX159&gt;0,(FX159+SUM(FY$11:FY159))/FW$6-1,"N/A")</f>
        <v>N/A</v>
      </c>
      <c r="GA159" s="344">
        <f>IF(VLOOKUP(GA$4,Transactions!$C$26:$M$34,7,FALSE)&gt;FV159,0,IF(IFERROR(VLOOKUP(GA$4,Transactions!$C$45:$N196,8,FALSE),0)&gt;FV159,VLOOKUP(GA$4,Transactions!$C$26:$M$34,5,FALSE),VLOOKUP(GA$4,Transactions!$C$26:$M$34,5,FALSE)-IFERROR(VLOOKUP(GA$4,Transactions!$C$45:$N$47,5,FALSE),0)))</f>
        <v>0</v>
      </c>
      <c r="GD159" s="315">
        <f t="shared" si="254"/>
        <v>43315</v>
      </c>
      <c r="GE159" s="88">
        <f>VLOOKUP(GD159,'Price Data'!$B$4:$AD$1048576,MATCH(GI$4,'Price Data'!$B$2:$AE$2,0),FALSE)</f>
        <v>1685.027</v>
      </c>
      <c r="GF159" s="5">
        <f t="shared" si="223"/>
        <v>1685.027</v>
      </c>
      <c r="GH159" s="212">
        <f>IF(GF159&gt;0,(GF159+SUM(GG$11:GG159))/GE$6-1,"N/A")</f>
        <v>6.4606354681981726E-2</v>
      </c>
      <c r="GI159" s="374">
        <v>0.5</v>
      </c>
      <c r="GK159" s="315">
        <f t="shared" si="255"/>
        <v>43315</v>
      </c>
      <c r="GL159" s="88">
        <f>VLOOKUP(GK159,'Price Data'!$B$4:$AD$1048576,MATCH(GP$4,'Price Data'!$B$2:$AE$2,0),FALSE)</f>
        <v>2155.39</v>
      </c>
      <c r="GM159" s="5">
        <f t="shared" si="226"/>
        <v>2155.39</v>
      </c>
      <c r="GN159" s="79"/>
      <c r="GO159" s="212">
        <f>IF(GM159&gt;0,(GM159+SUM(GN$11:GN159))/GL$6-1,"N/A")</f>
        <v>2.4692766645273201E-2</v>
      </c>
      <c r="GP159" s="374">
        <v>0.2</v>
      </c>
      <c r="GR159" s="315">
        <f t="shared" si="256"/>
        <v>43315</v>
      </c>
      <c r="GS159" s="88">
        <f>VLOOKUP(GR159,'Price Data'!$B$4:$AD$1048576,MATCH(GW$4,'Price Data'!$B$2:$AE$2,0),FALSE)</f>
        <v>2015.66</v>
      </c>
      <c r="GT159" s="5">
        <f t="shared" si="224"/>
        <v>2015.66</v>
      </c>
      <c r="GV159" s="212">
        <f>IF(GT159&gt;0,(GT159+SUM(GU$11:GU159))/GS$6-1,"N/A")</f>
        <v>-1.5007061284127432E-2</v>
      </c>
      <c r="GW159" s="374">
        <v>0.3</v>
      </c>
    </row>
    <row r="160" spans="1:205" x14ac:dyDescent="0.25">
      <c r="A160">
        <v>150</v>
      </c>
      <c r="B160" s="315">
        <f>'Price Data'!B154</f>
        <v>43318</v>
      </c>
      <c r="C160" s="200">
        <f t="shared" si="257"/>
        <v>22059.63118327027</v>
      </c>
      <c r="D160" s="200">
        <f t="shared" si="227"/>
        <v>0</v>
      </c>
      <c r="E160" s="200">
        <f t="shared" si="198"/>
        <v>6051.1294202228037</v>
      </c>
      <c r="F160" s="200">
        <f t="shared" si="228"/>
        <v>0</v>
      </c>
      <c r="I160" s="315">
        <f t="shared" si="229"/>
        <v>43318</v>
      </c>
      <c r="J160" s="88">
        <f>VLOOKUP(I160,'Price Data'!$B$4:$AD$1048576,MATCH(N$4,'Price Data'!$B$2:$AE$2,0),FALSE)</f>
        <v>65.040000000000006</v>
      </c>
      <c r="K160" s="5">
        <f t="shared" si="225"/>
        <v>65.040000000000006</v>
      </c>
      <c r="M160" s="212">
        <f>IF(K160&gt;0,(K160+SUM(L$11:L160))/J$6-1,"N/A")</f>
        <v>-2.1807790645209657E-2</v>
      </c>
      <c r="N160" s="344">
        <f>IF(VLOOKUP(N$4,Transactions!$C$5:$M$23,7,FALSE)&gt;I160,0,IF(IFERROR(VLOOKUP(N$4,Transactions!$C$39:$N$42,8,FALSE),0)&gt;I160,VLOOKUP(N$4,Transactions!$C$5:$M$23,5,FALSE),VLOOKUP(N$4,Transactions!$C$5:$M$23,5,FALSE)-IFERROR(VLOOKUP(N$4,Transactions!$C$39:$N$42,5,FALSE),0)))</f>
        <v>10</v>
      </c>
      <c r="P160" s="315">
        <f t="shared" si="230"/>
        <v>43318</v>
      </c>
      <c r="Q160" s="88">
        <f>VLOOKUP(P160,'Price Data'!$B$4:$AD$1048576,MATCH(U$4,'Price Data'!$B$2:$AE$2,0),FALSE)</f>
        <v>59.27</v>
      </c>
      <c r="R160" s="5">
        <f t="shared" si="199"/>
        <v>59.27</v>
      </c>
      <c r="T160" s="212">
        <f>IF(R160&gt;0,(R160+SUM(S$11:S160))/Q$6-1,"N/A")</f>
        <v>4.9339207048458178E-2</v>
      </c>
      <c r="U160" s="344">
        <f>IF(VLOOKUP(U$4,Transactions!$C$5:$M$23,7,FALSE)&gt;P160,0,IF(IFERROR(VLOOKUP(U$4,Transactions!$C$39:$N$42,8,FALSE),0)&gt;P160,VLOOKUP(U$4,Transactions!$C$5:$M$23,5,FALSE),VLOOKUP(U$4,Transactions!$C$5:$M$23,5,FALSE)-IFERROR(VLOOKUP(U$4,Transactions!$C$39:$N$42,5,FALSE),0)))</f>
        <v>20</v>
      </c>
      <c r="W160" s="315">
        <f t="shared" si="231"/>
        <v>43318</v>
      </c>
      <c r="X160" s="88">
        <f>VLOOKUP(W160,'Price Data'!$B$4:$AD$1048576,MATCH(AB$4,'Price Data'!$B$2:$AE$2,0),FALSE)</f>
        <v>115.94</v>
      </c>
      <c r="Y160" s="5">
        <f t="shared" si="200"/>
        <v>115.94</v>
      </c>
      <c r="Z160" s="79"/>
      <c r="AA160" s="212">
        <f>IF(Y160&gt;0,(Y160+SUM(Z$11:Z160))/X$6-1,"N/A")</f>
        <v>0.15841682372780475</v>
      </c>
      <c r="AB160" s="344">
        <f>IF(VLOOKUP(AB$4,Transactions!$C$5:$M$23,7,FALSE)&gt;W160,0,IF(IFERROR(VLOOKUP(AB$4,Transactions!$C$39:$N$42,8,FALSE),0)&gt;W160,VLOOKUP(AB$4,Transactions!$C$5:$M$23,5,FALSE),VLOOKUP(AB$4,Transactions!$C$5:$M$23,5,FALSE)-IFERROR(VLOOKUP(AB$4,Transactions!$C$39:$N$42,5,FALSE),0)))</f>
        <v>12</v>
      </c>
      <c r="AD160" s="315">
        <f t="shared" si="232"/>
        <v>43318</v>
      </c>
      <c r="AE160" s="88">
        <f>VLOOKUP(AD160,'Price Data'!$B$4:$AD$1048576,MATCH(AI$4,'Price Data'!$B$2:$AE$2,0),FALSE)</f>
        <v>59.64</v>
      </c>
      <c r="AF160" s="5">
        <f t="shared" si="201"/>
        <v>59.64</v>
      </c>
      <c r="AG160" s="79"/>
      <c r="AH160" s="212">
        <f>IF(AF160&gt;0,(AF160+SUM(AG$11:AG160))/AE$6-1,"N/A")</f>
        <v>-0.17811600164541352</v>
      </c>
      <c r="AI160" s="344">
        <f>IF(VLOOKUP(AI$4,Transactions!$C$5:$M$23,7,FALSE)&gt;AD160,0,IF(IFERROR(VLOOKUP(AI$4,Transactions!$C$39:$N$42,8,FALSE),0)&gt;AD160,VLOOKUP(AI$4,Transactions!$C$5:$M$23,5,FALSE),VLOOKUP(AI$4,Transactions!$C$5:$M$23,5,FALSE)-IFERROR(VLOOKUP(AI$4,Transactions!$C$39:$N$42,5,FALSE),0)))</f>
        <v>16</v>
      </c>
      <c r="AK160" s="315">
        <f t="shared" si="233"/>
        <v>43318</v>
      </c>
      <c r="AL160" s="88">
        <f>VLOOKUP(AK160,'Price Data'!$B$4:$AD$1048576,MATCH(AP$4,'Price Data'!$B$2:$AE$2,0),FALSE)</f>
        <v>520.79999999999995</v>
      </c>
      <c r="AM160" s="5">
        <f t="shared" si="202"/>
        <v>520.79999999999995</v>
      </c>
      <c r="AN160" s="79"/>
      <c r="AO160" s="212">
        <f>IF(AM160&gt;0,(AM160+SUM(AN$11:AN160))/AL$6-1,"N/A")</f>
        <v>0.24934030609797042</v>
      </c>
      <c r="AP160" s="344">
        <f>IF(VLOOKUP(AP$4,Transactions!$C$5:$M$23,7,FALSE)&gt;AK160,0,IF(IFERROR(VLOOKUP(AP$4,Transactions!$C$39:$N$42,8,FALSE),0)&gt;AK160,VLOOKUP(AP$4,Transactions!$C$5:$M$23,5,FALSE),VLOOKUP(AP$4,Transactions!$C$5:$M$23,5,FALSE)-IFERROR(VLOOKUP(AP$4,Transactions!$C$39:$N$42,5,FALSE),0)))</f>
        <v>3</v>
      </c>
      <c r="AR160" s="315">
        <f t="shared" si="234"/>
        <v>43318</v>
      </c>
      <c r="AS160" s="88">
        <f>VLOOKUP(AR160,'Price Data'!$B$4:$AD$1048576,MATCH(AW$4,'Price Data'!$B$2:$AE$2,0),FALSE)</f>
        <v>97.06</v>
      </c>
      <c r="AT160" s="5">
        <f t="shared" si="203"/>
        <v>97.06</v>
      </c>
      <c r="AU160" s="79"/>
      <c r="AV160" s="212">
        <f>IF(AT160&gt;0,(AT160+SUM(AU$11:AU160))/AS$6-1,"N/A")</f>
        <v>4.409282700421957E-2</v>
      </c>
      <c r="AW160" s="344">
        <f>IF(VLOOKUP(AW$4,Transactions!$C$5:$M$23,7,FALSE)&gt;AR160,0,IF(IFERROR(VLOOKUP(AW$4,Transactions!$C$39:$N$42,8,FALSE),0)&gt;AR160,VLOOKUP(AW$4,Transactions!$C$5:$M$23,5,FALSE),VLOOKUP(AW$4,Transactions!$C$5:$M$23,5,FALSE)-IFERROR(VLOOKUP(AW$4,Transactions!$C$39:$N$42,5,FALSE),0)))</f>
        <v>10</v>
      </c>
      <c r="AY160" s="315">
        <f t="shared" si="235"/>
        <v>43318</v>
      </c>
      <c r="AZ160" s="88">
        <f>VLOOKUP(AY160,'Price Data'!$B$4:$AD$1048576,MATCH(BD$4,'Price Data'!$B$2:$AE$2,0),FALSE)</f>
        <v>142.71</v>
      </c>
      <c r="BA160" s="5">
        <f t="shared" si="204"/>
        <v>142.71</v>
      </c>
      <c r="BB160" s="79"/>
      <c r="BC160" s="212">
        <f>IF(BA160&gt;0,(BA160+SUM(BB$11:BB160))/AZ$6-1,"N/A")</f>
        <v>0.2313201035375323</v>
      </c>
      <c r="BD160" s="344">
        <f>IF(VLOOKUP(BD$4,Transactions!$C$5:$M$23,7,FALSE)&gt;AY160,0,IF(IFERROR(VLOOKUP(BD$4,Transactions!$C$39:$N$42,8,FALSE),0)&gt;AY160,VLOOKUP(BD$4,Transactions!$C$5:$M$23,5,FALSE),VLOOKUP(BD$4,Transactions!$C$5:$M$23,5,FALSE)-IFERROR(VLOOKUP(BD$4,Transactions!$C$39:$N$42,5,FALSE),0)))</f>
        <v>9</v>
      </c>
      <c r="BF160" s="315">
        <f t="shared" si="236"/>
        <v>43318</v>
      </c>
      <c r="BG160" s="88">
        <f>VLOOKUP(BF160,'Price Data'!$B$4:$AD$1048576,MATCH(BK$4,'Price Data'!$B$2:$AE$2,0),FALSE)</f>
        <v>59.39</v>
      </c>
      <c r="BH160" s="5">
        <f t="shared" si="205"/>
        <v>59.39</v>
      </c>
      <c r="BI160" s="79"/>
      <c r="BJ160" s="212">
        <f>IF(BH160&gt;0,(BH160+SUM(BI$11:BI160))/BG$6-1,"N/A")</f>
        <v>-1.1259791122715357E-2</v>
      </c>
      <c r="BK160" s="344">
        <f>IF(VLOOKUP(BK$4,Transactions!$C$5:$M$23,7,FALSE)&gt;BF160,0,IF(IFERROR(VLOOKUP(BK$4,Transactions!$C$39:$N$42,8,FALSE),0)&gt;BF160,VLOOKUP(BK$4,Transactions!$C$5:$M$23,5,FALSE),VLOOKUP(BK$4,Transactions!$C$5:$M$23,5,FALSE)-IFERROR(VLOOKUP(BK$4,Transactions!$C$39:$N$42,5,FALSE),0)))</f>
        <v>10</v>
      </c>
      <c r="BM160" s="315">
        <f t="shared" si="237"/>
        <v>43318</v>
      </c>
      <c r="BN160" s="88">
        <f>VLOOKUP(BM160,'Price Data'!$B$4:$AD$1048576,MATCH(BR$4,'Price Data'!$B$2:$AE$2,0),FALSE)</f>
        <v>49.48</v>
      </c>
      <c r="BO160" s="5">
        <f t="shared" si="206"/>
        <v>49.48</v>
      </c>
      <c r="BP160" s="79"/>
      <c r="BQ160" s="212">
        <f>IF(BO160&gt;0,(BO160+SUM(BP$11:BP160))/BN$6-1,"N/A")</f>
        <v>-2.6212832550860821E-2</v>
      </c>
      <c r="BR160" s="344">
        <f>IF(VLOOKUP(BR$4,Transactions!$C$5:$M$23,7,FALSE)&gt;BM160,0,IF(IFERROR(VLOOKUP(BR$4,Transactions!$C$39:$N$42,8,FALSE),0)&gt;BM160,VLOOKUP(BR$4,Transactions!$C$5:$M$23,5,FALSE),VLOOKUP(BR$4,Transactions!$C$5:$M$23,5,FALSE)-IFERROR(VLOOKUP(BR$4,Transactions!$C$39:$N$42,5,FALSE),0)))</f>
        <v>12</v>
      </c>
      <c r="BT160" s="315">
        <f t="shared" si="238"/>
        <v>43318</v>
      </c>
      <c r="BU160" s="88">
        <f>VLOOKUP(BT160,'Price Data'!$B$4:$AD$1048576,MATCH(BY$4,'Price Data'!$B$2:$AE$2,0),FALSE)</f>
        <v>99.21</v>
      </c>
      <c r="BV160" s="5">
        <f t="shared" si="207"/>
        <v>99.21</v>
      </c>
      <c r="BW160" s="79"/>
      <c r="BX160" s="212">
        <f>IF(BV160&gt;0,(BV160+SUM(BW$11:BW160))/BU$6-1,"N/A")</f>
        <v>0.10474199581912202</v>
      </c>
      <c r="BY160" s="344">
        <f>IF(VLOOKUP(BY$4,Transactions!$C$5:$M$23,7,FALSE)&gt;BT160,0,IF(IFERROR(VLOOKUP(BY$4,Transactions!$C$39:$N$42,8,FALSE),0)&gt;BT160,VLOOKUP(BY$4,Transactions!$C$5:$M$23,5,FALSE),VLOOKUP(BY$4,Transactions!$C$5:$M$23,5,FALSE)-IFERROR(VLOOKUP(BY$4,Transactions!$C$39:$N$42,5,FALSE),0)))</f>
        <v>11</v>
      </c>
      <c r="CA160" s="315">
        <f t="shared" si="239"/>
        <v>43318</v>
      </c>
      <c r="CB160" s="88">
        <f>VLOOKUP(CA160,'Price Data'!$B$4:$AD$1048576,MATCH(CF$4,'Price Data'!$B$2:$AE$2,0),FALSE)</f>
        <v>212.52</v>
      </c>
      <c r="CC160" s="5">
        <f t="shared" si="208"/>
        <v>212.52</v>
      </c>
      <c r="CD160" s="79"/>
      <c r="CE160" s="212">
        <f>IF(CC160&gt;0,(CC160+SUM(CD$11:CD160))/CB$6-1,"N/A")</f>
        <v>-6.470665441659007E-2</v>
      </c>
      <c r="CF160" s="344">
        <f>IF(VLOOKUP(CF$4,Transactions!$C$5:$M$23,7,FALSE)&gt;CA160,0,IF(IFERROR(VLOOKUP(CF$4,Transactions!$C$39:$N$42,8,FALSE),0)&gt;CA160,VLOOKUP(CF$4,Transactions!$C$5:$M$23,5,FALSE),VLOOKUP(CF$4,Transactions!$C$5:$M$23,5,FALSE)-IFERROR(VLOOKUP(CF$4,Transactions!$C$39:$N$42,5,FALSE),0)))</f>
        <v>6</v>
      </c>
      <c r="CH160" s="315">
        <f t="shared" si="240"/>
        <v>43318</v>
      </c>
      <c r="CI160" s="88">
        <f>VLOOKUP(CH160,'Price Data'!$B$4:$AD$1048576,MATCH(CM$4,'Price Data'!$B$2:$AE$2,0),FALSE)</f>
        <v>85.77</v>
      </c>
      <c r="CJ160" s="5">
        <f t="shared" si="209"/>
        <v>85.77</v>
      </c>
      <c r="CK160" s="79"/>
      <c r="CL160" s="212">
        <f>IF(CJ160&gt;0,(CJ160+SUM(CK$11:CK160))/CI$6-1,"N/A")</f>
        <v>0.16503667481662587</v>
      </c>
      <c r="CM160" s="344">
        <f>IF(VLOOKUP(CM$4,Transactions!$C$5:$M$23,7,FALSE)&gt;CH160,0,IF(IFERROR(VLOOKUP(CM$4,Transactions!$C$39:$N$42,8,FALSE),0)&gt;CH160,VLOOKUP(CM$4,Transactions!$C$5:$M$23,5,FALSE),VLOOKUP(CM$4,Transactions!$C$5:$M$23,5,FALSE)-IFERROR(VLOOKUP(CM$4,Transactions!$C$39:$N$42,5,FALSE),0)))</f>
        <v>19</v>
      </c>
      <c r="CO160" s="315">
        <f t="shared" si="241"/>
        <v>43318</v>
      </c>
      <c r="CP160" s="88">
        <f>VLOOKUP(CO160,'Price Data'!$B$4:$AD$1048576,MATCH(CT$4,'Price Data'!$B$2:$AE$2,0),FALSE)</f>
        <v>137.27000000000001</v>
      </c>
      <c r="CQ160" s="5">
        <f t="shared" si="210"/>
        <v>137.27000000000001</v>
      </c>
      <c r="CR160" s="79"/>
      <c r="CS160" s="212">
        <f>IF(CQ160&gt;0,(CQ160+SUM(CR$11:CR160))/CP$6-1,"N/A")</f>
        <v>0.22703809184763268</v>
      </c>
      <c r="CT160" s="344">
        <f>IF(VLOOKUP(CT$4,Transactions!$C$5:$M$23,7,FALSE)&gt;CO160,0,IF(IFERROR(VLOOKUP(CT$4,Transactions!$C$39:$N$42,8,FALSE),0)&gt;CO160,VLOOKUP(CT$4,Transactions!$C$5:$M$23,5,FALSE),VLOOKUP(CT$4,Transactions!$C$5:$M$23,5,FALSE)-IFERROR(VLOOKUP(CT$4,Transactions!$C$39:$N$42,5,FALSE),0)))</f>
        <v>7</v>
      </c>
      <c r="CV160" s="315">
        <f t="shared" si="242"/>
        <v>43318</v>
      </c>
      <c r="CW160" s="88">
        <f>VLOOKUP(CV160,'Price Data'!$B$4:$AD$1048576,MATCH(DA$4,'Price Data'!$B$2:$AE$2,0),FALSE)</f>
        <v>203.44</v>
      </c>
      <c r="CX160" s="5">
        <f t="shared" si="211"/>
        <v>203.44</v>
      </c>
      <c r="CY160" s="79"/>
      <c r="CZ160" s="212">
        <f>IF(CX160&gt;0,(CX160+SUM(CY$11:CY160))/CW$6-1,"N/A")</f>
        <v>8.602413481473592E-2</v>
      </c>
      <c r="DA160" s="344">
        <f>IF(VLOOKUP(DA$4,Transactions!$C$5:$M$23,7,FALSE)&gt;CV160,0,IF(IFERROR(VLOOKUP(DA$4,Transactions!$C$39:$N$42,8,FALSE),0)&gt;CV160,VLOOKUP(DA$4,Transactions!$C$5:$M$23,5,FALSE),VLOOKUP(DA$4,Transactions!$C$5:$M$23,5,FALSE)-IFERROR(VLOOKUP(DA$4,Transactions!$C$39:$N$42,5,FALSE),0)))</f>
        <v>9.4038062835574934</v>
      </c>
      <c r="DC160" s="315">
        <f t="shared" si="243"/>
        <v>43318</v>
      </c>
      <c r="DD160" s="88">
        <f>VLOOKUP(DC160,'Price Data'!$B$4:$AD$1048576,MATCH(DH$4,'Price Data'!$B$2:$AE$2,0),FALSE)</f>
        <v>169.11</v>
      </c>
      <c r="DE160" s="5">
        <f t="shared" si="212"/>
        <v>169.11</v>
      </c>
      <c r="DF160" s="79"/>
      <c r="DG160" s="212">
        <f>IF(DE160&gt;0,(DE160+SUM(DF$11:DF160))/DD$6-1,"N/A")</f>
        <v>7.7264968072327411E-2</v>
      </c>
      <c r="DH160" s="344">
        <f>IF(VLOOKUP(DH$4,Transactions!$C$5:$M$23,7,FALSE)&gt;DC160,0,IF(IFERROR(VLOOKUP(DH$4,Transactions!$C$39:$N$42,8,FALSE),0)&gt;DC160,VLOOKUP(DH$4,Transactions!$C$5:$M$23,5,FALSE),VLOOKUP(DH$4,Transactions!$C$5:$M$23,5,FALSE)-IFERROR(VLOOKUP(DH$4,Transactions!$C$39:$N$42,5,FALSE),0)))</f>
        <v>17.508490526540918</v>
      </c>
      <c r="DJ160" s="315">
        <f t="shared" si="244"/>
        <v>43318</v>
      </c>
      <c r="DK160" s="88">
        <f>VLOOKUP(DJ160,'Price Data'!$B$4:$AD$1048576,MATCH(DO$4,'Price Data'!$B$2:$AE$2,0),FALSE)</f>
        <v>245.13</v>
      </c>
      <c r="DL160" s="5">
        <f t="shared" si="213"/>
        <v>245.13</v>
      </c>
      <c r="DN160" s="212">
        <f>IF(DL160&gt;0,(DL160+SUM(DM$11:DM160))/DK$6-1,"N/A")</f>
        <v>-1.286624714417417E-2</v>
      </c>
      <c r="DO160" s="344">
        <f>IF(VLOOKUP(DO$4,Transactions!$C$5:$M$23,7,FALSE)&gt;DJ160,0,IF(IFERROR(VLOOKUP(DO$4,Transactions!$C$39:$N$42,8,FALSE),0)&gt;DJ160,VLOOKUP(DO$4,Transactions!$C$5:$M$23,5,FALSE),VLOOKUP(DO$4,Transactions!$C$5:$M$23,5,FALSE)-IFERROR(VLOOKUP(DO$4,Transactions!$C$39:$N$42,5,FALSE),0)))</f>
        <v>8</v>
      </c>
      <c r="DQ160" s="315">
        <f t="shared" si="245"/>
        <v>43318</v>
      </c>
      <c r="DR160" s="88">
        <f>VLOOKUP(DQ160,'Price Data'!$B$4:$AD$1048576,MATCH(DV$4,'Price Data'!$B$2:$AE$2,0),FALSE)</f>
        <v>108.13</v>
      </c>
      <c r="DS160" s="5">
        <f t="shared" si="214"/>
        <v>108.13</v>
      </c>
      <c r="DT160" s="79"/>
      <c r="DU160" s="212">
        <f>IF(DS160&gt;0,(DS160+SUM(DT$11:DT160))/DR$6-1,"N/A")</f>
        <v>0.27390694411970995</v>
      </c>
      <c r="DV160" s="344">
        <f>IF(VLOOKUP(DV$4,Transactions!$C$5:$M$23,7,FALSE)&gt;DQ160,0,IF(IFERROR(VLOOKUP(DV$4,Transactions!$C$39:$N$42,8,FALSE),0)&gt;DQ160,VLOOKUP(DV$4,Transactions!$C$5:$M$23,5,FALSE),VLOOKUP(DV$4,Transactions!$C$5:$M$23,5,FALSE)-IFERROR(VLOOKUP(DV$4,Transactions!$C$39:$N$42,5,FALSE),0)))</f>
        <v>10</v>
      </c>
      <c r="DX160" s="315">
        <f t="shared" si="246"/>
        <v>43318</v>
      </c>
      <c r="DY160" s="88">
        <f>VLOOKUP(DX160,'Price Data'!$B$4:$AD$1048576,MATCH(EC$4,'Price Data'!$B$2:$AE$2,0),FALSE)</f>
        <v>79.510000000000005</v>
      </c>
      <c r="DZ160" s="5">
        <f t="shared" si="215"/>
        <v>0</v>
      </c>
      <c r="EA160" s="79"/>
      <c r="EB160" s="212" t="str">
        <f>IF(DZ160&gt;0,(DZ160+SUM(EA$11:EA160))/DY$6-1,"N/A")</f>
        <v>N/A</v>
      </c>
      <c r="EC160" s="344">
        <f>IF(VLOOKUP(EC$4,Transactions!$C$5:$M$23,7,FALSE)&gt;DX160,0,IF(IFERROR(VLOOKUP(EC$4,Transactions!$C$39:$N$42,8,FALSE),0)&gt;DX160,VLOOKUP(EC$4,Transactions!$C$5:$M$23,5,FALSE),VLOOKUP(EC$4,Transactions!$C$5:$M$23,5,FALSE)-IFERROR(VLOOKUP(EC$4,Transactions!$C$39:$N$42,5,FALSE),0)))</f>
        <v>0</v>
      </c>
      <c r="EF160" s="315">
        <f t="shared" si="247"/>
        <v>43318</v>
      </c>
      <c r="EG160" s="88">
        <f>VLOOKUP(EF160,'Price Data'!$B$4:$AD$1048576,MATCH(EK$4,'Price Data'!$B$2:$AE$2,0),FALSE)</f>
        <v>10.79</v>
      </c>
      <c r="EH160" s="5">
        <f t="shared" si="216"/>
        <v>10.79</v>
      </c>
      <c r="EI160" s="79"/>
      <c r="EJ160" s="212">
        <f>IF(EH160&gt;0,(EH160+SUM(EI$11:EI160))/EG$6-1,"N/A")</f>
        <v>7.2490706319701115E-3</v>
      </c>
      <c r="EK160" s="344">
        <f>IF(VLOOKUP(EK$4,Transactions!$C$26:$M$34,7,FALSE)&gt;EF160,0,IF(IFERROR(VLOOKUP(EK$4,Transactions!$C$45:$N197,8,FALSE),0)&gt;EF160,VLOOKUP(EK$4,Transactions!$C$26:$M$34,5,FALSE),VLOOKUP(EK$4,Transactions!$C$26:$M$34,5,FALSE)-IFERROR(VLOOKUP(EK$4,Transactions!$C$45:$N$47,5,FALSE),0)))</f>
        <v>181.2267657992565</v>
      </c>
      <c r="EM160" s="315">
        <f t="shared" si="248"/>
        <v>43318</v>
      </c>
      <c r="EN160" s="88">
        <f>VLOOKUP(EM160,'Price Data'!$B$4:$AD$1048576,MATCH(ER$4,'Price Data'!$B$2:$AE$2,0),FALSE)</f>
        <v>86.11</v>
      </c>
      <c r="EO160" s="5">
        <f t="shared" si="217"/>
        <v>86.11</v>
      </c>
      <c r="EP160" s="79"/>
      <c r="EQ160" s="212">
        <f>IF(EO160&gt;0,(EO160+SUM(EP$11:EP160))/EN$6-1,"N/A")</f>
        <v>1.1849644739857723E-2</v>
      </c>
      <c r="ER160" s="344">
        <f>IF(VLOOKUP(ER$4,Transactions!$C$26:$M$34,7,FALSE)&gt;EM160,0,IF(IFERROR(VLOOKUP(ER$4,Transactions!$C$45:$N197,8,FALSE),0)&gt;EM160,VLOOKUP(ER$4,Transactions!$C$26:$M$34,5,FALSE),VLOOKUP(ER$4,Transactions!$C$26:$M$34,5,FALSE)-IFERROR(VLOOKUP(ER$4,Transactions!$C$45:$N$47,5,FALSE),0)))</f>
        <v>0</v>
      </c>
      <c r="ET160" s="315">
        <f t="shared" si="249"/>
        <v>43318</v>
      </c>
      <c r="EU160" s="88">
        <f>VLOOKUP(ET160,'Price Data'!$B$4:$AD$1048576,MATCH(EY$4,'Price Data'!$B$2:$AE$2,0),FALSE)</f>
        <v>83.91</v>
      </c>
      <c r="EV160" s="5">
        <f t="shared" si="218"/>
        <v>83.91</v>
      </c>
      <c r="EW160" s="79"/>
      <c r="EX160" s="212">
        <f>IF(EV160&gt;0,(EV160+SUM(EW$11:EW160))/EU$6-1,"N/A")</f>
        <v>-2.3286417210207189E-2</v>
      </c>
      <c r="EY160" s="344">
        <f>IF(VLOOKUP(EY$4,Transactions!$C$26:$M$34,7,FALSE)&gt;ET160,0,IF(IFERROR(VLOOKUP(EY$4,Transactions!$C$45:$N197,8,FALSE),0)&gt;ET160,VLOOKUP(EY$4,Transactions!$C$26:$M$34,5,FALSE),VLOOKUP(EY$4,Transactions!$C$26:$M$34,5,FALSE)-IFERROR(VLOOKUP(EY$4,Transactions!$C$45:$N$47,5,FALSE),0)))</f>
        <v>12.608879734523402</v>
      </c>
      <c r="FA160" s="315">
        <f t="shared" si="250"/>
        <v>43318</v>
      </c>
      <c r="FB160" s="88">
        <f>VLOOKUP(FA160,'Price Data'!$B$4:$AD$1048576,MATCH(FF$4,'Price Data'!$B$2:$AE$2,0),FALSE)</f>
        <v>49.82</v>
      </c>
      <c r="FC160" s="5">
        <f t="shared" si="219"/>
        <v>49.82</v>
      </c>
      <c r="FD160" s="79"/>
      <c r="FE160" s="212">
        <f>IF(FC160&gt;0,(FC160+SUM(FD$11:FD160))/FB$6-1,"N/A")</f>
        <v>-1.5233079773746994E-2</v>
      </c>
      <c r="FF160" s="344">
        <f>IF(VLOOKUP(FF$4,Transactions!$C$26:$M$34,7,FALSE)&gt;FA160,0,IF(IFERROR(VLOOKUP(FF$4,Transactions!$C$45:$N197,8,FALSE),0)&gt;FA160,VLOOKUP(FF$4,Transactions!$C$26:$M$34,5,FALSE),VLOOKUP(FF$4,Transactions!$C$26:$M$34,5,FALSE)-IFERROR(VLOOKUP(FF$4,Transactions!$C$45:$N$47,5,FALSE),0)))</f>
        <v>20.356738833625901</v>
      </c>
      <c r="FH160" s="315">
        <f t="shared" si="251"/>
        <v>43318</v>
      </c>
      <c r="FI160" s="88">
        <f>VLOOKUP(FH160,'Price Data'!$B$4:$AD$1048576,MATCH(FM$4,'Price Data'!$B$2:$AE$2,0),FALSE)</f>
        <v>24</v>
      </c>
      <c r="FJ160" s="5">
        <f t="shared" si="220"/>
        <v>24</v>
      </c>
      <c r="FK160" s="79"/>
      <c r="FL160" s="212">
        <f>IF(FJ160&gt;0,(FJ160+SUM(FK$11:FK160))/FI$6-1,"N/A")</f>
        <v>-1.0266940451746365E-3</v>
      </c>
      <c r="FM160" s="344">
        <f>IF(VLOOKUP(FM$4,Transactions!$C$26:$M$34,7,FALSE)&gt;FH160,0,IF(IFERROR(VLOOKUP(FM$4,Transactions!$C$45:$N197,8,FALSE),0)&gt;FH160,VLOOKUP(FM$4,Transactions!$C$26:$M$34,5,FALSE),VLOOKUP(FM$4,Transactions!$C$26:$M$34,5,FALSE)-IFERROR(VLOOKUP(FM$4,Transactions!$C$45:$N$47,5,FALSE),0)))</f>
        <v>64.516221765913755</v>
      </c>
      <c r="FO160" s="315">
        <f t="shared" si="252"/>
        <v>43318</v>
      </c>
      <c r="FP160" s="88">
        <f>VLOOKUP(FO160,'Price Data'!$B$4:$AD$1048576,MATCH(FT$4,'Price Data'!$B$2:$AE$2,0),FALSE)</f>
        <v>101.77</v>
      </c>
      <c r="FQ160" s="5">
        <f t="shared" si="221"/>
        <v>101.77</v>
      </c>
      <c r="FR160" s="79"/>
      <c r="FS160" s="212">
        <f>IF(FQ160&gt;0,(FQ160+SUM(FR$11:FR160))/FP$6-1,"N/A")</f>
        <v>-2.5717533390167691E-2</v>
      </c>
      <c r="FT160" s="344">
        <f>IF(VLOOKUP(FT$4,Transactions!$C$26:$M$34,7,FALSE)&gt;FO160,0,IF(IFERROR(VLOOKUP(FT$4,Transactions!$C$45:$N197,8,FALSE),0)&gt;FO160,VLOOKUP(FT$4,Transactions!$C$26:$M$34,5,FALSE),VLOOKUP(FT$4,Transactions!$C$26:$M$34,5,FALSE)-IFERROR(VLOOKUP(FT$4,Transactions!$C$45:$N$47,5,FALSE),0)))</f>
        <v>4.6685611442644692</v>
      </c>
      <c r="FV160" s="315">
        <f t="shared" si="253"/>
        <v>43318</v>
      </c>
      <c r="FW160" s="88">
        <f>VLOOKUP(FV160,'Price Data'!$B$4:$AD$1048576,MATCH(GA$4,'Price Data'!$B$2:$AE$2,0),FALSE)</f>
        <v>108.13</v>
      </c>
      <c r="FX160" s="5">
        <f t="shared" si="222"/>
        <v>0</v>
      </c>
      <c r="FY160" s="79"/>
      <c r="FZ160" s="212" t="str">
        <f>IF(FX160&gt;0,(FX160+SUM(FY$11:FY160))/FW$6-1,"N/A")</f>
        <v>N/A</v>
      </c>
      <c r="GA160" s="344">
        <f>IF(VLOOKUP(GA$4,Transactions!$C$26:$M$34,7,FALSE)&gt;FV160,0,IF(IFERROR(VLOOKUP(GA$4,Transactions!$C$45:$N197,8,FALSE),0)&gt;FV160,VLOOKUP(GA$4,Transactions!$C$26:$M$34,5,FALSE),VLOOKUP(GA$4,Transactions!$C$26:$M$34,5,FALSE)-IFERROR(VLOOKUP(GA$4,Transactions!$C$45:$N$47,5,FALSE),0)))</f>
        <v>0</v>
      </c>
      <c r="GD160" s="315">
        <f t="shared" si="254"/>
        <v>43318</v>
      </c>
      <c r="GE160" s="88">
        <f>VLOOKUP(GD160,'Price Data'!$B$4:$AD$1048576,MATCH(GI$4,'Price Data'!$B$2:$AE$2,0),FALSE)</f>
        <v>1691.8530000000001</v>
      </c>
      <c r="GF160" s="5">
        <f t="shared" si="223"/>
        <v>1691.8530000000001</v>
      </c>
      <c r="GH160" s="212">
        <f>IF(GF160&gt;0,(GF160+SUM(GG$11:GG160))/GE$6-1,"N/A")</f>
        <v>6.8919046987243826E-2</v>
      </c>
      <c r="GI160" s="374">
        <v>0.5</v>
      </c>
      <c r="GK160" s="315">
        <f t="shared" si="255"/>
        <v>43318</v>
      </c>
      <c r="GL160" s="88">
        <f>VLOOKUP(GK160,'Price Data'!$B$4:$AD$1048576,MATCH(GP$4,'Price Data'!$B$2:$AE$2,0),FALSE)</f>
        <v>2157.34</v>
      </c>
      <c r="GM160" s="5">
        <f t="shared" si="226"/>
        <v>2157.34</v>
      </c>
      <c r="GN160" s="79"/>
      <c r="GO160" s="212">
        <f>IF(GM160&gt;0,(GM160+SUM(GN$11:GN160))/GL$6-1,"N/A")</f>
        <v>2.5619815065725415E-2</v>
      </c>
      <c r="GP160" s="374">
        <v>0.2</v>
      </c>
      <c r="GR160" s="315">
        <f t="shared" si="256"/>
        <v>43318</v>
      </c>
      <c r="GS160" s="88">
        <f>VLOOKUP(GR160,'Price Data'!$B$4:$AD$1048576,MATCH(GW$4,'Price Data'!$B$2:$AE$2,0),FALSE)</f>
        <v>2017.74</v>
      </c>
      <c r="GT160" s="5">
        <f t="shared" si="224"/>
        <v>2017.74</v>
      </c>
      <c r="GV160" s="212">
        <f>IF(GT160&gt;0,(GT160+SUM(GU$11:GU160))/GS$6-1,"N/A")</f>
        <v>-1.3990627305912384E-2</v>
      </c>
      <c r="GW160" s="374">
        <v>0.3</v>
      </c>
    </row>
    <row r="161" spans="1:205" x14ac:dyDescent="0.25">
      <c r="A161">
        <v>151</v>
      </c>
      <c r="B161" s="315">
        <f>'Price Data'!B155</f>
        <v>43319</v>
      </c>
      <c r="C161" s="200">
        <f t="shared" si="257"/>
        <v>22164.636032778868</v>
      </c>
      <c r="D161" s="200">
        <f t="shared" si="227"/>
        <v>0</v>
      </c>
      <c r="E161" s="200">
        <f t="shared" ref="E161:E224" si="258">SUM(EH161*EK161,EO161*ER161,EV161*EY161,FC161*FF161,FJ161*FM161,FQ161*FT161,FX161*GA161)</f>
        <v>6046.7911835744735</v>
      </c>
      <c r="F161" s="200">
        <f t="shared" si="228"/>
        <v>0</v>
      </c>
      <c r="I161" s="315">
        <f t="shared" si="229"/>
        <v>43319</v>
      </c>
      <c r="J161" s="88">
        <f>VLOOKUP(I161,'Price Data'!$B$4:$AD$1048576,MATCH(N$4,'Price Data'!$B$2:$AE$2,0),FALSE)</f>
        <v>65.45</v>
      </c>
      <c r="K161" s="5">
        <f t="shared" si="225"/>
        <v>65.45</v>
      </c>
      <c r="M161" s="212">
        <f>IF(K161&gt;0,(K161+SUM(L$11:L161))/J$6-1,"N/A")</f>
        <v>-1.5641449842081379E-2</v>
      </c>
      <c r="N161" s="344">
        <f>IF(VLOOKUP(N$4,Transactions!$C$5:$M$23,7,FALSE)&gt;I161,0,IF(IFERROR(VLOOKUP(N$4,Transactions!$C$39:$N$42,8,FALSE),0)&gt;I161,VLOOKUP(N$4,Transactions!$C$5:$M$23,5,FALSE),VLOOKUP(N$4,Transactions!$C$5:$M$23,5,FALSE)-IFERROR(VLOOKUP(N$4,Transactions!$C$39:$N$42,5,FALSE),0)))</f>
        <v>10</v>
      </c>
      <c r="P161" s="315">
        <f t="shared" si="230"/>
        <v>43319</v>
      </c>
      <c r="Q161" s="88">
        <f>VLOOKUP(P161,'Price Data'!$B$4:$AD$1048576,MATCH(U$4,'Price Data'!$B$2:$AE$2,0),FALSE)</f>
        <v>59.47</v>
      </c>
      <c r="R161" s="5">
        <f t="shared" ref="R161:R224" si="259">IF(AND(P161&gt;=Q$5,P161&lt;=Q$7),Q161,0)</f>
        <v>59.47</v>
      </c>
      <c r="T161" s="212">
        <f>IF(R161&gt;0,(R161+SUM(S$11:S161))/Q$6-1,"N/A")</f>
        <v>5.2863436123347984E-2</v>
      </c>
      <c r="U161" s="344">
        <f>IF(VLOOKUP(U$4,Transactions!$C$5:$M$23,7,FALSE)&gt;P161,0,IF(IFERROR(VLOOKUP(U$4,Transactions!$C$39:$N$42,8,FALSE),0)&gt;P161,VLOOKUP(U$4,Transactions!$C$5:$M$23,5,FALSE),VLOOKUP(U$4,Transactions!$C$5:$M$23,5,FALSE)-IFERROR(VLOOKUP(U$4,Transactions!$C$39:$N$42,5,FALSE),0)))</f>
        <v>20</v>
      </c>
      <c r="W161" s="315">
        <f t="shared" si="231"/>
        <v>43319</v>
      </c>
      <c r="X161" s="88">
        <f>VLOOKUP(W161,'Price Data'!$B$4:$AD$1048576,MATCH(AB$4,'Price Data'!$B$2:$AE$2,0),FALSE)</f>
        <v>116.56</v>
      </c>
      <c r="Y161" s="5">
        <f t="shared" ref="Y161:Y224" si="260">IF(AND(W161&gt;=X$5,W161&lt;=X$7),X161,0)</f>
        <v>116.56</v>
      </c>
      <c r="Z161" s="79"/>
      <c r="AA161" s="212">
        <f>IF(Y161&gt;0,(Y161+SUM(Z$11:Z161))/X$6-1,"N/A")</f>
        <v>0.16456700724134521</v>
      </c>
      <c r="AB161" s="344">
        <f>IF(VLOOKUP(AB$4,Transactions!$C$5:$M$23,7,FALSE)&gt;W161,0,IF(IFERROR(VLOOKUP(AB$4,Transactions!$C$39:$N$42,8,FALSE),0)&gt;W161,VLOOKUP(AB$4,Transactions!$C$5:$M$23,5,FALSE),VLOOKUP(AB$4,Transactions!$C$5:$M$23,5,FALSE)-IFERROR(VLOOKUP(AB$4,Transactions!$C$39:$N$42,5,FALSE),0)))</f>
        <v>12</v>
      </c>
      <c r="AD161" s="315">
        <f t="shared" si="232"/>
        <v>43319</v>
      </c>
      <c r="AE161" s="88">
        <f>VLOOKUP(AD161,'Price Data'!$B$4:$AD$1048576,MATCH(AI$4,'Price Data'!$B$2:$AE$2,0),FALSE)</f>
        <v>59.88</v>
      </c>
      <c r="AF161" s="5">
        <f t="shared" ref="AF161:AF224" si="261">IF(AND(AD161&gt;=AE$5,AD161&lt;=AE$7),AE161,0)</f>
        <v>59.88</v>
      </c>
      <c r="AG161" s="79"/>
      <c r="AH161" s="212">
        <f>IF(AF161&gt;0,(AF161+SUM(AG$11:AG161))/AE$6-1,"N/A")</f>
        <v>-0.1748251748251749</v>
      </c>
      <c r="AI161" s="344">
        <f>IF(VLOOKUP(AI$4,Transactions!$C$5:$M$23,7,FALSE)&gt;AD161,0,IF(IFERROR(VLOOKUP(AI$4,Transactions!$C$39:$N$42,8,FALSE),0)&gt;AD161,VLOOKUP(AI$4,Transactions!$C$5:$M$23,5,FALSE),VLOOKUP(AI$4,Transactions!$C$5:$M$23,5,FALSE)-IFERROR(VLOOKUP(AI$4,Transactions!$C$39:$N$42,5,FALSE),0)))</f>
        <v>16</v>
      </c>
      <c r="AK161" s="315">
        <f t="shared" si="233"/>
        <v>43319</v>
      </c>
      <c r="AL161" s="88">
        <f>VLOOKUP(AK161,'Price Data'!$B$4:$AD$1048576,MATCH(AP$4,'Price Data'!$B$2:$AE$2,0),FALSE)</f>
        <v>517.9</v>
      </c>
      <c r="AM161" s="5">
        <f t="shared" ref="AM161:AM224" si="262">IF(AND(AK161&gt;=AL$5,AK161&lt;=AL$7),AL161,0)</f>
        <v>517.9</v>
      </c>
      <c r="AN161" s="79"/>
      <c r="AO161" s="212">
        <f>IF(AM161&gt;0,(AM161+SUM(AN$11:AN161))/AL$6-1,"N/A")</f>
        <v>0.24238353404020518</v>
      </c>
      <c r="AP161" s="344">
        <f>IF(VLOOKUP(AP$4,Transactions!$C$5:$M$23,7,FALSE)&gt;AK161,0,IF(IFERROR(VLOOKUP(AP$4,Transactions!$C$39:$N$42,8,FALSE),0)&gt;AK161,VLOOKUP(AP$4,Transactions!$C$5:$M$23,5,FALSE),VLOOKUP(AP$4,Transactions!$C$5:$M$23,5,FALSE)-IFERROR(VLOOKUP(AP$4,Transactions!$C$39:$N$42,5,FALSE),0)))</f>
        <v>3</v>
      </c>
      <c r="AR161" s="315">
        <f t="shared" si="234"/>
        <v>43319</v>
      </c>
      <c r="AS161" s="88">
        <f>VLOOKUP(AR161,'Price Data'!$B$4:$AD$1048576,MATCH(AW$4,'Price Data'!$B$2:$AE$2,0),FALSE)</f>
        <v>94.06</v>
      </c>
      <c r="AT161" s="5">
        <f t="shared" ref="AT161:AT224" si="263">IF(AND(AR161&gt;=AS$5,AR161&lt;=AS$7),AS161,0)</f>
        <v>94.06</v>
      </c>
      <c r="AU161" s="79"/>
      <c r="AV161" s="212">
        <f>IF(AT161&gt;0,(AT161+SUM(AU$11:AU161))/AS$6-1,"N/A")</f>
        <v>1.2447257383966237E-2</v>
      </c>
      <c r="AW161" s="344">
        <f>IF(VLOOKUP(AW$4,Transactions!$C$5:$M$23,7,FALSE)&gt;AR161,0,IF(IFERROR(VLOOKUP(AW$4,Transactions!$C$39:$N$42,8,FALSE),0)&gt;AR161,VLOOKUP(AW$4,Transactions!$C$5:$M$23,5,FALSE),VLOOKUP(AW$4,Transactions!$C$5:$M$23,5,FALSE)-IFERROR(VLOOKUP(AW$4,Transactions!$C$39:$N$42,5,FALSE),0)))</f>
        <v>10</v>
      </c>
      <c r="AY161" s="315">
        <f t="shared" si="235"/>
        <v>43319</v>
      </c>
      <c r="AZ161" s="88">
        <f>VLOOKUP(AY161,'Price Data'!$B$4:$AD$1048576,MATCH(BD$4,'Price Data'!$B$2:$AE$2,0),FALSE)</f>
        <v>144.44</v>
      </c>
      <c r="BA161" s="5">
        <f t="shared" ref="BA161:BA224" si="264">IF(AND(AY161&gt;=AZ$5,AY161&lt;=AZ$7),AZ161,0)</f>
        <v>144.44</v>
      </c>
      <c r="BB161" s="79"/>
      <c r="BC161" s="212">
        <f>IF(BA161&gt;0,(BA161+SUM(BB$11:BB161))/AZ$6-1,"N/A")</f>
        <v>0.2462467644521138</v>
      </c>
      <c r="BD161" s="344">
        <f>IF(VLOOKUP(BD$4,Transactions!$C$5:$M$23,7,FALSE)&gt;AY161,0,IF(IFERROR(VLOOKUP(BD$4,Transactions!$C$39:$N$42,8,FALSE),0)&gt;AY161,VLOOKUP(BD$4,Transactions!$C$5:$M$23,5,FALSE),VLOOKUP(BD$4,Transactions!$C$5:$M$23,5,FALSE)-IFERROR(VLOOKUP(BD$4,Transactions!$C$39:$N$42,5,FALSE),0)))</f>
        <v>9</v>
      </c>
      <c r="BF161" s="315">
        <f t="shared" si="236"/>
        <v>43319</v>
      </c>
      <c r="BG161" s="88">
        <f>VLOOKUP(BF161,'Price Data'!$B$4:$AD$1048576,MATCH(BK$4,'Price Data'!$B$2:$AE$2,0),FALSE)</f>
        <v>58.98</v>
      </c>
      <c r="BH161" s="5">
        <f t="shared" ref="BH161:BH224" si="265">IF(AND(BF161&gt;=BG$5,BF161&lt;=BG$7),BG161,0)</f>
        <v>58.98</v>
      </c>
      <c r="BI161" s="79"/>
      <c r="BJ161" s="212">
        <f>IF(BH161&gt;0,(BH161+SUM(BI$11:BI161))/BG$6-1,"N/A")</f>
        <v>-1.7950391644908636E-2</v>
      </c>
      <c r="BK161" s="344">
        <f>IF(VLOOKUP(BK$4,Transactions!$C$5:$M$23,7,FALSE)&gt;BF161,0,IF(IFERROR(VLOOKUP(BK$4,Transactions!$C$39:$N$42,8,FALSE),0)&gt;BF161,VLOOKUP(BK$4,Transactions!$C$5:$M$23,5,FALSE),VLOOKUP(BK$4,Transactions!$C$5:$M$23,5,FALSE)-IFERROR(VLOOKUP(BK$4,Transactions!$C$39:$N$42,5,FALSE),0)))</f>
        <v>10</v>
      </c>
      <c r="BM161" s="315">
        <f t="shared" si="237"/>
        <v>43319</v>
      </c>
      <c r="BN161" s="88">
        <f>VLOOKUP(BM161,'Price Data'!$B$4:$AD$1048576,MATCH(BR$4,'Price Data'!$B$2:$AE$2,0),FALSE)</f>
        <v>49.63</v>
      </c>
      <c r="BO161" s="5">
        <f t="shared" ref="BO161:BO224" si="266">IF(AND(BM161&gt;=BN$5,BM161&lt;=BN$7),BN161,0)</f>
        <v>49.63</v>
      </c>
      <c r="BP161" s="79"/>
      <c r="BQ161" s="212">
        <f>IF(BO161&gt;0,(BO161+SUM(BP$11:BP161))/BN$6-1,"N/A")</f>
        <v>-2.3278560250391211E-2</v>
      </c>
      <c r="BR161" s="344">
        <f>IF(VLOOKUP(BR$4,Transactions!$C$5:$M$23,7,FALSE)&gt;BM161,0,IF(IFERROR(VLOOKUP(BR$4,Transactions!$C$39:$N$42,8,FALSE),0)&gt;BM161,VLOOKUP(BR$4,Transactions!$C$5:$M$23,5,FALSE),VLOOKUP(BR$4,Transactions!$C$5:$M$23,5,FALSE)-IFERROR(VLOOKUP(BR$4,Transactions!$C$39:$N$42,5,FALSE),0)))</f>
        <v>12</v>
      </c>
      <c r="BT161" s="315">
        <f t="shared" si="238"/>
        <v>43319</v>
      </c>
      <c r="BU161" s="88">
        <f>VLOOKUP(BT161,'Price Data'!$B$4:$AD$1048576,MATCH(BY$4,'Price Data'!$B$2:$AE$2,0),FALSE)</f>
        <v>98.96</v>
      </c>
      <c r="BV161" s="5">
        <f t="shared" ref="BV161:BV224" si="267">IF(AND(BT161&gt;=BU$5,BT161&lt;=BU$7),BU161,0)</f>
        <v>98.96</v>
      </c>
      <c r="BW161" s="79"/>
      <c r="BX161" s="212">
        <f>IF(BV161&gt;0,(BV161+SUM(BW$11:BW161))/BU$6-1,"N/A")</f>
        <v>0.10199141819782143</v>
      </c>
      <c r="BY161" s="344">
        <f>IF(VLOOKUP(BY$4,Transactions!$C$5:$M$23,7,FALSE)&gt;BT161,0,IF(IFERROR(VLOOKUP(BY$4,Transactions!$C$39:$N$42,8,FALSE),0)&gt;BT161,VLOOKUP(BY$4,Transactions!$C$5:$M$23,5,FALSE),VLOOKUP(BY$4,Transactions!$C$5:$M$23,5,FALSE)-IFERROR(VLOOKUP(BY$4,Transactions!$C$39:$N$42,5,FALSE),0)))</f>
        <v>11</v>
      </c>
      <c r="CA161" s="315">
        <f t="shared" si="239"/>
        <v>43319</v>
      </c>
      <c r="CB161" s="88">
        <f>VLOOKUP(CA161,'Price Data'!$B$4:$AD$1048576,MATCH(CF$4,'Price Data'!$B$2:$AE$2,0),FALSE)</f>
        <v>217.13</v>
      </c>
      <c r="CC161" s="5">
        <f t="shared" ref="CC161:CC224" si="268">IF(AND(CA161&gt;=CB$5,CA161&lt;=CB$7),CB161,0)</f>
        <v>217.13</v>
      </c>
      <c r="CD161" s="79"/>
      <c r="CE161" s="212">
        <f>IF(CC161&gt;0,(CC161+SUM(CD$11:CD161))/CB$6-1,"N/A")</f>
        <v>-4.4537778361114833E-2</v>
      </c>
      <c r="CF161" s="344">
        <f>IF(VLOOKUP(CF$4,Transactions!$C$5:$M$23,7,FALSE)&gt;CA161,0,IF(IFERROR(VLOOKUP(CF$4,Transactions!$C$39:$N$42,8,FALSE),0)&gt;CA161,VLOOKUP(CF$4,Transactions!$C$5:$M$23,5,FALSE),VLOOKUP(CF$4,Transactions!$C$5:$M$23,5,FALSE)-IFERROR(VLOOKUP(CF$4,Transactions!$C$39:$N$42,5,FALSE),0)))</f>
        <v>6</v>
      </c>
      <c r="CH161" s="315">
        <f t="shared" si="240"/>
        <v>43319</v>
      </c>
      <c r="CI161" s="88">
        <f>VLOOKUP(CH161,'Price Data'!$B$4:$AD$1048576,MATCH(CM$4,'Price Data'!$B$2:$AE$2,0),FALSE)</f>
        <v>86.3</v>
      </c>
      <c r="CJ161" s="5">
        <f t="shared" ref="CJ161:CJ224" si="269">IF(AND(CH161&gt;=CI$5,CH161&lt;=CI$7),CI161,0)</f>
        <v>86.3</v>
      </c>
      <c r="CK161" s="79"/>
      <c r="CL161" s="212">
        <f>IF(CJ161&gt;0,(CJ161+SUM(CK$11:CK161))/CI$6-1,"N/A")</f>
        <v>0.17223580548763917</v>
      </c>
      <c r="CM161" s="344">
        <f>IF(VLOOKUP(CM$4,Transactions!$C$5:$M$23,7,FALSE)&gt;CH161,0,IF(IFERROR(VLOOKUP(CM$4,Transactions!$C$39:$N$42,8,FALSE),0)&gt;CH161,VLOOKUP(CM$4,Transactions!$C$5:$M$23,5,FALSE),VLOOKUP(CM$4,Transactions!$C$5:$M$23,5,FALSE)-IFERROR(VLOOKUP(CM$4,Transactions!$C$39:$N$42,5,FALSE),0)))</f>
        <v>19</v>
      </c>
      <c r="CO161" s="315">
        <f t="shared" si="241"/>
        <v>43319</v>
      </c>
      <c r="CP161" s="88">
        <f>VLOOKUP(CO161,'Price Data'!$B$4:$AD$1048576,MATCH(CT$4,'Price Data'!$B$2:$AE$2,0),FALSE)</f>
        <v>141.44999999999999</v>
      </c>
      <c r="CQ161" s="5">
        <f t="shared" ref="CQ161:CQ224" si="270">IF(AND(CO161&gt;=CP$5,CO161&lt;=CP$7),CP161,0)</f>
        <v>141.44999999999999</v>
      </c>
      <c r="CR161" s="79"/>
      <c r="CS161" s="212">
        <f>IF(CQ161&gt;0,(CQ161+SUM(CR$11:CR161))/CP$6-1,"N/A")</f>
        <v>0.2642399430402278</v>
      </c>
      <c r="CT161" s="344">
        <f>IF(VLOOKUP(CT$4,Transactions!$C$5:$M$23,7,FALSE)&gt;CO161,0,IF(IFERROR(VLOOKUP(CT$4,Transactions!$C$39:$N$42,8,FALSE),0)&gt;CO161,VLOOKUP(CT$4,Transactions!$C$5:$M$23,5,FALSE),VLOOKUP(CT$4,Transactions!$C$5:$M$23,5,FALSE)-IFERROR(VLOOKUP(CT$4,Transactions!$C$39:$N$42,5,FALSE),0)))</f>
        <v>7</v>
      </c>
      <c r="CV161" s="315">
        <f t="shared" si="242"/>
        <v>43319</v>
      </c>
      <c r="CW161" s="88">
        <f>VLOOKUP(CV161,'Price Data'!$B$4:$AD$1048576,MATCH(DA$4,'Price Data'!$B$2:$AE$2,0),FALSE)</f>
        <v>204.32</v>
      </c>
      <c r="CX161" s="5">
        <f t="shared" ref="CX161:CX224" si="271">IF(AND(CV161&gt;=CW$5,CV161&lt;=CW$7),CW161,0)</f>
        <v>204.32</v>
      </c>
      <c r="CY161" s="79"/>
      <c r="CZ161" s="212">
        <f>IF(CX161&gt;0,(CX161+SUM(CY$11:CY161))/CW$6-1,"N/A")</f>
        <v>9.070224868428034E-2</v>
      </c>
      <c r="DA161" s="344">
        <f>IF(VLOOKUP(DA$4,Transactions!$C$5:$M$23,7,FALSE)&gt;CV161,0,IF(IFERROR(VLOOKUP(DA$4,Transactions!$C$39:$N$42,8,FALSE),0)&gt;CV161,VLOOKUP(DA$4,Transactions!$C$5:$M$23,5,FALSE),VLOOKUP(DA$4,Transactions!$C$5:$M$23,5,FALSE)-IFERROR(VLOOKUP(DA$4,Transactions!$C$39:$N$42,5,FALSE),0)))</f>
        <v>9.4038062835574934</v>
      </c>
      <c r="DC161" s="315">
        <f t="shared" si="243"/>
        <v>43319</v>
      </c>
      <c r="DD161" s="88">
        <f>VLOOKUP(DC161,'Price Data'!$B$4:$AD$1048576,MATCH(DH$4,'Price Data'!$B$2:$AE$2,0),FALSE)</f>
        <v>169.64</v>
      </c>
      <c r="DE161" s="5">
        <f t="shared" ref="DE161:DE224" si="272">IF(AND(DC161&gt;=DD$5,DC161&lt;=DD$7),DD161,0)</f>
        <v>169.64</v>
      </c>
      <c r="DF161" s="79"/>
      <c r="DG161" s="212">
        <f>IF(DE161&gt;0,(DE161+SUM(DF$11:DF161))/DD$6-1,"N/A")</f>
        <v>8.0615793133969715E-2</v>
      </c>
      <c r="DH161" s="344">
        <f>IF(VLOOKUP(DH$4,Transactions!$C$5:$M$23,7,FALSE)&gt;DC161,0,IF(IFERROR(VLOOKUP(DH$4,Transactions!$C$39:$N$42,8,FALSE),0)&gt;DC161,VLOOKUP(DH$4,Transactions!$C$5:$M$23,5,FALSE),VLOOKUP(DH$4,Transactions!$C$5:$M$23,5,FALSE)-IFERROR(VLOOKUP(DH$4,Transactions!$C$39:$N$42,5,FALSE),0)))</f>
        <v>17.508490526540918</v>
      </c>
      <c r="DJ161" s="315">
        <f t="shared" si="244"/>
        <v>43319</v>
      </c>
      <c r="DK161" s="88">
        <f>VLOOKUP(DJ161,'Price Data'!$B$4:$AD$1048576,MATCH(DO$4,'Price Data'!$B$2:$AE$2,0),FALSE)</f>
        <v>247.85</v>
      </c>
      <c r="DL161" s="5">
        <f t="shared" ref="DL161:DL224" si="273">IF(AND(DJ161&gt;=DK$5,DJ161&lt;=DK$7),DK161,0)</f>
        <v>247.85</v>
      </c>
      <c r="DN161" s="212">
        <f>IF(DL161&gt;0,(DL161+SUM(DM$11:DM161))/DK$6-1,"N/A")</f>
        <v>-1.9640065734097822E-3</v>
      </c>
      <c r="DO161" s="344">
        <f>IF(VLOOKUP(DO$4,Transactions!$C$5:$M$23,7,FALSE)&gt;DJ161,0,IF(IFERROR(VLOOKUP(DO$4,Transactions!$C$39:$N$42,8,FALSE),0)&gt;DJ161,VLOOKUP(DO$4,Transactions!$C$5:$M$23,5,FALSE),VLOOKUP(DO$4,Transactions!$C$5:$M$23,5,FALSE)-IFERROR(VLOOKUP(DO$4,Transactions!$C$39:$N$42,5,FALSE),0)))</f>
        <v>8</v>
      </c>
      <c r="DQ161" s="315">
        <f t="shared" si="245"/>
        <v>43319</v>
      </c>
      <c r="DR161" s="88">
        <f>VLOOKUP(DQ161,'Price Data'!$B$4:$AD$1048576,MATCH(DV$4,'Price Data'!$B$2:$AE$2,0),FALSE)</f>
        <v>108.88</v>
      </c>
      <c r="DS161" s="5">
        <f t="shared" ref="DS161:DS224" si="274">IF(AND(DQ161&gt;=DR$5,DQ161&lt;=DR$7),DR161,0)</f>
        <v>108.88</v>
      </c>
      <c r="DT161" s="79"/>
      <c r="DU161" s="212">
        <f>IF(DS161&gt;0,(DS161+SUM(DT$11:DT161))/DR$6-1,"N/A")</f>
        <v>0.28267477203647395</v>
      </c>
      <c r="DV161" s="344">
        <f>IF(VLOOKUP(DV$4,Transactions!$C$5:$M$23,7,FALSE)&gt;DQ161,0,IF(IFERROR(VLOOKUP(DV$4,Transactions!$C$39:$N$42,8,FALSE),0)&gt;DQ161,VLOOKUP(DV$4,Transactions!$C$5:$M$23,5,FALSE),VLOOKUP(DV$4,Transactions!$C$5:$M$23,5,FALSE)-IFERROR(VLOOKUP(DV$4,Transactions!$C$39:$N$42,5,FALSE),0)))</f>
        <v>10</v>
      </c>
      <c r="DX161" s="315">
        <f t="shared" si="246"/>
        <v>43319</v>
      </c>
      <c r="DY161" s="88">
        <f>VLOOKUP(DX161,'Price Data'!$B$4:$AD$1048576,MATCH(EC$4,'Price Data'!$B$2:$AE$2,0),FALSE)</f>
        <v>80.53</v>
      </c>
      <c r="DZ161" s="5">
        <f t="shared" ref="DZ161:DZ224" si="275">IF(AND(DX161&gt;=DY$5,DX161&lt;=DY$7),DY161,0)</f>
        <v>0</v>
      </c>
      <c r="EA161" s="79"/>
      <c r="EB161" s="212" t="str">
        <f>IF(DZ161&gt;0,(DZ161+SUM(EA$11:EA161))/DY$6-1,"N/A")</f>
        <v>N/A</v>
      </c>
      <c r="EC161" s="344">
        <f>IF(VLOOKUP(EC$4,Transactions!$C$5:$M$23,7,FALSE)&gt;DX161,0,IF(IFERROR(VLOOKUP(EC$4,Transactions!$C$39:$N$42,8,FALSE),0)&gt;DX161,VLOOKUP(EC$4,Transactions!$C$5:$M$23,5,FALSE),VLOOKUP(EC$4,Transactions!$C$5:$M$23,5,FALSE)-IFERROR(VLOOKUP(EC$4,Transactions!$C$39:$N$42,5,FALSE),0)))</f>
        <v>0</v>
      </c>
      <c r="EF161" s="315">
        <f t="shared" si="247"/>
        <v>43319</v>
      </c>
      <c r="EG161" s="88">
        <f>VLOOKUP(EF161,'Price Data'!$B$4:$AD$1048576,MATCH(EK$4,'Price Data'!$B$2:$AE$2,0),FALSE)</f>
        <v>10.79</v>
      </c>
      <c r="EH161" s="5">
        <f t="shared" ref="EH161:EH224" si="276">IF(AND(EF161&gt;=EG$5,EF161&lt;=EG$7),EG161,0)</f>
        <v>10.79</v>
      </c>
      <c r="EI161" s="79"/>
      <c r="EJ161" s="212">
        <f>IF(EH161&gt;0,(EH161+SUM(EI$11:EI161))/EG$6-1,"N/A")</f>
        <v>7.2490706319701115E-3</v>
      </c>
      <c r="EK161" s="344">
        <f>IF(VLOOKUP(EK$4,Transactions!$C$26:$M$34,7,FALSE)&gt;EF161,0,IF(IFERROR(VLOOKUP(EK$4,Transactions!$C$45:$N198,8,FALSE),0)&gt;EF161,VLOOKUP(EK$4,Transactions!$C$26:$M$34,5,FALSE),VLOOKUP(EK$4,Transactions!$C$26:$M$34,5,FALSE)-IFERROR(VLOOKUP(EK$4,Transactions!$C$45:$N$47,5,FALSE),0)))</f>
        <v>181.2267657992565</v>
      </c>
      <c r="EM161" s="315">
        <f t="shared" si="248"/>
        <v>43319</v>
      </c>
      <c r="EN161" s="88">
        <f>VLOOKUP(EM161,'Price Data'!$B$4:$AD$1048576,MATCH(ER$4,'Price Data'!$B$2:$AE$2,0),FALSE)</f>
        <v>86.15</v>
      </c>
      <c r="EO161" s="5">
        <f t="shared" ref="EO161:EO224" si="277">IF(AND(EM161&gt;=EN$5,EM161&lt;=EN$7),EN161,0)</f>
        <v>86.15</v>
      </c>
      <c r="EP161" s="79"/>
      <c r="EQ161" s="212">
        <f>IF(EO161&gt;0,(EO161+SUM(EP$11:EP161))/EN$6-1,"N/A")</f>
        <v>1.230804492321802E-2</v>
      </c>
      <c r="ER161" s="344">
        <f>IF(VLOOKUP(ER$4,Transactions!$C$26:$M$34,7,FALSE)&gt;EM161,0,IF(IFERROR(VLOOKUP(ER$4,Transactions!$C$45:$N198,8,FALSE),0)&gt;EM161,VLOOKUP(ER$4,Transactions!$C$26:$M$34,5,FALSE),VLOOKUP(ER$4,Transactions!$C$26:$M$34,5,FALSE)-IFERROR(VLOOKUP(ER$4,Transactions!$C$45:$N$47,5,FALSE),0)))</f>
        <v>0</v>
      </c>
      <c r="ET161" s="315">
        <f t="shared" si="249"/>
        <v>43319</v>
      </c>
      <c r="EU161" s="88">
        <f>VLOOKUP(ET161,'Price Data'!$B$4:$AD$1048576,MATCH(EY$4,'Price Data'!$B$2:$AE$2,0),FALSE)</f>
        <v>83.75</v>
      </c>
      <c r="EV161" s="5">
        <f t="shared" ref="EV161:EV224" si="278">IF(AND(ET161&gt;=EU$5,ET161&lt;=EU$7),EU161,0)</f>
        <v>83.75</v>
      </c>
      <c r="EW161" s="79"/>
      <c r="EX161" s="212">
        <f>IF(EV161&gt;0,(EV161+SUM(EW$11:EW161))/EU$6-1,"N/A")</f>
        <v>-2.5117290307815621E-2</v>
      </c>
      <c r="EY161" s="344">
        <f>IF(VLOOKUP(EY$4,Transactions!$C$26:$M$34,7,FALSE)&gt;ET161,0,IF(IFERROR(VLOOKUP(EY$4,Transactions!$C$45:$N198,8,FALSE),0)&gt;ET161,VLOOKUP(EY$4,Transactions!$C$26:$M$34,5,FALSE),VLOOKUP(EY$4,Transactions!$C$26:$M$34,5,FALSE)-IFERROR(VLOOKUP(EY$4,Transactions!$C$45:$N$47,5,FALSE),0)))</f>
        <v>12.608879734523402</v>
      </c>
      <c r="FA161" s="315">
        <f t="shared" si="250"/>
        <v>43319</v>
      </c>
      <c r="FB161" s="88">
        <f>VLOOKUP(FA161,'Price Data'!$B$4:$AD$1048576,MATCH(FF$4,'Price Data'!$B$2:$AE$2,0),FALSE)</f>
        <v>49.77</v>
      </c>
      <c r="FC161" s="5">
        <f t="shared" ref="FC161:FC224" si="279">IF(AND(FA161&gt;=FB$5,FA161&lt;=FB$7),FB161,0)</f>
        <v>49.77</v>
      </c>
      <c r="FD161" s="79"/>
      <c r="FE161" s="212">
        <f>IF(FC161&gt;0,(FC161+SUM(FD$11:FD161))/FB$6-1,"N/A")</f>
        <v>-1.6208308952603945E-2</v>
      </c>
      <c r="FF161" s="344">
        <f>IF(VLOOKUP(FF$4,Transactions!$C$26:$M$34,7,FALSE)&gt;FA161,0,IF(IFERROR(VLOOKUP(FF$4,Transactions!$C$45:$N198,8,FALSE),0)&gt;FA161,VLOOKUP(FF$4,Transactions!$C$26:$M$34,5,FALSE),VLOOKUP(FF$4,Transactions!$C$26:$M$34,5,FALSE)-IFERROR(VLOOKUP(FF$4,Transactions!$C$45:$N$47,5,FALSE),0)))</f>
        <v>20.356738833625901</v>
      </c>
      <c r="FH161" s="315">
        <f t="shared" si="251"/>
        <v>43319</v>
      </c>
      <c r="FI161" s="88">
        <f>VLOOKUP(FH161,'Price Data'!$B$4:$AD$1048576,MATCH(FM$4,'Price Data'!$B$2:$AE$2,0),FALSE)</f>
        <v>23.995000000000001</v>
      </c>
      <c r="FJ161" s="5">
        <f t="shared" ref="FJ161:FJ224" si="280">IF(AND(FH161&gt;=FI$5,FH161&lt;=FI$7),FI161,0)</f>
        <v>23.995000000000001</v>
      </c>
      <c r="FK161" s="79"/>
      <c r="FL161" s="212">
        <f>IF(FJ161&gt;0,(FJ161+SUM(FK$11:FK161))/FI$6-1,"N/A")</f>
        <v>-1.2320328542094749E-3</v>
      </c>
      <c r="FM161" s="344">
        <f>IF(VLOOKUP(FM$4,Transactions!$C$26:$M$34,7,FALSE)&gt;FH161,0,IF(IFERROR(VLOOKUP(FM$4,Transactions!$C$45:$N198,8,FALSE),0)&gt;FH161,VLOOKUP(FM$4,Transactions!$C$26:$M$34,5,FALSE),VLOOKUP(FM$4,Transactions!$C$26:$M$34,5,FALSE)-IFERROR(VLOOKUP(FM$4,Transactions!$C$45:$N$47,5,FALSE),0)))</f>
        <v>64.516221765913755</v>
      </c>
      <c r="FO161" s="315">
        <f t="shared" si="252"/>
        <v>43319</v>
      </c>
      <c r="FP161" s="88">
        <f>VLOOKUP(FO161,'Price Data'!$B$4:$AD$1048576,MATCH(FT$4,'Price Data'!$B$2:$AE$2,0),FALSE)</f>
        <v>101.56</v>
      </c>
      <c r="FQ161" s="5">
        <f t="shared" ref="FQ161:FQ224" si="281">IF(AND(FO161&gt;=FP$5,FO161&lt;=FP$7),FP161,0)</f>
        <v>101.56</v>
      </c>
      <c r="FR161" s="79"/>
      <c r="FS161" s="212">
        <f>IF(FQ161&gt;0,(FQ161+SUM(FR$11:FR161))/FP$6-1,"N/A")</f>
        <v>-2.7706734867860128E-2</v>
      </c>
      <c r="FT161" s="344">
        <f>IF(VLOOKUP(FT$4,Transactions!$C$26:$M$34,7,FALSE)&gt;FO161,0,IF(IFERROR(VLOOKUP(FT$4,Transactions!$C$45:$N198,8,FALSE),0)&gt;FO161,VLOOKUP(FT$4,Transactions!$C$26:$M$34,5,FALSE),VLOOKUP(FT$4,Transactions!$C$26:$M$34,5,FALSE)-IFERROR(VLOOKUP(FT$4,Transactions!$C$45:$N$47,5,FALSE),0)))</f>
        <v>4.6685611442644692</v>
      </c>
      <c r="FV161" s="315">
        <f t="shared" si="253"/>
        <v>43319</v>
      </c>
      <c r="FW161" s="88">
        <f>VLOOKUP(FV161,'Price Data'!$B$4:$AD$1048576,MATCH(GA$4,'Price Data'!$B$2:$AE$2,0),FALSE)</f>
        <v>107.97</v>
      </c>
      <c r="FX161" s="5">
        <f t="shared" ref="FX161:FX224" si="282">IF(AND(FV161&gt;=FW$5,FV161&lt;=FW$7),FW161,0)</f>
        <v>0</v>
      </c>
      <c r="FY161" s="79"/>
      <c r="FZ161" s="212" t="str">
        <f>IF(FX161&gt;0,(FX161+SUM(FY$11:FY161))/FW$6-1,"N/A")</f>
        <v>N/A</v>
      </c>
      <c r="GA161" s="344">
        <f>IF(VLOOKUP(GA$4,Transactions!$C$26:$M$34,7,FALSE)&gt;FV161,0,IF(IFERROR(VLOOKUP(GA$4,Transactions!$C$45:$N198,8,FALSE),0)&gt;FV161,VLOOKUP(GA$4,Transactions!$C$26:$M$34,5,FALSE),VLOOKUP(GA$4,Transactions!$C$26:$M$34,5,FALSE)-IFERROR(VLOOKUP(GA$4,Transactions!$C$45:$N$47,5,FALSE),0)))</f>
        <v>0</v>
      </c>
      <c r="GD161" s="315">
        <f t="shared" si="254"/>
        <v>43319</v>
      </c>
      <c r="GE161" s="88">
        <f>VLOOKUP(GD161,'Price Data'!$B$4:$AD$1048576,MATCH(GI$4,'Price Data'!$B$2:$AE$2,0),FALSE)</f>
        <v>1696.8030000000001</v>
      </c>
      <c r="GF161" s="5">
        <f t="shared" ref="GF161:GF224" si="283">IF(GD161&gt;=GE$5,GE161,0)</f>
        <v>1696.8030000000001</v>
      </c>
      <c r="GH161" s="212">
        <f>IF(GF161&gt;0,(GF161+SUM(GG$11:GG161))/GE$6-1,"N/A")</f>
        <v>7.2046475482856032E-2</v>
      </c>
      <c r="GI161" s="374">
        <v>0.5</v>
      </c>
      <c r="GK161" s="315">
        <f t="shared" si="255"/>
        <v>43319</v>
      </c>
      <c r="GL161" s="88">
        <f>VLOOKUP(GK161,'Price Data'!$B$4:$AD$1048576,MATCH(GP$4,'Price Data'!$B$2:$AE$2,0),FALSE)</f>
        <v>2166.85</v>
      </c>
      <c r="GM161" s="5">
        <f t="shared" si="226"/>
        <v>2166.85</v>
      </c>
      <c r="GN161" s="79"/>
      <c r="GO161" s="212">
        <f>IF(GM161&gt;0,(GM161+SUM(GN$11:GN161))/GL$6-1,"N/A")</f>
        <v>3.0140958900853443E-2</v>
      </c>
      <c r="GP161" s="374">
        <v>0.2</v>
      </c>
      <c r="GR161" s="315">
        <f t="shared" si="256"/>
        <v>43319</v>
      </c>
      <c r="GS161" s="88">
        <f>VLOOKUP(GR161,'Price Data'!$B$4:$AD$1048576,MATCH(GW$4,'Price Data'!$B$2:$AE$2,0),FALSE)</f>
        <v>2014.03</v>
      </c>
      <c r="GT161" s="5">
        <f t="shared" ref="GT161:GT224" si="284">IF(GR161&gt;=GS$5,GS161,0)</f>
        <v>2014.03</v>
      </c>
      <c r="GV161" s="212">
        <f>IF(GT161&gt;0,(GT161+SUM(GU$11:GU161))/GS$6-1,"N/A")</f>
        <v>-1.5803593680517203E-2</v>
      </c>
      <c r="GW161" s="374">
        <v>0.3</v>
      </c>
    </row>
    <row r="162" spans="1:205" x14ac:dyDescent="0.25">
      <c r="A162">
        <v>152</v>
      </c>
      <c r="B162" s="315">
        <f>'Price Data'!B156</f>
        <v>43320</v>
      </c>
      <c r="C162" s="200">
        <f t="shared" si="257"/>
        <v>22139.846156029656</v>
      </c>
      <c r="D162" s="200">
        <f t="shared" si="227"/>
        <v>0</v>
      </c>
      <c r="E162" s="200">
        <f t="shared" si="258"/>
        <v>6045.2744810309578</v>
      </c>
      <c r="F162" s="200">
        <f t="shared" si="228"/>
        <v>0</v>
      </c>
      <c r="I162" s="315">
        <f t="shared" si="229"/>
        <v>43320</v>
      </c>
      <c r="J162" s="88">
        <f>VLOOKUP(I162,'Price Data'!$B$4:$AD$1048576,MATCH(N$4,'Price Data'!$B$2:$AE$2,0),FALSE)</f>
        <v>68.17</v>
      </c>
      <c r="K162" s="5">
        <f t="shared" si="225"/>
        <v>68.17</v>
      </c>
      <c r="M162" s="212">
        <f>IF(K162&gt;0,(K162+SUM(L$11:L162))/J$6-1,"N/A")</f>
        <v>2.5266957437208637E-2</v>
      </c>
      <c r="N162" s="344">
        <f>IF(VLOOKUP(N$4,Transactions!$C$5:$M$23,7,FALSE)&gt;I162,0,IF(IFERROR(VLOOKUP(N$4,Transactions!$C$39:$N$42,8,FALSE),0)&gt;I162,VLOOKUP(N$4,Transactions!$C$5:$M$23,5,FALSE),VLOOKUP(N$4,Transactions!$C$5:$M$23,5,FALSE)-IFERROR(VLOOKUP(N$4,Transactions!$C$39:$N$42,5,FALSE),0)))</f>
        <v>10</v>
      </c>
      <c r="P162" s="315">
        <f t="shared" si="230"/>
        <v>43320</v>
      </c>
      <c r="Q162" s="88">
        <f>VLOOKUP(P162,'Price Data'!$B$4:$AD$1048576,MATCH(U$4,'Price Data'!$B$2:$AE$2,0),FALSE)</f>
        <v>59.22</v>
      </c>
      <c r="R162" s="5">
        <f t="shared" si="259"/>
        <v>59.22</v>
      </c>
      <c r="T162" s="212">
        <f>IF(R162&gt;0,(R162+SUM(S$11:S162))/Q$6-1,"N/A")</f>
        <v>4.8458149779735615E-2</v>
      </c>
      <c r="U162" s="344">
        <f>IF(VLOOKUP(U$4,Transactions!$C$5:$M$23,7,FALSE)&gt;P162,0,IF(IFERROR(VLOOKUP(U$4,Transactions!$C$39:$N$42,8,FALSE),0)&gt;P162,VLOOKUP(U$4,Transactions!$C$5:$M$23,5,FALSE),VLOOKUP(U$4,Transactions!$C$5:$M$23,5,FALSE)-IFERROR(VLOOKUP(U$4,Transactions!$C$39:$N$42,5,FALSE),0)))</f>
        <v>20</v>
      </c>
      <c r="W162" s="315">
        <f t="shared" si="231"/>
        <v>43320</v>
      </c>
      <c r="X162" s="88">
        <f>VLOOKUP(W162,'Price Data'!$B$4:$AD$1048576,MATCH(AB$4,'Price Data'!$B$2:$AE$2,0),FALSE)</f>
        <v>113.98</v>
      </c>
      <c r="Y162" s="5">
        <f t="shared" si="260"/>
        <v>113.98</v>
      </c>
      <c r="Z162" s="79"/>
      <c r="AA162" s="212">
        <f>IF(Y162&gt;0,(Y162+SUM(Z$11:Z162))/X$6-1,"N/A")</f>
        <v>0.13897430810435485</v>
      </c>
      <c r="AB162" s="344">
        <f>IF(VLOOKUP(AB$4,Transactions!$C$5:$M$23,7,FALSE)&gt;W162,0,IF(IFERROR(VLOOKUP(AB$4,Transactions!$C$39:$N$42,8,FALSE),0)&gt;W162,VLOOKUP(AB$4,Transactions!$C$5:$M$23,5,FALSE),VLOOKUP(AB$4,Transactions!$C$5:$M$23,5,FALSE)-IFERROR(VLOOKUP(AB$4,Transactions!$C$39:$N$42,5,FALSE),0)))</f>
        <v>12</v>
      </c>
      <c r="AD162" s="315">
        <f t="shared" si="232"/>
        <v>43320</v>
      </c>
      <c r="AE162" s="88">
        <f>VLOOKUP(AD162,'Price Data'!$B$4:$AD$1048576,MATCH(AI$4,'Price Data'!$B$2:$AE$2,0),FALSE)</f>
        <v>59.55</v>
      </c>
      <c r="AF162" s="5">
        <f t="shared" si="261"/>
        <v>59.55</v>
      </c>
      <c r="AG162" s="79"/>
      <c r="AH162" s="212">
        <f>IF(AF162&gt;0,(AF162+SUM(AG$11:AG162))/AE$6-1,"N/A")</f>
        <v>-0.17935006170300305</v>
      </c>
      <c r="AI162" s="344">
        <f>IF(VLOOKUP(AI$4,Transactions!$C$5:$M$23,7,FALSE)&gt;AD162,0,IF(IFERROR(VLOOKUP(AI$4,Transactions!$C$39:$N$42,8,FALSE),0)&gt;AD162,VLOOKUP(AI$4,Transactions!$C$5:$M$23,5,FALSE),VLOOKUP(AI$4,Transactions!$C$5:$M$23,5,FALSE)-IFERROR(VLOOKUP(AI$4,Transactions!$C$39:$N$42,5,FALSE),0)))</f>
        <v>16</v>
      </c>
      <c r="AK162" s="315">
        <f t="shared" si="233"/>
        <v>43320</v>
      </c>
      <c r="AL162" s="88">
        <f>VLOOKUP(AK162,'Price Data'!$B$4:$AD$1048576,MATCH(AP$4,'Price Data'!$B$2:$AE$2,0),FALSE)</f>
        <v>519.28</v>
      </c>
      <c r="AM162" s="5">
        <f t="shared" si="262"/>
        <v>519.28</v>
      </c>
      <c r="AN162" s="79"/>
      <c r="AO162" s="212">
        <f>IF(AM162&gt;0,(AM162+SUM(AN$11:AN162))/AL$6-1,"N/A")</f>
        <v>0.24569399798493485</v>
      </c>
      <c r="AP162" s="344">
        <f>IF(VLOOKUP(AP$4,Transactions!$C$5:$M$23,7,FALSE)&gt;AK162,0,IF(IFERROR(VLOOKUP(AP$4,Transactions!$C$39:$N$42,8,FALSE),0)&gt;AK162,VLOOKUP(AP$4,Transactions!$C$5:$M$23,5,FALSE),VLOOKUP(AP$4,Transactions!$C$5:$M$23,5,FALSE)-IFERROR(VLOOKUP(AP$4,Transactions!$C$39:$N$42,5,FALSE),0)))</f>
        <v>3</v>
      </c>
      <c r="AR162" s="315">
        <f t="shared" si="234"/>
        <v>43320</v>
      </c>
      <c r="AS162" s="88">
        <f>VLOOKUP(AR162,'Price Data'!$B$4:$AD$1048576,MATCH(AW$4,'Price Data'!$B$2:$AE$2,0),FALSE)</f>
        <v>93.73</v>
      </c>
      <c r="AT162" s="5">
        <f t="shared" si="263"/>
        <v>93.73</v>
      </c>
      <c r="AU162" s="79"/>
      <c r="AV162" s="212">
        <f>IF(AT162&gt;0,(AT162+SUM(AU$11:AU162))/AS$6-1,"N/A")</f>
        <v>8.9662447257385924E-3</v>
      </c>
      <c r="AW162" s="344">
        <f>IF(VLOOKUP(AW$4,Transactions!$C$5:$M$23,7,FALSE)&gt;AR162,0,IF(IFERROR(VLOOKUP(AW$4,Transactions!$C$39:$N$42,8,FALSE),0)&gt;AR162,VLOOKUP(AW$4,Transactions!$C$5:$M$23,5,FALSE),VLOOKUP(AW$4,Transactions!$C$5:$M$23,5,FALSE)-IFERROR(VLOOKUP(AW$4,Transactions!$C$39:$N$42,5,FALSE),0)))</f>
        <v>10</v>
      </c>
      <c r="AY162" s="315">
        <f t="shared" si="235"/>
        <v>43320</v>
      </c>
      <c r="AZ162" s="88">
        <f>VLOOKUP(AY162,'Price Data'!$B$4:$AD$1048576,MATCH(BD$4,'Price Data'!$B$2:$AE$2,0),FALSE)</f>
        <v>145.16999999999999</v>
      </c>
      <c r="BA162" s="5">
        <f t="shared" si="264"/>
        <v>145.16999999999999</v>
      </c>
      <c r="BB162" s="79"/>
      <c r="BC162" s="212">
        <f>IF(BA162&gt;0,(BA162+SUM(BB$11:BB162))/AZ$6-1,"N/A")</f>
        <v>0.25254529767040546</v>
      </c>
      <c r="BD162" s="344">
        <f>IF(VLOOKUP(BD$4,Transactions!$C$5:$M$23,7,FALSE)&gt;AY162,0,IF(IFERROR(VLOOKUP(BD$4,Transactions!$C$39:$N$42,8,FALSE),0)&gt;AY162,VLOOKUP(BD$4,Transactions!$C$5:$M$23,5,FALSE),VLOOKUP(BD$4,Transactions!$C$5:$M$23,5,FALSE)-IFERROR(VLOOKUP(BD$4,Transactions!$C$39:$N$42,5,FALSE),0)))</f>
        <v>9</v>
      </c>
      <c r="BF162" s="315">
        <f t="shared" si="236"/>
        <v>43320</v>
      </c>
      <c r="BG162" s="88">
        <f>VLOOKUP(BF162,'Price Data'!$B$4:$AD$1048576,MATCH(BK$4,'Price Data'!$B$2:$AE$2,0),FALSE)</f>
        <v>60.17</v>
      </c>
      <c r="BH162" s="5">
        <f t="shared" si="265"/>
        <v>60.17</v>
      </c>
      <c r="BI162" s="79"/>
      <c r="BJ162" s="212">
        <f>IF(BH162&gt;0,(BH162+SUM(BI$11:BI162))/BG$6-1,"N/A")</f>
        <v>1.468668407310858E-3</v>
      </c>
      <c r="BK162" s="344">
        <f>IF(VLOOKUP(BK$4,Transactions!$C$5:$M$23,7,FALSE)&gt;BF162,0,IF(IFERROR(VLOOKUP(BK$4,Transactions!$C$39:$N$42,8,FALSE),0)&gt;BF162,VLOOKUP(BK$4,Transactions!$C$5:$M$23,5,FALSE),VLOOKUP(BK$4,Transactions!$C$5:$M$23,5,FALSE)-IFERROR(VLOOKUP(BK$4,Transactions!$C$39:$N$42,5,FALSE),0)))</f>
        <v>10</v>
      </c>
      <c r="BM162" s="315">
        <f t="shared" si="237"/>
        <v>43320</v>
      </c>
      <c r="BN162" s="88">
        <f>VLOOKUP(BM162,'Price Data'!$B$4:$AD$1048576,MATCH(BR$4,'Price Data'!$B$2:$AE$2,0),FALSE)</f>
        <v>50.18</v>
      </c>
      <c r="BO162" s="5">
        <f t="shared" si="266"/>
        <v>50.18</v>
      </c>
      <c r="BP162" s="79"/>
      <c r="BQ162" s="212">
        <f>IF(BO162&gt;0,(BO162+SUM(BP$11:BP162))/BN$6-1,"N/A")</f>
        <v>-1.2519561815336422E-2</v>
      </c>
      <c r="BR162" s="344">
        <f>IF(VLOOKUP(BR$4,Transactions!$C$5:$M$23,7,FALSE)&gt;BM162,0,IF(IFERROR(VLOOKUP(BR$4,Transactions!$C$39:$N$42,8,FALSE),0)&gt;BM162,VLOOKUP(BR$4,Transactions!$C$5:$M$23,5,FALSE),VLOOKUP(BR$4,Transactions!$C$5:$M$23,5,FALSE)-IFERROR(VLOOKUP(BR$4,Transactions!$C$39:$N$42,5,FALSE),0)))</f>
        <v>12</v>
      </c>
      <c r="BT162" s="315">
        <f t="shared" si="238"/>
        <v>43320</v>
      </c>
      <c r="BU162" s="88">
        <f>VLOOKUP(BT162,'Price Data'!$B$4:$AD$1048576,MATCH(BY$4,'Price Data'!$B$2:$AE$2,0),FALSE)</f>
        <v>97.68</v>
      </c>
      <c r="BV162" s="5">
        <f t="shared" si="267"/>
        <v>97.68</v>
      </c>
      <c r="BW162" s="79"/>
      <c r="BX162" s="212">
        <f>IF(BV162&gt;0,(BV162+SUM(BW$11:BW162))/BU$6-1,"N/A")</f>
        <v>8.7908460776763286E-2</v>
      </c>
      <c r="BY162" s="344">
        <f>IF(VLOOKUP(BY$4,Transactions!$C$5:$M$23,7,FALSE)&gt;BT162,0,IF(IFERROR(VLOOKUP(BY$4,Transactions!$C$39:$N$42,8,FALSE),0)&gt;BT162,VLOOKUP(BY$4,Transactions!$C$5:$M$23,5,FALSE),VLOOKUP(BY$4,Transactions!$C$5:$M$23,5,FALSE)-IFERROR(VLOOKUP(BY$4,Transactions!$C$39:$N$42,5,FALSE),0)))</f>
        <v>11</v>
      </c>
      <c r="CA162" s="315">
        <f t="shared" si="239"/>
        <v>43320</v>
      </c>
      <c r="CB162" s="88">
        <f>VLOOKUP(CA162,'Price Data'!$B$4:$AD$1048576,MATCH(CF$4,'Price Data'!$B$2:$AE$2,0),FALSE)</f>
        <v>214.41</v>
      </c>
      <c r="CC162" s="5">
        <f t="shared" si="268"/>
        <v>214.41</v>
      </c>
      <c r="CD162" s="79"/>
      <c r="CE162" s="212">
        <f>IF(CC162&gt;0,(CC162+SUM(CD$11:CD162))/CB$6-1,"N/A")</f>
        <v>-5.6437852736579641E-2</v>
      </c>
      <c r="CF162" s="344">
        <f>IF(VLOOKUP(CF$4,Transactions!$C$5:$M$23,7,FALSE)&gt;CA162,0,IF(IFERROR(VLOOKUP(CF$4,Transactions!$C$39:$N$42,8,FALSE),0)&gt;CA162,VLOOKUP(CF$4,Transactions!$C$5:$M$23,5,FALSE),VLOOKUP(CF$4,Transactions!$C$5:$M$23,5,FALSE)-IFERROR(VLOOKUP(CF$4,Transactions!$C$39:$N$42,5,FALSE),0)))</f>
        <v>6</v>
      </c>
      <c r="CH162" s="315">
        <f t="shared" si="240"/>
        <v>43320</v>
      </c>
      <c r="CI162" s="88">
        <f>VLOOKUP(CH162,'Price Data'!$B$4:$AD$1048576,MATCH(CM$4,'Price Data'!$B$2:$AE$2,0),FALSE)</f>
        <v>86.74</v>
      </c>
      <c r="CJ162" s="5">
        <f t="shared" si="269"/>
        <v>86.74</v>
      </c>
      <c r="CK162" s="79"/>
      <c r="CL162" s="212">
        <f>IF(CJ162&gt;0,(CJ162+SUM(CK$11:CK162))/CI$6-1,"N/A")</f>
        <v>0.17821244227112176</v>
      </c>
      <c r="CM162" s="344">
        <f>IF(VLOOKUP(CM$4,Transactions!$C$5:$M$23,7,FALSE)&gt;CH162,0,IF(IFERROR(VLOOKUP(CM$4,Transactions!$C$39:$N$42,8,FALSE),0)&gt;CH162,VLOOKUP(CM$4,Transactions!$C$5:$M$23,5,FALSE),VLOOKUP(CM$4,Transactions!$C$5:$M$23,5,FALSE)-IFERROR(VLOOKUP(CM$4,Transactions!$C$39:$N$42,5,FALSE),0)))</f>
        <v>19</v>
      </c>
      <c r="CO162" s="315">
        <f t="shared" si="241"/>
        <v>43320</v>
      </c>
      <c r="CP162" s="88">
        <f>VLOOKUP(CO162,'Price Data'!$B$4:$AD$1048576,MATCH(CT$4,'Price Data'!$B$2:$AE$2,0),FALSE)</f>
        <v>141.80000000000001</v>
      </c>
      <c r="CQ162" s="5">
        <f t="shared" si="270"/>
        <v>141.80000000000001</v>
      </c>
      <c r="CR162" s="79"/>
      <c r="CS162" s="212">
        <f>IF(CQ162&gt;0,(CQ162+SUM(CR$11:CR162))/CP$6-1,"N/A")</f>
        <v>0.26735493058027782</v>
      </c>
      <c r="CT162" s="344">
        <f>IF(VLOOKUP(CT$4,Transactions!$C$5:$M$23,7,FALSE)&gt;CO162,0,IF(IFERROR(VLOOKUP(CT$4,Transactions!$C$39:$N$42,8,FALSE),0)&gt;CO162,VLOOKUP(CT$4,Transactions!$C$5:$M$23,5,FALSE),VLOOKUP(CT$4,Transactions!$C$5:$M$23,5,FALSE)-IFERROR(VLOOKUP(CT$4,Transactions!$C$39:$N$42,5,FALSE),0)))</f>
        <v>7</v>
      </c>
      <c r="CV162" s="315">
        <f t="shared" si="242"/>
        <v>43320</v>
      </c>
      <c r="CW162" s="88">
        <f>VLOOKUP(CV162,'Price Data'!$B$4:$AD$1048576,MATCH(DA$4,'Price Data'!$B$2:$AE$2,0),FALSE)</f>
        <v>204.05</v>
      </c>
      <c r="CX162" s="5">
        <f t="shared" si="271"/>
        <v>204.05</v>
      </c>
      <c r="CY162" s="79"/>
      <c r="CZ162" s="212">
        <f>IF(CX162&gt;0,(CX162+SUM(CY$11:CY162))/CW$6-1,"N/A")</f>
        <v>8.926691829248834E-2</v>
      </c>
      <c r="DA162" s="344">
        <f>IF(VLOOKUP(DA$4,Transactions!$C$5:$M$23,7,FALSE)&gt;CV162,0,IF(IFERROR(VLOOKUP(DA$4,Transactions!$C$39:$N$42,8,FALSE),0)&gt;CV162,VLOOKUP(DA$4,Transactions!$C$5:$M$23,5,FALSE),VLOOKUP(DA$4,Transactions!$C$5:$M$23,5,FALSE)-IFERROR(VLOOKUP(DA$4,Transactions!$C$39:$N$42,5,FALSE),0)))</f>
        <v>9.4038062835574934</v>
      </c>
      <c r="DC162" s="315">
        <f t="shared" si="243"/>
        <v>43320</v>
      </c>
      <c r="DD162" s="88">
        <f>VLOOKUP(DC162,'Price Data'!$B$4:$AD$1048576,MATCH(DH$4,'Price Data'!$B$2:$AE$2,0),FALSE)</f>
        <v>169.54</v>
      </c>
      <c r="DE162" s="5">
        <f t="shared" si="272"/>
        <v>169.54</v>
      </c>
      <c r="DF162" s="79"/>
      <c r="DG162" s="212">
        <f>IF(DE162&gt;0,(DE162+SUM(DF$11:DF162))/DD$6-1,"N/A")</f>
        <v>7.9983561990263796E-2</v>
      </c>
      <c r="DH162" s="344">
        <f>IF(VLOOKUP(DH$4,Transactions!$C$5:$M$23,7,FALSE)&gt;DC162,0,IF(IFERROR(VLOOKUP(DH$4,Transactions!$C$39:$N$42,8,FALSE),0)&gt;DC162,VLOOKUP(DH$4,Transactions!$C$5:$M$23,5,FALSE),VLOOKUP(DH$4,Transactions!$C$5:$M$23,5,FALSE)-IFERROR(VLOOKUP(DH$4,Transactions!$C$39:$N$42,5,FALSE),0)))</f>
        <v>17.508490526540918</v>
      </c>
      <c r="DJ162" s="315">
        <f t="shared" si="244"/>
        <v>43320</v>
      </c>
      <c r="DK162" s="88">
        <f>VLOOKUP(DJ162,'Price Data'!$B$4:$AD$1048576,MATCH(DO$4,'Price Data'!$B$2:$AE$2,0),FALSE)</f>
        <v>245.49</v>
      </c>
      <c r="DL162" s="5">
        <f t="shared" si="273"/>
        <v>245.49</v>
      </c>
      <c r="DN162" s="212">
        <f>IF(DL162&gt;0,(DL162+SUM(DM$11:DM162))/DK$6-1,"N/A")</f>
        <v>-1.1423303539219942E-2</v>
      </c>
      <c r="DO162" s="344">
        <f>IF(VLOOKUP(DO$4,Transactions!$C$5:$M$23,7,FALSE)&gt;DJ162,0,IF(IFERROR(VLOOKUP(DO$4,Transactions!$C$39:$N$42,8,FALSE),0)&gt;DJ162,VLOOKUP(DO$4,Transactions!$C$5:$M$23,5,FALSE),VLOOKUP(DO$4,Transactions!$C$5:$M$23,5,FALSE)-IFERROR(VLOOKUP(DO$4,Transactions!$C$39:$N$42,5,FALSE),0)))</f>
        <v>8</v>
      </c>
      <c r="DQ162" s="315">
        <f t="shared" si="245"/>
        <v>43320</v>
      </c>
      <c r="DR162" s="88">
        <f>VLOOKUP(DQ162,'Price Data'!$B$4:$AD$1048576,MATCH(DV$4,'Price Data'!$B$2:$AE$2,0),FALSE)</f>
        <v>109.49</v>
      </c>
      <c r="DS162" s="5">
        <f t="shared" si="274"/>
        <v>109.49</v>
      </c>
      <c r="DT162" s="79"/>
      <c r="DU162" s="212">
        <f>IF(DS162&gt;0,(DS162+SUM(DT$11:DT162))/DR$6-1,"N/A")</f>
        <v>0.2898059387421088</v>
      </c>
      <c r="DV162" s="344">
        <f>IF(VLOOKUP(DV$4,Transactions!$C$5:$M$23,7,FALSE)&gt;DQ162,0,IF(IFERROR(VLOOKUP(DV$4,Transactions!$C$39:$N$42,8,FALSE),0)&gt;DQ162,VLOOKUP(DV$4,Transactions!$C$5:$M$23,5,FALSE),VLOOKUP(DV$4,Transactions!$C$5:$M$23,5,FALSE)-IFERROR(VLOOKUP(DV$4,Transactions!$C$39:$N$42,5,FALSE),0)))</f>
        <v>10</v>
      </c>
      <c r="DX162" s="315">
        <f t="shared" si="246"/>
        <v>43320</v>
      </c>
      <c r="DY162" s="88">
        <f>VLOOKUP(DX162,'Price Data'!$B$4:$AD$1048576,MATCH(EC$4,'Price Data'!$B$2:$AE$2,0),FALSE)</f>
        <v>80.5</v>
      </c>
      <c r="DZ162" s="5">
        <f t="shared" si="275"/>
        <v>0</v>
      </c>
      <c r="EA162" s="79"/>
      <c r="EB162" s="212" t="str">
        <f>IF(DZ162&gt;0,(DZ162+SUM(EA$11:EA162))/DY$6-1,"N/A")</f>
        <v>N/A</v>
      </c>
      <c r="EC162" s="344">
        <f>IF(VLOOKUP(EC$4,Transactions!$C$5:$M$23,7,FALSE)&gt;DX162,0,IF(IFERROR(VLOOKUP(EC$4,Transactions!$C$39:$N$42,8,FALSE),0)&gt;DX162,VLOOKUP(EC$4,Transactions!$C$5:$M$23,5,FALSE),VLOOKUP(EC$4,Transactions!$C$5:$M$23,5,FALSE)-IFERROR(VLOOKUP(EC$4,Transactions!$C$39:$N$42,5,FALSE),0)))</f>
        <v>0</v>
      </c>
      <c r="EF162" s="315">
        <f t="shared" si="247"/>
        <v>43320</v>
      </c>
      <c r="EG162" s="88">
        <f>VLOOKUP(EF162,'Price Data'!$B$4:$AD$1048576,MATCH(EK$4,'Price Data'!$B$2:$AE$2,0),FALSE)</f>
        <v>10.78</v>
      </c>
      <c r="EH162" s="5">
        <f t="shared" si="276"/>
        <v>10.78</v>
      </c>
      <c r="EI162" s="79"/>
      <c r="EJ162" s="212">
        <f>IF(EH162&gt;0,(EH162+SUM(EI$11:EI162))/EG$6-1,"N/A")</f>
        <v>6.3197026022303593E-3</v>
      </c>
      <c r="EK162" s="344">
        <f>IF(VLOOKUP(EK$4,Transactions!$C$26:$M$34,7,FALSE)&gt;EF162,0,IF(IFERROR(VLOOKUP(EK$4,Transactions!$C$45:$N199,8,FALSE),0)&gt;EF162,VLOOKUP(EK$4,Transactions!$C$26:$M$34,5,FALSE),VLOOKUP(EK$4,Transactions!$C$26:$M$34,5,FALSE)-IFERROR(VLOOKUP(EK$4,Transactions!$C$45:$N$47,5,FALSE),0)))</f>
        <v>181.2267657992565</v>
      </c>
      <c r="EM162" s="315">
        <f t="shared" si="248"/>
        <v>43320</v>
      </c>
      <c r="EN162" s="88">
        <f>VLOOKUP(EM162,'Price Data'!$B$4:$AD$1048576,MATCH(ER$4,'Price Data'!$B$2:$AE$2,0),FALSE)</f>
        <v>86.1</v>
      </c>
      <c r="EO162" s="5">
        <f t="shared" si="277"/>
        <v>86.1</v>
      </c>
      <c r="EP162" s="79"/>
      <c r="EQ162" s="212">
        <f>IF(EO162&gt;0,(EO162+SUM(EP$11:EP162))/EN$6-1,"N/A")</f>
        <v>1.1735044694017649E-2</v>
      </c>
      <c r="ER162" s="344">
        <f>IF(VLOOKUP(ER$4,Transactions!$C$26:$M$34,7,FALSE)&gt;EM162,0,IF(IFERROR(VLOOKUP(ER$4,Transactions!$C$45:$N199,8,FALSE),0)&gt;EM162,VLOOKUP(ER$4,Transactions!$C$26:$M$34,5,FALSE),VLOOKUP(ER$4,Transactions!$C$26:$M$34,5,FALSE)-IFERROR(VLOOKUP(ER$4,Transactions!$C$45:$N$47,5,FALSE),0)))</f>
        <v>0</v>
      </c>
      <c r="ET162" s="315">
        <f t="shared" si="249"/>
        <v>43320</v>
      </c>
      <c r="EU162" s="88">
        <f>VLOOKUP(ET162,'Price Data'!$B$4:$AD$1048576,MATCH(EY$4,'Price Data'!$B$2:$AE$2,0),FALSE)</f>
        <v>83.72</v>
      </c>
      <c r="EV162" s="5">
        <f t="shared" si="278"/>
        <v>83.72</v>
      </c>
      <c r="EW162" s="79"/>
      <c r="EX162" s="212">
        <f>IF(EV162&gt;0,(EV162+SUM(EW$11:EW162))/EU$6-1,"N/A")</f>
        <v>-2.5460579013617202E-2</v>
      </c>
      <c r="EY162" s="344">
        <f>IF(VLOOKUP(EY$4,Transactions!$C$26:$M$34,7,FALSE)&gt;ET162,0,IF(IFERROR(VLOOKUP(EY$4,Transactions!$C$45:$N199,8,FALSE),0)&gt;ET162,VLOOKUP(EY$4,Transactions!$C$26:$M$34,5,FALSE),VLOOKUP(EY$4,Transactions!$C$26:$M$34,5,FALSE)-IFERROR(VLOOKUP(EY$4,Transactions!$C$45:$N$47,5,FALSE),0)))</f>
        <v>12.608879734523402</v>
      </c>
      <c r="FA162" s="315">
        <f t="shared" si="250"/>
        <v>43320</v>
      </c>
      <c r="FB162" s="88">
        <f>VLOOKUP(FA162,'Price Data'!$B$4:$AD$1048576,MATCH(FF$4,'Price Data'!$B$2:$AE$2,0),FALSE)</f>
        <v>49.83</v>
      </c>
      <c r="FC162" s="5">
        <f t="shared" si="279"/>
        <v>49.83</v>
      </c>
      <c r="FD162" s="79"/>
      <c r="FE162" s="212">
        <f>IF(FC162&gt;0,(FC162+SUM(FD$11:FD162))/FB$6-1,"N/A")</f>
        <v>-1.5038033937975537E-2</v>
      </c>
      <c r="FF162" s="344">
        <f>IF(VLOOKUP(FF$4,Transactions!$C$26:$M$34,7,FALSE)&gt;FA162,0,IF(IFERROR(VLOOKUP(FF$4,Transactions!$C$45:$N199,8,FALSE),0)&gt;FA162,VLOOKUP(FF$4,Transactions!$C$26:$M$34,5,FALSE),VLOOKUP(FF$4,Transactions!$C$26:$M$34,5,FALSE)-IFERROR(VLOOKUP(FF$4,Transactions!$C$45:$N$47,5,FALSE),0)))</f>
        <v>20.356738833625901</v>
      </c>
      <c r="FH162" s="315">
        <f t="shared" si="251"/>
        <v>43320</v>
      </c>
      <c r="FI162" s="88">
        <f>VLOOKUP(FH162,'Price Data'!$B$4:$AD$1048576,MATCH(FM$4,'Price Data'!$B$2:$AE$2,0),FALSE)</f>
        <v>23.98</v>
      </c>
      <c r="FJ162" s="5">
        <f t="shared" si="280"/>
        <v>23.98</v>
      </c>
      <c r="FK162" s="79"/>
      <c r="FL162" s="212">
        <f>IF(FJ162&gt;0,(FJ162+SUM(FK$11:FK162))/FI$6-1,"N/A")</f>
        <v>-1.8480492813142124E-3</v>
      </c>
      <c r="FM162" s="344">
        <f>IF(VLOOKUP(FM$4,Transactions!$C$26:$M$34,7,FALSE)&gt;FH162,0,IF(IFERROR(VLOOKUP(FM$4,Transactions!$C$45:$N199,8,FALSE),0)&gt;FH162,VLOOKUP(FM$4,Transactions!$C$26:$M$34,5,FALSE),VLOOKUP(FM$4,Transactions!$C$26:$M$34,5,FALSE)-IFERROR(VLOOKUP(FM$4,Transactions!$C$45:$N$47,5,FALSE),0)))</f>
        <v>64.516221765913755</v>
      </c>
      <c r="FO162" s="315">
        <f t="shared" si="252"/>
        <v>43320</v>
      </c>
      <c r="FP162" s="88">
        <f>VLOOKUP(FO162,'Price Data'!$B$4:$AD$1048576,MATCH(FT$4,'Price Data'!$B$2:$AE$2,0),FALSE)</f>
        <v>101.65</v>
      </c>
      <c r="FQ162" s="5">
        <f t="shared" si="281"/>
        <v>101.65</v>
      </c>
      <c r="FR162" s="79"/>
      <c r="FS162" s="212">
        <f>IF(FQ162&gt;0,(FQ162+SUM(FR$11:FR162))/FP$6-1,"N/A")</f>
        <v>-2.6854219948849067E-2</v>
      </c>
      <c r="FT162" s="344">
        <f>IF(VLOOKUP(FT$4,Transactions!$C$26:$M$34,7,FALSE)&gt;FO162,0,IF(IFERROR(VLOOKUP(FT$4,Transactions!$C$45:$N199,8,FALSE),0)&gt;FO162,VLOOKUP(FT$4,Transactions!$C$26:$M$34,5,FALSE),VLOOKUP(FT$4,Transactions!$C$26:$M$34,5,FALSE)-IFERROR(VLOOKUP(FT$4,Transactions!$C$45:$N$47,5,FALSE),0)))</f>
        <v>4.6685611442644692</v>
      </c>
      <c r="FV162" s="315">
        <f t="shared" si="253"/>
        <v>43320</v>
      </c>
      <c r="FW162" s="88">
        <f>VLOOKUP(FV162,'Price Data'!$B$4:$AD$1048576,MATCH(GA$4,'Price Data'!$B$2:$AE$2,0),FALSE)</f>
        <v>107.97</v>
      </c>
      <c r="FX162" s="5">
        <f t="shared" si="282"/>
        <v>0</v>
      </c>
      <c r="FY162" s="79"/>
      <c r="FZ162" s="212" t="str">
        <f>IF(FX162&gt;0,(FX162+SUM(FY$11:FY162))/FW$6-1,"N/A")</f>
        <v>N/A</v>
      </c>
      <c r="GA162" s="344">
        <f>IF(VLOOKUP(GA$4,Transactions!$C$26:$M$34,7,FALSE)&gt;FV162,0,IF(IFERROR(VLOOKUP(GA$4,Transactions!$C$45:$N199,8,FALSE),0)&gt;FV162,VLOOKUP(GA$4,Transactions!$C$26:$M$34,5,FALSE),VLOOKUP(GA$4,Transactions!$C$26:$M$34,5,FALSE)-IFERROR(VLOOKUP(GA$4,Transactions!$C$45:$N$47,5,FALSE),0)))</f>
        <v>0</v>
      </c>
      <c r="GD162" s="315">
        <f t="shared" si="254"/>
        <v>43320</v>
      </c>
      <c r="GE162" s="88">
        <f>VLOOKUP(GD162,'Price Data'!$B$4:$AD$1048576,MATCH(GI$4,'Price Data'!$B$2:$AE$2,0),FALSE)</f>
        <v>1695.951</v>
      </c>
      <c r="GF162" s="5">
        <f t="shared" si="283"/>
        <v>1695.951</v>
      </c>
      <c r="GH162" s="212">
        <f>IF(GF162&gt;0,(GF162+SUM(GG$11:GG162))/GE$6-1,"N/A")</f>
        <v>7.1508178699368763E-2</v>
      </c>
      <c r="GI162" s="374">
        <v>0.5</v>
      </c>
      <c r="GK162" s="315">
        <f t="shared" si="255"/>
        <v>43320</v>
      </c>
      <c r="GL162" s="88">
        <f>VLOOKUP(GK162,'Price Data'!$B$4:$AD$1048576,MATCH(GP$4,'Price Data'!$B$2:$AE$2,0),FALSE)</f>
        <v>2166.15</v>
      </c>
      <c r="GM162" s="5">
        <f t="shared" si="226"/>
        <v>2166.15</v>
      </c>
      <c r="GN162" s="79"/>
      <c r="GO162" s="212">
        <f>IF(GM162&gt;0,(GM162+SUM(GN$11:GN162))/GL$6-1,"N/A")</f>
        <v>2.9808172288383394E-2</v>
      </c>
      <c r="GP162" s="374">
        <v>0.2</v>
      </c>
      <c r="GR162" s="315">
        <f t="shared" si="256"/>
        <v>43320</v>
      </c>
      <c r="GS162" s="88">
        <f>VLOOKUP(GR162,'Price Data'!$B$4:$AD$1048576,MATCH(GW$4,'Price Data'!$B$2:$AE$2,0),FALSE)</f>
        <v>2014.21</v>
      </c>
      <c r="GT162" s="5">
        <f t="shared" si="284"/>
        <v>2014.21</v>
      </c>
      <c r="GV162" s="212">
        <f>IF(GT162&gt;0,(GT162+SUM(GU$11:GU162))/GS$6-1,"N/A")</f>
        <v>-1.5715633047787003E-2</v>
      </c>
      <c r="GW162" s="374">
        <v>0.3</v>
      </c>
    </row>
    <row r="163" spans="1:205" x14ac:dyDescent="0.25">
      <c r="A163">
        <v>153</v>
      </c>
      <c r="B163" s="315">
        <f>'Price Data'!B157</f>
        <v>43321</v>
      </c>
      <c r="C163" s="200">
        <f t="shared" si="257"/>
        <v>22163.384851809653</v>
      </c>
      <c r="D163" s="200">
        <f t="shared" si="227"/>
        <v>0</v>
      </c>
      <c r="E163" s="200">
        <f t="shared" si="258"/>
        <v>6053.9557475201345</v>
      </c>
      <c r="F163" s="200">
        <f t="shared" si="228"/>
        <v>0</v>
      </c>
      <c r="I163" s="315">
        <f t="shared" si="229"/>
        <v>43321</v>
      </c>
      <c r="J163" s="88">
        <f>VLOOKUP(I163,'Price Data'!$B$4:$AD$1048576,MATCH(N$4,'Price Data'!$B$2:$AE$2,0),FALSE)</f>
        <v>68.569999999999993</v>
      </c>
      <c r="K163" s="5">
        <f t="shared" si="225"/>
        <v>68.569999999999993</v>
      </c>
      <c r="M163" s="212">
        <f>IF(K163&gt;0,(K163+SUM(L$11:L163))/J$6-1,"N/A")</f>
        <v>3.1282899684162979E-2</v>
      </c>
      <c r="N163" s="344">
        <f>IF(VLOOKUP(N$4,Transactions!$C$5:$M$23,7,FALSE)&gt;I163,0,IF(IFERROR(VLOOKUP(N$4,Transactions!$C$39:$N$42,8,FALSE),0)&gt;I163,VLOOKUP(N$4,Transactions!$C$5:$M$23,5,FALSE),VLOOKUP(N$4,Transactions!$C$5:$M$23,5,FALSE)-IFERROR(VLOOKUP(N$4,Transactions!$C$39:$N$42,5,FALSE),0)))</f>
        <v>10</v>
      </c>
      <c r="P163" s="315">
        <f t="shared" si="230"/>
        <v>43321</v>
      </c>
      <c r="Q163" s="88">
        <f>VLOOKUP(P163,'Price Data'!$B$4:$AD$1048576,MATCH(U$4,'Price Data'!$B$2:$AE$2,0),FALSE)</f>
        <v>59.54</v>
      </c>
      <c r="R163" s="5">
        <f t="shared" si="259"/>
        <v>59.54</v>
      </c>
      <c r="T163" s="212">
        <f>IF(R163&gt;0,(R163+SUM(S$11:S163))/Q$6-1,"N/A")</f>
        <v>5.4096916299559483E-2</v>
      </c>
      <c r="U163" s="344">
        <f>IF(VLOOKUP(U$4,Transactions!$C$5:$M$23,7,FALSE)&gt;P163,0,IF(IFERROR(VLOOKUP(U$4,Transactions!$C$39:$N$42,8,FALSE),0)&gt;P163,VLOOKUP(U$4,Transactions!$C$5:$M$23,5,FALSE),VLOOKUP(U$4,Transactions!$C$5:$M$23,5,FALSE)-IFERROR(VLOOKUP(U$4,Transactions!$C$39:$N$42,5,FALSE),0)))</f>
        <v>20</v>
      </c>
      <c r="W163" s="315">
        <f t="shared" si="231"/>
        <v>43321</v>
      </c>
      <c r="X163" s="88">
        <f>VLOOKUP(W163,'Price Data'!$B$4:$AD$1048576,MATCH(AB$4,'Price Data'!$B$2:$AE$2,0),FALSE)</f>
        <v>114.16</v>
      </c>
      <c r="Y163" s="5">
        <f t="shared" si="260"/>
        <v>114.16</v>
      </c>
      <c r="Z163" s="79"/>
      <c r="AA163" s="212">
        <f>IF(Y163&gt;0,(Y163+SUM(Z$11:Z163))/X$6-1,"N/A")</f>
        <v>0.14075984525344709</v>
      </c>
      <c r="AB163" s="344">
        <f>IF(VLOOKUP(AB$4,Transactions!$C$5:$M$23,7,FALSE)&gt;W163,0,IF(IFERROR(VLOOKUP(AB$4,Transactions!$C$39:$N$42,8,FALSE),0)&gt;W163,VLOOKUP(AB$4,Transactions!$C$5:$M$23,5,FALSE),VLOOKUP(AB$4,Transactions!$C$5:$M$23,5,FALSE)-IFERROR(VLOOKUP(AB$4,Transactions!$C$39:$N$42,5,FALSE),0)))</f>
        <v>12</v>
      </c>
      <c r="AD163" s="315">
        <f t="shared" si="232"/>
        <v>43321</v>
      </c>
      <c r="AE163" s="88">
        <f>VLOOKUP(AD163,'Price Data'!$B$4:$AD$1048576,MATCH(AI$4,'Price Data'!$B$2:$AE$2,0),FALSE)</f>
        <v>59.7</v>
      </c>
      <c r="AF163" s="5">
        <f t="shared" si="261"/>
        <v>59.7</v>
      </c>
      <c r="AG163" s="79"/>
      <c r="AH163" s="212">
        <f>IF(AF163&gt;0,(AF163+SUM(AG$11:AG163))/AE$6-1,"N/A")</f>
        <v>-0.17729329494035384</v>
      </c>
      <c r="AI163" s="344">
        <f>IF(VLOOKUP(AI$4,Transactions!$C$5:$M$23,7,FALSE)&gt;AD163,0,IF(IFERROR(VLOOKUP(AI$4,Transactions!$C$39:$N$42,8,FALSE),0)&gt;AD163,VLOOKUP(AI$4,Transactions!$C$5:$M$23,5,FALSE),VLOOKUP(AI$4,Transactions!$C$5:$M$23,5,FALSE)-IFERROR(VLOOKUP(AI$4,Transactions!$C$39:$N$42,5,FALSE),0)))</f>
        <v>16</v>
      </c>
      <c r="AK163" s="315">
        <f t="shared" si="233"/>
        <v>43321</v>
      </c>
      <c r="AL163" s="88">
        <f>VLOOKUP(AK163,'Price Data'!$B$4:$AD$1048576,MATCH(AP$4,'Price Data'!$B$2:$AE$2,0),FALSE)</f>
        <v>522.69000000000005</v>
      </c>
      <c r="AM163" s="5">
        <f t="shared" si="262"/>
        <v>522.69000000000005</v>
      </c>
      <c r="AN163" s="79"/>
      <c r="AO163" s="212">
        <f>IF(AM163&gt;0,(AM163+SUM(AN$11:AN163))/AL$6-1,"N/A")</f>
        <v>0.25387420237010039</v>
      </c>
      <c r="AP163" s="344">
        <f>IF(VLOOKUP(AP$4,Transactions!$C$5:$M$23,7,FALSE)&gt;AK163,0,IF(IFERROR(VLOOKUP(AP$4,Transactions!$C$39:$N$42,8,FALSE),0)&gt;AK163,VLOOKUP(AP$4,Transactions!$C$5:$M$23,5,FALSE),VLOOKUP(AP$4,Transactions!$C$5:$M$23,5,FALSE)-IFERROR(VLOOKUP(AP$4,Transactions!$C$39:$N$42,5,FALSE),0)))</f>
        <v>3</v>
      </c>
      <c r="AR163" s="315">
        <f t="shared" si="234"/>
        <v>43321</v>
      </c>
      <c r="AS163" s="88">
        <f>VLOOKUP(AR163,'Price Data'!$B$4:$AD$1048576,MATCH(AW$4,'Price Data'!$B$2:$AE$2,0),FALSE)</f>
        <v>95.47</v>
      </c>
      <c r="AT163" s="5">
        <f t="shared" si="263"/>
        <v>95.47</v>
      </c>
      <c r="AU163" s="79"/>
      <c r="AV163" s="212">
        <f>IF(AT163&gt;0,(AT163+SUM(AU$11:AU163))/AS$6-1,"N/A")</f>
        <v>2.7320675105485304E-2</v>
      </c>
      <c r="AW163" s="344">
        <f>IF(VLOOKUP(AW$4,Transactions!$C$5:$M$23,7,FALSE)&gt;AR163,0,IF(IFERROR(VLOOKUP(AW$4,Transactions!$C$39:$N$42,8,FALSE),0)&gt;AR163,VLOOKUP(AW$4,Transactions!$C$5:$M$23,5,FALSE),VLOOKUP(AW$4,Transactions!$C$5:$M$23,5,FALSE)-IFERROR(VLOOKUP(AW$4,Transactions!$C$39:$N$42,5,FALSE),0)))</f>
        <v>10</v>
      </c>
      <c r="AY163" s="315">
        <f t="shared" si="235"/>
        <v>43321</v>
      </c>
      <c r="AZ163" s="88">
        <f>VLOOKUP(AY163,'Price Data'!$B$4:$AD$1048576,MATCH(BD$4,'Price Data'!$B$2:$AE$2,0),FALSE)</f>
        <v>145.82</v>
      </c>
      <c r="BA163" s="5">
        <f t="shared" si="264"/>
        <v>145.82</v>
      </c>
      <c r="BB163" s="79"/>
      <c r="BC163" s="212">
        <f>IF(BA163&gt;0,(BA163+SUM(BB$11:BB163))/AZ$6-1,"N/A")</f>
        <v>0.25815358067299377</v>
      </c>
      <c r="BD163" s="344">
        <f>IF(VLOOKUP(BD$4,Transactions!$C$5:$M$23,7,FALSE)&gt;AY163,0,IF(IFERROR(VLOOKUP(BD$4,Transactions!$C$39:$N$42,8,FALSE),0)&gt;AY163,VLOOKUP(BD$4,Transactions!$C$5:$M$23,5,FALSE),VLOOKUP(BD$4,Transactions!$C$5:$M$23,5,FALSE)-IFERROR(VLOOKUP(BD$4,Transactions!$C$39:$N$42,5,FALSE),0)))</f>
        <v>9</v>
      </c>
      <c r="BF163" s="315">
        <f t="shared" si="236"/>
        <v>43321</v>
      </c>
      <c r="BG163" s="88">
        <f>VLOOKUP(BF163,'Price Data'!$B$4:$AD$1048576,MATCH(BK$4,'Price Data'!$B$2:$AE$2,0),FALSE)</f>
        <v>59.53</v>
      </c>
      <c r="BH163" s="5">
        <f t="shared" si="265"/>
        <v>59.53</v>
      </c>
      <c r="BI163" s="79"/>
      <c r="BJ163" s="212">
        <f>IF(BH163&gt;0,(BH163+SUM(BI$11:BI163))/BG$6-1,"N/A")</f>
        <v>-8.9751958224542072E-3</v>
      </c>
      <c r="BK163" s="344">
        <f>IF(VLOOKUP(BK$4,Transactions!$C$5:$M$23,7,FALSE)&gt;BF163,0,IF(IFERROR(VLOOKUP(BK$4,Transactions!$C$39:$N$42,8,FALSE),0)&gt;BF163,VLOOKUP(BK$4,Transactions!$C$5:$M$23,5,FALSE),VLOOKUP(BK$4,Transactions!$C$5:$M$23,5,FALSE)-IFERROR(VLOOKUP(BK$4,Transactions!$C$39:$N$42,5,FALSE),0)))</f>
        <v>10</v>
      </c>
      <c r="BM163" s="315">
        <f t="shared" si="237"/>
        <v>43321</v>
      </c>
      <c r="BN163" s="88">
        <f>VLOOKUP(BM163,'Price Data'!$B$4:$AD$1048576,MATCH(BR$4,'Price Data'!$B$2:$AE$2,0),FALSE)</f>
        <v>49.16</v>
      </c>
      <c r="BO163" s="5">
        <f t="shared" si="266"/>
        <v>49.16</v>
      </c>
      <c r="BP163" s="79"/>
      <c r="BQ163" s="212">
        <f>IF(BO163&gt;0,(BO163+SUM(BP$11:BP163))/BN$6-1,"N/A")</f>
        <v>-3.2472613458529032E-2</v>
      </c>
      <c r="BR163" s="344">
        <f>IF(VLOOKUP(BR$4,Transactions!$C$5:$M$23,7,FALSE)&gt;BM163,0,IF(IFERROR(VLOOKUP(BR$4,Transactions!$C$39:$N$42,8,FALSE),0)&gt;BM163,VLOOKUP(BR$4,Transactions!$C$5:$M$23,5,FALSE),VLOOKUP(BR$4,Transactions!$C$5:$M$23,5,FALSE)-IFERROR(VLOOKUP(BR$4,Transactions!$C$39:$N$42,5,FALSE),0)))</f>
        <v>12</v>
      </c>
      <c r="BT163" s="315">
        <f t="shared" si="238"/>
        <v>43321</v>
      </c>
      <c r="BU163" s="88">
        <f>VLOOKUP(BT163,'Price Data'!$B$4:$AD$1048576,MATCH(BY$4,'Price Data'!$B$2:$AE$2,0),FALSE)</f>
        <v>98.33</v>
      </c>
      <c r="BV163" s="5">
        <f t="shared" si="267"/>
        <v>98.33</v>
      </c>
      <c r="BW163" s="79"/>
      <c r="BX163" s="212">
        <f>IF(BV163&gt;0,(BV163+SUM(BW$11:BW163))/BU$6-1,"N/A")</f>
        <v>9.5059962592144442E-2</v>
      </c>
      <c r="BY163" s="344">
        <f>IF(VLOOKUP(BY$4,Transactions!$C$5:$M$23,7,FALSE)&gt;BT163,0,IF(IFERROR(VLOOKUP(BY$4,Transactions!$C$39:$N$42,8,FALSE),0)&gt;BT163,VLOOKUP(BY$4,Transactions!$C$5:$M$23,5,FALSE),VLOOKUP(BY$4,Transactions!$C$5:$M$23,5,FALSE)-IFERROR(VLOOKUP(BY$4,Transactions!$C$39:$N$42,5,FALSE),0)))</f>
        <v>11</v>
      </c>
      <c r="CA163" s="315">
        <f t="shared" si="239"/>
        <v>43321</v>
      </c>
      <c r="CB163" s="88">
        <f>VLOOKUP(CA163,'Price Data'!$B$4:$AD$1048576,MATCH(CF$4,'Price Data'!$B$2:$AE$2,0),FALSE)</f>
        <v>214.78</v>
      </c>
      <c r="CC163" s="5">
        <f t="shared" si="268"/>
        <v>214.78</v>
      </c>
      <c r="CD163" s="79"/>
      <c r="CE163" s="212">
        <f>IF(CC163&gt;0,(CC163+SUM(CD$11:CD163))/CB$6-1,"N/A")</f>
        <v>-5.4819092619328824E-2</v>
      </c>
      <c r="CF163" s="344">
        <f>IF(VLOOKUP(CF$4,Transactions!$C$5:$M$23,7,FALSE)&gt;CA163,0,IF(IFERROR(VLOOKUP(CF$4,Transactions!$C$39:$N$42,8,FALSE),0)&gt;CA163,VLOOKUP(CF$4,Transactions!$C$5:$M$23,5,FALSE),VLOOKUP(CF$4,Transactions!$C$5:$M$23,5,FALSE)-IFERROR(VLOOKUP(CF$4,Transactions!$C$39:$N$42,5,FALSE),0)))</f>
        <v>6</v>
      </c>
      <c r="CH163" s="315">
        <f t="shared" si="240"/>
        <v>43321</v>
      </c>
      <c r="CI163" s="88">
        <f>VLOOKUP(CH163,'Price Data'!$B$4:$AD$1048576,MATCH(CM$4,'Price Data'!$B$2:$AE$2,0),FALSE)</f>
        <v>87.17</v>
      </c>
      <c r="CJ163" s="5">
        <f t="shared" si="269"/>
        <v>87.17</v>
      </c>
      <c r="CK163" s="79"/>
      <c r="CL163" s="212">
        <f>IF(CJ163&gt;0,(CJ163+SUM(CK$11:CK163))/CI$6-1,"N/A")</f>
        <v>0.18405324640043452</v>
      </c>
      <c r="CM163" s="344">
        <f>IF(VLOOKUP(CM$4,Transactions!$C$5:$M$23,7,FALSE)&gt;CH163,0,IF(IFERROR(VLOOKUP(CM$4,Transactions!$C$39:$N$42,8,FALSE),0)&gt;CH163,VLOOKUP(CM$4,Transactions!$C$5:$M$23,5,FALSE),VLOOKUP(CM$4,Transactions!$C$5:$M$23,5,FALSE)-IFERROR(VLOOKUP(CM$4,Transactions!$C$39:$N$42,5,FALSE),0)))</f>
        <v>19</v>
      </c>
      <c r="CO163" s="315">
        <f t="shared" si="241"/>
        <v>43321</v>
      </c>
      <c r="CP163" s="88">
        <f>VLOOKUP(CO163,'Price Data'!$B$4:$AD$1048576,MATCH(CT$4,'Price Data'!$B$2:$AE$2,0),FALSE)</f>
        <v>139.69</v>
      </c>
      <c r="CQ163" s="5">
        <f t="shared" si="270"/>
        <v>139.69</v>
      </c>
      <c r="CR163" s="79"/>
      <c r="CS163" s="212">
        <f>IF(CQ163&gt;0,(CQ163+SUM(CR$11:CR163))/CP$6-1,"N/A")</f>
        <v>0.24857600569597715</v>
      </c>
      <c r="CT163" s="344">
        <f>IF(VLOOKUP(CT$4,Transactions!$C$5:$M$23,7,FALSE)&gt;CO163,0,IF(IFERROR(VLOOKUP(CT$4,Transactions!$C$39:$N$42,8,FALSE),0)&gt;CO163,VLOOKUP(CT$4,Transactions!$C$5:$M$23,5,FALSE),VLOOKUP(CT$4,Transactions!$C$5:$M$23,5,FALSE)-IFERROR(VLOOKUP(CT$4,Transactions!$C$39:$N$42,5,FALSE),0)))</f>
        <v>7</v>
      </c>
      <c r="CV163" s="315">
        <f t="shared" si="242"/>
        <v>43321</v>
      </c>
      <c r="CW163" s="88">
        <f>VLOOKUP(CV163,'Price Data'!$B$4:$AD$1048576,MATCH(DA$4,'Price Data'!$B$2:$AE$2,0),FALSE)</f>
        <v>203.69</v>
      </c>
      <c r="CX163" s="5">
        <f t="shared" si="271"/>
        <v>203.69</v>
      </c>
      <c r="CY163" s="79"/>
      <c r="CZ163" s="212">
        <f>IF(CX163&gt;0,(CX163+SUM(CY$11:CY163))/CW$6-1,"N/A")</f>
        <v>8.7353144436765673E-2</v>
      </c>
      <c r="DA163" s="344">
        <f>IF(VLOOKUP(DA$4,Transactions!$C$5:$M$23,7,FALSE)&gt;CV163,0,IF(IFERROR(VLOOKUP(DA$4,Transactions!$C$39:$N$42,8,FALSE),0)&gt;CV163,VLOOKUP(DA$4,Transactions!$C$5:$M$23,5,FALSE),VLOOKUP(DA$4,Transactions!$C$5:$M$23,5,FALSE)-IFERROR(VLOOKUP(DA$4,Transactions!$C$39:$N$42,5,FALSE),0)))</f>
        <v>9.4038062835574934</v>
      </c>
      <c r="DC163" s="315">
        <f t="shared" si="243"/>
        <v>43321</v>
      </c>
      <c r="DD163" s="88">
        <f>VLOOKUP(DC163,'Price Data'!$B$4:$AD$1048576,MATCH(DH$4,'Price Data'!$B$2:$AE$2,0),FALSE)</f>
        <v>169.43</v>
      </c>
      <c r="DE163" s="5">
        <f t="shared" si="272"/>
        <v>169.43</v>
      </c>
      <c r="DF163" s="79"/>
      <c r="DG163" s="212">
        <f>IF(DE163&gt;0,(DE163+SUM(DF$11:DF163))/DD$6-1,"N/A")</f>
        <v>7.9288107732186974E-2</v>
      </c>
      <c r="DH163" s="344">
        <f>IF(VLOOKUP(DH$4,Transactions!$C$5:$M$23,7,FALSE)&gt;DC163,0,IF(IFERROR(VLOOKUP(DH$4,Transactions!$C$39:$N$42,8,FALSE),0)&gt;DC163,VLOOKUP(DH$4,Transactions!$C$5:$M$23,5,FALSE),VLOOKUP(DH$4,Transactions!$C$5:$M$23,5,FALSE)-IFERROR(VLOOKUP(DH$4,Transactions!$C$39:$N$42,5,FALSE),0)))</f>
        <v>17.508490526540918</v>
      </c>
      <c r="DJ163" s="315">
        <f t="shared" si="244"/>
        <v>43321</v>
      </c>
      <c r="DK163" s="88">
        <f>VLOOKUP(DJ163,'Price Data'!$B$4:$AD$1048576,MATCH(DO$4,'Price Data'!$B$2:$AE$2,0),FALSE)</f>
        <v>244.8</v>
      </c>
      <c r="DL163" s="5">
        <f t="shared" si="273"/>
        <v>244.8</v>
      </c>
      <c r="DN163" s="212">
        <f>IF(DL163&gt;0,(DL163+SUM(DM$11:DM163))/DK$6-1,"N/A")</f>
        <v>-1.4188945448715296E-2</v>
      </c>
      <c r="DO163" s="344">
        <f>IF(VLOOKUP(DO$4,Transactions!$C$5:$M$23,7,FALSE)&gt;DJ163,0,IF(IFERROR(VLOOKUP(DO$4,Transactions!$C$39:$N$42,8,FALSE),0)&gt;DJ163,VLOOKUP(DO$4,Transactions!$C$5:$M$23,5,FALSE),VLOOKUP(DO$4,Transactions!$C$5:$M$23,5,FALSE)-IFERROR(VLOOKUP(DO$4,Transactions!$C$39:$N$42,5,FALSE),0)))</f>
        <v>8</v>
      </c>
      <c r="DQ163" s="315">
        <f t="shared" si="245"/>
        <v>43321</v>
      </c>
      <c r="DR163" s="88">
        <f>VLOOKUP(DQ163,'Price Data'!$B$4:$AD$1048576,MATCH(DV$4,'Price Data'!$B$2:$AE$2,0),FALSE)</f>
        <v>109.67</v>
      </c>
      <c r="DS163" s="5">
        <f t="shared" si="274"/>
        <v>109.67</v>
      </c>
      <c r="DT163" s="79"/>
      <c r="DU163" s="212">
        <f>IF(DS163&gt;0,(DS163+SUM(DT$11:DT163))/DR$6-1,"N/A")</f>
        <v>0.29191021744213219</v>
      </c>
      <c r="DV163" s="344">
        <f>IF(VLOOKUP(DV$4,Transactions!$C$5:$M$23,7,FALSE)&gt;DQ163,0,IF(IFERROR(VLOOKUP(DV$4,Transactions!$C$39:$N$42,8,FALSE),0)&gt;DQ163,VLOOKUP(DV$4,Transactions!$C$5:$M$23,5,FALSE),VLOOKUP(DV$4,Transactions!$C$5:$M$23,5,FALSE)-IFERROR(VLOOKUP(DV$4,Transactions!$C$39:$N$42,5,FALSE),0)))</f>
        <v>10</v>
      </c>
      <c r="DX163" s="315">
        <f t="shared" si="246"/>
        <v>43321</v>
      </c>
      <c r="DY163" s="88">
        <f>VLOOKUP(DX163,'Price Data'!$B$4:$AD$1048576,MATCH(EC$4,'Price Data'!$B$2:$AE$2,0),FALSE)</f>
        <v>81.260000000000005</v>
      </c>
      <c r="DZ163" s="5">
        <f t="shared" si="275"/>
        <v>0</v>
      </c>
      <c r="EA163" s="79"/>
      <c r="EB163" s="212" t="str">
        <f>IF(DZ163&gt;0,(DZ163+SUM(EA$11:EA163))/DY$6-1,"N/A")</f>
        <v>N/A</v>
      </c>
      <c r="EC163" s="344">
        <f>IF(VLOOKUP(EC$4,Transactions!$C$5:$M$23,7,FALSE)&gt;DX163,0,IF(IFERROR(VLOOKUP(EC$4,Transactions!$C$39:$N$42,8,FALSE),0)&gt;DX163,VLOOKUP(EC$4,Transactions!$C$5:$M$23,5,FALSE),VLOOKUP(EC$4,Transactions!$C$5:$M$23,5,FALSE)-IFERROR(VLOOKUP(EC$4,Transactions!$C$39:$N$42,5,FALSE),0)))</f>
        <v>0</v>
      </c>
      <c r="EF163" s="315">
        <f t="shared" si="247"/>
        <v>43321</v>
      </c>
      <c r="EG163" s="88">
        <f>VLOOKUP(EF163,'Price Data'!$B$4:$AD$1048576,MATCH(EK$4,'Price Data'!$B$2:$AE$2,0),FALSE)</f>
        <v>10.78</v>
      </c>
      <c r="EH163" s="5">
        <f t="shared" si="276"/>
        <v>10.78</v>
      </c>
      <c r="EI163" s="79"/>
      <c r="EJ163" s="212">
        <f>IF(EH163&gt;0,(EH163+SUM(EI$11:EI163))/EG$6-1,"N/A")</f>
        <v>6.3197026022303593E-3</v>
      </c>
      <c r="EK163" s="344">
        <f>IF(VLOOKUP(EK$4,Transactions!$C$26:$M$34,7,FALSE)&gt;EF163,0,IF(IFERROR(VLOOKUP(EK$4,Transactions!$C$45:$N200,8,FALSE),0)&gt;EF163,VLOOKUP(EK$4,Transactions!$C$26:$M$34,5,FALSE),VLOOKUP(EK$4,Transactions!$C$26:$M$34,5,FALSE)-IFERROR(VLOOKUP(EK$4,Transactions!$C$45:$N$47,5,FALSE),0)))</f>
        <v>181.2267657992565</v>
      </c>
      <c r="EM163" s="315">
        <f t="shared" si="248"/>
        <v>43321</v>
      </c>
      <c r="EN163" s="88">
        <f>VLOOKUP(EM163,'Price Data'!$B$4:$AD$1048576,MATCH(ER$4,'Price Data'!$B$2:$AE$2,0),FALSE)</f>
        <v>86.04</v>
      </c>
      <c r="EO163" s="5">
        <f t="shared" si="277"/>
        <v>86.04</v>
      </c>
      <c r="EP163" s="79"/>
      <c r="EQ163" s="212">
        <f>IF(EO163&gt;0,(EO163+SUM(EP$11:EP163))/EN$6-1,"N/A")</f>
        <v>1.1047444418977648E-2</v>
      </c>
      <c r="ER163" s="344">
        <f>IF(VLOOKUP(ER$4,Transactions!$C$26:$M$34,7,FALSE)&gt;EM163,0,IF(IFERROR(VLOOKUP(ER$4,Transactions!$C$45:$N200,8,FALSE),0)&gt;EM163,VLOOKUP(ER$4,Transactions!$C$26:$M$34,5,FALSE),VLOOKUP(ER$4,Transactions!$C$26:$M$34,5,FALSE)-IFERROR(VLOOKUP(ER$4,Transactions!$C$45:$N$47,5,FALSE),0)))</f>
        <v>0</v>
      </c>
      <c r="ET163" s="315">
        <f t="shared" si="249"/>
        <v>43321</v>
      </c>
      <c r="EU163" s="88">
        <f>VLOOKUP(ET163,'Price Data'!$B$4:$AD$1048576,MATCH(EY$4,'Price Data'!$B$2:$AE$2,0),FALSE)</f>
        <v>83.78</v>
      </c>
      <c r="EV163" s="5">
        <f t="shared" si="278"/>
        <v>83.78</v>
      </c>
      <c r="EW163" s="79"/>
      <c r="EX163" s="212">
        <f>IF(EV163&gt;0,(EV163+SUM(EW$11:EW163))/EU$6-1,"N/A")</f>
        <v>-2.477400160201404E-2</v>
      </c>
      <c r="EY163" s="344">
        <f>IF(VLOOKUP(EY$4,Transactions!$C$26:$M$34,7,FALSE)&gt;ET163,0,IF(IFERROR(VLOOKUP(EY$4,Transactions!$C$45:$N200,8,FALSE),0)&gt;ET163,VLOOKUP(EY$4,Transactions!$C$26:$M$34,5,FALSE),VLOOKUP(EY$4,Transactions!$C$26:$M$34,5,FALSE)-IFERROR(VLOOKUP(EY$4,Transactions!$C$45:$N$47,5,FALSE),0)))</f>
        <v>12.608879734523402</v>
      </c>
      <c r="FA163" s="315">
        <f t="shared" si="250"/>
        <v>43321</v>
      </c>
      <c r="FB163" s="88">
        <f>VLOOKUP(FA163,'Price Data'!$B$4:$AD$1048576,MATCH(FF$4,'Price Data'!$B$2:$AE$2,0),FALSE)</f>
        <v>50.06</v>
      </c>
      <c r="FC163" s="5">
        <f t="shared" si="279"/>
        <v>50.06</v>
      </c>
      <c r="FD163" s="79"/>
      <c r="FE163" s="212">
        <f>IF(FC163&gt;0,(FC163+SUM(FD$11:FD163))/FB$6-1,"N/A")</f>
        <v>-1.055197971523314E-2</v>
      </c>
      <c r="FF163" s="344">
        <f>IF(VLOOKUP(FF$4,Transactions!$C$26:$M$34,7,FALSE)&gt;FA163,0,IF(IFERROR(VLOOKUP(FF$4,Transactions!$C$45:$N200,8,FALSE),0)&gt;FA163,VLOOKUP(FF$4,Transactions!$C$26:$M$34,5,FALSE),VLOOKUP(FF$4,Transactions!$C$26:$M$34,5,FALSE)-IFERROR(VLOOKUP(FF$4,Transactions!$C$45:$N$47,5,FALSE),0)))</f>
        <v>20.356738833625901</v>
      </c>
      <c r="FH163" s="315">
        <f t="shared" si="251"/>
        <v>43321</v>
      </c>
      <c r="FI163" s="88">
        <f>VLOOKUP(FH163,'Price Data'!$B$4:$AD$1048576,MATCH(FM$4,'Price Data'!$B$2:$AE$2,0),FALSE)</f>
        <v>24.01</v>
      </c>
      <c r="FJ163" s="5">
        <f t="shared" si="280"/>
        <v>24.01</v>
      </c>
      <c r="FK163" s="79"/>
      <c r="FL163" s="212">
        <f>IF(FJ163&gt;0,(FJ163+SUM(FK$11:FK163))/FI$6-1,"N/A")</f>
        <v>-6.1601642710473747E-4</v>
      </c>
      <c r="FM163" s="344">
        <f>IF(VLOOKUP(FM$4,Transactions!$C$26:$M$34,7,FALSE)&gt;FH163,0,IF(IFERROR(VLOOKUP(FM$4,Transactions!$C$45:$N200,8,FALSE),0)&gt;FH163,VLOOKUP(FM$4,Transactions!$C$26:$M$34,5,FALSE),VLOOKUP(FM$4,Transactions!$C$26:$M$34,5,FALSE)-IFERROR(VLOOKUP(FM$4,Transactions!$C$45:$N$47,5,FALSE),0)))</f>
        <v>64.516221765913755</v>
      </c>
      <c r="FO163" s="315">
        <f t="shared" si="252"/>
        <v>43321</v>
      </c>
      <c r="FP163" s="88">
        <f>VLOOKUP(FO163,'Price Data'!$B$4:$AD$1048576,MATCH(FT$4,'Price Data'!$B$2:$AE$2,0),FALSE)</f>
        <v>101.93</v>
      </c>
      <c r="FQ163" s="5">
        <f t="shared" si="281"/>
        <v>101.93</v>
      </c>
      <c r="FR163" s="79"/>
      <c r="FS163" s="212">
        <f>IF(FQ163&gt;0,(FQ163+SUM(FR$11:FR163))/FP$6-1,"N/A")</f>
        <v>-2.4201951311925707E-2</v>
      </c>
      <c r="FT163" s="344">
        <f>IF(VLOOKUP(FT$4,Transactions!$C$26:$M$34,7,FALSE)&gt;FO163,0,IF(IFERROR(VLOOKUP(FT$4,Transactions!$C$45:$N200,8,FALSE),0)&gt;FO163,VLOOKUP(FT$4,Transactions!$C$26:$M$34,5,FALSE),VLOOKUP(FT$4,Transactions!$C$26:$M$34,5,FALSE)-IFERROR(VLOOKUP(FT$4,Transactions!$C$45:$N$47,5,FALSE),0)))</f>
        <v>4.6685611442644692</v>
      </c>
      <c r="FV163" s="315">
        <f t="shared" si="253"/>
        <v>43321</v>
      </c>
      <c r="FW163" s="88">
        <f>VLOOKUP(FV163,'Price Data'!$B$4:$AD$1048576,MATCH(GA$4,'Price Data'!$B$2:$AE$2,0),FALSE)</f>
        <v>107.59</v>
      </c>
      <c r="FX163" s="5">
        <f t="shared" si="282"/>
        <v>0</v>
      </c>
      <c r="FY163" s="79"/>
      <c r="FZ163" s="212" t="str">
        <f>IF(FX163&gt;0,(FX163+SUM(FY$11:FY163))/FW$6-1,"N/A")</f>
        <v>N/A</v>
      </c>
      <c r="GA163" s="344">
        <f>IF(VLOOKUP(GA$4,Transactions!$C$26:$M$34,7,FALSE)&gt;FV163,0,IF(IFERROR(VLOOKUP(GA$4,Transactions!$C$45:$N200,8,FALSE),0)&gt;FV163,VLOOKUP(GA$4,Transactions!$C$26:$M$34,5,FALSE),VLOOKUP(GA$4,Transactions!$C$26:$M$34,5,FALSE)-IFERROR(VLOOKUP(GA$4,Transactions!$C$45:$N$47,5,FALSE),0)))</f>
        <v>0</v>
      </c>
      <c r="GD163" s="315">
        <f t="shared" si="254"/>
        <v>43321</v>
      </c>
      <c r="GE163" s="88">
        <f>VLOOKUP(GD163,'Price Data'!$B$4:$AD$1048576,MATCH(GI$4,'Price Data'!$B$2:$AE$2,0),FALSE)</f>
        <v>1694.5409999999999</v>
      </c>
      <c r="GF163" s="5">
        <f t="shared" si="283"/>
        <v>1694.5409999999999</v>
      </c>
      <c r="GH163" s="212">
        <f>IF(GF163&gt;0,(GF163+SUM(GG$11:GG163))/GE$6-1,"N/A")</f>
        <v>7.0617335430921635E-2</v>
      </c>
      <c r="GI163" s="374">
        <v>0.5</v>
      </c>
      <c r="GK163" s="315">
        <f t="shared" si="255"/>
        <v>43321</v>
      </c>
      <c r="GL163" s="88">
        <f>VLOOKUP(GK163,'Price Data'!$B$4:$AD$1048576,MATCH(GP$4,'Price Data'!$B$2:$AE$2,0),FALSE)</f>
        <v>2163.69</v>
      </c>
      <c r="GM163" s="5">
        <f t="shared" si="226"/>
        <v>2163.69</v>
      </c>
      <c r="GN163" s="79"/>
      <c r="GO163" s="212">
        <f>IF(GM163&gt;0,(GM163+SUM(GN$11:GN163))/GL$6-1,"N/A")</f>
        <v>2.863866505027457E-2</v>
      </c>
      <c r="GP163" s="374">
        <v>0.2</v>
      </c>
      <c r="GR163" s="315">
        <f t="shared" si="256"/>
        <v>43321</v>
      </c>
      <c r="GS163" s="88">
        <f>VLOOKUP(GR163,'Price Data'!$B$4:$AD$1048576,MATCH(GW$4,'Price Data'!$B$2:$AE$2,0),FALSE)</f>
        <v>2017.3</v>
      </c>
      <c r="GT163" s="5">
        <f t="shared" si="284"/>
        <v>2017.3</v>
      </c>
      <c r="GV163" s="212">
        <f>IF(GT163&gt;0,(GT163+SUM(GU$11:GU163))/GS$6-1,"N/A")</f>
        <v>-1.4205642185919465E-2</v>
      </c>
      <c r="GW163" s="374">
        <v>0.3</v>
      </c>
    </row>
    <row r="164" spans="1:205" x14ac:dyDescent="0.25">
      <c r="A164">
        <v>154</v>
      </c>
      <c r="B164" s="315">
        <f>'Price Data'!B158</f>
        <v>43322</v>
      </c>
      <c r="C164" s="200">
        <f t="shared" si="257"/>
        <v>22045.484900509531</v>
      </c>
      <c r="D164" s="200">
        <f t="shared" si="227"/>
        <v>0</v>
      </c>
      <c r="E164" s="200">
        <f t="shared" si="258"/>
        <v>6063.7880547360737</v>
      </c>
      <c r="F164" s="200">
        <f t="shared" si="228"/>
        <v>0</v>
      </c>
      <c r="I164" s="315">
        <f t="shared" si="229"/>
        <v>43322</v>
      </c>
      <c r="J164" s="88">
        <f>VLOOKUP(I164,'Price Data'!$B$4:$AD$1048576,MATCH(N$4,'Price Data'!$B$2:$AE$2,0),FALSE)</f>
        <v>69.05</v>
      </c>
      <c r="K164" s="5">
        <f t="shared" si="225"/>
        <v>69.05</v>
      </c>
      <c r="M164" s="212">
        <f>IF(K164&gt;0,(K164+SUM(L$11:L164))/J$6-1,"N/A")</f>
        <v>3.8502030380508367E-2</v>
      </c>
      <c r="N164" s="344">
        <f>IF(VLOOKUP(N$4,Transactions!$C$5:$M$23,7,FALSE)&gt;I164,0,IF(IFERROR(VLOOKUP(N$4,Transactions!$C$39:$N$42,8,FALSE),0)&gt;I164,VLOOKUP(N$4,Transactions!$C$5:$M$23,5,FALSE),VLOOKUP(N$4,Transactions!$C$5:$M$23,5,FALSE)-IFERROR(VLOOKUP(N$4,Transactions!$C$39:$N$42,5,FALSE),0)))</f>
        <v>10</v>
      </c>
      <c r="P164" s="315">
        <f t="shared" si="230"/>
        <v>43322</v>
      </c>
      <c r="Q164" s="88">
        <f>VLOOKUP(P164,'Price Data'!$B$4:$AD$1048576,MATCH(U$4,'Price Data'!$B$2:$AE$2,0),FALSE)</f>
        <v>58.68</v>
      </c>
      <c r="R164" s="5">
        <f t="shared" si="259"/>
        <v>58.68</v>
      </c>
      <c r="T164" s="212">
        <f>IF(R164&gt;0,(R164+SUM(S$11:S164))/Q$6-1,"N/A")</f>
        <v>3.8942731277533005E-2</v>
      </c>
      <c r="U164" s="344">
        <f>IF(VLOOKUP(U$4,Transactions!$C$5:$M$23,7,FALSE)&gt;P164,0,IF(IFERROR(VLOOKUP(U$4,Transactions!$C$39:$N$42,8,FALSE),0)&gt;P164,VLOOKUP(U$4,Transactions!$C$5:$M$23,5,FALSE),VLOOKUP(U$4,Transactions!$C$5:$M$23,5,FALSE)-IFERROR(VLOOKUP(U$4,Transactions!$C$39:$N$42,5,FALSE),0)))</f>
        <v>20</v>
      </c>
      <c r="W164" s="315">
        <f t="shared" si="231"/>
        <v>43322</v>
      </c>
      <c r="X164" s="88">
        <f>VLOOKUP(W164,'Price Data'!$B$4:$AD$1048576,MATCH(AB$4,'Price Data'!$B$2:$AE$2,0),FALSE)</f>
        <v>112.68</v>
      </c>
      <c r="Y164" s="5">
        <f t="shared" si="260"/>
        <v>112.68</v>
      </c>
      <c r="Z164" s="79"/>
      <c r="AA164" s="212">
        <f>IF(Y164&gt;0,(Y164+SUM(Z$11:Z164))/X$6-1,"N/A")</f>
        <v>0.12607876202757673</v>
      </c>
      <c r="AB164" s="344">
        <f>IF(VLOOKUP(AB$4,Transactions!$C$5:$M$23,7,FALSE)&gt;W164,0,IF(IFERROR(VLOOKUP(AB$4,Transactions!$C$39:$N$42,8,FALSE),0)&gt;W164,VLOOKUP(AB$4,Transactions!$C$5:$M$23,5,FALSE),VLOOKUP(AB$4,Transactions!$C$5:$M$23,5,FALSE)-IFERROR(VLOOKUP(AB$4,Transactions!$C$39:$N$42,5,FALSE),0)))</f>
        <v>12</v>
      </c>
      <c r="AD164" s="315">
        <f t="shared" si="232"/>
        <v>43322</v>
      </c>
      <c r="AE164" s="88">
        <f>VLOOKUP(AD164,'Price Data'!$B$4:$AD$1048576,MATCH(AI$4,'Price Data'!$B$2:$AE$2,0),FALSE)</f>
        <v>60.18</v>
      </c>
      <c r="AF164" s="5">
        <f t="shared" si="261"/>
        <v>60.18</v>
      </c>
      <c r="AG164" s="79"/>
      <c r="AH164" s="212">
        <f>IF(AF164&gt;0,(AF164+SUM(AG$11:AG164))/AE$6-1,"N/A")</f>
        <v>-0.1707116412998767</v>
      </c>
      <c r="AI164" s="344">
        <f>IF(VLOOKUP(AI$4,Transactions!$C$5:$M$23,7,FALSE)&gt;AD164,0,IF(IFERROR(VLOOKUP(AI$4,Transactions!$C$39:$N$42,8,FALSE),0)&gt;AD164,VLOOKUP(AI$4,Transactions!$C$5:$M$23,5,FALSE),VLOOKUP(AI$4,Transactions!$C$5:$M$23,5,FALSE)-IFERROR(VLOOKUP(AI$4,Transactions!$C$39:$N$42,5,FALSE),0)))</f>
        <v>16</v>
      </c>
      <c r="AK164" s="315">
        <f t="shared" si="233"/>
        <v>43322</v>
      </c>
      <c r="AL164" s="88">
        <f>VLOOKUP(AK164,'Price Data'!$B$4:$AD$1048576,MATCH(AP$4,'Price Data'!$B$2:$AE$2,0),FALSE)</f>
        <v>521.02</v>
      </c>
      <c r="AM164" s="5">
        <f t="shared" si="262"/>
        <v>521.02</v>
      </c>
      <c r="AN164" s="79"/>
      <c r="AO164" s="212">
        <f>IF(AM164&gt;0,(AM164+SUM(AN$11:AN164))/AL$6-1,"N/A")</f>
        <v>0.24986806121959404</v>
      </c>
      <c r="AP164" s="344">
        <f>IF(VLOOKUP(AP$4,Transactions!$C$5:$M$23,7,FALSE)&gt;AK164,0,IF(IFERROR(VLOOKUP(AP$4,Transactions!$C$39:$N$42,8,FALSE),0)&gt;AK164,VLOOKUP(AP$4,Transactions!$C$5:$M$23,5,FALSE),VLOOKUP(AP$4,Transactions!$C$5:$M$23,5,FALSE)-IFERROR(VLOOKUP(AP$4,Transactions!$C$39:$N$42,5,FALSE),0)))</f>
        <v>3</v>
      </c>
      <c r="AR164" s="315">
        <f t="shared" si="234"/>
        <v>43322</v>
      </c>
      <c r="AS164" s="88">
        <f>VLOOKUP(AR164,'Price Data'!$B$4:$AD$1048576,MATCH(AW$4,'Price Data'!$B$2:$AE$2,0),FALSE)</f>
        <v>95.8</v>
      </c>
      <c r="AT164" s="5">
        <f t="shared" si="263"/>
        <v>95.8</v>
      </c>
      <c r="AU164" s="79"/>
      <c r="AV164" s="212">
        <f>IF(AT164&gt;0,(AT164+SUM(AU$11:AU164))/AS$6-1,"N/A")</f>
        <v>3.080168776371317E-2</v>
      </c>
      <c r="AW164" s="344">
        <f>IF(VLOOKUP(AW$4,Transactions!$C$5:$M$23,7,FALSE)&gt;AR164,0,IF(IFERROR(VLOOKUP(AW$4,Transactions!$C$39:$N$42,8,FALSE),0)&gt;AR164,VLOOKUP(AW$4,Transactions!$C$5:$M$23,5,FALSE),VLOOKUP(AW$4,Transactions!$C$5:$M$23,5,FALSE)-IFERROR(VLOOKUP(AW$4,Transactions!$C$39:$N$42,5,FALSE),0)))</f>
        <v>10</v>
      </c>
      <c r="AY164" s="315">
        <f t="shared" si="235"/>
        <v>43322</v>
      </c>
      <c r="AZ164" s="88">
        <f>VLOOKUP(AY164,'Price Data'!$B$4:$AD$1048576,MATCH(BD$4,'Price Data'!$B$2:$AE$2,0),FALSE)</f>
        <v>145.51</v>
      </c>
      <c r="BA164" s="5">
        <f t="shared" si="264"/>
        <v>145.51</v>
      </c>
      <c r="BB164" s="79"/>
      <c r="BC164" s="212">
        <f>IF(BA164&gt;0,(BA164+SUM(BB$11:BB164))/AZ$6-1,"N/A")</f>
        <v>0.2554788610871439</v>
      </c>
      <c r="BD164" s="344">
        <f>IF(VLOOKUP(BD$4,Transactions!$C$5:$M$23,7,FALSE)&gt;AY164,0,IF(IFERROR(VLOOKUP(BD$4,Transactions!$C$39:$N$42,8,FALSE),0)&gt;AY164,VLOOKUP(BD$4,Transactions!$C$5:$M$23,5,FALSE),VLOOKUP(BD$4,Transactions!$C$5:$M$23,5,FALSE)-IFERROR(VLOOKUP(BD$4,Transactions!$C$39:$N$42,5,FALSE),0)))</f>
        <v>9</v>
      </c>
      <c r="BF164" s="315">
        <f t="shared" si="236"/>
        <v>43322</v>
      </c>
      <c r="BG164" s="88">
        <f>VLOOKUP(BF164,'Price Data'!$B$4:$AD$1048576,MATCH(BK$4,'Price Data'!$B$2:$AE$2,0),FALSE)</f>
        <v>59.31</v>
      </c>
      <c r="BH164" s="5">
        <f t="shared" si="265"/>
        <v>59.31</v>
      </c>
      <c r="BI164" s="79"/>
      <c r="BJ164" s="212">
        <f>IF(BH164&gt;0,(BH164+SUM(BI$11:BI164))/BG$6-1,"N/A")</f>
        <v>-1.2565274151435935E-2</v>
      </c>
      <c r="BK164" s="344">
        <f>IF(VLOOKUP(BK$4,Transactions!$C$5:$M$23,7,FALSE)&gt;BF164,0,IF(IFERROR(VLOOKUP(BK$4,Transactions!$C$39:$N$42,8,FALSE),0)&gt;BF164,VLOOKUP(BK$4,Transactions!$C$5:$M$23,5,FALSE),VLOOKUP(BK$4,Transactions!$C$5:$M$23,5,FALSE)-IFERROR(VLOOKUP(BK$4,Transactions!$C$39:$N$42,5,FALSE),0)))</f>
        <v>10</v>
      </c>
      <c r="BM164" s="315">
        <f t="shared" si="237"/>
        <v>43322</v>
      </c>
      <c r="BN164" s="88">
        <f>VLOOKUP(BM164,'Price Data'!$B$4:$AD$1048576,MATCH(BR$4,'Price Data'!$B$2:$AE$2,0),FALSE)</f>
        <v>48.13</v>
      </c>
      <c r="BO164" s="5">
        <f t="shared" si="266"/>
        <v>48.13</v>
      </c>
      <c r="BP164" s="79"/>
      <c r="BQ164" s="212">
        <f>IF(BO164&gt;0,(BO164+SUM(BP$11:BP164))/BN$6-1,"N/A")</f>
        <v>-5.2621283255086082E-2</v>
      </c>
      <c r="BR164" s="344">
        <f>IF(VLOOKUP(BR$4,Transactions!$C$5:$M$23,7,FALSE)&gt;BM164,0,IF(IFERROR(VLOOKUP(BR$4,Transactions!$C$39:$N$42,8,FALSE),0)&gt;BM164,VLOOKUP(BR$4,Transactions!$C$5:$M$23,5,FALSE),VLOOKUP(BR$4,Transactions!$C$5:$M$23,5,FALSE)-IFERROR(VLOOKUP(BR$4,Transactions!$C$39:$N$42,5,FALSE),0)))</f>
        <v>12</v>
      </c>
      <c r="BT164" s="315">
        <f t="shared" si="238"/>
        <v>43322</v>
      </c>
      <c r="BU164" s="88">
        <f>VLOOKUP(BT164,'Price Data'!$B$4:$AD$1048576,MATCH(BY$4,'Price Data'!$B$2:$AE$2,0),FALSE)</f>
        <v>97.82</v>
      </c>
      <c r="BV164" s="5">
        <f t="shared" si="267"/>
        <v>97.82</v>
      </c>
      <c r="BW164" s="79"/>
      <c r="BX164" s="212">
        <f>IF(BV164&gt;0,(BV164+SUM(BW$11:BW164))/BU$6-1,"N/A")</f>
        <v>8.9448784244691382E-2</v>
      </c>
      <c r="BY164" s="344">
        <f>IF(VLOOKUP(BY$4,Transactions!$C$5:$M$23,7,FALSE)&gt;BT164,0,IF(IFERROR(VLOOKUP(BY$4,Transactions!$C$39:$N$42,8,FALSE),0)&gt;BT164,VLOOKUP(BY$4,Transactions!$C$5:$M$23,5,FALSE),VLOOKUP(BY$4,Transactions!$C$5:$M$23,5,FALSE)-IFERROR(VLOOKUP(BY$4,Transactions!$C$39:$N$42,5,FALSE),0)))</f>
        <v>11</v>
      </c>
      <c r="CA164" s="315">
        <f t="shared" si="239"/>
        <v>43322</v>
      </c>
      <c r="CB164" s="88">
        <f>VLOOKUP(CA164,'Price Data'!$B$4:$AD$1048576,MATCH(CF$4,'Price Data'!$B$2:$AE$2,0),FALSE)</f>
        <v>213.3</v>
      </c>
      <c r="CC164" s="5">
        <f t="shared" si="268"/>
        <v>213.3</v>
      </c>
      <c r="CD164" s="79"/>
      <c r="CE164" s="212">
        <f>IF(CC164&gt;0,(CC164+SUM(CD$11:CD164))/CB$6-1,"N/A")</f>
        <v>-6.1294133088331759E-2</v>
      </c>
      <c r="CF164" s="344">
        <f>IF(VLOOKUP(CF$4,Transactions!$C$5:$M$23,7,FALSE)&gt;CA164,0,IF(IFERROR(VLOOKUP(CF$4,Transactions!$C$39:$N$42,8,FALSE),0)&gt;CA164,VLOOKUP(CF$4,Transactions!$C$5:$M$23,5,FALSE),VLOOKUP(CF$4,Transactions!$C$5:$M$23,5,FALSE)-IFERROR(VLOOKUP(CF$4,Transactions!$C$39:$N$42,5,FALSE),0)))</f>
        <v>6</v>
      </c>
      <c r="CH164" s="315">
        <f t="shared" si="240"/>
        <v>43322</v>
      </c>
      <c r="CI164" s="88">
        <f>VLOOKUP(CH164,'Price Data'!$B$4:$AD$1048576,MATCH(CM$4,'Price Data'!$B$2:$AE$2,0),FALSE)</f>
        <v>87.01</v>
      </c>
      <c r="CJ164" s="5">
        <f t="shared" si="269"/>
        <v>87.01</v>
      </c>
      <c r="CK164" s="79"/>
      <c r="CL164" s="212">
        <f>IF(CJ164&gt;0,(CJ164+SUM(CK$11:CK164))/CI$6-1,"N/A")</f>
        <v>0.18187992393371366</v>
      </c>
      <c r="CM164" s="344">
        <f>IF(VLOOKUP(CM$4,Transactions!$C$5:$M$23,7,FALSE)&gt;CH164,0,IF(IFERROR(VLOOKUP(CM$4,Transactions!$C$39:$N$42,8,FALSE),0)&gt;CH164,VLOOKUP(CM$4,Transactions!$C$5:$M$23,5,FALSE),VLOOKUP(CM$4,Transactions!$C$5:$M$23,5,FALSE)-IFERROR(VLOOKUP(CM$4,Transactions!$C$39:$N$42,5,FALSE),0)))</f>
        <v>19</v>
      </c>
      <c r="CO164" s="315">
        <f t="shared" si="241"/>
        <v>43322</v>
      </c>
      <c r="CP164" s="88">
        <f>VLOOKUP(CO164,'Price Data'!$B$4:$AD$1048576,MATCH(CT$4,'Price Data'!$B$2:$AE$2,0),FALSE)</f>
        <v>139.41999999999999</v>
      </c>
      <c r="CQ164" s="5">
        <f t="shared" si="270"/>
        <v>139.41999999999999</v>
      </c>
      <c r="CR164" s="79"/>
      <c r="CS164" s="212">
        <f>IF(CQ164&gt;0,(CQ164+SUM(CR$11:CR164))/CP$6-1,"N/A")</f>
        <v>0.24617301530793867</v>
      </c>
      <c r="CT164" s="344">
        <f>IF(VLOOKUP(CT$4,Transactions!$C$5:$M$23,7,FALSE)&gt;CO164,0,IF(IFERROR(VLOOKUP(CT$4,Transactions!$C$39:$N$42,8,FALSE),0)&gt;CO164,VLOOKUP(CT$4,Transactions!$C$5:$M$23,5,FALSE),VLOOKUP(CT$4,Transactions!$C$5:$M$23,5,FALSE)-IFERROR(VLOOKUP(CT$4,Transactions!$C$39:$N$42,5,FALSE),0)))</f>
        <v>7</v>
      </c>
      <c r="CV164" s="315">
        <f t="shared" si="242"/>
        <v>43322</v>
      </c>
      <c r="CW164" s="88">
        <f>VLOOKUP(CV164,'Price Data'!$B$4:$AD$1048576,MATCH(DA$4,'Price Data'!$B$2:$AE$2,0),FALSE)</f>
        <v>202.87</v>
      </c>
      <c r="CX164" s="5">
        <f t="shared" si="271"/>
        <v>202.87</v>
      </c>
      <c r="CY164" s="79"/>
      <c r="CZ164" s="212">
        <f>IF(CX164&gt;0,(CX164+SUM(CY$11:CY164))/CW$6-1,"N/A")</f>
        <v>8.2993992876508438E-2</v>
      </c>
      <c r="DA164" s="344">
        <f>IF(VLOOKUP(DA$4,Transactions!$C$5:$M$23,7,FALSE)&gt;CV164,0,IF(IFERROR(VLOOKUP(DA$4,Transactions!$C$39:$N$42,8,FALSE),0)&gt;CV164,VLOOKUP(DA$4,Transactions!$C$5:$M$23,5,FALSE),VLOOKUP(DA$4,Transactions!$C$5:$M$23,5,FALSE)-IFERROR(VLOOKUP(DA$4,Transactions!$C$39:$N$42,5,FALSE),0)))</f>
        <v>9.4038062835574934</v>
      </c>
      <c r="DC164" s="315">
        <f t="shared" si="243"/>
        <v>43322</v>
      </c>
      <c r="DD164" s="88">
        <f>VLOOKUP(DC164,'Price Data'!$B$4:$AD$1048576,MATCH(DH$4,'Price Data'!$B$2:$AE$2,0),FALSE)</f>
        <v>168.39</v>
      </c>
      <c r="DE164" s="5">
        <f t="shared" si="272"/>
        <v>168.39</v>
      </c>
      <c r="DF164" s="79"/>
      <c r="DG164" s="212">
        <f>IF(DE164&gt;0,(DE164+SUM(DF$11:DF164))/DD$6-1,"N/A")</f>
        <v>7.2712903837643061E-2</v>
      </c>
      <c r="DH164" s="344">
        <f>IF(VLOOKUP(DH$4,Transactions!$C$5:$M$23,7,FALSE)&gt;DC164,0,IF(IFERROR(VLOOKUP(DH$4,Transactions!$C$39:$N$42,8,FALSE),0)&gt;DC164,VLOOKUP(DH$4,Transactions!$C$5:$M$23,5,FALSE),VLOOKUP(DH$4,Transactions!$C$5:$M$23,5,FALSE)-IFERROR(VLOOKUP(DH$4,Transactions!$C$39:$N$42,5,FALSE),0)))</f>
        <v>17.508490526540918</v>
      </c>
      <c r="DJ164" s="315">
        <f t="shared" si="244"/>
        <v>43322</v>
      </c>
      <c r="DK164" s="88">
        <f>VLOOKUP(DJ164,'Price Data'!$B$4:$AD$1048576,MATCH(DO$4,'Price Data'!$B$2:$AE$2,0),FALSE)</f>
        <v>241.76</v>
      </c>
      <c r="DL164" s="5">
        <f t="shared" si="273"/>
        <v>241.76</v>
      </c>
      <c r="DN164" s="212">
        <f>IF(DL164&gt;0,(DL164+SUM(DM$11:DM164))/DK$6-1,"N/A")</f>
        <v>-2.6373802557216774E-2</v>
      </c>
      <c r="DO164" s="344">
        <f>IF(VLOOKUP(DO$4,Transactions!$C$5:$M$23,7,FALSE)&gt;DJ164,0,IF(IFERROR(VLOOKUP(DO$4,Transactions!$C$39:$N$42,8,FALSE),0)&gt;DJ164,VLOOKUP(DO$4,Transactions!$C$5:$M$23,5,FALSE),VLOOKUP(DO$4,Transactions!$C$5:$M$23,5,FALSE)-IFERROR(VLOOKUP(DO$4,Transactions!$C$39:$N$42,5,FALSE),0)))</f>
        <v>8</v>
      </c>
      <c r="DQ164" s="315">
        <f t="shared" si="245"/>
        <v>43322</v>
      </c>
      <c r="DR164" s="88">
        <f>VLOOKUP(DQ164,'Price Data'!$B$4:$AD$1048576,MATCH(DV$4,'Price Data'!$B$2:$AE$2,0),FALSE)</f>
        <v>109</v>
      </c>
      <c r="DS164" s="5">
        <f t="shared" si="274"/>
        <v>109</v>
      </c>
      <c r="DT164" s="79"/>
      <c r="DU164" s="212">
        <f>IF(DS164&gt;0,(DS164+SUM(DT$11:DT164))/DR$6-1,"N/A")</f>
        <v>0.28407762450315643</v>
      </c>
      <c r="DV164" s="344">
        <f>IF(VLOOKUP(DV$4,Transactions!$C$5:$M$23,7,FALSE)&gt;DQ164,0,IF(IFERROR(VLOOKUP(DV$4,Transactions!$C$39:$N$42,8,FALSE),0)&gt;DQ164,VLOOKUP(DV$4,Transactions!$C$5:$M$23,5,FALSE),VLOOKUP(DV$4,Transactions!$C$5:$M$23,5,FALSE)-IFERROR(VLOOKUP(DV$4,Transactions!$C$39:$N$42,5,FALSE),0)))</f>
        <v>10</v>
      </c>
      <c r="DX164" s="315">
        <f t="shared" si="246"/>
        <v>43322</v>
      </c>
      <c r="DY164" s="88">
        <f>VLOOKUP(DX164,'Price Data'!$B$4:$AD$1048576,MATCH(EC$4,'Price Data'!$B$2:$AE$2,0),FALSE)</f>
        <v>80.73</v>
      </c>
      <c r="DZ164" s="5">
        <f t="shared" si="275"/>
        <v>0</v>
      </c>
      <c r="EA164" s="79"/>
      <c r="EB164" s="212" t="str">
        <f>IF(DZ164&gt;0,(DZ164+SUM(EA$11:EA164))/DY$6-1,"N/A")</f>
        <v>N/A</v>
      </c>
      <c r="EC164" s="344">
        <f>IF(VLOOKUP(EC$4,Transactions!$C$5:$M$23,7,FALSE)&gt;DX164,0,IF(IFERROR(VLOOKUP(EC$4,Transactions!$C$39:$N$42,8,FALSE),0)&gt;DX164,VLOOKUP(EC$4,Transactions!$C$5:$M$23,5,FALSE),VLOOKUP(EC$4,Transactions!$C$5:$M$23,5,FALSE)-IFERROR(VLOOKUP(EC$4,Transactions!$C$39:$N$42,5,FALSE),0)))</f>
        <v>0</v>
      </c>
      <c r="EF164" s="315">
        <f t="shared" si="247"/>
        <v>43322</v>
      </c>
      <c r="EG164" s="88">
        <f>VLOOKUP(EF164,'Price Data'!$B$4:$AD$1048576,MATCH(EK$4,'Price Data'!$B$2:$AE$2,0),FALSE)</f>
        <v>10.79</v>
      </c>
      <c r="EH164" s="5">
        <f t="shared" si="276"/>
        <v>10.79</v>
      </c>
      <c r="EI164" s="79"/>
      <c r="EJ164" s="212">
        <f>IF(EH164&gt;0,(EH164+SUM(EI$11:EI164))/EG$6-1,"N/A")</f>
        <v>7.2490706319701115E-3</v>
      </c>
      <c r="EK164" s="344">
        <f>IF(VLOOKUP(EK$4,Transactions!$C$26:$M$34,7,FALSE)&gt;EF164,0,IF(IFERROR(VLOOKUP(EK$4,Transactions!$C$45:$N201,8,FALSE),0)&gt;EF164,VLOOKUP(EK$4,Transactions!$C$26:$M$34,5,FALSE),VLOOKUP(EK$4,Transactions!$C$26:$M$34,5,FALSE)-IFERROR(VLOOKUP(EK$4,Transactions!$C$45:$N$47,5,FALSE),0)))</f>
        <v>181.2267657992565</v>
      </c>
      <c r="EM164" s="315">
        <f t="shared" si="248"/>
        <v>43322</v>
      </c>
      <c r="EN164" s="88">
        <f>VLOOKUP(EM164,'Price Data'!$B$4:$AD$1048576,MATCH(ER$4,'Price Data'!$B$2:$AE$2,0),FALSE)</f>
        <v>85.89</v>
      </c>
      <c r="EO164" s="5">
        <f t="shared" si="277"/>
        <v>85.89</v>
      </c>
      <c r="EP164" s="79"/>
      <c r="EQ164" s="212">
        <f>IF(EO164&gt;0,(EO164+SUM(EP$11:EP164))/EN$6-1,"N/A")</f>
        <v>9.3284437313774227E-3</v>
      </c>
      <c r="ER164" s="344">
        <f>IF(VLOOKUP(ER$4,Transactions!$C$26:$M$34,7,FALSE)&gt;EM164,0,IF(IFERROR(VLOOKUP(ER$4,Transactions!$C$45:$N201,8,FALSE),0)&gt;EM164,VLOOKUP(ER$4,Transactions!$C$26:$M$34,5,FALSE),VLOOKUP(ER$4,Transactions!$C$26:$M$34,5,FALSE)-IFERROR(VLOOKUP(ER$4,Transactions!$C$45:$N$47,5,FALSE),0)))</f>
        <v>0</v>
      </c>
      <c r="ET164" s="315">
        <f t="shared" si="249"/>
        <v>43322</v>
      </c>
      <c r="EU164" s="88">
        <f>VLOOKUP(ET164,'Price Data'!$B$4:$AD$1048576,MATCH(EY$4,'Price Data'!$B$2:$AE$2,0),FALSE)</f>
        <v>83.93</v>
      </c>
      <c r="EV164" s="5">
        <f t="shared" si="278"/>
        <v>83.93</v>
      </c>
      <c r="EW164" s="79"/>
      <c r="EX164" s="212">
        <f>IF(EV164&gt;0,(EV164+SUM(EW$11:EW164))/EU$6-1,"N/A")</f>
        <v>-2.3057558073006024E-2</v>
      </c>
      <c r="EY164" s="344">
        <f>IF(VLOOKUP(EY$4,Transactions!$C$26:$M$34,7,FALSE)&gt;ET164,0,IF(IFERROR(VLOOKUP(EY$4,Transactions!$C$45:$N201,8,FALSE),0)&gt;ET164,VLOOKUP(EY$4,Transactions!$C$26:$M$34,5,FALSE),VLOOKUP(EY$4,Transactions!$C$26:$M$34,5,FALSE)-IFERROR(VLOOKUP(EY$4,Transactions!$C$45:$N$47,5,FALSE),0)))</f>
        <v>12.608879734523402</v>
      </c>
      <c r="FA164" s="315">
        <f t="shared" si="250"/>
        <v>43322</v>
      </c>
      <c r="FB164" s="88">
        <f>VLOOKUP(FA164,'Price Data'!$B$4:$AD$1048576,MATCH(FF$4,'Price Data'!$B$2:$AE$2,0),FALSE)</f>
        <v>50.07</v>
      </c>
      <c r="FC164" s="5">
        <f t="shared" si="279"/>
        <v>50.07</v>
      </c>
      <c r="FD164" s="79"/>
      <c r="FE164" s="212">
        <f>IF(FC164&gt;0,(FC164+SUM(FD$11:FD164))/FB$6-1,"N/A")</f>
        <v>-1.0356933879461794E-2</v>
      </c>
      <c r="FF164" s="344">
        <f>IF(VLOOKUP(FF$4,Transactions!$C$26:$M$34,7,FALSE)&gt;FA164,0,IF(IFERROR(VLOOKUP(FF$4,Transactions!$C$45:$N201,8,FALSE),0)&gt;FA164,VLOOKUP(FF$4,Transactions!$C$26:$M$34,5,FALSE),VLOOKUP(FF$4,Transactions!$C$26:$M$34,5,FALSE)-IFERROR(VLOOKUP(FF$4,Transactions!$C$45:$N$47,5,FALSE),0)))</f>
        <v>20.356738833625901</v>
      </c>
      <c r="FH164" s="315">
        <f t="shared" si="251"/>
        <v>43322</v>
      </c>
      <c r="FI164" s="88">
        <f>VLOOKUP(FH164,'Price Data'!$B$4:$AD$1048576,MATCH(FM$4,'Price Data'!$B$2:$AE$2,0),FALSE)</f>
        <v>24.07</v>
      </c>
      <c r="FJ164" s="5">
        <f t="shared" si="280"/>
        <v>24.07</v>
      </c>
      <c r="FK164" s="79"/>
      <c r="FL164" s="212">
        <f>IF(FJ164&gt;0,(FJ164+SUM(FK$11:FK164))/FI$6-1,"N/A")</f>
        <v>1.8480492813139904E-3</v>
      </c>
      <c r="FM164" s="344">
        <f>IF(VLOOKUP(FM$4,Transactions!$C$26:$M$34,7,FALSE)&gt;FH164,0,IF(IFERROR(VLOOKUP(FM$4,Transactions!$C$45:$N201,8,FALSE),0)&gt;FH164,VLOOKUP(FM$4,Transactions!$C$26:$M$34,5,FALSE),VLOOKUP(FM$4,Transactions!$C$26:$M$34,5,FALSE)-IFERROR(VLOOKUP(FM$4,Transactions!$C$45:$N$47,5,FALSE),0)))</f>
        <v>64.516221765913755</v>
      </c>
      <c r="FO164" s="315">
        <f t="shared" si="252"/>
        <v>43322</v>
      </c>
      <c r="FP164" s="88">
        <f>VLOOKUP(FO164,'Price Data'!$B$4:$AD$1048576,MATCH(FT$4,'Price Data'!$B$2:$AE$2,0),FALSE)</f>
        <v>102.37</v>
      </c>
      <c r="FQ164" s="5">
        <f t="shared" si="281"/>
        <v>102.37</v>
      </c>
      <c r="FR164" s="79"/>
      <c r="FS164" s="212">
        <f>IF(FQ164&gt;0,(FQ164+SUM(FR$11:FR164))/FP$6-1,"N/A")</f>
        <v>-2.0034100596760362E-2</v>
      </c>
      <c r="FT164" s="344">
        <f>IF(VLOOKUP(FT$4,Transactions!$C$26:$M$34,7,FALSE)&gt;FO164,0,IF(IFERROR(VLOOKUP(FT$4,Transactions!$C$45:$N201,8,FALSE),0)&gt;FO164,VLOOKUP(FT$4,Transactions!$C$26:$M$34,5,FALSE),VLOOKUP(FT$4,Transactions!$C$26:$M$34,5,FALSE)-IFERROR(VLOOKUP(FT$4,Transactions!$C$45:$N$47,5,FALSE),0)))</f>
        <v>4.6685611442644692</v>
      </c>
      <c r="FV164" s="315">
        <f t="shared" si="253"/>
        <v>43322</v>
      </c>
      <c r="FW164" s="88">
        <f>VLOOKUP(FV164,'Price Data'!$B$4:$AD$1048576,MATCH(GA$4,'Price Data'!$B$2:$AE$2,0),FALSE)</f>
        <v>106.37</v>
      </c>
      <c r="FX164" s="5">
        <f t="shared" si="282"/>
        <v>0</v>
      </c>
      <c r="FY164" s="79"/>
      <c r="FZ164" s="212" t="str">
        <f>IF(FX164&gt;0,(FX164+SUM(FY$11:FY164))/FW$6-1,"N/A")</f>
        <v>N/A</v>
      </c>
      <c r="GA164" s="344">
        <f>IF(VLOOKUP(GA$4,Transactions!$C$26:$M$34,7,FALSE)&gt;FV164,0,IF(IFERROR(VLOOKUP(GA$4,Transactions!$C$45:$N201,8,FALSE),0)&gt;FV164,VLOOKUP(GA$4,Transactions!$C$26:$M$34,5,FALSE),VLOOKUP(GA$4,Transactions!$C$26:$M$34,5,FALSE)-IFERROR(VLOOKUP(GA$4,Transactions!$C$45:$N$47,5,FALSE),0)))</f>
        <v>0</v>
      </c>
      <c r="GD164" s="315">
        <f t="shared" si="254"/>
        <v>43322</v>
      </c>
      <c r="GE164" s="88">
        <f>VLOOKUP(GD164,'Price Data'!$B$4:$AD$1048576,MATCH(GI$4,'Price Data'!$B$2:$AE$2,0),FALSE)</f>
        <v>1683.6869999999999</v>
      </c>
      <c r="GF164" s="5">
        <f t="shared" si="283"/>
        <v>1683.6869999999999</v>
      </c>
      <c r="GH164" s="212">
        <f>IF(GF164&gt;0,(GF164+SUM(GG$11:GG164))/GE$6-1,"N/A")</f>
        <v>6.3759737675088468E-2</v>
      </c>
      <c r="GI164" s="374">
        <v>0.5</v>
      </c>
      <c r="GK164" s="315">
        <f t="shared" si="255"/>
        <v>43322</v>
      </c>
      <c r="GL164" s="88">
        <f>VLOOKUP(GK164,'Price Data'!$B$4:$AD$1048576,MATCH(GP$4,'Price Data'!$B$2:$AE$2,0),FALSE)</f>
        <v>2139.84</v>
      </c>
      <c r="GM164" s="5">
        <f t="shared" si="226"/>
        <v>2139.84</v>
      </c>
      <c r="GN164" s="79"/>
      <c r="GO164" s="212">
        <f>IF(GM164&gt;0,(GM164+SUM(GN$11:GN164))/GL$6-1,"N/A")</f>
        <v>1.7300149753975758E-2</v>
      </c>
      <c r="GP164" s="374">
        <v>0.2</v>
      </c>
      <c r="GR164" s="315">
        <f t="shared" si="256"/>
        <v>43322</v>
      </c>
      <c r="GS164" s="88">
        <f>VLOOKUP(GR164,'Price Data'!$B$4:$AD$1048576,MATCH(GW$4,'Price Data'!$B$2:$AE$2,0),FALSE)</f>
        <v>2024.22</v>
      </c>
      <c r="GT164" s="5">
        <f t="shared" si="284"/>
        <v>2024.22</v>
      </c>
      <c r="GV164" s="212">
        <f>IF(GT164&gt;0,(GT164+SUM(GU$11:GU164))/GS$6-1,"N/A")</f>
        <v>-1.0824044527626864E-2</v>
      </c>
      <c r="GW164" s="374">
        <v>0.3</v>
      </c>
    </row>
    <row r="165" spans="1:205" x14ac:dyDescent="0.25">
      <c r="A165">
        <v>155</v>
      </c>
      <c r="B165" s="315">
        <f>'Price Data'!B159</f>
        <v>43325</v>
      </c>
      <c r="C165" s="200">
        <f t="shared" si="257"/>
        <v>22005.382750854267</v>
      </c>
      <c r="D165" s="200">
        <f t="shared" si="227"/>
        <v>0</v>
      </c>
      <c r="E165" s="200">
        <f t="shared" si="258"/>
        <v>6063.3908621072187</v>
      </c>
      <c r="F165" s="200">
        <f t="shared" si="228"/>
        <v>0</v>
      </c>
      <c r="I165" s="315">
        <f t="shared" si="229"/>
        <v>43325</v>
      </c>
      <c r="J165" s="88">
        <f>VLOOKUP(I165,'Price Data'!$B$4:$AD$1048576,MATCH(N$4,'Price Data'!$B$2:$AE$2,0),FALSE)</f>
        <v>69.5</v>
      </c>
      <c r="K165" s="5">
        <f t="shared" si="225"/>
        <v>69.5</v>
      </c>
      <c r="M165" s="212">
        <f>IF(K165&gt;0,(K165+SUM(L$11:L165))/J$6-1,"N/A")</f>
        <v>4.5269965408332169E-2</v>
      </c>
      <c r="N165" s="344">
        <f>IF(VLOOKUP(N$4,Transactions!$C$5:$M$23,7,FALSE)&gt;I165,0,IF(IFERROR(VLOOKUP(N$4,Transactions!$C$39:$N$42,8,FALSE),0)&gt;I165,VLOOKUP(N$4,Transactions!$C$5:$M$23,5,FALSE),VLOOKUP(N$4,Transactions!$C$5:$M$23,5,FALSE)-IFERROR(VLOOKUP(N$4,Transactions!$C$39:$N$42,5,FALSE),0)))</f>
        <v>10</v>
      </c>
      <c r="P165" s="315">
        <f t="shared" si="230"/>
        <v>43325</v>
      </c>
      <c r="Q165" s="88">
        <f>VLOOKUP(P165,'Price Data'!$B$4:$AD$1048576,MATCH(U$4,'Price Data'!$B$2:$AE$2,0),FALSE)</f>
        <v>58.09</v>
      </c>
      <c r="R165" s="5">
        <f t="shared" si="259"/>
        <v>58.09</v>
      </c>
      <c r="T165" s="212">
        <f>IF(R165&gt;0,(R165+SUM(S$11:S165))/Q$6-1,"N/A")</f>
        <v>2.8546255506608054E-2</v>
      </c>
      <c r="U165" s="344">
        <f>IF(VLOOKUP(U$4,Transactions!$C$5:$M$23,7,FALSE)&gt;P165,0,IF(IFERROR(VLOOKUP(U$4,Transactions!$C$39:$N$42,8,FALSE),0)&gt;P165,VLOOKUP(U$4,Transactions!$C$5:$M$23,5,FALSE),VLOOKUP(U$4,Transactions!$C$5:$M$23,5,FALSE)-IFERROR(VLOOKUP(U$4,Transactions!$C$39:$N$42,5,FALSE),0)))</f>
        <v>20</v>
      </c>
      <c r="W165" s="315">
        <f t="shared" si="231"/>
        <v>43325</v>
      </c>
      <c r="X165" s="88">
        <f>VLOOKUP(W165,'Price Data'!$B$4:$AD$1048576,MATCH(AB$4,'Price Data'!$B$2:$AE$2,0),FALSE)</f>
        <v>112.12</v>
      </c>
      <c r="Y165" s="5">
        <f t="shared" si="260"/>
        <v>112.12</v>
      </c>
      <c r="Z165" s="79"/>
      <c r="AA165" s="212">
        <f>IF(Y165&gt;0,(Y165+SUM(Z$11:Z165))/X$6-1,"N/A")</f>
        <v>0.1205237575637339</v>
      </c>
      <c r="AB165" s="344">
        <f>IF(VLOOKUP(AB$4,Transactions!$C$5:$M$23,7,FALSE)&gt;W165,0,IF(IFERROR(VLOOKUP(AB$4,Transactions!$C$39:$N$42,8,FALSE),0)&gt;W165,VLOOKUP(AB$4,Transactions!$C$5:$M$23,5,FALSE),VLOOKUP(AB$4,Transactions!$C$5:$M$23,5,FALSE)-IFERROR(VLOOKUP(AB$4,Transactions!$C$39:$N$42,5,FALSE),0)))</f>
        <v>12</v>
      </c>
      <c r="AD165" s="315">
        <f t="shared" si="232"/>
        <v>43325</v>
      </c>
      <c r="AE165" s="88">
        <f>VLOOKUP(AD165,'Price Data'!$B$4:$AD$1048576,MATCH(AI$4,'Price Data'!$B$2:$AE$2,0),FALSE)</f>
        <v>59.88</v>
      </c>
      <c r="AF165" s="5">
        <f t="shared" si="261"/>
        <v>59.88</v>
      </c>
      <c r="AG165" s="79"/>
      <c r="AH165" s="212">
        <f>IF(AF165&gt;0,(AF165+SUM(AG$11:AG165))/AE$6-1,"N/A")</f>
        <v>-0.1748251748251749</v>
      </c>
      <c r="AI165" s="344">
        <f>IF(VLOOKUP(AI$4,Transactions!$C$5:$M$23,7,FALSE)&gt;AD165,0,IF(IFERROR(VLOOKUP(AI$4,Transactions!$C$39:$N$42,8,FALSE),0)&gt;AD165,VLOOKUP(AI$4,Transactions!$C$5:$M$23,5,FALSE),VLOOKUP(AI$4,Transactions!$C$5:$M$23,5,FALSE)-IFERROR(VLOOKUP(AI$4,Transactions!$C$39:$N$42,5,FALSE),0)))</f>
        <v>16</v>
      </c>
      <c r="AK165" s="315">
        <f t="shared" si="233"/>
        <v>43325</v>
      </c>
      <c r="AL165" s="88">
        <f>VLOOKUP(AK165,'Price Data'!$B$4:$AD$1048576,MATCH(AP$4,'Price Data'!$B$2:$AE$2,0),FALSE)</f>
        <v>520.36</v>
      </c>
      <c r="AM165" s="5">
        <f t="shared" si="262"/>
        <v>520.36</v>
      </c>
      <c r="AN165" s="79"/>
      <c r="AO165" s="212">
        <f>IF(AM165&gt;0,(AM165+SUM(AN$11:AN165))/AL$6-1,"N/A")</f>
        <v>0.24828479585472341</v>
      </c>
      <c r="AP165" s="344">
        <f>IF(VLOOKUP(AP$4,Transactions!$C$5:$M$23,7,FALSE)&gt;AK165,0,IF(IFERROR(VLOOKUP(AP$4,Transactions!$C$39:$N$42,8,FALSE),0)&gt;AK165,VLOOKUP(AP$4,Transactions!$C$5:$M$23,5,FALSE),VLOOKUP(AP$4,Transactions!$C$5:$M$23,5,FALSE)-IFERROR(VLOOKUP(AP$4,Transactions!$C$39:$N$42,5,FALSE),0)))</f>
        <v>3</v>
      </c>
      <c r="AR165" s="315">
        <f t="shared" si="234"/>
        <v>43325</v>
      </c>
      <c r="AS165" s="88">
        <f>VLOOKUP(AR165,'Price Data'!$B$4:$AD$1048576,MATCH(AW$4,'Price Data'!$B$2:$AE$2,0),FALSE)</f>
        <v>96.78</v>
      </c>
      <c r="AT165" s="5">
        <f t="shared" si="263"/>
        <v>96.78</v>
      </c>
      <c r="AU165" s="79"/>
      <c r="AV165" s="212">
        <f>IF(AT165&gt;0,(AT165+SUM(AU$11:AU165))/AS$6-1,"N/A")</f>
        <v>4.1139240506329111E-2</v>
      </c>
      <c r="AW165" s="344">
        <f>IF(VLOOKUP(AW$4,Transactions!$C$5:$M$23,7,FALSE)&gt;AR165,0,IF(IFERROR(VLOOKUP(AW$4,Transactions!$C$39:$N$42,8,FALSE),0)&gt;AR165,VLOOKUP(AW$4,Transactions!$C$5:$M$23,5,FALSE),VLOOKUP(AW$4,Transactions!$C$5:$M$23,5,FALSE)-IFERROR(VLOOKUP(AW$4,Transactions!$C$39:$N$42,5,FALSE),0)))</f>
        <v>10</v>
      </c>
      <c r="AY165" s="315">
        <f t="shared" si="235"/>
        <v>43325</v>
      </c>
      <c r="AZ165" s="88">
        <f>VLOOKUP(AY165,'Price Data'!$B$4:$AD$1048576,MATCH(BD$4,'Price Data'!$B$2:$AE$2,0),FALSE)</f>
        <v>144.44999999999999</v>
      </c>
      <c r="BA165" s="5">
        <f t="shared" si="264"/>
        <v>144.44999999999999</v>
      </c>
      <c r="BB165" s="79"/>
      <c r="BC165" s="212">
        <f>IF(BA165&gt;0,(BA165+SUM(BB$11:BB165))/AZ$6-1,"N/A")</f>
        <v>0.24633304572907666</v>
      </c>
      <c r="BD165" s="344">
        <f>IF(VLOOKUP(BD$4,Transactions!$C$5:$M$23,7,FALSE)&gt;AY165,0,IF(IFERROR(VLOOKUP(BD$4,Transactions!$C$39:$N$42,8,FALSE),0)&gt;AY165,VLOOKUP(BD$4,Transactions!$C$5:$M$23,5,FALSE),VLOOKUP(BD$4,Transactions!$C$5:$M$23,5,FALSE)-IFERROR(VLOOKUP(BD$4,Transactions!$C$39:$N$42,5,FALSE),0)))</f>
        <v>9</v>
      </c>
      <c r="BF165" s="315">
        <f t="shared" si="236"/>
        <v>43325</v>
      </c>
      <c r="BG165" s="88">
        <f>VLOOKUP(BF165,'Price Data'!$B$4:$AD$1048576,MATCH(BK$4,'Price Data'!$B$2:$AE$2,0),FALSE)</f>
        <v>59.42</v>
      </c>
      <c r="BH165" s="5">
        <f t="shared" si="265"/>
        <v>59.42</v>
      </c>
      <c r="BI165" s="79"/>
      <c r="BJ165" s="212">
        <f>IF(BH165&gt;0,(BH165+SUM(BI$11:BI165))/BG$6-1,"N/A")</f>
        <v>-1.0770234986945071E-2</v>
      </c>
      <c r="BK165" s="344">
        <f>IF(VLOOKUP(BK$4,Transactions!$C$5:$M$23,7,FALSE)&gt;BF165,0,IF(IFERROR(VLOOKUP(BK$4,Transactions!$C$39:$N$42,8,FALSE),0)&gt;BF165,VLOOKUP(BK$4,Transactions!$C$5:$M$23,5,FALSE),VLOOKUP(BK$4,Transactions!$C$5:$M$23,5,FALSE)-IFERROR(VLOOKUP(BK$4,Transactions!$C$39:$N$42,5,FALSE),0)))</f>
        <v>10</v>
      </c>
      <c r="BM165" s="315">
        <f t="shared" si="237"/>
        <v>43325</v>
      </c>
      <c r="BN165" s="88">
        <f>VLOOKUP(BM165,'Price Data'!$B$4:$AD$1048576,MATCH(BR$4,'Price Data'!$B$2:$AE$2,0),FALSE)</f>
        <v>48.25</v>
      </c>
      <c r="BO165" s="5">
        <f t="shared" si="266"/>
        <v>48.25</v>
      </c>
      <c r="BP165" s="79"/>
      <c r="BQ165" s="212">
        <f>IF(BO165&gt;0,(BO165+SUM(BP$11:BP165))/BN$6-1,"N/A")</f>
        <v>-5.0273865414710461E-2</v>
      </c>
      <c r="BR165" s="344">
        <f>IF(VLOOKUP(BR$4,Transactions!$C$5:$M$23,7,FALSE)&gt;BM165,0,IF(IFERROR(VLOOKUP(BR$4,Transactions!$C$39:$N$42,8,FALSE),0)&gt;BM165,VLOOKUP(BR$4,Transactions!$C$5:$M$23,5,FALSE),VLOOKUP(BR$4,Transactions!$C$5:$M$23,5,FALSE)-IFERROR(VLOOKUP(BR$4,Transactions!$C$39:$N$42,5,FALSE),0)))</f>
        <v>12</v>
      </c>
      <c r="BT165" s="315">
        <f t="shared" si="238"/>
        <v>43325</v>
      </c>
      <c r="BU165" s="88">
        <f>VLOOKUP(BT165,'Price Data'!$B$4:$AD$1048576,MATCH(BY$4,'Price Data'!$B$2:$AE$2,0),FALSE)</f>
        <v>97.94</v>
      </c>
      <c r="BV165" s="5">
        <f t="shared" si="267"/>
        <v>97.94</v>
      </c>
      <c r="BW165" s="79"/>
      <c r="BX165" s="212">
        <f>IF(BV165&gt;0,(BV165+SUM(BW$11:BW165))/BU$6-1,"N/A")</f>
        <v>9.0769061502915527E-2</v>
      </c>
      <c r="BY165" s="344">
        <f>IF(VLOOKUP(BY$4,Transactions!$C$5:$M$23,7,FALSE)&gt;BT165,0,IF(IFERROR(VLOOKUP(BY$4,Transactions!$C$39:$N$42,8,FALSE),0)&gt;BT165,VLOOKUP(BY$4,Transactions!$C$5:$M$23,5,FALSE),VLOOKUP(BY$4,Transactions!$C$5:$M$23,5,FALSE)-IFERROR(VLOOKUP(BY$4,Transactions!$C$39:$N$42,5,FALSE),0)))</f>
        <v>11</v>
      </c>
      <c r="CA165" s="315">
        <f t="shared" si="239"/>
        <v>43325</v>
      </c>
      <c r="CB165" s="88">
        <f>VLOOKUP(CA165,'Price Data'!$B$4:$AD$1048576,MATCH(CF$4,'Price Data'!$B$2:$AE$2,0),FALSE)</f>
        <v>213.83</v>
      </c>
      <c r="CC165" s="5">
        <f t="shared" si="268"/>
        <v>213.83</v>
      </c>
      <c r="CD165" s="79"/>
      <c r="CE165" s="212">
        <f>IF(CC165&gt;0,(CC165+SUM(CD$11:CD165))/CB$6-1,"N/A")</f>
        <v>-5.8975368596053679E-2</v>
      </c>
      <c r="CF165" s="344">
        <f>IF(VLOOKUP(CF$4,Transactions!$C$5:$M$23,7,FALSE)&gt;CA165,0,IF(IFERROR(VLOOKUP(CF$4,Transactions!$C$39:$N$42,8,FALSE),0)&gt;CA165,VLOOKUP(CF$4,Transactions!$C$5:$M$23,5,FALSE),VLOOKUP(CF$4,Transactions!$C$5:$M$23,5,FALSE)-IFERROR(VLOOKUP(CF$4,Transactions!$C$39:$N$42,5,FALSE),0)))</f>
        <v>6</v>
      </c>
      <c r="CH165" s="315">
        <f t="shared" si="240"/>
        <v>43325</v>
      </c>
      <c r="CI165" s="88">
        <f>VLOOKUP(CH165,'Price Data'!$B$4:$AD$1048576,MATCH(CM$4,'Price Data'!$B$2:$AE$2,0),FALSE)</f>
        <v>87.01</v>
      </c>
      <c r="CJ165" s="5">
        <f t="shared" si="269"/>
        <v>87.01</v>
      </c>
      <c r="CK165" s="79"/>
      <c r="CL165" s="212">
        <f>IF(CJ165&gt;0,(CJ165+SUM(CK$11:CK165))/CI$6-1,"N/A")</f>
        <v>0.18187992393371366</v>
      </c>
      <c r="CM165" s="344">
        <f>IF(VLOOKUP(CM$4,Transactions!$C$5:$M$23,7,FALSE)&gt;CH165,0,IF(IFERROR(VLOOKUP(CM$4,Transactions!$C$39:$N$42,8,FALSE),0)&gt;CH165,VLOOKUP(CM$4,Transactions!$C$5:$M$23,5,FALSE),VLOOKUP(CM$4,Transactions!$C$5:$M$23,5,FALSE)-IFERROR(VLOOKUP(CM$4,Transactions!$C$39:$N$42,5,FALSE),0)))</f>
        <v>19</v>
      </c>
      <c r="CO165" s="315">
        <f t="shared" si="241"/>
        <v>43325</v>
      </c>
      <c r="CP165" s="88">
        <f>VLOOKUP(CO165,'Price Data'!$B$4:$AD$1048576,MATCH(CT$4,'Price Data'!$B$2:$AE$2,0),FALSE)</f>
        <v>139.79</v>
      </c>
      <c r="CQ165" s="5">
        <f t="shared" si="270"/>
        <v>139.79</v>
      </c>
      <c r="CR165" s="79"/>
      <c r="CS165" s="212">
        <f>IF(CQ165&gt;0,(CQ165+SUM(CR$11:CR165))/CP$6-1,"N/A")</f>
        <v>0.24946600213599135</v>
      </c>
      <c r="CT165" s="344">
        <f>IF(VLOOKUP(CT$4,Transactions!$C$5:$M$23,7,FALSE)&gt;CO165,0,IF(IFERROR(VLOOKUP(CT$4,Transactions!$C$39:$N$42,8,FALSE),0)&gt;CO165,VLOOKUP(CT$4,Transactions!$C$5:$M$23,5,FALSE),VLOOKUP(CT$4,Transactions!$C$5:$M$23,5,FALSE)-IFERROR(VLOOKUP(CT$4,Transactions!$C$39:$N$42,5,FALSE),0)))</f>
        <v>7</v>
      </c>
      <c r="CV165" s="315">
        <f t="shared" si="242"/>
        <v>43325</v>
      </c>
      <c r="CW165" s="88">
        <f>VLOOKUP(CV165,'Price Data'!$B$4:$AD$1048576,MATCH(DA$4,'Price Data'!$B$2:$AE$2,0),FALSE)</f>
        <v>202.62</v>
      </c>
      <c r="CX165" s="5">
        <f t="shared" si="271"/>
        <v>202.62</v>
      </c>
      <c r="CY165" s="79"/>
      <c r="CZ165" s="212">
        <f>IF(CX165&gt;0,(CX165+SUM(CY$11:CY165))/CW$6-1,"N/A")</f>
        <v>8.1664983254478685E-2</v>
      </c>
      <c r="DA165" s="344">
        <f>IF(VLOOKUP(DA$4,Transactions!$C$5:$M$23,7,FALSE)&gt;CV165,0,IF(IFERROR(VLOOKUP(DA$4,Transactions!$C$39:$N$42,8,FALSE),0)&gt;CV165,VLOOKUP(DA$4,Transactions!$C$5:$M$23,5,FALSE),VLOOKUP(DA$4,Transactions!$C$5:$M$23,5,FALSE)-IFERROR(VLOOKUP(DA$4,Transactions!$C$39:$N$42,5,FALSE),0)))</f>
        <v>9.4038062835574934</v>
      </c>
      <c r="DC165" s="315">
        <f t="shared" si="243"/>
        <v>43325</v>
      </c>
      <c r="DD165" s="88">
        <f>VLOOKUP(DC165,'Price Data'!$B$4:$AD$1048576,MATCH(DH$4,'Price Data'!$B$2:$AE$2,0),FALSE)</f>
        <v>167.66</v>
      </c>
      <c r="DE165" s="5">
        <f t="shared" si="272"/>
        <v>167.66</v>
      </c>
      <c r="DF165" s="79"/>
      <c r="DG165" s="212">
        <f>IF(DE165&gt;0,(DE165+SUM(DF$11:DF165))/DD$6-1,"N/A")</f>
        <v>6.8097616488588253E-2</v>
      </c>
      <c r="DH165" s="344">
        <f>IF(VLOOKUP(DH$4,Transactions!$C$5:$M$23,7,FALSE)&gt;DC165,0,IF(IFERROR(VLOOKUP(DH$4,Transactions!$C$39:$N$42,8,FALSE),0)&gt;DC165,VLOOKUP(DH$4,Transactions!$C$5:$M$23,5,FALSE),VLOOKUP(DH$4,Transactions!$C$5:$M$23,5,FALSE)-IFERROR(VLOOKUP(DH$4,Transactions!$C$39:$N$42,5,FALSE),0)))</f>
        <v>17.508490526540918</v>
      </c>
      <c r="DJ165" s="315">
        <f t="shared" si="244"/>
        <v>43325</v>
      </c>
      <c r="DK165" s="88">
        <f>VLOOKUP(DJ165,'Price Data'!$B$4:$AD$1048576,MATCH(DO$4,'Price Data'!$B$2:$AE$2,0),FALSE)</f>
        <v>240.99</v>
      </c>
      <c r="DL165" s="5">
        <f t="shared" si="273"/>
        <v>240.99</v>
      </c>
      <c r="DN165" s="212">
        <f>IF(DL165&gt;0,(DL165+SUM(DM$11:DM165))/DK$6-1,"N/A")</f>
        <v>-2.946009860114629E-2</v>
      </c>
      <c r="DO165" s="344">
        <f>IF(VLOOKUP(DO$4,Transactions!$C$5:$M$23,7,FALSE)&gt;DJ165,0,IF(IFERROR(VLOOKUP(DO$4,Transactions!$C$39:$N$42,8,FALSE),0)&gt;DJ165,VLOOKUP(DO$4,Transactions!$C$5:$M$23,5,FALSE),VLOOKUP(DO$4,Transactions!$C$5:$M$23,5,FALSE)-IFERROR(VLOOKUP(DO$4,Transactions!$C$39:$N$42,5,FALSE),0)))</f>
        <v>8</v>
      </c>
      <c r="DQ165" s="315">
        <f t="shared" si="245"/>
        <v>43325</v>
      </c>
      <c r="DR165" s="88">
        <f>VLOOKUP(DQ165,'Price Data'!$B$4:$AD$1048576,MATCH(DV$4,'Price Data'!$B$2:$AE$2,0),FALSE)</f>
        <v>108.21</v>
      </c>
      <c r="DS165" s="5">
        <f t="shared" si="274"/>
        <v>108.21</v>
      </c>
      <c r="DT165" s="79"/>
      <c r="DU165" s="212">
        <f>IF(DS165&gt;0,(DS165+SUM(DT$11:DT165))/DR$6-1,"N/A")</f>
        <v>0.2748421790974982</v>
      </c>
      <c r="DV165" s="344">
        <f>IF(VLOOKUP(DV$4,Transactions!$C$5:$M$23,7,FALSE)&gt;DQ165,0,IF(IFERROR(VLOOKUP(DV$4,Transactions!$C$39:$N$42,8,FALSE),0)&gt;DQ165,VLOOKUP(DV$4,Transactions!$C$5:$M$23,5,FALSE),VLOOKUP(DV$4,Transactions!$C$5:$M$23,5,FALSE)-IFERROR(VLOOKUP(DV$4,Transactions!$C$39:$N$42,5,FALSE),0)))</f>
        <v>10</v>
      </c>
      <c r="DX165" s="315">
        <f t="shared" si="246"/>
        <v>43325</v>
      </c>
      <c r="DY165" s="88">
        <f>VLOOKUP(DX165,'Price Data'!$B$4:$AD$1048576,MATCH(EC$4,'Price Data'!$B$2:$AE$2,0),FALSE)</f>
        <v>80.150000000000006</v>
      </c>
      <c r="DZ165" s="5">
        <f t="shared" si="275"/>
        <v>0</v>
      </c>
      <c r="EA165" s="79"/>
      <c r="EB165" s="212" t="str">
        <f>IF(DZ165&gt;0,(DZ165+SUM(EA$11:EA165))/DY$6-1,"N/A")</f>
        <v>N/A</v>
      </c>
      <c r="EC165" s="344">
        <f>IF(VLOOKUP(EC$4,Transactions!$C$5:$M$23,7,FALSE)&gt;DX165,0,IF(IFERROR(VLOOKUP(EC$4,Transactions!$C$39:$N$42,8,FALSE),0)&gt;DX165,VLOOKUP(EC$4,Transactions!$C$5:$M$23,5,FALSE),VLOOKUP(EC$4,Transactions!$C$5:$M$23,5,FALSE)-IFERROR(VLOOKUP(EC$4,Transactions!$C$39:$N$42,5,FALSE),0)))</f>
        <v>0</v>
      </c>
      <c r="EF165" s="315">
        <f t="shared" si="247"/>
        <v>43325</v>
      </c>
      <c r="EG165" s="88">
        <f>VLOOKUP(EF165,'Price Data'!$B$4:$AD$1048576,MATCH(EK$4,'Price Data'!$B$2:$AE$2,0),FALSE)</f>
        <v>10.78</v>
      </c>
      <c r="EH165" s="5">
        <f t="shared" si="276"/>
        <v>10.78</v>
      </c>
      <c r="EI165" s="79"/>
      <c r="EJ165" s="212">
        <f>IF(EH165&gt;0,(EH165+SUM(EI$11:EI165))/EG$6-1,"N/A")</f>
        <v>6.3197026022303593E-3</v>
      </c>
      <c r="EK165" s="344">
        <f>IF(VLOOKUP(EK$4,Transactions!$C$26:$M$34,7,FALSE)&gt;EF165,0,IF(IFERROR(VLOOKUP(EK$4,Transactions!$C$45:$N202,8,FALSE),0)&gt;EF165,VLOOKUP(EK$4,Transactions!$C$26:$M$34,5,FALSE),VLOOKUP(EK$4,Transactions!$C$26:$M$34,5,FALSE)-IFERROR(VLOOKUP(EK$4,Transactions!$C$45:$N$47,5,FALSE),0)))</f>
        <v>181.2267657992565</v>
      </c>
      <c r="EM165" s="315">
        <f t="shared" si="248"/>
        <v>43325</v>
      </c>
      <c r="EN165" s="88">
        <f>VLOOKUP(EM165,'Price Data'!$B$4:$AD$1048576,MATCH(ER$4,'Price Data'!$B$2:$AE$2,0),FALSE)</f>
        <v>85.83</v>
      </c>
      <c r="EO165" s="5">
        <f t="shared" si="277"/>
        <v>85.83</v>
      </c>
      <c r="EP165" s="79"/>
      <c r="EQ165" s="212">
        <f>IF(EO165&gt;0,(EO165+SUM(EP$11:EP165))/EN$6-1,"N/A")</f>
        <v>8.6408434563371994E-3</v>
      </c>
      <c r="ER165" s="344">
        <f>IF(VLOOKUP(ER$4,Transactions!$C$26:$M$34,7,FALSE)&gt;EM165,0,IF(IFERROR(VLOOKUP(ER$4,Transactions!$C$45:$N202,8,FALSE),0)&gt;EM165,VLOOKUP(ER$4,Transactions!$C$26:$M$34,5,FALSE),VLOOKUP(ER$4,Transactions!$C$26:$M$34,5,FALSE)-IFERROR(VLOOKUP(ER$4,Transactions!$C$45:$N$47,5,FALSE),0)))</f>
        <v>0</v>
      </c>
      <c r="ET165" s="315">
        <f t="shared" si="249"/>
        <v>43325</v>
      </c>
      <c r="EU165" s="88">
        <f>VLOOKUP(ET165,'Price Data'!$B$4:$AD$1048576,MATCH(EY$4,'Price Data'!$B$2:$AE$2,0),FALSE)</f>
        <v>83.94</v>
      </c>
      <c r="EV165" s="5">
        <f t="shared" si="278"/>
        <v>83.94</v>
      </c>
      <c r="EW165" s="79"/>
      <c r="EX165" s="212">
        <f>IF(EV165&gt;0,(EV165+SUM(EW$11:EW165))/EU$6-1,"N/A")</f>
        <v>-2.2943128504405608E-2</v>
      </c>
      <c r="EY165" s="344">
        <f>IF(VLOOKUP(EY$4,Transactions!$C$26:$M$34,7,FALSE)&gt;ET165,0,IF(IFERROR(VLOOKUP(EY$4,Transactions!$C$45:$N202,8,FALSE),0)&gt;ET165,VLOOKUP(EY$4,Transactions!$C$26:$M$34,5,FALSE),VLOOKUP(EY$4,Transactions!$C$26:$M$34,5,FALSE)-IFERROR(VLOOKUP(EY$4,Transactions!$C$45:$N$47,5,FALSE),0)))</f>
        <v>12.608879734523402</v>
      </c>
      <c r="FA165" s="315">
        <f t="shared" si="250"/>
        <v>43325</v>
      </c>
      <c r="FB165" s="88">
        <f>VLOOKUP(FA165,'Price Data'!$B$4:$AD$1048576,MATCH(FF$4,'Price Data'!$B$2:$AE$2,0),FALSE)</f>
        <v>50.1402</v>
      </c>
      <c r="FC165" s="5">
        <f t="shared" si="279"/>
        <v>50.1402</v>
      </c>
      <c r="FD165" s="79"/>
      <c r="FE165" s="212">
        <f>IF(FC165&gt;0,(FC165+SUM(FD$11:FD165))/FB$6-1,"N/A")</f>
        <v>-8.987712112346502E-3</v>
      </c>
      <c r="FF165" s="344">
        <f>IF(VLOOKUP(FF$4,Transactions!$C$26:$M$34,7,FALSE)&gt;FA165,0,IF(IFERROR(VLOOKUP(FF$4,Transactions!$C$45:$N202,8,FALSE),0)&gt;FA165,VLOOKUP(FF$4,Transactions!$C$26:$M$34,5,FALSE),VLOOKUP(FF$4,Transactions!$C$26:$M$34,5,FALSE)-IFERROR(VLOOKUP(FF$4,Transactions!$C$45:$N$47,5,FALSE),0)))</f>
        <v>20.356738833625901</v>
      </c>
      <c r="FH165" s="315">
        <f t="shared" si="251"/>
        <v>43325</v>
      </c>
      <c r="FI165" s="88">
        <f>VLOOKUP(FH165,'Price Data'!$B$4:$AD$1048576,MATCH(FM$4,'Price Data'!$B$2:$AE$2,0),FALSE)</f>
        <v>24.07</v>
      </c>
      <c r="FJ165" s="5">
        <f t="shared" si="280"/>
        <v>24.07</v>
      </c>
      <c r="FK165" s="79"/>
      <c r="FL165" s="212">
        <f>IF(FJ165&gt;0,(FJ165+SUM(FK$11:FK165))/FI$6-1,"N/A")</f>
        <v>1.8480492813139904E-3</v>
      </c>
      <c r="FM165" s="344">
        <f>IF(VLOOKUP(FM$4,Transactions!$C$26:$M$34,7,FALSE)&gt;FH165,0,IF(IFERROR(VLOOKUP(FM$4,Transactions!$C$45:$N202,8,FALSE),0)&gt;FH165,VLOOKUP(FM$4,Transactions!$C$26:$M$34,5,FALSE),VLOOKUP(FM$4,Transactions!$C$26:$M$34,5,FALSE)-IFERROR(VLOOKUP(FM$4,Transactions!$C$45:$N$47,5,FALSE),0)))</f>
        <v>64.516221765913755</v>
      </c>
      <c r="FO165" s="315">
        <f t="shared" si="252"/>
        <v>43325</v>
      </c>
      <c r="FP165" s="88">
        <f>VLOOKUP(FO165,'Price Data'!$B$4:$AD$1048576,MATCH(FT$4,'Price Data'!$B$2:$AE$2,0),FALSE)</f>
        <v>102.34</v>
      </c>
      <c r="FQ165" s="5">
        <f t="shared" si="281"/>
        <v>102.34</v>
      </c>
      <c r="FR165" s="79"/>
      <c r="FS165" s="212">
        <f>IF(FQ165&gt;0,(FQ165+SUM(FR$11:FR165))/FP$6-1,"N/A")</f>
        <v>-2.031827223643079E-2</v>
      </c>
      <c r="FT165" s="344">
        <f>IF(VLOOKUP(FT$4,Transactions!$C$26:$M$34,7,FALSE)&gt;FO165,0,IF(IFERROR(VLOOKUP(FT$4,Transactions!$C$45:$N202,8,FALSE),0)&gt;FO165,VLOOKUP(FT$4,Transactions!$C$26:$M$34,5,FALSE),VLOOKUP(FT$4,Transactions!$C$26:$M$34,5,FALSE)-IFERROR(VLOOKUP(FT$4,Transactions!$C$45:$N$47,5,FALSE),0)))</f>
        <v>4.6685611442644692</v>
      </c>
      <c r="FV165" s="315">
        <f t="shared" si="253"/>
        <v>43325</v>
      </c>
      <c r="FW165" s="88">
        <f>VLOOKUP(FV165,'Price Data'!$B$4:$AD$1048576,MATCH(GA$4,'Price Data'!$B$2:$AE$2,0),FALSE)</f>
        <v>105.9</v>
      </c>
      <c r="FX165" s="5">
        <f t="shared" si="282"/>
        <v>0</v>
      </c>
      <c r="FY165" s="79"/>
      <c r="FZ165" s="212" t="str">
        <f>IF(FX165&gt;0,(FX165+SUM(FY$11:FY165))/FW$6-1,"N/A")</f>
        <v>N/A</v>
      </c>
      <c r="GA165" s="344">
        <f>IF(VLOOKUP(GA$4,Transactions!$C$26:$M$34,7,FALSE)&gt;FV165,0,IF(IFERROR(VLOOKUP(GA$4,Transactions!$C$45:$N202,8,FALSE),0)&gt;FV165,VLOOKUP(GA$4,Transactions!$C$26:$M$34,5,FALSE),VLOOKUP(GA$4,Transactions!$C$26:$M$34,5,FALSE)-IFERROR(VLOOKUP(GA$4,Transactions!$C$45:$N$47,5,FALSE),0)))</f>
        <v>0</v>
      </c>
      <c r="GD165" s="315">
        <f t="shared" si="254"/>
        <v>43325</v>
      </c>
      <c r="GE165" s="88">
        <f>VLOOKUP(GD165,'Price Data'!$B$4:$AD$1048576,MATCH(GI$4,'Price Data'!$B$2:$AE$2,0),FALSE)</f>
        <v>1676.338</v>
      </c>
      <c r="GF165" s="5">
        <f t="shared" si="283"/>
        <v>1676.338</v>
      </c>
      <c r="GH165" s="212">
        <f>IF(GF165&gt;0,(GF165+SUM(GG$11:GG165))/GE$6-1,"N/A")</f>
        <v>5.9116612015643444E-2</v>
      </c>
      <c r="GI165" s="374">
        <v>0.5</v>
      </c>
      <c r="GK165" s="315">
        <f t="shared" si="255"/>
        <v>43325</v>
      </c>
      <c r="GL165" s="88">
        <f>VLOOKUP(GK165,'Price Data'!$B$4:$AD$1048576,MATCH(GP$4,'Price Data'!$B$2:$AE$2,0),FALSE)</f>
        <v>2127.4699999999998</v>
      </c>
      <c r="GM165" s="5">
        <f t="shared" si="226"/>
        <v>2127.4699999999998</v>
      </c>
      <c r="GN165" s="79"/>
      <c r="GO165" s="212">
        <f>IF(GM165&gt;0,(GM165+SUM(GN$11:GN165))/GL$6-1,"N/A")</f>
        <v>1.1419334902184497E-2</v>
      </c>
      <c r="GP165" s="374">
        <v>0.2</v>
      </c>
      <c r="GR165" s="315">
        <f t="shared" si="256"/>
        <v>43325</v>
      </c>
      <c r="GS165" s="88">
        <f>VLOOKUP(GR165,'Price Data'!$B$4:$AD$1048576,MATCH(GW$4,'Price Data'!$B$2:$AE$2,0),FALSE)</f>
        <v>2021.74</v>
      </c>
      <c r="GT165" s="5">
        <f t="shared" si="284"/>
        <v>2021.74</v>
      </c>
      <c r="GV165" s="212">
        <f>IF(GT165&gt;0,(GT165+SUM(GU$11:GU165))/GS$6-1,"N/A")</f>
        <v>-1.2035946578575651E-2</v>
      </c>
      <c r="GW165" s="374">
        <v>0.3</v>
      </c>
    </row>
    <row r="166" spans="1:205" x14ac:dyDescent="0.25">
      <c r="A166">
        <v>156</v>
      </c>
      <c r="B166" s="315">
        <f>'Price Data'!B160</f>
        <v>43326</v>
      </c>
      <c r="C166" s="200">
        <f t="shared" si="257"/>
        <v>22225.373067602643</v>
      </c>
      <c r="D166" s="200">
        <f t="shared" si="227"/>
        <v>0</v>
      </c>
      <c r="E166" s="200">
        <f t="shared" si="258"/>
        <v>6063.558840102125</v>
      </c>
      <c r="F166" s="200">
        <f t="shared" si="228"/>
        <v>0</v>
      </c>
      <c r="I166" s="315">
        <f t="shared" si="229"/>
        <v>43326</v>
      </c>
      <c r="J166" s="88">
        <f>VLOOKUP(I166,'Price Data'!$B$4:$AD$1048576,MATCH(N$4,'Price Data'!$B$2:$AE$2,0),FALSE)</f>
        <v>71.38</v>
      </c>
      <c r="K166" s="5">
        <f t="shared" si="225"/>
        <v>71.38</v>
      </c>
      <c r="M166" s="212">
        <f>IF(K166&gt;0,(K166+SUM(L$11:L166))/J$6-1,"N/A")</f>
        <v>7.3544893969017977E-2</v>
      </c>
      <c r="N166" s="344">
        <f>IF(VLOOKUP(N$4,Transactions!$C$5:$M$23,7,FALSE)&gt;I166,0,IF(IFERROR(VLOOKUP(N$4,Transactions!$C$39:$N$42,8,FALSE),0)&gt;I166,VLOOKUP(N$4,Transactions!$C$5:$M$23,5,FALSE),VLOOKUP(N$4,Transactions!$C$5:$M$23,5,FALSE)-IFERROR(VLOOKUP(N$4,Transactions!$C$39:$N$42,5,FALSE),0)))</f>
        <v>10</v>
      </c>
      <c r="P166" s="315">
        <f t="shared" si="230"/>
        <v>43326</v>
      </c>
      <c r="Q166" s="88">
        <f>VLOOKUP(P166,'Price Data'!$B$4:$AD$1048576,MATCH(U$4,'Price Data'!$B$2:$AE$2,0),FALSE)</f>
        <v>58.58</v>
      </c>
      <c r="R166" s="5">
        <f t="shared" si="259"/>
        <v>58.58</v>
      </c>
      <c r="T166" s="212">
        <f>IF(R166&gt;0,(R166+SUM(S$11:S166))/Q$6-1,"N/A")</f>
        <v>3.7180616740088102E-2</v>
      </c>
      <c r="U166" s="344">
        <f>IF(VLOOKUP(U$4,Transactions!$C$5:$M$23,7,FALSE)&gt;P166,0,IF(IFERROR(VLOOKUP(U$4,Transactions!$C$39:$N$42,8,FALSE),0)&gt;P166,VLOOKUP(U$4,Transactions!$C$5:$M$23,5,FALSE),VLOOKUP(U$4,Transactions!$C$5:$M$23,5,FALSE)-IFERROR(VLOOKUP(U$4,Transactions!$C$39:$N$42,5,FALSE),0)))</f>
        <v>20</v>
      </c>
      <c r="W166" s="315">
        <f t="shared" si="231"/>
        <v>43326</v>
      </c>
      <c r="X166" s="88">
        <f>VLOOKUP(W166,'Price Data'!$B$4:$AD$1048576,MATCH(AB$4,'Price Data'!$B$2:$AE$2,0),FALSE)</f>
        <v>112.75</v>
      </c>
      <c r="Y166" s="5">
        <f t="shared" si="260"/>
        <v>112.75</v>
      </c>
      <c r="Z166" s="79"/>
      <c r="AA166" s="212">
        <f>IF(Y166&gt;0,(Y166+SUM(Z$11:Z166))/X$6-1,"N/A")</f>
        <v>0.12677313758555697</v>
      </c>
      <c r="AB166" s="344">
        <f>IF(VLOOKUP(AB$4,Transactions!$C$5:$M$23,7,FALSE)&gt;W166,0,IF(IFERROR(VLOOKUP(AB$4,Transactions!$C$39:$N$42,8,FALSE),0)&gt;W166,VLOOKUP(AB$4,Transactions!$C$5:$M$23,5,FALSE),VLOOKUP(AB$4,Transactions!$C$5:$M$23,5,FALSE)-IFERROR(VLOOKUP(AB$4,Transactions!$C$39:$N$42,5,FALSE),0)))</f>
        <v>12</v>
      </c>
      <c r="AD166" s="315">
        <f t="shared" si="232"/>
        <v>43326</v>
      </c>
      <c r="AE166" s="88">
        <f>VLOOKUP(AD166,'Price Data'!$B$4:$AD$1048576,MATCH(AI$4,'Price Data'!$B$2:$AE$2,0),FALSE)</f>
        <v>59.58</v>
      </c>
      <c r="AF166" s="5">
        <f t="shared" si="261"/>
        <v>59.58</v>
      </c>
      <c r="AG166" s="79"/>
      <c r="AH166" s="212">
        <f>IF(AF166&gt;0,(AF166+SUM(AG$11:AG166))/AE$6-1,"N/A")</f>
        <v>-0.17893870835047321</v>
      </c>
      <c r="AI166" s="344">
        <f>IF(VLOOKUP(AI$4,Transactions!$C$5:$M$23,7,FALSE)&gt;AD166,0,IF(IFERROR(VLOOKUP(AI$4,Transactions!$C$39:$N$42,8,FALSE),0)&gt;AD166,VLOOKUP(AI$4,Transactions!$C$5:$M$23,5,FALSE),VLOOKUP(AI$4,Transactions!$C$5:$M$23,5,FALSE)-IFERROR(VLOOKUP(AI$4,Transactions!$C$39:$N$42,5,FALSE),0)))</f>
        <v>16</v>
      </c>
      <c r="AK166" s="315">
        <f t="shared" si="233"/>
        <v>43326</v>
      </c>
      <c r="AL166" s="88">
        <f>VLOOKUP(AK166,'Price Data'!$B$4:$AD$1048576,MATCH(AP$4,'Price Data'!$B$2:$AE$2,0),FALSE)</f>
        <v>529</v>
      </c>
      <c r="AM166" s="5">
        <f t="shared" si="262"/>
        <v>529</v>
      </c>
      <c r="AN166" s="79"/>
      <c r="AO166" s="212">
        <f>IF(AM166&gt;0,(AM166+SUM(AN$11:AN166))/AL$6-1,"N/A")</f>
        <v>0.26901117881303072</v>
      </c>
      <c r="AP166" s="344">
        <f>IF(VLOOKUP(AP$4,Transactions!$C$5:$M$23,7,FALSE)&gt;AK166,0,IF(IFERROR(VLOOKUP(AP$4,Transactions!$C$39:$N$42,8,FALSE),0)&gt;AK166,VLOOKUP(AP$4,Transactions!$C$5:$M$23,5,FALSE),VLOOKUP(AP$4,Transactions!$C$5:$M$23,5,FALSE)-IFERROR(VLOOKUP(AP$4,Transactions!$C$39:$N$42,5,FALSE),0)))</f>
        <v>3</v>
      </c>
      <c r="AR166" s="315">
        <f t="shared" si="234"/>
        <v>43326</v>
      </c>
      <c r="AS166" s="88">
        <f>VLOOKUP(AR166,'Price Data'!$B$4:$AD$1048576,MATCH(AW$4,'Price Data'!$B$2:$AE$2,0),FALSE)</f>
        <v>95.92</v>
      </c>
      <c r="AT166" s="5">
        <f t="shared" si="263"/>
        <v>95.92</v>
      </c>
      <c r="AU166" s="79"/>
      <c r="AV166" s="212">
        <f>IF(AT166&gt;0,(AT166+SUM(AU$11:AU166))/AS$6-1,"N/A")</f>
        <v>3.2067510548523304E-2</v>
      </c>
      <c r="AW166" s="344">
        <f>IF(VLOOKUP(AW$4,Transactions!$C$5:$M$23,7,FALSE)&gt;AR166,0,IF(IFERROR(VLOOKUP(AW$4,Transactions!$C$39:$N$42,8,FALSE),0)&gt;AR166,VLOOKUP(AW$4,Transactions!$C$5:$M$23,5,FALSE),VLOOKUP(AW$4,Transactions!$C$5:$M$23,5,FALSE)-IFERROR(VLOOKUP(AW$4,Transactions!$C$39:$N$42,5,FALSE),0)))</f>
        <v>10</v>
      </c>
      <c r="AY166" s="315">
        <f t="shared" si="235"/>
        <v>43326</v>
      </c>
      <c r="AZ166" s="88">
        <f>VLOOKUP(AY166,'Price Data'!$B$4:$AD$1048576,MATCH(BD$4,'Price Data'!$B$2:$AE$2,0),FALSE)</f>
        <v>146.57</v>
      </c>
      <c r="BA166" s="5">
        <f t="shared" si="264"/>
        <v>146.57</v>
      </c>
      <c r="BB166" s="79"/>
      <c r="BC166" s="212">
        <f>IF(BA166&gt;0,(BA166+SUM(BB$11:BB166))/AZ$6-1,"N/A")</f>
        <v>0.26462467644521137</v>
      </c>
      <c r="BD166" s="344">
        <f>IF(VLOOKUP(BD$4,Transactions!$C$5:$M$23,7,FALSE)&gt;AY166,0,IF(IFERROR(VLOOKUP(BD$4,Transactions!$C$39:$N$42,8,FALSE),0)&gt;AY166,VLOOKUP(BD$4,Transactions!$C$5:$M$23,5,FALSE),VLOOKUP(BD$4,Transactions!$C$5:$M$23,5,FALSE)-IFERROR(VLOOKUP(BD$4,Transactions!$C$39:$N$42,5,FALSE),0)))</f>
        <v>9</v>
      </c>
      <c r="BF166" s="315">
        <f t="shared" si="236"/>
        <v>43326</v>
      </c>
      <c r="BG166" s="88">
        <f>VLOOKUP(BF166,'Price Data'!$B$4:$AD$1048576,MATCH(BK$4,'Price Data'!$B$2:$AE$2,0),FALSE)</f>
        <v>59.96</v>
      </c>
      <c r="BH166" s="5">
        <f t="shared" si="265"/>
        <v>59.96</v>
      </c>
      <c r="BI166" s="79"/>
      <c r="BJ166" s="212">
        <f>IF(BH166&gt;0,(BH166+SUM(BI$11:BI166))/BG$6-1,"N/A")</f>
        <v>-1.958224543080922E-3</v>
      </c>
      <c r="BK166" s="344">
        <f>IF(VLOOKUP(BK$4,Transactions!$C$5:$M$23,7,FALSE)&gt;BF166,0,IF(IFERROR(VLOOKUP(BK$4,Transactions!$C$39:$N$42,8,FALSE),0)&gt;BF166,VLOOKUP(BK$4,Transactions!$C$5:$M$23,5,FALSE),VLOOKUP(BK$4,Transactions!$C$5:$M$23,5,FALSE)-IFERROR(VLOOKUP(BK$4,Transactions!$C$39:$N$42,5,FALSE),0)))</f>
        <v>10</v>
      </c>
      <c r="BM166" s="315">
        <f t="shared" si="237"/>
        <v>43326</v>
      </c>
      <c r="BN166" s="88">
        <f>VLOOKUP(BM166,'Price Data'!$B$4:$AD$1048576,MATCH(BR$4,'Price Data'!$B$2:$AE$2,0),FALSE)</f>
        <v>48.38</v>
      </c>
      <c r="BO166" s="5">
        <f t="shared" si="266"/>
        <v>48.38</v>
      </c>
      <c r="BP166" s="79"/>
      <c r="BQ166" s="212">
        <f>IF(BO166&gt;0,(BO166+SUM(BP$11:BP166))/BN$6-1,"N/A")</f>
        <v>-4.7730829420970178E-2</v>
      </c>
      <c r="BR166" s="344">
        <f>IF(VLOOKUP(BR$4,Transactions!$C$5:$M$23,7,FALSE)&gt;BM166,0,IF(IFERROR(VLOOKUP(BR$4,Transactions!$C$39:$N$42,8,FALSE),0)&gt;BM166,VLOOKUP(BR$4,Transactions!$C$5:$M$23,5,FALSE),VLOOKUP(BR$4,Transactions!$C$5:$M$23,5,FALSE)-IFERROR(VLOOKUP(BR$4,Transactions!$C$39:$N$42,5,FALSE),0)))</f>
        <v>12</v>
      </c>
      <c r="BT166" s="315">
        <f t="shared" si="238"/>
        <v>43326</v>
      </c>
      <c r="BU166" s="88">
        <f>VLOOKUP(BT166,'Price Data'!$B$4:$AD$1048576,MATCH(BY$4,'Price Data'!$B$2:$AE$2,0),FALSE)</f>
        <v>98.13</v>
      </c>
      <c r="BV166" s="5">
        <f t="shared" si="267"/>
        <v>98.13</v>
      </c>
      <c r="BW166" s="79"/>
      <c r="BX166" s="212">
        <f>IF(BV166&gt;0,(BV166+SUM(BW$11:BW166))/BU$6-1,"N/A")</f>
        <v>9.2859500495104053E-2</v>
      </c>
      <c r="BY166" s="344">
        <f>IF(VLOOKUP(BY$4,Transactions!$C$5:$M$23,7,FALSE)&gt;BT166,0,IF(IFERROR(VLOOKUP(BY$4,Transactions!$C$39:$N$42,8,FALSE),0)&gt;BT166,VLOOKUP(BY$4,Transactions!$C$5:$M$23,5,FALSE),VLOOKUP(BY$4,Transactions!$C$5:$M$23,5,FALSE)-IFERROR(VLOOKUP(BY$4,Transactions!$C$39:$N$42,5,FALSE),0)))</f>
        <v>11</v>
      </c>
      <c r="CA166" s="315">
        <f t="shared" si="239"/>
        <v>43326</v>
      </c>
      <c r="CB166" s="88">
        <f>VLOOKUP(CA166,'Price Data'!$B$4:$AD$1048576,MATCH(CF$4,'Price Data'!$B$2:$AE$2,0),FALSE)</f>
        <v>221.81</v>
      </c>
      <c r="CC166" s="5">
        <f t="shared" si="268"/>
        <v>221.81</v>
      </c>
      <c r="CD166" s="79"/>
      <c r="CE166" s="212">
        <f>IF(CC166&gt;0,(CC166+SUM(CD$11:CD166))/CB$6-1,"N/A")</f>
        <v>-2.4062650391564966E-2</v>
      </c>
      <c r="CF166" s="344">
        <f>IF(VLOOKUP(CF$4,Transactions!$C$5:$M$23,7,FALSE)&gt;CA166,0,IF(IFERROR(VLOOKUP(CF$4,Transactions!$C$39:$N$42,8,FALSE),0)&gt;CA166,VLOOKUP(CF$4,Transactions!$C$5:$M$23,5,FALSE),VLOOKUP(CF$4,Transactions!$C$5:$M$23,5,FALSE)-IFERROR(VLOOKUP(CF$4,Transactions!$C$39:$N$42,5,FALSE),0)))</f>
        <v>6</v>
      </c>
      <c r="CH166" s="315">
        <f t="shared" si="240"/>
        <v>43326</v>
      </c>
      <c r="CI166" s="88">
        <f>VLOOKUP(CH166,'Price Data'!$B$4:$AD$1048576,MATCH(CM$4,'Price Data'!$B$2:$AE$2,0),FALSE)</f>
        <v>87.73</v>
      </c>
      <c r="CJ166" s="5">
        <f t="shared" si="269"/>
        <v>87.73</v>
      </c>
      <c r="CK166" s="79"/>
      <c r="CL166" s="212">
        <f>IF(CJ166&gt;0,(CJ166+SUM(CK$11:CK166))/CI$6-1,"N/A")</f>
        <v>0.1916598750339582</v>
      </c>
      <c r="CM166" s="344">
        <f>IF(VLOOKUP(CM$4,Transactions!$C$5:$M$23,7,FALSE)&gt;CH166,0,IF(IFERROR(VLOOKUP(CM$4,Transactions!$C$39:$N$42,8,FALSE),0)&gt;CH166,VLOOKUP(CM$4,Transactions!$C$5:$M$23,5,FALSE),VLOOKUP(CM$4,Transactions!$C$5:$M$23,5,FALSE)-IFERROR(VLOOKUP(CM$4,Transactions!$C$39:$N$42,5,FALSE),0)))</f>
        <v>19</v>
      </c>
      <c r="CO166" s="315">
        <f t="shared" si="241"/>
        <v>43326</v>
      </c>
      <c r="CP166" s="88">
        <f>VLOOKUP(CO166,'Price Data'!$B$4:$AD$1048576,MATCH(CT$4,'Price Data'!$B$2:$AE$2,0),FALSE)</f>
        <v>141.26</v>
      </c>
      <c r="CQ166" s="5">
        <f t="shared" si="270"/>
        <v>141.26</v>
      </c>
      <c r="CR166" s="79"/>
      <c r="CS166" s="212">
        <f>IF(CQ166&gt;0,(CQ166+SUM(CR$11:CR166))/CP$6-1,"N/A")</f>
        <v>0.26254894980420063</v>
      </c>
      <c r="CT166" s="344">
        <f>IF(VLOOKUP(CT$4,Transactions!$C$5:$M$23,7,FALSE)&gt;CO166,0,IF(IFERROR(VLOOKUP(CT$4,Transactions!$C$39:$N$42,8,FALSE),0)&gt;CO166,VLOOKUP(CT$4,Transactions!$C$5:$M$23,5,FALSE),VLOOKUP(CT$4,Transactions!$C$5:$M$23,5,FALSE)-IFERROR(VLOOKUP(CT$4,Transactions!$C$39:$N$42,5,FALSE),0)))</f>
        <v>7</v>
      </c>
      <c r="CV166" s="315">
        <f t="shared" si="242"/>
        <v>43326</v>
      </c>
      <c r="CW166" s="88">
        <f>VLOOKUP(CV166,'Price Data'!$B$4:$AD$1048576,MATCH(DA$4,'Price Data'!$B$2:$AE$2,0),FALSE)</f>
        <v>204.23</v>
      </c>
      <c r="CX166" s="5">
        <f t="shared" si="271"/>
        <v>204.23</v>
      </c>
      <c r="CY166" s="79"/>
      <c r="CZ166" s="212">
        <f>IF(CX166&gt;0,(CX166+SUM(CY$11:CY166))/CW$6-1,"N/A")</f>
        <v>9.0223805220349673E-2</v>
      </c>
      <c r="DA166" s="344">
        <f>IF(VLOOKUP(DA$4,Transactions!$C$5:$M$23,7,FALSE)&gt;CV166,0,IF(IFERROR(VLOOKUP(DA$4,Transactions!$C$39:$N$42,8,FALSE),0)&gt;CV166,VLOOKUP(DA$4,Transactions!$C$5:$M$23,5,FALSE),VLOOKUP(DA$4,Transactions!$C$5:$M$23,5,FALSE)-IFERROR(VLOOKUP(DA$4,Transactions!$C$39:$N$42,5,FALSE),0)))</f>
        <v>9.4038062835574934</v>
      </c>
      <c r="DC166" s="315">
        <f t="shared" si="243"/>
        <v>43326</v>
      </c>
      <c r="DD166" s="88">
        <f>VLOOKUP(DC166,'Price Data'!$B$4:$AD$1048576,MATCH(DH$4,'Price Data'!$B$2:$AE$2,0),FALSE)</f>
        <v>168.86</v>
      </c>
      <c r="DE166" s="5">
        <f t="shared" si="272"/>
        <v>168.86</v>
      </c>
      <c r="DF166" s="79"/>
      <c r="DG166" s="212">
        <f>IF(DE166&gt;0,(DE166+SUM(DF$11:DF166))/DD$6-1,"N/A")</f>
        <v>7.5684390213062169E-2</v>
      </c>
      <c r="DH166" s="344">
        <f>IF(VLOOKUP(DH$4,Transactions!$C$5:$M$23,7,FALSE)&gt;DC166,0,IF(IFERROR(VLOOKUP(DH$4,Transactions!$C$39:$N$42,8,FALSE),0)&gt;DC166,VLOOKUP(DH$4,Transactions!$C$5:$M$23,5,FALSE),VLOOKUP(DH$4,Transactions!$C$5:$M$23,5,FALSE)-IFERROR(VLOOKUP(DH$4,Transactions!$C$39:$N$42,5,FALSE),0)))</f>
        <v>17.508490526540918</v>
      </c>
      <c r="DJ166" s="315">
        <f t="shared" si="244"/>
        <v>43326</v>
      </c>
      <c r="DK166" s="88">
        <f>VLOOKUP(DJ166,'Price Data'!$B$4:$AD$1048576,MATCH(DO$4,'Price Data'!$B$2:$AE$2,0),FALSE)</f>
        <v>243.7</v>
      </c>
      <c r="DL166" s="5">
        <f t="shared" si="273"/>
        <v>243.7</v>
      </c>
      <c r="DN166" s="212">
        <f>IF(DL166&gt;0,(DL166+SUM(DM$11:DM166))/DK$6-1,"N/A")</f>
        <v>-1.8597939797186269E-2</v>
      </c>
      <c r="DO166" s="344">
        <f>IF(VLOOKUP(DO$4,Transactions!$C$5:$M$23,7,FALSE)&gt;DJ166,0,IF(IFERROR(VLOOKUP(DO$4,Transactions!$C$39:$N$42,8,FALSE),0)&gt;DJ166,VLOOKUP(DO$4,Transactions!$C$5:$M$23,5,FALSE),VLOOKUP(DO$4,Transactions!$C$5:$M$23,5,FALSE)-IFERROR(VLOOKUP(DO$4,Transactions!$C$39:$N$42,5,FALSE),0)))</f>
        <v>8</v>
      </c>
      <c r="DQ166" s="315">
        <f t="shared" si="245"/>
        <v>43326</v>
      </c>
      <c r="DR166" s="88">
        <f>VLOOKUP(DQ166,'Price Data'!$B$4:$AD$1048576,MATCH(DV$4,'Price Data'!$B$2:$AE$2,0),FALSE)</f>
        <v>109.56</v>
      </c>
      <c r="DS166" s="5">
        <f t="shared" si="274"/>
        <v>109.56</v>
      </c>
      <c r="DT166" s="79"/>
      <c r="DU166" s="212">
        <f>IF(DS166&gt;0,(DS166+SUM(DT$11:DT166))/DR$6-1,"N/A")</f>
        <v>0.29062426934767349</v>
      </c>
      <c r="DV166" s="344">
        <f>IF(VLOOKUP(DV$4,Transactions!$C$5:$M$23,7,FALSE)&gt;DQ166,0,IF(IFERROR(VLOOKUP(DV$4,Transactions!$C$39:$N$42,8,FALSE),0)&gt;DQ166,VLOOKUP(DV$4,Transactions!$C$5:$M$23,5,FALSE),VLOOKUP(DV$4,Transactions!$C$5:$M$23,5,FALSE)-IFERROR(VLOOKUP(DV$4,Transactions!$C$39:$N$42,5,FALSE),0)))</f>
        <v>10</v>
      </c>
      <c r="DX166" s="315">
        <f t="shared" si="246"/>
        <v>43326</v>
      </c>
      <c r="DY166" s="88">
        <f>VLOOKUP(DX166,'Price Data'!$B$4:$AD$1048576,MATCH(EC$4,'Price Data'!$B$2:$AE$2,0),FALSE)</f>
        <v>80.14</v>
      </c>
      <c r="DZ166" s="5">
        <f t="shared" si="275"/>
        <v>0</v>
      </c>
      <c r="EA166" s="79"/>
      <c r="EB166" s="212" t="str">
        <f>IF(DZ166&gt;0,(DZ166+SUM(EA$11:EA166))/DY$6-1,"N/A")</f>
        <v>N/A</v>
      </c>
      <c r="EC166" s="344">
        <f>IF(VLOOKUP(EC$4,Transactions!$C$5:$M$23,7,FALSE)&gt;DX166,0,IF(IFERROR(VLOOKUP(EC$4,Transactions!$C$39:$N$42,8,FALSE),0)&gt;DX166,VLOOKUP(EC$4,Transactions!$C$5:$M$23,5,FALSE),VLOOKUP(EC$4,Transactions!$C$5:$M$23,5,FALSE)-IFERROR(VLOOKUP(EC$4,Transactions!$C$39:$N$42,5,FALSE),0)))</f>
        <v>0</v>
      </c>
      <c r="EF166" s="315">
        <f t="shared" si="247"/>
        <v>43326</v>
      </c>
      <c r="EG166" s="88">
        <f>VLOOKUP(EF166,'Price Data'!$B$4:$AD$1048576,MATCH(EK$4,'Price Data'!$B$2:$AE$2,0),FALSE)</f>
        <v>10.79</v>
      </c>
      <c r="EH166" s="5">
        <f t="shared" si="276"/>
        <v>10.79</v>
      </c>
      <c r="EI166" s="79"/>
      <c r="EJ166" s="212">
        <f>IF(EH166&gt;0,(EH166+SUM(EI$11:EI166))/EG$6-1,"N/A")</f>
        <v>7.2490706319701115E-3</v>
      </c>
      <c r="EK166" s="344">
        <f>IF(VLOOKUP(EK$4,Transactions!$C$26:$M$34,7,FALSE)&gt;EF166,0,IF(IFERROR(VLOOKUP(EK$4,Transactions!$C$45:$N203,8,FALSE),0)&gt;EF166,VLOOKUP(EK$4,Transactions!$C$26:$M$34,5,FALSE),VLOOKUP(EK$4,Transactions!$C$26:$M$34,5,FALSE)-IFERROR(VLOOKUP(EK$4,Transactions!$C$45:$N$47,5,FALSE),0)))</f>
        <v>181.2267657992565</v>
      </c>
      <c r="EM166" s="315">
        <f t="shared" si="248"/>
        <v>43326</v>
      </c>
      <c r="EN166" s="88">
        <f>VLOOKUP(EM166,'Price Data'!$B$4:$AD$1048576,MATCH(ER$4,'Price Data'!$B$2:$AE$2,0),FALSE)</f>
        <v>85.98</v>
      </c>
      <c r="EO166" s="5">
        <f t="shared" si="277"/>
        <v>85.98</v>
      </c>
      <c r="EP166" s="79"/>
      <c r="EQ166" s="212">
        <f>IF(EO166&gt;0,(EO166+SUM(EP$11:EP166))/EN$6-1,"N/A")</f>
        <v>1.0359844143937647E-2</v>
      </c>
      <c r="ER166" s="344">
        <f>IF(VLOOKUP(ER$4,Transactions!$C$26:$M$34,7,FALSE)&gt;EM166,0,IF(IFERROR(VLOOKUP(ER$4,Transactions!$C$45:$N203,8,FALSE),0)&gt;EM166,VLOOKUP(ER$4,Transactions!$C$26:$M$34,5,FALSE),VLOOKUP(ER$4,Transactions!$C$26:$M$34,5,FALSE)-IFERROR(VLOOKUP(ER$4,Transactions!$C$45:$N$47,5,FALSE),0)))</f>
        <v>0</v>
      </c>
      <c r="ET166" s="315">
        <f t="shared" si="249"/>
        <v>43326</v>
      </c>
      <c r="EU166" s="88">
        <f>VLOOKUP(ET166,'Price Data'!$B$4:$AD$1048576,MATCH(EY$4,'Price Data'!$B$2:$AE$2,0),FALSE)</f>
        <v>84.03</v>
      </c>
      <c r="EV166" s="5">
        <f t="shared" si="278"/>
        <v>84.03</v>
      </c>
      <c r="EW166" s="79"/>
      <c r="EX166" s="212">
        <f>IF(EV166&gt;0,(EV166+SUM(EW$11:EW166))/EU$6-1,"N/A")</f>
        <v>-2.1913262387000865E-2</v>
      </c>
      <c r="EY166" s="344">
        <f>IF(VLOOKUP(EY$4,Transactions!$C$26:$M$34,7,FALSE)&gt;ET166,0,IF(IFERROR(VLOOKUP(EY$4,Transactions!$C$45:$N203,8,FALSE),0)&gt;ET166,VLOOKUP(EY$4,Transactions!$C$26:$M$34,5,FALSE),VLOOKUP(EY$4,Transactions!$C$26:$M$34,5,FALSE)-IFERROR(VLOOKUP(EY$4,Transactions!$C$45:$N$47,5,FALSE),0)))</f>
        <v>12.608879734523402</v>
      </c>
      <c r="FA166" s="315">
        <f t="shared" si="250"/>
        <v>43326</v>
      </c>
      <c r="FB166" s="88">
        <f>VLOOKUP(FA166,'Price Data'!$B$4:$AD$1048576,MATCH(FF$4,'Price Data'!$B$2:$AE$2,0),FALSE)</f>
        <v>50.09</v>
      </c>
      <c r="FC166" s="5">
        <f t="shared" si="279"/>
        <v>50.09</v>
      </c>
      <c r="FD166" s="79"/>
      <c r="FE166" s="212">
        <f>IF(FC166&gt;0,(FC166+SUM(FD$11:FD166))/FB$6-1,"N/A")</f>
        <v>-9.9668422079188801E-3</v>
      </c>
      <c r="FF166" s="344">
        <f>IF(VLOOKUP(FF$4,Transactions!$C$26:$M$34,7,FALSE)&gt;FA166,0,IF(IFERROR(VLOOKUP(FF$4,Transactions!$C$45:$N203,8,FALSE),0)&gt;FA166,VLOOKUP(FF$4,Transactions!$C$26:$M$34,5,FALSE),VLOOKUP(FF$4,Transactions!$C$26:$M$34,5,FALSE)-IFERROR(VLOOKUP(FF$4,Transactions!$C$45:$N$47,5,FALSE),0)))</f>
        <v>20.356738833625901</v>
      </c>
      <c r="FH166" s="315">
        <f t="shared" si="251"/>
        <v>43326</v>
      </c>
      <c r="FI166" s="88">
        <f>VLOOKUP(FH166,'Price Data'!$B$4:$AD$1048576,MATCH(FM$4,'Price Data'!$B$2:$AE$2,0),FALSE)</f>
        <v>24.05</v>
      </c>
      <c r="FJ166" s="5">
        <f t="shared" si="280"/>
        <v>24.05</v>
      </c>
      <c r="FK166" s="79"/>
      <c r="FL166" s="212">
        <f>IF(FJ166&gt;0,(FJ166+SUM(FK$11:FK166))/FI$6-1,"N/A")</f>
        <v>1.0266940451744144E-3</v>
      </c>
      <c r="FM166" s="344">
        <f>IF(VLOOKUP(FM$4,Transactions!$C$26:$M$34,7,FALSE)&gt;FH166,0,IF(IFERROR(VLOOKUP(FM$4,Transactions!$C$45:$N203,8,FALSE),0)&gt;FH166,VLOOKUP(FM$4,Transactions!$C$26:$M$34,5,FALSE),VLOOKUP(FM$4,Transactions!$C$26:$M$34,5,FALSE)-IFERROR(VLOOKUP(FM$4,Transactions!$C$45:$N$47,5,FALSE),0)))</f>
        <v>64.516221765913755</v>
      </c>
      <c r="FO166" s="315">
        <f t="shared" si="252"/>
        <v>43326</v>
      </c>
      <c r="FP166" s="88">
        <f>VLOOKUP(FO166,'Price Data'!$B$4:$AD$1048576,MATCH(FT$4,'Price Data'!$B$2:$AE$2,0),FALSE)</f>
        <v>102.24</v>
      </c>
      <c r="FQ166" s="5">
        <f t="shared" si="281"/>
        <v>102.24</v>
      </c>
      <c r="FR166" s="79"/>
      <c r="FS166" s="212">
        <f>IF(FQ166&gt;0,(FQ166+SUM(FR$11:FR166))/FP$6-1,"N/A")</f>
        <v>-2.126551103533203E-2</v>
      </c>
      <c r="FT166" s="344">
        <f>IF(VLOOKUP(FT$4,Transactions!$C$26:$M$34,7,FALSE)&gt;FO166,0,IF(IFERROR(VLOOKUP(FT$4,Transactions!$C$45:$N203,8,FALSE),0)&gt;FO166,VLOOKUP(FT$4,Transactions!$C$26:$M$34,5,FALSE),VLOOKUP(FT$4,Transactions!$C$26:$M$34,5,FALSE)-IFERROR(VLOOKUP(FT$4,Transactions!$C$45:$N$47,5,FALSE),0)))</f>
        <v>4.6685611442644692</v>
      </c>
      <c r="FV166" s="315">
        <f t="shared" si="253"/>
        <v>43326</v>
      </c>
      <c r="FW166" s="88">
        <f>VLOOKUP(FV166,'Price Data'!$B$4:$AD$1048576,MATCH(GA$4,'Price Data'!$B$2:$AE$2,0),FALSE)</f>
        <v>106.59</v>
      </c>
      <c r="FX166" s="5">
        <f t="shared" si="282"/>
        <v>0</v>
      </c>
      <c r="FY166" s="79"/>
      <c r="FZ166" s="212" t="str">
        <f>IF(FX166&gt;0,(FX166+SUM(FY$11:FY166))/FW$6-1,"N/A")</f>
        <v>N/A</v>
      </c>
      <c r="GA166" s="344">
        <f>IF(VLOOKUP(GA$4,Transactions!$C$26:$M$34,7,FALSE)&gt;FV166,0,IF(IFERROR(VLOOKUP(GA$4,Transactions!$C$45:$N203,8,FALSE),0)&gt;FV166,VLOOKUP(GA$4,Transactions!$C$26:$M$34,5,FALSE),VLOOKUP(GA$4,Transactions!$C$26:$M$34,5,FALSE)-IFERROR(VLOOKUP(GA$4,Transactions!$C$45:$N$47,5,FALSE),0)))</f>
        <v>0</v>
      </c>
      <c r="GD166" s="315">
        <f t="shared" si="254"/>
        <v>43326</v>
      </c>
      <c r="GE166" s="88">
        <f>VLOOKUP(GD166,'Price Data'!$B$4:$AD$1048576,MATCH(GI$4,'Price Data'!$B$2:$AE$2,0),FALSE)</f>
        <v>1687.6120000000001</v>
      </c>
      <c r="GF166" s="5">
        <f t="shared" si="283"/>
        <v>1687.6120000000001</v>
      </c>
      <c r="GH166" s="212">
        <f>IF(GF166&gt;0,(GF166+SUM(GG$11:GG166))/GE$6-1,"N/A")</f>
        <v>6.6239567340801386E-2</v>
      </c>
      <c r="GI166" s="374">
        <v>0.5</v>
      </c>
      <c r="GK166" s="315">
        <f t="shared" si="255"/>
        <v>43326</v>
      </c>
      <c r="GL166" s="88">
        <f>VLOOKUP(GK166,'Price Data'!$B$4:$AD$1048576,MATCH(GP$4,'Price Data'!$B$2:$AE$2,0),FALSE)</f>
        <v>2137.36</v>
      </c>
      <c r="GM166" s="5">
        <f t="shared" si="226"/>
        <v>2137.36</v>
      </c>
      <c r="GN166" s="79"/>
      <c r="GO166" s="212">
        <f>IF(GM166&gt;0,(GM166+SUM(GN$11:GN166))/GL$6-1,"N/A")</f>
        <v>1.6121134326939179E-2</v>
      </c>
      <c r="GP166" s="374">
        <v>0.2</v>
      </c>
      <c r="GR166" s="315">
        <f t="shared" si="256"/>
        <v>43326</v>
      </c>
      <c r="GS166" s="88">
        <f>VLOOKUP(GR166,'Price Data'!$B$4:$AD$1048576,MATCH(GW$4,'Price Data'!$B$2:$AE$2,0),FALSE)</f>
        <v>2020.32</v>
      </c>
      <c r="GT166" s="5">
        <f t="shared" si="284"/>
        <v>2020.32</v>
      </c>
      <c r="GV166" s="212">
        <f>IF(GT166&gt;0,(GT166+SUM(GU$11:GU166))/GS$6-1,"N/A")</f>
        <v>-1.2729858236780189E-2</v>
      </c>
      <c r="GW166" s="374">
        <v>0.3</v>
      </c>
    </row>
    <row r="167" spans="1:205" x14ac:dyDescent="0.25">
      <c r="A167">
        <v>157</v>
      </c>
      <c r="B167" s="315">
        <f>'Price Data'!B161</f>
        <v>43327</v>
      </c>
      <c r="C167" s="200">
        <f t="shared" si="257"/>
        <v>21990.672351874317</v>
      </c>
      <c r="D167" s="200">
        <f t="shared" si="227"/>
        <v>0</v>
      </c>
      <c r="E167" s="200">
        <f t="shared" si="258"/>
        <v>6067.9167633466068</v>
      </c>
      <c r="F167" s="200">
        <f t="shared" si="228"/>
        <v>0</v>
      </c>
      <c r="I167" s="315">
        <f t="shared" si="229"/>
        <v>43327</v>
      </c>
      <c r="J167" s="88">
        <f>VLOOKUP(I167,'Price Data'!$B$4:$AD$1048576,MATCH(N$4,'Price Data'!$B$2:$AE$2,0),FALSE)</f>
        <v>71.64</v>
      </c>
      <c r="K167" s="5">
        <f t="shared" si="225"/>
        <v>71.64</v>
      </c>
      <c r="M167" s="212">
        <f>IF(K167&gt;0,(K167+SUM(L$11:L167))/J$6-1,"N/A")</f>
        <v>7.7455256429538322E-2</v>
      </c>
      <c r="N167" s="344">
        <f>IF(VLOOKUP(N$4,Transactions!$C$5:$M$23,7,FALSE)&gt;I167,0,IF(IFERROR(VLOOKUP(N$4,Transactions!$C$39:$N$42,8,FALSE),0)&gt;I167,VLOOKUP(N$4,Transactions!$C$5:$M$23,5,FALSE),VLOOKUP(N$4,Transactions!$C$5:$M$23,5,FALSE)-IFERROR(VLOOKUP(N$4,Transactions!$C$39:$N$42,5,FALSE),0)))</f>
        <v>10</v>
      </c>
      <c r="P167" s="315">
        <f t="shared" si="230"/>
        <v>43327</v>
      </c>
      <c r="Q167" s="88">
        <f>VLOOKUP(P167,'Price Data'!$B$4:$AD$1048576,MATCH(U$4,'Price Data'!$B$2:$AE$2,0),FALSE)</f>
        <v>57.65</v>
      </c>
      <c r="R167" s="5">
        <f t="shared" si="259"/>
        <v>57.65</v>
      </c>
      <c r="T167" s="212">
        <f>IF(R167&gt;0,(R167+SUM(S$11:S167))/Q$6-1,"N/A")</f>
        <v>2.0792951541850124E-2</v>
      </c>
      <c r="U167" s="344">
        <f>IF(VLOOKUP(U$4,Transactions!$C$5:$M$23,7,FALSE)&gt;P167,0,IF(IFERROR(VLOOKUP(U$4,Transactions!$C$39:$N$42,8,FALSE),0)&gt;P167,VLOOKUP(U$4,Transactions!$C$5:$M$23,5,FALSE),VLOOKUP(U$4,Transactions!$C$5:$M$23,5,FALSE)-IFERROR(VLOOKUP(U$4,Transactions!$C$39:$N$42,5,FALSE),0)))</f>
        <v>20</v>
      </c>
      <c r="W167" s="315">
        <f t="shared" si="231"/>
        <v>43327</v>
      </c>
      <c r="X167" s="88">
        <f>VLOOKUP(W167,'Price Data'!$B$4:$AD$1048576,MATCH(AB$4,'Price Data'!$B$2:$AE$2,0),FALSE)</f>
        <v>112.85</v>
      </c>
      <c r="Y167" s="5">
        <f t="shared" si="260"/>
        <v>112.85</v>
      </c>
      <c r="Z167" s="79"/>
      <c r="AA167" s="212">
        <f>IF(Y167&gt;0,(Y167+SUM(Z$11:Z167))/X$6-1,"N/A")</f>
        <v>0.12776510266838592</v>
      </c>
      <c r="AB167" s="344">
        <f>IF(VLOOKUP(AB$4,Transactions!$C$5:$M$23,7,FALSE)&gt;W167,0,IF(IFERROR(VLOOKUP(AB$4,Transactions!$C$39:$N$42,8,FALSE),0)&gt;W167,VLOOKUP(AB$4,Transactions!$C$5:$M$23,5,FALSE),VLOOKUP(AB$4,Transactions!$C$5:$M$23,5,FALSE)-IFERROR(VLOOKUP(AB$4,Transactions!$C$39:$N$42,5,FALSE),0)))</f>
        <v>12</v>
      </c>
      <c r="AD167" s="315">
        <f t="shared" si="232"/>
        <v>43327</v>
      </c>
      <c r="AE167" s="88">
        <f>VLOOKUP(AD167,'Price Data'!$B$4:$AD$1048576,MATCH(AI$4,'Price Data'!$B$2:$AE$2,0),FALSE)</f>
        <v>60</v>
      </c>
      <c r="AF167" s="5">
        <f t="shared" si="261"/>
        <v>60</v>
      </c>
      <c r="AG167" s="79"/>
      <c r="AH167" s="212">
        <f>IF(AF167&gt;0,(AF167+SUM(AG$11:AG167))/AE$6-1,"N/A")</f>
        <v>-0.17317976141505564</v>
      </c>
      <c r="AI167" s="344">
        <f>IF(VLOOKUP(AI$4,Transactions!$C$5:$M$23,7,FALSE)&gt;AD167,0,IF(IFERROR(VLOOKUP(AI$4,Transactions!$C$39:$N$42,8,FALSE),0)&gt;AD167,VLOOKUP(AI$4,Transactions!$C$5:$M$23,5,FALSE),VLOOKUP(AI$4,Transactions!$C$5:$M$23,5,FALSE)-IFERROR(VLOOKUP(AI$4,Transactions!$C$39:$N$42,5,FALSE),0)))</f>
        <v>16</v>
      </c>
      <c r="AK167" s="315">
        <f t="shared" si="233"/>
        <v>43327</v>
      </c>
      <c r="AL167" s="88">
        <f>VLOOKUP(AK167,'Price Data'!$B$4:$AD$1048576,MATCH(AP$4,'Price Data'!$B$2:$AE$2,0),FALSE)</f>
        <v>522.77</v>
      </c>
      <c r="AM167" s="5">
        <f t="shared" si="262"/>
        <v>522.77</v>
      </c>
      <c r="AN167" s="79"/>
      <c r="AO167" s="212">
        <f>IF(AM167&gt;0,(AM167+SUM(AN$11:AN167))/AL$6-1,"N/A")</f>
        <v>0.25406611332341789</v>
      </c>
      <c r="AP167" s="344">
        <f>IF(VLOOKUP(AP$4,Transactions!$C$5:$M$23,7,FALSE)&gt;AK167,0,IF(IFERROR(VLOOKUP(AP$4,Transactions!$C$39:$N$42,8,FALSE),0)&gt;AK167,VLOOKUP(AP$4,Transactions!$C$5:$M$23,5,FALSE),VLOOKUP(AP$4,Transactions!$C$5:$M$23,5,FALSE)-IFERROR(VLOOKUP(AP$4,Transactions!$C$39:$N$42,5,FALSE),0)))</f>
        <v>3</v>
      </c>
      <c r="AR167" s="315">
        <f t="shared" si="234"/>
        <v>43327</v>
      </c>
      <c r="AS167" s="88">
        <f>VLOOKUP(AR167,'Price Data'!$B$4:$AD$1048576,MATCH(AW$4,'Price Data'!$B$2:$AE$2,0),FALSE)</f>
        <v>97.45</v>
      </c>
      <c r="AT167" s="5">
        <f t="shared" si="263"/>
        <v>97.45</v>
      </c>
      <c r="AU167" s="79"/>
      <c r="AV167" s="212">
        <f>IF(AT167&gt;0,(AT167+SUM(AU$11:AU167))/AS$6-1,"N/A")</f>
        <v>4.8206751054852504E-2</v>
      </c>
      <c r="AW167" s="344">
        <f>IF(VLOOKUP(AW$4,Transactions!$C$5:$M$23,7,FALSE)&gt;AR167,0,IF(IFERROR(VLOOKUP(AW$4,Transactions!$C$39:$N$42,8,FALSE),0)&gt;AR167,VLOOKUP(AW$4,Transactions!$C$5:$M$23,5,FALSE),VLOOKUP(AW$4,Transactions!$C$5:$M$23,5,FALSE)-IFERROR(VLOOKUP(AW$4,Transactions!$C$39:$N$42,5,FALSE),0)))</f>
        <v>10</v>
      </c>
      <c r="AY167" s="315">
        <f t="shared" si="235"/>
        <v>43327</v>
      </c>
      <c r="AZ167" s="88">
        <f>VLOOKUP(AY167,'Price Data'!$B$4:$AD$1048576,MATCH(BD$4,'Price Data'!$B$2:$AE$2,0),FALSE)</f>
        <v>145.04</v>
      </c>
      <c r="BA167" s="5">
        <f t="shared" si="264"/>
        <v>145.04</v>
      </c>
      <c r="BB167" s="79"/>
      <c r="BC167" s="212">
        <f>IF(BA167&gt;0,(BA167+SUM(BB$11:BB167))/AZ$6-1,"N/A")</f>
        <v>0.25142364106988779</v>
      </c>
      <c r="BD167" s="344">
        <f>IF(VLOOKUP(BD$4,Transactions!$C$5:$M$23,7,FALSE)&gt;AY167,0,IF(IFERROR(VLOOKUP(BD$4,Transactions!$C$39:$N$42,8,FALSE),0)&gt;AY167,VLOOKUP(BD$4,Transactions!$C$5:$M$23,5,FALSE),VLOOKUP(BD$4,Transactions!$C$5:$M$23,5,FALSE)-IFERROR(VLOOKUP(BD$4,Transactions!$C$39:$N$42,5,FALSE),0)))</f>
        <v>9</v>
      </c>
      <c r="BF167" s="315">
        <f t="shared" si="236"/>
        <v>43327</v>
      </c>
      <c r="BG167" s="88">
        <f>VLOOKUP(BF167,'Price Data'!$B$4:$AD$1048576,MATCH(BK$4,'Price Data'!$B$2:$AE$2,0),FALSE)</f>
        <v>60.26</v>
      </c>
      <c r="BH167" s="5">
        <f t="shared" si="265"/>
        <v>60.26</v>
      </c>
      <c r="BI167" s="79"/>
      <c r="BJ167" s="212">
        <f>IF(BH167&gt;0,(BH167+SUM(BI$11:BI167))/BG$6-1,"N/A")</f>
        <v>2.937336814621494E-3</v>
      </c>
      <c r="BK167" s="344">
        <f>IF(VLOOKUP(BK$4,Transactions!$C$5:$M$23,7,FALSE)&gt;BF167,0,IF(IFERROR(VLOOKUP(BK$4,Transactions!$C$39:$N$42,8,FALSE),0)&gt;BF167,VLOOKUP(BK$4,Transactions!$C$5:$M$23,5,FALSE),VLOOKUP(BK$4,Transactions!$C$5:$M$23,5,FALSE)-IFERROR(VLOOKUP(BK$4,Transactions!$C$39:$N$42,5,FALSE),0)))</f>
        <v>10</v>
      </c>
      <c r="BM167" s="315">
        <f t="shared" si="237"/>
        <v>43327</v>
      </c>
      <c r="BN167" s="88">
        <f>VLOOKUP(BM167,'Price Data'!$B$4:$AD$1048576,MATCH(BR$4,'Price Data'!$B$2:$AE$2,0),FALSE)</f>
        <v>47.51</v>
      </c>
      <c r="BO167" s="5">
        <f t="shared" si="266"/>
        <v>47.51</v>
      </c>
      <c r="BP167" s="79"/>
      <c r="BQ167" s="212">
        <f>IF(BO167&gt;0,(BO167+SUM(BP$11:BP167))/BN$6-1,"N/A")</f>
        <v>-6.4749608763693289E-2</v>
      </c>
      <c r="BR167" s="344">
        <f>IF(VLOOKUP(BR$4,Transactions!$C$5:$M$23,7,FALSE)&gt;BM167,0,IF(IFERROR(VLOOKUP(BR$4,Transactions!$C$39:$N$42,8,FALSE),0)&gt;BM167,VLOOKUP(BR$4,Transactions!$C$5:$M$23,5,FALSE),VLOOKUP(BR$4,Transactions!$C$5:$M$23,5,FALSE)-IFERROR(VLOOKUP(BR$4,Transactions!$C$39:$N$42,5,FALSE),0)))</f>
        <v>12</v>
      </c>
      <c r="BT167" s="315">
        <f t="shared" si="238"/>
        <v>43327</v>
      </c>
      <c r="BU167" s="88">
        <f>VLOOKUP(BT167,'Price Data'!$B$4:$AD$1048576,MATCH(BY$4,'Price Data'!$B$2:$AE$2,0),FALSE)</f>
        <v>98.71</v>
      </c>
      <c r="BV167" s="5">
        <f t="shared" si="267"/>
        <v>98.71</v>
      </c>
      <c r="BW167" s="79"/>
      <c r="BX167" s="212">
        <f>IF(BV167&gt;0,(BV167+SUM(BW$11:BW167))/BU$6-1,"N/A")</f>
        <v>9.924084057652105E-2</v>
      </c>
      <c r="BY167" s="344">
        <f>IF(VLOOKUP(BY$4,Transactions!$C$5:$M$23,7,FALSE)&gt;BT167,0,IF(IFERROR(VLOOKUP(BY$4,Transactions!$C$39:$N$42,8,FALSE),0)&gt;BT167,VLOOKUP(BY$4,Transactions!$C$5:$M$23,5,FALSE),VLOOKUP(BY$4,Transactions!$C$5:$M$23,5,FALSE)-IFERROR(VLOOKUP(BY$4,Transactions!$C$39:$N$42,5,FALSE),0)))</f>
        <v>11</v>
      </c>
      <c r="CA167" s="315">
        <f t="shared" si="239"/>
        <v>43327</v>
      </c>
      <c r="CB167" s="88">
        <f>VLOOKUP(CA167,'Price Data'!$B$4:$AD$1048576,MATCH(CF$4,'Price Data'!$B$2:$AE$2,0),FALSE)</f>
        <v>208.27</v>
      </c>
      <c r="CC167" s="5">
        <f t="shared" si="268"/>
        <v>208.27</v>
      </c>
      <c r="CD167" s="79"/>
      <c r="CE167" s="212">
        <f>IF(CC167&gt;0,(CC167+SUM(CD$11:CD167))/CB$6-1,"N/A")</f>
        <v>-8.3300520628253882E-2</v>
      </c>
      <c r="CF167" s="344">
        <f>IF(VLOOKUP(CF$4,Transactions!$C$5:$M$23,7,FALSE)&gt;CA167,0,IF(IFERROR(VLOOKUP(CF$4,Transactions!$C$39:$N$42,8,FALSE),0)&gt;CA167,VLOOKUP(CF$4,Transactions!$C$5:$M$23,5,FALSE),VLOOKUP(CF$4,Transactions!$C$5:$M$23,5,FALSE)-IFERROR(VLOOKUP(CF$4,Transactions!$C$39:$N$42,5,FALSE),0)))</f>
        <v>6</v>
      </c>
      <c r="CH167" s="315">
        <f t="shared" si="240"/>
        <v>43327</v>
      </c>
      <c r="CI167" s="88">
        <f>VLOOKUP(CH167,'Price Data'!$B$4:$AD$1048576,MATCH(CM$4,'Price Data'!$B$2:$AE$2,0),FALSE)</f>
        <v>85.19</v>
      </c>
      <c r="CJ167" s="5">
        <f t="shared" si="269"/>
        <v>85.19</v>
      </c>
      <c r="CK167" s="79"/>
      <c r="CL167" s="212">
        <f>IF(CJ167&gt;0,(CJ167+SUM(CK$11:CK167))/CI$6-1,"N/A")</f>
        <v>0.15715838087476208</v>
      </c>
      <c r="CM167" s="344">
        <f>IF(VLOOKUP(CM$4,Transactions!$C$5:$M$23,7,FALSE)&gt;CH167,0,IF(IFERROR(VLOOKUP(CM$4,Transactions!$C$39:$N$42,8,FALSE),0)&gt;CH167,VLOOKUP(CM$4,Transactions!$C$5:$M$23,5,FALSE),VLOOKUP(CM$4,Transactions!$C$5:$M$23,5,FALSE)-IFERROR(VLOOKUP(CM$4,Transactions!$C$39:$N$42,5,FALSE),0)))</f>
        <v>19</v>
      </c>
      <c r="CO167" s="315">
        <f t="shared" si="241"/>
        <v>43327</v>
      </c>
      <c r="CP167" s="88">
        <f>VLOOKUP(CO167,'Price Data'!$B$4:$AD$1048576,MATCH(CT$4,'Price Data'!$B$2:$AE$2,0),FALSE)</f>
        <v>139.91999999999999</v>
      </c>
      <c r="CQ167" s="5">
        <f t="shared" si="270"/>
        <v>139.91999999999999</v>
      </c>
      <c r="CR167" s="79"/>
      <c r="CS167" s="212">
        <f>IF(CQ167&gt;0,(CQ167+SUM(CR$11:CR167))/CP$6-1,"N/A")</f>
        <v>0.25062299750800987</v>
      </c>
      <c r="CT167" s="344">
        <f>IF(VLOOKUP(CT$4,Transactions!$C$5:$M$23,7,FALSE)&gt;CO167,0,IF(IFERROR(VLOOKUP(CT$4,Transactions!$C$39:$N$42,8,FALSE),0)&gt;CO167,VLOOKUP(CT$4,Transactions!$C$5:$M$23,5,FALSE),VLOOKUP(CT$4,Transactions!$C$5:$M$23,5,FALSE)-IFERROR(VLOOKUP(CT$4,Transactions!$C$39:$N$42,5,FALSE),0)))</f>
        <v>7</v>
      </c>
      <c r="CV167" s="315">
        <f t="shared" si="242"/>
        <v>43327</v>
      </c>
      <c r="CW167" s="88">
        <f>VLOOKUP(CV167,'Price Data'!$B$4:$AD$1048576,MATCH(DA$4,'Price Data'!$B$2:$AE$2,0),FALSE)</f>
        <v>201.67</v>
      </c>
      <c r="CX167" s="5">
        <f t="shared" si="271"/>
        <v>201.67</v>
      </c>
      <c r="CY167" s="79"/>
      <c r="CZ167" s="212">
        <f>IF(CX167&gt;0,(CX167+SUM(CY$11:CY167))/CW$6-1,"N/A")</f>
        <v>7.6614746690765845E-2</v>
      </c>
      <c r="DA167" s="344">
        <f>IF(VLOOKUP(DA$4,Transactions!$C$5:$M$23,7,FALSE)&gt;CV167,0,IF(IFERROR(VLOOKUP(DA$4,Transactions!$C$39:$N$42,8,FALSE),0)&gt;CV167,VLOOKUP(DA$4,Transactions!$C$5:$M$23,5,FALSE),VLOOKUP(DA$4,Transactions!$C$5:$M$23,5,FALSE)-IFERROR(VLOOKUP(DA$4,Transactions!$C$39:$N$42,5,FALSE),0)))</f>
        <v>9.4038062835574934</v>
      </c>
      <c r="DC167" s="315">
        <f t="shared" si="243"/>
        <v>43327</v>
      </c>
      <c r="DD167" s="88">
        <f>VLOOKUP(DC167,'Price Data'!$B$4:$AD$1048576,MATCH(DH$4,'Price Data'!$B$2:$AE$2,0),FALSE)</f>
        <v>167.45</v>
      </c>
      <c r="DE167" s="5">
        <f t="shared" si="272"/>
        <v>167.45</v>
      </c>
      <c r="DF167" s="79"/>
      <c r="DG167" s="212">
        <f>IF(DE167&gt;0,(DE167+SUM(DF$11:DF167))/DD$6-1,"N/A")</f>
        <v>6.676993108680529E-2</v>
      </c>
      <c r="DH167" s="344">
        <f>IF(VLOOKUP(DH$4,Transactions!$C$5:$M$23,7,FALSE)&gt;DC167,0,IF(IFERROR(VLOOKUP(DH$4,Transactions!$C$39:$N$42,8,FALSE),0)&gt;DC167,VLOOKUP(DH$4,Transactions!$C$5:$M$23,5,FALSE),VLOOKUP(DH$4,Transactions!$C$5:$M$23,5,FALSE)-IFERROR(VLOOKUP(DH$4,Transactions!$C$39:$N$42,5,FALSE),0)))</f>
        <v>17.508490526540918</v>
      </c>
      <c r="DJ167" s="315">
        <f t="shared" si="244"/>
        <v>43327</v>
      </c>
      <c r="DK167" s="88">
        <f>VLOOKUP(DJ167,'Price Data'!$B$4:$AD$1048576,MATCH(DO$4,'Price Data'!$B$2:$AE$2,0),FALSE)</f>
        <v>243.48</v>
      </c>
      <c r="DL167" s="5">
        <f t="shared" si="273"/>
        <v>243.48</v>
      </c>
      <c r="DN167" s="212">
        <f>IF(DL167&gt;0,(DL167+SUM(DM$11:DM167))/DK$6-1,"N/A")</f>
        <v>-1.9479738666880464E-2</v>
      </c>
      <c r="DO167" s="344">
        <f>IF(VLOOKUP(DO$4,Transactions!$C$5:$M$23,7,FALSE)&gt;DJ167,0,IF(IFERROR(VLOOKUP(DO$4,Transactions!$C$39:$N$42,8,FALSE),0)&gt;DJ167,VLOOKUP(DO$4,Transactions!$C$5:$M$23,5,FALSE),VLOOKUP(DO$4,Transactions!$C$5:$M$23,5,FALSE)-IFERROR(VLOOKUP(DO$4,Transactions!$C$39:$N$42,5,FALSE),0)))</f>
        <v>8</v>
      </c>
      <c r="DQ167" s="315">
        <f t="shared" si="245"/>
        <v>43327</v>
      </c>
      <c r="DR167" s="88">
        <f>VLOOKUP(DQ167,'Price Data'!$B$4:$AD$1048576,MATCH(DV$4,'Price Data'!$B$2:$AE$2,0),FALSE)</f>
        <v>107.66</v>
      </c>
      <c r="DS167" s="5">
        <f t="shared" si="274"/>
        <v>107.66</v>
      </c>
      <c r="DT167" s="79"/>
      <c r="DU167" s="212">
        <f>IF(DS167&gt;0,(DS167+SUM(DT$11:DT167))/DR$6-1,"N/A")</f>
        <v>0.26841243862520447</v>
      </c>
      <c r="DV167" s="344">
        <f>IF(VLOOKUP(DV$4,Transactions!$C$5:$M$23,7,FALSE)&gt;DQ167,0,IF(IFERROR(VLOOKUP(DV$4,Transactions!$C$39:$N$42,8,FALSE),0)&gt;DQ167,VLOOKUP(DV$4,Transactions!$C$5:$M$23,5,FALSE),VLOOKUP(DV$4,Transactions!$C$5:$M$23,5,FALSE)-IFERROR(VLOOKUP(DV$4,Transactions!$C$39:$N$42,5,FALSE),0)))</f>
        <v>10</v>
      </c>
      <c r="DX167" s="315">
        <f t="shared" si="246"/>
        <v>43327</v>
      </c>
      <c r="DY167" s="88">
        <f>VLOOKUP(DX167,'Price Data'!$B$4:$AD$1048576,MATCH(EC$4,'Price Data'!$B$2:$AE$2,0),FALSE)</f>
        <v>79.569999999999993</v>
      </c>
      <c r="DZ167" s="5">
        <f t="shared" si="275"/>
        <v>0</v>
      </c>
      <c r="EA167" s="79"/>
      <c r="EB167" s="212" t="str">
        <f>IF(DZ167&gt;0,(DZ167+SUM(EA$11:EA167))/DY$6-1,"N/A")</f>
        <v>N/A</v>
      </c>
      <c r="EC167" s="344">
        <f>IF(VLOOKUP(EC$4,Transactions!$C$5:$M$23,7,FALSE)&gt;DX167,0,IF(IFERROR(VLOOKUP(EC$4,Transactions!$C$39:$N$42,8,FALSE),0)&gt;DX167,VLOOKUP(EC$4,Transactions!$C$5:$M$23,5,FALSE),VLOOKUP(EC$4,Transactions!$C$5:$M$23,5,FALSE)-IFERROR(VLOOKUP(EC$4,Transactions!$C$39:$N$42,5,FALSE),0)))</f>
        <v>0</v>
      </c>
      <c r="EF167" s="315">
        <f t="shared" si="247"/>
        <v>43327</v>
      </c>
      <c r="EG167" s="88">
        <f>VLOOKUP(EF167,'Price Data'!$B$4:$AD$1048576,MATCH(EK$4,'Price Data'!$B$2:$AE$2,0),FALSE)</f>
        <v>10.79</v>
      </c>
      <c r="EH167" s="5">
        <f t="shared" si="276"/>
        <v>10.79</v>
      </c>
      <c r="EI167" s="79"/>
      <c r="EJ167" s="212">
        <f>IF(EH167&gt;0,(EH167+SUM(EI$11:EI167))/EG$6-1,"N/A")</f>
        <v>7.2490706319701115E-3</v>
      </c>
      <c r="EK167" s="344">
        <f>IF(VLOOKUP(EK$4,Transactions!$C$26:$M$34,7,FALSE)&gt;EF167,0,IF(IFERROR(VLOOKUP(EK$4,Transactions!$C$45:$N204,8,FALSE),0)&gt;EF167,VLOOKUP(EK$4,Transactions!$C$26:$M$34,5,FALSE),VLOOKUP(EK$4,Transactions!$C$26:$M$34,5,FALSE)-IFERROR(VLOOKUP(EK$4,Transactions!$C$45:$N$47,5,FALSE),0)))</f>
        <v>181.2267657992565</v>
      </c>
      <c r="EM167" s="315">
        <f t="shared" si="248"/>
        <v>43327</v>
      </c>
      <c r="EN167" s="88">
        <f>VLOOKUP(EM167,'Price Data'!$B$4:$AD$1048576,MATCH(ER$4,'Price Data'!$B$2:$AE$2,0),FALSE)</f>
        <v>85.83</v>
      </c>
      <c r="EO167" s="5">
        <f t="shared" si="277"/>
        <v>85.83</v>
      </c>
      <c r="EP167" s="79"/>
      <c r="EQ167" s="212">
        <f>IF(EO167&gt;0,(EO167+SUM(EP$11:EP167))/EN$6-1,"N/A")</f>
        <v>8.6408434563371994E-3</v>
      </c>
      <c r="ER167" s="344">
        <f>IF(VLOOKUP(ER$4,Transactions!$C$26:$M$34,7,FALSE)&gt;EM167,0,IF(IFERROR(VLOOKUP(ER$4,Transactions!$C$45:$N204,8,FALSE),0)&gt;EM167,VLOOKUP(ER$4,Transactions!$C$26:$M$34,5,FALSE),VLOOKUP(ER$4,Transactions!$C$26:$M$34,5,FALSE)-IFERROR(VLOOKUP(ER$4,Transactions!$C$45:$N$47,5,FALSE),0)))</f>
        <v>0</v>
      </c>
      <c r="ET167" s="315">
        <f t="shared" si="249"/>
        <v>43327</v>
      </c>
      <c r="EU167" s="88">
        <f>VLOOKUP(ET167,'Price Data'!$B$4:$AD$1048576,MATCH(EY$4,'Price Data'!$B$2:$AE$2,0),FALSE)</f>
        <v>84.1</v>
      </c>
      <c r="EV167" s="5">
        <f t="shared" si="278"/>
        <v>84.1</v>
      </c>
      <c r="EW167" s="79"/>
      <c r="EX167" s="212">
        <f>IF(EV167&gt;0,(EV167+SUM(EW$11:EW167))/EU$6-1,"N/A")</f>
        <v>-2.1112255406797287E-2</v>
      </c>
      <c r="EY167" s="344">
        <f>IF(VLOOKUP(EY$4,Transactions!$C$26:$M$34,7,FALSE)&gt;ET167,0,IF(IFERROR(VLOOKUP(EY$4,Transactions!$C$45:$N204,8,FALSE),0)&gt;ET167,VLOOKUP(EY$4,Transactions!$C$26:$M$34,5,FALSE),VLOOKUP(EY$4,Transactions!$C$26:$M$34,5,FALSE)-IFERROR(VLOOKUP(EY$4,Transactions!$C$45:$N$47,5,FALSE),0)))</f>
        <v>12.608879734523402</v>
      </c>
      <c r="FA167" s="315">
        <f t="shared" si="250"/>
        <v>43327</v>
      </c>
      <c r="FB167" s="88">
        <f>VLOOKUP(FA167,'Price Data'!$B$4:$AD$1048576,MATCH(FF$4,'Price Data'!$B$2:$AE$2,0),FALSE)</f>
        <v>50.14</v>
      </c>
      <c r="FC167" s="5">
        <f t="shared" si="279"/>
        <v>50.14</v>
      </c>
      <c r="FD167" s="79"/>
      <c r="FE167" s="212">
        <f>IF(FC167&gt;0,(FC167+SUM(FD$11:FD167))/FB$6-1,"N/A")</f>
        <v>-8.9916130290619289E-3</v>
      </c>
      <c r="FF167" s="344">
        <f>IF(VLOOKUP(FF$4,Transactions!$C$26:$M$34,7,FALSE)&gt;FA167,0,IF(IFERROR(VLOOKUP(FF$4,Transactions!$C$45:$N204,8,FALSE),0)&gt;FA167,VLOOKUP(FF$4,Transactions!$C$26:$M$34,5,FALSE),VLOOKUP(FF$4,Transactions!$C$26:$M$34,5,FALSE)-IFERROR(VLOOKUP(FF$4,Transactions!$C$45:$N$47,5,FALSE),0)))</f>
        <v>20.356738833625901</v>
      </c>
      <c r="FH167" s="315">
        <f t="shared" si="251"/>
        <v>43327</v>
      </c>
      <c r="FI167" s="88">
        <f>VLOOKUP(FH167,'Price Data'!$B$4:$AD$1048576,MATCH(FM$4,'Price Data'!$B$2:$AE$2,0),FALSE)</f>
        <v>24.07</v>
      </c>
      <c r="FJ167" s="5">
        <f t="shared" si="280"/>
        <v>24.07</v>
      </c>
      <c r="FK167" s="79"/>
      <c r="FL167" s="212">
        <f>IF(FJ167&gt;0,(FJ167+SUM(FK$11:FK167))/FI$6-1,"N/A")</f>
        <v>1.8480492813139904E-3</v>
      </c>
      <c r="FM167" s="344">
        <f>IF(VLOOKUP(FM$4,Transactions!$C$26:$M$34,7,FALSE)&gt;FH167,0,IF(IFERROR(VLOOKUP(FM$4,Transactions!$C$45:$N204,8,FALSE),0)&gt;FH167,VLOOKUP(FM$4,Transactions!$C$26:$M$34,5,FALSE),VLOOKUP(FM$4,Transactions!$C$26:$M$34,5,FALSE)-IFERROR(VLOOKUP(FM$4,Transactions!$C$45:$N$47,5,FALSE),0)))</f>
        <v>64.516221765913755</v>
      </c>
      <c r="FO167" s="315">
        <f t="shared" si="252"/>
        <v>43327</v>
      </c>
      <c r="FP167" s="88">
        <f>VLOOKUP(FO167,'Price Data'!$B$4:$AD$1048576,MATCH(FT$4,'Price Data'!$B$2:$AE$2,0),FALSE)</f>
        <v>102.49</v>
      </c>
      <c r="FQ167" s="5">
        <f t="shared" si="281"/>
        <v>102.49</v>
      </c>
      <c r="FR167" s="79"/>
      <c r="FS167" s="212">
        <f>IF(FQ167&gt;0,(FQ167+SUM(FR$11:FR167))/FP$6-1,"N/A")</f>
        <v>-1.8897414038079097E-2</v>
      </c>
      <c r="FT167" s="344">
        <f>IF(VLOOKUP(FT$4,Transactions!$C$26:$M$34,7,FALSE)&gt;FO167,0,IF(IFERROR(VLOOKUP(FT$4,Transactions!$C$45:$N204,8,FALSE),0)&gt;FO167,VLOOKUP(FT$4,Transactions!$C$26:$M$34,5,FALSE),VLOOKUP(FT$4,Transactions!$C$26:$M$34,5,FALSE)-IFERROR(VLOOKUP(FT$4,Transactions!$C$45:$N$47,5,FALSE),0)))</f>
        <v>4.6685611442644692</v>
      </c>
      <c r="FV167" s="315">
        <f t="shared" si="253"/>
        <v>43327</v>
      </c>
      <c r="FW167" s="88">
        <f>VLOOKUP(FV167,'Price Data'!$B$4:$AD$1048576,MATCH(GA$4,'Price Data'!$B$2:$AE$2,0),FALSE)</f>
        <v>106.37</v>
      </c>
      <c r="FX167" s="5">
        <f t="shared" si="282"/>
        <v>0</v>
      </c>
      <c r="FY167" s="79"/>
      <c r="FZ167" s="212" t="str">
        <f>IF(FX167&gt;0,(FX167+SUM(FY$11:FY167))/FW$6-1,"N/A")</f>
        <v>N/A</v>
      </c>
      <c r="GA167" s="344">
        <f>IF(VLOOKUP(GA$4,Transactions!$C$26:$M$34,7,FALSE)&gt;FV167,0,IF(IFERROR(VLOOKUP(GA$4,Transactions!$C$45:$N204,8,FALSE),0)&gt;FV167,VLOOKUP(GA$4,Transactions!$C$26:$M$34,5,FALSE),VLOOKUP(GA$4,Transactions!$C$26:$M$34,5,FALSE)-IFERROR(VLOOKUP(GA$4,Transactions!$C$45:$N$47,5,FALSE),0)))</f>
        <v>0</v>
      </c>
      <c r="GD167" s="315">
        <f t="shared" si="254"/>
        <v>43327</v>
      </c>
      <c r="GE167" s="88">
        <f>VLOOKUP(GD167,'Price Data'!$B$4:$AD$1048576,MATCH(GI$4,'Price Data'!$B$2:$AE$2,0),FALSE)</f>
        <v>1673.6020000000001</v>
      </c>
      <c r="GF167" s="5">
        <f t="shared" si="283"/>
        <v>1673.6020000000001</v>
      </c>
      <c r="GH167" s="212">
        <f>IF(GF167&gt;0,(GF167+SUM(GG$11:GG167))/GE$6-1,"N/A")</f>
        <v>5.7387996992614321E-2</v>
      </c>
      <c r="GI167" s="374">
        <v>0.5</v>
      </c>
      <c r="GK167" s="315">
        <f t="shared" si="255"/>
        <v>43327</v>
      </c>
      <c r="GL167" s="88">
        <f>VLOOKUP(GK167,'Price Data'!$B$4:$AD$1048576,MATCH(GP$4,'Price Data'!$B$2:$AE$2,0),FALSE)</f>
        <v>2115.6999999999998</v>
      </c>
      <c r="GM167" s="5">
        <f t="shared" si="226"/>
        <v>2115.6999999999998</v>
      </c>
      <c r="GN167" s="79"/>
      <c r="GO167" s="212">
        <f>IF(GM167&gt;0,(GM167+SUM(GN$11:GN167))/GL$6-1,"N/A")</f>
        <v>5.8237657182247382E-3</v>
      </c>
      <c r="GP167" s="374">
        <v>0.2</v>
      </c>
      <c r="GR167" s="315">
        <f t="shared" si="256"/>
        <v>43327</v>
      </c>
      <c r="GS167" s="88">
        <f>VLOOKUP(GR167,'Price Data'!$B$4:$AD$1048576,MATCH(GW$4,'Price Data'!$B$2:$AE$2,0),FALSE)</f>
        <v>2024.51</v>
      </c>
      <c r="GT167" s="5">
        <f t="shared" si="284"/>
        <v>2024.51</v>
      </c>
      <c r="GV167" s="212">
        <f>IF(GT167&gt;0,(GT167+SUM(GU$11:GU167))/GS$6-1,"N/A")</f>
        <v>-1.0682330174895061E-2</v>
      </c>
      <c r="GW167" s="374">
        <v>0.3</v>
      </c>
    </row>
    <row r="168" spans="1:205" x14ac:dyDescent="0.25">
      <c r="A168">
        <v>158</v>
      </c>
      <c r="B168" s="315">
        <f>'Price Data'!B162</f>
        <v>43328</v>
      </c>
      <c r="C168" s="200">
        <f t="shared" si="257"/>
        <v>22086.306480458701</v>
      </c>
      <c r="D168" s="200">
        <f t="shared" si="227"/>
        <v>0</v>
      </c>
      <c r="E168" s="200">
        <f t="shared" si="258"/>
        <v>6065.8326613736117</v>
      </c>
      <c r="F168" s="200">
        <f t="shared" si="228"/>
        <v>0</v>
      </c>
      <c r="I168" s="315">
        <f t="shared" si="229"/>
        <v>43328</v>
      </c>
      <c r="J168" s="88">
        <f>VLOOKUP(I168,'Price Data'!$B$4:$AD$1048576,MATCH(N$4,'Price Data'!$B$2:$AE$2,0),FALSE)</f>
        <v>73.2</v>
      </c>
      <c r="K168" s="5">
        <f t="shared" si="225"/>
        <v>73.2</v>
      </c>
      <c r="M168" s="212">
        <f>IF(K168&gt;0,(K168+SUM(L$11:L168))/J$6-1,"N/A")</f>
        <v>0.10091743119266061</v>
      </c>
      <c r="N168" s="344">
        <f>IF(VLOOKUP(N$4,Transactions!$C$5:$M$23,7,FALSE)&gt;I168,0,IF(IFERROR(VLOOKUP(N$4,Transactions!$C$39:$N$42,8,FALSE),0)&gt;I168,VLOOKUP(N$4,Transactions!$C$5:$M$23,5,FALSE),VLOOKUP(N$4,Transactions!$C$5:$M$23,5,FALSE)-IFERROR(VLOOKUP(N$4,Transactions!$C$39:$N$42,5,FALSE),0)))</f>
        <v>10</v>
      </c>
      <c r="P168" s="315">
        <f t="shared" si="230"/>
        <v>43328</v>
      </c>
      <c r="Q168" s="88">
        <f>VLOOKUP(P168,'Price Data'!$B$4:$AD$1048576,MATCH(U$4,'Price Data'!$B$2:$AE$2,0),FALSE)</f>
        <v>58</v>
      </c>
      <c r="R168" s="5">
        <f t="shared" si="259"/>
        <v>58</v>
      </c>
      <c r="T168" s="212">
        <f>IF(R168&gt;0,(R168+SUM(S$11:S168))/Q$6-1,"N/A")</f>
        <v>2.6960352422907619E-2</v>
      </c>
      <c r="U168" s="344">
        <f>IF(VLOOKUP(U$4,Transactions!$C$5:$M$23,7,FALSE)&gt;P168,0,IF(IFERROR(VLOOKUP(U$4,Transactions!$C$39:$N$42,8,FALSE),0)&gt;P168,VLOOKUP(U$4,Transactions!$C$5:$M$23,5,FALSE),VLOOKUP(U$4,Transactions!$C$5:$M$23,5,FALSE)-IFERROR(VLOOKUP(U$4,Transactions!$C$39:$N$42,5,FALSE),0)))</f>
        <v>20</v>
      </c>
      <c r="W168" s="315">
        <f t="shared" si="231"/>
        <v>43328</v>
      </c>
      <c r="X168" s="88">
        <f>VLOOKUP(W168,'Price Data'!$B$4:$AD$1048576,MATCH(AB$4,'Price Data'!$B$2:$AE$2,0),FALSE)</f>
        <v>112.48</v>
      </c>
      <c r="Y168" s="5">
        <f t="shared" si="260"/>
        <v>112.48</v>
      </c>
      <c r="Z168" s="79"/>
      <c r="AA168" s="212">
        <f>IF(Y168&gt;0,(Y168+SUM(Z$11:Z168))/X$6-1,"N/A")</f>
        <v>0.12409483186191861</v>
      </c>
      <c r="AB168" s="344">
        <f>IF(VLOOKUP(AB$4,Transactions!$C$5:$M$23,7,FALSE)&gt;W168,0,IF(IFERROR(VLOOKUP(AB$4,Transactions!$C$39:$N$42,8,FALSE),0)&gt;W168,VLOOKUP(AB$4,Transactions!$C$5:$M$23,5,FALSE),VLOOKUP(AB$4,Transactions!$C$5:$M$23,5,FALSE)-IFERROR(VLOOKUP(AB$4,Transactions!$C$39:$N$42,5,FALSE),0)))</f>
        <v>12</v>
      </c>
      <c r="AD168" s="315">
        <f t="shared" si="232"/>
        <v>43328</v>
      </c>
      <c r="AE168" s="88">
        <f>VLOOKUP(AD168,'Price Data'!$B$4:$AD$1048576,MATCH(AI$4,'Price Data'!$B$2:$AE$2,0),FALSE)</f>
        <v>60.96</v>
      </c>
      <c r="AF168" s="5">
        <f t="shared" si="261"/>
        <v>60.96</v>
      </c>
      <c r="AG168" s="79"/>
      <c r="AH168" s="212">
        <f>IF(AF168&gt;0,(AF168+SUM(AG$11:AG168))/AE$6-1,"N/A")</f>
        <v>-0.16001645413410126</v>
      </c>
      <c r="AI168" s="344">
        <f>IF(VLOOKUP(AI$4,Transactions!$C$5:$M$23,7,FALSE)&gt;AD168,0,IF(IFERROR(VLOOKUP(AI$4,Transactions!$C$39:$N$42,8,FALSE),0)&gt;AD168,VLOOKUP(AI$4,Transactions!$C$5:$M$23,5,FALSE),VLOOKUP(AI$4,Transactions!$C$5:$M$23,5,FALSE)-IFERROR(VLOOKUP(AI$4,Transactions!$C$39:$N$42,5,FALSE),0)))</f>
        <v>16</v>
      </c>
      <c r="AK168" s="315">
        <f t="shared" si="233"/>
        <v>43328</v>
      </c>
      <c r="AL168" s="88">
        <f>VLOOKUP(AK168,'Price Data'!$B$4:$AD$1048576,MATCH(AP$4,'Price Data'!$B$2:$AE$2,0),FALSE)</f>
        <v>523.9</v>
      </c>
      <c r="AM168" s="5">
        <f t="shared" si="262"/>
        <v>523.9</v>
      </c>
      <c r="AN168" s="79"/>
      <c r="AO168" s="212">
        <f>IF(AM168&gt;0,(AM168+SUM(AN$11:AN168))/AL$6-1,"N/A")</f>
        <v>0.25677685553902974</v>
      </c>
      <c r="AP168" s="344">
        <f>IF(VLOOKUP(AP$4,Transactions!$C$5:$M$23,7,FALSE)&gt;AK168,0,IF(IFERROR(VLOOKUP(AP$4,Transactions!$C$39:$N$42,8,FALSE),0)&gt;AK168,VLOOKUP(AP$4,Transactions!$C$5:$M$23,5,FALSE),VLOOKUP(AP$4,Transactions!$C$5:$M$23,5,FALSE)-IFERROR(VLOOKUP(AP$4,Transactions!$C$39:$N$42,5,FALSE),0)))</f>
        <v>3</v>
      </c>
      <c r="AR168" s="315">
        <f t="shared" si="234"/>
        <v>43328</v>
      </c>
      <c r="AS168" s="88">
        <f>VLOOKUP(AR168,'Price Data'!$B$4:$AD$1048576,MATCH(AW$4,'Price Data'!$B$2:$AE$2,0),FALSE)</f>
        <v>98.22</v>
      </c>
      <c r="AT168" s="5">
        <f t="shared" si="263"/>
        <v>98.22</v>
      </c>
      <c r="AU168" s="79"/>
      <c r="AV168" s="212">
        <f>IF(AT168&gt;0,(AT168+SUM(AU$11:AU168))/AS$6-1,"N/A")</f>
        <v>5.6329113924050711E-2</v>
      </c>
      <c r="AW168" s="344">
        <f>IF(VLOOKUP(AW$4,Transactions!$C$5:$M$23,7,FALSE)&gt;AR168,0,IF(IFERROR(VLOOKUP(AW$4,Transactions!$C$39:$N$42,8,FALSE),0)&gt;AR168,VLOOKUP(AW$4,Transactions!$C$5:$M$23,5,FALSE),VLOOKUP(AW$4,Transactions!$C$5:$M$23,5,FALSE)-IFERROR(VLOOKUP(AW$4,Transactions!$C$39:$N$42,5,FALSE),0)))</f>
        <v>10</v>
      </c>
      <c r="AY168" s="315">
        <f t="shared" si="235"/>
        <v>43328</v>
      </c>
      <c r="AZ168" s="88">
        <f>VLOOKUP(AY168,'Price Data'!$B$4:$AD$1048576,MATCH(BD$4,'Price Data'!$B$2:$AE$2,0),FALSE)</f>
        <v>145.72999999999999</v>
      </c>
      <c r="BA168" s="5">
        <f t="shared" si="264"/>
        <v>145.72999999999999</v>
      </c>
      <c r="BB168" s="79"/>
      <c r="BC168" s="212">
        <f>IF(BA168&gt;0,(BA168+SUM(BB$11:BB168))/AZ$6-1,"N/A")</f>
        <v>0.25737704918032778</v>
      </c>
      <c r="BD168" s="344">
        <f>IF(VLOOKUP(BD$4,Transactions!$C$5:$M$23,7,FALSE)&gt;AY168,0,IF(IFERROR(VLOOKUP(BD$4,Transactions!$C$39:$N$42,8,FALSE),0)&gt;AY168,VLOOKUP(BD$4,Transactions!$C$5:$M$23,5,FALSE),VLOOKUP(BD$4,Transactions!$C$5:$M$23,5,FALSE)-IFERROR(VLOOKUP(BD$4,Transactions!$C$39:$N$42,5,FALSE),0)))</f>
        <v>9</v>
      </c>
      <c r="BF168" s="315">
        <f t="shared" si="236"/>
        <v>43328</v>
      </c>
      <c r="BG168" s="88">
        <f>VLOOKUP(BF168,'Price Data'!$B$4:$AD$1048576,MATCH(BK$4,'Price Data'!$B$2:$AE$2,0),FALSE)</f>
        <v>61.11</v>
      </c>
      <c r="BH168" s="5">
        <f t="shared" si="265"/>
        <v>61.11</v>
      </c>
      <c r="BI168" s="79"/>
      <c r="BJ168" s="212">
        <f>IF(BH168&gt;0,(BH168+SUM(BI$11:BI168))/BG$6-1,"N/A")</f>
        <v>1.6808093994778117E-2</v>
      </c>
      <c r="BK168" s="344">
        <f>IF(VLOOKUP(BK$4,Transactions!$C$5:$M$23,7,FALSE)&gt;BF168,0,IF(IFERROR(VLOOKUP(BK$4,Transactions!$C$39:$N$42,8,FALSE),0)&gt;BF168,VLOOKUP(BK$4,Transactions!$C$5:$M$23,5,FALSE),VLOOKUP(BK$4,Transactions!$C$5:$M$23,5,FALSE)-IFERROR(VLOOKUP(BK$4,Transactions!$C$39:$N$42,5,FALSE),0)))</f>
        <v>10</v>
      </c>
      <c r="BM168" s="315">
        <f t="shared" si="237"/>
        <v>43328</v>
      </c>
      <c r="BN168" s="88">
        <f>VLOOKUP(BM168,'Price Data'!$B$4:$AD$1048576,MATCH(BR$4,'Price Data'!$B$2:$AE$2,0),FALSE)</f>
        <v>47.43</v>
      </c>
      <c r="BO168" s="5">
        <f t="shared" si="266"/>
        <v>47.43</v>
      </c>
      <c r="BP168" s="79"/>
      <c r="BQ168" s="212">
        <f>IF(BO168&gt;0,(BO168+SUM(BP$11:BP168))/BN$6-1,"N/A")</f>
        <v>-6.631455399061037E-2</v>
      </c>
      <c r="BR168" s="344">
        <f>IF(VLOOKUP(BR$4,Transactions!$C$5:$M$23,7,FALSE)&gt;BM168,0,IF(IFERROR(VLOOKUP(BR$4,Transactions!$C$39:$N$42,8,FALSE),0)&gt;BM168,VLOOKUP(BR$4,Transactions!$C$5:$M$23,5,FALSE),VLOOKUP(BR$4,Transactions!$C$5:$M$23,5,FALSE)-IFERROR(VLOOKUP(BR$4,Transactions!$C$39:$N$42,5,FALSE),0)))</f>
        <v>12</v>
      </c>
      <c r="BT168" s="315">
        <f t="shared" si="238"/>
        <v>43328</v>
      </c>
      <c r="BU168" s="88">
        <f>VLOOKUP(BT168,'Price Data'!$B$4:$AD$1048576,MATCH(BY$4,'Price Data'!$B$2:$AE$2,0),FALSE)</f>
        <v>98.24</v>
      </c>
      <c r="BV168" s="5">
        <f t="shared" si="267"/>
        <v>98.24</v>
      </c>
      <c r="BW168" s="79"/>
      <c r="BX168" s="212">
        <f>IF(BV168&gt;0,(BV168+SUM(BW$11:BW168))/BU$6-1,"N/A")</f>
        <v>9.4069754648476112E-2</v>
      </c>
      <c r="BY168" s="344">
        <f>IF(VLOOKUP(BY$4,Transactions!$C$5:$M$23,7,FALSE)&gt;BT168,0,IF(IFERROR(VLOOKUP(BY$4,Transactions!$C$39:$N$42,8,FALSE),0)&gt;BT168,VLOOKUP(BY$4,Transactions!$C$5:$M$23,5,FALSE),VLOOKUP(BY$4,Transactions!$C$5:$M$23,5,FALSE)-IFERROR(VLOOKUP(BY$4,Transactions!$C$39:$N$42,5,FALSE),0)))</f>
        <v>11</v>
      </c>
      <c r="CA168" s="315">
        <f t="shared" si="239"/>
        <v>43328</v>
      </c>
      <c r="CB168" s="88">
        <f>VLOOKUP(CA168,'Price Data'!$B$4:$AD$1048576,MATCH(CF$4,'Price Data'!$B$2:$AE$2,0),FALSE)</f>
        <v>202.48</v>
      </c>
      <c r="CC168" s="5">
        <f t="shared" si="268"/>
        <v>202.48</v>
      </c>
      <c r="CD168" s="79"/>
      <c r="CE168" s="212">
        <f>IF(CC168&gt;0,(CC168+SUM(CD$11:CD168))/CB$6-1,"N/A")</f>
        <v>-0.10863192894955598</v>
      </c>
      <c r="CF168" s="344">
        <f>IF(VLOOKUP(CF$4,Transactions!$C$5:$M$23,7,FALSE)&gt;CA168,0,IF(IFERROR(VLOOKUP(CF$4,Transactions!$C$39:$N$42,8,FALSE),0)&gt;CA168,VLOOKUP(CF$4,Transactions!$C$5:$M$23,5,FALSE),VLOOKUP(CF$4,Transactions!$C$5:$M$23,5,FALSE)-IFERROR(VLOOKUP(CF$4,Transactions!$C$39:$N$42,5,FALSE),0)))</f>
        <v>6</v>
      </c>
      <c r="CH168" s="315">
        <f t="shared" si="240"/>
        <v>43328</v>
      </c>
      <c r="CI168" s="88">
        <f>VLOOKUP(CH168,'Price Data'!$B$4:$AD$1048576,MATCH(CM$4,'Price Data'!$B$2:$AE$2,0),FALSE)</f>
        <v>85.32</v>
      </c>
      <c r="CJ168" s="5">
        <f t="shared" si="269"/>
        <v>85.32</v>
      </c>
      <c r="CK168" s="79"/>
      <c r="CL168" s="212">
        <f>IF(CJ168&gt;0,(CJ168+SUM(CK$11:CK168))/CI$6-1,"N/A")</f>
        <v>0.158924205378973</v>
      </c>
      <c r="CM168" s="344">
        <f>IF(VLOOKUP(CM$4,Transactions!$C$5:$M$23,7,FALSE)&gt;CH168,0,IF(IFERROR(VLOOKUP(CM$4,Transactions!$C$39:$N$42,8,FALSE),0)&gt;CH168,VLOOKUP(CM$4,Transactions!$C$5:$M$23,5,FALSE),VLOOKUP(CM$4,Transactions!$C$5:$M$23,5,FALSE)-IFERROR(VLOOKUP(CM$4,Transactions!$C$39:$N$42,5,FALSE),0)))</f>
        <v>19</v>
      </c>
      <c r="CO168" s="315">
        <f t="shared" si="241"/>
        <v>43328</v>
      </c>
      <c r="CP168" s="88">
        <f>VLOOKUP(CO168,'Price Data'!$B$4:$AD$1048576,MATCH(CT$4,'Price Data'!$B$2:$AE$2,0),FALSE)</f>
        <v>140.32</v>
      </c>
      <c r="CQ168" s="5">
        <f t="shared" si="270"/>
        <v>140.32</v>
      </c>
      <c r="CR168" s="79"/>
      <c r="CS168" s="212">
        <f>IF(CQ168&gt;0,(CQ168+SUM(CR$11:CR168))/CP$6-1,"N/A")</f>
        <v>0.25418298326806688</v>
      </c>
      <c r="CT168" s="344">
        <f>IF(VLOOKUP(CT$4,Transactions!$C$5:$M$23,7,FALSE)&gt;CO168,0,IF(IFERROR(VLOOKUP(CT$4,Transactions!$C$39:$N$42,8,FALSE),0)&gt;CO168,VLOOKUP(CT$4,Transactions!$C$5:$M$23,5,FALSE),VLOOKUP(CT$4,Transactions!$C$5:$M$23,5,FALSE)-IFERROR(VLOOKUP(CT$4,Transactions!$C$39:$N$42,5,FALSE),0)))</f>
        <v>7</v>
      </c>
      <c r="CV168" s="315">
        <f t="shared" si="242"/>
        <v>43328</v>
      </c>
      <c r="CW168" s="88">
        <f>VLOOKUP(CV168,'Price Data'!$B$4:$AD$1048576,MATCH(DA$4,'Price Data'!$B$2:$AE$2,0),FALSE)</f>
        <v>204.45</v>
      </c>
      <c r="CX168" s="5">
        <f t="shared" si="271"/>
        <v>204.45</v>
      </c>
      <c r="CY168" s="79"/>
      <c r="CZ168" s="212">
        <f>IF(CX168&gt;0,(CX168+SUM(CY$11:CY168))/CW$6-1,"N/A")</f>
        <v>9.1393333687735723E-2</v>
      </c>
      <c r="DA168" s="344">
        <f>IF(VLOOKUP(DA$4,Transactions!$C$5:$M$23,7,FALSE)&gt;CV168,0,IF(IFERROR(VLOOKUP(DA$4,Transactions!$C$39:$N$42,8,FALSE),0)&gt;CV168,VLOOKUP(DA$4,Transactions!$C$5:$M$23,5,FALSE),VLOOKUP(DA$4,Transactions!$C$5:$M$23,5,FALSE)-IFERROR(VLOOKUP(DA$4,Transactions!$C$39:$N$42,5,FALSE),0)))</f>
        <v>9.4038062835574934</v>
      </c>
      <c r="DC168" s="315">
        <f t="shared" si="243"/>
        <v>43328</v>
      </c>
      <c r="DD168" s="88">
        <f>VLOOKUP(DC168,'Price Data'!$B$4:$AD$1048576,MATCH(DH$4,'Price Data'!$B$2:$AE$2,0),FALSE)</f>
        <v>168.81</v>
      </c>
      <c r="DE168" s="5">
        <f t="shared" si="272"/>
        <v>168.81</v>
      </c>
      <c r="DF168" s="79"/>
      <c r="DG168" s="212">
        <f>IF(DE168&gt;0,(DE168+SUM(DF$11:DF168))/DD$6-1,"N/A")</f>
        <v>7.5368274641208988E-2</v>
      </c>
      <c r="DH168" s="344">
        <f>IF(VLOOKUP(DH$4,Transactions!$C$5:$M$23,7,FALSE)&gt;DC168,0,IF(IFERROR(VLOOKUP(DH$4,Transactions!$C$39:$N$42,8,FALSE),0)&gt;DC168,VLOOKUP(DH$4,Transactions!$C$5:$M$23,5,FALSE),VLOOKUP(DH$4,Transactions!$C$5:$M$23,5,FALSE)-IFERROR(VLOOKUP(DH$4,Transactions!$C$39:$N$42,5,FALSE),0)))</f>
        <v>17.508490526540918</v>
      </c>
      <c r="DJ168" s="315">
        <f t="shared" si="244"/>
        <v>43328</v>
      </c>
      <c r="DK168" s="88">
        <f>VLOOKUP(DJ168,'Price Data'!$B$4:$AD$1048576,MATCH(DO$4,'Price Data'!$B$2:$AE$2,0),FALSE)</f>
        <v>246.25</v>
      </c>
      <c r="DL168" s="5">
        <f t="shared" si="273"/>
        <v>246.25</v>
      </c>
      <c r="DN168" s="212">
        <f>IF(DL168&gt;0,(DL168+SUM(DM$11:DM168))/DK$6-1,"N/A")</f>
        <v>-8.3770892620946835E-3</v>
      </c>
      <c r="DO168" s="344">
        <f>IF(VLOOKUP(DO$4,Transactions!$C$5:$M$23,7,FALSE)&gt;DJ168,0,IF(IFERROR(VLOOKUP(DO$4,Transactions!$C$39:$N$42,8,FALSE),0)&gt;DJ168,VLOOKUP(DO$4,Transactions!$C$5:$M$23,5,FALSE),VLOOKUP(DO$4,Transactions!$C$5:$M$23,5,FALSE)-IFERROR(VLOOKUP(DO$4,Transactions!$C$39:$N$42,5,FALSE),0)))</f>
        <v>8</v>
      </c>
      <c r="DQ168" s="315">
        <f t="shared" si="245"/>
        <v>43328</v>
      </c>
      <c r="DR168" s="88">
        <f>VLOOKUP(DQ168,'Price Data'!$B$4:$AD$1048576,MATCH(DV$4,'Price Data'!$B$2:$AE$2,0),FALSE)</f>
        <v>107.64</v>
      </c>
      <c r="DS168" s="5">
        <f t="shared" si="274"/>
        <v>107.64</v>
      </c>
      <c r="DT168" s="79"/>
      <c r="DU168" s="212">
        <f>IF(DS168&gt;0,(DS168+SUM(DT$11:DT168))/DR$6-1,"N/A")</f>
        <v>0.26817862988075758</v>
      </c>
      <c r="DV168" s="344">
        <f>IF(VLOOKUP(DV$4,Transactions!$C$5:$M$23,7,FALSE)&gt;DQ168,0,IF(IFERROR(VLOOKUP(DV$4,Transactions!$C$39:$N$42,8,FALSE),0)&gt;DQ168,VLOOKUP(DV$4,Transactions!$C$5:$M$23,5,FALSE),VLOOKUP(DV$4,Transactions!$C$5:$M$23,5,FALSE)-IFERROR(VLOOKUP(DV$4,Transactions!$C$39:$N$42,5,FALSE),0)))</f>
        <v>10</v>
      </c>
      <c r="DX168" s="315">
        <f t="shared" si="246"/>
        <v>43328</v>
      </c>
      <c r="DY168" s="88">
        <f>VLOOKUP(DX168,'Price Data'!$B$4:$AD$1048576,MATCH(EC$4,'Price Data'!$B$2:$AE$2,0),FALSE)</f>
        <v>80.05</v>
      </c>
      <c r="DZ168" s="5">
        <f t="shared" si="275"/>
        <v>0</v>
      </c>
      <c r="EA168" s="79"/>
      <c r="EB168" s="212" t="str">
        <f>IF(DZ168&gt;0,(DZ168+SUM(EA$11:EA168))/DY$6-1,"N/A")</f>
        <v>N/A</v>
      </c>
      <c r="EC168" s="344">
        <f>IF(VLOOKUP(EC$4,Transactions!$C$5:$M$23,7,FALSE)&gt;DX168,0,IF(IFERROR(VLOOKUP(EC$4,Transactions!$C$39:$N$42,8,FALSE),0)&gt;DX168,VLOOKUP(EC$4,Transactions!$C$5:$M$23,5,FALSE),VLOOKUP(EC$4,Transactions!$C$5:$M$23,5,FALSE)-IFERROR(VLOOKUP(EC$4,Transactions!$C$39:$N$42,5,FALSE),0)))</f>
        <v>0</v>
      </c>
      <c r="EF168" s="315">
        <f t="shared" si="247"/>
        <v>43328</v>
      </c>
      <c r="EG168" s="88">
        <f>VLOOKUP(EF168,'Price Data'!$B$4:$AD$1048576,MATCH(EK$4,'Price Data'!$B$2:$AE$2,0),FALSE)</f>
        <v>10.79</v>
      </c>
      <c r="EH168" s="5">
        <f t="shared" si="276"/>
        <v>10.79</v>
      </c>
      <c r="EI168" s="79"/>
      <c r="EJ168" s="212">
        <f>IF(EH168&gt;0,(EH168+SUM(EI$11:EI168))/EG$6-1,"N/A")</f>
        <v>7.2490706319701115E-3</v>
      </c>
      <c r="EK168" s="344">
        <f>IF(VLOOKUP(EK$4,Transactions!$C$26:$M$34,7,FALSE)&gt;EF168,0,IF(IFERROR(VLOOKUP(EK$4,Transactions!$C$45:$N205,8,FALSE),0)&gt;EF168,VLOOKUP(EK$4,Transactions!$C$26:$M$34,5,FALSE),VLOOKUP(EK$4,Transactions!$C$26:$M$34,5,FALSE)-IFERROR(VLOOKUP(EK$4,Transactions!$C$45:$N$47,5,FALSE),0)))</f>
        <v>181.2267657992565</v>
      </c>
      <c r="EM168" s="315">
        <f t="shared" si="248"/>
        <v>43328</v>
      </c>
      <c r="EN168" s="88">
        <f>VLOOKUP(EM168,'Price Data'!$B$4:$AD$1048576,MATCH(ER$4,'Price Data'!$B$2:$AE$2,0),FALSE)</f>
        <v>85.94</v>
      </c>
      <c r="EO168" s="5">
        <f t="shared" si="277"/>
        <v>85.94</v>
      </c>
      <c r="EP168" s="79"/>
      <c r="EQ168" s="212">
        <f>IF(EO168&gt;0,(EO168+SUM(EP$11:EP168))/EN$6-1,"N/A")</f>
        <v>9.9014439605775717E-3</v>
      </c>
      <c r="ER168" s="344">
        <f>IF(VLOOKUP(ER$4,Transactions!$C$26:$M$34,7,FALSE)&gt;EM168,0,IF(IFERROR(VLOOKUP(ER$4,Transactions!$C$45:$N205,8,FALSE),0)&gt;EM168,VLOOKUP(ER$4,Transactions!$C$26:$M$34,5,FALSE),VLOOKUP(ER$4,Transactions!$C$26:$M$34,5,FALSE)-IFERROR(VLOOKUP(ER$4,Transactions!$C$45:$N$47,5,FALSE),0)))</f>
        <v>0</v>
      </c>
      <c r="ET168" s="315">
        <f t="shared" si="249"/>
        <v>43328</v>
      </c>
      <c r="EU168" s="88">
        <f>VLOOKUP(ET168,'Price Data'!$B$4:$AD$1048576,MATCH(EY$4,'Price Data'!$B$2:$AE$2,0),FALSE)</f>
        <v>84.11</v>
      </c>
      <c r="EV168" s="5">
        <f t="shared" si="278"/>
        <v>84.11</v>
      </c>
      <c r="EW168" s="79"/>
      <c r="EX168" s="212">
        <f>IF(EV168&gt;0,(EV168+SUM(EW$11:EW168))/EU$6-1,"N/A")</f>
        <v>-2.0997825838196649E-2</v>
      </c>
      <c r="EY168" s="344">
        <f>IF(VLOOKUP(EY$4,Transactions!$C$26:$M$34,7,FALSE)&gt;ET168,0,IF(IFERROR(VLOOKUP(EY$4,Transactions!$C$45:$N205,8,FALSE),0)&gt;ET168,VLOOKUP(EY$4,Transactions!$C$26:$M$34,5,FALSE),VLOOKUP(EY$4,Transactions!$C$26:$M$34,5,FALSE)-IFERROR(VLOOKUP(EY$4,Transactions!$C$45:$N$47,5,FALSE),0)))</f>
        <v>12.608879734523402</v>
      </c>
      <c r="FA168" s="315">
        <f t="shared" si="250"/>
        <v>43328</v>
      </c>
      <c r="FB168" s="88">
        <f>VLOOKUP(FA168,'Price Data'!$B$4:$AD$1048576,MATCH(FF$4,'Price Data'!$B$2:$AE$2,0),FALSE)</f>
        <v>50.07</v>
      </c>
      <c r="FC168" s="5">
        <f t="shared" si="279"/>
        <v>50.07</v>
      </c>
      <c r="FD168" s="79"/>
      <c r="FE168" s="212">
        <f>IF(FC168&gt;0,(FC168+SUM(FD$11:FD168))/FB$6-1,"N/A")</f>
        <v>-1.0356933879461794E-2</v>
      </c>
      <c r="FF168" s="344">
        <f>IF(VLOOKUP(FF$4,Transactions!$C$26:$M$34,7,FALSE)&gt;FA168,0,IF(IFERROR(VLOOKUP(FF$4,Transactions!$C$45:$N205,8,FALSE),0)&gt;FA168,VLOOKUP(FF$4,Transactions!$C$26:$M$34,5,FALSE),VLOOKUP(FF$4,Transactions!$C$26:$M$34,5,FALSE)-IFERROR(VLOOKUP(FF$4,Transactions!$C$45:$N$47,5,FALSE),0)))</f>
        <v>20.356738833625901</v>
      </c>
      <c r="FH168" s="315">
        <f t="shared" si="251"/>
        <v>43328</v>
      </c>
      <c r="FI168" s="88">
        <f>VLOOKUP(FH168,'Price Data'!$B$4:$AD$1048576,MATCH(FM$4,'Price Data'!$B$2:$AE$2,0),FALSE)</f>
        <v>24.06</v>
      </c>
      <c r="FJ168" s="5">
        <f t="shared" si="280"/>
        <v>24.06</v>
      </c>
      <c r="FK168" s="79"/>
      <c r="FL168" s="212">
        <f>IF(FJ168&gt;0,(FJ168+SUM(FK$11:FK168))/FI$6-1,"N/A")</f>
        <v>1.4373716632443134E-3</v>
      </c>
      <c r="FM168" s="344">
        <f>IF(VLOOKUP(FM$4,Transactions!$C$26:$M$34,7,FALSE)&gt;FH168,0,IF(IFERROR(VLOOKUP(FM$4,Transactions!$C$45:$N205,8,FALSE),0)&gt;FH168,VLOOKUP(FM$4,Transactions!$C$26:$M$34,5,FALSE),VLOOKUP(FM$4,Transactions!$C$26:$M$34,5,FALSE)-IFERROR(VLOOKUP(FM$4,Transactions!$C$45:$N$47,5,FALSE),0)))</f>
        <v>64.516221765913755</v>
      </c>
      <c r="FO168" s="315">
        <f t="shared" si="252"/>
        <v>43328</v>
      </c>
      <c r="FP168" s="88">
        <f>VLOOKUP(FO168,'Price Data'!$B$4:$AD$1048576,MATCH(FT$4,'Price Data'!$B$2:$AE$2,0),FALSE)</f>
        <v>102.46</v>
      </c>
      <c r="FQ168" s="5">
        <f t="shared" si="281"/>
        <v>102.46</v>
      </c>
      <c r="FR168" s="79"/>
      <c r="FS168" s="212">
        <f>IF(FQ168&gt;0,(FQ168+SUM(FR$11:FR168))/FP$6-1,"N/A")</f>
        <v>-1.9181585677749413E-2</v>
      </c>
      <c r="FT168" s="344">
        <f>IF(VLOOKUP(FT$4,Transactions!$C$26:$M$34,7,FALSE)&gt;FO168,0,IF(IFERROR(VLOOKUP(FT$4,Transactions!$C$45:$N205,8,FALSE),0)&gt;FO168,VLOOKUP(FT$4,Transactions!$C$26:$M$34,5,FALSE),VLOOKUP(FT$4,Transactions!$C$26:$M$34,5,FALSE)-IFERROR(VLOOKUP(FT$4,Transactions!$C$45:$N$47,5,FALSE),0)))</f>
        <v>4.6685611442644692</v>
      </c>
      <c r="FV168" s="315">
        <f t="shared" si="253"/>
        <v>43328</v>
      </c>
      <c r="FW168" s="88">
        <f>VLOOKUP(FV168,'Price Data'!$B$4:$AD$1048576,MATCH(GA$4,'Price Data'!$B$2:$AE$2,0),FALSE)</f>
        <v>106.59</v>
      </c>
      <c r="FX168" s="5">
        <f t="shared" si="282"/>
        <v>0</v>
      </c>
      <c r="FY168" s="79"/>
      <c r="FZ168" s="212" t="str">
        <f>IF(FX168&gt;0,(FX168+SUM(FY$11:FY168))/FW$6-1,"N/A")</f>
        <v>N/A</v>
      </c>
      <c r="GA168" s="344">
        <f>IF(VLOOKUP(GA$4,Transactions!$C$26:$M$34,7,FALSE)&gt;FV168,0,IF(IFERROR(VLOOKUP(GA$4,Transactions!$C$45:$N205,8,FALSE),0)&gt;FV168,VLOOKUP(GA$4,Transactions!$C$26:$M$34,5,FALSE),VLOOKUP(GA$4,Transactions!$C$26:$M$34,5,FALSE)-IFERROR(VLOOKUP(GA$4,Transactions!$C$45:$N$47,5,FALSE),0)))</f>
        <v>0</v>
      </c>
      <c r="GD168" s="315">
        <f t="shared" si="254"/>
        <v>43328</v>
      </c>
      <c r="GE168" s="88">
        <f>VLOOKUP(GD168,'Price Data'!$B$4:$AD$1048576,MATCH(GI$4,'Price Data'!$B$2:$AE$2,0),FALSE)</f>
        <v>1686.931</v>
      </c>
      <c r="GF168" s="5">
        <f t="shared" si="283"/>
        <v>1686.931</v>
      </c>
      <c r="GH168" s="212">
        <f>IF(GF168&gt;0,(GF168+SUM(GG$11:GG168))/GE$6-1,"N/A")</f>
        <v>6.5809308996253479E-2</v>
      </c>
      <c r="GI168" s="374">
        <v>0.5</v>
      </c>
      <c r="GK168" s="315">
        <f t="shared" si="255"/>
        <v>43328</v>
      </c>
      <c r="GL168" s="88">
        <f>VLOOKUP(GK168,'Price Data'!$B$4:$AD$1048576,MATCH(GP$4,'Price Data'!$B$2:$AE$2,0),FALSE)</f>
        <v>2131.0500000000002</v>
      </c>
      <c r="GM168" s="5">
        <f t="shared" si="226"/>
        <v>2131.0500000000002</v>
      </c>
      <c r="GN168" s="79"/>
      <c r="GO168" s="212">
        <f>IF(GM168&gt;0,(GM168+SUM(GN$11:GN168))/GL$6-1,"N/A")</f>
        <v>1.3121300720245532E-2</v>
      </c>
      <c r="GP168" s="374">
        <v>0.2</v>
      </c>
      <c r="GR168" s="315">
        <f t="shared" si="256"/>
        <v>43328</v>
      </c>
      <c r="GS168" s="88">
        <f>VLOOKUP(GR168,'Price Data'!$B$4:$AD$1048576,MATCH(GW$4,'Price Data'!$B$2:$AE$2,0),FALSE)</f>
        <v>2023.51</v>
      </c>
      <c r="GT168" s="5">
        <f t="shared" si="284"/>
        <v>2023.51</v>
      </c>
      <c r="GV168" s="212">
        <f>IF(GT168&gt;0,(GT168+SUM(GU$11:GU168))/GS$6-1,"N/A")</f>
        <v>-1.1171000356729133E-2</v>
      </c>
      <c r="GW168" s="374">
        <v>0.3</v>
      </c>
    </row>
    <row r="169" spans="1:205" x14ac:dyDescent="0.25">
      <c r="A169">
        <v>159</v>
      </c>
      <c r="B169" s="315">
        <f>'Price Data'!B163</f>
        <v>43329</v>
      </c>
      <c r="C169" s="200">
        <f t="shared" si="257"/>
        <v>22121.775591876005</v>
      </c>
      <c r="D169" s="200">
        <f t="shared" si="227"/>
        <v>0</v>
      </c>
      <c r="E169" s="200">
        <f t="shared" si="258"/>
        <v>6067.9882143705518</v>
      </c>
      <c r="F169" s="200">
        <f t="shared" si="228"/>
        <v>0</v>
      </c>
      <c r="I169" s="315">
        <f t="shared" si="229"/>
        <v>43329</v>
      </c>
      <c r="J169" s="88">
        <f>VLOOKUP(I169,'Price Data'!$B$4:$AD$1048576,MATCH(N$4,'Price Data'!$B$2:$AE$2,0),FALSE)</f>
        <v>73.680000000000007</v>
      </c>
      <c r="K169" s="5">
        <f t="shared" si="225"/>
        <v>73.680000000000007</v>
      </c>
      <c r="M169" s="212">
        <f>IF(K169&gt;0,(K169+SUM(L$11:L169))/J$6-1,"N/A")</f>
        <v>0.108136561889006</v>
      </c>
      <c r="N169" s="344">
        <f>IF(VLOOKUP(N$4,Transactions!$C$5:$M$23,7,FALSE)&gt;I169,0,IF(IFERROR(VLOOKUP(N$4,Transactions!$C$39:$N$42,8,FALSE),0)&gt;I169,VLOOKUP(N$4,Transactions!$C$5:$M$23,5,FALSE),VLOOKUP(N$4,Transactions!$C$5:$M$23,5,FALSE)-IFERROR(VLOOKUP(N$4,Transactions!$C$39:$N$42,5,FALSE),0)))</f>
        <v>10</v>
      </c>
      <c r="P169" s="315">
        <f t="shared" si="230"/>
        <v>43329</v>
      </c>
      <c r="Q169" s="88">
        <f>VLOOKUP(P169,'Price Data'!$B$4:$AD$1048576,MATCH(U$4,'Price Data'!$B$2:$AE$2,0),FALSE)</f>
        <v>58.43</v>
      </c>
      <c r="R169" s="5">
        <f t="shared" si="259"/>
        <v>58.43</v>
      </c>
      <c r="T169" s="212">
        <f>IF(R169&gt;0,(R169+SUM(S$11:S169))/Q$6-1,"N/A")</f>
        <v>3.4537444933920636E-2</v>
      </c>
      <c r="U169" s="344">
        <f>IF(VLOOKUP(U$4,Transactions!$C$5:$M$23,7,FALSE)&gt;P169,0,IF(IFERROR(VLOOKUP(U$4,Transactions!$C$39:$N$42,8,FALSE),0)&gt;P169,VLOOKUP(U$4,Transactions!$C$5:$M$23,5,FALSE),VLOOKUP(U$4,Transactions!$C$5:$M$23,5,FALSE)-IFERROR(VLOOKUP(U$4,Transactions!$C$39:$N$42,5,FALSE),0)))</f>
        <v>20</v>
      </c>
      <c r="W169" s="315">
        <f t="shared" si="231"/>
        <v>43329</v>
      </c>
      <c r="X169" s="88">
        <f>VLOOKUP(W169,'Price Data'!$B$4:$AD$1048576,MATCH(AB$4,'Price Data'!$B$2:$AE$2,0),FALSE)</f>
        <v>112.48</v>
      </c>
      <c r="Y169" s="5">
        <f t="shared" si="260"/>
        <v>112.48</v>
      </c>
      <c r="Z169" s="79"/>
      <c r="AA169" s="212">
        <f>IF(Y169&gt;0,(Y169+SUM(Z$11:Z169))/X$6-1,"N/A")</f>
        <v>0.12409483186191861</v>
      </c>
      <c r="AB169" s="344">
        <f>IF(VLOOKUP(AB$4,Transactions!$C$5:$M$23,7,FALSE)&gt;W169,0,IF(IFERROR(VLOOKUP(AB$4,Transactions!$C$39:$N$42,8,FALSE),0)&gt;W169,VLOOKUP(AB$4,Transactions!$C$5:$M$23,5,FALSE),VLOOKUP(AB$4,Transactions!$C$5:$M$23,5,FALSE)-IFERROR(VLOOKUP(AB$4,Transactions!$C$39:$N$42,5,FALSE),0)))</f>
        <v>12</v>
      </c>
      <c r="AD169" s="315">
        <f t="shared" si="232"/>
        <v>43329</v>
      </c>
      <c r="AE169" s="88">
        <f>VLOOKUP(AD169,'Price Data'!$B$4:$AD$1048576,MATCH(AI$4,'Price Data'!$B$2:$AE$2,0),FALSE)</f>
        <v>62.4</v>
      </c>
      <c r="AF169" s="5">
        <f t="shared" si="261"/>
        <v>62.4</v>
      </c>
      <c r="AG169" s="79"/>
      <c r="AH169" s="212">
        <f>IF(AF169&gt;0,(AF169+SUM(AG$11:AG169))/AE$6-1,"N/A")</f>
        <v>-0.14027149321266985</v>
      </c>
      <c r="AI169" s="344">
        <f>IF(VLOOKUP(AI$4,Transactions!$C$5:$M$23,7,FALSE)&gt;AD169,0,IF(IFERROR(VLOOKUP(AI$4,Transactions!$C$39:$N$42,8,FALSE),0)&gt;AD169,VLOOKUP(AI$4,Transactions!$C$5:$M$23,5,FALSE),VLOOKUP(AI$4,Transactions!$C$5:$M$23,5,FALSE)-IFERROR(VLOOKUP(AI$4,Transactions!$C$39:$N$42,5,FALSE),0)))</f>
        <v>16</v>
      </c>
      <c r="AK169" s="315">
        <f t="shared" si="233"/>
        <v>43329</v>
      </c>
      <c r="AL169" s="88">
        <f>VLOOKUP(AK169,'Price Data'!$B$4:$AD$1048576,MATCH(AP$4,'Price Data'!$B$2:$AE$2,0),FALSE)</f>
        <v>524.91999999999996</v>
      </c>
      <c r="AM169" s="5">
        <f t="shared" si="262"/>
        <v>524.91999999999996</v>
      </c>
      <c r="AN169" s="79"/>
      <c r="AO169" s="212">
        <f>IF(AM169&gt;0,(AM169+SUM(AN$11:AN169))/AL$6-1,"N/A")</f>
        <v>0.25922372019382989</v>
      </c>
      <c r="AP169" s="344">
        <f>IF(VLOOKUP(AP$4,Transactions!$C$5:$M$23,7,FALSE)&gt;AK169,0,IF(IFERROR(VLOOKUP(AP$4,Transactions!$C$39:$N$42,8,FALSE),0)&gt;AK169,VLOOKUP(AP$4,Transactions!$C$5:$M$23,5,FALSE),VLOOKUP(AP$4,Transactions!$C$5:$M$23,5,FALSE)-IFERROR(VLOOKUP(AP$4,Transactions!$C$39:$N$42,5,FALSE),0)))</f>
        <v>3</v>
      </c>
      <c r="AR169" s="315">
        <f t="shared" si="234"/>
        <v>43329</v>
      </c>
      <c r="AS169" s="88">
        <f>VLOOKUP(AR169,'Price Data'!$B$4:$AD$1048576,MATCH(AW$4,'Price Data'!$B$2:$AE$2,0),FALSE)</f>
        <v>98.81</v>
      </c>
      <c r="AT169" s="5">
        <f t="shared" si="263"/>
        <v>98.81</v>
      </c>
      <c r="AU169" s="79"/>
      <c r="AV169" s="212">
        <f>IF(AT169&gt;0,(AT169+SUM(AU$11:AU169))/AS$6-1,"N/A")</f>
        <v>6.2552742616033719E-2</v>
      </c>
      <c r="AW169" s="344">
        <f>IF(VLOOKUP(AW$4,Transactions!$C$5:$M$23,7,FALSE)&gt;AR169,0,IF(IFERROR(VLOOKUP(AW$4,Transactions!$C$39:$N$42,8,FALSE),0)&gt;AR169,VLOOKUP(AW$4,Transactions!$C$5:$M$23,5,FALSE),VLOOKUP(AW$4,Transactions!$C$5:$M$23,5,FALSE)-IFERROR(VLOOKUP(AW$4,Transactions!$C$39:$N$42,5,FALSE),0)))</f>
        <v>10</v>
      </c>
      <c r="AY169" s="315">
        <f t="shared" si="235"/>
        <v>43329</v>
      </c>
      <c r="AZ169" s="88">
        <f>VLOOKUP(AY169,'Price Data'!$B$4:$AD$1048576,MATCH(BD$4,'Price Data'!$B$2:$AE$2,0),FALSE)</f>
        <v>145.02000000000001</v>
      </c>
      <c r="BA169" s="5">
        <f t="shared" si="264"/>
        <v>145.02000000000001</v>
      </c>
      <c r="BB169" s="79"/>
      <c r="BC169" s="212">
        <f>IF(BA169&gt;0,(BA169+SUM(BB$11:BB169))/AZ$6-1,"N/A")</f>
        <v>0.25125107851596207</v>
      </c>
      <c r="BD169" s="344">
        <f>IF(VLOOKUP(BD$4,Transactions!$C$5:$M$23,7,FALSE)&gt;AY169,0,IF(IFERROR(VLOOKUP(BD$4,Transactions!$C$39:$N$42,8,FALSE),0)&gt;AY169,VLOOKUP(BD$4,Transactions!$C$5:$M$23,5,FALSE),VLOOKUP(BD$4,Transactions!$C$5:$M$23,5,FALSE)-IFERROR(VLOOKUP(BD$4,Transactions!$C$39:$N$42,5,FALSE),0)))</f>
        <v>9</v>
      </c>
      <c r="BF169" s="315">
        <f t="shared" si="236"/>
        <v>43329</v>
      </c>
      <c r="BG169" s="88">
        <f>VLOOKUP(BF169,'Price Data'!$B$4:$AD$1048576,MATCH(BK$4,'Price Data'!$B$2:$AE$2,0),FALSE)</f>
        <v>60.89</v>
      </c>
      <c r="BH169" s="5">
        <f t="shared" si="265"/>
        <v>60.89</v>
      </c>
      <c r="BI169" s="79"/>
      <c r="BJ169" s="212">
        <f>IF(BH169&gt;0,(BH169+SUM(BI$11:BI169))/BG$6-1,"N/A")</f>
        <v>1.321801566579639E-2</v>
      </c>
      <c r="BK169" s="344">
        <f>IF(VLOOKUP(BK$4,Transactions!$C$5:$M$23,7,FALSE)&gt;BF169,0,IF(IFERROR(VLOOKUP(BK$4,Transactions!$C$39:$N$42,8,FALSE),0)&gt;BF169,VLOOKUP(BK$4,Transactions!$C$5:$M$23,5,FALSE),VLOOKUP(BK$4,Transactions!$C$5:$M$23,5,FALSE)-IFERROR(VLOOKUP(BK$4,Transactions!$C$39:$N$42,5,FALSE),0)))</f>
        <v>10</v>
      </c>
      <c r="BM169" s="315">
        <f t="shared" si="237"/>
        <v>43329</v>
      </c>
      <c r="BN169" s="88">
        <f>VLOOKUP(BM169,'Price Data'!$B$4:$AD$1048576,MATCH(BR$4,'Price Data'!$B$2:$AE$2,0),FALSE)</f>
        <v>43.77</v>
      </c>
      <c r="BO169" s="5">
        <f t="shared" si="266"/>
        <v>43.77</v>
      </c>
      <c r="BP169" s="79"/>
      <c r="BQ169" s="212">
        <f>IF(BO169&gt;0,(BO169+SUM(BP$11:BP169))/BN$6-1,"N/A")</f>
        <v>-0.13791079812206564</v>
      </c>
      <c r="BR169" s="344">
        <f>IF(VLOOKUP(BR$4,Transactions!$C$5:$M$23,7,FALSE)&gt;BM169,0,IF(IFERROR(VLOOKUP(BR$4,Transactions!$C$39:$N$42,8,FALSE),0)&gt;BM169,VLOOKUP(BR$4,Transactions!$C$5:$M$23,5,FALSE),VLOOKUP(BR$4,Transactions!$C$5:$M$23,5,FALSE)-IFERROR(VLOOKUP(BR$4,Transactions!$C$39:$N$42,5,FALSE),0)))</f>
        <v>12</v>
      </c>
      <c r="BT169" s="315">
        <f t="shared" si="238"/>
        <v>43329</v>
      </c>
      <c r="BU169" s="88">
        <f>VLOOKUP(BT169,'Price Data'!$B$4:$AD$1048576,MATCH(BY$4,'Price Data'!$B$2:$AE$2,0),FALSE)</f>
        <v>98.53</v>
      </c>
      <c r="BV169" s="5">
        <f t="shared" si="267"/>
        <v>98.53</v>
      </c>
      <c r="BW169" s="79"/>
      <c r="BX169" s="212">
        <f>IF(BV169&gt;0,(BV169+SUM(BW$11:BW169))/BU$6-1,"N/A")</f>
        <v>9.7260424689184832E-2</v>
      </c>
      <c r="BY169" s="344">
        <f>IF(VLOOKUP(BY$4,Transactions!$C$5:$M$23,7,FALSE)&gt;BT169,0,IF(IFERROR(VLOOKUP(BY$4,Transactions!$C$39:$N$42,8,FALSE),0)&gt;BT169,VLOOKUP(BY$4,Transactions!$C$5:$M$23,5,FALSE),VLOOKUP(BY$4,Transactions!$C$5:$M$23,5,FALSE)-IFERROR(VLOOKUP(BY$4,Transactions!$C$39:$N$42,5,FALSE),0)))</f>
        <v>11</v>
      </c>
      <c r="CA169" s="315">
        <f t="shared" si="239"/>
        <v>43329</v>
      </c>
      <c r="CB169" s="88">
        <f>VLOOKUP(CA169,'Price Data'!$B$4:$AD$1048576,MATCH(CF$4,'Price Data'!$B$2:$AE$2,0),FALSE)</f>
        <v>203.93</v>
      </c>
      <c r="CC169" s="5">
        <f t="shared" si="268"/>
        <v>203.93</v>
      </c>
      <c r="CD169" s="79"/>
      <c r="CE169" s="212">
        <f>IF(CC169&gt;0,(CC169+SUM(CD$11:CD169))/CB$6-1,"N/A")</f>
        <v>-0.10228813930087066</v>
      </c>
      <c r="CF169" s="344">
        <f>IF(VLOOKUP(CF$4,Transactions!$C$5:$M$23,7,FALSE)&gt;CA169,0,IF(IFERROR(VLOOKUP(CF$4,Transactions!$C$39:$N$42,8,FALSE),0)&gt;CA169,VLOOKUP(CF$4,Transactions!$C$5:$M$23,5,FALSE),VLOOKUP(CF$4,Transactions!$C$5:$M$23,5,FALSE)-IFERROR(VLOOKUP(CF$4,Transactions!$C$39:$N$42,5,FALSE),0)))</f>
        <v>6</v>
      </c>
      <c r="CH169" s="315">
        <f t="shared" si="240"/>
        <v>43329</v>
      </c>
      <c r="CI169" s="88">
        <f>VLOOKUP(CH169,'Price Data'!$B$4:$AD$1048576,MATCH(CM$4,'Price Data'!$B$2:$AE$2,0),FALSE)</f>
        <v>85.45</v>
      </c>
      <c r="CJ169" s="5">
        <f t="shared" si="269"/>
        <v>85.45</v>
      </c>
      <c r="CK169" s="79"/>
      <c r="CL169" s="212">
        <f>IF(CJ169&gt;0,(CJ169+SUM(CK$11:CK169))/CI$6-1,"N/A")</f>
        <v>0.16069002988318393</v>
      </c>
      <c r="CM169" s="344">
        <f>IF(VLOOKUP(CM$4,Transactions!$C$5:$M$23,7,FALSE)&gt;CH169,0,IF(IFERROR(VLOOKUP(CM$4,Transactions!$C$39:$N$42,8,FALSE),0)&gt;CH169,VLOOKUP(CM$4,Transactions!$C$5:$M$23,5,FALSE),VLOOKUP(CM$4,Transactions!$C$5:$M$23,5,FALSE)-IFERROR(VLOOKUP(CM$4,Transactions!$C$39:$N$42,5,FALSE),0)))</f>
        <v>19</v>
      </c>
      <c r="CO169" s="315">
        <f t="shared" si="241"/>
        <v>43329</v>
      </c>
      <c r="CP169" s="88">
        <f>VLOOKUP(CO169,'Price Data'!$B$4:$AD$1048576,MATCH(CT$4,'Price Data'!$B$2:$AE$2,0),FALSE)</f>
        <v>140.72</v>
      </c>
      <c r="CQ169" s="5">
        <f t="shared" si="270"/>
        <v>140.72</v>
      </c>
      <c r="CR169" s="79"/>
      <c r="CS169" s="212">
        <f>IF(CQ169&gt;0,(CQ169+SUM(CR$11:CR169))/CP$6-1,"N/A")</f>
        <v>0.25774296902812388</v>
      </c>
      <c r="CT169" s="344">
        <f>IF(VLOOKUP(CT$4,Transactions!$C$5:$M$23,7,FALSE)&gt;CO169,0,IF(IFERROR(VLOOKUP(CT$4,Transactions!$C$39:$N$42,8,FALSE),0)&gt;CO169,VLOOKUP(CT$4,Transactions!$C$5:$M$23,5,FALSE),VLOOKUP(CT$4,Transactions!$C$5:$M$23,5,FALSE)-IFERROR(VLOOKUP(CT$4,Transactions!$C$39:$N$42,5,FALSE),0)))</f>
        <v>7</v>
      </c>
      <c r="CV169" s="315">
        <f t="shared" si="242"/>
        <v>43329</v>
      </c>
      <c r="CW169" s="88">
        <f>VLOOKUP(CV169,'Price Data'!$B$4:$AD$1048576,MATCH(DA$4,'Price Data'!$B$2:$AE$2,0),FALSE)</f>
        <v>205.55</v>
      </c>
      <c r="CX169" s="5">
        <f t="shared" si="271"/>
        <v>205.55</v>
      </c>
      <c r="CY169" s="79"/>
      <c r="CZ169" s="212">
        <f>IF(CX169&gt;0,(CX169+SUM(CY$11:CY169))/CW$6-1,"N/A")</f>
        <v>9.7240976024666415E-2</v>
      </c>
      <c r="DA169" s="344">
        <f>IF(VLOOKUP(DA$4,Transactions!$C$5:$M$23,7,FALSE)&gt;CV169,0,IF(IFERROR(VLOOKUP(DA$4,Transactions!$C$39:$N$42,8,FALSE),0)&gt;CV169,VLOOKUP(DA$4,Transactions!$C$5:$M$23,5,FALSE),VLOOKUP(DA$4,Transactions!$C$5:$M$23,5,FALSE)-IFERROR(VLOOKUP(DA$4,Transactions!$C$39:$N$42,5,FALSE),0)))</f>
        <v>9.4038062835574934</v>
      </c>
      <c r="DC169" s="315">
        <f t="shared" si="243"/>
        <v>43329</v>
      </c>
      <c r="DD169" s="88">
        <f>VLOOKUP(DC169,'Price Data'!$B$4:$AD$1048576,MATCH(DH$4,'Price Data'!$B$2:$AE$2,0),FALSE)</f>
        <v>169.39</v>
      </c>
      <c r="DE169" s="5">
        <f t="shared" si="272"/>
        <v>169.39</v>
      </c>
      <c r="DF169" s="79"/>
      <c r="DG169" s="212">
        <f>IF(DE169&gt;0,(DE169+SUM(DF$11:DF169))/DD$6-1,"N/A")</f>
        <v>7.9035215274704473E-2</v>
      </c>
      <c r="DH169" s="344">
        <f>IF(VLOOKUP(DH$4,Transactions!$C$5:$M$23,7,FALSE)&gt;DC169,0,IF(IFERROR(VLOOKUP(DH$4,Transactions!$C$39:$N$42,8,FALSE),0)&gt;DC169,VLOOKUP(DH$4,Transactions!$C$5:$M$23,5,FALSE),VLOOKUP(DH$4,Transactions!$C$5:$M$23,5,FALSE)-IFERROR(VLOOKUP(DH$4,Transactions!$C$39:$N$42,5,FALSE),0)))</f>
        <v>17.508490526540918</v>
      </c>
      <c r="DJ169" s="315">
        <f t="shared" si="244"/>
        <v>43329</v>
      </c>
      <c r="DK169" s="88">
        <f>VLOOKUP(DJ169,'Price Data'!$B$4:$AD$1048576,MATCH(DO$4,'Price Data'!$B$2:$AE$2,0),FALSE)</f>
        <v>246.94</v>
      </c>
      <c r="DL169" s="5">
        <f t="shared" si="273"/>
        <v>246.94</v>
      </c>
      <c r="DN169" s="212">
        <f>IF(DL169&gt;0,(DL169+SUM(DM$11:DM169))/DK$6-1,"N/A")</f>
        <v>-5.6114473525993303E-3</v>
      </c>
      <c r="DO169" s="344">
        <f>IF(VLOOKUP(DO$4,Transactions!$C$5:$M$23,7,FALSE)&gt;DJ169,0,IF(IFERROR(VLOOKUP(DO$4,Transactions!$C$39:$N$42,8,FALSE),0)&gt;DJ169,VLOOKUP(DO$4,Transactions!$C$5:$M$23,5,FALSE),VLOOKUP(DO$4,Transactions!$C$5:$M$23,5,FALSE)-IFERROR(VLOOKUP(DO$4,Transactions!$C$39:$N$42,5,FALSE),0)))</f>
        <v>8</v>
      </c>
      <c r="DQ169" s="315">
        <f t="shared" si="245"/>
        <v>43329</v>
      </c>
      <c r="DR169" s="88">
        <f>VLOOKUP(DQ169,'Price Data'!$B$4:$AD$1048576,MATCH(DV$4,'Price Data'!$B$2:$AE$2,0),FALSE)</f>
        <v>107.58</v>
      </c>
      <c r="DS169" s="5">
        <f t="shared" si="274"/>
        <v>107.58</v>
      </c>
      <c r="DT169" s="79"/>
      <c r="DU169" s="212">
        <f>IF(DS169&gt;0,(DS169+SUM(DT$11:DT169))/DR$6-1,"N/A")</f>
        <v>0.26747720364741645</v>
      </c>
      <c r="DV169" s="344">
        <f>IF(VLOOKUP(DV$4,Transactions!$C$5:$M$23,7,FALSE)&gt;DQ169,0,IF(IFERROR(VLOOKUP(DV$4,Transactions!$C$39:$N$42,8,FALSE),0)&gt;DQ169,VLOOKUP(DV$4,Transactions!$C$5:$M$23,5,FALSE),VLOOKUP(DV$4,Transactions!$C$5:$M$23,5,FALSE)-IFERROR(VLOOKUP(DV$4,Transactions!$C$39:$N$42,5,FALSE),0)))</f>
        <v>10</v>
      </c>
      <c r="DX169" s="315">
        <f t="shared" si="246"/>
        <v>43329</v>
      </c>
      <c r="DY169" s="88">
        <f>VLOOKUP(DX169,'Price Data'!$B$4:$AD$1048576,MATCH(EC$4,'Price Data'!$B$2:$AE$2,0),FALSE)</f>
        <v>79.75</v>
      </c>
      <c r="DZ169" s="5">
        <f t="shared" si="275"/>
        <v>0</v>
      </c>
      <c r="EA169" s="79"/>
      <c r="EB169" s="212" t="str">
        <f>IF(DZ169&gt;0,(DZ169+SUM(EA$11:EA169))/DY$6-1,"N/A")</f>
        <v>N/A</v>
      </c>
      <c r="EC169" s="344">
        <f>IF(VLOOKUP(EC$4,Transactions!$C$5:$M$23,7,FALSE)&gt;DX169,0,IF(IFERROR(VLOOKUP(EC$4,Transactions!$C$39:$N$42,8,FALSE),0)&gt;DX169,VLOOKUP(EC$4,Transactions!$C$5:$M$23,5,FALSE),VLOOKUP(EC$4,Transactions!$C$5:$M$23,5,FALSE)-IFERROR(VLOOKUP(EC$4,Transactions!$C$39:$N$42,5,FALSE),0)))</f>
        <v>0</v>
      </c>
      <c r="EF169" s="315">
        <f t="shared" si="247"/>
        <v>43329</v>
      </c>
      <c r="EG169" s="88">
        <f>VLOOKUP(EF169,'Price Data'!$B$4:$AD$1048576,MATCH(EK$4,'Price Data'!$B$2:$AE$2,0),FALSE)</f>
        <v>10.79</v>
      </c>
      <c r="EH169" s="5">
        <f t="shared" si="276"/>
        <v>10.79</v>
      </c>
      <c r="EI169" s="79"/>
      <c r="EJ169" s="212">
        <f>IF(EH169&gt;0,(EH169+SUM(EI$11:EI169))/EG$6-1,"N/A")</f>
        <v>7.2490706319701115E-3</v>
      </c>
      <c r="EK169" s="344">
        <f>IF(VLOOKUP(EK$4,Transactions!$C$26:$M$34,7,FALSE)&gt;EF169,0,IF(IFERROR(VLOOKUP(EK$4,Transactions!$C$45:$N206,8,FALSE),0)&gt;EF169,VLOOKUP(EK$4,Transactions!$C$26:$M$34,5,FALSE),VLOOKUP(EK$4,Transactions!$C$26:$M$34,5,FALSE)-IFERROR(VLOOKUP(EK$4,Transactions!$C$45:$N$47,5,FALSE),0)))</f>
        <v>181.2267657992565</v>
      </c>
      <c r="EM169" s="315">
        <f t="shared" si="248"/>
        <v>43329</v>
      </c>
      <c r="EN169" s="88">
        <f>VLOOKUP(EM169,'Price Data'!$B$4:$AD$1048576,MATCH(ER$4,'Price Data'!$B$2:$AE$2,0),FALSE)</f>
        <v>86.04</v>
      </c>
      <c r="EO169" s="5">
        <f t="shared" si="277"/>
        <v>86.04</v>
      </c>
      <c r="EP169" s="79"/>
      <c r="EQ169" s="212">
        <f>IF(EO169&gt;0,(EO169+SUM(EP$11:EP169))/EN$6-1,"N/A")</f>
        <v>1.1047444418977648E-2</v>
      </c>
      <c r="ER169" s="344">
        <f>IF(VLOOKUP(ER$4,Transactions!$C$26:$M$34,7,FALSE)&gt;EM169,0,IF(IFERROR(VLOOKUP(ER$4,Transactions!$C$45:$N206,8,FALSE),0)&gt;EM169,VLOOKUP(ER$4,Transactions!$C$26:$M$34,5,FALSE),VLOOKUP(ER$4,Transactions!$C$26:$M$34,5,FALSE)-IFERROR(VLOOKUP(ER$4,Transactions!$C$45:$N$47,5,FALSE),0)))</f>
        <v>0</v>
      </c>
      <c r="ET169" s="315">
        <f t="shared" si="249"/>
        <v>43329</v>
      </c>
      <c r="EU169" s="88">
        <f>VLOOKUP(ET169,'Price Data'!$B$4:$AD$1048576,MATCH(EY$4,'Price Data'!$B$2:$AE$2,0),FALSE)</f>
        <v>84.25</v>
      </c>
      <c r="EV169" s="5">
        <f t="shared" si="278"/>
        <v>84.25</v>
      </c>
      <c r="EW169" s="79"/>
      <c r="EX169" s="212">
        <f>IF(EV169&gt;0,(EV169+SUM(EW$11:EW169))/EU$6-1,"N/A")</f>
        <v>-1.9395811877789271E-2</v>
      </c>
      <c r="EY169" s="344">
        <f>IF(VLOOKUP(EY$4,Transactions!$C$26:$M$34,7,FALSE)&gt;ET169,0,IF(IFERROR(VLOOKUP(EY$4,Transactions!$C$45:$N206,8,FALSE),0)&gt;ET169,VLOOKUP(EY$4,Transactions!$C$26:$M$34,5,FALSE),VLOOKUP(EY$4,Transactions!$C$26:$M$34,5,FALSE)-IFERROR(VLOOKUP(EY$4,Transactions!$C$45:$N$47,5,FALSE),0)))</f>
        <v>12.608879734523402</v>
      </c>
      <c r="FA169" s="315">
        <f t="shared" si="250"/>
        <v>43329</v>
      </c>
      <c r="FB169" s="88">
        <f>VLOOKUP(FA169,'Price Data'!$B$4:$AD$1048576,MATCH(FF$4,'Price Data'!$B$2:$AE$2,0),FALSE)</f>
        <v>50.08</v>
      </c>
      <c r="FC169" s="5">
        <f t="shared" si="279"/>
        <v>50.08</v>
      </c>
      <c r="FD169" s="79"/>
      <c r="FE169" s="212">
        <f>IF(FC169&gt;0,(FC169+SUM(FD$11:FD169))/FB$6-1,"N/A")</f>
        <v>-1.0161888043690448E-2</v>
      </c>
      <c r="FF169" s="344">
        <f>IF(VLOOKUP(FF$4,Transactions!$C$26:$M$34,7,FALSE)&gt;FA169,0,IF(IFERROR(VLOOKUP(FF$4,Transactions!$C$45:$N206,8,FALSE),0)&gt;FA169,VLOOKUP(FF$4,Transactions!$C$26:$M$34,5,FALSE),VLOOKUP(FF$4,Transactions!$C$26:$M$34,5,FALSE)-IFERROR(VLOOKUP(FF$4,Transactions!$C$45:$N$47,5,FALSE),0)))</f>
        <v>20.356738833625901</v>
      </c>
      <c r="FH169" s="315">
        <f t="shared" si="251"/>
        <v>43329</v>
      </c>
      <c r="FI169" s="88">
        <f>VLOOKUP(FH169,'Price Data'!$B$4:$AD$1048576,MATCH(FM$4,'Price Data'!$B$2:$AE$2,0),FALSE)</f>
        <v>24.06</v>
      </c>
      <c r="FJ169" s="5">
        <f t="shared" si="280"/>
        <v>24.06</v>
      </c>
      <c r="FK169" s="79"/>
      <c r="FL169" s="212">
        <f>IF(FJ169&gt;0,(FJ169+SUM(FK$11:FK169))/FI$6-1,"N/A")</f>
        <v>1.4373716632443134E-3</v>
      </c>
      <c r="FM169" s="344">
        <f>IF(VLOOKUP(FM$4,Transactions!$C$26:$M$34,7,FALSE)&gt;FH169,0,IF(IFERROR(VLOOKUP(FM$4,Transactions!$C$45:$N206,8,FALSE),0)&gt;FH169,VLOOKUP(FM$4,Transactions!$C$26:$M$34,5,FALSE),VLOOKUP(FM$4,Transactions!$C$26:$M$34,5,FALSE)-IFERROR(VLOOKUP(FM$4,Transactions!$C$45:$N$47,5,FALSE),0)))</f>
        <v>64.516221765913755</v>
      </c>
      <c r="FO169" s="315">
        <f t="shared" si="252"/>
        <v>43329</v>
      </c>
      <c r="FP169" s="88">
        <f>VLOOKUP(FO169,'Price Data'!$B$4:$AD$1048576,MATCH(FT$4,'Price Data'!$B$2:$AE$2,0),FALSE)</f>
        <v>102.5</v>
      </c>
      <c r="FQ169" s="5">
        <f t="shared" si="281"/>
        <v>102.5</v>
      </c>
      <c r="FR169" s="79"/>
      <c r="FS169" s="212">
        <f>IF(FQ169&gt;0,(FQ169+SUM(FR$11:FR169))/FP$6-1,"N/A")</f>
        <v>-1.8802690158188917E-2</v>
      </c>
      <c r="FT169" s="344">
        <f>IF(VLOOKUP(FT$4,Transactions!$C$26:$M$34,7,FALSE)&gt;FO169,0,IF(IFERROR(VLOOKUP(FT$4,Transactions!$C$45:$N206,8,FALSE),0)&gt;FO169,VLOOKUP(FT$4,Transactions!$C$26:$M$34,5,FALSE),VLOOKUP(FT$4,Transactions!$C$26:$M$34,5,FALSE)-IFERROR(VLOOKUP(FT$4,Transactions!$C$45:$N$47,5,FALSE),0)))</f>
        <v>4.6685611442644692</v>
      </c>
      <c r="FV169" s="315">
        <f t="shared" si="253"/>
        <v>43329</v>
      </c>
      <c r="FW169" s="88">
        <f>VLOOKUP(FV169,'Price Data'!$B$4:$AD$1048576,MATCH(GA$4,'Price Data'!$B$2:$AE$2,0),FALSE)</f>
        <v>107.02</v>
      </c>
      <c r="FX169" s="5">
        <f t="shared" si="282"/>
        <v>0</v>
      </c>
      <c r="FY169" s="79"/>
      <c r="FZ169" s="212" t="str">
        <f>IF(FX169&gt;0,(FX169+SUM(FY$11:FY169))/FW$6-1,"N/A")</f>
        <v>N/A</v>
      </c>
      <c r="GA169" s="344">
        <f>IF(VLOOKUP(GA$4,Transactions!$C$26:$M$34,7,FALSE)&gt;FV169,0,IF(IFERROR(VLOOKUP(GA$4,Transactions!$C$45:$N206,8,FALSE),0)&gt;FV169,VLOOKUP(GA$4,Transactions!$C$26:$M$34,5,FALSE),VLOOKUP(GA$4,Transactions!$C$26:$M$34,5,FALSE)-IFERROR(VLOOKUP(GA$4,Transactions!$C$45:$N$47,5,FALSE),0)))</f>
        <v>0</v>
      </c>
      <c r="GD169" s="315">
        <f t="shared" si="254"/>
        <v>43329</v>
      </c>
      <c r="GE169" s="88">
        <f>VLOOKUP(GD169,'Price Data'!$B$4:$AD$1048576,MATCH(GI$4,'Price Data'!$B$2:$AE$2,0),FALSE)</f>
        <v>1692.627</v>
      </c>
      <c r="GF169" s="5">
        <f t="shared" si="283"/>
        <v>1692.627</v>
      </c>
      <c r="GH169" s="212">
        <f>IF(GF169&gt;0,(GF169+SUM(GG$11:GG169))/GE$6-1,"N/A")</f>
        <v>6.9408063079285043E-2</v>
      </c>
      <c r="GI169" s="374">
        <v>0.5</v>
      </c>
      <c r="GK169" s="315">
        <f t="shared" si="255"/>
        <v>43329</v>
      </c>
      <c r="GL169" s="88">
        <f>VLOOKUP(GK169,'Price Data'!$B$4:$AD$1048576,MATCH(GP$4,'Price Data'!$B$2:$AE$2,0),FALSE)</f>
        <v>2138.11</v>
      </c>
      <c r="GM169" s="5">
        <f t="shared" si="226"/>
        <v>2138.11</v>
      </c>
      <c r="GN169" s="79"/>
      <c r="GO169" s="212">
        <f>IF(GM169&gt;0,(GM169+SUM(GN$11:GN169))/GL$6-1,"N/A")</f>
        <v>1.647769141172839E-2</v>
      </c>
      <c r="GP169" s="374">
        <v>0.2</v>
      </c>
      <c r="GR169" s="315">
        <f t="shared" si="256"/>
        <v>43329</v>
      </c>
      <c r="GS169" s="88">
        <f>VLOOKUP(GR169,'Price Data'!$B$4:$AD$1048576,MATCH(GW$4,'Price Data'!$B$2:$AE$2,0),FALSE)</f>
        <v>2023.86</v>
      </c>
      <c r="GT169" s="5">
        <f t="shared" si="284"/>
        <v>2023.86</v>
      </c>
      <c r="GV169" s="212">
        <f>IF(GT169&gt;0,(GT169+SUM(GU$11:GU169))/GS$6-1,"N/A")</f>
        <v>-1.0999965793087263E-2</v>
      </c>
      <c r="GW169" s="374">
        <v>0.3</v>
      </c>
    </row>
    <row r="170" spans="1:205" x14ac:dyDescent="0.25">
      <c r="A170">
        <v>160</v>
      </c>
      <c r="B170" s="315">
        <f>'Price Data'!B164</f>
        <v>43332</v>
      </c>
      <c r="C170" s="200">
        <f t="shared" si="257"/>
        <v>22183.693745941073</v>
      </c>
      <c r="D170" s="200">
        <f t="shared" si="227"/>
        <v>0</v>
      </c>
      <c r="E170" s="200">
        <f t="shared" si="258"/>
        <v>6076.4455536339219</v>
      </c>
      <c r="F170" s="200">
        <f t="shared" si="228"/>
        <v>0</v>
      </c>
      <c r="I170" s="315">
        <f t="shared" si="229"/>
        <v>43332</v>
      </c>
      <c r="J170" s="88">
        <f>VLOOKUP(I170,'Price Data'!$B$4:$AD$1048576,MATCH(N$4,'Price Data'!$B$2:$AE$2,0),FALSE)</f>
        <v>74.62</v>
      </c>
      <c r="K170" s="5">
        <f t="shared" si="225"/>
        <v>74.62</v>
      </c>
      <c r="M170" s="212">
        <f>IF(K170&gt;0,(K170+SUM(L$11:L170))/J$6-1,"N/A")</f>
        <v>0.1222740261693489</v>
      </c>
      <c r="N170" s="344">
        <f>IF(VLOOKUP(N$4,Transactions!$C$5:$M$23,7,FALSE)&gt;I170,0,IF(IFERROR(VLOOKUP(N$4,Transactions!$C$39:$N$42,8,FALSE),0)&gt;I170,VLOOKUP(N$4,Transactions!$C$5:$M$23,5,FALSE),VLOOKUP(N$4,Transactions!$C$5:$M$23,5,FALSE)-IFERROR(VLOOKUP(N$4,Transactions!$C$39:$N$42,5,FALSE),0)))</f>
        <v>10</v>
      </c>
      <c r="P170" s="315">
        <f t="shared" si="230"/>
        <v>43332</v>
      </c>
      <c r="Q170" s="88">
        <f>VLOOKUP(P170,'Price Data'!$B$4:$AD$1048576,MATCH(U$4,'Price Data'!$B$2:$AE$2,0),FALSE)</f>
        <v>58.84</v>
      </c>
      <c r="R170" s="5">
        <f t="shared" si="259"/>
        <v>58.84</v>
      </c>
      <c r="T170" s="212">
        <f>IF(R170&gt;0,(R170+SUM(S$11:S170))/Q$6-1,"N/A")</f>
        <v>4.1762114537444939E-2</v>
      </c>
      <c r="U170" s="344">
        <f>IF(VLOOKUP(U$4,Transactions!$C$5:$M$23,7,FALSE)&gt;P170,0,IF(IFERROR(VLOOKUP(U$4,Transactions!$C$39:$N$42,8,FALSE),0)&gt;P170,VLOOKUP(U$4,Transactions!$C$5:$M$23,5,FALSE),VLOOKUP(U$4,Transactions!$C$5:$M$23,5,FALSE)-IFERROR(VLOOKUP(U$4,Transactions!$C$39:$N$42,5,FALSE),0)))</f>
        <v>20</v>
      </c>
      <c r="W170" s="315">
        <f t="shared" si="231"/>
        <v>43332</v>
      </c>
      <c r="X170" s="88">
        <f>VLOOKUP(W170,'Price Data'!$B$4:$AD$1048576,MATCH(AB$4,'Price Data'!$B$2:$AE$2,0),FALSE)</f>
        <v>111.99</v>
      </c>
      <c r="Y170" s="5">
        <f t="shared" si="260"/>
        <v>111.99</v>
      </c>
      <c r="Z170" s="79"/>
      <c r="AA170" s="212">
        <f>IF(Y170&gt;0,(Y170+SUM(Z$11:Z170))/X$6-1,"N/A")</f>
        <v>0.1192342029560558</v>
      </c>
      <c r="AB170" s="344">
        <f>IF(VLOOKUP(AB$4,Transactions!$C$5:$M$23,7,FALSE)&gt;W170,0,IF(IFERROR(VLOOKUP(AB$4,Transactions!$C$39:$N$42,8,FALSE),0)&gt;W170,VLOOKUP(AB$4,Transactions!$C$5:$M$23,5,FALSE),VLOOKUP(AB$4,Transactions!$C$5:$M$23,5,FALSE)-IFERROR(VLOOKUP(AB$4,Transactions!$C$39:$N$42,5,FALSE),0)))</f>
        <v>12</v>
      </c>
      <c r="AD170" s="315">
        <f t="shared" si="232"/>
        <v>43332</v>
      </c>
      <c r="AE170" s="88">
        <f>VLOOKUP(AD170,'Price Data'!$B$4:$AD$1048576,MATCH(AI$4,'Price Data'!$B$2:$AE$2,0),FALSE)</f>
        <v>63.4</v>
      </c>
      <c r="AF170" s="5">
        <f t="shared" si="261"/>
        <v>63.4</v>
      </c>
      <c r="AG170" s="79"/>
      <c r="AH170" s="212">
        <f>IF(AF170&gt;0,(AF170+SUM(AG$11:AG170))/AE$6-1,"N/A")</f>
        <v>-0.12655971479500905</v>
      </c>
      <c r="AI170" s="344">
        <f>IF(VLOOKUP(AI$4,Transactions!$C$5:$M$23,7,FALSE)&gt;AD170,0,IF(IFERROR(VLOOKUP(AI$4,Transactions!$C$39:$N$42,8,FALSE),0)&gt;AD170,VLOOKUP(AI$4,Transactions!$C$5:$M$23,5,FALSE),VLOOKUP(AI$4,Transactions!$C$5:$M$23,5,FALSE)-IFERROR(VLOOKUP(AI$4,Transactions!$C$39:$N$42,5,FALSE),0)))</f>
        <v>16</v>
      </c>
      <c r="AK170" s="315">
        <f t="shared" si="233"/>
        <v>43332</v>
      </c>
      <c r="AL170" s="88">
        <f>VLOOKUP(AK170,'Price Data'!$B$4:$AD$1048576,MATCH(AP$4,'Price Data'!$B$2:$AE$2,0),FALSE)</f>
        <v>525.36</v>
      </c>
      <c r="AM170" s="5">
        <f t="shared" si="262"/>
        <v>525.36</v>
      </c>
      <c r="AN170" s="79"/>
      <c r="AO170" s="212">
        <f>IF(AM170&gt;0,(AM170+SUM(AN$11:AN170))/AL$6-1,"N/A")</f>
        <v>0.26027923043707712</v>
      </c>
      <c r="AP170" s="344">
        <f>IF(VLOOKUP(AP$4,Transactions!$C$5:$M$23,7,FALSE)&gt;AK170,0,IF(IFERROR(VLOOKUP(AP$4,Transactions!$C$39:$N$42,8,FALSE),0)&gt;AK170,VLOOKUP(AP$4,Transactions!$C$5:$M$23,5,FALSE),VLOOKUP(AP$4,Transactions!$C$5:$M$23,5,FALSE)-IFERROR(VLOOKUP(AP$4,Transactions!$C$39:$N$42,5,FALSE),0)))</f>
        <v>3</v>
      </c>
      <c r="AR170" s="315">
        <f t="shared" si="234"/>
        <v>43332</v>
      </c>
      <c r="AS170" s="88">
        <f>VLOOKUP(AR170,'Price Data'!$B$4:$AD$1048576,MATCH(AW$4,'Price Data'!$B$2:$AE$2,0),FALSE)</f>
        <v>97.63</v>
      </c>
      <c r="AT170" s="5">
        <f t="shared" si="263"/>
        <v>97.63</v>
      </c>
      <c r="AU170" s="79"/>
      <c r="AV170" s="212">
        <f>IF(AT170&gt;0,(AT170+SUM(AU$11:AU170))/AS$6-1,"N/A")</f>
        <v>5.0105485232067482E-2</v>
      </c>
      <c r="AW170" s="344">
        <f>IF(VLOOKUP(AW$4,Transactions!$C$5:$M$23,7,FALSE)&gt;AR170,0,IF(IFERROR(VLOOKUP(AW$4,Transactions!$C$39:$N$42,8,FALSE),0)&gt;AR170,VLOOKUP(AW$4,Transactions!$C$5:$M$23,5,FALSE),VLOOKUP(AW$4,Transactions!$C$5:$M$23,5,FALSE)-IFERROR(VLOOKUP(AW$4,Transactions!$C$39:$N$42,5,FALSE),0)))</f>
        <v>10</v>
      </c>
      <c r="AY170" s="315">
        <f t="shared" si="235"/>
        <v>43332</v>
      </c>
      <c r="AZ170" s="88">
        <f>VLOOKUP(AY170,'Price Data'!$B$4:$AD$1048576,MATCH(BD$4,'Price Data'!$B$2:$AE$2,0),FALSE)</f>
        <v>145.71</v>
      </c>
      <c r="BA170" s="5">
        <f t="shared" si="264"/>
        <v>145.71</v>
      </c>
      <c r="BB170" s="79"/>
      <c r="BC170" s="212">
        <f>IF(BA170&gt;0,(BA170+SUM(BB$11:BB170))/AZ$6-1,"N/A")</f>
        <v>0.25720448662640205</v>
      </c>
      <c r="BD170" s="344">
        <f>IF(VLOOKUP(BD$4,Transactions!$C$5:$M$23,7,FALSE)&gt;AY170,0,IF(IFERROR(VLOOKUP(BD$4,Transactions!$C$39:$N$42,8,FALSE),0)&gt;AY170,VLOOKUP(BD$4,Transactions!$C$5:$M$23,5,FALSE),VLOOKUP(BD$4,Transactions!$C$5:$M$23,5,FALSE)-IFERROR(VLOOKUP(BD$4,Transactions!$C$39:$N$42,5,FALSE),0)))</f>
        <v>9</v>
      </c>
      <c r="BF170" s="315">
        <f t="shared" si="236"/>
        <v>43332</v>
      </c>
      <c r="BG170" s="88">
        <f>VLOOKUP(BF170,'Price Data'!$B$4:$AD$1048576,MATCH(BK$4,'Price Data'!$B$2:$AE$2,0),FALSE)</f>
        <v>60.32</v>
      </c>
      <c r="BH170" s="5">
        <f t="shared" si="265"/>
        <v>60.32</v>
      </c>
      <c r="BI170" s="79"/>
      <c r="BJ170" s="212">
        <f>IF(BH170&gt;0,(BH170+SUM(BI$11:BI170))/BG$6-1,"N/A")</f>
        <v>3.916449086161844E-3</v>
      </c>
      <c r="BK170" s="344">
        <f>IF(VLOOKUP(BK$4,Transactions!$C$5:$M$23,7,FALSE)&gt;BF170,0,IF(IFERROR(VLOOKUP(BK$4,Transactions!$C$39:$N$42,8,FALSE),0)&gt;BF170,VLOOKUP(BK$4,Transactions!$C$5:$M$23,5,FALSE),VLOOKUP(BK$4,Transactions!$C$5:$M$23,5,FALSE)-IFERROR(VLOOKUP(BK$4,Transactions!$C$39:$N$42,5,FALSE),0)))</f>
        <v>10</v>
      </c>
      <c r="BM170" s="315">
        <f t="shared" si="237"/>
        <v>43332</v>
      </c>
      <c r="BN170" s="88">
        <f>VLOOKUP(BM170,'Price Data'!$B$4:$AD$1048576,MATCH(BR$4,'Price Data'!$B$2:$AE$2,0),FALSE)</f>
        <v>43.53</v>
      </c>
      <c r="BO170" s="5">
        <f t="shared" si="266"/>
        <v>43.53</v>
      </c>
      <c r="BP170" s="79"/>
      <c r="BQ170" s="212">
        <f>IF(BO170&gt;0,(BO170+SUM(BP$11:BP170))/BN$6-1,"N/A")</f>
        <v>-0.14260563380281688</v>
      </c>
      <c r="BR170" s="344">
        <f>IF(VLOOKUP(BR$4,Transactions!$C$5:$M$23,7,FALSE)&gt;BM170,0,IF(IFERROR(VLOOKUP(BR$4,Transactions!$C$39:$N$42,8,FALSE),0)&gt;BM170,VLOOKUP(BR$4,Transactions!$C$5:$M$23,5,FALSE),VLOOKUP(BR$4,Transactions!$C$5:$M$23,5,FALSE)-IFERROR(VLOOKUP(BR$4,Transactions!$C$39:$N$42,5,FALSE),0)))</f>
        <v>12</v>
      </c>
      <c r="BT170" s="315">
        <f t="shared" si="238"/>
        <v>43332</v>
      </c>
      <c r="BU170" s="88">
        <f>VLOOKUP(BT170,'Price Data'!$B$4:$AD$1048576,MATCH(BY$4,'Price Data'!$B$2:$AE$2,0),FALSE)</f>
        <v>99.65</v>
      </c>
      <c r="BV170" s="5">
        <f t="shared" si="267"/>
        <v>99.65</v>
      </c>
      <c r="BW170" s="79"/>
      <c r="BX170" s="212">
        <f>IF(BV170&gt;0,(BV170+SUM(BW$11:BW170))/BU$6-1,"N/A")</f>
        <v>0.10958301243261093</v>
      </c>
      <c r="BY170" s="344">
        <f>IF(VLOOKUP(BY$4,Transactions!$C$5:$M$23,7,FALSE)&gt;BT170,0,IF(IFERROR(VLOOKUP(BY$4,Transactions!$C$39:$N$42,8,FALSE),0)&gt;BT170,VLOOKUP(BY$4,Transactions!$C$5:$M$23,5,FALSE),VLOOKUP(BY$4,Transactions!$C$5:$M$23,5,FALSE)-IFERROR(VLOOKUP(BY$4,Transactions!$C$39:$N$42,5,FALSE),0)))</f>
        <v>11</v>
      </c>
      <c r="CA170" s="315">
        <f t="shared" si="239"/>
        <v>43332</v>
      </c>
      <c r="CB170" s="88">
        <f>VLOOKUP(CA170,'Price Data'!$B$4:$AD$1048576,MATCH(CF$4,'Price Data'!$B$2:$AE$2,0),FALSE)</f>
        <v>202.9</v>
      </c>
      <c r="CC170" s="5">
        <f t="shared" si="268"/>
        <v>202.9</v>
      </c>
      <c r="CD170" s="79"/>
      <c r="CE170" s="212">
        <f>IF(CC170&gt;0,(CC170+SUM(CD$11:CD170))/CB$6-1,"N/A")</f>
        <v>-0.10679441746510909</v>
      </c>
      <c r="CF170" s="344">
        <f>IF(VLOOKUP(CF$4,Transactions!$C$5:$M$23,7,FALSE)&gt;CA170,0,IF(IFERROR(VLOOKUP(CF$4,Transactions!$C$39:$N$42,8,FALSE),0)&gt;CA170,VLOOKUP(CF$4,Transactions!$C$5:$M$23,5,FALSE),VLOOKUP(CF$4,Transactions!$C$5:$M$23,5,FALSE)-IFERROR(VLOOKUP(CF$4,Transactions!$C$39:$N$42,5,FALSE),0)))</f>
        <v>6</v>
      </c>
      <c r="CH170" s="315">
        <f t="shared" si="240"/>
        <v>43332</v>
      </c>
      <c r="CI170" s="88">
        <f>VLOOKUP(CH170,'Price Data'!$B$4:$AD$1048576,MATCH(CM$4,'Price Data'!$B$2:$AE$2,0),FALSE)</f>
        <v>85.75</v>
      </c>
      <c r="CJ170" s="5">
        <f t="shared" si="269"/>
        <v>85.75</v>
      </c>
      <c r="CK170" s="79"/>
      <c r="CL170" s="212">
        <f>IF(CJ170&gt;0,(CJ170+SUM(CK$11:CK170))/CI$6-1,"N/A")</f>
        <v>0.16476500950828576</v>
      </c>
      <c r="CM170" s="344">
        <f>IF(VLOOKUP(CM$4,Transactions!$C$5:$M$23,7,FALSE)&gt;CH170,0,IF(IFERROR(VLOOKUP(CM$4,Transactions!$C$39:$N$42,8,FALSE),0)&gt;CH170,VLOOKUP(CM$4,Transactions!$C$5:$M$23,5,FALSE),VLOOKUP(CM$4,Transactions!$C$5:$M$23,5,FALSE)-IFERROR(VLOOKUP(CM$4,Transactions!$C$39:$N$42,5,FALSE),0)))</f>
        <v>19</v>
      </c>
      <c r="CO170" s="315">
        <f t="shared" si="241"/>
        <v>43332</v>
      </c>
      <c r="CP170" s="88">
        <f>VLOOKUP(CO170,'Price Data'!$B$4:$AD$1048576,MATCH(CT$4,'Price Data'!$B$2:$AE$2,0),FALSE)</f>
        <v>141.97</v>
      </c>
      <c r="CQ170" s="5">
        <f t="shared" si="270"/>
        <v>141.97</v>
      </c>
      <c r="CR170" s="79"/>
      <c r="CS170" s="212">
        <f>IF(CQ170&gt;0,(CQ170+SUM(CR$11:CR170))/CP$6-1,"N/A")</f>
        <v>0.26886792452830188</v>
      </c>
      <c r="CT170" s="344">
        <f>IF(VLOOKUP(CT$4,Transactions!$C$5:$M$23,7,FALSE)&gt;CO170,0,IF(IFERROR(VLOOKUP(CT$4,Transactions!$C$39:$N$42,8,FALSE),0)&gt;CO170,VLOOKUP(CT$4,Transactions!$C$5:$M$23,5,FALSE),VLOOKUP(CT$4,Transactions!$C$5:$M$23,5,FALSE)-IFERROR(VLOOKUP(CT$4,Transactions!$C$39:$N$42,5,FALSE),0)))</f>
        <v>7</v>
      </c>
      <c r="CV170" s="315">
        <f t="shared" si="242"/>
        <v>43332</v>
      </c>
      <c r="CW170" s="88">
        <f>VLOOKUP(CV170,'Price Data'!$B$4:$AD$1048576,MATCH(DA$4,'Price Data'!$B$2:$AE$2,0),FALSE)</f>
        <v>206.8</v>
      </c>
      <c r="CX170" s="5">
        <f t="shared" si="271"/>
        <v>206.8</v>
      </c>
      <c r="CY170" s="79"/>
      <c r="CZ170" s="212">
        <f>IF(CX170&gt;0,(CX170+SUM(CY$11:CY170))/CW$6-1,"N/A")</f>
        <v>0.10388602413481474</v>
      </c>
      <c r="DA170" s="344">
        <f>IF(VLOOKUP(DA$4,Transactions!$C$5:$M$23,7,FALSE)&gt;CV170,0,IF(IFERROR(VLOOKUP(DA$4,Transactions!$C$39:$N$42,8,FALSE),0)&gt;CV170,VLOOKUP(DA$4,Transactions!$C$5:$M$23,5,FALSE),VLOOKUP(DA$4,Transactions!$C$5:$M$23,5,FALSE)-IFERROR(VLOOKUP(DA$4,Transactions!$C$39:$N$42,5,FALSE),0)))</f>
        <v>9.4038062835574934</v>
      </c>
      <c r="DC170" s="315">
        <f t="shared" si="243"/>
        <v>43332</v>
      </c>
      <c r="DD170" s="88">
        <f>VLOOKUP(DC170,'Price Data'!$B$4:$AD$1048576,MATCH(DH$4,'Price Data'!$B$2:$AE$2,0),FALSE)</f>
        <v>169.79</v>
      </c>
      <c r="DE170" s="5">
        <f t="shared" si="272"/>
        <v>169.79</v>
      </c>
      <c r="DF170" s="79"/>
      <c r="DG170" s="212">
        <f>IF(DE170&gt;0,(DE170+SUM(DF$11:DF170))/DD$6-1,"N/A")</f>
        <v>8.1564139849529038E-2</v>
      </c>
      <c r="DH170" s="344">
        <f>IF(VLOOKUP(DH$4,Transactions!$C$5:$M$23,7,FALSE)&gt;DC170,0,IF(IFERROR(VLOOKUP(DH$4,Transactions!$C$39:$N$42,8,FALSE),0)&gt;DC170,VLOOKUP(DH$4,Transactions!$C$5:$M$23,5,FALSE),VLOOKUP(DH$4,Transactions!$C$5:$M$23,5,FALSE)-IFERROR(VLOOKUP(DH$4,Transactions!$C$39:$N$42,5,FALSE),0)))</f>
        <v>17.508490526540918</v>
      </c>
      <c r="DJ170" s="315">
        <f t="shared" si="244"/>
        <v>43332</v>
      </c>
      <c r="DK170" s="88">
        <f>VLOOKUP(DJ170,'Price Data'!$B$4:$AD$1048576,MATCH(DO$4,'Price Data'!$B$2:$AE$2,0),FALSE)</f>
        <v>248.79</v>
      </c>
      <c r="DL170" s="5">
        <f t="shared" si="273"/>
        <v>248.79</v>
      </c>
      <c r="DN170" s="212">
        <f>IF(DL170&gt;0,(DL170+SUM(DM$11:DM170))/DK$6-1,"N/A")</f>
        <v>1.8036795061926458E-3</v>
      </c>
      <c r="DO170" s="344">
        <f>IF(VLOOKUP(DO$4,Transactions!$C$5:$M$23,7,FALSE)&gt;DJ170,0,IF(IFERROR(VLOOKUP(DO$4,Transactions!$C$39:$N$42,8,FALSE),0)&gt;DJ170,VLOOKUP(DO$4,Transactions!$C$5:$M$23,5,FALSE),VLOOKUP(DO$4,Transactions!$C$5:$M$23,5,FALSE)-IFERROR(VLOOKUP(DO$4,Transactions!$C$39:$N$42,5,FALSE),0)))</f>
        <v>8</v>
      </c>
      <c r="DQ170" s="315">
        <f t="shared" si="245"/>
        <v>43332</v>
      </c>
      <c r="DR170" s="88">
        <f>VLOOKUP(DQ170,'Price Data'!$B$4:$AD$1048576,MATCH(DV$4,'Price Data'!$B$2:$AE$2,0),FALSE)</f>
        <v>106.87</v>
      </c>
      <c r="DS170" s="5">
        <f t="shared" si="274"/>
        <v>106.87</v>
      </c>
      <c r="DT170" s="79"/>
      <c r="DU170" s="212">
        <f>IF(DS170&gt;0,(DS170+SUM(DT$11:DT170))/DR$6-1,"N/A")</f>
        <v>0.25917699321954646</v>
      </c>
      <c r="DV170" s="344">
        <f>IF(VLOOKUP(DV$4,Transactions!$C$5:$M$23,7,FALSE)&gt;DQ170,0,IF(IFERROR(VLOOKUP(DV$4,Transactions!$C$39:$N$42,8,FALSE),0)&gt;DQ170,VLOOKUP(DV$4,Transactions!$C$5:$M$23,5,FALSE),VLOOKUP(DV$4,Transactions!$C$5:$M$23,5,FALSE)-IFERROR(VLOOKUP(DV$4,Transactions!$C$39:$N$42,5,FALSE),0)))</f>
        <v>10</v>
      </c>
      <c r="DX170" s="315">
        <f t="shared" si="246"/>
        <v>43332</v>
      </c>
      <c r="DY170" s="88">
        <f>VLOOKUP(DX170,'Price Data'!$B$4:$AD$1048576,MATCH(EC$4,'Price Data'!$B$2:$AE$2,0),FALSE)</f>
        <v>82.18</v>
      </c>
      <c r="DZ170" s="5">
        <f t="shared" si="275"/>
        <v>0</v>
      </c>
      <c r="EA170" s="79"/>
      <c r="EB170" s="212" t="str">
        <f>IF(DZ170&gt;0,(DZ170+SUM(EA$11:EA170))/DY$6-1,"N/A")</f>
        <v>N/A</v>
      </c>
      <c r="EC170" s="344">
        <f>IF(VLOOKUP(EC$4,Transactions!$C$5:$M$23,7,FALSE)&gt;DX170,0,IF(IFERROR(VLOOKUP(EC$4,Transactions!$C$39:$N$42,8,FALSE),0)&gt;DX170,VLOOKUP(EC$4,Transactions!$C$5:$M$23,5,FALSE),VLOOKUP(EC$4,Transactions!$C$5:$M$23,5,FALSE)-IFERROR(VLOOKUP(EC$4,Transactions!$C$39:$N$42,5,FALSE),0)))</f>
        <v>0</v>
      </c>
      <c r="EF170" s="315">
        <f t="shared" si="247"/>
        <v>43332</v>
      </c>
      <c r="EG170" s="88">
        <f>VLOOKUP(EF170,'Price Data'!$B$4:$AD$1048576,MATCH(EK$4,'Price Data'!$B$2:$AE$2,0),FALSE)</f>
        <v>10.79</v>
      </c>
      <c r="EH170" s="5">
        <f t="shared" si="276"/>
        <v>10.79</v>
      </c>
      <c r="EI170" s="79"/>
      <c r="EJ170" s="212">
        <f>IF(EH170&gt;0,(EH170+SUM(EI$11:EI170))/EG$6-1,"N/A")</f>
        <v>7.2490706319701115E-3</v>
      </c>
      <c r="EK170" s="344">
        <f>IF(VLOOKUP(EK$4,Transactions!$C$26:$M$34,7,FALSE)&gt;EF170,0,IF(IFERROR(VLOOKUP(EK$4,Transactions!$C$45:$N207,8,FALSE),0)&gt;EF170,VLOOKUP(EK$4,Transactions!$C$26:$M$34,5,FALSE),VLOOKUP(EK$4,Transactions!$C$26:$M$34,5,FALSE)-IFERROR(VLOOKUP(EK$4,Transactions!$C$45:$N$47,5,FALSE),0)))</f>
        <v>181.2267657992565</v>
      </c>
      <c r="EM170" s="315">
        <f t="shared" si="248"/>
        <v>43332</v>
      </c>
      <c r="EN170" s="88">
        <f>VLOOKUP(EM170,'Price Data'!$B$4:$AD$1048576,MATCH(ER$4,'Price Data'!$B$2:$AE$2,0),FALSE)</f>
        <v>86.08</v>
      </c>
      <c r="EO170" s="5">
        <f t="shared" si="277"/>
        <v>86.08</v>
      </c>
      <c r="EP170" s="79"/>
      <c r="EQ170" s="212">
        <f>IF(EO170&gt;0,(EO170+SUM(EP$11:EP170))/EN$6-1,"N/A")</f>
        <v>1.1505844602337723E-2</v>
      </c>
      <c r="ER170" s="344">
        <f>IF(VLOOKUP(ER$4,Transactions!$C$26:$M$34,7,FALSE)&gt;EM170,0,IF(IFERROR(VLOOKUP(ER$4,Transactions!$C$45:$N207,8,FALSE),0)&gt;EM170,VLOOKUP(ER$4,Transactions!$C$26:$M$34,5,FALSE),VLOOKUP(ER$4,Transactions!$C$26:$M$34,5,FALSE)-IFERROR(VLOOKUP(ER$4,Transactions!$C$45:$N$47,5,FALSE),0)))</f>
        <v>0</v>
      </c>
      <c r="ET170" s="315">
        <f t="shared" si="249"/>
        <v>43332</v>
      </c>
      <c r="EU170" s="88">
        <f>VLOOKUP(ET170,'Price Data'!$B$4:$AD$1048576,MATCH(EY$4,'Price Data'!$B$2:$AE$2,0),FALSE)</f>
        <v>84.42</v>
      </c>
      <c r="EV170" s="5">
        <f t="shared" si="278"/>
        <v>84.42</v>
      </c>
      <c r="EW170" s="79"/>
      <c r="EX170" s="212">
        <f>IF(EV170&gt;0,(EV170+SUM(EW$11:EW170))/EU$6-1,"N/A")</f>
        <v>-1.7450509211580312E-2</v>
      </c>
      <c r="EY170" s="344">
        <f>IF(VLOOKUP(EY$4,Transactions!$C$26:$M$34,7,FALSE)&gt;ET170,0,IF(IFERROR(VLOOKUP(EY$4,Transactions!$C$45:$N207,8,FALSE),0)&gt;ET170,VLOOKUP(EY$4,Transactions!$C$26:$M$34,5,FALSE),VLOOKUP(EY$4,Transactions!$C$26:$M$34,5,FALSE)-IFERROR(VLOOKUP(EY$4,Transactions!$C$45:$N$47,5,FALSE),0)))</f>
        <v>12.608879734523402</v>
      </c>
      <c r="FA170" s="315">
        <f t="shared" si="250"/>
        <v>43332</v>
      </c>
      <c r="FB170" s="88">
        <f>VLOOKUP(FA170,'Price Data'!$B$4:$AD$1048576,MATCH(FF$4,'Price Data'!$B$2:$AE$2,0),FALSE)</f>
        <v>50.19</v>
      </c>
      <c r="FC170" s="5">
        <f t="shared" si="279"/>
        <v>50.19</v>
      </c>
      <c r="FD170" s="79"/>
      <c r="FE170" s="212">
        <f>IF(FC170&gt;0,(FC170+SUM(FD$11:FD170))/FB$6-1,"N/A")</f>
        <v>-8.0163838502049778E-3</v>
      </c>
      <c r="FF170" s="344">
        <f>IF(VLOOKUP(FF$4,Transactions!$C$26:$M$34,7,FALSE)&gt;FA170,0,IF(IFERROR(VLOOKUP(FF$4,Transactions!$C$45:$N207,8,FALSE),0)&gt;FA170,VLOOKUP(FF$4,Transactions!$C$26:$M$34,5,FALSE),VLOOKUP(FF$4,Transactions!$C$26:$M$34,5,FALSE)-IFERROR(VLOOKUP(FF$4,Transactions!$C$45:$N$47,5,FALSE),0)))</f>
        <v>20.356738833625901</v>
      </c>
      <c r="FH170" s="315">
        <f t="shared" si="251"/>
        <v>43332</v>
      </c>
      <c r="FI170" s="88">
        <f>VLOOKUP(FH170,'Price Data'!$B$4:$AD$1048576,MATCH(FM$4,'Price Data'!$B$2:$AE$2,0),FALSE)</f>
        <v>24.1</v>
      </c>
      <c r="FJ170" s="5">
        <f t="shared" si="280"/>
        <v>24.1</v>
      </c>
      <c r="FK170" s="79"/>
      <c r="FL170" s="212">
        <f>IF(FJ170&gt;0,(FJ170+SUM(FK$11:FK170))/FI$6-1,"N/A")</f>
        <v>3.0800821355236874E-3</v>
      </c>
      <c r="FM170" s="344">
        <f>IF(VLOOKUP(FM$4,Transactions!$C$26:$M$34,7,FALSE)&gt;FH170,0,IF(IFERROR(VLOOKUP(FM$4,Transactions!$C$45:$N207,8,FALSE),0)&gt;FH170,VLOOKUP(FM$4,Transactions!$C$26:$M$34,5,FALSE),VLOOKUP(FM$4,Transactions!$C$26:$M$34,5,FALSE)-IFERROR(VLOOKUP(FM$4,Transactions!$C$45:$N$47,5,FALSE),0)))</f>
        <v>64.516221765913755</v>
      </c>
      <c r="FO170" s="315">
        <f t="shared" si="252"/>
        <v>43332</v>
      </c>
      <c r="FP170" s="88">
        <f>VLOOKUP(FO170,'Price Data'!$B$4:$AD$1048576,MATCH(FT$4,'Price Data'!$B$2:$AE$2,0),FALSE)</f>
        <v>102.82</v>
      </c>
      <c r="FQ170" s="5">
        <f t="shared" si="281"/>
        <v>102.82</v>
      </c>
      <c r="FR170" s="79"/>
      <c r="FS170" s="212">
        <f>IF(FQ170&gt;0,(FQ170+SUM(FR$11:FR170))/FP$6-1,"N/A")</f>
        <v>-1.5771526001705061E-2</v>
      </c>
      <c r="FT170" s="344">
        <f>IF(VLOOKUP(FT$4,Transactions!$C$26:$M$34,7,FALSE)&gt;FO170,0,IF(IFERROR(VLOOKUP(FT$4,Transactions!$C$45:$N207,8,FALSE),0)&gt;FO170,VLOOKUP(FT$4,Transactions!$C$26:$M$34,5,FALSE),VLOOKUP(FT$4,Transactions!$C$26:$M$34,5,FALSE)-IFERROR(VLOOKUP(FT$4,Transactions!$C$45:$N$47,5,FALSE),0)))</f>
        <v>4.6685611442644692</v>
      </c>
      <c r="FV170" s="315">
        <f t="shared" si="253"/>
        <v>43332</v>
      </c>
      <c r="FW170" s="88">
        <f>VLOOKUP(FV170,'Price Data'!$B$4:$AD$1048576,MATCH(GA$4,'Price Data'!$B$2:$AE$2,0),FALSE)</f>
        <v>106.88</v>
      </c>
      <c r="FX170" s="5">
        <f t="shared" si="282"/>
        <v>0</v>
      </c>
      <c r="FY170" s="79"/>
      <c r="FZ170" s="212" t="str">
        <f>IF(FX170&gt;0,(FX170+SUM(FY$11:FY170))/FW$6-1,"N/A")</f>
        <v>N/A</v>
      </c>
      <c r="GA170" s="344">
        <f>IF(VLOOKUP(GA$4,Transactions!$C$26:$M$34,7,FALSE)&gt;FV170,0,IF(IFERROR(VLOOKUP(GA$4,Transactions!$C$45:$N207,8,FALSE),0)&gt;FV170,VLOOKUP(GA$4,Transactions!$C$26:$M$34,5,FALSE),VLOOKUP(GA$4,Transactions!$C$26:$M$34,5,FALSE)-IFERROR(VLOOKUP(GA$4,Transactions!$C$45:$N$47,5,FALSE),0)))</f>
        <v>0</v>
      </c>
      <c r="GD170" s="315">
        <f t="shared" si="254"/>
        <v>43332</v>
      </c>
      <c r="GE170" s="88">
        <f>VLOOKUP(GD170,'Price Data'!$B$4:$AD$1048576,MATCH(GI$4,'Price Data'!$B$2:$AE$2,0),FALSE)</f>
        <v>1697.069</v>
      </c>
      <c r="GF170" s="5">
        <f t="shared" si="283"/>
        <v>1697.069</v>
      </c>
      <c r="GH170" s="212">
        <f>IF(GF170&gt;0,(GF170+SUM(GG$11:GG170))/GE$6-1,"N/A")</f>
        <v>7.2214535276761582E-2</v>
      </c>
      <c r="GI170" s="374">
        <v>0.5</v>
      </c>
      <c r="GK170" s="315">
        <f t="shared" si="255"/>
        <v>43332</v>
      </c>
      <c r="GL170" s="88">
        <f>VLOOKUP(GK170,'Price Data'!$B$4:$AD$1048576,MATCH(GP$4,'Price Data'!$B$2:$AE$2,0),FALSE)</f>
        <v>2145.2399999999998</v>
      </c>
      <c r="GM170" s="5">
        <f t="shared" si="226"/>
        <v>2145.2399999999998</v>
      </c>
      <c r="GN170" s="79"/>
      <c r="GO170" s="212">
        <f>IF(GM170&gt;0,(GM170+SUM(GN$11:GN170))/GL$6-1,"N/A")</f>
        <v>1.9867360764458386E-2</v>
      </c>
      <c r="GP170" s="374">
        <v>0.2</v>
      </c>
      <c r="GR170" s="315">
        <f t="shared" si="256"/>
        <v>43332</v>
      </c>
      <c r="GS170" s="88">
        <f>VLOOKUP(GR170,'Price Data'!$B$4:$AD$1048576,MATCH(GW$4,'Price Data'!$B$2:$AE$2,0),FALSE)</f>
        <v>2029.58</v>
      </c>
      <c r="GT170" s="5">
        <f t="shared" si="284"/>
        <v>2029.58</v>
      </c>
      <c r="GV170" s="212">
        <f>IF(GT170&gt;0,(GT170+SUM(GU$11:GU170))/GS$6-1,"N/A")</f>
        <v>-8.2047723529957706E-3</v>
      </c>
      <c r="GW170" s="374">
        <v>0.3</v>
      </c>
    </row>
    <row r="171" spans="1:205" x14ac:dyDescent="0.25">
      <c r="A171">
        <v>161</v>
      </c>
      <c r="B171" s="315">
        <f>'Price Data'!B165</f>
        <v>43333</v>
      </c>
      <c r="C171" s="200">
        <f t="shared" si="257"/>
        <v>22239.078037306284</v>
      </c>
      <c r="D171" s="200">
        <f t="shared" si="227"/>
        <v>0</v>
      </c>
      <c r="E171" s="200">
        <f t="shared" si="258"/>
        <v>6074.9199434640659</v>
      </c>
      <c r="F171" s="200">
        <f t="shared" si="228"/>
        <v>0</v>
      </c>
      <c r="I171" s="315">
        <f t="shared" si="229"/>
        <v>43333</v>
      </c>
      <c r="J171" s="88">
        <f>VLOOKUP(I171,'Price Data'!$B$4:$AD$1048576,MATCH(N$4,'Price Data'!$B$2:$AE$2,0),FALSE)</f>
        <v>73.69</v>
      </c>
      <c r="K171" s="5">
        <f t="shared" si="225"/>
        <v>73.69</v>
      </c>
      <c r="M171" s="212">
        <f>IF(K171&gt;0,(K171+SUM(L$11:L171))/J$6-1,"N/A")</f>
        <v>0.10828696044517971</v>
      </c>
      <c r="N171" s="344">
        <f>IF(VLOOKUP(N$4,Transactions!$C$5:$M$23,7,FALSE)&gt;I171,0,IF(IFERROR(VLOOKUP(N$4,Transactions!$C$39:$N$42,8,FALSE),0)&gt;I171,VLOOKUP(N$4,Transactions!$C$5:$M$23,5,FALSE),VLOOKUP(N$4,Transactions!$C$5:$M$23,5,FALSE)-IFERROR(VLOOKUP(N$4,Transactions!$C$39:$N$42,5,FALSE),0)))</f>
        <v>10</v>
      </c>
      <c r="P171" s="315">
        <f t="shared" si="230"/>
        <v>43333</v>
      </c>
      <c r="Q171" s="88">
        <f>VLOOKUP(P171,'Price Data'!$B$4:$AD$1048576,MATCH(U$4,'Price Data'!$B$2:$AE$2,0),FALSE)</f>
        <v>59.07</v>
      </c>
      <c r="R171" s="5">
        <f t="shared" si="259"/>
        <v>59.07</v>
      </c>
      <c r="T171" s="212">
        <f>IF(R171&gt;0,(R171+SUM(S$11:S171))/Q$6-1,"N/A")</f>
        <v>4.5814977973568372E-2</v>
      </c>
      <c r="U171" s="344">
        <f>IF(VLOOKUP(U$4,Transactions!$C$5:$M$23,7,FALSE)&gt;P171,0,IF(IFERROR(VLOOKUP(U$4,Transactions!$C$39:$N$42,8,FALSE),0)&gt;P171,VLOOKUP(U$4,Transactions!$C$5:$M$23,5,FALSE),VLOOKUP(U$4,Transactions!$C$5:$M$23,5,FALSE)-IFERROR(VLOOKUP(U$4,Transactions!$C$39:$N$42,5,FALSE),0)))</f>
        <v>20</v>
      </c>
      <c r="W171" s="315">
        <f t="shared" si="231"/>
        <v>43333</v>
      </c>
      <c r="X171" s="88">
        <f>VLOOKUP(W171,'Price Data'!$B$4:$AD$1048576,MATCH(AB$4,'Price Data'!$B$2:$AE$2,0),FALSE)</f>
        <v>112.39</v>
      </c>
      <c r="Y171" s="5">
        <f t="shared" si="260"/>
        <v>112.39</v>
      </c>
      <c r="Z171" s="79"/>
      <c r="AA171" s="212">
        <f>IF(Y171&gt;0,(Y171+SUM(Z$11:Z171))/X$6-1,"N/A")</f>
        <v>0.12320206328737227</v>
      </c>
      <c r="AB171" s="344">
        <f>IF(VLOOKUP(AB$4,Transactions!$C$5:$M$23,7,FALSE)&gt;W171,0,IF(IFERROR(VLOOKUP(AB$4,Transactions!$C$39:$N$42,8,FALSE),0)&gt;W171,VLOOKUP(AB$4,Transactions!$C$5:$M$23,5,FALSE),VLOOKUP(AB$4,Transactions!$C$5:$M$23,5,FALSE)-IFERROR(VLOOKUP(AB$4,Transactions!$C$39:$N$42,5,FALSE),0)))</f>
        <v>12</v>
      </c>
      <c r="AD171" s="315">
        <f t="shared" si="232"/>
        <v>43333</v>
      </c>
      <c r="AE171" s="88">
        <f>VLOOKUP(AD171,'Price Data'!$B$4:$AD$1048576,MATCH(AI$4,'Price Data'!$B$2:$AE$2,0),FALSE)</f>
        <v>62.91</v>
      </c>
      <c r="AF171" s="5">
        <f t="shared" si="261"/>
        <v>62.91</v>
      </c>
      <c r="AG171" s="79"/>
      <c r="AH171" s="212">
        <f>IF(AF171&gt;0,(AF171+SUM(AG$11:AG171))/AE$6-1,"N/A")</f>
        <v>-0.13327848621966287</v>
      </c>
      <c r="AI171" s="344">
        <f>IF(VLOOKUP(AI$4,Transactions!$C$5:$M$23,7,FALSE)&gt;AD171,0,IF(IFERROR(VLOOKUP(AI$4,Transactions!$C$39:$N$42,8,FALSE),0)&gt;AD171,VLOOKUP(AI$4,Transactions!$C$5:$M$23,5,FALSE),VLOOKUP(AI$4,Transactions!$C$5:$M$23,5,FALSE)-IFERROR(VLOOKUP(AI$4,Transactions!$C$39:$N$42,5,FALSE),0)))</f>
        <v>16</v>
      </c>
      <c r="AK171" s="315">
        <f t="shared" si="233"/>
        <v>43333</v>
      </c>
      <c r="AL171" s="88">
        <f>VLOOKUP(AK171,'Price Data'!$B$4:$AD$1048576,MATCH(AP$4,'Price Data'!$B$2:$AE$2,0),FALSE)</f>
        <v>529.04999999999995</v>
      </c>
      <c r="AM171" s="5">
        <f t="shared" si="262"/>
        <v>529.04999999999995</v>
      </c>
      <c r="AN171" s="79"/>
      <c r="AO171" s="212">
        <f>IF(AM171&gt;0,(AM171+SUM(AN$11:AN171))/AL$6-1,"N/A")</f>
        <v>0.26913112315885424</v>
      </c>
      <c r="AP171" s="344">
        <f>IF(VLOOKUP(AP$4,Transactions!$C$5:$M$23,7,FALSE)&gt;AK171,0,IF(IFERROR(VLOOKUP(AP$4,Transactions!$C$39:$N$42,8,FALSE),0)&gt;AK171,VLOOKUP(AP$4,Transactions!$C$5:$M$23,5,FALSE),VLOOKUP(AP$4,Transactions!$C$5:$M$23,5,FALSE)-IFERROR(VLOOKUP(AP$4,Transactions!$C$39:$N$42,5,FALSE),0)))</f>
        <v>3</v>
      </c>
      <c r="AR171" s="315">
        <f t="shared" si="234"/>
        <v>43333</v>
      </c>
      <c r="AS171" s="88">
        <f>VLOOKUP(AR171,'Price Data'!$B$4:$AD$1048576,MATCH(AW$4,'Price Data'!$B$2:$AE$2,0),FALSE)</f>
        <v>97.74</v>
      </c>
      <c r="AT171" s="5">
        <f t="shared" si="263"/>
        <v>97.74</v>
      </c>
      <c r="AU171" s="79"/>
      <c r="AV171" s="212">
        <f>IF(AT171&gt;0,(AT171+SUM(AU$11:AU171))/AS$6-1,"N/A")</f>
        <v>5.1265822784810178E-2</v>
      </c>
      <c r="AW171" s="344">
        <f>IF(VLOOKUP(AW$4,Transactions!$C$5:$M$23,7,FALSE)&gt;AR171,0,IF(IFERROR(VLOOKUP(AW$4,Transactions!$C$39:$N$42,8,FALSE),0)&gt;AR171,VLOOKUP(AW$4,Transactions!$C$5:$M$23,5,FALSE),VLOOKUP(AW$4,Transactions!$C$5:$M$23,5,FALSE)-IFERROR(VLOOKUP(AW$4,Transactions!$C$39:$N$42,5,FALSE),0)))</f>
        <v>10</v>
      </c>
      <c r="AY171" s="315">
        <f t="shared" si="235"/>
        <v>43333</v>
      </c>
      <c r="AZ171" s="88">
        <f>VLOOKUP(AY171,'Price Data'!$B$4:$AD$1048576,MATCH(BD$4,'Price Data'!$B$2:$AE$2,0),FALSE)</f>
        <v>145.53</v>
      </c>
      <c r="BA171" s="5">
        <f t="shared" si="264"/>
        <v>145.53</v>
      </c>
      <c r="BB171" s="79"/>
      <c r="BC171" s="212">
        <f>IF(BA171&gt;0,(BA171+SUM(BB$11:BB171))/AZ$6-1,"N/A")</f>
        <v>0.25565142364106985</v>
      </c>
      <c r="BD171" s="344">
        <f>IF(VLOOKUP(BD$4,Transactions!$C$5:$M$23,7,FALSE)&gt;AY171,0,IF(IFERROR(VLOOKUP(BD$4,Transactions!$C$39:$N$42,8,FALSE),0)&gt;AY171,VLOOKUP(BD$4,Transactions!$C$5:$M$23,5,FALSE),VLOOKUP(BD$4,Transactions!$C$5:$M$23,5,FALSE)-IFERROR(VLOOKUP(BD$4,Transactions!$C$39:$N$42,5,FALSE),0)))</f>
        <v>9</v>
      </c>
      <c r="BF171" s="315">
        <f t="shared" si="236"/>
        <v>43333</v>
      </c>
      <c r="BG171" s="88">
        <f>VLOOKUP(BF171,'Price Data'!$B$4:$AD$1048576,MATCH(BK$4,'Price Data'!$B$2:$AE$2,0),FALSE)</f>
        <v>60.08</v>
      </c>
      <c r="BH171" s="5">
        <f t="shared" si="265"/>
        <v>60.08</v>
      </c>
      <c r="BI171" s="79"/>
      <c r="BJ171" s="212">
        <f>IF(BH171&gt;0,(BH171+SUM(BI$11:BI171))/BG$6-1,"N/A")</f>
        <v>0</v>
      </c>
      <c r="BK171" s="344">
        <f>IF(VLOOKUP(BK$4,Transactions!$C$5:$M$23,7,FALSE)&gt;BF171,0,IF(IFERROR(VLOOKUP(BK$4,Transactions!$C$39:$N$42,8,FALSE),0)&gt;BF171,VLOOKUP(BK$4,Transactions!$C$5:$M$23,5,FALSE),VLOOKUP(BK$4,Transactions!$C$5:$M$23,5,FALSE)-IFERROR(VLOOKUP(BK$4,Transactions!$C$39:$N$42,5,FALSE),0)))</f>
        <v>10</v>
      </c>
      <c r="BM171" s="315">
        <f t="shared" si="237"/>
        <v>43333</v>
      </c>
      <c r="BN171" s="88">
        <f>VLOOKUP(BM171,'Price Data'!$B$4:$AD$1048576,MATCH(BR$4,'Price Data'!$B$2:$AE$2,0),FALSE)</f>
        <v>43.76</v>
      </c>
      <c r="BO171" s="5">
        <f t="shared" si="266"/>
        <v>43.76</v>
      </c>
      <c r="BP171" s="79"/>
      <c r="BQ171" s="212">
        <f>IF(BO171&gt;0,(BO171+SUM(BP$11:BP171))/BN$6-1,"N/A")</f>
        <v>-0.13810641627543041</v>
      </c>
      <c r="BR171" s="344">
        <f>IF(VLOOKUP(BR$4,Transactions!$C$5:$M$23,7,FALSE)&gt;BM171,0,IF(IFERROR(VLOOKUP(BR$4,Transactions!$C$39:$N$42,8,FALSE),0)&gt;BM171,VLOOKUP(BR$4,Transactions!$C$5:$M$23,5,FALSE),VLOOKUP(BR$4,Transactions!$C$5:$M$23,5,FALSE)-IFERROR(VLOOKUP(BR$4,Transactions!$C$39:$N$42,5,FALSE),0)))</f>
        <v>12</v>
      </c>
      <c r="BT171" s="315">
        <f t="shared" si="238"/>
        <v>43333</v>
      </c>
      <c r="BU171" s="88">
        <f>VLOOKUP(BT171,'Price Data'!$B$4:$AD$1048576,MATCH(BY$4,'Price Data'!$B$2:$AE$2,0),FALSE)</f>
        <v>100.13</v>
      </c>
      <c r="BV171" s="5">
        <f t="shared" si="267"/>
        <v>100.13</v>
      </c>
      <c r="BW171" s="79"/>
      <c r="BX171" s="212">
        <f>IF(BV171&gt;0,(BV171+SUM(BW$11:BW171))/BU$6-1,"N/A")</f>
        <v>0.11486412146550773</v>
      </c>
      <c r="BY171" s="344">
        <f>IF(VLOOKUP(BY$4,Transactions!$C$5:$M$23,7,FALSE)&gt;BT171,0,IF(IFERROR(VLOOKUP(BY$4,Transactions!$C$39:$N$42,8,FALSE),0)&gt;BT171,VLOOKUP(BY$4,Transactions!$C$5:$M$23,5,FALSE),VLOOKUP(BY$4,Transactions!$C$5:$M$23,5,FALSE)-IFERROR(VLOOKUP(BY$4,Transactions!$C$39:$N$42,5,FALSE),0)))</f>
        <v>11</v>
      </c>
      <c r="CA171" s="315">
        <f t="shared" si="239"/>
        <v>43333</v>
      </c>
      <c r="CB171" s="88">
        <f>VLOOKUP(CA171,'Price Data'!$B$4:$AD$1048576,MATCH(CF$4,'Price Data'!$B$2:$AE$2,0),FALSE)</f>
        <v>200.49</v>
      </c>
      <c r="CC171" s="5">
        <f t="shared" si="268"/>
        <v>200.49</v>
      </c>
      <c r="CD171" s="79"/>
      <c r="CE171" s="212">
        <f>IF(CC171&gt;0,(CC171+SUM(CD$11:CD171))/CB$6-1,"N/A")</f>
        <v>-0.11733823336395854</v>
      </c>
      <c r="CF171" s="344">
        <f>IF(VLOOKUP(CF$4,Transactions!$C$5:$M$23,7,FALSE)&gt;CA171,0,IF(IFERROR(VLOOKUP(CF$4,Transactions!$C$39:$N$42,8,FALSE),0)&gt;CA171,VLOOKUP(CF$4,Transactions!$C$5:$M$23,5,FALSE),VLOOKUP(CF$4,Transactions!$C$5:$M$23,5,FALSE)-IFERROR(VLOOKUP(CF$4,Transactions!$C$39:$N$42,5,FALSE),0)))</f>
        <v>6</v>
      </c>
      <c r="CH171" s="315">
        <f t="shared" si="240"/>
        <v>43333</v>
      </c>
      <c r="CI171" s="88">
        <f>VLOOKUP(CH171,'Price Data'!$B$4:$AD$1048576,MATCH(CM$4,'Price Data'!$B$2:$AE$2,0),FALSE)</f>
        <v>86.22</v>
      </c>
      <c r="CJ171" s="5">
        <f t="shared" si="269"/>
        <v>86.22</v>
      </c>
      <c r="CK171" s="79"/>
      <c r="CL171" s="212">
        <f>IF(CJ171&gt;0,(CJ171+SUM(CK$11:CK171))/CI$6-1,"N/A")</f>
        <v>0.17114914425427874</v>
      </c>
      <c r="CM171" s="344">
        <f>IF(VLOOKUP(CM$4,Transactions!$C$5:$M$23,7,FALSE)&gt;CH171,0,IF(IFERROR(VLOOKUP(CM$4,Transactions!$C$39:$N$42,8,FALSE),0)&gt;CH171,VLOOKUP(CM$4,Transactions!$C$5:$M$23,5,FALSE),VLOOKUP(CM$4,Transactions!$C$5:$M$23,5,FALSE)-IFERROR(VLOOKUP(CM$4,Transactions!$C$39:$N$42,5,FALSE),0)))</f>
        <v>19</v>
      </c>
      <c r="CO171" s="315">
        <f t="shared" si="241"/>
        <v>43333</v>
      </c>
      <c r="CP171" s="88">
        <f>VLOOKUP(CO171,'Price Data'!$B$4:$AD$1048576,MATCH(CT$4,'Price Data'!$B$2:$AE$2,0),FALSE)</f>
        <v>144.74</v>
      </c>
      <c r="CQ171" s="5">
        <f t="shared" si="270"/>
        <v>144.74</v>
      </c>
      <c r="CR171" s="79"/>
      <c r="CS171" s="212">
        <f>IF(CQ171&gt;0,(CQ171+SUM(CR$11:CR171))/CP$6-1,"N/A")</f>
        <v>0.29352082591669637</v>
      </c>
      <c r="CT171" s="344">
        <f>IF(VLOOKUP(CT$4,Transactions!$C$5:$M$23,7,FALSE)&gt;CO171,0,IF(IFERROR(VLOOKUP(CT$4,Transactions!$C$39:$N$42,8,FALSE),0)&gt;CO171,VLOOKUP(CT$4,Transactions!$C$5:$M$23,5,FALSE),VLOOKUP(CT$4,Transactions!$C$5:$M$23,5,FALSE)-IFERROR(VLOOKUP(CT$4,Transactions!$C$39:$N$42,5,FALSE),0)))</f>
        <v>7</v>
      </c>
      <c r="CV171" s="315">
        <f t="shared" si="242"/>
        <v>43333</v>
      </c>
      <c r="CW171" s="88">
        <f>VLOOKUP(CV171,'Price Data'!$B$4:$AD$1048576,MATCH(DA$4,'Price Data'!$B$2:$AE$2,0),FALSE)</f>
        <v>208.21</v>
      </c>
      <c r="CX171" s="5">
        <f t="shared" si="271"/>
        <v>208.21</v>
      </c>
      <c r="CY171" s="79"/>
      <c r="CZ171" s="212">
        <f>IF(CX171&gt;0,(CX171+SUM(CY$11:CY171))/CW$6-1,"N/A")</f>
        <v>0.11138163840306192</v>
      </c>
      <c r="DA171" s="344">
        <f>IF(VLOOKUP(DA$4,Transactions!$C$5:$M$23,7,FALSE)&gt;CV171,0,IF(IFERROR(VLOOKUP(DA$4,Transactions!$C$39:$N$42,8,FALSE),0)&gt;CV171,VLOOKUP(DA$4,Transactions!$C$5:$M$23,5,FALSE),VLOOKUP(DA$4,Transactions!$C$5:$M$23,5,FALSE)-IFERROR(VLOOKUP(DA$4,Transactions!$C$39:$N$42,5,FALSE),0)))</f>
        <v>9.4038062835574934</v>
      </c>
      <c r="DC171" s="315">
        <f t="shared" si="243"/>
        <v>43333</v>
      </c>
      <c r="DD171" s="88">
        <f>VLOOKUP(DC171,'Price Data'!$B$4:$AD$1048576,MATCH(DH$4,'Price Data'!$B$2:$AE$2,0),FALSE)</f>
        <v>170.37</v>
      </c>
      <c r="DE171" s="5">
        <f t="shared" si="272"/>
        <v>170.37</v>
      </c>
      <c r="DF171" s="79"/>
      <c r="DG171" s="212">
        <f>IF(DE171&gt;0,(DE171+SUM(DF$11:DF171))/DD$6-1,"N/A")</f>
        <v>8.5231080483024746E-2</v>
      </c>
      <c r="DH171" s="344">
        <f>IF(VLOOKUP(DH$4,Transactions!$C$5:$M$23,7,FALSE)&gt;DC171,0,IF(IFERROR(VLOOKUP(DH$4,Transactions!$C$39:$N$42,8,FALSE),0)&gt;DC171,VLOOKUP(DH$4,Transactions!$C$5:$M$23,5,FALSE),VLOOKUP(DH$4,Transactions!$C$5:$M$23,5,FALSE)-IFERROR(VLOOKUP(DH$4,Transactions!$C$39:$N$42,5,FALSE),0)))</f>
        <v>17.508490526540918</v>
      </c>
      <c r="DJ171" s="315">
        <f t="shared" si="244"/>
        <v>43333</v>
      </c>
      <c r="DK171" s="88">
        <f>VLOOKUP(DJ171,'Price Data'!$B$4:$AD$1048576,MATCH(DO$4,'Price Data'!$B$2:$AE$2,0),FALSE)</f>
        <v>251.11</v>
      </c>
      <c r="DL171" s="5">
        <f t="shared" si="273"/>
        <v>251.11</v>
      </c>
      <c r="DN171" s="212">
        <f>IF(DL171&gt;0,(DL171+SUM(DM$11:DM171))/DK$6-1,"N/A")</f>
        <v>1.1102649404785891E-2</v>
      </c>
      <c r="DO171" s="344">
        <f>IF(VLOOKUP(DO$4,Transactions!$C$5:$M$23,7,FALSE)&gt;DJ171,0,IF(IFERROR(VLOOKUP(DO$4,Transactions!$C$39:$N$42,8,FALSE),0)&gt;DJ171,VLOOKUP(DO$4,Transactions!$C$5:$M$23,5,FALSE),VLOOKUP(DO$4,Transactions!$C$5:$M$23,5,FALSE)-IFERROR(VLOOKUP(DO$4,Transactions!$C$39:$N$42,5,FALSE),0)))</f>
        <v>8</v>
      </c>
      <c r="DQ171" s="315">
        <f t="shared" si="245"/>
        <v>43333</v>
      </c>
      <c r="DR171" s="88">
        <f>VLOOKUP(DQ171,'Price Data'!$B$4:$AD$1048576,MATCH(DV$4,'Price Data'!$B$2:$AE$2,0),FALSE)</f>
        <v>105.98</v>
      </c>
      <c r="DS171" s="5">
        <f t="shared" si="274"/>
        <v>105.98</v>
      </c>
      <c r="DT171" s="79"/>
      <c r="DU171" s="212">
        <f>IF(DS171&gt;0,(DS171+SUM(DT$11:DT171))/DR$6-1,"N/A")</f>
        <v>0.24877250409165308</v>
      </c>
      <c r="DV171" s="344">
        <f>IF(VLOOKUP(DV$4,Transactions!$C$5:$M$23,7,FALSE)&gt;DQ171,0,IF(IFERROR(VLOOKUP(DV$4,Transactions!$C$39:$N$42,8,FALSE),0)&gt;DQ171,VLOOKUP(DV$4,Transactions!$C$5:$M$23,5,FALSE),VLOOKUP(DV$4,Transactions!$C$5:$M$23,5,FALSE)-IFERROR(VLOOKUP(DV$4,Transactions!$C$39:$N$42,5,FALSE),0)))</f>
        <v>10</v>
      </c>
      <c r="DX171" s="315">
        <f t="shared" si="246"/>
        <v>43333</v>
      </c>
      <c r="DY171" s="88">
        <f>VLOOKUP(DX171,'Price Data'!$B$4:$AD$1048576,MATCH(EC$4,'Price Data'!$B$2:$AE$2,0),FALSE)</f>
        <v>82.95</v>
      </c>
      <c r="DZ171" s="5">
        <f t="shared" si="275"/>
        <v>0</v>
      </c>
      <c r="EA171" s="79"/>
      <c r="EB171" s="212" t="str">
        <f>IF(DZ171&gt;0,(DZ171+SUM(EA$11:EA171))/DY$6-1,"N/A")</f>
        <v>N/A</v>
      </c>
      <c r="EC171" s="344">
        <f>IF(VLOOKUP(EC$4,Transactions!$C$5:$M$23,7,FALSE)&gt;DX171,0,IF(IFERROR(VLOOKUP(EC$4,Transactions!$C$39:$N$42,8,FALSE),0)&gt;DX171,VLOOKUP(EC$4,Transactions!$C$5:$M$23,5,FALSE),VLOOKUP(EC$4,Transactions!$C$5:$M$23,5,FALSE)-IFERROR(VLOOKUP(EC$4,Transactions!$C$39:$N$42,5,FALSE),0)))</f>
        <v>0</v>
      </c>
      <c r="EF171" s="315">
        <f t="shared" si="247"/>
        <v>43333</v>
      </c>
      <c r="EG171" s="88">
        <f>VLOOKUP(EF171,'Price Data'!$B$4:$AD$1048576,MATCH(EK$4,'Price Data'!$B$2:$AE$2,0),FALSE)</f>
        <v>10.79</v>
      </c>
      <c r="EH171" s="5">
        <f t="shared" si="276"/>
        <v>10.79</v>
      </c>
      <c r="EI171" s="79"/>
      <c r="EJ171" s="212">
        <f>IF(EH171&gt;0,(EH171+SUM(EI$11:EI171))/EG$6-1,"N/A")</f>
        <v>7.2490706319701115E-3</v>
      </c>
      <c r="EK171" s="344">
        <f>IF(VLOOKUP(EK$4,Transactions!$C$26:$M$34,7,FALSE)&gt;EF171,0,IF(IFERROR(VLOOKUP(EK$4,Transactions!$C$45:$N208,8,FALSE),0)&gt;EF171,VLOOKUP(EK$4,Transactions!$C$26:$M$34,5,FALSE),VLOOKUP(EK$4,Transactions!$C$26:$M$34,5,FALSE)-IFERROR(VLOOKUP(EK$4,Transactions!$C$45:$N$47,5,FALSE),0)))</f>
        <v>181.2267657992565</v>
      </c>
      <c r="EM171" s="315">
        <f t="shared" si="248"/>
        <v>43333</v>
      </c>
      <c r="EN171" s="88">
        <f>VLOOKUP(EM171,'Price Data'!$B$4:$AD$1048576,MATCH(ER$4,'Price Data'!$B$2:$AE$2,0),FALSE)</f>
        <v>86.21</v>
      </c>
      <c r="EO171" s="5">
        <f t="shared" si="277"/>
        <v>86.21</v>
      </c>
      <c r="EP171" s="79"/>
      <c r="EQ171" s="212">
        <f>IF(EO171&gt;0,(EO171+SUM(EP$11:EP171))/EN$6-1,"N/A")</f>
        <v>1.2995645198258021E-2</v>
      </c>
      <c r="ER171" s="344">
        <f>IF(VLOOKUP(ER$4,Transactions!$C$26:$M$34,7,FALSE)&gt;EM171,0,IF(IFERROR(VLOOKUP(ER$4,Transactions!$C$45:$N208,8,FALSE),0)&gt;EM171,VLOOKUP(ER$4,Transactions!$C$26:$M$34,5,FALSE),VLOOKUP(ER$4,Transactions!$C$26:$M$34,5,FALSE)-IFERROR(VLOOKUP(ER$4,Transactions!$C$45:$N$47,5,FALSE),0)))</f>
        <v>0</v>
      </c>
      <c r="ET171" s="315">
        <f t="shared" si="249"/>
        <v>43333</v>
      </c>
      <c r="EU171" s="88">
        <f>VLOOKUP(ET171,'Price Data'!$B$4:$AD$1048576,MATCH(EY$4,'Price Data'!$B$2:$AE$2,0),FALSE)</f>
        <v>84.25</v>
      </c>
      <c r="EV171" s="5">
        <f t="shared" si="278"/>
        <v>84.25</v>
      </c>
      <c r="EW171" s="79"/>
      <c r="EX171" s="212">
        <f>IF(EV171&gt;0,(EV171+SUM(EW$11:EW171))/EU$6-1,"N/A")</f>
        <v>-1.9395811877789271E-2</v>
      </c>
      <c r="EY171" s="344">
        <f>IF(VLOOKUP(EY$4,Transactions!$C$26:$M$34,7,FALSE)&gt;ET171,0,IF(IFERROR(VLOOKUP(EY$4,Transactions!$C$45:$N208,8,FALSE),0)&gt;ET171,VLOOKUP(EY$4,Transactions!$C$26:$M$34,5,FALSE),VLOOKUP(EY$4,Transactions!$C$26:$M$34,5,FALSE)-IFERROR(VLOOKUP(EY$4,Transactions!$C$45:$N$47,5,FALSE),0)))</f>
        <v>12.608879734523402</v>
      </c>
      <c r="FA171" s="315">
        <f t="shared" si="250"/>
        <v>43333</v>
      </c>
      <c r="FB171" s="88">
        <f>VLOOKUP(FA171,'Price Data'!$B$4:$AD$1048576,MATCH(FF$4,'Price Data'!$B$2:$AE$2,0),FALSE)</f>
        <v>50.3</v>
      </c>
      <c r="FC171" s="5">
        <f t="shared" si="279"/>
        <v>50.3</v>
      </c>
      <c r="FD171" s="79"/>
      <c r="FE171" s="212">
        <f>IF(FC171&gt;0,(FC171+SUM(FD$11:FD171))/FB$6-1,"N/A")</f>
        <v>-5.8708796567195076E-3</v>
      </c>
      <c r="FF171" s="344">
        <f>IF(VLOOKUP(FF$4,Transactions!$C$26:$M$34,7,FALSE)&gt;FA171,0,IF(IFERROR(VLOOKUP(FF$4,Transactions!$C$45:$N208,8,FALSE),0)&gt;FA171,VLOOKUP(FF$4,Transactions!$C$26:$M$34,5,FALSE),VLOOKUP(FF$4,Transactions!$C$26:$M$34,5,FALSE)-IFERROR(VLOOKUP(FF$4,Transactions!$C$45:$N$47,5,FALSE),0)))</f>
        <v>20.356738833625901</v>
      </c>
      <c r="FH171" s="315">
        <f t="shared" si="251"/>
        <v>43333</v>
      </c>
      <c r="FI171" s="88">
        <f>VLOOKUP(FH171,'Price Data'!$B$4:$AD$1048576,MATCH(FM$4,'Price Data'!$B$2:$AE$2,0),FALSE)</f>
        <v>24.085000000000001</v>
      </c>
      <c r="FJ171" s="5">
        <f t="shared" si="280"/>
        <v>24.085000000000001</v>
      </c>
      <c r="FK171" s="79"/>
      <c r="FL171" s="212">
        <f>IF(FJ171&gt;0,(FJ171+SUM(FK$11:FK171))/FI$6-1,"N/A")</f>
        <v>2.4640657084187279E-3</v>
      </c>
      <c r="FM171" s="344">
        <f>IF(VLOOKUP(FM$4,Transactions!$C$26:$M$34,7,FALSE)&gt;FH171,0,IF(IFERROR(VLOOKUP(FM$4,Transactions!$C$45:$N208,8,FALSE),0)&gt;FH171,VLOOKUP(FM$4,Transactions!$C$26:$M$34,5,FALSE),VLOOKUP(FM$4,Transactions!$C$26:$M$34,5,FALSE)-IFERROR(VLOOKUP(FM$4,Transactions!$C$45:$N$47,5,FALSE),0)))</f>
        <v>64.516221765913755</v>
      </c>
      <c r="FO171" s="315">
        <f t="shared" si="252"/>
        <v>43333</v>
      </c>
      <c r="FP171" s="88">
        <f>VLOOKUP(FO171,'Price Data'!$B$4:$AD$1048576,MATCH(FT$4,'Price Data'!$B$2:$AE$2,0),FALSE)</f>
        <v>102.68</v>
      </c>
      <c r="FQ171" s="5">
        <f t="shared" si="281"/>
        <v>102.68</v>
      </c>
      <c r="FR171" s="79"/>
      <c r="FS171" s="212">
        <f>IF(FQ171&gt;0,(FQ171+SUM(FR$11:FR171))/FP$6-1,"N/A")</f>
        <v>-1.7097660320166685E-2</v>
      </c>
      <c r="FT171" s="344">
        <f>IF(VLOOKUP(FT$4,Transactions!$C$26:$M$34,7,FALSE)&gt;FO171,0,IF(IFERROR(VLOOKUP(FT$4,Transactions!$C$45:$N208,8,FALSE),0)&gt;FO171,VLOOKUP(FT$4,Transactions!$C$26:$M$34,5,FALSE),VLOOKUP(FT$4,Transactions!$C$26:$M$34,5,FALSE)-IFERROR(VLOOKUP(FT$4,Transactions!$C$45:$N$47,5,FALSE),0)))</f>
        <v>4.6685611442644692</v>
      </c>
      <c r="FV171" s="315">
        <f t="shared" si="253"/>
        <v>43333</v>
      </c>
      <c r="FW171" s="88">
        <f>VLOOKUP(FV171,'Price Data'!$B$4:$AD$1048576,MATCH(GA$4,'Price Data'!$B$2:$AE$2,0),FALSE)</f>
        <v>107.18</v>
      </c>
      <c r="FX171" s="5">
        <f t="shared" si="282"/>
        <v>0</v>
      </c>
      <c r="FY171" s="79"/>
      <c r="FZ171" s="212" t="str">
        <f>IF(FX171&gt;0,(FX171+SUM(FY$11:FY171))/FW$6-1,"N/A")</f>
        <v>N/A</v>
      </c>
      <c r="GA171" s="344">
        <f>IF(VLOOKUP(GA$4,Transactions!$C$26:$M$34,7,FALSE)&gt;FV171,0,IF(IFERROR(VLOOKUP(GA$4,Transactions!$C$45:$N208,8,FALSE),0)&gt;FV171,VLOOKUP(GA$4,Transactions!$C$26:$M$34,5,FALSE),VLOOKUP(GA$4,Transactions!$C$26:$M$34,5,FALSE)-IFERROR(VLOOKUP(GA$4,Transactions!$C$45:$N$47,5,FALSE),0)))</f>
        <v>0</v>
      </c>
      <c r="GD171" s="315">
        <f t="shared" si="254"/>
        <v>43333</v>
      </c>
      <c r="GE171" s="88">
        <f>VLOOKUP(GD171,'Price Data'!$B$4:$AD$1048576,MATCH(GI$4,'Price Data'!$B$2:$AE$2,0),FALSE)</f>
        <v>1702.6389999999999</v>
      </c>
      <c r="GF171" s="5">
        <f t="shared" si="283"/>
        <v>1702.6389999999999</v>
      </c>
      <c r="GH171" s="212">
        <f>IF(GF171&gt;0,(GF171+SUM(GG$11:GG171))/GE$6-1,"N/A")</f>
        <v>7.573368208899578E-2</v>
      </c>
      <c r="GI171" s="374">
        <v>0.5</v>
      </c>
      <c r="GK171" s="315">
        <f t="shared" si="255"/>
        <v>43333</v>
      </c>
      <c r="GL171" s="88">
        <f>VLOOKUP(GK171,'Price Data'!$B$4:$AD$1048576,MATCH(GP$4,'Price Data'!$B$2:$AE$2,0),FALSE)</f>
        <v>2151.79</v>
      </c>
      <c r="GM171" s="5">
        <f t="shared" si="226"/>
        <v>2151.79</v>
      </c>
      <c r="GN171" s="79"/>
      <c r="GO171" s="212">
        <f>IF(GM171&gt;0,(GM171+SUM(GN$11:GN171))/GL$6-1,"N/A")</f>
        <v>2.2981292638284856E-2</v>
      </c>
      <c r="GP171" s="374">
        <v>0.2</v>
      </c>
      <c r="GR171" s="315">
        <f t="shared" si="256"/>
        <v>43333</v>
      </c>
      <c r="GS171" s="88">
        <f>VLOOKUP(GR171,'Price Data'!$B$4:$AD$1048576,MATCH(GW$4,'Price Data'!$B$2:$AE$2,0),FALSE)</f>
        <v>2027.49</v>
      </c>
      <c r="GT171" s="5">
        <f t="shared" si="284"/>
        <v>2027.49</v>
      </c>
      <c r="GV171" s="212">
        <f>IF(GT171&gt;0,(GT171+SUM(GU$11:GU171))/GS$6-1,"N/A")</f>
        <v>-9.2260930330291258E-3</v>
      </c>
      <c r="GW171" s="374">
        <v>0.3</v>
      </c>
    </row>
    <row r="172" spans="1:205" x14ac:dyDescent="0.25">
      <c r="A172">
        <v>162</v>
      </c>
      <c r="B172" s="315">
        <f>'Price Data'!B166</f>
        <v>43334</v>
      </c>
      <c r="C172" s="200">
        <f t="shared" si="257"/>
        <v>22249.252816808887</v>
      </c>
      <c r="D172" s="200">
        <f t="shared" si="227"/>
        <v>0</v>
      </c>
      <c r="E172" s="200">
        <f t="shared" si="258"/>
        <v>6075.0511076769899</v>
      </c>
      <c r="F172" s="200">
        <f t="shared" si="228"/>
        <v>0</v>
      </c>
      <c r="I172" s="315">
        <f t="shared" si="229"/>
        <v>43334</v>
      </c>
      <c r="J172" s="88">
        <f>VLOOKUP(I172,'Price Data'!$B$4:$AD$1048576,MATCH(N$4,'Price Data'!$B$2:$AE$2,0),FALSE)</f>
        <v>73.91</v>
      </c>
      <c r="K172" s="5">
        <f t="shared" si="225"/>
        <v>73.91</v>
      </c>
      <c r="M172" s="212">
        <f>IF(K172&gt;0,(K172+SUM(L$11:L172))/J$6-1,"N/A")</f>
        <v>0.11159572868100476</v>
      </c>
      <c r="N172" s="344">
        <f>IF(VLOOKUP(N$4,Transactions!$C$5:$M$23,7,FALSE)&gt;I172,0,IF(IFERROR(VLOOKUP(N$4,Transactions!$C$39:$N$42,8,FALSE),0)&gt;I172,VLOOKUP(N$4,Transactions!$C$5:$M$23,5,FALSE),VLOOKUP(N$4,Transactions!$C$5:$M$23,5,FALSE)-IFERROR(VLOOKUP(N$4,Transactions!$C$39:$N$42,5,FALSE),0)))</f>
        <v>10</v>
      </c>
      <c r="P172" s="315">
        <f t="shared" si="230"/>
        <v>43334</v>
      </c>
      <c r="Q172" s="88">
        <f>VLOOKUP(P172,'Price Data'!$B$4:$AD$1048576,MATCH(U$4,'Price Data'!$B$2:$AE$2,0),FALSE)</f>
        <v>58.77</v>
      </c>
      <c r="R172" s="5">
        <f t="shared" si="259"/>
        <v>58.77</v>
      </c>
      <c r="T172" s="212">
        <f>IF(R172&gt;0,(R172+SUM(S$11:S172))/Q$6-1,"N/A")</f>
        <v>4.0528634361233662E-2</v>
      </c>
      <c r="U172" s="344">
        <f>IF(VLOOKUP(U$4,Transactions!$C$5:$M$23,7,FALSE)&gt;P172,0,IF(IFERROR(VLOOKUP(U$4,Transactions!$C$39:$N$42,8,FALSE),0)&gt;P172,VLOOKUP(U$4,Transactions!$C$5:$M$23,5,FALSE),VLOOKUP(U$4,Transactions!$C$5:$M$23,5,FALSE)-IFERROR(VLOOKUP(U$4,Transactions!$C$39:$N$42,5,FALSE),0)))</f>
        <v>20</v>
      </c>
      <c r="W172" s="315">
        <f t="shared" si="231"/>
        <v>43334</v>
      </c>
      <c r="X172" s="88">
        <f>VLOOKUP(W172,'Price Data'!$B$4:$AD$1048576,MATCH(AB$4,'Price Data'!$B$2:$AE$2,0),FALSE)</f>
        <v>111.94</v>
      </c>
      <c r="Y172" s="5">
        <f t="shared" si="260"/>
        <v>111.94</v>
      </c>
      <c r="Z172" s="79"/>
      <c r="AA172" s="212">
        <f>IF(Y172&gt;0,(Y172+SUM(Z$11:Z172))/X$6-1,"N/A")</f>
        <v>0.11873822041464144</v>
      </c>
      <c r="AB172" s="344">
        <f>IF(VLOOKUP(AB$4,Transactions!$C$5:$M$23,7,FALSE)&gt;W172,0,IF(IFERROR(VLOOKUP(AB$4,Transactions!$C$39:$N$42,8,FALSE),0)&gt;W172,VLOOKUP(AB$4,Transactions!$C$5:$M$23,5,FALSE),VLOOKUP(AB$4,Transactions!$C$5:$M$23,5,FALSE)-IFERROR(VLOOKUP(AB$4,Transactions!$C$39:$N$42,5,FALSE),0)))</f>
        <v>12</v>
      </c>
      <c r="AD172" s="315">
        <f t="shared" si="232"/>
        <v>43334</v>
      </c>
      <c r="AE172" s="88">
        <f>VLOOKUP(AD172,'Price Data'!$B$4:$AD$1048576,MATCH(AI$4,'Price Data'!$B$2:$AE$2,0),FALSE)</f>
        <v>62.5</v>
      </c>
      <c r="AF172" s="5">
        <f t="shared" si="261"/>
        <v>62.5</v>
      </c>
      <c r="AG172" s="79"/>
      <c r="AH172" s="212">
        <f>IF(AF172&gt;0,(AF172+SUM(AG$11:AG172))/AE$6-1,"N/A")</f>
        <v>-0.13890031537090375</v>
      </c>
      <c r="AI172" s="344">
        <f>IF(VLOOKUP(AI$4,Transactions!$C$5:$M$23,7,FALSE)&gt;AD172,0,IF(IFERROR(VLOOKUP(AI$4,Transactions!$C$39:$N$42,8,FALSE),0)&gt;AD172,VLOOKUP(AI$4,Transactions!$C$5:$M$23,5,FALSE),VLOOKUP(AI$4,Transactions!$C$5:$M$23,5,FALSE)-IFERROR(VLOOKUP(AI$4,Transactions!$C$39:$N$42,5,FALSE),0)))</f>
        <v>16</v>
      </c>
      <c r="AK172" s="315">
        <f t="shared" si="233"/>
        <v>43334</v>
      </c>
      <c r="AL172" s="88">
        <f>VLOOKUP(AK172,'Price Data'!$B$4:$AD$1048576,MATCH(AP$4,'Price Data'!$B$2:$AE$2,0),FALSE)</f>
        <v>535</v>
      </c>
      <c r="AM172" s="5">
        <f t="shared" si="262"/>
        <v>535</v>
      </c>
      <c r="AN172" s="79"/>
      <c r="AO172" s="212">
        <f>IF(AM172&gt;0,(AM172+SUM(AN$11:AN172))/AL$6-1,"N/A")</f>
        <v>0.28340450031185527</v>
      </c>
      <c r="AP172" s="344">
        <f>IF(VLOOKUP(AP$4,Transactions!$C$5:$M$23,7,FALSE)&gt;AK172,0,IF(IFERROR(VLOOKUP(AP$4,Transactions!$C$39:$N$42,8,FALSE),0)&gt;AK172,VLOOKUP(AP$4,Transactions!$C$5:$M$23,5,FALSE),VLOOKUP(AP$4,Transactions!$C$5:$M$23,5,FALSE)-IFERROR(VLOOKUP(AP$4,Transactions!$C$39:$N$42,5,FALSE),0)))</f>
        <v>3</v>
      </c>
      <c r="AR172" s="315">
        <f t="shared" si="234"/>
        <v>43334</v>
      </c>
      <c r="AS172" s="88">
        <f>VLOOKUP(AR172,'Price Data'!$B$4:$AD$1048576,MATCH(AW$4,'Price Data'!$B$2:$AE$2,0),FALSE)</f>
        <v>97.64</v>
      </c>
      <c r="AT172" s="5">
        <f t="shared" si="263"/>
        <v>97.64</v>
      </c>
      <c r="AU172" s="79"/>
      <c r="AV172" s="212">
        <f>IF(AT172&gt;0,(AT172+SUM(AU$11:AU172))/AS$6-1,"N/A")</f>
        <v>5.0210970464135141E-2</v>
      </c>
      <c r="AW172" s="344">
        <f>IF(VLOOKUP(AW$4,Transactions!$C$5:$M$23,7,FALSE)&gt;AR172,0,IF(IFERROR(VLOOKUP(AW$4,Transactions!$C$39:$N$42,8,FALSE),0)&gt;AR172,VLOOKUP(AW$4,Transactions!$C$5:$M$23,5,FALSE),VLOOKUP(AW$4,Transactions!$C$5:$M$23,5,FALSE)-IFERROR(VLOOKUP(AW$4,Transactions!$C$39:$N$42,5,FALSE),0)))</f>
        <v>10</v>
      </c>
      <c r="AY172" s="315">
        <f t="shared" si="235"/>
        <v>43334</v>
      </c>
      <c r="AZ172" s="88">
        <f>VLOOKUP(AY172,'Price Data'!$B$4:$AD$1048576,MATCH(BD$4,'Price Data'!$B$2:$AE$2,0),FALSE)</f>
        <v>146.46</v>
      </c>
      <c r="BA172" s="5">
        <f t="shared" si="264"/>
        <v>146.46</v>
      </c>
      <c r="BB172" s="79"/>
      <c r="BC172" s="212">
        <f>IF(BA172&gt;0,(BA172+SUM(BB$11:BB172))/AZ$6-1,"N/A")</f>
        <v>0.26367558239861943</v>
      </c>
      <c r="BD172" s="344">
        <f>IF(VLOOKUP(BD$4,Transactions!$C$5:$M$23,7,FALSE)&gt;AY172,0,IF(IFERROR(VLOOKUP(BD$4,Transactions!$C$39:$N$42,8,FALSE),0)&gt;AY172,VLOOKUP(BD$4,Transactions!$C$5:$M$23,5,FALSE),VLOOKUP(BD$4,Transactions!$C$5:$M$23,5,FALSE)-IFERROR(VLOOKUP(BD$4,Transactions!$C$39:$N$42,5,FALSE),0)))</f>
        <v>9</v>
      </c>
      <c r="BF172" s="315">
        <f t="shared" si="236"/>
        <v>43334</v>
      </c>
      <c r="BG172" s="88">
        <f>VLOOKUP(BF172,'Price Data'!$B$4:$AD$1048576,MATCH(BK$4,'Price Data'!$B$2:$AE$2,0),FALSE)</f>
        <v>60.57</v>
      </c>
      <c r="BH172" s="5">
        <f t="shared" si="265"/>
        <v>60.57</v>
      </c>
      <c r="BI172" s="79"/>
      <c r="BJ172" s="212">
        <f>IF(BH172&gt;0,(BH172+SUM(BI$11:BI172))/BG$6-1,"N/A")</f>
        <v>7.9960835509138573E-3</v>
      </c>
      <c r="BK172" s="344">
        <f>IF(VLOOKUP(BK$4,Transactions!$C$5:$M$23,7,FALSE)&gt;BF172,0,IF(IFERROR(VLOOKUP(BK$4,Transactions!$C$39:$N$42,8,FALSE),0)&gt;BF172,VLOOKUP(BK$4,Transactions!$C$5:$M$23,5,FALSE),VLOOKUP(BK$4,Transactions!$C$5:$M$23,5,FALSE)-IFERROR(VLOOKUP(BK$4,Transactions!$C$39:$N$42,5,FALSE),0)))</f>
        <v>10</v>
      </c>
      <c r="BM172" s="315">
        <f t="shared" si="237"/>
        <v>43334</v>
      </c>
      <c r="BN172" s="88">
        <f>VLOOKUP(BM172,'Price Data'!$B$4:$AD$1048576,MATCH(BR$4,'Price Data'!$B$2:$AE$2,0),FALSE)</f>
        <v>42.99</v>
      </c>
      <c r="BO172" s="5">
        <f t="shared" si="266"/>
        <v>42.99</v>
      </c>
      <c r="BP172" s="79"/>
      <c r="BQ172" s="212">
        <f>IF(BO172&gt;0,(BO172+SUM(BP$11:BP172))/BN$6-1,"N/A")</f>
        <v>-0.153169014084507</v>
      </c>
      <c r="BR172" s="344">
        <f>IF(VLOOKUP(BR$4,Transactions!$C$5:$M$23,7,FALSE)&gt;BM172,0,IF(IFERROR(VLOOKUP(BR$4,Transactions!$C$39:$N$42,8,FALSE),0)&gt;BM172,VLOOKUP(BR$4,Transactions!$C$5:$M$23,5,FALSE),VLOOKUP(BR$4,Transactions!$C$5:$M$23,5,FALSE)-IFERROR(VLOOKUP(BR$4,Transactions!$C$39:$N$42,5,FALSE),0)))</f>
        <v>12</v>
      </c>
      <c r="BT172" s="315">
        <f t="shared" si="238"/>
        <v>43334</v>
      </c>
      <c r="BU172" s="88">
        <f>VLOOKUP(BT172,'Price Data'!$B$4:$AD$1048576,MATCH(BY$4,'Price Data'!$B$2:$AE$2,0),FALSE)</f>
        <v>100.49</v>
      </c>
      <c r="BV172" s="5">
        <f t="shared" si="267"/>
        <v>100.49</v>
      </c>
      <c r="BW172" s="79"/>
      <c r="BX172" s="212">
        <f>IF(BV172&gt;0,(BV172+SUM(BW$11:BW172))/BU$6-1,"N/A")</f>
        <v>0.11882495324018039</v>
      </c>
      <c r="BY172" s="344">
        <f>IF(VLOOKUP(BY$4,Transactions!$C$5:$M$23,7,FALSE)&gt;BT172,0,IF(IFERROR(VLOOKUP(BY$4,Transactions!$C$39:$N$42,8,FALSE),0)&gt;BT172,VLOOKUP(BY$4,Transactions!$C$5:$M$23,5,FALSE),VLOOKUP(BY$4,Transactions!$C$5:$M$23,5,FALSE)-IFERROR(VLOOKUP(BY$4,Transactions!$C$39:$N$42,5,FALSE),0)))</f>
        <v>11</v>
      </c>
      <c r="CA172" s="315">
        <f t="shared" si="239"/>
        <v>43334</v>
      </c>
      <c r="CB172" s="88">
        <f>VLOOKUP(CA172,'Price Data'!$B$4:$AD$1048576,MATCH(CF$4,'Price Data'!$B$2:$AE$2,0),FALSE)</f>
        <v>203.36</v>
      </c>
      <c r="CC172" s="5">
        <f t="shared" si="268"/>
        <v>203.36</v>
      </c>
      <c r="CD172" s="79"/>
      <c r="CE172" s="212">
        <f>IF(CC172&gt;0,(CC172+SUM(CD$11:CD172))/CB$6-1,"N/A")</f>
        <v>-0.10478190488690553</v>
      </c>
      <c r="CF172" s="344">
        <f>IF(VLOOKUP(CF$4,Transactions!$C$5:$M$23,7,FALSE)&gt;CA172,0,IF(IFERROR(VLOOKUP(CF$4,Transactions!$C$39:$N$42,8,FALSE),0)&gt;CA172,VLOOKUP(CF$4,Transactions!$C$5:$M$23,5,FALSE),VLOOKUP(CF$4,Transactions!$C$5:$M$23,5,FALSE)-IFERROR(VLOOKUP(CF$4,Transactions!$C$39:$N$42,5,FALSE),0)))</f>
        <v>6</v>
      </c>
      <c r="CH172" s="315">
        <f t="shared" si="240"/>
        <v>43334</v>
      </c>
      <c r="CI172" s="88">
        <f>VLOOKUP(CH172,'Price Data'!$B$4:$AD$1048576,MATCH(CM$4,'Price Data'!$B$2:$AE$2,0),FALSE)</f>
        <v>86.95</v>
      </c>
      <c r="CJ172" s="5">
        <f t="shared" si="269"/>
        <v>86.95</v>
      </c>
      <c r="CK172" s="79"/>
      <c r="CL172" s="212">
        <f>IF(CJ172&gt;0,(CJ172+SUM(CK$11:CK172))/CI$6-1,"N/A")</f>
        <v>0.18106492800869334</v>
      </c>
      <c r="CM172" s="344">
        <f>IF(VLOOKUP(CM$4,Transactions!$C$5:$M$23,7,FALSE)&gt;CH172,0,IF(IFERROR(VLOOKUP(CM$4,Transactions!$C$39:$N$42,8,FALSE),0)&gt;CH172,VLOOKUP(CM$4,Transactions!$C$5:$M$23,5,FALSE),VLOOKUP(CM$4,Transactions!$C$5:$M$23,5,FALSE)-IFERROR(VLOOKUP(CM$4,Transactions!$C$39:$N$42,5,FALSE),0)))</f>
        <v>19</v>
      </c>
      <c r="CO172" s="315">
        <f t="shared" si="241"/>
        <v>43334</v>
      </c>
      <c r="CP172" s="88">
        <f>VLOOKUP(CO172,'Price Data'!$B$4:$AD$1048576,MATCH(CT$4,'Price Data'!$B$2:$AE$2,0),FALSE)</f>
        <v>145.56</v>
      </c>
      <c r="CQ172" s="5">
        <f t="shared" si="270"/>
        <v>145.56</v>
      </c>
      <c r="CR172" s="79"/>
      <c r="CS172" s="212">
        <f>IF(CQ172&gt;0,(CQ172+SUM(CR$11:CR172))/CP$6-1,"N/A")</f>
        <v>0.30081879672481304</v>
      </c>
      <c r="CT172" s="344">
        <f>IF(VLOOKUP(CT$4,Transactions!$C$5:$M$23,7,FALSE)&gt;CO172,0,IF(IFERROR(VLOOKUP(CT$4,Transactions!$C$39:$N$42,8,FALSE),0)&gt;CO172,VLOOKUP(CT$4,Transactions!$C$5:$M$23,5,FALSE),VLOOKUP(CT$4,Transactions!$C$5:$M$23,5,FALSE)-IFERROR(VLOOKUP(CT$4,Transactions!$C$39:$N$42,5,FALSE),0)))</f>
        <v>7</v>
      </c>
      <c r="CV172" s="315">
        <f t="shared" si="242"/>
        <v>43334</v>
      </c>
      <c r="CW172" s="88">
        <f>VLOOKUP(CV172,'Price Data'!$B$4:$AD$1048576,MATCH(DA$4,'Price Data'!$B$2:$AE$2,0),FALSE)</f>
        <v>206.66</v>
      </c>
      <c r="CX172" s="5">
        <f t="shared" si="271"/>
        <v>206.66</v>
      </c>
      <c r="CY172" s="79"/>
      <c r="CZ172" s="212">
        <f>IF(CX172&gt;0,(CX172+SUM(CY$11:CY172))/CW$6-1,"N/A")</f>
        <v>0.10314177874647812</v>
      </c>
      <c r="DA172" s="344">
        <f>IF(VLOOKUP(DA$4,Transactions!$C$5:$M$23,7,FALSE)&gt;CV172,0,IF(IFERROR(VLOOKUP(DA$4,Transactions!$C$39:$N$42,8,FALSE),0)&gt;CV172,VLOOKUP(DA$4,Transactions!$C$5:$M$23,5,FALSE),VLOOKUP(DA$4,Transactions!$C$5:$M$23,5,FALSE)-IFERROR(VLOOKUP(DA$4,Transactions!$C$39:$N$42,5,FALSE),0)))</f>
        <v>9.4038062835574934</v>
      </c>
      <c r="DC172" s="315">
        <f t="shared" si="243"/>
        <v>43334</v>
      </c>
      <c r="DD172" s="88">
        <f>VLOOKUP(DC172,'Price Data'!$B$4:$AD$1048576,MATCH(DH$4,'Price Data'!$B$2:$AE$2,0),FALSE)</f>
        <v>170.45</v>
      </c>
      <c r="DE172" s="5">
        <f t="shared" si="272"/>
        <v>170.45</v>
      </c>
      <c r="DF172" s="79"/>
      <c r="DG172" s="212">
        <f>IF(DE172&gt;0,(DE172+SUM(DF$11:DF172))/DD$6-1,"N/A")</f>
        <v>8.5736865397989526E-2</v>
      </c>
      <c r="DH172" s="344">
        <f>IF(VLOOKUP(DH$4,Transactions!$C$5:$M$23,7,FALSE)&gt;DC172,0,IF(IFERROR(VLOOKUP(DH$4,Transactions!$C$39:$N$42,8,FALSE),0)&gt;DC172,VLOOKUP(DH$4,Transactions!$C$5:$M$23,5,FALSE),VLOOKUP(DH$4,Transactions!$C$5:$M$23,5,FALSE)-IFERROR(VLOOKUP(DH$4,Transactions!$C$39:$N$42,5,FALSE),0)))</f>
        <v>17.508490526540918</v>
      </c>
      <c r="DJ172" s="315">
        <f t="shared" si="244"/>
        <v>43334</v>
      </c>
      <c r="DK172" s="88">
        <f>VLOOKUP(DJ172,'Price Data'!$B$4:$AD$1048576,MATCH(DO$4,'Price Data'!$B$2:$AE$2,0),FALSE)</f>
        <v>246.94</v>
      </c>
      <c r="DL172" s="5">
        <f t="shared" si="273"/>
        <v>246.94</v>
      </c>
      <c r="DN172" s="212">
        <f>IF(DL172&gt;0,(DL172+SUM(DM$11:DM172))/DK$6-1,"N/A")</f>
        <v>-5.6114473525993303E-3</v>
      </c>
      <c r="DO172" s="344">
        <f>IF(VLOOKUP(DO$4,Transactions!$C$5:$M$23,7,FALSE)&gt;DJ172,0,IF(IFERROR(VLOOKUP(DO$4,Transactions!$C$39:$N$42,8,FALSE),0)&gt;DJ172,VLOOKUP(DO$4,Transactions!$C$5:$M$23,5,FALSE),VLOOKUP(DO$4,Transactions!$C$5:$M$23,5,FALSE)-IFERROR(VLOOKUP(DO$4,Transactions!$C$39:$N$42,5,FALSE),0)))</f>
        <v>8</v>
      </c>
      <c r="DQ172" s="315">
        <f t="shared" si="245"/>
        <v>43334</v>
      </c>
      <c r="DR172" s="88">
        <f>VLOOKUP(DQ172,'Price Data'!$B$4:$AD$1048576,MATCH(DV$4,'Price Data'!$B$2:$AE$2,0),FALSE)</f>
        <v>107.06</v>
      </c>
      <c r="DS172" s="5">
        <f t="shared" si="274"/>
        <v>107.06</v>
      </c>
      <c r="DT172" s="79"/>
      <c r="DU172" s="212">
        <f>IF(DS172&gt;0,(DS172+SUM(DT$11:DT172))/DR$6-1,"N/A")</f>
        <v>0.26139817629179318</v>
      </c>
      <c r="DV172" s="344">
        <f>IF(VLOOKUP(DV$4,Transactions!$C$5:$M$23,7,FALSE)&gt;DQ172,0,IF(IFERROR(VLOOKUP(DV$4,Transactions!$C$39:$N$42,8,FALSE),0)&gt;DQ172,VLOOKUP(DV$4,Transactions!$C$5:$M$23,5,FALSE),VLOOKUP(DV$4,Transactions!$C$5:$M$23,5,FALSE)-IFERROR(VLOOKUP(DV$4,Transactions!$C$39:$N$42,5,FALSE),0)))</f>
        <v>10</v>
      </c>
      <c r="DX172" s="315">
        <f t="shared" si="246"/>
        <v>43334</v>
      </c>
      <c r="DY172" s="88">
        <f>VLOOKUP(DX172,'Price Data'!$B$4:$AD$1048576,MATCH(EC$4,'Price Data'!$B$2:$AE$2,0),FALSE)</f>
        <v>82.64</v>
      </c>
      <c r="DZ172" s="5">
        <f t="shared" si="275"/>
        <v>0</v>
      </c>
      <c r="EA172" s="79"/>
      <c r="EB172" s="212" t="str">
        <f>IF(DZ172&gt;0,(DZ172+SUM(EA$11:EA172))/DY$6-1,"N/A")</f>
        <v>N/A</v>
      </c>
      <c r="EC172" s="344">
        <f>IF(VLOOKUP(EC$4,Transactions!$C$5:$M$23,7,FALSE)&gt;DX172,0,IF(IFERROR(VLOOKUP(EC$4,Transactions!$C$39:$N$42,8,FALSE),0)&gt;DX172,VLOOKUP(EC$4,Transactions!$C$5:$M$23,5,FALSE),VLOOKUP(EC$4,Transactions!$C$5:$M$23,5,FALSE)-IFERROR(VLOOKUP(EC$4,Transactions!$C$39:$N$42,5,FALSE),0)))</f>
        <v>0</v>
      </c>
      <c r="EF172" s="315">
        <f t="shared" si="247"/>
        <v>43334</v>
      </c>
      <c r="EG172" s="88">
        <f>VLOOKUP(EF172,'Price Data'!$B$4:$AD$1048576,MATCH(EK$4,'Price Data'!$B$2:$AE$2,0),FALSE)</f>
        <v>10.78</v>
      </c>
      <c r="EH172" s="5">
        <f t="shared" si="276"/>
        <v>10.78</v>
      </c>
      <c r="EI172" s="79"/>
      <c r="EJ172" s="212">
        <f>IF(EH172&gt;0,(EH172+SUM(EI$11:EI172))/EG$6-1,"N/A")</f>
        <v>6.3197026022303593E-3</v>
      </c>
      <c r="EK172" s="344">
        <f>IF(VLOOKUP(EK$4,Transactions!$C$26:$M$34,7,FALSE)&gt;EF172,0,IF(IFERROR(VLOOKUP(EK$4,Transactions!$C$45:$N209,8,FALSE),0)&gt;EF172,VLOOKUP(EK$4,Transactions!$C$26:$M$34,5,FALSE),VLOOKUP(EK$4,Transactions!$C$26:$M$34,5,FALSE)-IFERROR(VLOOKUP(EK$4,Transactions!$C$45:$N$47,5,FALSE),0)))</f>
        <v>181.2267657992565</v>
      </c>
      <c r="EM172" s="315">
        <f t="shared" si="248"/>
        <v>43334</v>
      </c>
      <c r="EN172" s="88">
        <f>VLOOKUP(EM172,'Price Data'!$B$4:$AD$1048576,MATCH(ER$4,'Price Data'!$B$2:$AE$2,0),FALSE)</f>
        <v>86.24</v>
      </c>
      <c r="EO172" s="5">
        <f t="shared" si="277"/>
        <v>86.24</v>
      </c>
      <c r="EP172" s="79"/>
      <c r="EQ172" s="212">
        <f>IF(EO172&gt;0,(EO172+SUM(EP$11:EP172))/EN$6-1,"N/A")</f>
        <v>1.3339445335778022E-2</v>
      </c>
      <c r="ER172" s="344">
        <f>IF(VLOOKUP(ER$4,Transactions!$C$26:$M$34,7,FALSE)&gt;EM172,0,IF(IFERROR(VLOOKUP(ER$4,Transactions!$C$45:$N209,8,FALSE),0)&gt;EM172,VLOOKUP(ER$4,Transactions!$C$26:$M$34,5,FALSE),VLOOKUP(ER$4,Transactions!$C$26:$M$34,5,FALSE)-IFERROR(VLOOKUP(ER$4,Transactions!$C$45:$N$47,5,FALSE),0)))</f>
        <v>0</v>
      </c>
      <c r="ET172" s="315">
        <f t="shared" si="249"/>
        <v>43334</v>
      </c>
      <c r="EU172" s="88">
        <f>VLOOKUP(ET172,'Price Data'!$B$4:$AD$1048576,MATCH(EY$4,'Price Data'!$B$2:$AE$2,0),FALSE)</f>
        <v>84.3</v>
      </c>
      <c r="EV172" s="5">
        <f t="shared" si="278"/>
        <v>84.3</v>
      </c>
      <c r="EW172" s="79"/>
      <c r="EX172" s="212">
        <f>IF(EV172&gt;0,(EV172+SUM(EW$11:EW172))/EU$6-1,"N/A")</f>
        <v>-1.8823664034786747E-2</v>
      </c>
      <c r="EY172" s="344">
        <f>IF(VLOOKUP(EY$4,Transactions!$C$26:$M$34,7,FALSE)&gt;ET172,0,IF(IFERROR(VLOOKUP(EY$4,Transactions!$C$45:$N209,8,FALSE),0)&gt;ET172,VLOOKUP(EY$4,Transactions!$C$26:$M$34,5,FALSE),VLOOKUP(EY$4,Transactions!$C$26:$M$34,5,FALSE)-IFERROR(VLOOKUP(EY$4,Transactions!$C$45:$N$47,5,FALSE),0)))</f>
        <v>12.608879734523402</v>
      </c>
      <c r="FA172" s="315">
        <f t="shared" si="250"/>
        <v>43334</v>
      </c>
      <c r="FB172" s="88">
        <f>VLOOKUP(FA172,'Price Data'!$B$4:$AD$1048576,MATCH(FF$4,'Price Data'!$B$2:$AE$2,0),FALSE)</f>
        <v>50.21</v>
      </c>
      <c r="FC172" s="5">
        <f t="shared" si="279"/>
        <v>50.21</v>
      </c>
      <c r="FD172" s="79"/>
      <c r="FE172" s="212">
        <f>IF(FC172&gt;0,(FC172+SUM(FD$11:FD172))/FB$6-1,"N/A")</f>
        <v>-7.6262921786620641E-3</v>
      </c>
      <c r="FF172" s="344">
        <f>IF(VLOOKUP(FF$4,Transactions!$C$26:$M$34,7,FALSE)&gt;FA172,0,IF(IFERROR(VLOOKUP(FF$4,Transactions!$C$45:$N209,8,FALSE),0)&gt;FA172,VLOOKUP(FF$4,Transactions!$C$26:$M$34,5,FALSE),VLOOKUP(FF$4,Transactions!$C$26:$M$34,5,FALSE)-IFERROR(VLOOKUP(FF$4,Transactions!$C$45:$N$47,5,FALSE),0)))</f>
        <v>20.356738833625901</v>
      </c>
      <c r="FH172" s="315">
        <f t="shared" si="251"/>
        <v>43334</v>
      </c>
      <c r="FI172" s="88">
        <f>VLOOKUP(FH172,'Price Data'!$B$4:$AD$1048576,MATCH(FM$4,'Price Data'!$B$2:$AE$2,0),FALSE)</f>
        <v>24.12</v>
      </c>
      <c r="FJ172" s="5">
        <f t="shared" si="280"/>
        <v>24.12</v>
      </c>
      <c r="FK172" s="79"/>
      <c r="FL172" s="212">
        <f>IF(FJ172&gt;0,(FJ172+SUM(FK$11:FK172))/FI$6-1,"N/A")</f>
        <v>3.9014373716632633E-3</v>
      </c>
      <c r="FM172" s="344">
        <f>IF(VLOOKUP(FM$4,Transactions!$C$26:$M$34,7,FALSE)&gt;FH172,0,IF(IFERROR(VLOOKUP(FM$4,Transactions!$C$45:$N209,8,FALSE),0)&gt;FH172,VLOOKUP(FM$4,Transactions!$C$26:$M$34,5,FALSE),VLOOKUP(FM$4,Transactions!$C$26:$M$34,5,FALSE)-IFERROR(VLOOKUP(FM$4,Transactions!$C$45:$N$47,5,FALSE),0)))</f>
        <v>64.516221765913755</v>
      </c>
      <c r="FO172" s="315">
        <f t="shared" si="252"/>
        <v>43334</v>
      </c>
      <c r="FP172" s="88">
        <f>VLOOKUP(FO172,'Price Data'!$B$4:$AD$1048576,MATCH(FT$4,'Price Data'!$B$2:$AE$2,0),FALSE)</f>
        <v>102.87</v>
      </c>
      <c r="FQ172" s="5">
        <f t="shared" si="281"/>
        <v>102.87</v>
      </c>
      <c r="FR172" s="79"/>
      <c r="FS172" s="212">
        <f>IF(FQ172&gt;0,(FQ172+SUM(FR$11:FR172))/FP$6-1,"N/A")</f>
        <v>-1.5297906602254385E-2</v>
      </c>
      <c r="FT172" s="344">
        <f>IF(VLOOKUP(FT$4,Transactions!$C$26:$M$34,7,FALSE)&gt;FO172,0,IF(IFERROR(VLOOKUP(FT$4,Transactions!$C$45:$N209,8,FALSE),0)&gt;FO172,VLOOKUP(FT$4,Transactions!$C$26:$M$34,5,FALSE),VLOOKUP(FT$4,Transactions!$C$26:$M$34,5,FALSE)-IFERROR(VLOOKUP(FT$4,Transactions!$C$45:$N$47,5,FALSE),0)))</f>
        <v>4.6685611442644692</v>
      </c>
      <c r="FV172" s="315">
        <f t="shared" si="253"/>
        <v>43334</v>
      </c>
      <c r="FW172" s="88">
        <f>VLOOKUP(FV172,'Price Data'!$B$4:$AD$1048576,MATCH(GA$4,'Price Data'!$B$2:$AE$2,0),FALSE)</f>
        <v>107.65</v>
      </c>
      <c r="FX172" s="5">
        <f t="shared" si="282"/>
        <v>0</v>
      </c>
      <c r="FY172" s="79"/>
      <c r="FZ172" s="212" t="str">
        <f>IF(FX172&gt;0,(FX172+SUM(FY$11:FY172))/FW$6-1,"N/A")</f>
        <v>N/A</v>
      </c>
      <c r="GA172" s="344">
        <f>IF(VLOOKUP(GA$4,Transactions!$C$26:$M$34,7,FALSE)&gt;FV172,0,IF(IFERROR(VLOOKUP(GA$4,Transactions!$C$45:$N209,8,FALSE),0)&gt;FV172,VLOOKUP(GA$4,Transactions!$C$26:$M$34,5,FALSE),VLOOKUP(GA$4,Transactions!$C$26:$M$34,5,FALSE)-IFERROR(VLOOKUP(GA$4,Transactions!$C$45:$N$47,5,FALSE),0)))</f>
        <v>0</v>
      </c>
      <c r="GD172" s="315">
        <f t="shared" si="254"/>
        <v>43334</v>
      </c>
      <c r="GE172" s="88">
        <f>VLOOKUP(GD172,'Price Data'!$B$4:$AD$1048576,MATCH(GI$4,'Price Data'!$B$2:$AE$2,0),FALSE)</f>
        <v>1702.761</v>
      </c>
      <c r="GF172" s="5">
        <f t="shared" si="283"/>
        <v>1702.761</v>
      </c>
      <c r="GH172" s="212">
        <f>IF(GF172&gt;0,(GF172+SUM(GG$11:GG172))/GE$6-1,"N/A")</f>
        <v>7.5810762144847388E-2</v>
      </c>
      <c r="GI172" s="374">
        <v>0.5</v>
      </c>
      <c r="GK172" s="315">
        <f t="shared" si="255"/>
        <v>43334</v>
      </c>
      <c r="GL172" s="88">
        <f>VLOOKUP(GK172,'Price Data'!$B$4:$AD$1048576,MATCH(GP$4,'Price Data'!$B$2:$AE$2,0),FALSE)</f>
        <v>2155.9899999999998</v>
      </c>
      <c r="GM172" s="5">
        <f t="shared" si="226"/>
        <v>2155.9899999999998</v>
      </c>
      <c r="GN172" s="79"/>
      <c r="GO172" s="212">
        <f>IF(GM172&gt;0,(GM172+SUM(GN$11:GN172))/GL$6-1,"N/A")</f>
        <v>2.4978012313104703E-2</v>
      </c>
      <c r="GP172" s="374">
        <v>0.2</v>
      </c>
      <c r="GR172" s="315">
        <f t="shared" si="256"/>
        <v>43334</v>
      </c>
      <c r="GS172" s="88">
        <f>VLOOKUP(GR172,'Price Data'!$B$4:$AD$1048576,MATCH(GW$4,'Price Data'!$B$2:$AE$2,0),FALSE)</f>
        <v>2029.14</v>
      </c>
      <c r="GT172" s="5">
        <f t="shared" si="284"/>
        <v>2029.14</v>
      </c>
      <c r="GV172" s="212">
        <f>IF(GT172&gt;0,(GT172+SUM(GU$11:GU172))/GS$6-1,"N/A")</f>
        <v>-8.4197872330027401E-3</v>
      </c>
      <c r="GW172" s="374">
        <v>0.3</v>
      </c>
    </row>
    <row r="173" spans="1:205" x14ac:dyDescent="0.25">
      <c r="A173">
        <v>163</v>
      </c>
      <c r="B173" s="315">
        <f>'Price Data'!B167</f>
        <v>43335</v>
      </c>
      <c r="C173" s="200">
        <f t="shared" si="257"/>
        <v>22226.419210238251</v>
      </c>
      <c r="D173" s="200">
        <f t="shared" si="227"/>
        <v>0</v>
      </c>
      <c r="E173" s="200">
        <f t="shared" si="258"/>
        <v>6075.4404252268569</v>
      </c>
      <c r="F173" s="200">
        <f t="shared" si="228"/>
        <v>0</v>
      </c>
      <c r="I173" s="315">
        <f t="shared" si="229"/>
        <v>43335</v>
      </c>
      <c r="J173" s="88">
        <f>VLOOKUP(I173,'Price Data'!$B$4:$AD$1048576,MATCH(N$4,'Price Data'!$B$2:$AE$2,0),FALSE)</f>
        <v>73.64</v>
      </c>
      <c r="K173" s="5">
        <f t="shared" si="225"/>
        <v>73.64</v>
      </c>
      <c r="M173" s="212">
        <f>IF(K173&gt;0,(K173+SUM(L$11:L173))/J$6-1,"N/A")</f>
        <v>0.10753496766431048</v>
      </c>
      <c r="N173" s="344">
        <f>IF(VLOOKUP(N$4,Transactions!$C$5:$M$23,7,FALSE)&gt;I173,0,IF(IFERROR(VLOOKUP(N$4,Transactions!$C$39:$N$42,8,FALSE),0)&gt;I173,VLOOKUP(N$4,Transactions!$C$5:$M$23,5,FALSE),VLOOKUP(N$4,Transactions!$C$5:$M$23,5,FALSE)-IFERROR(VLOOKUP(N$4,Transactions!$C$39:$N$42,5,FALSE),0)))</f>
        <v>10</v>
      </c>
      <c r="P173" s="315">
        <f t="shared" si="230"/>
        <v>43335</v>
      </c>
      <c r="Q173" s="88">
        <f>VLOOKUP(P173,'Price Data'!$B$4:$AD$1048576,MATCH(U$4,'Price Data'!$B$2:$AE$2,0),FALSE)</f>
        <v>58.37</v>
      </c>
      <c r="R173" s="5">
        <f t="shared" si="259"/>
        <v>58.37</v>
      </c>
      <c r="T173" s="212">
        <f>IF(R173&gt;0,(R173+SUM(S$11:S173))/Q$6-1,"N/A")</f>
        <v>3.3480176211453827E-2</v>
      </c>
      <c r="U173" s="344">
        <f>IF(VLOOKUP(U$4,Transactions!$C$5:$M$23,7,FALSE)&gt;P173,0,IF(IFERROR(VLOOKUP(U$4,Transactions!$C$39:$N$42,8,FALSE),0)&gt;P173,VLOOKUP(U$4,Transactions!$C$5:$M$23,5,FALSE),VLOOKUP(U$4,Transactions!$C$5:$M$23,5,FALSE)-IFERROR(VLOOKUP(U$4,Transactions!$C$39:$N$42,5,FALSE),0)))</f>
        <v>20</v>
      </c>
      <c r="W173" s="315">
        <f t="shared" si="231"/>
        <v>43335</v>
      </c>
      <c r="X173" s="88">
        <f>VLOOKUP(W173,'Price Data'!$B$4:$AD$1048576,MATCH(AB$4,'Price Data'!$B$2:$AE$2,0),FALSE)</f>
        <v>112</v>
      </c>
      <c r="Y173" s="5">
        <f t="shared" si="260"/>
        <v>112</v>
      </c>
      <c r="Z173" s="79"/>
      <c r="AA173" s="212">
        <f>IF(Y173&gt;0,(Y173+SUM(Z$11:Z173))/X$6-1,"N/A")</f>
        <v>0.11933339946433885</v>
      </c>
      <c r="AB173" s="344">
        <f>IF(VLOOKUP(AB$4,Transactions!$C$5:$M$23,7,FALSE)&gt;W173,0,IF(IFERROR(VLOOKUP(AB$4,Transactions!$C$39:$N$42,8,FALSE),0)&gt;W173,VLOOKUP(AB$4,Transactions!$C$5:$M$23,5,FALSE),VLOOKUP(AB$4,Transactions!$C$5:$M$23,5,FALSE)-IFERROR(VLOOKUP(AB$4,Transactions!$C$39:$N$42,5,FALSE),0)))</f>
        <v>12</v>
      </c>
      <c r="AD173" s="315">
        <f t="shared" si="232"/>
        <v>43335</v>
      </c>
      <c r="AE173" s="88">
        <f>VLOOKUP(AD173,'Price Data'!$B$4:$AD$1048576,MATCH(AI$4,'Price Data'!$B$2:$AE$2,0),FALSE)</f>
        <v>62.6</v>
      </c>
      <c r="AF173" s="5">
        <f t="shared" si="261"/>
        <v>62.6</v>
      </c>
      <c r="AG173" s="79"/>
      <c r="AH173" s="212">
        <f>IF(AF173&gt;0,(AF173+SUM(AG$11:AG173))/AE$6-1,"N/A")</f>
        <v>-0.13752913752913765</v>
      </c>
      <c r="AI173" s="344">
        <f>IF(VLOOKUP(AI$4,Transactions!$C$5:$M$23,7,FALSE)&gt;AD173,0,IF(IFERROR(VLOOKUP(AI$4,Transactions!$C$39:$N$42,8,FALSE),0)&gt;AD173,VLOOKUP(AI$4,Transactions!$C$5:$M$23,5,FALSE),VLOOKUP(AI$4,Transactions!$C$5:$M$23,5,FALSE)-IFERROR(VLOOKUP(AI$4,Transactions!$C$39:$N$42,5,FALSE),0)))</f>
        <v>16</v>
      </c>
      <c r="AK173" s="315">
        <f t="shared" si="233"/>
        <v>43335</v>
      </c>
      <c r="AL173" s="88">
        <f>VLOOKUP(AK173,'Price Data'!$B$4:$AD$1048576,MATCH(AP$4,'Price Data'!$B$2:$AE$2,0),FALSE)</f>
        <v>537.21</v>
      </c>
      <c r="AM173" s="5">
        <f t="shared" si="262"/>
        <v>537.21</v>
      </c>
      <c r="AN173" s="79"/>
      <c r="AO173" s="212">
        <f>IF(AM173&gt;0,(AM173+SUM(AN$11:AN173))/AL$6-1,"N/A")</f>
        <v>0.28870604039725567</v>
      </c>
      <c r="AP173" s="344">
        <f>IF(VLOOKUP(AP$4,Transactions!$C$5:$M$23,7,FALSE)&gt;AK173,0,IF(IFERROR(VLOOKUP(AP$4,Transactions!$C$39:$N$42,8,FALSE),0)&gt;AK173,VLOOKUP(AP$4,Transactions!$C$5:$M$23,5,FALSE),VLOOKUP(AP$4,Transactions!$C$5:$M$23,5,FALSE)-IFERROR(VLOOKUP(AP$4,Transactions!$C$39:$N$42,5,FALSE),0)))</f>
        <v>3</v>
      </c>
      <c r="AR173" s="315">
        <f t="shared" si="234"/>
        <v>43335</v>
      </c>
      <c r="AS173" s="88">
        <f>VLOOKUP(AR173,'Price Data'!$B$4:$AD$1048576,MATCH(AW$4,'Price Data'!$B$2:$AE$2,0),FALSE)</f>
        <v>97.15</v>
      </c>
      <c r="AT173" s="5">
        <f t="shared" si="263"/>
        <v>97.15</v>
      </c>
      <c r="AU173" s="79"/>
      <c r="AV173" s="212">
        <f>IF(AT173&gt;0,(AT173+SUM(AU$11:AU173))/AS$6-1,"N/A")</f>
        <v>4.504219409282717E-2</v>
      </c>
      <c r="AW173" s="344">
        <f>IF(VLOOKUP(AW$4,Transactions!$C$5:$M$23,7,FALSE)&gt;AR173,0,IF(IFERROR(VLOOKUP(AW$4,Transactions!$C$39:$N$42,8,FALSE),0)&gt;AR173,VLOOKUP(AW$4,Transactions!$C$5:$M$23,5,FALSE),VLOOKUP(AW$4,Transactions!$C$5:$M$23,5,FALSE)-IFERROR(VLOOKUP(AW$4,Transactions!$C$39:$N$42,5,FALSE),0)))</f>
        <v>10</v>
      </c>
      <c r="AY173" s="315">
        <f t="shared" si="235"/>
        <v>43335</v>
      </c>
      <c r="AZ173" s="88">
        <f>VLOOKUP(AY173,'Price Data'!$B$4:$AD$1048576,MATCH(BD$4,'Price Data'!$B$2:$AE$2,0),FALSE)</f>
        <v>147.83000000000001</v>
      </c>
      <c r="BA173" s="5">
        <f t="shared" si="264"/>
        <v>147.83000000000001</v>
      </c>
      <c r="BB173" s="79"/>
      <c r="BC173" s="212">
        <f>IF(BA173&gt;0,(BA173+SUM(BB$11:BB173))/AZ$6-1,"N/A")</f>
        <v>0.27549611734253676</v>
      </c>
      <c r="BD173" s="344">
        <f>IF(VLOOKUP(BD$4,Transactions!$C$5:$M$23,7,FALSE)&gt;AY173,0,IF(IFERROR(VLOOKUP(BD$4,Transactions!$C$39:$N$42,8,FALSE),0)&gt;AY173,VLOOKUP(BD$4,Transactions!$C$5:$M$23,5,FALSE),VLOOKUP(BD$4,Transactions!$C$5:$M$23,5,FALSE)-IFERROR(VLOOKUP(BD$4,Transactions!$C$39:$N$42,5,FALSE),0)))</f>
        <v>9</v>
      </c>
      <c r="BF173" s="315">
        <f t="shared" si="236"/>
        <v>43335</v>
      </c>
      <c r="BG173" s="88">
        <f>VLOOKUP(BF173,'Price Data'!$B$4:$AD$1048576,MATCH(BK$4,'Price Data'!$B$2:$AE$2,0),FALSE)</f>
        <v>60.09</v>
      </c>
      <c r="BH173" s="5">
        <f t="shared" si="265"/>
        <v>60.09</v>
      </c>
      <c r="BI173" s="79"/>
      <c r="BJ173" s="212">
        <f>IF(BH173&gt;0,(BH173+SUM(BI$11:BI173))/BG$6-1,"N/A")</f>
        <v>1.6318537859016935E-4</v>
      </c>
      <c r="BK173" s="344">
        <f>IF(VLOOKUP(BK$4,Transactions!$C$5:$M$23,7,FALSE)&gt;BF173,0,IF(IFERROR(VLOOKUP(BK$4,Transactions!$C$39:$N$42,8,FALSE),0)&gt;BF173,VLOOKUP(BK$4,Transactions!$C$5:$M$23,5,FALSE),VLOOKUP(BK$4,Transactions!$C$5:$M$23,5,FALSE)-IFERROR(VLOOKUP(BK$4,Transactions!$C$39:$N$42,5,FALSE),0)))</f>
        <v>10</v>
      </c>
      <c r="BM173" s="315">
        <f t="shared" si="237"/>
        <v>43335</v>
      </c>
      <c r="BN173" s="88">
        <f>VLOOKUP(BM173,'Price Data'!$B$4:$AD$1048576,MATCH(BR$4,'Price Data'!$B$2:$AE$2,0),FALSE)</f>
        <v>42.79</v>
      </c>
      <c r="BO173" s="5">
        <f t="shared" si="266"/>
        <v>42.79</v>
      </c>
      <c r="BP173" s="79"/>
      <c r="BQ173" s="212">
        <f>IF(BO173&gt;0,(BO173+SUM(BP$11:BP173))/BN$6-1,"N/A")</f>
        <v>-0.15708137715179971</v>
      </c>
      <c r="BR173" s="344">
        <f>IF(VLOOKUP(BR$4,Transactions!$C$5:$M$23,7,FALSE)&gt;BM173,0,IF(IFERROR(VLOOKUP(BR$4,Transactions!$C$39:$N$42,8,FALSE),0)&gt;BM173,VLOOKUP(BR$4,Transactions!$C$5:$M$23,5,FALSE),VLOOKUP(BR$4,Transactions!$C$5:$M$23,5,FALSE)-IFERROR(VLOOKUP(BR$4,Transactions!$C$39:$N$42,5,FALSE),0)))</f>
        <v>12</v>
      </c>
      <c r="BT173" s="315">
        <f t="shared" si="238"/>
        <v>43335</v>
      </c>
      <c r="BU173" s="88">
        <f>VLOOKUP(BT173,'Price Data'!$B$4:$AD$1048576,MATCH(BY$4,'Price Data'!$B$2:$AE$2,0),FALSE)</f>
        <v>99.93</v>
      </c>
      <c r="BV173" s="5">
        <f t="shared" si="267"/>
        <v>99.93</v>
      </c>
      <c r="BW173" s="79"/>
      <c r="BX173" s="212">
        <f>IF(BV173&gt;0,(BV173+SUM(BW$11:BW173))/BU$6-1,"N/A")</f>
        <v>0.11266365936846756</v>
      </c>
      <c r="BY173" s="344">
        <f>IF(VLOOKUP(BY$4,Transactions!$C$5:$M$23,7,FALSE)&gt;BT173,0,IF(IFERROR(VLOOKUP(BY$4,Transactions!$C$39:$N$42,8,FALSE),0)&gt;BT173,VLOOKUP(BY$4,Transactions!$C$5:$M$23,5,FALSE),VLOOKUP(BY$4,Transactions!$C$5:$M$23,5,FALSE)-IFERROR(VLOOKUP(BY$4,Transactions!$C$39:$N$42,5,FALSE),0)))</f>
        <v>11</v>
      </c>
      <c r="CA173" s="315">
        <f t="shared" si="239"/>
        <v>43335</v>
      </c>
      <c r="CB173" s="88">
        <f>VLOOKUP(CA173,'Price Data'!$B$4:$AD$1048576,MATCH(CF$4,'Price Data'!$B$2:$AE$2,0),FALSE)</f>
        <v>204.88</v>
      </c>
      <c r="CC173" s="5">
        <f t="shared" si="268"/>
        <v>204.88</v>
      </c>
      <c r="CD173" s="79"/>
      <c r="CE173" s="212">
        <f>IF(CC173&gt;0,(CC173+SUM(CD$11:CD173))/CB$6-1,"N/A")</f>
        <v>-9.8131863324145807E-2</v>
      </c>
      <c r="CF173" s="344">
        <f>IF(VLOOKUP(CF$4,Transactions!$C$5:$M$23,7,FALSE)&gt;CA173,0,IF(IFERROR(VLOOKUP(CF$4,Transactions!$C$39:$N$42,8,FALSE),0)&gt;CA173,VLOOKUP(CF$4,Transactions!$C$5:$M$23,5,FALSE),VLOOKUP(CF$4,Transactions!$C$5:$M$23,5,FALSE)-IFERROR(VLOOKUP(CF$4,Transactions!$C$39:$N$42,5,FALSE),0)))</f>
        <v>6</v>
      </c>
      <c r="CH173" s="315">
        <f t="shared" si="240"/>
        <v>43335</v>
      </c>
      <c r="CI173" s="88">
        <f>VLOOKUP(CH173,'Price Data'!$B$4:$AD$1048576,MATCH(CM$4,'Price Data'!$B$2:$AE$2,0),FALSE)</f>
        <v>87.38</v>
      </c>
      <c r="CJ173" s="5">
        <f t="shared" si="269"/>
        <v>87.38</v>
      </c>
      <c r="CK173" s="79"/>
      <c r="CL173" s="212">
        <f>IF(CJ173&gt;0,(CJ173+SUM(CK$11:CK173))/CI$6-1,"N/A")</f>
        <v>0.18690573213800588</v>
      </c>
      <c r="CM173" s="344">
        <f>IF(VLOOKUP(CM$4,Transactions!$C$5:$M$23,7,FALSE)&gt;CH173,0,IF(IFERROR(VLOOKUP(CM$4,Transactions!$C$39:$N$42,8,FALSE),0)&gt;CH173,VLOOKUP(CM$4,Transactions!$C$5:$M$23,5,FALSE),VLOOKUP(CM$4,Transactions!$C$5:$M$23,5,FALSE)-IFERROR(VLOOKUP(CM$4,Transactions!$C$39:$N$42,5,FALSE),0)))</f>
        <v>19</v>
      </c>
      <c r="CO173" s="315">
        <f t="shared" si="241"/>
        <v>43335</v>
      </c>
      <c r="CP173" s="88">
        <f>VLOOKUP(CO173,'Price Data'!$B$4:$AD$1048576,MATCH(CT$4,'Price Data'!$B$2:$AE$2,0),FALSE)</f>
        <v>145.55000000000001</v>
      </c>
      <c r="CQ173" s="5">
        <f t="shared" si="270"/>
        <v>145.55000000000001</v>
      </c>
      <c r="CR173" s="79"/>
      <c r="CS173" s="212">
        <f>IF(CQ173&gt;0,(CQ173+SUM(CR$11:CR173))/CP$6-1,"N/A")</f>
        <v>0.30072979708081182</v>
      </c>
      <c r="CT173" s="344">
        <f>IF(VLOOKUP(CT$4,Transactions!$C$5:$M$23,7,FALSE)&gt;CO173,0,IF(IFERROR(VLOOKUP(CT$4,Transactions!$C$39:$N$42,8,FALSE),0)&gt;CO173,VLOOKUP(CT$4,Transactions!$C$5:$M$23,5,FALSE),VLOOKUP(CT$4,Transactions!$C$5:$M$23,5,FALSE)-IFERROR(VLOOKUP(CT$4,Transactions!$C$39:$N$42,5,FALSE),0)))</f>
        <v>7</v>
      </c>
      <c r="CV173" s="315">
        <f t="shared" si="242"/>
        <v>43335</v>
      </c>
      <c r="CW173" s="88">
        <f>VLOOKUP(CV173,'Price Data'!$B$4:$AD$1048576,MATCH(DA$4,'Price Data'!$B$2:$AE$2,0),FALSE)</f>
        <v>205.42</v>
      </c>
      <c r="CX173" s="5">
        <f t="shared" si="271"/>
        <v>205.42</v>
      </c>
      <c r="CY173" s="79"/>
      <c r="CZ173" s="212">
        <f>IF(CX173&gt;0,(CX173+SUM(CY$11:CY173))/CW$6-1,"N/A")</f>
        <v>9.654989102121081E-2</v>
      </c>
      <c r="DA173" s="344">
        <f>IF(VLOOKUP(DA$4,Transactions!$C$5:$M$23,7,FALSE)&gt;CV173,0,IF(IFERROR(VLOOKUP(DA$4,Transactions!$C$39:$N$42,8,FALSE),0)&gt;CV173,VLOOKUP(DA$4,Transactions!$C$5:$M$23,5,FALSE),VLOOKUP(DA$4,Transactions!$C$5:$M$23,5,FALSE)-IFERROR(VLOOKUP(DA$4,Transactions!$C$39:$N$42,5,FALSE),0)))</f>
        <v>9.4038062835574934</v>
      </c>
      <c r="DC173" s="315">
        <f t="shared" si="243"/>
        <v>43335</v>
      </c>
      <c r="DD173" s="88">
        <f>VLOOKUP(DC173,'Price Data'!$B$4:$AD$1048576,MATCH(DH$4,'Price Data'!$B$2:$AE$2,0),FALSE)</f>
        <v>170.11</v>
      </c>
      <c r="DE173" s="5">
        <f t="shared" si="272"/>
        <v>170.11</v>
      </c>
      <c r="DF173" s="79"/>
      <c r="DG173" s="212">
        <f>IF(DE173&gt;0,(DE173+SUM(DF$11:DF173))/DD$6-1,"N/A")</f>
        <v>8.3587279509388823E-2</v>
      </c>
      <c r="DH173" s="344">
        <f>IF(VLOOKUP(DH$4,Transactions!$C$5:$M$23,7,FALSE)&gt;DC173,0,IF(IFERROR(VLOOKUP(DH$4,Transactions!$C$39:$N$42,8,FALSE),0)&gt;DC173,VLOOKUP(DH$4,Transactions!$C$5:$M$23,5,FALSE),VLOOKUP(DH$4,Transactions!$C$5:$M$23,5,FALSE)-IFERROR(VLOOKUP(DH$4,Transactions!$C$39:$N$42,5,FALSE),0)))</f>
        <v>17.508490526540918</v>
      </c>
      <c r="DJ173" s="315">
        <f t="shared" si="244"/>
        <v>43335</v>
      </c>
      <c r="DK173" s="88">
        <f>VLOOKUP(DJ173,'Price Data'!$B$4:$AD$1048576,MATCH(DO$4,'Price Data'!$B$2:$AE$2,0),FALSE)</f>
        <v>244.47</v>
      </c>
      <c r="DL173" s="5">
        <f t="shared" si="273"/>
        <v>244.47</v>
      </c>
      <c r="DN173" s="212">
        <f>IF(DL173&gt;0,(DL173+SUM(DM$11:DM173))/DK$6-1,"N/A")</f>
        <v>-1.5511643753256643E-2</v>
      </c>
      <c r="DO173" s="344">
        <f>IF(VLOOKUP(DO$4,Transactions!$C$5:$M$23,7,FALSE)&gt;DJ173,0,IF(IFERROR(VLOOKUP(DO$4,Transactions!$C$39:$N$42,8,FALSE),0)&gt;DJ173,VLOOKUP(DO$4,Transactions!$C$5:$M$23,5,FALSE),VLOOKUP(DO$4,Transactions!$C$5:$M$23,5,FALSE)-IFERROR(VLOOKUP(DO$4,Transactions!$C$39:$N$42,5,FALSE),0)))</f>
        <v>8</v>
      </c>
      <c r="DQ173" s="315">
        <f t="shared" si="245"/>
        <v>43335</v>
      </c>
      <c r="DR173" s="88">
        <f>VLOOKUP(DQ173,'Price Data'!$B$4:$AD$1048576,MATCH(DV$4,'Price Data'!$B$2:$AE$2,0),FALSE)</f>
        <v>107.56</v>
      </c>
      <c r="DS173" s="5">
        <f t="shared" si="274"/>
        <v>107.56</v>
      </c>
      <c r="DT173" s="79"/>
      <c r="DU173" s="212">
        <f>IF(DS173&gt;0,(DS173+SUM(DT$11:DT173))/DR$6-1,"N/A")</f>
        <v>0.26724339490296933</v>
      </c>
      <c r="DV173" s="344">
        <f>IF(VLOOKUP(DV$4,Transactions!$C$5:$M$23,7,FALSE)&gt;DQ173,0,IF(IFERROR(VLOOKUP(DV$4,Transactions!$C$39:$N$42,8,FALSE),0)&gt;DQ173,VLOOKUP(DV$4,Transactions!$C$5:$M$23,5,FALSE),VLOOKUP(DV$4,Transactions!$C$5:$M$23,5,FALSE)-IFERROR(VLOOKUP(DV$4,Transactions!$C$39:$N$42,5,FALSE),0)))</f>
        <v>10</v>
      </c>
      <c r="DX173" s="315">
        <f t="shared" si="246"/>
        <v>43335</v>
      </c>
      <c r="DY173" s="88">
        <f>VLOOKUP(DX173,'Price Data'!$B$4:$AD$1048576,MATCH(EC$4,'Price Data'!$B$2:$AE$2,0),FALSE)</f>
        <v>82.91</v>
      </c>
      <c r="DZ173" s="5">
        <f t="shared" si="275"/>
        <v>0</v>
      </c>
      <c r="EA173" s="79"/>
      <c r="EB173" s="212" t="str">
        <f>IF(DZ173&gt;0,(DZ173+SUM(EA$11:EA173))/DY$6-1,"N/A")</f>
        <v>N/A</v>
      </c>
      <c r="EC173" s="344">
        <f>IF(VLOOKUP(EC$4,Transactions!$C$5:$M$23,7,FALSE)&gt;DX173,0,IF(IFERROR(VLOOKUP(EC$4,Transactions!$C$39:$N$42,8,FALSE),0)&gt;DX173,VLOOKUP(EC$4,Transactions!$C$5:$M$23,5,FALSE),VLOOKUP(EC$4,Transactions!$C$5:$M$23,5,FALSE)-IFERROR(VLOOKUP(EC$4,Transactions!$C$39:$N$42,5,FALSE),0)))</f>
        <v>0</v>
      </c>
      <c r="EF173" s="315">
        <f t="shared" si="247"/>
        <v>43335</v>
      </c>
      <c r="EG173" s="88">
        <f>VLOOKUP(EF173,'Price Data'!$B$4:$AD$1048576,MATCH(EK$4,'Price Data'!$B$2:$AE$2,0),FALSE)</f>
        <v>10.78</v>
      </c>
      <c r="EH173" s="5">
        <f t="shared" si="276"/>
        <v>10.78</v>
      </c>
      <c r="EI173" s="79"/>
      <c r="EJ173" s="212">
        <f>IF(EH173&gt;0,(EH173+SUM(EI$11:EI173))/EG$6-1,"N/A")</f>
        <v>6.3197026022303593E-3</v>
      </c>
      <c r="EK173" s="344">
        <f>IF(VLOOKUP(EK$4,Transactions!$C$26:$M$34,7,FALSE)&gt;EF173,0,IF(IFERROR(VLOOKUP(EK$4,Transactions!$C$45:$N210,8,FALSE),0)&gt;EF173,VLOOKUP(EK$4,Transactions!$C$26:$M$34,5,FALSE),VLOOKUP(EK$4,Transactions!$C$26:$M$34,5,FALSE)-IFERROR(VLOOKUP(EK$4,Transactions!$C$45:$N$47,5,FALSE),0)))</f>
        <v>181.2267657992565</v>
      </c>
      <c r="EM173" s="315">
        <f t="shared" si="248"/>
        <v>43335</v>
      </c>
      <c r="EN173" s="88">
        <f>VLOOKUP(EM173,'Price Data'!$B$4:$AD$1048576,MATCH(ER$4,'Price Data'!$B$2:$AE$2,0),FALSE)</f>
        <v>86.23</v>
      </c>
      <c r="EO173" s="5">
        <f t="shared" si="277"/>
        <v>86.23</v>
      </c>
      <c r="EP173" s="79"/>
      <c r="EQ173" s="212">
        <f>IF(EO173&gt;0,(EO173+SUM(EP$11:EP173))/EN$6-1,"N/A")</f>
        <v>1.322484528993817E-2</v>
      </c>
      <c r="ER173" s="344">
        <f>IF(VLOOKUP(ER$4,Transactions!$C$26:$M$34,7,FALSE)&gt;EM173,0,IF(IFERROR(VLOOKUP(ER$4,Transactions!$C$45:$N210,8,FALSE),0)&gt;EM173,VLOOKUP(ER$4,Transactions!$C$26:$M$34,5,FALSE),VLOOKUP(ER$4,Transactions!$C$26:$M$34,5,FALSE)-IFERROR(VLOOKUP(ER$4,Transactions!$C$45:$N$47,5,FALSE),0)))</f>
        <v>0</v>
      </c>
      <c r="ET173" s="315">
        <f t="shared" si="249"/>
        <v>43335</v>
      </c>
      <c r="EU173" s="88">
        <f>VLOOKUP(ET173,'Price Data'!$B$4:$AD$1048576,MATCH(EY$4,'Price Data'!$B$2:$AE$2,0),FALSE)</f>
        <v>84.27</v>
      </c>
      <c r="EV173" s="5">
        <f t="shared" si="278"/>
        <v>84.27</v>
      </c>
      <c r="EW173" s="79"/>
      <c r="EX173" s="212">
        <f>IF(EV173&gt;0,(EV173+SUM(EW$11:EW173))/EU$6-1,"N/A")</f>
        <v>-1.9166952740588328E-2</v>
      </c>
      <c r="EY173" s="344">
        <f>IF(VLOOKUP(EY$4,Transactions!$C$26:$M$34,7,FALSE)&gt;ET173,0,IF(IFERROR(VLOOKUP(EY$4,Transactions!$C$45:$N210,8,FALSE),0)&gt;ET173,VLOOKUP(EY$4,Transactions!$C$26:$M$34,5,FALSE),VLOOKUP(EY$4,Transactions!$C$26:$M$34,5,FALSE)-IFERROR(VLOOKUP(EY$4,Transactions!$C$45:$N$47,5,FALSE),0)))</f>
        <v>12.608879734523402</v>
      </c>
      <c r="FA173" s="315">
        <f t="shared" si="250"/>
        <v>43335</v>
      </c>
      <c r="FB173" s="88">
        <f>VLOOKUP(FA173,'Price Data'!$B$4:$AD$1048576,MATCH(FF$4,'Price Data'!$B$2:$AE$2,0),FALSE)</f>
        <v>50.25</v>
      </c>
      <c r="FC173" s="5">
        <f t="shared" si="279"/>
        <v>50.25</v>
      </c>
      <c r="FD173" s="79"/>
      <c r="FE173" s="212">
        <f>IF(FC173&gt;0,(FC173+SUM(FD$11:FD173))/FB$6-1,"N/A")</f>
        <v>-6.8461088355764588E-3</v>
      </c>
      <c r="FF173" s="344">
        <f>IF(VLOOKUP(FF$4,Transactions!$C$26:$M$34,7,FALSE)&gt;FA173,0,IF(IFERROR(VLOOKUP(FF$4,Transactions!$C$45:$N210,8,FALSE),0)&gt;FA173,VLOOKUP(FF$4,Transactions!$C$26:$M$34,5,FALSE),VLOOKUP(FF$4,Transactions!$C$26:$M$34,5,FALSE)-IFERROR(VLOOKUP(FF$4,Transactions!$C$45:$N$47,5,FALSE),0)))</f>
        <v>20.356738833625901</v>
      </c>
      <c r="FH173" s="315">
        <f t="shared" si="251"/>
        <v>43335</v>
      </c>
      <c r="FI173" s="88">
        <f>VLOOKUP(FH173,'Price Data'!$B$4:$AD$1048576,MATCH(FM$4,'Price Data'!$B$2:$AE$2,0),FALSE)</f>
        <v>24.12</v>
      </c>
      <c r="FJ173" s="5">
        <f t="shared" si="280"/>
        <v>24.12</v>
      </c>
      <c r="FK173" s="79"/>
      <c r="FL173" s="212">
        <f>IF(FJ173&gt;0,(FJ173+SUM(FK$11:FK173))/FI$6-1,"N/A")</f>
        <v>3.9014373716632633E-3</v>
      </c>
      <c r="FM173" s="344">
        <f>IF(VLOOKUP(FM$4,Transactions!$C$26:$M$34,7,FALSE)&gt;FH173,0,IF(IFERROR(VLOOKUP(FM$4,Transactions!$C$45:$N210,8,FALSE),0)&gt;FH173,VLOOKUP(FM$4,Transactions!$C$26:$M$34,5,FALSE),VLOOKUP(FM$4,Transactions!$C$26:$M$34,5,FALSE)-IFERROR(VLOOKUP(FM$4,Transactions!$C$45:$N$47,5,FALSE),0)))</f>
        <v>64.516221765913755</v>
      </c>
      <c r="FO173" s="315">
        <f t="shared" si="252"/>
        <v>43335</v>
      </c>
      <c r="FP173" s="88">
        <f>VLOOKUP(FO173,'Price Data'!$B$4:$AD$1048576,MATCH(FT$4,'Price Data'!$B$2:$AE$2,0),FALSE)</f>
        <v>102.86</v>
      </c>
      <c r="FQ173" s="5">
        <f t="shared" si="281"/>
        <v>102.86</v>
      </c>
      <c r="FR173" s="79"/>
      <c r="FS173" s="212">
        <f>IF(FQ173&gt;0,(FQ173+SUM(FR$11:FR173))/FP$6-1,"N/A")</f>
        <v>-1.5392630482144565E-2</v>
      </c>
      <c r="FT173" s="344">
        <f>IF(VLOOKUP(FT$4,Transactions!$C$26:$M$34,7,FALSE)&gt;FO173,0,IF(IFERROR(VLOOKUP(FT$4,Transactions!$C$45:$N210,8,FALSE),0)&gt;FO173,VLOOKUP(FT$4,Transactions!$C$26:$M$34,5,FALSE),VLOOKUP(FT$4,Transactions!$C$26:$M$34,5,FALSE)-IFERROR(VLOOKUP(FT$4,Transactions!$C$45:$N$47,5,FALSE),0)))</f>
        <v>4.6685611442644692</v>
      </c>
      <c r="FV173" s="315">
        <f t="shared" si="253"/>
        <v>43335</v>
      </c>
      <c r="FW173" s="88">
        <f>VLOOKUP(FV173,'Price Data'!$B$4:$AD$1048576,MATCH(GA$4,'Price Data'!$B$2:$AE$2,0),FALSE)</f>
        <v>107.12</v>
      </c>
      <c r="FX173" s="5">
        <f t="shared" si="282"/>
        <v>0</v>
      </c>
      <c r="FY173" s="79"/>
      <c r="FZ173" s="212" t="str">
        <f>IF(FX173&gt;0,(FX173+SUM(FY$11:FY173))/FW$6-1,"N/A")</f>
        <v>N/A</v>
      </c>
      <c r="GA173" s="344">
        <f>IF(VLOOKUP(GA$4,Transactions!$C$26:$M$34,7,FALSE)&gt;FV173,0,IF(IFERROR(VLOOKUP(GA$4,Transactions!$C$45:$N210,8,FALSE),0)&gt;FV173,VLOOKUP(GA$4,Transactions!$C$26:$M$34,5,FALSE),VLOOKUP(GA$4,Transactions!$C$26:$M$34,5,FALSE)-IFERROR(VLOOKUP(GA$4,Transactions!$C$45:$N$47,5,FALSE),0)))</f>
        <v>0</v>
      </c>
      <c r="GD173" s="315">
        <f t="shared" si="254"/>
        <v>43335</v>
      </c>
      <c r="GE173" s="88">
        <f>VLOOKUP(GD173,'Price Data'!$B$4:$AD$1048576,MATCH(GI$4,'Price Data'!$B$2:$AE$2,0),FALSE)</f>
        <v>1699.53</v>
      </c>
      <c r="GF173" s="5">
        <f t="shared" si="283"/>
        <v>1699.53</v>
      </c>
      <c r="GH173" s="212">
        <f>IF(GF173&gt;0,(GF173+SUM(GG$11:GG173))/GE$6-1,"N/A")</f>
        <v>7.3769404272256756E-2</v>
      </c>
      <c r="GI173" s="374">
        <v>0.5</v>
      </c>
      <c r="GK173" s="315">
        <f t="shared" si="255"/>
        <v>43335</v>
      </c>
      <c r="GL173" s="88">
        <f>VLOOKUP(GK173,'Price Data'!$B$4:$AD$1048576,MATCH(GP$4,'Price Data'!$B$2:$AE$2,0),FALSE)</f>
        <v>2149.2199999999998</v>
      </c>
      <c r="GM173" s="5">
        <f t="shared" si="226"/>
        <v>2149.2199999999998</v>
      </c>
      <c r="GN173" s="79"/>
      <c r="GO173" s="212">
        <f>IF(GM173&gt;0,(GM173+SUM(GN$11:GN173))/GL$6-1,"N/A")</f>
        <v>2.1759490361073386E-2</v>
      </c>
      <c r="GP173" s="374">
        <v>0.2</v>
      </c>
      <c r="GR173" s="315">
        <f t="shared" si="256"/>
        <v>43335</v>
      </c>
      <c r="GS173" s="88">
        <f>VLOOKUP(GR173,'Price Data'!$B$4:$AD$1048576,MATCH(GW$4,'Price Data'!$B$2:$AE$2,0),FALSE)</f>
        <v>2029.58</v>
      </c>
      <c r="GT173" s="5">
        <f t="shared" si="284"/>
        <v>2029.58</v>
      </c>
      <c r="GV173" s="212">
        <f>IF(GT173&gt;0,(GT173+SUM(GU$11:GU173))/GS$6-1,"N/A")</f>
        <v>-8.2047723529957706E-3</v>
      </c>
      <c r="GW173" s="374">
        <v>0.3</v>
      </c>
    </row>
    <row r="174" spans="1:205" x14ac:dyDescent="0.25">
      <c r="A174">
        <v>164</v>
      </c>
      <c r="B174" s="315">
        <f>'Price Data'!B168</f>
        <v>43336</v>
      </c>
      <c r="C174" s="200">
        <f t="shared" si="257"/>
        <v>22441.868950491651</v>
      </c>
      <c r="D174" s="200">
        <f t="shared" si="227"/>
        <v>0</v>
      </c>
      <c r="E174" s="200">
        <f t="shared" si="258"/>
        <v>6078.0151925448536</v>
      </c>
      <c r="F174" s="200">
        <f t="shared" si="228"/>
        <v>0</v>
      </c>
      <c r="I174" s="315">
        <f t="shared" si="229"/>
        <v>43336</v>
      </c>
      <c r="J174" s="88">
        <f>VLOOKUP(I174,'Price Data'!$B$4:$AD$1048576,MATCH(N$4,'Price Data'!$B$2:$AE$2,0),FALSE)</f>
        <v>74.08</v>
      </c>
      <c r="K174" s="5">
        <f t="shared" si="225"/>
        <v>74.08</v>
      </c>
      <c r="M174" s="212">
        <f>IF(K174&gt;0,(K174+SUM(L$11:L174))/J$6-1,"N/A")</f>
        <v>0.11415250413596034</v>
      </c>
      <c r="N174" s="344">
        <f>IF(VLOOKUP(N$4,Transactions!$C$5:$M$23,7,FALSE)&gt;I174,0,IF(IFERROR(VLOOKUP(N$4,Transactions!$C$39:$N$42,8,FALSE),0)&gt;I174,VLOOKUP(N$4,Transactions!$C$5:$M$23,5,FALSE),VLOOKUP(N$4,Transactions!$C$5:$M$23,5,FALSE)-IFERROR(VLOOKUP(N$4,Transactions!$C$39:$N$42,5,FALSE),0)))</f>
        <v>10</v>
      </c>
      <c r="P174" s="315">
        <f t="shared" si="230"/>
        <v>43336</v>
      </c>
      <c r="Q174" s="88">
        <f>VLOOKUP(P174,'Price Data'!$B$4:$AD$1048576,MATCH(U$4,'Price Data'!$B$2:$AE$2,0),FALSE)</f>
        <v>59.13</v>
      </c>
      <c r="R174" s="5">
        <f t="shared" si="259"/>
        <v>59.13</v>
      </c>
      <c r="T174" s="212">
        <f>IF(R174&gt;0,(R174+SUM(S$11:S174))/Q$6-1,"N/A")</f>
        <v>4.6872246696035402E-2</v>
      </c>
      <c r="U174" s="344">
        <f>IF(VLOOKUP(U$4,Transactions!$C$5:$M$23,7,FALSE)&gt;P174,0,IF(IFERROR(VLOOKUP(U$4,Transactions!$C$39:$N$42,8,FALSE),0)&gt;P174,VLOOKUP(U$4,Transactions!$C$5:$M$23,5,FALSE),VLOOKUP(U$4,Transactions!$C$5:$M$23,5,FALSE)-IFERROR(VLOOKUP(U$4,Transactions!$C$39:$N$42,5,FALSE),0)))</f>
        <v>20</v>
      </c>
      <c r="W174" s="315">
        <f t="shared" si="231"/>
        <v>43336</v>
      </c>
      <c r="X174" s="88">
        <f>VLOOKUP(W174,'Price Data'!$B$4:$AD$1048576,MATCH(AB$4,'Price Data'!$B$2:$AE$2,0),FALSE)</f>
        <v>111.93</v>
      </c>
      <c r="Y174" s="5">
        <f t="shared" si="260"/>
        <v>111.93</v>
      </c>
      <c r="Z174" s="79"/>
      <c r="AA174" s="212">
        <f>IF(Y174&gt;0,(Y174+SUM(Z$11:Z174))/X$6-1,"N/A")</f>
        <v>0.11863902390635861</v>
      </c>
      <c r="AB174" s="344">
        <f>IF(VLOOKUP(AB$4,Transactions!$C$5:$M$23,7,FALSE)&gt;W174,0,IF(IFERROR(VLOOKUP(AB$4,Transactions!$C$39:$N$42,8,FALSE),0)&gt;W174,VLOOKUP(AB$4,Transactions!$C$5:$M$23,5,FALSE),VLOOKUP(AB$4,Transactions!$C$5:$M$23,5,FALSE)-IFERROR(VLOOKUP(AB$4,Transactions!$C$39:$N$42,5,FALSE),0)))</f>
        <v>12</v>
      </c>
      <c r="AD174" s="315">
        <f t="shared" si="232"/>
        <v>43336</v>
      </c>
      <c r="AE174" s="88">
        <f>VLOOKUP(AD174,'Price Data'!$B$4:$AD$1048576,MATCH(AI$4,'Price Data'!$B$2:$AE$2,0),FALSE)</f>
        <v>63.12</v>
      </c>
      <c r="AF174" s="5">
        <f t="shared" si="261"/>
        <v>63.12</v>
      </c>
      <c r="AG174" s="79"/>
      <c r="AH174" s="212">
        <f>IF(AF174&gt;0,(AF174+SUM(AG$11:AG174))/AE$6-1,"N/A")</f>
        <v>-0.13039901275195409</v>
      </c>
      <c r="AI174" s="344">
        <f>IF(VLOOKUP(AI$4,Transactions!$C$5:$M$23,7,FALSE)&gt;AD174,0,IF(IFERROR(VLOOKUP(AI$4,Transactions!$C$39:$N$42,8,FALSE),0)&gt;AD174,VLOOKUP(AI$4,Transactions!$C$5:$M$23,5,FALSE),VLOOKUP(AI$4,Transactions!$C$5:$M$23,5,FALSE)-IFERROR(VLOOKUP(AI$4,Transactions!$C$39:$N$42,5,FALSE),0)))</f>
        <v>16</v>
      </c>
      <c r="AK174" s="315">
        <f t="shared" si="233"/>
        <v>43336</v>
      </c>
      <c r="AL174" s="88">
        <f>VLOOKUP(AK174,'Price Data'!$B$4:$AD$1048576,MATCH(AP$4,'Price Data'!$B$2:$AE$2,0),FALSE)</f>
        <v>541.52</v>
      </c>
      <c r="AM174" s="5">
        <f t="shared" si="262"/>
        <v>541.52</v>
      </c>
      <c r="AN174" s="79"/>
      <c r="AO174" s="212">
        <f>IF(AM174&gt;0,(AM174+SUM(AN$11:AN174))/AL$6-1,"N/A")</f>
        <v>0.29904524300724455</v>
      </c>
      <c r="AP174" s="344">
        <f>IF(VLOOKUP(AP$4,Transactions!$C$5:$M$23,7,FALSE)&gt;AK174,0,IF(IFERROR(VLOOKUP(AP$4,Transactions!$C$39:$N$42,8,FALSE),0)&gt;AK174,VLOOKUP(AP$4,Transactions!$C$5:$M$23,5,FALSE),VLOOKUP(AP$4,Transactions!$C$5:$M$23,5,FALSE)-IFERROR(VLOOKUP(AP$4,Transactions!$C$39:$N$42,5,FALSE),0)))</f>
        <v>3</v>
      </c>
      <c r="AR174" s="315">
        <f t="shared" si="234"/>
        <v>43336</v>
      </c>
      <c r="AS174" s="88">
        <f>VLOOKUP(AR174,'Price Data'!$B$4:$AD$1048576,MATCH(AW$4,'Price Data'!$B$2:$AE$2,0),FALSE)</f>
        <v>97.4</v>
      </c>
      <c r="AT174" s="5">
        <f t="shared" si="263"/>
        <v>97.4</v>
      </c>
      <c r="AU174" s="79"/>
      <c r="AV174" s="212">
        <f>IF(AT174&gt;0,(AT174+SUM(AU$11:AU174))/AS$6-1,"N/A")</f>
        <v>4.7679324894514874E-2</v>
      </c>
      <c r="AW174" s="344">
        <f>IF(VLOOKUP(AW$4,Transactions!$C$5:$M$23,7,FALSE)&gt;AR174,0,IF(IFERROR(VLOOKUP(AW$4,Transactions!$C$39:$N$42,8,FALSE),0)&gt;AR174,VLOOKUP(AW$4,Transactions!$C$5:$M$23,5,FALSE),VLOOKUP(AW$4,Transactions!$C$5:$M$23,5,FALSE)-IFERROR(VLOOKUP(AW$4,Transactions!$C$39:$N$42,5,FALSE),0)))</f>
        <v>10</v>
      </c>
      <c r="AY174" s="315">
        <f t="shared" si="235"/>
        <v>43336</v>
      </c>
      <c r="AZ174" s="88">
        <f>VLOOKUP(AY174,'Price Data'!$B$4:$AD$1048576,MATCH(BD$4,'Price Data'!$B$2:$AE$2,0),FALSE)</f>
        <v>152.30000000000001</v>
      </c>
      <c r="BA174" s="5">
        <f t="shared" si="264"/>
        <v>152.30000000000001</v>
      </c>
      <c r="BB174" s="79"/>
      <c r="BC174" s="212">
        <f>IF(BA174&gt;0,(BA174+SUM(BB$11:BB174))/AZ$6-1,"N/A")</f>
        <v>0.31406384814495247</v>
      </c>
      <c r="BD174" s="344">
        <f>IF(VLOOKUP(BD$4,Transactions!$C$5:$M$23,7,FALSE)&gt;AY174,0,IF(IFERROR(VLOOKUP(BD$4,Transactions!$C$39:$N$42,8,FALSE),0)&gt;AY174,VLOOKUP(BD$4,Transactions!$C$5:$M$23,5,FALSE),VLOOKUP(BD$4,Transactions!$C$5:$M$23,5,FALSE)-IFERROR(VLOOKUP(BD$4,Transactions!$C$39:$N$42,5,FALSE),0)))</f>
        <v>9</v>
      </c>
      <c r="BF174" s="315">
        <f t="shared" si="236"/>
        <v>43336</v>
      </c>
      <c r="BG174" s="88">
        <f>VLOOKUP(BF174,'Price Data'!$B$4:$AD$1048576,MATCH(BK$4,'Price Data'!$B$2:$AE$2,0),FALSE)</f>
        <v>59.97</v>
      </c>
      <c r="BH174" s="5">
        <f t="shared" si="265"/>
        <v>59.97</v>
      </c>
      <c r="BI174" s="79"/>
      <c r="BJ174" s="212">
        <f>IF(BH174&gt;0,(BH174+SUM(BI$11:BI174))/BG$6-1,"N/A")</f>
        <v>-1.7950391644908636E-3</v>
      </c>
      <c r="BK174" s="344">
        <f>IF(VLOOKUP(BK$4,Transactions!$C$5:$M$23,7,FALSE)&gt;BF174,0,IF(IFERROR(VLOOKUP(BK$4,Transactions!$C$39:$N$42,8,FALSE),0)&gt;BF174,VLOOKUP(BK$4,Transactions!$C$5:$M$23,5,FALSE),VLOOKUP(BK$4,Transactions!$C$5:$M$23,5,FALSE)-IFERROR(VLOOKUP(BK$4,Transactions!$C$39:$N$42,5,FALSE),0)))</f>
        <v>10</v>
      </c>
      <c r="BM174" s="315">
        <f t="shared" si="237"/>
        <v>43336</v>
      </c>
      <c r="BN174" s="88">
        <f>VLOOKUP(BM174,'Price Data'!$B$4:$AD$1048576,MATCH(BR$4,'Price Data'!$B$2:$AE$2,0),FALSE)</f>
        <v>42.73</v>
      </c>
      <c r="BO174" s="5">
        <f t="shared" si="266"/>
        <v>42.73</v>
      </c>
      <c r="BP174" s="79"/>
      <c r="BQ174" s="212">
        <f>IF(BO174&gt;0,(BO174+SUM(BP$11:BP174))/BN$6-1,"N/A")</f>
        <v>-0.15825508607198757</v>
      </c>
      <c r="BR174" s="344">
        <f>IF(VLOOKUP(BR$4,Transactions!$C$5:$M$23,7,FALSE)&gt;BM174,0,IF(IFERROR(VLOOKUP(BR$4,Transactions!$C$39:$N$42,8,FALSE),0)&gt;BM174,VLOOKUP(BR$4,Transactions!$C$5:$M$23,5,FALSE),VLOOKUP(BR$4,Transactions!$C$5:$M$23,5,FALSE)-IFERROR(VLOOKUP(BR$4,Transactions!$C$39:$N$42,5,FALSE),0)))</f>
        <v>12</v>
      </c>
      <c r="BT174" s="315">
        <f t="shared" si="238"/>
        <v>43336</v>
      </c>
      <c r="BU174" s="88">
        <f>VLOOKUP(BT174,'Price Data'!$B$4:$AD$1048576,MATCH(BY$4,'Price Data'!$B$2:$AE$2,0),FALSE)</f>
        <v>100.99</v>
      </c>
      <c r="BV174" s="5">
        <f t="shared" si="267"/>
        <v>100.99</v>
      </c>
      <c r="BW174" s="79"/>
      <c r="BX174" s="212">
        <f>IF(BV174&gt;0,(BV174+SUM(BW$11:BW174))/BU$6-1,"N/A")</f>
        <v>0.12432610848278136</v>
      </c>
      <c r="BY174" s="344">
        <f>IF(VLOOKUP(BY$4,Transactions!$C$5:$M$23,7,FALSE)&gt;BT174,0,IF(IFERROR(VLOOKUP(BY$4,Transactions!$C$39:$N$42,8,FALSE),0)&gt;BT174,VLOOKUP(BY$4,Transactions!$C$5:$M$23,5,FALSE),VLOOKUP(BY$4,Transactions!$C$5:$M$23,5,FALSE)-IFERROR(VLOOKUP(BY$4,Transactions!$C$39:$N$42,5,FALSE),0)))</f>
        <v>11</v>
      </c>
      <c r="CA174" s="315">
        <f t="shared" si="239"/>
        <v>43336</v>
      </c>
      <c r="CB174" s="88">
        <f>VLOOKUP(CA174,'Price Data'!$B$4:$AD$1048576,MATCH(CF$4,'Price Data'!$B$2:$AE$2,0),FALSE)</f>
        <v>207.6</v>
      </c>
      <c r="CC174" s="5">
        <f t="shared" si="268"/>
        <v>207.6</v>
      </c>
      <c r="CD174" s="79"/>
      <c r="CE174" s="212">
        <f>IF(CC174&gt;0,(CC174+SUM(CD$11:CD174))/CB$6-1,"N/A")</f>
        <v>-8.6231788948680999E-2</v>
      </c>
      <c r="CF174" s="344">
        <f>IF(VLOOKUP(CF$4,Transactions!$C$5:$M$23,7,FALSE)&gt;CA174,0,IF(IFERROR(VLOOKUP(CF$4,Transactions!$C$39:$N$42,8,FALSE),0)&gt;CA174,VLOOKUP(CF$4,Transactions!$C$5:$M$23,5,FALSE),VLOOKUP(CF$4,Transactions!$C$5:$M$23,5,FALSE)-IFERROR(VLOOKUP(CF$4,Transactions!$C$39:$N$42,5,FALSE),0)))</f>
        <v>6</v>
      </c>
      <c r="CH174" s="315">
        <f t="shared" si="240"/>
        <v>43336</v>
      </c>
      <c r="CI174" s="88">
        <f>VLOOKUP(CH174,'Price Data'!$B$4:$AD$1048576,MATCH(CM$4,'Price Data'!$B$2:$AE$2,0),FALSE)</f>
        <v>90.1</v>
      </c>
      <c r="CJ174" s="5">
        <f t="shared" si="269"/>
        <v>90.1</v>
      </c>
      <c r="CK174" s="79"/>
      <c r="CL174" s="212">
        <f>IF(CJ174&gt;0,(CJ174+SUM(CK$11:CK174))/CI$6-1,"N/A")</f>
        <v>0.22385221407226275</v>
      </c>
      <c r="CM174" s="344">
        <f>IF(VLOOKUP(CM$4,Transactions!$C$5:$M$23,7,FALSE)&gt;CH174,0,IF(IFERROR(VLOOKUP(CM$4,Transactions!$C$39:$N$42,8,FALSE),0)&gt;CH174,VLOOKUP(CM$4,Transactions!$C$5:$M$23,5,FALSE),VLOOKUP(CM$4,Transactions!$C$5:$M$23,5,FALSE)-IFERROR(VLOOKUP(CM$4,Transactions!$C$39:$N$42,5,FALSE),0)))</f>
        <v>19</v>
      </c>
      <c r="CO174" s="315">
        <f t="shared" si="241"/>
        <v>43336</v>
      </c>
      <c r="CP174" s="88">
        <f>VLOOKUP(CO174,'Price Data'!$B$4:$AD$1048576,MATCH(CT$4,'Price Data'!$B$2:$AE$2,0),FALSE)</f>
        <v>147.24</v>
      </c>
      <c r="CQ174" s="5">
        <f t="shared" si="270"/>
        <v>147.24</v>
      </c>
      <c r="CR174" s="79"/>
      <c r="CS174" s="212">
        <f>IF(CQ174&gt;0,(CQ174+SUM(CR$11:CR174))/CP$6-1,"N/A")</f>
        <v>0.31577073691705237</v>
      </c>
      <c r="CT174" s="344">
        <f>IF(VLOOKUP(CT$4,Transactions!$C$5:$M$23,7,FALSE)&gt;CO174,0,IF(IFERROR(VLOOKUP(CT$4,Transactions!$C$39:$N$42,8,FALSE),0)&gt;CO174,VLOOKUP(CT$4,Transactions!$C$5:$M$23,5,FALSE),VLOOKUP(CT$4,Transactions!$C$5:$M$23,5,FALSE)-IFERROR(VLOOKUP(CT$4,Transactions!$C$39:$N$42,5,FALSE),0)))</f>
        <v>7</v>
      </c>
      <c r="CV174" s="315">
        <f t="shared" si="242"/>
        <v>43336</v>
      </c>
      <c r="CW174" s="88">
        <f>VLOOKUP(CV174,'Price Data'!$B$4:$AD$1048576,MATCH(DA$4,'Price Data'!$B$2:$AE$2,0),FALSE)</f>
        <v>206.71</v>
      </c>
      <c r="CX174" s="5">
        <f t="shared" si="271"/>
        <v>206.71</v>
      </c>
      <c r="CY174" s="79"/>
      <c r="CZ174" s="212">
        <f>IF(CX174&gt;0,(CX174+SUM(CY$11:CY174))/CW$6-1,"N/A")</f>
        <v>0.10340758067088407</v>
      </c>
      <c r="DA174" s="344">
        <f>IF(VLOOKUP(DA$4,Transactions!$C$5:$M$23,7,FALSE)&gt;CV174,0,IF(IFERROR(VLOOKUP(DA$4,Transactions!$C$39:$N$42,8,FALSE),0)&gt;CV174,VLOOKUP(DA$4,Transactions!$C$5:$M$23,5,FALSE),VLOOKUP(DA$4,Transactions!$C$5:$M$23,5,FALSE)-IFERROR(VLOOKUP(DA$4,Transactions!$C$39:$N$42,5,FALSE),0)))</f>
        <v>9.4038062835574934</v>
      </c>
      <c r="DC174" s="315">
        <f t="shared" si="243"/>
        <v>43336</v>
      </c>
      <c r="DD174" s="88">
        <f>VLOOKUP(DC174,'Price Data'!$B$4:$AD$1048576,MATCH(DH$4,'Price Data'!$B$2:$AE$2,0),FALSE)</f>
        <v>171.15</v>
      </c>
      <c r="DE174" s="5">
        <f t="shared" si="272"/>
        <v>171.15</v>
      </c>
      <c r="DF174" s="79"/>
      <c r="DG174" s="212">
        <f>IF(DE174&gt;0,(DE174+SUM(DF$11:DF174))/DD$6-1,"N/A")</f>
        <v>9.0162483403932736E-2</v>
      </c>
      <c r="DH174" s="344">
        <f>IF(VLOOKUP(DH$4,Transactions!$C$5:$M$23,7,FALSE)&gt;DC174,0,IF(IFERROR(VLOOKUP(DH$4,Transactions!$C$39:$N$42,8,FALSE),0)&gt;DC174,VLOOKUP(DH$4,Transactions!$C$5:$M$23,5,FALSE),VLOOKUP(DH$4,Transactions!$C$5:$M$23,5,FALSE)-IFERROR(VLOOKUP(DH$4,Transactions!$C$39:$N$42,5,FALSE),0)))</f>
        <v>17.508490526540918</v>
      </c>
      <c r="DJ174" s="315">
        <f t="shared" si="244"/>
        <v>43336</v>
      </c>
      <c r="DK174" s="88">
        <f>VLOOKUP(DJ174,'Price Data'!$B$4:$AD$1048576,MATCH(DO$4,'Price Data'!$B$2:$AE$2,0),FALSE)</f>
        <v>245.02</v>
      </c>
      <c r="DL174" s="5">
        <f t="shared" si="273"/>
        <v>245.02</v>
      </c>
      <c r="DN174" s="212">
        <f>IF(DL174&gt;0,(DL174+SUM(DM$11:DM174))/DK$6-1,"N/A")</f>
        <v>-1.3307146579021212E-2</v>
      </c>
      <c r="DO174" s="344">
        <f>IF(VLOOKUP(DO$4,Transactions!$C$5:$M$23,7,FALSE)&gt;DJ174,0,IF(IFERROR(VLOOKUP(DO$4,Transactions!$C$39:$N$42,8,FALSE),0)&gt;DJ174,VLOOKUP(DO$4,Transactions!$C$5:$M$23,5,FALSE),VLOOKUP(DO$4,Transactions!$C$5:$M$23,5,FALSE)-IFERROR(VLOOKUP(DO$4,Transactions!$C$39:$N$42,5,FALSE),0)))</f>
        <v>8</v>
      </c>
      <c r="DQ174" s="315">
        <f t="shared" si="245"/>
        <v>43336</v>
      </c>
      <c r="DR174" s="88">
        <f>VLOOKUP(DQ174,'Price Data'!$B$4:$AD$1048576,MATCH(DV$4,'Price Data'!$B$2:$AE$2,0),FALSE)</f>
        <v>108.4</v>
      </c>
      <c r="DS174" s="5">
        <f t="shared" si="274"/>
        <v>108.4</v>
      </c>
      <c r="DT174" s="79"/>
      <c r="DU174" s="212">
        <f>IF(DS174&gt;0,(DS174+SUM(DT$11:DT174))/DR$6-1,"N/A")</f>
        <v>0.27706336216974514</v>
      </c>
      <c r="DV174" s="344">
        <f>IF(VLOOKUP(DV$4,Transactions!$C$5:$M$23,7,FALSE)&gt;DQ174,0,IF(IFERROR(VLOOKUP(DV$4,Transactions!$C$39:$N$42,8,FALSE),0)&gt;DQ174,VLOOKUP(DV$4,Transactions!$C$5:$M$23,5,FALSE),VLOOKUP(DV$4,Transactions!$C$5:$M$23,5,FALSE)-IFERROR(VLOOKUP(DV$4,Transactions!$C$39:$N$42,5,FALSE),0)))</f>
        <v>10</v>
      </c>
      <c r="DX174" s="315">
        <f t="shared" si="246"/>
        <v>43336</v>
      </c>
      <c r="DY174" s="88">
        <f>VLOOKUP(DX174,'Price Data'!$B$4:$AD$1048576,MATCH(EC$4,'Price Data'!$B$2:$AE$2,0),FALSE)</f>
        <v>82.45</v>
      </c>
      <c r="DZ174" s="5">
        <f t="shared" si="275"/>
        <v>0</v>
      </c>
      <c r="EA174" s="79"/>
      <c r="EB174" s="212" t="str">
        <f>IF(DZ174&gt;0,(DZ174+SUM(EA$11:EA174))/DY$6-1,"N/A")</f>
        <v>N/A</v>
      </c>
      <c r="EC174" s="344">
        <f>IF(VLOOKUP(EC$4,Transactions!$C$5:$M$23,7,FALSE)&gt;DX174,0,IF(IFERROR(VLOOKUP(EC$4,Transactions!$C$39:$N$42,8,FALSE),0)&gt;DX174,VLOOKUP(EC$4,Transactions!$C$5:$M$23,5,FALSE),VLOOKUP(EC$4,Transactions!$C$5:$M$23,5,FALSE)-IFERROR(VLOOKUP(EC$4,Transactions!$C$39:$N$42,5,FALSE),0)))</f>
        <v>0</v>
      </c>
      <c r="EF174" s="315">
        <f t="shared" si="247"/>
        <v>43336</v>
      </c>
      <c r="EG174" s="88">
        <f>VLOOKUP(EF174,'Price Data'!$B$4:$AD$1048576,MATCH(EK$4,'Price Data'!$B$2:$AE$2,0),FALSE)</f>
        <v>10.78</v>
      </c>
      <c r="EH174" s="5">
        <f t="shared" si="276"/>
        <v>10.78</v>
      </c>
      <c r="EI174" s="79"/>
      <c r="EJ174" s="212">
        <f>IF(EH174&gt;0,(EH174+SUM(EI$11:EI174))/EG$6-1,"N/A")</f>
        <v>6.3197026022303593E-3</v>
      </c>
      <c r="EK174" s="344">
        <f>IF(VLOOKUP(EK$4,Transactions!$C$26:$M$34,7,FALSE)&gt;EF174,0,IF(IFERROR(VLOOKUP(EK$4,Transactions!$C$45:$N211,8,FALSE),0)&gt;EF174,VLOOKUP(EK$4,Transactions!$C$26:$M$34,5,FALSE),VLOOKUP(EK$4,Transactions!$C$26:$M$34,5,FALSE)-IFERROR(VLOOKUP(EK$4,Transactions!$C$45:$N$47,5,FALSE),0)))</f>
        <v>181.2267657992565</v>
      </c>
      <c r="EM174" s="315">
        <f t="shared" si="248"/>
        <v>43336</v>
      </c>
      <c r="EN174" s="88">
        <f>VLOOKUP(EM174,'Price Data'!$B$4:$AD$1048576,MATCH(ER$4,'Price Data'!$B$2:$AE$2,0),FALSE)</f>
        <v>86.38</v>
      </c>
      <c r="EO174" s="5">
        <f t="shared" si="277"/>
        <v>86.38</v>
      </c>
      <c r="EP174" s="79"/>
      <c r="EQ174" s="212">
        <f>IF(EO174&gt;0,(EO174+SUM(EP$11:EP174))/EN$6-1,"N/A")</f>
        <v>1.4943845977538173E-2</v>
      </c>
      <c r="ER174" s="344">
        <f>IF(VLOOKUP(ER$4,Transactions!$C$26:$M$34,7,FALSE)&gt;EM174,0,IF(IFERROR(VLOOKUP(ER$4,Transactions!$C$45:$N211,8,FALSE),0)&gt;EM174,VLOOKUP(ER$4,Transactions!$C$26:$M$34,5,FALSE),VLOOKUP(ER$4,Transactions!$C$26:$M$34,5,FALSE)-IFERROR(VLOOKUP(ER$4,Transactions!$C$45:$N$47,5,FALSE),0)))</f>
        <v>0</v>
      </c>
      <c r="ET174" s="315">
        <f t="shared" si="249"/>
        <v>43336</v>
      </c>
      <c r="EU174" s="88">
        <f>VLOOKUP(ET174,'Price Data'!$B$4:$AD$1048576,MATCH(EY$4,'Price Data'!$B$2:$AE$2,0),FALSE)</f>
        <v>84.42</v>
      </c>
      <c r="EV174" s="5">
        <f t="shared" si="278"/>
        <v>84.42</v>
      </c>
      <c r="EW174" s="79"/>
      <c r="EX174" s="212">
        <f>IF(EV174&gt;0,(EV174+SUM(EW$11:EW174))/EU$6-1,"N/A")</f>
        <v>-1.7450509211580312E-2</v>
      </c>
      <c r="EY174" s="344">
        <f>IF(VLOOKUP(EY$4,Transactions!$C$26:$M$34,7,FALSE)&gt;ET174,0,IF(IFERROR(VLOOKUP(EY$4,Transactions!$C$45:$N211,8,FALSE),0)&gt;ET174,VLOOKUP(EY$4,Transactions!$C$26:$M$34,5,FALSE),VLOOKUP(EY$4,Transactions!$C$26:$M$34,5,FALSE)-IFERROR(VLOOKUP(EY$4,Transactions!$C$45:$N$47,5,FALSE),0)))</f>
        <v>12.608879734523402</v>
      </c>
      <c r="FA174" s="315">
        <f t="shared" si="250"/>
        <v>43336</v>
      </c>
      <c r="FB174" s="88">
        <f>VLOOKUP(FA174,'Price Data'!$B$4:$AD$1048576,MATCH(FF$4,'Price Data'!$B$2:$AE$2,0),FALSE)</f>
        <v>50.244999999999997</v>
      </c>
      <c r="FC174" s="5">
        <f t="shared" si="279"/>
        <v>50.244999999999997</v>
      </c>
      <c r="FD174" s="79"/>
      <c r="FE174" s="212">
        <f>IF(FC174&gt;0,(FC174+SUM(FD$11:FD174))/FB$6-1,"N/A")</f>
        <v>-6.9436317534622427E-3</v>
      </c>
      <c r="FF174" s="344">
        <f>IF(VLOOKUP(FF$4,Transactions!$C$26:$M$34,7,FALSE)&gt;FA174,0,IF(IFERROR(VLOOKUP(FF$4,Transactions!$C$45:$N211,8,FALSE),0)&gt;FA174,VLOOKUP(FF$4,Transactions!$C$26:$M$34,5,FALSE),VLOOKUP(FF$4,Transactions!$C$26:$M$34,5,FALSE)-IFERROR(VLOOKUP(FF$4,Transactions!$C$45:$N$47,5,FALSE),0)))</f>
        <v>20.356738833625901</v>
      </c>
      <c r="FH174" s="315">
        <f t="shared" si="251"/>
        <v>43336</v>
      </c>
      <c r="FI174" s="88">
        <f>VLOOKUP(FH174,'Price Data'!$B$4:$AD$1048576,MATCH(FM$4,'Price Data'!$B$2:$AE$2,0),FALSE)</f>
        <v>24.13</v>
      </c>
      <c r="FJ174" s="5">
        <f t="shared" si="280"/>
        <v>24.13</v>
      </c>
      <c r="FK174" s="79"/>
      <c r="FL174" s="212">
        <f>IF(FJ174&gt;0,(FJ174+SUM(FK$11:FK174))/FI$6-1,"N/A")</f>
        <v>4.3121149897329403E-3</v>
      </c>
      <c r="FM174" s="344">
        <f>IF(VLOOKUP(FM$4,Transactions!$C$26:$M$34,7,FALSE)&gt;FH174,0,IF(IFERROR(VLOOKUP(FM$4,Transactions!$C$45:$N211,8,FALSE),0)&gt;FH174,VLOOKUP(FM$4,Transactions!$C$26:$M$34,5,FALSE),VLOOKUP(FM$4,Transactions!$C$26:$M$34,5,FALSE)-IFERROR(VLOOKUP(FM$4,Transactions!$C$45:$N$47,5,FALSE),0)))</f>
        <v>64.516221765913755</v>
      </c>
      <c r="FO174" s="315">
        <f t="shared" si="252"/>
        <v>43336</v>
      </c>
      <c r="FP174" s="88">
        <f>VLOOKUP(FO174,'Price Data'!$B$4:$AD$1048576,MATCH(FT$4,'Price Data'!$B$2:$AE$2,0),FALSE)</f>
        <v>102.89</v>
      </c>
      <c r="FQ174" s="5">
        <f t="shared" si="281"/>
        <v>102.89</v>
      </c>
      <c r="FR174" s="79"/>
      <c r="FS174" s="212">
        <f>IF(FQ174&gt;0,(FQ174+SUM(FR$11:FR174))/FP$6-1,"N/A")</f>
        <v>-1.5108458842474137E-2</v>
      </c>
      <c r="FT174" s="344">
        <f>IF(VLOOKUP(FT$4,Transactions!$C$26:$M$34,7,FALSE)&gt;FO174,0,IF(IFERROR(VLOOKUP(FT$4,Transactions!$C$45:$N211,8,FALSE),0)&gt;FO174,VLOOKUP(FT$4,Transactions!$C$26:$M$34,5,FALSE),VLOOKUP(FT$4,Transactions!$C$26:$M$34,5,FALSE)-IFERROR(VLOOKUP(FT$4,Transactions!$C$45:$N$47,5,FALSE),0)))</f>
        <v>4.6685611442644692</v>
      </c>
      <c r="FV174" s="315">
        <f t="shared" si="253"/>
        <v>43336</v>
      </c>
      <c r="FW174" s="88">
        <f>VLOOKUP(FV174,'Price Data'!$B$4:$AD$1048576,MATCH(GA$4,'Price Data'!$B$2:$AE$2,0),FALSE)</f>
        <v>107.4</v>
      </c>
      <c r="FX174" s="5">
        <f t="shared" si="282"/>
        <v>0</v>
      </c>
      <c r="FY174" s="79"/>
      <c r="FZ174" s="212" t="str">
        <f>IF(FX174&gt;0,(FX174+SUM(FY$11:FY174))/FW$6-1,"N/A")</f>
        <v>N/A</v>
      </c>
      <c r="GA174" s="344">
        <f>IF(VLOOKUP(GA$4,Transactions!$C$26:$M$34,7,FALSE)&gt;FV174,0,IF(IFERROR(VLOOKUP(GA$4,Transactions!$C$45:$N211,8,FALSE),0)&gt;FV174,VLOOKUP(GA$4,Transactions!$C$26:$M$34,5,FALSE),VLOOKUP(GA$4,Transactions!$C$26:$M$34,5,FALSE)-IFERROR(VLOOKUP(GA$4,Transactions!$C$45:$N$47,5,FALSE),0)))</f>
        <v>0</v>
      </c>
      <c r="GD174" s="315">
        <f t="shared" si="254"/>
        <v>43336</v>
      </c>
      <c r="GE174" s="88">
        <f>VLOOKUP(GD174,'Price Data'!$B$4:$AD$1048576,MATCH(GI$4,'Price Data'!$B$2:$AE$2,0),FALSE)</f>
        <v>1710.1320000000001</v>
      </c>
      <c r="GF174" s="5">
        <f t="shared" si="283"/>
        <v>1710.1320000000001</v>
      </c>
      <c r="GH174" s="212">
        <f>IF(GF174&gt;0,(GF174+SUM(GG$11:GG174))/GE$6-1,"N/A")</f>
        <v>8.046778748649519E-2</v>
      </c>
      <c r="GI174" s="374">
        <v>0.5</v>
      </c>
      <c r="GK174" s="315">
        <f t="shared" si="255"/>
        <v>43336</v>
      </c>
      <c r="GL174" s="88">
        <f>VLOOKUP(GK174,'Price Data'!$B$4:$AD$1048576,MATCH(GP$4,'Price Data'!$B$2:$AE$2,0),FALSE)</f>
        <v>2161.61</v>
      </c>
      <c r="GM174" s="5">
        <f t="shared" si="226"/>
        <v>2161.61</v>
      </c>
      <c r="GN174" s="79"/>
      <c r="GO174" s="212">
        <f>IF(GM174&gt;0,(GM174+SUM(GN$11:GN174))/GL$6-1,"N/A")</f>
        <v>2.76498134017924E-2</v>
      </c>
      <c r="GP174" s="374">
        <v>0.2</v>
      </c>
      <c r="GR174" s="315">
        <f t="shared" si="256"/>
        <v>43336</v>
      </c>
      <c r="GS174" s="88">
        <f>VLOOKUP(GR174,'Price Data'!$B$4:$AD$1048576,MATCH(GW$4,'Price Data'!$B$2:$AE$2,0),FALSE)</f>
        <v>2029.13</v>
      </c>
      <c r="GT174" s="5">
        <f t="shared" si="284"/>
        <v>2029.13</v>
      </c>
      <c r="GV174" s="212">
        <f>IF(GT174&gt;0,(GT174+SUM(GU$11:GU174))/GS$6-1,"N/A")</f>
        <v>-8.4246739348210475E-3</v>
      </c>
      <c r="GW174" s="374">
        <v>0.3</v>
      </c>
    </row>
    <row r="175" spans="1:205" x14ac:dyDescent="0.25">
      <c r="A175">
        <v>165</v>
      </c>
      <c r="B175" s="315">
        <f>'Price Data'!B169</f>
        <v>43339</v>
      </c>
      <c r="C175" s="200">
        <f t="shared" si="257"/>
        <v>22607.074542459468</v>
      </c>
      <c r="D175" s="200">
        <f t="shared" si="227"/>
        <v>0</v>
      </c>
      <c r="E175" s="200">
        <f t="shared" si="258"/>
        <v>6071.7195299213545</v>
      </c>
      <c r="F175" s="200">
        <f t="shared" si="228"/>
        <v>0</v>
      </c>
      <c r="I175" s="315">
        <f t="shared" si="229"/>
        <v>43339</v>
      </c>
      <c r="J175" s="88">
        <f>VLOOKUP(I175,'Price Data'!$B$4:$AD$1048576,MATCH(N$4,'Price Data'!$B$2:$AE$2,0),FALSE)</f>
        <v>74.959999999999994</v>
      </c>
      <c r="K175" s="5">
        <f t="shared" si="225"/>
        <v>74.959999999999994</v>
      </c>
      <c r="M175" s="212">
        <f>IF(K175&gt;0,(K175+SUM(L$11:L175))/J$6-1,"N/A")</f>
        <v>0.12738757707926007</v>
      </c>
      <c r="N175" s="344">
        <f>IF(VLOOKUP(N$4,Transactions!$C$5:$M$23,7,FALSE)&gt;I175,0,IF(IFERROR(VLOOKUP(N$4,Transactions!$C$39:$N$42,8,FALSE),0)&gt;I175,VLOOKUP(N$4,Transactions!$C$5:$M$23,5,FALSE),VLOOKUP(N$4,Transactions!$C$5:$M$23,5,FALSE)-IFERROR(VLOOKUP(N$4,Transactions!$C$39:$N$42,5,FALSE),0)))</f>
        <v>10</v>
      </c>
      <c r="P175" s="315">
        <f t="shared" si="230"/>
        <v>43339</v>
      </c>
      <c r="Q175" s="88">
        <f>VLOOKUP(P175,'Price Data'!$B$4:$AD$1048576,MATCH(U$4,'Price Data'!$B$2:$AE$2,0),FALSE)</f>
        <v>59.94</v>
      </c>
      <c r="R175" s="5">
        <f t="shared" si="259"/>
        <v>59.94</v>
      </c>
      <c r="T175" s="212">
        <f>IF(R175&gt;0,(R175+SUM(S$11:S175))/Q$6-1,"N/A")</f>
        <v>6.1145374449339096E-2</v>
      </c>
      <c r="U175" s="344">
        <f>IF(VLOOKUP(U$4,Transactions!$C$5:$M$23,7,FALSE)&gt;P175,0,IF(IFERROR(VLOOKUP(U$4,Transactions!$C$39:$N$42,8,FALSE),0)&gt;P175,VLOOKUP(U$4,Transactions!$C$5:$M$23,5,FALSE),VLOOKUP(U$4,Transactions!$C$5:$M$23,5,FALSE)-IFERROR(VLOOKUP(U$4,Transactions!$C$39:$N$42,5,FALSE),0)))</f>
        <v>20</v>
      </c>
      <c r="W175" s="315">
        <f t="shared" si="231"/>
        <v>43339</v>
      </c>
      <c r="X175" s="88">
        <f>VLOOKUP(W175,'Price Data'!$B$4:$AD$1048576,MATCH(AB$4,'Price Data'!$B$2:$AE$2,0),FALSE)</f>
        <v>112.33</v>
      </c>
      <c r="Y175" s="5">
        <f t="shared" si="260"/>
        <v>112.33</v>
      </c>
      <c r="Z175" s="79"/>
      <c r="AA175" s="212">
        <f>IF(Y175&gt;0,(Y175+SUM(Z$11:Z175))/X$6-1,"N/A")</f>
        <v>0.12260688423767485</v>
      </c>
      <c r="AB175" s="344">
        <f>IF(VLOOKUP(AB$4,Transactions!$C$5:$M$23,7,FALSE)&gt;W175,0,IF(IFERROR(VLOOKUP(AB$4,Transactions!$C$39:$N$42,8,FALSE),0)&gt;W175,VLOOKUP(AB$4,Transactions!$C$5:$M$23,5,FALSE),VLOOKUP(AB$4,Transactions!$C$5:$M$23,5,FALSE)-IFERROR(VLOOKUP(AB$4,Transactions!$C$39:$N$42,5,FALSE),0)))</f>
        <v>12</v>
      </c>
      <c r="AD175" s="315">
        <f t="shared" si="232"/>
        <v>43339</v>
      </c>
      <c r="AE175" s="88">
        <f>VLOOKUP(AD175,'Price Data'!$B$4:$AD$1048576,MATCH(AI$4,'Price Data'!$B$2:$AE$2,0),FALSE)</f>
        <v>62.84</v>
      </c>
      <c r="AF175" s="5">
        <f t="shared" si="261"/>
        <v>62.84</v>
      </c>
      <c r="AG175" s="79"/>
      <c r="AH175" s="212">
        <f>IF(AF175&gt;0,(AF175+SUM(AG$11:AG175))/AE$6-1,"N/A")</f>
        <v>-0.13423831070889902</v>
      </c>
      <c r="AI175" s="344">
        <f>IF(VLOOKUP(AI$4,Transactions!$C$5:$M$23,7,FALSE)&gt;AD175,0,IF(IFERROR(VLOOKUP(AI$4,Transactions!$C$39:$N$42,8,FALSE),0)&gt;AD175,VLOOKUP(AI$4,Transactions!$C$5:$M$23,5,FALSE),VLOOKUP(AI$4,Transactions!$C$5:$M$23,5,FALSE)-IFERROR(VLOOKUP(AI$4,Transactions!$C$39:$N$42,5,FALSE),0)))</f>
        <v>16</v>
      </c>
      <c r="AK175" s="315">
        <f t="shared" si="233"/>
        <v>43339</v>
      </c>
      <c r="AL175" s="88">
        <f>VLOOKUP(AK175,'Price Data'!$B$4:$AD$1048576,MATCH(AP$4,'Price Data'!$B$2:$AE$2,0),FALSE)</f>
        <v>545.22</v>
      </c>
      <c r="AM175" s="5">
        <f t="shared" si="262"/>
        <v>545.22</v>
      </c>
      <c r="AN175" s="79"/>
      <c r="AO175" s="212">
        <f>IF(AM175&gt;0,(AM175+SUM(AN$11:AN175))/AL$6-1,"N/A")</f>
        <v>0.30792112459818655</v>
      </c>
      <c r="AP175" s="344">
        <f>IF(VLOOKUP(AP$4,Transactions!$C$5:$M$23,7,FALSE)&gt;AK175,0,IF(IFERROR(VLOOKUP(AP$4,Transactions!$C$39:$N$42,8,FALSE),0)&gt;AK175,VLOOKUP(AP$4,Transactions!$C$5:$M$23,5,FALSE),VLOOKUP(AP$4,Transactions!$C$5:$M$23,5,FALSE)-IFERROR(VLOOKUP(AP$4,Transactions!$C$39:$N$42,5,FALSE),0)))</f>
        <v>3</v>
      </c>
      <c r="AR175" s="315">
        <f t="shared" si="234"/>
        <v>43339</v>
      </c>
      <c r="AS175" s="88">
        <f>VLOOKUP(AR175,'Price Data'!$B$4:$AD$1048576,MATCH(AW$4,'Price Data'!$B$2:$AE$2,0),FALSE)</f>
        <v>98.02</v>
      </c>
      <c r="AT175" s="5">
        <f t="shared" si="263"/>
        <v>98.02</v>
      </c>
      <c r="AU175" s="79"/>
      <c r="AV175" s="212">
        <f>IF(AT175&gt;0,(AT175+SUM(AU$11:AU175))/AS$6-1,"N/A")</f>
        <v>5.4219409282700415E-2</v>
      </c>
      <c r="AW175" s="344">
        <f>IF(VLOOKUP(AW$4,Transactions!$C$5:$M$23,7,FALSE)&gt;AR175,0,IF(IFERROR(VLOOKUP(AW$4,Transactions!$C$39:$N$42,8,FALSE),0)&gt;AR175,VLOOKUP(AW$4,Transactions!$C$5:$M$23,5,FALSE),VLOOKUP(AW$4,Transactions!$C$5:$M$23,5,FALSE)-IFERROR(VLOOKUP(AW$4,Transactions!$C$39:$N$42,5,FALSE),0)))</f>
        <v>10</v>
      </c>
      <c r="AY175" s="315">
        <f t="shared" si="235"/>
        <v>43339</v>
      </c>
      <c r="AZ175" s="88">
        <f>VLOOKUP(AY175,'Price Data'!$B$4:$AD$1048576,MATCH(BD$4,'Price Data'!$B$2:$AE$2,0),FALSE)</f>
        <v>151.68</v>
      </c>
      <c r="BA175" s="5">
        <f t="shared" si="264"/>
        <v>151.68</v>
      </c>
      <c r="BB175" s="79"/>
      <c r="BC175" s="212">
        <f>IF(BA175&gt;0,(BA175+SUM(BB$11:BB175))/AZ$6-1,"N/A")</f>
        <v>0.30871440897325275</v>
      </c>
      <c r="BD175" s="344">
        <f>IF(VLOOKUP(BD$4,Transactions!$C$5:$M$23,7,FALSE)&gt;AY175,0,IF(IFERROR(VLOOKUP(BD$4,Transactions!$C$39:$N$42,8,FALSE),0)&gt;AY175,VLOOKUP(BD$4,Transactions!$C$5:$M$23,5,FALSE),VLOOKUP(BD$4,Transactions!$C$5:$M$23,5,FALSE)-IFERROR(VLOOKUP(BD$4,Transactions!$C$39:$N$42,5,FALSE),0)))</f>
        <v>9</v>
      </c>
      <c r="BF175" s="315">
        <f t="shared" si="236"/>
        <v>43339</v>
      </c>
      <c r="BG175" s="88">
        <f>VLOOKUP(BF175,'Price Data'!$B$4:$AD$1048576,MATCH(BK$4,'Price Data'!$B$2:$AE$2,0),FALSE)</f>
        <v>60.01</v>
      </c>
      <c r="BH175" s="5">
        <f t="shared" si="265"/>
        <v>60.01</v>
      </c>
      <c r="BI175" s="79"/>
      <c r="BJ175" s="212">
        <f>IF(BH175&gt;0,(BH175+SUM(BI$11:BI175))/BG$6-1,"N/A")</f>
        <v>-1.1422976501305193E-3</v>
      </c>
      <c r="BK175" s="344">
        <f>IF(VLOOKUP(BK$4,Transactions!$C$5:$M$23,7,FALSE)&gt;BF175,0,IF(IFERROR(VLOOKUP(BK$4,Transactions!$C$39:$N$42,8,FALSE),0)&gt;BF175,VLOOKUP(BK$4,Transactions!$C$5:$M$23,5,FALSE),VLOOKUP(BK$4,Transactions!$C$5:$M$23,5,FALSE)-IFERROR(VLOOKUP(BK$4,Transactions!$C$39:$N$42,5,FALSE),0)))</f>
        <v>10</v>
      </c>
      <c r="BM175" s="315">
        <f t="shared" si="237"/>
        <v>43339</v>
      </c>
      <c r="BN175" s="88">
        <f>VLOOKUP(BM175,'Price Data'!$B$4:$AD$1048576,MATCH(BR$4,'Price Data'!$B$2:$AE$2,0),FALSE)</f>
        <v>43.75</v>
      </c>
      <c r="BO175" s="5">
        <f t="shared" si="266"/>
        <v>43.75</v>
      </c>
      <c r="BP175" s="79"/>
      <c r="BQ175" s="212">
        <f>IF(BO175&gt;0,(BO175+SUM(BP$11:BP175))/BN$6-1,"N/A")</f>
        <v>-0.13830203442879496</v>
      </c>
      <c r="BR175" s="344">
        <f>IF(VLOOKUP(BR$4,Transactions!$C$5:$M$23,7,FALSE)&gt;BM175,0,IF(IFERROR(VLOOKUP(BR$4,Transactions!$C$39:$N$42,8,FALSE),0)&gt;BM175,VLOOKUP(BR$4,Transactions!$C$5:$M$23,5,FALSE),VLOOKUP(BR$4,Transactions!$C$5:$M$23,5,FALSE)-IFERROR(VLOOKUP(BR$4,Transactions!$C$39:$N$42,5,FALSE),0)))</f>
        <v>12</v>
      </c>
      <c r="BT175" s="315">
        <f t="shared" si="238"/>
        <v>43339</v>
      </c>
      <c r="BU175" s="88">
        <f>VLOOKUP(BT175,'Price Data'!$B$4:$AD$1048576,MATCH(BY$4,'Price Data'!$B$2:$AE$2,0),FALSE)</f>
        <v>101.71</v>
      </c>
      <c r="BV175" s="5">
        <f t="shared" si="267"/>
        <v>101.71</v>
      </c>
      <c r="BW175" s="79"/>
      <c r="BX175" s="212">
        <f>IF(BV175&gt;0,(BV175+SUM(BW$11:BW175))/BU$6-1,"N/A")</f>
        <v>0.13224777203212668</v>
      </c>
      <c r="BY175" s="344">
        <f>IF(VLOOKUP(BY$4,Transactions!$C$5:$M$23,7,FALSE)&gt;BT175,0,IF(IFERROR(VLOOKUP(BY$4,Transactions!$C$39:$N$42,8,FALSE),0)&gt;BT175,VLOOKUP(BY$4,Transactions!$C$5:$M$23,5,FALSE),VLOOKUP(BY$4,Transactions!$C$5:$M$23,5,FALSE)-IFERROR(VLOOKUP(BY$4,Transactions!$C$39:$N$42,5,FALSE),0)))</f>
        <v>11</v>
      </c>
      <c r="CA175" s="315">
        <f t="shared" si="239"/>
        <v>43339</v>
      </c>
      <c r="CB175" s="88">
        <f>VLOOKUP(CA175,'Price Data'!$B$4:$AD$1048576,MATCH(CF$4,'Price Data'!$B$2:$AE$2,0),FALSE)</f>
        <v>210.26</v>
      </c>
      <c r="CC175" s="5">
        <f t="shared" si="268"/>
        <v>210.26</v>
      </c>
      <c r="CD175" s="79"/>
      <c r="CE175" s="212">
        <f>IF(CC175&gt;0,(CC175+SUM(CD$11:CD175))/CB$6-1,"N/A")</f>
        <v>-7.4594216213851428E-2</v>
      </c>
      <c r="CF175" s="344">
        <f>IF(VLOOKUP(CF$4,Transactions!$C$5:$M$23,7,FALSE)&gt;CA175,0,IF(IFERROR(VLOOKUP(CF$4,Transactions!$C$39:$N$42,8,FALSE),0)&gt;CA175,VLOOKUP(CF$4,Transactions!$C$5:$M$23,5,FALSE),VLOOKUP(CF$4,Transactions!$C$5:$M$23,5,FALSE)-IFERROR(VLOOKUP(CF$4,Transactions!$C$39:$N$42,5,FALSE),0)))</f>
        <v>6</v>
      </c>
      <c r="CH175" s="315">
        <f t="shared" si="240"/>
        <v>43339</v>
      </c>
      <c r="CI175" s="88">
        <f>VLOOKUP(CH175,'Price Data'!$B$4:$AD$1048576,MATCH(CM$4,'Price Data'!$B$2:$AE$2,0),FALSE)</f>
        <v>89.97</v>
      </c>
      <c r="CJ175" s="5">
        <f t="shared" si="269"/>
        <v>89.97</v>
      </c>
      <c r="CK175" s="79"/>
      <c r="CL175" s="212">
        <f>IF(CJ175&gt;0,(CJ175+SUM(CK$11:CK175))/CI$6-1,"N/A")</f>
        <v>0.22208638956805205</v>
      </c>
      <c r="CM175" s="344">
        <f>IF(VLOOKUP(CM$4,Transactions!$C$5:$M$23,7,FALSE)&gt;CH175,0,IF(IFERROR(VLOOKUP(CM$4,Transactions!$C$39:$N$42,8,FALSE),0)&gt;CH175,VLOOKUP(CM$4,Transactions!$C$5:$M$23,5,FALSE),VLOOKUP(CM$4,Transactions!$C$5:$M$23,5,FALSE)-IFERROR(VLOOKUP(CM$4,Transactions!$C$39:$N$42,5,FALSE),0)))</f>
        <v>19</v>
      </c>
      <c r="CO175" s="315">
        <f t="shared" si="241"/>
        <v>43339</v>
      </c>
      <c r="CP175" s="88">
        <f>VLOOKUP(CO175,'Price Data'!$B$4:$AD$1048576,MATCH(CT$4,'Price Data'!$B$2:$AE$2,0),FALSE)</f>
        <v>149.28</v>
      </c>
      <c r="CQ175" s="5">
        <f t="shared" si="270"/>
        <v>149.28</v>
      </c>
      <c r="CR175" s="79"/>
      <c r="CS175" s="212">
        <f>IF(CQ175&gt;0,(CQ175+SUM(CR$11:CR175))/CP$6-1,"N/A")</f>
        <v>0.33392666429334272</v>
      </c>
      <c r="CT175" s="344">
        <f>IF(VLOOKUP(CT$4,Transactions!$C$5:$M$23,7,FALSE)&gt;CO175,0,IF(IFERROR(VLOOKUP(CT$4,Transactions!$C$39:$N$42,8,FALSE),0)&gt;CO175,VLOOKUP(CT$4,Transactions!$C$5:$M$23,5,FALSE),VLOOKUP(CT$4,Transactions!$C$5:$M$23,5,FALSE)-IFERROR(VLOOKUP(CT$4,Transactions!$C$39:$N$42,5,FALSE),0)))</f>
        <v>7</v>
      </c>
      <c r="CV175" s="315">
        <f t="shared" si="242"/>
        <v>43339</v>
      </c>
      <c r="CW175" s="88">
        <f>VLOOKUP(CV175,'Price Data'!$B$4:$AD$1048576,MATCH(DA$4,'Price Data'!$B$2:$AE$2,0),FALSE)</f>
        <v>208.37</v>
      </c>
      <c r="CX175" s="5">
        <f t="shared" si="271"/>
        <v>208.37</v>
      </c>
      <c r="CY175" s="79"/>
      <c r="CZ175" s="212">
        <f>IF(CX175&gt;0,(CX175+SUM(CY$11:CY175))/CW$6-1,"N/A")</f>
        <v>0.11223220456116101</v>
      </c>
      <c r="DA175" s="344">
        <f>IF(VLOOKUP(DA$4,Transactions!$C$5:$M$23,7,FALSE)&gt;CV175,0,IF(IFERROR(VLOOKUP(DA$4,Transactions!$C$39:$N$42,8,FALSE),0)&gt;CV175,VLOOKUP(DA$4,Transactions!$C$5:$M$23,5,FALSE),VLOOKUP(DA$4,Transactions!$C$5:$M$23,5,FALSE)-IFERROR(VLOOKUP(DA$4,Transactions!$C$39:$N$42,5,FALSE),0)))</f>
        <v>9.4038062835574934</v>
      </c>
      <c r="DC175" s="315">
        <f t="shared" si="243"/>
        <v>43339</v>
      </c>
      <c r="DD175" s="88">
        <f>VLOOKUP(DC175,'Price Data'!$B$4:$AD$1048576,MATCH(DH$4,'Price Data'!$B$2:$AE$2,0),FALSE)</f>
        <v>172.36</v>
      </c>
      <c r="DE175" s="5">
        <f t="shared" si="272"/>
        <v>172.36</v>
      </c>
      <c r="DF175" s="79"/>
      <c r="DG175" s="212">
        <f>IF(DE175&gt;0,(DE175+SUM(DF$11:DF175))/DD$6-1,"N/A")</f>
        <v>9.7812480242776889E-2</v>
      </c>
      <c r="DH175" s="344">
        <f>IF(VLOOKUP(DH$4,Transactions!$C$5:$M$23,7,FALSE)&gt;DC175,0,IF(IFERROR(VLOOKUP(DH$4,Transactions!$C$39:$N$42,8,FALSE),0)&gt;DC175,VLOOKUP(DH$4,Transactions!$C$5:$M$23,5,FALSE),VLOOKUP(DH$4,Transactions!$C$5:$M$23,5,FALSE)-IFERROR(VLOOKUP(DH$4,Transactions!$C$39:$N$42,5,FALSE),0)))</f>
        <v>17.508490526540918</v>
      </c>
      <c r="DJ175" s="315">
        <f t="shared" si="244"/>
        <v>43339</v>
      </c>
      <c r="DK175" s="88">
        <f>VLOOKUP(DJ175,'Price Data'!$B$4:$AD$1048576,MATCH(DO$4,'Price Data'!$B$2:$AE$2,0),FALSE)</f>
        <v>248.9</v>
      </c>
      <c r="DL175" s="5">
        <f t="shared" si="273"/>
        <v>248.9</v>
      </c>
      <c r="DN175" s="212">
        <f>IF(DL175&gt;0,(DL175+SUM(DM$11:DM175))/DK$6-1,"N/A")</f>
        <v>2.2445789410396877E-3</v>
      </c>
      <c r="DO175" s="344">
        <f>IF(VLOOKUP(DO$4,Transactions!$C$5:$M$23,7,FALSE)&gt;DJ175,0,IF(IFERROR(VLOOKUP(DO$4,Transactions!$C$39:$N$42,8,FALSE),0)&gt;DJ175,VLOOKUP(DO$4,Transactions!$C$5:$M$23,5,FALSE),VLOOKUP(DO$4,Transactions!$C$5:$M$23,5,FALSE)-IFERROR(VLOOKUP(DO$4,Transactions!$C$39:$N$42,5,FALSE),0)))</f>
        <v>8</v>
      </c>
      <c r="DQ175" s="315">
        <f t="shared" si="245"/>
        <v>43339</v>
      </c>
      <c r="DR175" s="88">
        <f>VLOOKUP(DQ175,'Price Data'!$B$4:$AD$1048576,MATCH(DV$4,'Price Data'!$B$2:$AE$2,0),FALSE)</f>
        <v>109.6</v>
      </c>
      <c r="DS175" s="5">
        <f t="shared" si="274"/>
        <v>109.6</v>
      </c>
      <c r="DT175" s="79"/>
      <c r="DU175" s="212">
        <f>IF(DS175&gt;0,(DS175+SUM(DT$11:DT175))/DR$6-1,"N/A")</f>
        <v>0.2910918868365675</v>
      </c>
      <c r="DV175" s="344">
        <f>IF(VLOOKUP(DV$4,Transactions!$C$5:$M$23,7,FALSE)&gt;DQ175,0,IF(IFERROR(VLOOKUP(DV$4,Transactions!$C$39:$N$42,8,FALSE),0)&gt;DQ175,VLOOKUP(DV$4,Transactions!$C$5:$M$23,5,FALSE),VLOOKUP(DV$4,Transactions!$C$5:$M$23,5,FALSE)-IFERROR(VLOOKUP(DV$4,Transactions!$C$39:$N$42,5,FALSE),0)))</f>
        <v>10</v>
      </c>
      <c r="DX175" s="315">
        <f t="shared" si="246"/>
        <v>43339</v>
      </c>
      <c r="DY175" s="88">
        <f>VLOOKUP(DX175,'Price Data'!$B$4:$AD$1048576,MATCH(EC$4,'Price Data'!$B$2:$AE$2,0),FALSE)</f>
        <v>82.65</v>
      </c>
      <c r="DZ175" s="5">
        <f t="shared" si="275"/>
        <v>0</v>
      </c>
      <c r="EA175" s="79"/>
      <c r="EB175" s="212" t="str">
        <f>IF(DZ175&gt;0,(DZ175+SUM(EA$11:EA175))/DY$6-1,"N/A")</f>
        <v>N/A</v>
      </c>
      <c r="EC175" s="344">
        <f>IF(VLOOKUP(EC$4,Transactions!$C$5:$M$23,7,FALSE)&gt;DX175,0,IF(IFERROR(VLOOKUP(EC$4,Transactions!$C$39:$N$42,8,FALSE),0)&gt;DX175,VLOOKUP(EC$4,Transactions!$C$5:$M$23,5,FALSE),VLOOKUP(EC$4,Transactions!$C$5:$M$23,5,FALSE)-IFERROR(VLOOKUP(EC$4,Transactions!$C$39:$N$42,5,FALSE),0)))</f>
        <v>0</v>
      </c>
      <c r="EF175" s="315">
        <f t="shared" si="247"/>
        <v>43339</v>
      </c>
      <c r="EG175" s="88">
        <f>VLOOKUP(EF175,'Price Data'!$B$4:$AD$1048576,MATCH(EK$4,'Price Data'!$B$2:$AE$2,0),FALSE)</f>
        <v>10.78</v>
      </c>
      <c r="EH175" s="5">
        <f t="shared" si="276"/>
        <v>10.78</v>
      </c>
      <c r="EI175" s="79"/>
      <c r="EJ175" s="212">
        <f>IF(EH175&gt;0,(EH175+SUM(EI$11:EI175))/EG$6-1,"N/A")</f>
        <v>6.3197026022303593E-3</v>
      </c>
      <c r="EK175" s="344">
        <f>IF(VLOOKUP(EK$4,Transactions!$C$26:$M$34,7,FALSE)&gt;EF175,0,IF(IFERROR(VLOOKUP(EK$4,Transactions!$C$45:$N212,8,FALSE),0)&gt;EF175,VLOOKUP(EK$4,Transactions!$C$26:$M$34,5,FALSE),VLOOKUP(EK$4,Transactions!$C$26:$M$34,5,FALSE)-IFERROR(VLOOKUP(EK$4,Transactions!$C$45:$N$47,5,FALSE),0)))</f>
        <v>181.2267657992565</v>
      </c>
      <c r="EM175" s="315">
        <f t="shared" si="248"/>
        <v>43339</v>
      </c>
      <c r="EN175" s="88">
        <f>VLOOKUP(EM175,'Price Data'!$B$4:$AD$1048576,MATCH(ER$4,'Price Data'!$B$2:$AE$2,0),FALSE)</f>
        <v>86.41</v>
      </c>
      <c r="EO175" s="5">
        <f t="shared" si="277"/>
        <v>86.41</v>
      </c>
      <c r="EP175" s="79"/>
      <c r="EQ175" s="212">
        <f>IF(EO175&gt;0,(EO175+SUM(EP$11:EP175))/EN$6-1,"N/A")</f>
        <v>1.5287646115058395E-2</v>
      </c>
      <c r="ER175" s="344">
        <f>IF(VLOOKUP(ER$4,Transactions!$C$26:$M$34,7,FALSE)&gt;EM175,0,IF(IFERROR(VLOOKUP(ER$4,Transactions!$C$45:$N212,8,FALSE),0)&gt;EM175,VLOOKUP(ER$4,Transactions!$C$26:$M$34,5,FALSE),VLOOKUP(ER$4,Transactions!$C$26:$M$34,5,FALSE)-IFERROR(VLOOKUP(ER$4,Transactions!$C$45:$N$47,5,FALSE),0)))</f>
        <v>0</v>
      </c>
      <c r="ET175" s="315">
        <f t="shared" si="249"/>
        <v>43339</v>
      </c>
      <c r="EU175" s="88">
        <f>VLOOKUP(ET175,'Price Data'!$B$4:$AD$1048576,MATCH(EY$4,'Price Data'!$B$2:$AE$2,0),FALSE)</f>
        <v>84.31</v>
      </c>
      <c r="EV175" s="5">
        <f t="shared" si="278"/>
        <v>84.31</v>
      </c>
      <c r="EW175" s="79"/>
      <c r="EX175" s="212">
        <f>IF(EV175&gt;0,(EV175+SUM(EW$11:EW175))/EU$6-1,"N/A")</f>
        <v>-1.8709234466186109E-2</v>
      </c>
      <c r="EY175" s="344">
        <f>IF(VLOOKUP(EY$4,Transactions!$C$26:$M$34,7,FALSE)&gt;ET175,0,IF(IFERROR(VLOOKUP(EY$4,Transactions!$C$45:$N212,8,FALSE),0)&gt;ET175,VLOOKUP(EY$4,Transactions!$C$26:$M$34,5,FALSE),VLOOKUP(EY$4,Transactions!$C$26:$M$34,5,FALSE)-IFERROR(VLOOKUP(EY$4,Transactions!$C$45:$N$47,5,FALSE),0)))</f>
        <v>12.608879734523402</v>
      </c>
      <c r="FA175" s="315">
        <f t="shared" si="250"/>
        <v>43339</v>
      </c>
      <c r="FB175" s="88">
        <f>VLOOKUP(FA175,'Price Data'!$B$4:$AD$1048576,MATCH(FF$4,'Price Data'!$B$2:$AE$2,0),FALSE)</f>
        <v>50.12</v>
      </c>
      <c r="FC175" s="5">
        <f t="shared" si="279"/>
        <v>50.12</v>
      </c>
      <c r="FD175" s="79"/>
      <c r="FE175" s="212">
        <f>IF(FC175&gt;0,(FC175+SUM(FD$11:FD175))/FB$6-1,"N/A")</f>
        <v>-9.3817047006048426E-3</v>
      </c>
      <c r="FF175" s="344">
        <f>IF(VLOOKUP(FF$4,Transactions!$C$26:$M$34,7,FALSE)&gt;FA175,0,IF(IFERROR(VLOOKUP(FF$4,Transactions!$C$45:$N212,8,FALSE),0)&gt;FA175,VLOOKUP(FF$4,Transactions!$C$26:$M$34,5,FALSE),VLOOKUP(FF$4,Transactions!$C$26:$M$34,5,FALSE)-IFERROR(VLOOKUP(FF$4,Transactions!$C$45:$N$47,5,FALSE),0)))</f>
        <v>20.356738833625901</v>
      </c>
      <c r="FH175" s="315">
        <f t="shared" si="251"/>
        <v>43339</v>
      </c>
      <c r="FI175" s="88">
        <f>VLOOKUP(FH175,'Price Data'!$B$4:$AD$1048576,MATCH(FM$4,'Price Data'!$B$2:$AE$2,0),FALSE)</f>
        <v>24.11</v>
      </c>
      <c r="FJ175" s="5">
        <f t="shared" si="280"/>
        <v>24.11</v>
      </c>
      <c r="FK175" s="79"/>
      <c r="FL175" s="212">
        <f>IF(FJ175&gt;0,(FJ175+SUM(FK$11:FK175))/FI$6-1,"N/A")</f>
        <v>3.4907597535933643E-3</v>
      </c>
      <c r="FM175" s="344">
        <f>IF(VLOOKUP(FM$4,Transactions!$C$26:$M$34,7,FALSE)&gt;FH175,0,IF(IFERROR(VLOOKUP(FM$4,Transactions!$C$45:$N212,8,FALSE),0)&gt;FH175,VLOOKUP(FM$4,Transactions!$C$26:$M$34,5,FALSE),VLOOKUP(FM$4,Transactions!$C$26:$M$34,5,FALSE)-IFERROR(VLOOKUP(FM$4,Transactions!$C$45:$N$47,5,FALSE),0)))</f>
        <v>64.516221765913755</v>
      </c>
      <c r="FO175" s="315">
        <f t="shared" si="252"/>
        <v>43339</v>
      </c>
      <c r="FP175" s="88">
        <f>VLOOKUP(FO175,'Price Data'!$B$4:$AD$1048576,MATCH(FT$4,'Price Data'!$B$2:$AE$2,0),FALSE)</f>
        <v>102.66</v>
      </c>
      <c r="FQ175" s="5">
        <f t="shared" si="281"/>
        <v>102.66</v>
      </c>
      <c r="FR175" s="79"/>
      <c r="FS175" s="212">
        <f>IF(FQ175&gt;0,(FQ175+SUM(FR$11:FR175))/FP$6-1,"N/A")</f>
        <v>-1.7287108079946933E-2</v>
      </c>
      <c r="FT175" s="344">
        <f>IF(VLOOKUP(FT$4,Transactions!$C$26:$M$34,7,FALSE)&gt;FO175,0,IF(IFERROR(VLOOKUP(FT$4,Transactions!$C$45:$N212,8,FALSE),0)&gt;FO175,VLOOKUP(FT$4,Transactions!$C$26:$M$34,5,FALSE),VLOOKUP(FT$4,Transactions!$C$26:$M$34,5,FALSE)-IFERROR(VLOOKUP(FT$4,Transactions!$C$45:$N$47,5,FALSE),0)))</f>
        <v>4.6685611442644692</v>
      </c>
      <c r="FV175" s="315">
        <f t="shared" si="253"/>
        <v>43339</v>
      </c>
      <c r="FW175" s="88">
        <f>VLOOKUP(FV175,'Price Data'!$B$4:$AD$1048576,MATCH(GA$4,'Price Data'!$B$2:$AE$2,0),FALSE)</f>
        <v>107.54</v>
      </c>
      <c r="FX175" s="5">
        <f t="shared" si="282"/>
        <v>0</v>
      </c>
      <c r="FY175" s="79"/>
      <c r="FZ175" s="212" t="str">
        <f>IF(FX175&gt;0,(FX175+SUM(FY$11:FY175))/FW$6-1,"N/A")</f>
        <v>N/A</v>
      </c>
      <c r="GA175" s="344">
        <f>IF(VLOOKUP(GA$4,Transactions!$C$26:$M$34,7,FALSE)&gt;FV175,0,IF(IFERROR(VLOOKUP(GA$4,Transactions!$C$45:$N212,8,FALSE),0)&gt;FV175,VLOOKUP(GA$4,Transactions!$C$26:$M$34,5,FALSE),VLOOKUP(GA$4,Transactions!$C$26:$M$34,5,FALSE)-IFERROR(VLOOKUP(GA$4,Transactions!$C$45:$N$47,5,FALSE),0)))</f>
        <v>0</v>
      </c>
      <c r="GD175" s="315">
        <f t="shared" si="254"/>
        <v>43339</v>
      </c>
      <c r="GE175" s="88">
        <f>VLOOKUP(GD175,'Price Data'!$B$4:$AD$1048576,MATCH(GI$4,'Price Data'!$B$2:$AE$2,0),FALSE)</f>
        <v>1722.125</v>
      </c>
      <c r="GF175" s="5">
        <f t="shared" si="283"/>
        <v>1722.125</v>
      </c>
      <c r="GH175" s="212">
        <f>IF(GF175&gt;0,(GF175+SUM(GG$11:GG175))/GE$6-1,"N/A")</f>
        <v>8.8045009698187293E-2</v>
      </c>
      <c r="GI175" s="374">
        <v>0.5</v>
      </c>
      <c r="GK175" s="315">
        <f t="shared" si="255"/>
        <v>43339</v>
      </c>
      <c r="GL175" s="88">
        <f>VLOOKUP(GK175,'Price Data'!$B$4:$AD$1048576,MATCH(GP$4,'Price Data'!$B$2:$AE$2,0),FALSE)</f>
        <v>2179.9499999999998</v>
      </c>
      <c r="GM175" s="5">
        <f t="shared" si="226"/>
        <v>2179.9499999999998</v>
      </c>
      <c r="GN175" s="79"/>
      <c r="GO175" s="212">
        <f>IF(GM175&gt;0,(GM175+SUM(GN$11:GN175))/GL$6-1,"N/A")</f>
        <v>3.6368822648505938E-2</v>
      </c>
      <c r="GP175" s="374">
        <v>0.2</v>
      </c>
      <c r="GR175" s="315">
        <f t="shared" si="256"/>
        <v>43339</v>
      </c>
      <c r="GS175" s="88">
        <f>VLOOKUP(GR175,'Price Data'!$B$4:$AD$1048576,MATCH(GW$4,'Price Data'!$B$2:$AE$2,0),FALSE)</f>
        <v>2027.53</v>
      </c>
      <c r="GT175" s="5">
        <f t="shared" si="284"/>
        <v>2027.53</v>
      </c>
      <c r="GV175" s="212">
        <f>IF(GT175&gt;0,(GT175+SUM(GU$11:GU175))/GS$6-1,"N/A")</f>
        <v>-9.2065462257557851E-3</v>
      </c>
      <c r="GW175" s="374">
        <v>0.3</v>
      </c>
    </row>
    <row r="176" spans="1:205" x14ac:dyDescent="0.25">
      <c r="A176">
        <v>166</v>
      </c>
      <c r="B176" s="315">
        <f>'Price Data'!B170</f>
        <v>43340</v>
      </c>
      <c r="C176" s="200">
        <f t="shared" si="257"/>
        <v>22596.165010654862</v>
      </c>
      <c r="D176" s="200">
        <f t="shared" si="227"/>
        <v>0</v>
      </c>
      <c r="E176" s="200">
        <f t="shared" si="258"/>
        <v>6064.6142580412852</v>
      </c>
      <c r="F176" s="200">
        <f t="shared" si="228"/>
        <v>0</v>
      </c>
      <c r="I176" s="315">
        <f t="shared" si="229"/>
        <v>43340</v>
      </c>
      <c r="J176" s="88">
        <f>VLOOKUP(I176,'Price Data'!$B$4:$AD$1048576,MATCH(N$4,'Price Data'!$B$2:$AE$2,0),FALSE)</f>
        <v>74.92</v>
      </c>
      <c r="K176" s="5">
        <f t="shared" si="225"/>
        <v>74.92</v>
      </c>
      <c r="M176" s="212">
        <f>IF(K176&gt;0,(K176+SUM(L$11:L176))/J$6-1,"N/A")</f>
        <v>0.12678598285456477</v>
      </c>
      <c r="N176" s="344">
        <f>IF(VLOOKUP(N$4,Transactions!$C$5:$M$23,7,FALSE)&gt;I176,0,IF(IFERROR(VLOOKUP(N$4,Transactions!$C$39:$N$42,8,FALSE),0)&gt;I176,VLOOKUP(N$4,Transactions!$C$5:$M$23,5,FALSE),VLOOKUP(N$4,Transactions!$C$5:$M$23,5,FALSE)-IFERROR(VLOOKUP(N$4,Transactions!$C$39:$N$42,5,FALSE),0)))</f>
        <v>10</v>
      </c>
      <c r="P176" s="315">
        <f t="shared" si="230"/>
        <v>43340</v>
      </c>
      <c r="Q176" s="88">
        <f>VLOOKUP(P176,'Price Data'!$B$4:$AD$1048576,MATCH(U$4,'Price Data'!$B$2:$AE$2,0),FALSE)</f>
        <v>59.71</v>
      </c>
      <c r="R176" s="5">
        <f t="shared" si="259"/>
        <v>59.71</v>
      </c>
      <c r="T176" s="212">
        <f>IF(R176&gt;0,(R176+SUM(S$11:S176))/Q$6-1,"N/A")</f>
        <v>5.7092511013215885E-2</v>
      </c>
      <c r="U176" s="344">
        <f>IF(VLOOKUP(U$4,Transactions!$C$5:$M$23,7,FALSE)&gt;P176,0,IF(IFERROR(VLOOKUP(U$4,Transactions!$C$39:$N$42,8,FALSE),0)&gt;P176,VLOOKUP(U$4,Transactions!$C$5:$M$23,5,FALSE),VLOOKUP(U$4,Transactions!$C$5:$M$23,5,FALSE)-IFERROR(VLOOKUP(U$4,Transactions!$C$39:$N$42,5,FALSE),0)))</f>
        <v>20</v>
      </c>
      <c r="W176" s="315">
        <f t="shared" si="231"/>
        <v>43340</v>
      </c>
      <c r="X176" s="88">
        <f>VLOOKUP(W176,'Price Data'!$B$4:$AD$1048576,MATCH(AB$4,'Price Data'!$B$2:$AE$2,0),FALSE)</f>
        <v>112.58</v>
      </c>
      <c r="Y176" s="5">
        <f t="shared" si="260"/>
        <v>112.58</v>
      </c>
      <c r="Z176" s="79"/>
      <c r="AA176" s="212">
        <f>IF(Y176&gt;0,(Y176+SUM(Z$11:Z176))/X$6-1,"N/A")</f>
        <v>0.12508679694474756</v>
      </c>
      <c r="AB176" s="344">
        <f>IF(VLOOKUP(AB$4,Transactions!$C$5:$M$23,7,FALSE)&gt;W176,0,IF(IFERROR(VLOOKUP(AB$4,Transactions!$C$39:$N$42,8,FALSE),0)&gt;W176,VLOOKUP(AB$4,Transactions!$C$5:$M$23,5,FALSE),VLOOKUP(AB$4,Transactions!$C$5:$M$23,5,FALSE)-IFERROR(VLOOKUP(AB$4,Transactions!$C$39:$N$42,5,FALSE),0)))</f>
        <v>12</v>
      </c>
      <c r="AD176" s="315">
        <f t="shared" si="232"/>
        <v>43340</v>
      </c>
      <c r="AE176" s="88">
        <f>VLOOKUP(AD176,'Price Data'!$B$4:$AD$1048576,MATCH(AI$4,'Price Data'!$B$2:$AE$2,0),FALSE)</f>
        <v>62.46</v>
      </c>
      <c r="AF176" s="5">
        <f t="shared" si="261"/>
        <v>62.46</v>
      </c>
      <c r="AG176" s="79"/>
      <c r="AH176" s="212">
        <f>IF(AF176&gt;0,(AF176+SUM(AG$11:AG176))/AE$6-1,"N/A")</f>
        <v>-0.13944878650761017</v>
      </c>
      <c r="AI176" s="344">
        <f>IF(VLOOKUP(AI$4,Transactions!$C$5:$M$23,7,FALSE)&gt;AD176,0,IF(IFERROR(VLOOKUP(AI$4,Transactions!$C$39:$N$42,8,FALSE),0)&gt;AD176,VLOOKUP(AI$4,Transactions!$C$5:$M$23,5,FALSE),VLOOKUP(AI$4,Transactions!$C$5:$M$23,5,FALSE)-IFERROR(VLOOKUP(AI$4,Transactions!$C$39:$N$42,5,FALSE),0)))</f>
        <v>16</v>
      </c>
      <c r="AK176" s="315">
        <f t="shared" si="233"/>
        <v>43340</v>
      </c>
      <c r="AL176" s="88">
        <f>VLOOKUP(AK176,'Price Data'!$B$4:$AD$1048576,MATCH(AP$4,'Price Data'!$B$2:$AE$2,0),FALSE)</f>
        <v>544.91</v>
      </c>
      <c r="AM176" s="5">
        <f t="shared" si="262"/>
        <v>544.91</v>
      </c>
      <c r="AN176" s="79"/>
      <c r="AO176" s="212">
        <f>IF(AM176&gt;0,(AM176+SUM(AN$11:AN176))/AL$6-1,"N/A")</f>
        <v>0.30717746965408033</v>
      </c>
      <c r="AP176" s="344">
        <f>IF(VLOOKUP(AP$4,Transactions!$C$5:$M$23,7,FALSE)&gt;AK176,0,IF(IFERROR(VLOOKUP(AP$4,Transactions!$C$39:$N$42,8,FALSE),0)&gt;AK176,VLOOKUP(AP$4,Transactions!$C$5:$M$23,5,FALSE),VLOOKUP(AP$4,Transactions!$C$5:$M$23,5,FALSE)-IFERROR(VLOOKUP(AP$4,Transactions!$C$39:$N$42,5,FALSE),0)))</f>
        <v>3</v>
      </c>
      <c r="AR176" s="315">
        <f t="shared" si="234"/>
        <v>43340</v>
      </c>
      <c r="AS176" s="88">
        <f>VLOOKUP(AR176,'Price Data'!$B$4:$AD$1048576,MATCH(AW$4,'Price Data'!$B$2:$AE$2,0),FALSE)</f>
        <v>97.26</v>
      </c>
      <c r="AT176" s="5">
        <f t="shared" si="263"/>
        <v>97.26</v>
      </c>
      <c r="AU176" s="79"/>
      <c r="AV176" s="212">
        <f>IF(AT176&gt;0,(AT176+SUM(AU$11:AU176))/AS$6-1,"N/A")</f>
        <v>4.6202531645569644E-2</v>
      </c>
      <c r="AW176" s="344">
        <f>IF(VLOOKUP(AW$4,Transactions!$C$5:$M$23,7,FALSE)&gt;AR176,0,IF(IFERROR(VLOOKUP(AW$4,Transactions!$C$39:$N$42,8,FALSE),0)&gt;AR176,VLOOKUP(AW$4,Transactions!$C$5:$M$23,5,FALSE),VLOOKUP(AW$4,Transactions!$C$5:$M$23,5,FALSE)-IFERROR(VLOOKUP(AW$4,Transactions!$C$39:$N$42,5,FALSE),0)))</f>
        <v>10</v>
      </c>
      <c r="AY176" s="315">
        <f t="shared" si="235"/>
        <v>43340</v>
      </c>
      <c r="AZ176" s="88">
        <f>VLOOKUP(AY176,'Price Data'!$B$4:$AD$1048576,MATCH(BD$4,'Price Data'!$B$2:$AE$2,0),FALSE)</f>
        <v>152.99</v>
      </c>
      <c r="BA176" s="5">
        <f t="shared" si="264"/>
        <v>152.99</v>
      </c>
      <c r="BB176" s="79"/>
      <c r="BC176" s="212">
        <f>IF(BA176&gt;0,(BA176+SUM(BB$11:BB176))/AZ$6-1,"N/A")</f>
        <v>0.32001725625539268</v>
      </c>
      <c r="BD176" s="344">
        <f>IF(VLOOKUP(BD$4,Transactions!$C$5:$M$23,7,FALSE)&gt;AY176,0,IF(IFERROR(VLOOKUP(BD$4,Transactions!$C$39:$N$42,8,FALSE),0)&gt;AY176,VLOOKUP(BD$4,Transactions!$C$5:$M$23,5,FALSE),VLOOKUP(BD$4,Transactions!$C$5:$M$23,5,FALSE)-IFERROR(VLOOKUP(BD$4,Transactions!$C$39:$N$42,5,FALSE),0)))</f>
        <v>9</v>
      </c>
      <c r="BF176" s="315">
        <f t="shared" si="236"/>
        <v>43340</v>
      </c>
      <c r="BG176" s="88">
        <f>VLOOKUP(BF176,'Price Data'!$B$4:$AD$1048576,MATCH(BK$4,'Price Data'!$B$2:$AE$2,0),FALSE)</f>
        <v>60.17</v>
      </c>
      <c r="BH176" s="5">
        <f t="shared" si="265"/>
        <v>60.17</v>
      </c>
      <c r="BI176" s="79"/>
      <c r="BJ176" s="212">
        <f>IF(BH176&gt;0,(BH176+SUM(BI$11:BI176))/BG$6-1,"N/A")</f>
        <v>1.468668407310858E-3</v>
      </c>
      <c r="BK176" s="344">
        <f>IF(VLOOKUP(BK$4,Transactions!$C$5:$M$23,7,FALSE)&gt;BF176,0,IF(IFERROR(VLOOKUP(BK$4,Transactions!$C$39:$N$42,8,FALSE),0)&gt;BF176,VLOOKUP(BK$4,Transactions!$C$5:$M$23,5,FALSE),VLOOKUP(BK$4,Transactions!$C$5:$M$23,5,FALSE)-IFERROR(VLOOKUP(BK$4,Transactions!$C$39:$N$42,5,FALSE),0)))</f>
        <v>10</v>
      </c>
      <c r="BM176" s="315">
        <f t="shared" si="237"/>
        <v>43340</v>
      </c>
      <c r="BN176" s="88">
        <f>VLOOKUP(BM176,'Price Data'!$B$4:$AD$1048576,MATCH(BR$4,'Price Data'!$B$2:$AE$2,0),FALSE)</f>
        <v>43.4</v>
      </c>
      <c r="BO176" s="5">
        <f t="shared" si="266"/>
        <v>43.4</v>
      </c>
      <c r="BP176" s="79"/>
      <c r="BQ176" s="212">
        <f>IF(BO176&gt;0,(BO176+SUM(BP$11:BP176))/BN$6-1,"N/A")</f>
        <v>-0.14514866979655716</v>
      </c>
      <c r="BR176" s="344">
        <f>IF(VLOOKUP(BR$4,Transactions!$C$5:$M$23,7,FALSE)&gt;BM176,0,IF(IFERROR(VLOOKUP(BR$4,Transactions!$C$39:$N$42,8,FALSE),0)&gt;BM176,VLOOKUP(BR$4,Transactions!$C$5:$M$23,5,FALSE),VLOOKUP(BR$4,Transactions!$C$5:$M$23,5,FALSE)-IFERROR(VLOOKUP(BR$4,Transactions!$C$39:$N$42,5,FALSE),0)))</f>
        <v>12</v>
      </c>
      <c r="BT176" s="315">
        <f t="shared" si="238"/>
        <v>43340</v>
      </c>
      <c r="BU176" s="88">
        <f>VLOOKUP(BT176,'Price Data'!$B$4:$AD$1048576,MATCH(BY$4,'Price Data'!$B$2:$AE$2,0),FALSE)</f>
        <v>101.85</v>
      </c>
      <c r="BV176" s="5">
        <f t="shared" si="267"/>
        <v>101.85</v>
      </c>
      <c r="BW176" s="79"/>
      <c r="BX176" s="212">
        <f>IF(BV176&gt;0,(BV176+SUM(BW$11:BW176))/BU$6-1,"N/A")</f>
        <v>0.13378809550005499</v>
      </c>
      <c r="BY176" s="344">
        <f>IF(VLOOKUP(BY$4,Transactions!$C$5:$M$23,7,FALSE)&gt;BT176,0,IF(IFERROR(VLOOKUP(BY$4,Transactions!$C$39:$N$42,8,FALSE),0)&gt;BT176,VLOOKUP(BY$4,Transactions!$C$5:$M$23,5,FALSE),VLOOKUP(BY$4,Transactions!$C$5:$M$23,5,FALSE)-IFERROR(VLOOKUP(BY$4,Transactions!$C$39:$N$42,5,FALSE),0)))</f>
        <v>11</v>
      </c>
      <c r="CA176" s="315">
        <f t="shared" si="239"/>
        <v>43340</v>
      </c>
      <c r="CB176" s="88">
        <f>VLOOKUP(CA176,'Price Data'!$B$4:$AD$1048576,MATCH(CF$4,'Price Data'!$B$2:$AE$2,0),FALSE)</f>
        <v>207.17</v>
      </c>
      <c r="CC176" s="5">
        <f t="shared" si="268"/>
        <v>207.17</v>
      </c>
      <c r="CD176" s="79"/>
      <c r="CE176" s="212">
        <f>IF(CC176&gt;0,(CC176+SUM(CD$11:CD176))/CB$6-1,"N/A")</f>
        <v>-8.8113050706566942E-2</v>
      </c>
      <c r="CF176" s="344">
        <f>IF(VLOOKUP(CF$4,Transactions!$C$5:$M$23,7,FALSE)&gt;CA176,0,IF(IFERROR(VLOOKUP(CF$4,Transactions!$C$39:$N$42,8,FALSE),0)&gt;CA176,VLOOKUP(CF$4,Transactions!$C$5:$M$23,5,FALSE),VLOOKUP(CF$4,Transactions!$C$5:$M$23,5,FALSE)-IFERROR(VLOOKUP(CF$4,Transactions!$C$39:$N$42,5,FALSE),0)))</f>
        <v>6</v>
      </c>
      <c r="CH176" s="315">
        <f t="shared" si="240"/>
        <v>43340</v>
      </c>
      <c r="CI176" s="88">
        <f>VLOOKUP(CH176,'Price Data'!$B$4:$AD$1048576,MATCH(CM$4,'Price Data'!$B$2:$AE$2,0),FALSE)</f>
        <v>90.61</v>
      </c>
      <c r="CJ176" s="5">
        <f t="shared" si="269"/>
        <v>90.61</v>
      </c>
      <c r="CK176" s="79"/>
      <c r="CL176" s="212">
        <f>IF(CJ176&gt;0,(CJ176+SUM(CK$11:CK176))/CI$6-1,"N/A")</f>
        <v>0.23077967943493616</v>
      </c>
      <c r="CM176" s="344">
        <f>IF(VLOOKUP(CM$4,Transactions!$C$5:$M$23,7,FALSE)&gt;CH176,0,IF(IFERROR(VLOOKUP(CM$4,Transactions!$C$39:$N$42,8,FALSE),0)&gt;CH176,VLOOKUP(CM$4,Transactions!$C$5:$M$23,5,FALSE),VLOOKUP(CM$4,Transactions!$C$5:$M$23,5,FALSE)-IFERROR(VLOOKUP(CM$4,Transactions!$C$39:$N$42,5,FALSE),0)))</f>
        <v>19</v>
      </c>
      <c r="CO176" s="315">
        <f t="shared" si="241"/>
        <v>43340</v>
      </c>
      <c r="CP176" s="88">
        <f>VLOOKUP(CO176,'Price Data'!$B$4:$AD$1048576,MATCH(CT$4,'Price Data'!$B$2:$AE$2,0),FALSE)</f>
        <v>149.15</v>
      </c>
      <c r="CQ176" s="5">
        <f t="shared" si="270"/>
        <v>149.15</v>
      </c>
      <c r="CR176" s="79"/>
      <c r="CS176" s="212">
        <f>IF(CQ176&gt;0,(CQ176+SUM(CR$11:CR176))/CP$6-1,"N/A")</f>
        <v>0.33276966892132442</v>
      </c>
      <c r="CT176" s="344">
        <f>IF(VLOOKUP(CT$4,Transactions!$C$5:$M$23,7,FALSE)&gt;CO176,0,IF(IFERROR(VLOOKUP(CT$4,Transactions!$C$39:$N$42,8,FALSE),0)&gt;CO176,VLOOKUP(CT$4,Transactions!$C$5:$M$23,5,FALSE),VLOOKUP(CT$4,Transactions!$C$5:$M$23,5,FALSE)-IFERROR(VLOOKUP(CT$4,Transactions!$C$39:$N$42,5,FALSE),0)))</f>
        <v>7</v>
      </c>
      <c r="CV176" s="315">
        <f t="shared" si="242"/>
        <v>43340</v>
      </c>
      <c r="CW176" s="88">
        <f>VLOOKUP(CV176,'Price Data'!$B$4:$AD$1048576,MATCH(DA$4,'Price Data'!$B$2:$AE$2,0),FALSE)</f>
        <v>208.84</v>
      </c>
      <c r="CX176" s="5">
        <f t="shared" si="271"/>
        <v>208.84</v>
      </c>
      <c r="CY176" s="79"/>
      <c r="CZ176" s="212">
        <f>IF(CX176&gt;0,(CX176+SUM(CY$11:CY176))/CW$6-1,"N/A")</f>
        <v>0.11473074265057681</v>
      </c>
      <c r="DA176" s="344">
        <f>IF(VLOOKUP(DA$4,Transactions!$C$5:$M$23,7,FALSE)&gt;CV176,0,IF(IFERROR(VLOOKUP(DA$4,Transactions!$C$39:$N$42,8,FALSE),0)&gt;CV176,VLOOKUP(DA$4,Transactions!$C$5:$M$23,5,FALSE),VLOOKUP(DA$4,Transactions!$C$5:$M$23,5,FALSE)-IFERROR(VLOOKUP(DA$4,Transactions!$C$39:$N$42,5,FALSE),0)))</f>
        <v>9.4038062835574934</v>
      </c>
      <c r="DC176" s="315">
        <f t="shared" si="243"/>
        <v>43340</v>
      </c>
      <c r="DD176" s="88">
        <f>VLOOKUP(DC176,'Price Data'!$B$4:$AD$1048576,MATCH(DH$4,'Price Data'!$B$2:$AE$2,0),FALSE)</f>
        <v>172.44</v>
      </c>
      <c r="DE176" s="5">
        <f t="shared" si="272"/>
        <v>172.44</v>
      </c>
      <c r="DF176" s="79"/>
      <c r="DG176" s="212">
        <f>IF(DE176&gt;0,(DE176+SUM(DF$11:DF176))/DD$6-1,"N/A")</f>
        <v>9.8318265157741891E-2</v>
      </c>
      <c r="DH176" s="344">
        <f>IF(VLOOKUP(DH$4,Transactions!$C$5:$M$23,7,FALSE)&gt;DC176,0,IF(IFERROR(VLOOKUP(DH$4,Transactions!$C$39:$N$42,8,FALSE),0)&gt;DC176,VLOOKUP(DH$4,Transactions!$C$5:$M$23,5,FALSE),VLOOKUP(DH$4,Transactions!$C$5:$M$23,5,FALSE)-IFERROR(VLOOKUP(DH$4,Transactions!$C$39:$N$42,5,FALSE),0)))</f>
        <v>17.508490526540918</v>
      </c>
      <c r="DJ176" s="315">
        <f t="shared" si="244"/>
        <v>43340</v>
      </c>
      <c r="DK176" s="88">
        <f>VLOOKUP(DJ176,'Price Data'!$B$4:$AD$1048576,MATCH(DO$4,'Price Data'!$B$2:$AE$2,0),FALSE)</f>
        <v>247.63</v>
      </c>
      <c r="DL176" s="5">
        <f t="shared" si="273"/>
        <v>247.63</v>
      </c>
      <c r="DN176" s="212">
        <f>IF(DL176&gt;0,(DL176+SUM(DM$11:DM176))/DK$6-1,"N/A")</f>
        <v>-2.845805443103977E-3</v>
      </c>
      <c r="DO176" s="344">
        <f>IF(VLOOKUP(DO$4,Transactions!$C$5:$M$23,7,FALSE)&gt;DJ176,0,IF(IFERROR(VLOOKUP(DO$4,Transactions!$C$39:$N$42,8,FALSE),0)&gt;DJ176,VLOOKUP(DO$4,Transactions!$C$5:$M$23,5,FALSE),VLOOKUP(DO$4,Transactions!$C$5:$M$23,5,FALSE)-IFERROR(VLOOKUP(DO$4,Transactions!$C$39:$N$42,5,FALSE),0)))</f>
        <v>8</v>
      </c>
      <c r="DQ176" s="315">
        <f t="shared" si="245"/>
        <v>43340</v>
      </c>
      <c r="DR176" s="88">
        <f>VLOOKUP(DQ176,'Price Data'!$B$4:$AD$1048576,MATCH(DV$4,'Price Data'!$B$2:$AE$2,0),FALSE)</f>
        <v>110.26</v>
      </c>
      <c r="DS176" s="5">
        <f t="shared" si="274"/>
        <v>110.26</v>
      </c>
      <c r="DT176" s="79"/>
      <c r="DU176" s="212">
        <f>IF(DS176&gt;0,(DS176+SUM(DT$11:DT176))/DR$6-1,"N/A")</f>
        <v>0.29880757540332015</v>
      </c>
      <c r="DV176" s="344">
        <f>IF(VLOOKUP(DV$4,Transactions!$C$5:$M$23,7,FALSE)&gt;DQ176,0,IF(IFERROR(VLOOKUP(DV$4,Transactions!$C$39:$N$42,8,FALSE),0)&gt;DQ176,VLOOKUP(DV$4,Transactions!$C$5:$M$23,5,FALSE),VLOOKUP(DV$4,Transactions!$C$5:$M$23,5,FALSE)-IFERROR(VLOOKUP(DV$4,Transactions!$C$39:$N$42,5,FALSE),0)))</f>
        <v>10</v>
      </c>
      <c r="DX176" s="315">
        <f t="shared" si="246"/>
        <v>43340</v>
      </c>
      <c r="DY176" s="88">
        <f>VLOOKUP(DX176,'Price Data'!$B$4:$AD$1048576,MATCH(EC$4,'Price Data'!$B$2:$AE$2,0),FALSE)</f>
        <v>82.58</v>
      </c>
      <c r="DZ176" s="5">
        <f t="shared" si="275"/>
        <v>0</v>
      </c>
      <c r="EA176" s="79"/>
      <c r="EB176" s="212" t="str">
        <f>IF(DZ176&gt;0,(DZ176+SUM(EA$11:EA176))/DY$6-1,"N/A")</f>
        <v>N/A</v>
      </c>
      <c r="EC176" s="344">
        <f>IF(VLOOKUP(EC$4,Transactions!$C$5:$M$23,7,FALSE)&gt;DX176,0,IF(IFERROR(VLOOKUP(EC$4,Transactions!$C$39:$N$42,8,FALSE),0)&gt;DX176,VLOOKUP(EC$4,Transactions!$C$5:$M$23,5,FALSE),VLOOKUP(EC$4,Transactions!$C$5:$M$23,5,FALSE)-IFERROR(VLOOKUP(EC$4,Transactions!$C$39:$N$42,5,FALSE),0)))</f>
        <v>0</v>
      </c>
      <c r="EF176" s="315">
        <f t="shared" si="247"/>
        <v>43340</v>
      </c>
      <c r="EG176" s="88">
        <f>VLOOKUP(EF176,'Price Data'!$B$4:$AD$1048576,MATCH(EK$4,'Price Data'!$B$2:$AE$2,0),FALSE)</f>
        <v>10.77</v>
      </c>
      <c r="EH176" s="5">
        <f t="shared" si="276"/>
        <v>10.77</v>
      </c>
      <c r="EI176" s="79"/>
      <c r="EJ176" s="212">
        <f>IF(EH176&gt;0,(EH176+SUM(EI$11:EI176))/EG$6-1,"N/A")</f>
        <v>5.3903345724906071E-3</v>
      </c>
      <c r="EK176" s="344">
        <f>IF(VLOOKUP(EK$4,Transactions!$C$26:$M$34,7,FALSE)&gt;EF176,0,IF(IFERROR(VLOOKUP(EK$4,Transactions!$C$45:$N213,8,FALSE),0)&gt;EF176,VLOOKUP(EK$4,Transactions!$C$26:$M$34,5,FALSE),VLOOKUP(EK$4,Transactions!$C$26:$M$34,5,FALSE)-IFERROR(VLOOKUP(EK$4,Transactions!$C$45:$N$47,5,FALSE),0)))</f>
        <v>181.2267657992565</v>
      </c>
      <c r="EM176" s="315">
        <f t="shared" si="248"/>
        <v>43340</v>
      </c>
      <c r="EN176" s="88">
        <f>VLOOKUP(EM176,'Price Data'!$B$4:$AD$1048576,MATCH(ER$4,'Price Data'!$B$2:$AE$2,0),FALSE)</f>
        <v>86.37</v>
      </c>
      <c r="EO176" s="5">
        <f t="shared" si="277"/>
        <v>86.37</v>
      </c>
      <c r="EP176" s="79"/>
      <c r="EQ176" s="212">
        <f>IF(EO176&gt;0,(EO176+SUM(EP$11:EP176))/EN$6-1,"N/A")</f>
        <v>1.4829245931698321E-2</v>
      </c>
      <c r="ER176" s="344">
        <f>IF(VLOOKUP(ER$4,Transactions!$C$26:$M$34,7,FALSE)&gt;EM176,0,IF(IFERROR(VLOOKUP(ER$4,Transactions!$C$45:$N213,8,FALSE),0)&gt;EM176,VLOOKUP(ER$4,Transactions!$C$26:$M$34,5,FALSE),VLOOKUP(ER$4,Transactions!$C$26:$M$34,5,FALSE)-IFERROR(VLOOKUP(ER$4,Transactions!$C$45:$N$47,5,FALSE),0)))</f>
        <v>0</v>
      </c>
      <c r="ET176" s="315">
        <f t="shared" si="249"/>
        <v>43340</v>
      </c>
      <c r="EU176" s="88">
        <f>VLOOKUP(ET176,'Price Data'!$B$4:$AD$1048576,MATCH(EY$4,'Price Data'!$B$2:$AE$2,0),FALSE)</f>
        <v>84.11</v>
      </c>
      <c r="EV176" s="5">
        <f t="shared" si="278"/>
        <v>84.11</v>
      </c>
      <c r="EW176" s="79"/>
      <c r="EX176" s="212">
        <f>IF(EV176&gt;0,(EV176+SUM(EW$11:EW176))/EU$6-1,"N/A")</f>
        <v>-2.0997825838196649E-2</v>
      </c>
      <c r="EY176" s="344">
        <f>IF(VLOOKUP(EY$4,Transactions!$C$26:$M$34,7,FALSE)&gt;ET176,0,IF(IFERROR(VLOOKUP(EY$4,Transactions!$C$45:$N213,8,FALSE),0)&gt;ET176,VLOOKUP(EY$4,Transactions!$C$26:$M$34,5,FALSE),VLOOKUP(EY$4,Transactions!$C$26:$M$34,5,FALSE)-IFERROR(VLOOKUP(EY$4,Transactions!$C$45:$N$47,5,FALSE),0)))</f>
        <v>12.608879734523402</v>
      </c>
      <c r="FA176" s="315">
        <f t="shared" si="250"/>
        <v>43340</v>
      </c>
      <c r="FB176" s="88">
        <f>VLOOKUP(FA176,'Price Data'!$B$4:$AD$1048576,MATCH(FF$4,'Price Data'!$B$2:$AE$2,0),FALSE)</f>
        <v>50.1</v>
      </c>
      <c r="FC176" s="5">
        <f t="shared" si="279"/>
        <v>50.1</v>
      </c>
      <c r="FD176" s="79"/>
      <c r="FE176" s="212">
        <f>IF(FC176&gt;0,(FC176+SUM(FD$11:FD176))/FB$6-1,"N/A")</f>
        <v>-9.7717963721475343E-3</v>
      </c>
      <c r="FF176" s="344">
        <f>IF(VLOOKUP(FF$4,Transactions!$C$26:$M$34,7,FALSE)&gt;FA176,0,IF(IFERROR(VLOOKUP(FF$4,Transactions!$C$45:$N213,8,FALSE),0)&gt;FA176,VLOOKUP(FF$4,Transactions!$C$26:$M$34,5,FALSE),VLOOKUP(FF$4,Transactions!$C$26:$M$34,5,FALSE)-IFERROR(VLOOKUP(FF$4,Transactions!$C$45:$N$47,5,FALSE),0)))</f>
        <v>20.356738833625901</v>
      </c>
      <c r="FH176" s="315">
        <f t="shared" si="251"/>
        <v>43340</v>
      </c>
      <c r="FI176" s="88">
        <f>VLOOKUP(FH176,'Price Data'!$B$4:$AD$1048576,MATCH(FM$4,'Price Data'!$B$2:$AE$2,0),FALSE)</f>
        <v>24.09</v>
      </c>
      <c r="FJ176" s="5">
        <f t="shared" si="280"/>
        <v>24.09</v>
      </c>
      <c r="FK176" s="79"/>
      <c r="FL176" s="212">
        <f>IF(FJ176&gt;0,(FJ176+SUM(FK$11:FK176))/FI$6-1,"N/A")</f>
        <v>2.6694045174537884E-3</v>
      </c>
      <c r="FM176" s="344">
        <f>IF(VLOOKUP(FM$4,Transactions!$C$26:$M$34,7,FALSE)&gt;FH176,0,IF(IFERROR(VLOOKUP(FM$4,Transactions!$C$45:$N213,8,FALSE),0)&gt;FH176,VLOOKUP(FM$4,Transactions!$C$26:$M$34,5,FALSE),VLOOKUP(FM$4,Transactions!$C$26:$M$34,5,FALSE)-IFERROR(VLOOKUP(FM$4,Transactions!$C$45:$N$47,5,FALSE),0)))</f>
        <v>64.516221765913755</v>
      </c>
      <c r="FO176" s="315">
        <f t="shared" si="252"/>
        <v>43340</v>
      </c>
      <c r="FP176" s="88">
        <f>VLOOKUP(FO176,'Price Data'!$B$4:$AD$1048576,MATCH(FT$4,'Price Data'!$B$2:$AE$2,0),FALSE)</f>
        <v>102.43</v>
      </c>
      <c r="FQ176" s="5">
        <f t="shared" si="281"/>
        <v>102.43</v>
      </c>
      <c r="FR176" s="79"/>
      <c r="FS176" s="212">
        <f>IF(FQ176&gt;0,(FQ176+SUM(FR$11:FR176))/FP$6-1,"N/A")</f>
        <v>-1.9465757317419619E-2</v>
      </c>
      <c r="FT176" s="344">
        <f>IF(VLOOKUP(FT$4,Transactions!$C$26:$M$34,7,FALSE)&gt;FO176,0,IF(IFERROR(VLOOKUP(FT$4,Transactions!$C$45:$N213,8,FALSE),0)&gt;FO176,VLOOKUP(FT$4,Transactions!$C$26:$M$34,5,FALSE),VLOOKUP(FT$4,Transactions!$C$26:$M$34,5,FALSE)-IFERROR(VLOOKUP(FT$4,Transactions!$C$45:$N$47,5,FALSE),0)))</f>
        <v>4.6685611442644692</v>
      </c>
      <c r="FV176" s="315">
        <f t="shared" si="253"/>
        <v>43340</v>
      </c>
      <c r="FW176" s="88">
        <f>VLOOKUP(FV176,'Price Data'!$B$4:$AD$1048576,MATCH(GA$4,'Price Data'!$B$2:$AE$2,0),FALSE)</f>
        <v>107.34</v>
      </c>
      <c r="FX176" s="5">
        <f t="shared" si="282"/>
        <v>0</v>
      </c>
      <c r="FY176" s="79"/>
      <c r="FZ176" s="212" t="str">
        <f>IF(FX176&gt;0,(FX176+SUM(FY$11:FY176))/FW$6-1,"N/A")</f>
        <v>N/A</v>
      </c>
      <c r="GA176" s="344">
        <f>IF(VLOOKUP(GA$4,Transactions!$C$26:$M$34,7,FALSE)&gt;FV176,0,IF(IFERROR(VLOOKUP(GA$4,Transactions!$C$45:$N213,8,FALSE),0)&gt;FV176,VLOOKUP(GA$4,Transactions!$C$26:$M$34,5,FALSE),VLOOKUP(GA$4,Transactions!$C$26:$M$34,5,FALSE)-IFERROR(VLOOKUP(GA$4,Transactions!$C$45:$N$47,5,FALSE),0)))</f>
        <v>0</v>
      </c>
      <c r="GD176" s="315">
        <f t="shared" si="254"/>
        <v>43340</v>
      </c>
      <c r="GE176" s="88">
        <f>VLOOKUP(GD176,'Price Data'!$B$4:$AD$1048576,MATCH(GI$4,'Price Data'!$B$2:$AE$2,0),FALSE)</f>
        <v>1722.836</v>
      </c>
      <c r="GF176" s="5">
        <f t="shared" si="283"/>
        <v>1722.836</v>
      </c>
      <c r="GH176" s="212">
        <f>IF(GF176&gt;0,(GF176+SUM(GG$11:GG176))/GE$6-1,"N/A")</f>
        <v>8.8494222154829938E-2</v>
      </c>
      <c r="GI176" s="374">
        <v>0.5</v>
      </c>
      <c r="GK176" s="315">
        <f t="shared" si="255"/>
        <v>43340</v>
      </c>
      <c r="GL176" s="88">
        <f>VLOOKUP(GK176,'Price Data'!$B$4:$AD$1048576,MATCH(GP$4,'Price Data'!$B$2:$AE$2,0),FALSE)</f>
        <v>2182.5100000000002</v>
      </c>
      <c r="GM176" s="5">
        <f t="shared" si="226"/>
        <v>2182.5100000000002</v>
      </c>
      <c r="GN176" s="79"/>
      <c r="GO176" s="212">
        <f>IF(GM176&gt;0,(GM176+SUM(GN$11:GN176))/GL$6-1,"N/A")</f>
        <v>3.7585870831253532E-2</v>
      </c>
      <c r="GP176" s="374">
        <v>0.2</v>
      </c>
      <c r="GR176" s="315">
        <f t="shared" si="256"/>
        <v>43340</v>
      </c>
      <c r="GS176" s="88">
        <f>VLOOKUP(GR176,'Price Data'!$B$4:$AD$1048576,MATCH(GW$4,'Price Data'!$B$2:$AE$2,0),FALSE)</f>
        <v>2024.03</v>
      </c>
      <c r="GT176" s="5">
        <f t="shared" si="284"/>
        <v>2024.03</v>
      </c>
      <c r="GV176" s="212">
        <f>IF(GT176&gt;0,(GT176+SUM(GU$11:GU176))/GS$6-1,"N/A")</f>
        <v>-1.0916891862175371E-2</v>
      </c>
      <c r="GW176" s="374">
        <v>0.3</v>
      </c>
    </row>
    <row r="177" spans="1:205" x14ac:dyDescent="0.25">
      <c r="A177">
        <v>167</v>
      </c>
      <c r="B177" s="315">
        <f>'Price Data'!B171</f>
        <v>43341</v>
      </c>
      <c r="C177" s="200">
        <f t="shared" si="257"/>
        <v>22735.27242080728</v>
      </c>
      <c r="D177" s="200">
        <f t="shared" si="227"/>
        <v>0</v>
      </c>
      <c r="E177" s="200">
        <f t="shared" si="258"/>
        <v>6063.8706711341165</v>
      </c>
      <c r="F177" s="200">
        <f t="shared" si="228"/>
        <v>0</v>
      </c>
      <c r="I177" s="315">
        <f t="shared" si="229"/>
        <v>43341</v>
      </c>
      <c r="J177" s="88">
        <f>VLOOKUP(I177,'Price Data'!$B$4:$AD$1048576,MATCH(N$4,'Price Data'!$B$2:$AE$2,0),FALSE)</f>
        <v>74.45</v>
      </c>
      <c r="K177" s="5">
        <f t="shared" si="225"/>
        <v>74.45</v>
      </c>
      <c r="M177" s="212">
        <f>IF(K177&gt;0,(K177+SUM(L$11:L177))/J$6-1,"N/A")</f>
        <v>0.11971725071439332</v>
      </c>
      <c r="N177" s="344">
        <f>IF(VLOOKUP(N$4,Transactions!$C$5:$M$23,7,FALSE)&gt;I177,0,IF(IFERROR(VLOOKUP(N$4,Transactions!$C$39:$N$42,8,FALSE),0)&gt;I177,VLOOKUP(N$4,Transactions!$C$5:$M$23,5,FALSE),VLOOKUP(N$4,Transactions!$C$5:$M$23,5,FALSE)-IFERROR(VLOOKUP(N$4,Transactions!$C$39:$N$42,5,FALSE),0)))</f>
        <v>10</v>
      </c>
      <c r="P177" s="315">
        <f t="shared" si="230"/>
        <v>43341</v>
      </c>
      <c r="Q177" s="88">
        <f>VLOOKUP(P177,'Price Data'!$B$4:$AD$1048576,MATCH(U$4,'Price Data'!$B$2:$AE$2,0),FALSE)</f>
        <v>60.16</v>
      </c>
      <c r="R177" s="5">
        <f t="shared" si="259"/>
        <v>60.16</v>
      </c>
      <c r="T177" s="212">
        <f>IF(R177&gt;0,(R177+SUM(S$11:S177))/Q$6-1,"N/A")</f>
        <v>6.5022026431718061E-2</v>
      </c>
      <c r="U177" s="344">
        <f>IF(VLOOKUP(U$4,Transactions!$C$5:$M$23,7,FALSE)&gt;P177,0,IF(IFERROR(VLOOKUP(U$4,Transactions!$C$39:$N$42,8,FALSE),0)&gt;P177,VLOOKUP(U$4,Transactions!$C$5:$M$23,5,FALSE),VLOOKUP(U$4,Transactions!$C$5:$M$23,5,FALSE)-IFERROR(VLOOKUP(U$4,Transactions!$C$39:$N$42,5,FALSE),0)))</f>
        <v>20</v>
      </c>
      <c r="W177" s="315">
        <f t="shared" si="231"/>
        <v>43341</v>
      </c>
      <c r="X177" s="88">
        <f>VLOOKUP(W177,'Price Data'!$B$4:$AD$1048576,MATCH(AB$4,'Price Data'!$B$2:$AE$2,0),FALSE)</f>
        <v>112.45</v>
      </c>
      <c r="Y177" s="5">
        <f t="shared" si="260"/>
        <v>112.45</v>
      </c>
      <c r="Z177" s="79"/>
      <c r="AA177" s="212">
        <f>IF(Y177&gt;0,(Y177+SUM(Z$11:Z177))/X$6-1,"N/A")</f>
        <v>0.12379724233706968</v>
      </c>
      <c r="AB177" s="344">
        <f>IF(VLOOKUP(AB$4,Transactions!$C$5:$M$23,7,FALSE)&gt;W177,0,IF(IFERROR(VLOOKUP(AB$4,Transactions!$C$39:$N$42,8,FALSE),0)&gt;W177,VLOOKUP(AB$4,Transactions!$C$5:$M$23,5,FALSE),VLOOKUP(AB$4,Transactions!$C$5:$M$23,5,FALSE)-IFERROR(VLOOKUP(AB$4,Transactions!$C$39:$N$42,5,FALSE),0)))</f>
        <v>12</v>
      </c>
      <c r="AD177" s="315">
        <f t="shared" si="232"/>
        <v>43341</v>
      </c>
      <c r="AE177" s="88">
        <f>VLOOKUP(AD177,'Price Data'!$B$4:$AD$1048576,MATCH(AI$4,'Price Data'!$B$2:$AE$2,0),FALSE)</f>
        <v>63.07</v>
      </c>
      <c r="AF177" s="5">
        <f t="shared" si="261"/>
        <v>63.07</v>
      </c>
      <c r="AG177" s="79"/>
      <c r="AH177" s="212">
        <f>IF(AF177&gt;0,(AF177+SUM(AG$11:AG177))/AE$6-1,"N/A")</f>
        <v>-0.13108460167283709</v>
      </c>
      <c r="AI177" s="344">
        <f>IF(VLOOKUP(AI$4,Transactions!$C$5:$M$23,7,FALSE)&gt;AD177,0,IF(IFERROR(VLOOKUP(AI$4,Transactions!$C$39:$N$42,8,FALSE),0)&gt;AD177,VLOOKUP(AI$4,Transactions!$C$5:$M$23,5,FALSE),VLOOKUP(AI$4,Transactions!$C$5:$M$23,5,FALSE)-IFERROR(VLOOKUP(AI$4,Transactions!$C$39:$N$42,5,FALSE),0)))</f>
        <v>16</v>
      </c>
      <c r="AK177" s="315">
        <f t="shared" si="233"/>
        <v>43341</v>
      </c>
      <c r="AL177" s="88">
        <f>VLOOKUP(AK177,'Price Data'!$B$4:$AD$1048576,MATCH(AP$4,'Price Data'!$B$2:$AE$2,0),FALSE)</f>
        <v>554.01</v>
      </c>
      <c r="AM177" s="5">
        <f t="shared" si="262"/>
        <v>554.01</v>
      </c>
      <c r="AN177" s="79"/>
      <c r="AO177" s="212">
        <f>IF(AM177&gt;0,(AM177+SUM(AN$11:AN177))/AL$6-1,"N/A")</f>
        <v>0.32900734059396441</v>
      </c>
      <c r="AP177" s="344">
        <f>IF(VLOOKUP(AP$4,Transactions!$C$5:$M$23,7,FALSE)&gt;AK177,0,IF(IFERROR(VLOOKUP(AP$4,Transactions!$C$39:$N$42,8,FALSE),0)&gt;AK177,VLOOKUP(AP$4,Transactions!$C$5:$M$23,5,FALSE),VLOOKUP(AP$4,Transactions!$C$5:$M$23,5,FALSE)-IFERROR(VLOOKUP(AP$4,Transactions!$C$39:$N$42,5,FALSE),0)))</f>
        <v>3</v>
      </c>
      <c r="AR177" s="315">
        <f t="shared" si="234"/>
        <v>43341</v>
      </c>
      <c r="AS177" s="88">
        <f>VLOOKUP(AR177,'Price Data'!$B$4:$AD$1048576,MATCH(AW$4,'Price Data'!$B$2:$AE$2,0),FALSE)</f>
        <v>97.58</v>
      </c>
      <c r="AT177" s="5">
        <f t="shared" si="263"/>
        <v>97.58</v>
      </c>
      <c r="AU177" s="79"/>
      <c r="AV177" s="212">
        <f>IF(AT177&gt;0,(AT177+SUM(AU$11:AU177))/AS$6-1,"N/A")</f>
        <v>4.9578059071730074E-2</v>
      </c>
      <c r="AW177" s="344">
        <f>IF(VLOOKUP(AW$4,Transactions!$C$5:$M$23,7,FALSE)&gt;AR177,0,IF(IFERROR(VLOOKUP(AW$4,Transactions!$C$39:$N$42,8,FALSE),0)&gt;AR177,VLOOKUP(AW$4,Transactions!$C$5:$M$23,5,FALSE),VLOOKUP(AW$4,Transactions!$C$5:$M$23,5,FALSE)-IFERROR(VLOOKUP(AW$4,Transactions!$C$39:$N$42,5,FALSE),0)))</f>
        <v>10</v>
      </c>
      <c r="AY177" s="315">
        <f t="shared" si="235"/>
        <v>43341</v>
      </c>
      <c r="AZ177" s="88">
        <f>VLOOKUP(AY177,'Price Data'!$B$4:$AD$1048576,MATCH(BD$4,'Price Data'!$B$2:$AE$2,0),FALSE)</f>
        <v>154.80000000000001</v>
      </c>
      <c r="BA177" s="5">
        <f t="shared" si="264"/>
        <v>154.80000000000001</v>
      </c>
      <c r="BB177" s="79"/>
      <c r="BC177" s="212">
        <f>IF(BA177&gt;0,(BA177+SUM(BB$11:BB177))/AZ$6-1,"N/A")</f>
        <v>0.33563416738567731</v>
      </c>
      <c r="BD177" s="344">
        <f>IF(VLOOKUP(BD$4,Transactions!$C$5:$M$23,7,FALSE)&gt;AY177,0,IF(IFERROR(VLOOKUP(BD$4,Transactions!$C$39:$N$42,8,FALSE),0)&gt;AY177,VLOOKUP(BD$4,Transactions!$C$5:$M$23,5,FALSE),VLOOKUP(BD$4,Transactions!$C$5:$M$23,5,FALSE)-IFERROR(VLOOKUP(BD$4,Transactions!$C$39:$N$42,5,FALSE),0)))</f>
        <v>9</v>
      </c>
      <c r="BF177" s="315">
        <f t="shared" si="236"/>
        <v>43341</v>
      </c>
      <c r="BG177" s="88">
        <f>VLOOKUP(BF177,'Price Data'!$B$4:$AD$1048576,MATCH(BK$4,'Price Data'!$B$2:$AE$2,0),FALSE)</f>
        <v>61.12</v>
      </c>
      <c r="BH177" s="5">
        <f t="shared" si="265"/>
        <v>61.12</v>
      </c>
      <c r="BI177" s="79"/>
      <c r="BJ177" s="212">
        <f>IF(BH177&gt;0,(BH177+SUM(BI$11:BI177))/BG$6-1,"N/A")</f>
        <v>1.6971279373368064E-2</v>
      </c>
      <c r="BK177" s="344">
        <f>IF(VLOOKUP(BK$4,Transactions!$C$5:$M$23,7,FALSE)&gt;BF177,0,IF(IFERROR(VLOOKUP(BK$4,Transactions!$C$39:$N$42,8,FALSE),0)&gt;BF177,VLOOKUP(BK$4,Transactions!$C$5:$M$23,5,FALSE),VLOOKUP(BK$4,Transactions!$C$5:$M$23,5,FALSE)-IFERROR(VLOOKUP(BK$4,Transactions!$C$39:$N$42,5,FALSE),0)))</f>
        <v>10</v>
      </c>
      <c r="BM177" s="315">
        <f t="shared" si="237"/>
        <v>43341</v>
      </c>
      <c r="BN177" s="88">
        <f>VLOOKUP(BM177,'Price Data'!$B$4:$AD$1048576,MATCH(BR$4,'Price Data'!$B$2:$AE$2,0),FALSE)</f>
        <v>43.1</v>
      </c>
      <c r="BO177" s="5">
        <f t="shared" si="266"/>
        <v>43.1</v>
      </c>
      <c r="BP177" s="79"/>
      <c r="BQ177" s="212">
        <f>IF(BO177&gt;0,(BO177+SUM(BP$11:BP177))/BN$6-1,"N/A")</f>
        <v>-0.15101721439749605</v>
      </c>
      <c r="BR177" s="344">
        <f>IF(VLOOKUP(BR$4,Transactions!$C$5:$M$23,7,FALSE)&gt;BM177,0,IF(IFERROR(VLOOKUP(BR$4,Transactions!$C$39:$N$42,8,FALSE),0)&gt;BM177,VLOOKUP(BR$4,Transactions!$C$5:$M$23,5,FALSE),VLOOKUP(BR$4,Transactions!$C$5:$M$23,5,FALSE)-IFERROR(VLOOKUP(BR$4,Transactions!$C$39:$N$42,5,FALSE),0)))</f>
        <v>12</v>
      </c>
      <c r="BT177" s="315">
        <f t="shared" si="238"/>
        <v>43341</v>
      </c>
      <c r="BU177" s="88">
        <f>VLOOKUP(BT177,'Price Data'!$B$4:$AD$1048576,MATCH(BY$4,'Price Data'!$B$2:$AE$2,0),FALSE)</f>
        <v>100.82</v>
      </c>
      <c r="BV177" s="5">
        <f t="shared" si="267"/>
        <v>100.82</v>
      </c>
      <c r="BW177" s="79"/>
      <c r="BX177" s="212">
        <f>IF(BV177&gt;0,(BV177+SUM(BW$11:BW177))/BU$6-1,"N/A")</f>
        <v>0.12245571570029701</v>
      </c>
      <c r="BY177" s="344">
        <f>IF(VLOOKUP(BY$4,Transactions!$C$5:$M$23,7,FALSE)&gt;BT177,0,IF(IFERROR(VLOOKUP(BY$4,Transactions!$C$39:$N$42,8,FALSE),0)&gt;BT177,VLOOKUP(BY$4,Transactions!$C$5:$M$23,5,FALSE),VLOOKUP(BY$4,Transactions!$C$5:$M$23,5,FALSE)-IFERROR(VLOOKUP(BY$4,Transactions!$C$39:$N$42,5,FALSE),0)))</f>
        <v>11</v>
      </c>
      <c r="CA177" s="315">
        <f t="shared" si="239"/>
        <v>43341</v>
      </c>
      <c r="CB177" s="88">
        <f>VLOOKUP(CA177,'Price Data'!$B$4:$AD$1048576,MATCH(CF$4,'Price Data'!$B$2:$AE$2,0),FALSE)</f>
        <v>209.25</v>
      </c>
      <c r="CC177" s="5">
        <f t="shared" si="268"/>
        <v>209.25</v>
      </c>
      <c r="CD177" s="79"/>
      <c r="CE177" s="212">
        <f>IF(CC177&gt;0,(CC177+SUM(CD$11:CD177))/CB$6-1,"N/A")</f>
        <v>-7.9012993831211409E-2</v>
      </c>
      <c r="CF177" s="344">
        <f>IF(VLOOKUP(CF$4,Transactions!$C$5:$M$23,7,FALSE)&gt;CA177,0,IF(IFERROR(VLOOKUP(CF$4,Transactions!$C$39:$N$42,8,FALSE),0)&gt;CA177,VLOOKUP(CF$4,Transactions!$C$5:$M$23,5,FALSE),VLOOKUP(CF$4,Transactions!$C$5:$M$23,5,FALSE)-IFERROR(VLOOKUP(CF$4,Transactions!$C$39:$N$42,5,FALSE),0)))</f>
        <v>6</v>
      </c>
      <c r="CH177" s="315">
        <f t="shared" si="240"/>
        <v>43341</v>
      </c>
      <c r="CI177" s="88">
        <f>VLOOKUP(CH177,'Price Data'!$B$4:$AD$1048576,MATCH(CM$4,'Price Data'!$B$2:$AE$2,0),FALSE)</f>
        <v>92.62</v>
      </c>
      <c r="CJ177" s="5">
        <f t="shared" si="269"/>
        <v>92.62</v>
      </c>
      <c r="CK177" s="79"/>
      <c r="CL177" s="212">
        <f>IF(CJ177&gt;0,(CJ177+SUM(CK$11:CK177))/CI$6-1,"N/A")</f>
        <v>0.25808204292311876</v>
      </c>
      <c r="CM177" s="344">
        <f>IF(VLOOKUP(CM$4,Transactions!$C$5:$M$23,7,FALSE)&gt;CH177,0,IF(IFERROR(VLOOKUP(CM$4,Transactions!$C$39:$N$42,8,FALSE),0)&gt;CH177,VLOOKUP(CM$4,Transactions!$C$5:$M$23,5,FALSE),VLOOKUP(CM$4,Transactions!$C$5:$M$23,5,FALSE)-IFERROR(VLOOKUP(CM$4,Transactions!$C$39:$N$42,5,FALSE),0)))</f>
        <v>19</v>
      </c>
      <c r="CO177" s="315">
        <f t="shared" si="241"/>
        <v>43341</v>
      </c>
      <c r="CP177" s="88">
        <f>VLOOKUP(CO177,'Price Data'!$B$4:$AD$1048576,MATCH(CT$4,'Price Data'!$B$2:$AE$2,0),FALSE)</f>
        <v>149.46</v>
      </c>
      <c r="CQ177" s="5">
        <f t="shared" si="270"/>
        <v>149.46</v>
      </c>
      <c r="CR177" s="79"/>
      <c r="CS177" s="212">
        <f>IF(CQ177&gt;0,(CQ177+SUM(CR$11:CR177))/CP$6-1,"N/A")</f>
        <v>0.33552865788536845</v>
      </c>
      <c r="CT177" s="344">
        <f>IF(VLOOKUP(CT$4,Transactions!$C$5:$M$23,7,FALSE)&gt;CO177,0,IF(IFERROR(VLOOKUP(CT$4,Transactions!$C$39:$N$42,8,FALSE),0)&gt;CO177,VLOOKUP(CT$4,Transactions!$C$5:$M$23,5,FALSE),VLOOKUP(CT$4,Transactions!$C$5:$M$23,5,FALSE)-IFERROR(VLOOKUP(CT$4,Transactions!$C$39:$N$42,5,FALSE),0)))</f>
        <v>7</v>
      </c>
      <c r="CV177" s="315">
        <f t="shared" si="242"/>
        <v>43341</v>
      </c>
      <c r="CW177" s="88">
        <f>VLOOKUP(CV177,'Price Data'!$B$4:$AD$1048576,MATCH(DA$4,'Price Data'!$B$2:$AE$2,0),FALSE)</f>
        <v>208.69</v>
      </c>
      <c r="CX177" s="5">
        <f t="shared" si="271"/>
        <v>208.69</v>
      </c>
      <c r="CY177" s="79"/>
      <c r="CZ177" s="212">
        <f>IF(CX177&gt;0,(CX177+SUM(CY$11:CY177))/CW$6-1,"N/A")</f>
        <v>0.11393333687735896</v>
      </c>
      <c r="DA177" s="344">
        <f>IF(VLOOKUP(DA$4,Transactions!$C$5:$M$23,7,FALSE)&gt;CV177,0,IF(IFERROR(VLOOKUP(DA$4,Transactions!$C$39:$N$42,8,FALSE),0)&gt;CV177,VLOOKUP(DA$4,Transactions!$C$5:$M$23,5,FALSE),VLOOKUP(DA$4,Transactions!$C$5:$M$23,5,FALSE)-IFERROR(VLOOKUP(DA$4,Transactions!$C$39:$N$42,5,FALSE),0)))</f>
        <v>9.4038062835574934</v>
      </c>
      <c r="DC177" s="315">
        <f t="shared" si="243"/>
        <v>43341</v>
      </c>
      <c r="DD177" s="88">
        <f>VLOOKUP(DC177,'Price Data'!$B$4:$AD$1048576,MATCH(DH$4,'Price Data'!$B$2:$AE$2,0),FALSE)</f>
        <v>173.38</v>
      </c>
      <c r="DE177" s="5">
        <f t="shared" si="272"/>
        <v>173.38</v>
      </c>
      <c r="DF177" s="79"/>
      <c r="DG177" s="212">
        <f>IF(DE177&gt;0,(DE177+SUM(DF$11:DF177))/DD$6-1,"N/A")</f>
        <v>0.10426123790857944</v>
      </c>
      <c r="DH177" s="344">
        <f>IF(VLOOKUP(DH$4,Transactions!$C$5:$M$23,7,FALSE)&gt;DC177,0,IF(IFERROR(VLOOKUP(DH$4,Transactions!$C$39:$N$42,8,FALSE),0)&gt;DC177,VLOOKUP(DH$4,Transactions!$C$5:$M$23,5,FALSE),VLOOKUP(DH$4,Transactions!$C$5:$M$23,5,FALSE)-IFERROR(VLOOKUP(DH$4,Transactions!$C$39:$N$42,5,FALSE),0)))</f>
        <v>17.508490526540918</v>
      </c>
      <c r="DJ177" s="315">
        <f t="shared" si="244"/>
        <v>43341</v>
      </c>
      <c r="DK177" s="88">
        <f>VLOOKUP(DJ177,'Price Data'!$B$4:$AD$1048576,MATCH(DO$4,'Price Data'!$B$2:$AE$2,0),FALSE)</f>
        <v>247.6</v>
      </c>
      <c r="DL177" s="5">
        <f t="shared" si="273"/>
        <v>247.6</v>
      </c>
      <c r="DN177" s="212">
        <f>IF(DL177&gt;0,(DL177+SUM(DM$11:DM177))/DK$6-1,"N/A")</f>
        <v>-2.966050743516857E-3</v>
      </c>
      <c r="DO177" s="344">
        <f>IF(VLOOKUP(DO$4,Transactions!$C$5:$M$23,7,FALSE)&gt;DJ177,0,IF(IFERROR(VLOOKUP(DO$4,Transactions!$C$39:$N$42,8,FALSE),0)&gt;DJ177,VLOOKUP(DO$4,Transactions!$C$5:$M$23,5,FALSE),VLOOKUP(DO$4,Transactions!$C$5:$M$23,5,FALSE)-IFERROR(VLOOKUP(DO$4,Transactions!$C$39:$N$42,5,FALSE),0)))</f>
        <v>8</v>
      </c>
      <c r="DQ177" s="315">
        <f t="shared" si="245"/>
        <v>43341</v>
      </c>
      <c r="DR177" s="88">
        <f>VLOOKUP(DQ177,'Price Data'!$B$4:$AD$1048576,MATCH(DV$4,'Price Data'!$B$2:$AE$2,0),FALSE)</f>
        <v>112.02</v>
      </c>
      <c r="DS177" s="5">
        <f t="shared" si="274"/>
        <v>112.02</v>
      </c>
      <c r="DT177" s="79"/>
      <c r="DU177" s="212">
        <f>IF(DS177&gt;0,(DS177+SUM(DT$11:DT177))/DR$6-1,"N/A")</f>
        <v>0.31938274491465979</v>
      </c>
      <c r="DV177" s="344">
        <f>IF(VLOOKUP(DV$4,Transactions!$C$5:$M$23,7,FALSE)&gt;DQ177,0,IF(IFERROR(VLOOKUP(DV$4,Transactions!$C$39:$N$42,8,FALSE),0)&gt;DQ177,VLOOKUP(DV$4,Transactions!$C$5:$M$23,5,FALSE),VLOOKUP(DV$4,Transactions!$C$5:$M$23,5,FALSE)-IFERROR(VLOOKUP(DV$4,Transactions!$C$39:$N$42,5,FALSE),0)))</f>
        <v>10</v>
      </c>
      <c r="DX177" s="315">
        <f t="shared" si="246"/>
        <v>43341</v>
      </c>
      <c r="DY177" s="88">
        <f>VLOOKUP(DX177,'Price Data'!$B$4:$AD$1048576,MATCH(EC$4,'Price Data'!$B$2:$AE$2,0),FALSE)</f>
        <v>82.79</v>
      </c>
      <c r="DZ177" s="5">
        <f t="shared" si="275"/>
        <v>0</v>
      </c>
      <c r="EA177" s="79"/>
      <c r="EB177" s="212" t="str">
        <f>IF(DZ177&gt;0,(DZ177+SUM(EA$11:EA177))/DY$6-1,"N/A")</f>
        <v>N/A</v>
      </c>
      <c r="EC177" s="344">
        <f>IF(VLOOKUP(EC$4,Transactions!$C$5:$M$23,7,FALSE)&gt;DX177,0,IF(IFERROR(VLOOKUP(EC$4,Transactions!$C$39:$N$42,8,FALSE),0)&gt;DX177,VLOOKUP(EC$4,Transactions!$C$5:$M$23,5,FALSE),VLOOKUP(EC$4,Transactions!$C$5:$M$23,5,FALSE)-IFERROR(VLOOKUP(EC$4,Transactions!$C$39:$N$42,5,FALSE),0)))</f>
        <v>0</v>
      </c>
      <c r="EF177" s="315">
        <f t="shared" si="247"/>
        <v>43341</v>
      </c>
      <c r="EG177" s="88">
        <f>VLOOKUP(EF177,'Price Data'!$B$4:$AD$1048576,MATCH(EK$4,'Price Data'!$B$2:$AE$2,0),FALSE)</f>
        <v>10.76</v>
      </c>
      <c r="EH177" s="5">
        <f t="shared" si="276"/>
        <v>10.76</v>
      </c>
      <c r="EI177" s="79"/>
      <c r="EJ177" s="212">
        <f>IF(EH177&gt;0,(EH177+SUM(EI$11:EI177))/EG$6-1,"N/A")</f>
        <v>4.4609665427508549E-3</v>
      </c>
      <c r="EK177" s="344">
        <f>IF(VLOOKUP(EK$4,Transactions!$C$26:$M$34,7,FALSE)&gt;EF177,0,IF(IFERROR(VLOOKUP(EK$4,Transactions!$C$45:$N214,8,FALSE),0)&gt;EF177,VLOOKUP(EK$4,Transactions!$C$26:$M$34,5,FALSE),VLOOKUP(EK$4,Transactions!$C$26:$M$34,5,FALSE)-IFERROR(VLOOKUP(EK$4,Transactions!$C$45:$N$47,5,FALSE),0)))</f>
        <v>181.2267657992565</v>
      </c>
      <c r="EM177" s="315">
        <f t="shared" si="248"/>
        <v>43341</v>
      </c>
      <c r="EN177" s="88">
        <f>VLOOKUP(EM177,'Price Data'!$B$4:$AD$1048576,MATCH(ER$4,'Price Data'!$B$2:$AE$2,0),FALSE)</f>
        <v>86.32</v>
      </c>
      <c r="EO177" s="5">
        <f t="shared" si="277"/>
        <v>86.32</v>
      </c>
      <c r="EP177" s="79"/>
      <c r="EQ177" s="212">
        <f>IF(EO177&gt;0,(EO177+SUM(EP$11:EP177))/EN$6-1,"N/A")</f>
        <v>1.4256245702498171E-2</v>
      </c>
      <c r="ER177" s="344">
        <f>IF(VLOOKUP(ER$4,Transactions!$C$26:$M$34,7,FALSE)&gt;EM177,0,IF(IFERROR(VLOOKUP(ER$4,Transactions!$C$45:$N214,8,FALSE),0)&gt;EM177,VLOOKUP(ER$4,Transactions!$C$26:$M$34,5,FALSE),VLOOKUP(ER$4,Transactions!$C$26:$M$34,5,FALSE)-IFERROR(VLOOKUP(ER$4,Transactions!$C$45:$N$47,5,FALSE),0)))</f>
        <v>0</v>
      </c>
      <c r="ET177" s="315">
        <f t="shared" si="249"/>
        <v>43341</v>
      </c>
      <c r="EU177" s="88">
        <f>VLOOKUP(ET177,'Price Data'!$B$4:$AD$1048576,MATCH(EY$4,'Price Data'!$B$2:$AE$2,0),FALSE)</f>
        <v>84.07</v>
      </c>
      <c r="EV177" s="5">
        <f t="shared" si="278"/>
        <v>84.07</v>
      </c>
      <c r="EW177" s="79"/>
      <c r="EX177" s="212">
        <f>IF(EV177&gt;0,(EV177+SUM(EW$11:EW177))/EU$6-1,"N/A")</f>
        <v>-2.1455544112598868E-2</v>
      </c>
      <c r="EY177" s="344">
        <f>IF(VLOOKUP(EY$4,Transactions!$C$26:$M$34,7,FALSE)&gt;ET177,0,IF(IFERROR(VLOOKUP(EY$4,Transactions!$C$45:$N214,8,FALSE),0)&gt;ET177,VLOOKUP(EY$4,Transactions!$C$26:$M$34,5,FALSE),VLOOKUP(EY$4,Transactions!$C$26:$M$34,5,FALSE)-IFERROR(VLOOKUP(EY$4,Transactions!$C$45:$N$47,5,FALSE),0)))</f>
        <v>12.608879734523402</v>
      </c>
      <c r="FA177" s="315">
        <f t="shared" si="250"/>
        <v>43341</v>
      </c>
      <c r="FB177" s="88">
        <f>VLOOKUP(FA177,'Price Data'!$B$4:$AD$1048576,MATCH(FF$4,'Price Data'!$B$2:$AE$2,0),FALSE)</f>
        <v>50.2</v>
      </c>
      <c r="FC177" s="5">
        <f t="shared" si="279"/>
        <v>50.2</v>
      </c>
      <c r="FD177" s="79"/>
      <c r="FE177" s="212">
        <f>IF(FC177&gt;0,(FC177+SUM(FD$11:FD177))/FB$6-1,"N/A")</f>
        <v>-7.8213380144334099E-3</v>
      </c>
      <c r="FF177" s="344">
        <f>IF(VLOOKUP(FF$4,Transactions!$C$26:$M$34,7,FALSE)&gt;FA177,0,IF(IFERROR(VLOOKUP(FF$4,Transactions!$C$45:$N214,8,FALSE),0)&gt;FA177,VLOOKUP(FF$4,Transactions!$C$26:$M$34,5,FALSE),VLOOKUP(FF$4,Transactions!$C$26:$M$34,5,FALSE)-IFERROR(VLOOKUP(FF$4,Transactions!$C$45:$N$47,5,FALSE),0)))</f>
        <v>20.356738833625901</v>
      </c>
      <c r="FH177" s="315">
        <f t="shared" si="251"/>
        <v>43341</v>
      </c>
      <c r="FI177" s="88">
        <f>VLOOKUP(FH177,'Price Data'!$B$4:$AD$1048576,MATCH(FM$4,'Price Data'!$B$2:$AE$2,0),FALSE)</f>
        <v>24.085000000000001</v>
      </c>
      <c r="FJ177" s="5">
        <f t="shared" si="280"/>
        <v>24.085000000000001</v>
      </c>
      <c r="FK177" s="79"/>
      <c r="FL177" s="212">
        <f>IF(FJ177&gt;0,(FJ177+SUM(FK$11:FK177))/FI$6-1,"N/A")</f>
        <v>2.4640657084187279E-3</v>
      </c>
      <c r="FM177" s="344">
        <f>IF(VLOOKUP(FM$4,Transactions!$C$26:$M$34,7,FALSE)&gt;FH177,0,IF(IFERROR(VLOOKUP(FM$4,Transactions!$C$45:$N214,8,FALSE),0)&gt;FH177,VLOOKUP(FM$4,Transactions!$C$26:$M$34,5,FALSE),VLOOKUP(FM$4,Transactions!$C$26:$M$34,5,FALSE)-IFERROR(VLOOKUP(FM$4,Transactions!$C$45:$N$47,5,FALSE),0)))</f>
        <v>64.516221765913755</v>
      </c>
      <c r="FO177" s="315">
        <f t="shared" si="252"/>
        <v>43341</v>
      </c>
      <c r="FP177" s="88">
        <f>VLOOKUP(FO177,'Price Data'!$B$4:$AD$1048576,MATCH(FT$4,'Price Data'!$B$2:$AE$2,0),FALSE)</f>
        <v>102.4</v>
      </c>
      <c r="FQ177" s="5">
        <f t="shared" si="281"/>
        <v>102.4</v>
      </c>
      <c r="FR177" s="79"/>
      <c r="FS177" s="212">
        <f>IF(FQ177&gt;0,(FQ177+SUM(FR$11:FR177))/FP$6-1,"N/A")</f>
        <v>-1.9749928957090046E-2</v>
      </c>
      <c r="FT177" s="344">
        <f>IF(VLOOKUP(FT$4,Transactions!$C$26:$M$34,7,FALSE)&gt;FO177,0,IF(IFERROR(VLOOKUP(FT$4,Transactions!$C$45:$N214,8,FALSE),0)&gt;FO177,VLOOKUP(FT$4,Transactions!$C$26:$M$34,5,FALSE),VLOOKUP(FT$4,Transactions!$C$26:$M$34,5,FALSE)-IFERROR(VLOOKUP(FT$4,Transactions!$C$45:$N$47,5,FALSE),0)))</f>
        <v>4.6685611442644692</v>
      </c>
      <c r="FV177" s="315">
        <f t="shared" si="253"/>
        <v>43341</v>
      </c>
      <c r="FW177" s="88">
        <f>VLOOKUP(FV177,'Price Data'!$B$4:$AD$1048576,MATCH(GA$4,'Price Data'!$B$2:$AE$2,0),FALSE)</f>
        <v>107.02</v>
      </c>
      <c r="FX177" s="5">
        <f t="shared" si="282"/>
        <v>0</v>
      </c>
      <c r="FY177" s="79"/>
      <c r="FZ177" s="212" t="str">
        <f>IF(FX177&gt;0,(FX177+SUM(FY$11:FY177))/FW$6-1,"N/A")</f>
        <v>N/A</v>
      </c>
      <c r="GA177" s="344">
        <f>IF(VLOOKUP(GA$4,Transactions!$C$26:$M$34,7,FALSE)&gt;FV177,0,IF(IFERROR(VLOOKUP(GA$4,Transactions!$C$45:$N214,8,FALSE),0)&gt;FV177,VLOOKUP(GA$4,Transactions!$C$26:$M$34,5,FALSE),VLOOKUP(GA$4,Transactions!$C$26:$M$34,5,FALSE)-IFERROR(VLOOKUP(GA$4,Transactions!$C$45:$N$47,5,FALSE),0)))</f>
        <v>0</v>
      </c>
      <c r="GD177" s="315">
        <f t="shared" si="254"/>
        <v>43341</v>
      </c>
      <c r="GE177" s="88">
        <f>VLOOKUP(GD177,'Price Data'!$B$4:$AD$1048576,MATCH(GI$4,'Price Data'!$B$2:$AE$2,0),FALSE)</f>
        <v>1732.1210000000001</v>
      </c>
      <c r="GF177" s="5">
        <f t="shared" si="283"/>
        <v>1732.1210000000001</v>
      </c>
      <c r="GH177" s="212">
        <f>IF(GF177&gt;0,(GF177+SUM(GG$11:GG177))/GE$6-1,"N/A")</f>
        <v>9.4360519848114555E-2</v>
      </c>
      <c r="GI177" s="374">
        <v>0.5</v>
      </c>
      <c r="GK177" s="315">
        <f t="shared" si="255"/>
        <v>43341</v>
      </c>
      <c r="GL177" s="88">
        <f>VLOOKUP(GK177,'Price Data'!$B$4:$AD$1048576,MATCH(GP$4,'Price Data'!$B$2:$AE$2,0),FALSE)</f>
        <v>2190.75</v>
      </c>
      <c r="GM177" s="5">
        <f t="shared" si="226"/>
        <v>2190.75</v>
      </c>
      <c r="GN177" s="79"/>
      <c r="GO177" s="212">
        <f>IF(GM177&gt;0,(GM177+SUM(GN$11:GN177))/GL$6-1,"N/A")</f>
        <v>4.1503244669471639E-2</v>
      </c>
      <c r="GP177" s="374">
        <v>0.2</v>
      </c>
      <c r="GR177" s="315">
        <f t="shared" si="256"/>
        <v>43341</v>
      </c>
      <c r="GS177" s="88">
        <f>VLOOKUP(GR177,'Price Data'!$B$4:$AD$1048576,MATCH(GW$4,'Price Data'!$B$2:$AE$2,0),FALSE)</f>
        <v>2024.04</v>
      </c>
      <c r="GT177" s="5">
        <f t="shared" si="284"/>
        <v>2024.04</v>
      </c>
      <c r="GV177" s="212">
        <f>IF(GT177&gt;0,(GT177+SUM(GU$11:GU177))/GS$6-1,"N/A")</f>
        <v>-1.0912005160357063E-2</v>
      </c>
      <c r="GW177" s="374">
        <v>0.3</v>
      </c>
    </row>
    <row r="178" spans="1:205" x14ac:dyDescent="0.25">
      <c r="A178">
        <v>168</v>
      </c>
      <c r="B178" s="315">
        <f>'Price Data'!B172</f>
        <v>43342</v>
      </c>
      <c r="C178" s="200">
        <f t="shared" si="257"/>
        <v>22606.597301121961</v>
      </c>
      <c r="D178" s="200">
        <f t="shared" si="227"/>
        <v>0</v>
      </c>
      <c r="E178" s="200">
        <f t="shared" si="258"/>
        <v>6066.8460901004182</v>
      </c>
      <c r="F178" s="200">
        <f t="shared" si="228"/>
        <v>0</v>
      </c>
      <c r="I178" s="315">
        <f t="shared" si="229"/>
        <v>43342</v>
      </c>
      <c r="J178" s="88">
        <f>VLOOKUP(I178,'Price Data'!$B$4:$AD$1048576,MATCH(N$4,'Price Data'!$B$2:$AE$2,0),FALSE)</f>
        <v>74.53</v>
      </c>
      <c r="K178" s="5">
        <f t="shared" si="225"/>
        <v>74.53</v>
      </c>
      <c r="M178" s="212">
        <f>IF(K178&gt;0,(K178+SUM(L$11:L178))/J$6-1,"N/A")</f>
        <v>0.12092043916378414</v>
      </c>
      <c r="N178" s="344">
        <f>IF(VLOOKUP(N$4,Transactions!$C$5:$M$23,7,FALSE)&gt;I178,0,IF(IFERROR(VLOOKUP(N$4,Transactions!$C$39:$N$42,8,FALSE),0)&gt;I178,VLOOKUP(N$4,Transactions!$C$5:$M$23,5,FALSE),VLOOKUP(N$4,Transactions!$C$5:$M$23,5,FALSE)-IFERROR(VLOOKUP(N$4,Transactions!$C$39:$N$42,5,FALSE),0)))</f>
        <v>10</v>
      </c>
      <c r="P178" s="315">
        <f t="shared" si="230"/>
        <v>43342</v>
      </c>
      <c r="Q178" s="88">
        <f>VLOOKUP(P178,'Price Data'!$B$4:$AD$1048576,MATCH(U$4,'Price Data'!$B$2:$AE$2,0),FALSE)</f>
        <v>59.45</v>
      </c>
      <c r="R178" s="5">
        <f t="shared" si="259"/>
        <v>59.45</v>
      </c>
      <c r="T178" s="212">
        <f>IF(R178&gt;0,(R178+SUM(S$11:S178))/Q$6-1,"N/A")</f>
        <v>5.2511013215859048E-2</v>
      </c>
      <c r="U178" s="344">
        <f>IF(VLOOKUP(U$4,Transactions!$C$5:$M$23,7,FALSE)&gt;P178,0,IF(IFERROR(VLOOKUP(U$4,Transactions!$C$39:$N$42,8,FALSE),0)&gt;P178,VLOOKUP(U$4,Transactions!$C$5:$M$23,5,FALSE),VLOOKUP(U$4,Transactions!$C$5:$M$23,5,FALSE)-IFERROR(VLOOKUP(U$4,Transactions!$C$39:$N$42,5,FALSE),0)))</f>
        <v>20</v>
      </c>
      <c r="W178" s="315">
        <f t="shared" si="231"/>
        <v>43342</v>
      </c>
      <c r="X178" s="88">
        <f>VLOOKUP(W178,'Price Data'!$B$4:$AD$1048576,MATCH(AB$4,'Price Data'!$B$2:$AE$2,0),FALSE)</f>
        <v>111.92</v>
      </c>
      <c r="Y178" s="5">
        <f t="shared" si="260"/>
        <v>111.92</v>
      </c>
      <c r="Z178" s="79"/>
      <c r="AA178" s="212">
        <f>IF(Y178&gt;0,(Y178+SUM(Z$11:Z178))/X$6-1,"N/A")</f>
        <v>0.11853982739807556</v>
      </c>
      <c r="AB178" s="344">
        <f>IF(VLOOKUP(AB$4,Transactions!$C$5:$M$23,7,FALSE)&gt;W178,0,IF(IFERROR(VLOOKUP(AB$4,Transactions!$C$39:$N$42,8,FALSE),0)&gt;W178,VLOOKUP(AB$4,Transactions!$C$5:$M$23,5,FALSE),VLOOKUP(AB$4,Transactions!$C$5:$M$23,5,FALSE)-IFERROR(VLOOKUP(AB$4,Transactions!$C$39:$N$42,5,FALSE),0)))</f>
        <v>12</v>
      </c>
      <c r="AD178" s="315">
        <f t="shared" si="232"/>
        <v>43342</v>
      </c>
      <c r="AE178" s="88">
        <f>VLOOKUP(AD178,'Price Data'!$B$4:$AD$1048576,MATCH(AI$4,'Price Data'!$B$2:$AE$2,0),FALSE)</f>
        <v>62.55</v>
      </c>
      <c r="AF178" s="5">
        <f t="shared" si="261"/>
        <v>62.55</v>
      </c>
      <c r="AG178" s="79"/>
      <c r="AH178" s="212">
        <f>IF(AF178&gt;0,(AF178+SUM(AG$11:AG178))/AE$6-1,"N/A")</f>
        <v>-0.13821472645002075</v>
      </c>
      <c r="AI178" s="344">
        <f>IF(VLOOKUP(AI$4,Transactions!$C$5:$M$23,7,FALSE)&gt;AD178,0,IF(IFERROR(VLOOKUP(AI$4,Transactions!$C$39:$N$42,8,FALSE),0)&gt;AD178,VLOOKUP(AI$4,Transactions!$C$5:$M$23,5,FALSE),VLOOKUP(AI$4,Transactions!$C$5:$M$23,5,FALSE)-IFERROR(VLOOKUP(AI$4,Transactions!$C$39:$N$42,5,FALSE),0)))</f>
        <v>16</v>
      </c>
      <c r="AK178" s="315">
        <f t="shared" si="233"/>
        <v>43342</v>
      </c>
      <c r="AL178" s="88">
        <f>VLOOKUP(AK178,'Price Data'!$B$4:$AD$1048576,MATCH(AP$4,'Price Data'!$B$2:$AE$2,0),FALSE)</f>
        <v>555.16999999999996</v>
      </c>
      <c r="AM178" s="5">
        <f t="shared" si="262"/>
        <v>555.16999999999996</v>
      </c>
      <c r="AN178" s="79"/>
      <c r="AO178" s="212">
        <f>IF(AM178&gt;0,(AM178+SUM(AN$11:AN178))/AL$6-1,"N/A")</f>
        <v>0.33179004941707024</v>
      </c>
      <c r="AP178" s="344">
        <f>IF(VLOOKUP(AP$4,Transactions!$C$5:$M$23,7,FALSE)&gt;AK178,0,IF(IFERROR(VLOOKUP(AP$4,Transactions!$C$39:$N$42,8,FALSE),0)&gt;AK178,VLOOKUP(AP$4,Transactions!$C$5:$M$23,5,FALSE),VLOOKUP(AP$4,Transactions!$C$5:$M$23,5,FALSE)-IFERROR(VLOOKUP(AP$4,Transactions!$C$39:$N$42,5,FALSE),0)))</f>
        <v>3</v>
      </c>
      <c r="AR178" s="315">
        <f t="shared" si="234"/>
        <v>43342</v>
      </c>
      <c r="AS178" s="88">
        <f>VLOOKUP(AR178,'Price Data'!$B$4:$AD$1048576,MATCH(AW$4,'Price Data'!$B$2:$AE$2,0),FALSE)</f>
        <v>96.79</v>
      </c>
      <c r="AT178" s="5">
        <f t="shared" si="263"/>
        <v>96.79</v>
      </c>
      <c r="AU178" s="79"/>
      <c r="AV178" s="212">
        <f>IF(AT178&gt;0,(AT178+SUM(AU$11:AU178))/AS$6-1,"N/A")</f>
        <v>4.124472573839677E-2</v>
      </c>
      <c r="AW178" s="344">
        <f>IF(VLOOKUP(AW$4,Transactions!$C$5:$M$23,7,FALSE)&gt;AR178,0,IF(IFERROR(VLOOKUP(AW$4,Transactions!$C$39:$N$42,8,FALSE),0)&gt;AR178,VLOOKUP(AW$4,Transactions!$C$5:$M$23,5,FALSE),VLOOKUP(AW$4,Transactions!$C$5:$M$23,5,FALSE)-IFERROR(VLOOKUP(AW$4,Transactions!$C$39:$N$42,5,FALSE),0)))</f>
        <v>10</v>
      </c>
      <c r="AY178" s="315">
        <f t="shared" si="235"/>
        <v>43342</v>
      </c>
      <c r="AZ178" s="88">
        <f>VLOOKUP(AY178,'Price Data'!$B$4:$AD$1048576,MATCH(BD$4,'Price Data'!$B$2:$AE$2,0),FALSE)</f>
        <v>152.13999999999999</v>
      </c>
      <c r="BA178" s="5">
        <f t="shared" si="264"/>
        <v>152.13999999999999</v>
      </c>
      <c r="BB178" s="79"/>
      <c r="BC178" s="212">
        <f>IF(BA178&gt;0,(BA178+SUM(BB$11:BB178))/AZ$6-1,"N/A")</f>
        <v>0.312683347713546</v>
      </c>
      <c r="BD178" s="344">
        <f>IF(VLOOKUP(BD$4,Transactions!$C$5:$M$23,7,FALSE)&gt;AY178,0,IF(IFERROR(VLOOKUP(BD$4,Transactions!$C$39:$N$42,8,FALSE),0)&gt;AY178,VLOOKUP(BD$4,Transactions!$C$5:$M$23,5,FALSE),VLOOKUP(BD$4,Transactions!$C$5:$M$23,5,FALSE)-IFERROR(VLOOKUP(BD$4,Transactions!$C$39:$N$42,5,FALSE),0)))</f>
        <v>9</v>
      </c>
      <c r="BF178" s="315">
        <f t="shared" si="236"/>
        <v>43342</v>
      </c>
      <c r="BG178" s="88">
        <f>VLOOKUP(BF178,'Price Data'!$B$4:$AD$1048576,MATCH(BK$4,'Price Data'!$B$2:$AE$2,0),FALSE)</f>
        <v>60.69</v>
      </c>
      <c r="BH178" s="5">
        <f t="shared" si="265"/>
        <v>60.69</v>
      </c>
      <c r="BI178" s="79"/>
      <c r="BJ178" s="212">
        <f>IF(BH178&gt;0,(BH178+SUM(BI$11:BI178))/BG$6-1,"N/A")</f>
        <v>9.9543080939947792E-3</v>
      </c>
      <c r="BK178" s="344">
        <f>IF(VLOOKUP(BK$4,Transactions!$C$5:$M$23,7,FALSE)&gt;BF178,0,IF(IFERROR(VLOOKUP(BK$4,Transactions!$C$39:$N$42,8,FALSE),0)&gt;BF178,VLOOKUP(BK$4,Transactions!$C$5:$M$23,5,FALSE),VLOOKUP(BK$4,Transactions!$C$5:$M$23,5,FALSE)-IFERROR(VLOOKUP(BK$4,Transactions!$C$39:$N$42,5,FALSE),0)))</f>
        <v>10</v>
      </c>
      <c r="BM178" s="315">
        <f t="shared" si="237"/>
        <v>43342</v>
      </c>
      <c r="BN178" s="88">
        <f>VLOOKUP(BM178,'Price Data'!$B$4:$AD$1048576,MATCH(BR$4,'Price Data'!$B$2:$AE$2,0),FALSE)</f>
        <v>43.14</v>
      </c>
      <c r="BO178" s="5">
        <f t="shared" si="266"/>
        <v>43.14</v>
      </c>
      <c r="BP178" s="79"/>
      <c r="BQ178" s="212">
        <f>IF(BO178&gt;0,(BO178+SUM(BP$11:BP178))/BN$6-1,"N/A")</f>
        <v>-0.15023474178403751</v>
      </c>
      <c r="BR178" s="344">
        <f>IF(VLOOKUP(BR$4,Transactions!$C$5:$M$23,7,FALSE)&gt;BM178,0,IF(IFERROR(VLOOKUP(BR$4,Transactions!$C$39:$N$42,8,FALSE),0)&gt;BM178,VLOOKUP(BR$4,Transactions!$C$5:$M$23,5,FALSE),VLOOKUP(BR$4,Transactions!$C$5:$M$23,5,FALSE)-IFERROR(VLOOKUP(BR$4,Transactions!$C$39:$N$42,5,FALSE),0)))</f>
        <v>12</v>
      </c>
      <c r="BT178" s="315">
        <f t="shared" si="238"/>
        <v>43342</v>
      </c>
      <c r="BU178" s="88">
        <f>VLOOKUP(BT178,'Price Data'!$B$4:$AD$1048576,MATCH(BY$4,'Price Data'!$B$2:$AE$2,0),FALSE)</f>
        <v>99.79</v>
      </c>
      <c r="BV178" s="5">
        <f t="shared" si="267"/>
        <v>99.79</v>
      </c>
      <c r="BW178" s="79"/>
      <c r="BX178" s="212">
        <f>IF(BV178&gt;0,(BV178+SUM(BW$11:BW178))/BU$6-1,"N/A")</f>
        <v>0.11112333590053924</v>
      </c>
      <c r="BY178" s="344">
        <f>IF(VLOOKUP(BY$4,Transactions!$C$5:$M$23,7,FALSE)&gt;BT178,0,IF(IFERROR(VLOOKUP(BY$4,Transactions!$C$39:$N$42,8,FALSE),0)&gt;BT178,VLOOKUP(BY$4,Transactions!$C$5:$M$23,5,FALSE),VLOOKUP(BY$4,Transactions!$C$5:$M$23,5,FALSE)-IFERROR(VLOOKUP(BY$4,Transactions!$C$39:$N$42,5,FALSE),0)))</f>
        <v>11</v>
      </c>
      <c r="CA178" s="315">
        <f t="shared" si="239"/>
        <v>43342</v>
      </c>
      <c r="CB178" s="88">
        <f>VLOOKUP(CA178,'Price Data'!$B$4:$AD$1048576,MATCH(CF$4,'Price Data'!$B$2:$AE$2,0),FALSE)</f>
        <v>208.76</v>
      </c>
      <c r="CC178" s="5">
        <f t="shared" si="268"/>
        <v>208.76</v>
      </c>
      <c r="CD178" s="79"/>
      <c r="CE178" s="212">
        <f>IF(CC178&gt;0,(CC178+SUM(CD$11:CD178))/CB$6-1,"N/A")</f>
        <v>-8.1156757229732701E-2</v>
      </c>
      <c r="CF178" s="344">
        <f>IF(VLOOKUP(CF$4,Transactions!$C$5:$M$23,7,FALSE)&gt;CA178,0,IF(IFERROR(VLOOKUP(CF$4,Transactions!$C$39:$N$42,8,FALSE),0)&gt;CA178,VLOOKUP(CF$4,Transactions!$C$5:$M$23,5,FALSE),VLOOKUP(CF$4,Transactions!$C$5:$M$23,5,FALSE)-IFERROR(VLOOKUP(CF$4,Transactions!$C$39:$N$42,5,FALSE),0)))</f>
        <v>6</v>
      </c>
      <c r="CH178" s="315">
        <f t="shared" si="240"/>
        <v>43342</v>
      </c>
      <c r="CI178" s="88">
        <f>VLOOKUP(CH178,'Price Data'!$B$4:$AD$1048576,MATCH(CM$4,'Price Data'!$B$2:$AE$2,0),FALSE)</f>
        <v>92.09</v>
      </c>
      <c r="CJ178" s="5">
        <f t="shared" si="269"/>
        <v>92.09</v>
      </c>
      <c r="CK178" s="79"/>
      <c r="CL178" s="212">
        <f>IF(CJ178&gt;0,(CJ178+SUM(CK$11:CK178))/CI$6-1,"N/A")</f>
        <v>0.25088291225210546</v>
      </c>
      <c r="CM178" s="344">
        <f>IF(VLOOKUP(CM$4,Transactions!$C$5:$M$23,7,FALSE)&gt;CH178,0,IF(IFERROR(VLOOKUP(CM$4,Transactions!$C$39:$N$42,8,FALSE),0)&gt;CH178,VLOOKUP(CM$4,Transactions!$C$5:$M$23,5,FALSE),VLOOKUP(CM$4,Transactions!$C$5:$M$23,5,FALSE)-IFERROR(VLOOKUP(CM$4,Transactions!$C$39:$N$42,5,FALSE),0)))</f>
        <v>19</v>
      </c>
      <c r="CO178" s="315">
        <f t="shared" si="241"/>
        <v>43342</v>
      </c>
      <c r="CP178" s="88">
        <f>VLOOKUP(CO178,'Price Data'!$B$4:$AD$1048576,MATCH(CT$4,'Price Data'!$B$2:$AE$2,0),FALSE)</f>
        <v>148.54</v>
      </c>
      <c r="CQ178" s="5">
        <f t="shared" si="270"/>
        <v>148.54</v>
      </c>
      <c r="CR178" s="79"/>
      <c r="CS178" s="212">
        <f>IF(CQ178&gt;0,(CQ178+SUM(CR$11:CR178))/CP$6-1,"N/A")</f>
        <v>0.32734069063723736</v>
      </c>
      <c r="CT178" s="344">
        <f>IF(VLOOKUP(CT$4,Transactions!$C$5:$M$23,7,FALSE)&gt;CO178,0,IF(IFERROR(VLOOKUP(CT$4,Transactions!$C$39:$N$42,8,FALSE),0)&gt;CO178,VLOOKUP(CT$4,Transactions!$C$5:$M$23,5,FALSE),VLOOKUP(CT$4,Transactions!$C$5:$M$23,5,FALSE)-IFERROR(VLOOKUP(CT$4,Transactions!$C$39:$N$42,5,FALSE),0)))</f>
        <v>7</v>
      </c>
      <c r="CV178" s="315">
        <f t="shared" si="242"/>
        <v>43342</v>
      </c>
      <c r="CW178" s="88">
        <f>VLOOKUP(CV178,'Price Data'!$B$4:$AD$1048576,MATCH(DA$4,'Price Data'!$B$2:$AE$2,0),FALSE)</f>
        <v>206.76</v>
      </c>
      <c r="CX178" s="5">
        <f t="shared" si="271"/>
        <v>206.76</v>
      </c>
      <c r="CY178" s="79"/>
      <c r="CZ178" s="212">
        <f>IF(CX178&gt;0,(CX178+SUM(CY$11:CY178))/CW$6-1,"N/A")</f>
        <v>0.1036733825952898</v>
      </c>
      <c r="DA178" s="344">
        <f>IF(VLOOKUP(DA$4,Transactions!$C$5:$M$23,7,FALSE)&gt;CV178,0,IF(IFERROR(VLOOKUP(DA$4,Transactions!$C$39:$N$42,8,FALSE),0)&gt;CV178,VLOOKUP(DA$4,Transactions!$C$5:$M$23,5,FALSE),VLOOKUP(DA$4,Transactions!$C$5:$M$23,5,FALSE)-IFERROR(VLOOKUP(DA$4,Transactions!$C$39:$N$42,5,FALSE),0)))</f>
        <v>9.4038062835574934</v>
      </c>
      <c r="DC178" s="315">
        <f t="shared" si="243"/>
        <v>43342</v>
      </c>
      <c r="DD178" s="88">
        <f>VLOOKUP(DC178,'Price Data'!$B$4:$AD$1048576,MATCH(DH$4,'Price Data'!$B$2:$AE$2,0),FALSE)</f>
        <v>172.7</v>
      </c>
      <c r="DE178" s="5">
        <f t="shared" si="272"/>
        <v>172.7</v>
      </c>
      <c r="DF178" s="79"/>
      <c r="DG178" s="212">
        <f>IF(DE178&gt;0,(DE178+SUM(DF$11:DF178))/DD$6-1,"N/A")</f>
        <v>9.9962066131377592E-2</v>
      </c>
      <c r="DH178" s="344">
        <f>IF(VLOOKUP(DH$4,Transactions!$C$5:$M$23,7,FALSE)&gt;DC178,0,IF(IFERROR(VLOOKUP(DH$4,Transactions!$C$39:$N$42,8,FALSE),0)&gt;DC178,VLOOKUP(DH$4,Transactions!$C$5:$M$23,5,FALSE),VLOOKUP(DH$4,Transactions!$C$5:$M$23,5,FALSE)-IFERROR(VLOOKUP(DH$4,Transactions!$C$39:$N$42,5,FALSE),0)))</f>
        <v>17.508490526540918</v>
      </c>
      <c r="DJ178" s="315">
        <f t="shared" si="244"/>
        <v>43342</v>
      </c>
      <c r="DK178" s="88">
        <f>VLOOKUP(DJ178,'Price Data'!$B$4:$AD$1048576,MATCH(DO$4,'Price Data'!$B$2:$AE$2,0),FALSE)</f>
        <v>246.74</v>
      </c>
      <c r="DL178" s="5">
        <f t="shared" si="273"/>
        <v>246.74</v>
      </c>
      <c r="DN178" s="212">
        <f>IF(DL178&gt;0,(DL178+SUM(DM$11:DM178))/DK$6-1,"N/A")</f>
        <v>-6.4130826886849013E-3</v>
      </c>
      <c r="DO178" s="344">
        <f>IF(VLOOKUP(DO$4,Transactions!$C$5:$M$23,7,FALSE)&gt;DJ178,0,IF(IFERROR(VLOOKUP(DO$4,Transactions!$C$39:$N$42,8,FALSE),0)&gt;DJ178,VLOOKUP(DO$4,Transactions!$C$5:$M$23,5,FALSE),VLOOKUP(DO$4,Transactions!$C$5:$M$23,5,FALSE)-IFERROR(VLOOKUP(DO$4,Transactions!$C$39:$N$42,5,FALSE),0)))</f>
        <v>8</v>
      </c>
      <c r="DQ178" s="315">
        <f t="shared" si="245"/>
        <v>43342</v>
      </c>
      <c r="DR178" s="88">
        <f>VLOOKUP(DQ178,'Price Data'!$B$4:$AD$1048576,MATCH(DV$4,'Price Data'!$B$2:$AE$2,0),FALSE)</f>
        <v>111.95</v>
      </c>
      <c r="DS178" s="5">
        <f t="shared" si="274"/>
        <v>111.95</v>
      </c>
      <c r="DT178" s="79"/>
      <c r="DU178" s="212">
        <f>IF(DS178&gt;0,(DS178+SUM(DT$11:DT178))/DR$6-1,"N/A")</f>
        <v>0.3185644143090951</v>
      </c>
      <c r="DV178" s="344">
        <f>IF(VLOOKUP(DV$4,Transactions!$C$5:$M$23,7,FALSE)&gt;DQ178,0,IF(IFERROR(VLOOKUP(DV$4,Transactions!$C$39:$N$42,8,FALSE),0)&gt;DQ178,VLOOKUP(DV$4,Transactions!$C$5:$M$23,5,FALSE),VLOOKUP(DV$4,Transactions!$C$5:$M$23,5,FALSE)-IFERROR(VLOOKUP(DV$4,Transactions!$C$39:$N$42,5,FALSE),0)))</f>
        <v>10</v>
      </c>
      <c r="DX178" s="315">
        <f t="shared" si="246"/>
        <v>43342</v>
      </c>
      <c r="DY178" s="88">
        <f>VLOOKUP(DX178,'Price Data'!$B$4:$AD$1048576,MATCH(EC$4,'Price Data'!$B$2:$AE$2,0),FALSE)</f>
        <v>81.400000000000006</v>
      </c>
      <c r="DZ178" s="5">
        <f t="shared" si="275"/>
        <v>0</v>
      </c>
      <c r="EA178" s="79"/>
      <c r="EB178" s="212" t="str">
        <f>IF(DZ178&gt;0,(DZ178+SUM(EA$11:EA178))/DY$6-1,"N/A")</f>
        <v>N/A</v>
      </c>
      <c r="EC178" s="344">
        <f>IF(VLOOKUP(EC$4,Transactions!$C$5:$M$23,7,FALSE)&gt;DX178,0,IF(IFERROR(VLOOKUP(EC$4,Transactions!$C$39:$N$42,8,FALSE),0)&gt;DX178,VLOOKUP(EC$4,Transactions!$C$5:$M$23,5,FALSE),VLOOKUP(EC$4,Transactions!$C$5:$M$23,5,FALSE)-IFERROR(VLOOKUP(EC$4,Transactions!$C$39:$N$42,5,FALSE),0)))</f>
        <v>0</v>
      </c>
      <c r="EF178" s="315">
        <f t="shared" si="247"/>
        <v>43342</v>
      </c>
      <c r="EG178" s="88">
        <f>VLOOKUP(EF178,'Price Data'!$B$4:$AD$1048576,MATCH(EK$4,'Price Data'!$B$2:$AE$2,0),FALSE)</f>
        <v>10.76</v>
      </c>
      <c r="EH178" s="5">
        <f t="shared" si="276"/>
        <v>10.76</v>
      </c>
      <c r="EI178" s="79"/>
      <c r="EJ178" s="212">
        <f>IF(EH178&gt;0,(EH178+SUM(EI$11:EI178))/EG$6-1,"N/A")</f>
        <v>4.4609665427508549E-3</v>
      </c>
      <c r="EK178" s="344">
        <f>IF(VLOOKUP(EK$4,Transactions!$C$26:$M$34,7,FALSE)&gt;EF178,0,IF(IFERROR(VLOOKUP(EK$4,Transactions!$C$45:$N215,8,FALSE),0)&gt;EF178,VLOOKUP(EK$4,Transactions!$C$26:$M$34,5,FALSE),VLOOKUP(EK$4,Transactions!$C$26:$M$34,5,FALSE)-IFERROR(VLOOKUP(EK$4,Transactions!$C$45:$N$47,5,FALSE),0)))</f>
        <v>181.2267657992565</v>
      </c>
      <c r="EM178" s="315">
        <f t="shared" si="248"/>
        <v>43342</v>
      </c>
      <c r="EN178" s="88">
        <f>VLOOKUP(EM178,'Price Data'!$B$4:$AD$1048576,MATCH(ER$4,'Price Data'!$B$2:$AE$2,0),FALSE)</f>
        <v>86.25</v>
      </c>
      <c r="EO178" s="5">
        <f t="shared" si="277"/>
        <v>86.25</v>
      </c>
      <c r="EP178" s="79"/>
      <c r="EQ178" s="212">
        <f>IF(EO178&gt;0,(EO178+SUM(EP$11:EP178))/EN$6-1,"N/A")</f>
        <v>1.3454045381618096E-2</v>
      </c>
      <c r="ER178" s="344">
        <f>IF(VLOOKUP(ER$4,Transactions!$C$26:$M$34,7,FALSE)&gt;EM178,0,IF(IFERROR(VLOOKUP(ER$4,Transactions!$C$45:$N215,8,FALSE),0)&gt;EM178,VLOOKUP(ER$4,Transactions!$C$26:$M$34,5,FALSE),VLOOKUP(ER$4,Transactions!$C$26:$M$34,5,FALSE)-IFERROR(VLOOKUP(ER$4,Transactions!$C$45:$N$47,5,FALSE),0)))</f>
        <v>0</v>
      </c>
      <c r="ET178" s="315">
        <f t="shared" si="249"/>
        <v>43342</v>
      </c>
      <c r="EU178" s="88">
        <f>VLOOKUP(ET178,'Price Data'!$B$4:$AD$1048576,MATCH(EY$4,'Price Data'!$B$2:$AE$2,0),FALSE)</f>
        <v>84.14</v>
      </c>
      <c r="EV178" s="5">
        <f t="shared" si="278"/>
        <v>84.14</v>
      </c>
      <c r="EW178" s="79"/>
      <c r="EX178" s="212">
        <f>IF(EV178&gt;0,(EV178+SUM(EW$11:EW178))/EU$6-1,"N/A")</f>
        <v>-2.0654537132395068E-2</v>
      </c>
      <c r="EY178" s="344">
        <f>IF(VLOOKUP(EY$4,Transactions!$C$26:$M$34,7,FALSE)&gt;ET178,0,IF(IFERROR(VLOOKUP(EY$4,Transactions!$C$45:$N215,8,FALSE),0)&gt;ET178,VLOOKUP(EY$4,Transactions!$C$26:$M$34,5,FALSE),VLOOKUP(EY$4,Transactions!$C$26:$M$34,5,FALSE)-IFERROR(VLOOKUP(EY$4,Transactions!$C$45:$N$47,5,FALSE),0)))</f>
        <v>12.608879734523402</v>
      </c>
      <c r="FA178" s="315">
        <f t="shared" si="250"/>
        <v>43342</v>
      </c>
      <c r="FB178" s="88">
        <f>VLOOKUP(FA178,'Price Data'!$B$4:$AD$1048576,MATCH(FF$4,'Price Data'!$B$2:$AE$2,0),FALSE)</f>
        <v>50.18</v>
      </c>
      <c r="FC178" s="5">
        <f t="shared" si="279"/>
        <v>50.18</v>
      </c>
      <c r="FD178" s="79"/>
      <c r="FE178" s="212">
        <f>IF(FC178&gt;0,(FC178+SUM(FD$11:FD178))/FB$6-1,"N/A")</f>
        <v>-8.2114296859763236E-3</v>
      </c>
      <c r="FF178" s="344">
        <f>IF(VLOOKUP(FF$4,Transactions!$C$26:$M$34,7,FALSE)&gt;FA178,0,IF(IFERROR(VLOOKUP(FF$4,Transactions!$C$45:$N215,8,FALSE),0)&gt;FA178,VLOOKUP(FF$4,Transactions!$C$26:$M$34,5,FALSE),VLOOKUP(FF$4,Transactions!$C$26:$M$34,5,FALSE)-IFERROR(VLOOKUP(FF$4,Transactions!$C$45:$N$47,5,FALSE),0)))</f>
        <v>20.356738833625901</v>
      </c>
      <c r="FH178" s="315">
        <f t="shared" si="251"/>
        <v>43342</v>
      </c>
      <c r="FI178" s="88">
        <f>VLOOKUP(FH178,'Price Data'!$B$4:$AD$1048576,MATCH(FM$4,'Price Data'!$B$2:$AE$2,0),FALSE)</f>
        <v>24.11</v>
      </c>
      <c r="FJ178" s="5">
        <f t="shared" si="280"/>
        <v>24.11</v>
      </c>
      <c r="FK178" s="79"/>
      <c r="FL178" s="212">
        <f>IF(FJ178&gt;0,(FJ178+SUM(FK$11:FK178))/FI$6-1,"N/A")</f>
        <v>3.4907597535933643E-3</v>
      </c>
      <c r="FM178" s="344">
        <f>IF(VLOOKUP(FM$4,Transactions!$C$26:$M$34,7,FALSE)&gt;FH178,0,IF(IFERROR(VLOOKUP(FM$4,Transactions!$C$45:$N215,8,FALSE),0)&gt;FH178,VLOOKUP(FM$4,Transactions!$C$26:$M$34,5,FALSE),VLOOKUP(FM$4,Transactions!$C$26:$M$34,5,FALSE)-IFERROR(VLOOKUP(FM$4,Transactions!$C$45:$N$47,5,FALSE),0)))</f>
        <v>64.516221765913755</v>
      </c>
      <c r="FO178" s="315">
        <f t="shared" si="252"/>
        <v>43342</v>
      </c>
      <c r="FP178" s="88">
        <f>VLOOKUP(FO178,'Price Data'!$B$4:$AD$1048576,MATCH(FT$4,'Price Data'!$B$2:$AE$2,0),FALSE)</f>
        <v>102.59</v>
      </c>
      <c r="FQ178" s="5">
        <f t="shared" si="281"/>
        <v>102.59</v>
      </c>
      <c r="FR178" s="79"/>
      <c r="FS178" s="212">
        <f>IF(FQ178&gt;0,(FQ178+SUM(FR$11:FR178))/FP$6-1,"N/A")</f>
        <v>-1.7950175239177746E-2</v>
      </c>
      <c r="FT178" s="344">
        <f>IF(VLOOKUP(FT$4,Transactions!$C$26:$M$34,7,FALSE)&gt;FO178,0,IF(IFERROR(VLOOKUP(FT$4,Transactions!$C$45:$N215,8,FALSE),0)&gt;FO178,VLOOKUP(FT$4,Transactions!$C$26:$M$34,5,FALSE),VLOOKUP(FT$4,Transactions!$C$26:$M$34,5,FALSE)-IFERROR(VLOOKUP(FT$4,Transactions!$C$45:$N$47,5,FALSE),0)))</f>
        <v>4.6685611442644692</v>
      </c>
      <c r="FV178" s="315">
        <f t="shared" si="253"/>
        <v>43342</v>
      </c>
      <c r="FW178" s="88">
        <f>VLOOKUP(FV178,'Price Data'!$B$4:$AD$1048576,MATCH(GA$4,'Price Data'!$B$2:$AE$2,0),FALSE)</f>
        <v>106.43</v>
      </c>
      <c r="FX178" s="5">
        <f t="shared" si="282"/>
        <v>0</v>
      </c>
      <c r="FY178" s="79"/>
      <c r="FZ178" s="212" t="str">
        <f>IF(FX178&gt;0,(FX178+SUM(FY$11:FY178))/FW$6-1,"N/A")</f>
        <v>N/A</v>
      </c>
      <c r="GA178" s="344">
        <f>IF(VLOOKUP(GA$4,Transactions!$C$26:$M$34,7,FALSE)&gt;FV178,0,IF(IFERROR(VLOOKUP(GA$4,Transactions!$C$45:$N215,8,FALSE),0)&gt;FV178,VLOOKUP(GA$4,Transactions!$C$26:$M$34,5,FALSE),VLOOKUP(GA$4,Transactions!$C$26:$M$34,5,FALSE)-IFERROR(VLOOKUP(GA$4,Transactions!$C$45:$N$47,5,FALSE),0)))</f>
        <v>0</v>
      </c>
      <c r="GD178" s="315">
        <f t="shared" si="254"/>
        <v>43342</v>
      </c>
      <c r="GE178" s="88">
        <f>VLOOKUP(GD178,'Price Data'!$B$4:$AD$1048576,MATCH(GI$4,'Price Data'!$B$2:$AE$2,0),FALSE)</f>
        <v>1724.809</v>
      </c>
      <c r="GF178" s="5">
        <f t="shared" si="283"/>
        <v>1724.809</v>
      </c>
      <c r="GH178" s="212">
        <f>IF(GF178&gt;0,(GF178+SUM(GG$11:GG178))/GE$6-1,"N/A")</f>
        <v>8.9740770926919344E-2</v>
      </c>
      <c r="GI178" s="374">
        <v>0.5</v>
      </c>
      <c r="GK178" s="315">
        <f t="shared" si="255"/>
        <v>43342</v>
      </c>
      <c r="GL178" s="88">
        <f>VLOOKUP(GK178,'Price Data'!$B$4:$AD$1048576,MATCH(GP$4,'Price Data'!$B$2:$AE$2,0),FALSE)</f>
        <v>2181.56</v>
      </c>
      <c r="GM178" s="5">
        <f t="shared" si="226"/>
        <v>2181.56</v>
      </c>
      <c r="GN178" s="79"/>
      <c r="GO178" s="212">
        <f>IF(GM178&gt;0,(GM178+SUM(GN$11:GN178))/GL$6-1,"N/A")</f>
        <v>3.7134231857187006E-2</v>
      </c>
      <c r="GP178" s="374">
        <v>0.2</v>
      </c>
      <c r="GR178" s="315">
        <f t="shared" si="256"/>
        <v>43342</v>
      </c>
      <c r="GS178" s="88">
        <f>VLOOKUP(GR178,'Price Data'!$B$4:$AD$1048576,MATCH(GW$4,'Price Data'!$B$2:$AE$2,0),FALSE)</f>
        <v>2025.98</v>
      </c>
      <c r="GT178" s="5">
        <f t="shared" si="284"/>
        <v>2025.98</v>
      </c>
      <c r="GV178" s="212">
        <f>IF(GT178&gt;0,(GT178+SUM(GU$11:GU178))/GS$6-1,"N/A")</f>
        <v>-9.9639850075987635E-3</v>
      </c>
      <c r="GW178" s="374">
        <v>0.3</v>
      </c>
    </row>
    <row r="179" spans="1:205" x14ac:dyDescent="0.25">
      <c r="A179">
        <v>169</v>
      </c>
      <c r="B179" s="315">
        <f>'Price Data'!B173</f>
        <v>43343</v>
      </c>
      <c r="C179" s="200">
        <f t="shared" si="257"/>
        <v>22618.65468282541</v>
      </c>
      <c r="D179" s="200">
        <f t="shared" si="227"/>
        <v>0</v>
      </c>
      <c r="E179" s="200">
        <f t="shared" si="258"/>
        <v>6068.690436217893</v>
      </c>
      <c r="F179" s="200">
        <f t="shared" si="228"/>
        <v>0</v>
      </c>
      <c r="I179" s="315">
        <f t="shared" si="229"/>
        <v>43343</v>
      </c>
      <c r="J179" s="88">
        <f>VLOOKUP(I179,'Price Data'!$B$4:$AD$1048576,MATCH(N$4,'Price Data'!$B$2:$AE$2,0),FALSE)</f>
        <v>75.239999999999995</v>
      </c>
      <c r="K179" s="5">
        <f t="shared" si="225"/>
        <v>75.239999999999995</v>
      </c>
      <c r="M179" s="212">
        <f>IF(K179&gt;0,(K179+SUM(L$11:L179))/J$6-1,"N/A")</f>
        <v>0.13159873665212807</v>
      </c>
      <c r="N179" s="344">
        <f>IF(VLOOKUP(N$4,Transactions!$C$5:$M$23,7,FALSE)&gt;I179,0,IF(IFERROR(VLOOKUP(N$4,Transactions!$C$39:$N$42,8,FALSE),0)&gt;I179,VLOOKUP(N$4,Transactions!$C$5:$M$23,5,FALSE),VLOOKUP(N$4,Transactions!$C$5:$M$23,5,FALSE)-IFERROR(VLOOKUP(N$4,Transactions!$C$39:$N$42,5,FALSE),0)))</f>
        <v>10</v>
      </c>
      <c r="P179" s="315">
        <f t="shared" si="230"/>
        <v>43343</v>
      </c>
      <c r="Q179" s="88">
        <f>VLOOKUP(P179,'Price Data'!$B$4:$AD$1048576,MATCH(U$4,'Price Data'!$B$2:$AE$2,0),FALSE)</f>
        <v>59.27</v>
      </c>
      <c r="R179" s="5">
        <f t="shared" si="259"/>
        <v>59.27</v>
      </c>
      <c r="T179" s="212">
        <f>IF(R179&gt;0,(R179+SUM(S$11:S179))/Q$6-1,"N/A")</f>
        <v>4.9339207048458178E-2</v>
      </c>
      <c r="U179" s="344">
        <f>IF(VLOOKUP(U$4,Transactions!$C$5:$M$23,7,FALSE)&gt;P179,0,IF(IFERROR(VLOOKUP(U$4,Transactions!$C$39:$N$42,8,FALSE),0)&gt;P179,VLOOKUP(U$4,Transactions!$C$5:$M$23,5,FALSE),VLOOKUP(U$4,Transactions!$C$5:$M$23,5,FALSE)-IFERROR(VLOOKUP(U$4,Transactions!$C$39:$N$42,5,FALSE),0)))</f>
        <v>20</v>
      </c>
      <c r="W179" s="315">
        <f t="shared" si="231"/>
        <v>43343</v>
      </c>
      <c r="X179" s="88">
        <f>VLOOKUP(W179,'Price Data'!$B$4:$AD$1048576,MATCH(AB$4,'Price Data'!$B$2:$AE$2,0),FALSE)</f>
        <v>112.02</v>
      </c>
      <c r="Y179" s="5">
        <f t="shared" si="260"/>
        <v>112.02</v>
      </c>
      <c r="Z179" s="79"/>
      <c r="AA179" s="212">
        <f>IF(Y179&gt;0,(Y179+SUM(Z$11:Z179))/X$6-1,"N/A")</f>
        <v>0.11953179248090473</v>
      </c>
      <c r="AB179" s="344">
        <f>IF(VLOOKUP(AB$4,Transactions!$C$5:$M$23,7,FALSE)&gt;W179,0,IF(IFERROR(VLOOKUP(AB$4,Transactions!$C$39:$N$42,8,FALSE),0)&gt;W179,VLOOKUP(AB$4,Transactions!$C$5:$M$23,5,FALSE),VLOOKUP(AB$4,Transactions!$C$5:$M$23,5,FALSE)-IFERROR(VLOOKUP(AB$4,Transactions!$C$39:$N$42,5,FALSE),0)))</f>
        <v>12</v>
      </c>
      <c r="AD179" s="315">
        <f t="shared" si="232"/>
        <v>43343</v>
      </c>
      <c r="AE179" s="88">
        <f>VLOOKUP(AD179,'Price Data'!$B$4:$AD$1048576,MATCH(AI$4,'Price Data'!$B$2:$AE$2,0),FALSE)</f>
        <v>62.81</v>
      </c>
      <c r="AF179" s="5">
        <f t="shared" si="261"/>
        <v>62.81</v>
      </c>
      <c r="AG179" s="79"/>
      <c r="AH179" s="212">
        <f>IF(AF179&gt;0,(AF179+SUM(AG$11:AG179))/AE$6-1,"N/A")</f>
        <v>-0.13464966406142886</v>
      </c>
      <c r="AI179" s="344">
        <f>IF(VLOOKUP(AI$4,Transactions!$C$5:$M$23,7,FALSE)&gt;AD179,0,IF(IFERROR(VLOOKUP(AI$4,Transactions!$C$39:$N$42,8,FALSE),0)&gt;AD179,VLOOKUP(AI$4,Transactions!$C$5:$M$23,5,FALSE),VLOOKUP(AI$4,Transactions!$C$5:$M$23,5,FALSE)-IFERROR(VLOOKUP(AI$4,Transactions!$C$39:$N$42,5,FALSE),0)))</f>
        <v>16</v>
      </c>
      <c r="AK179" s="315">
        <f t="shared" si="233"/>
        <v>43343</v>
      </c>
      <c r="AL179" s="88">
        <f>VLOOKUP(AK179,'Price Data'!$B$4:$AD$1048576,MATCH(AP$4,'Price Data'!$B$2:$AE$2,0),FALSE)</f>
        <v>560</v>
      </c>
      <c r="AM179" s="5">
        <f t="shared" si="262"/>
        <v>560</v>
      </c>
      <c r="AN179" s="79"/>
      <c r="AO179" s="212">
        <f>IF(AM179&gt;0,(AM179+SUM(AN$11:AN179))/AL$6-1,"N/A")</f>
        <v>0.34337667322362408</v>
      </c>
      <c r="AP179" s="344">
        <f>IF(VLOOKUP(AP$4,Transactions!$C$5:$M$23,7,FALSE)&gt;AK179,0,IF(IFERROR(VLOOKUP(AP$4,Transactions!$C$39:$N$42,8,FALSE),0)&gt;AK179,VLOOKUP(AP$4,Transactions!$C$5:$M$23,5,FALSE),VLOOKUP(AP$4,Transactions!$C$5:$M$23,5,FALSE)-IFERROR(VLOOKUP(AP$4,Transactions!$C$39:$N$42,5,FALSE),0)))</f>
        <v>3</v>
      </c>
      <c r="AR179" s="315">
        <f t="shared" si="234"/>
        <v>43343</v>
      </c>
      <c r="AS179" s="88">
        <f>VLOOKUP(AR179,'Price Data'!$B$4:$AD$1048576,MATCH(AW$4,'Price Data'!$B$2:$AE$2,0),FALSE)</f>
        <v>95.98</v>
      </c>
      <c r="AT179" s="5">
        <f t="shared" si="263"/>
        <v>95.98</v>
      </c>
      <c r="AU179" s="79"/>
      <c r="AV179" s="212">
        <f>IF(AT179&gt;0,(AT179+SUM(AU$11:AU179))/AS$6-1,"N/A")</f>
        <v>3.270042194092837E-2</v>
      </c>
      <c r="AW179" s="344">
        <f>IF(VLOOKUP(AW$4,Transactions!$C$5:$M$23,7,FALSE)&gt;AR179,0,IF(IFERROR(VLOOKUP(AW$4,Transactions!$C$39:$N$42,8,FALSE),0)&gt;AR179,VLOOKUP(AW$4,Transactions!$C$5:$M$23,5,FALSE),VLOOKUP(AW$4,Transactions!$C$5:$M$23,5,FALSE)-IFERROR(VLOOKUP(AW$4,Transactions!$C$39:$N$42,5,FALSE),0)))</f>
        <v>10</v>
      </c>
      <c r="AY179" s="315">
        <f t="shared" si="235"/>
        <v>43343</v>
      </c>
      <c r="AZ179" s="88">
        <f>VLOOKUP(AY179,'Price Data'!$B$4:$AD$1048576,MATCH(BD$4,'Price Data'!$B$2:$AE$2,0),FALSE)</f>
        <v>152.68</v>
      </c>
      <c r="BA179" s="5">
        <f t="shared" si="264"/>
        <v>152.68</v>
      </c>
      <c r="BB179" s="79"/>
      <c r="BC179" s="212">
        <f>IF(BA179&gt;0,(BA179+SUM(BB$11:BB179))/AZ$6-1,"N/A")</f>
        <v>0.3173425366695426</v>
      </c>
      <c r="BD179" s="344">
        <f>IF(VLOOKUP(BD$4,Transactions!$C$5:$M$23,7,FALSE)&gt;AY179,0,IF(IFERROR(VLOOKUP(BD$4,Transactions!$C$39:$N$42,8,FALSE),0)&gt;AY179,VLOOKUP(BD$4,Transactions!$C$5:$M$23,5,FALSE),VLOOKUP(BD$4,Transactions!$C$5:$M$23,5,FALSE)-IFERROR(VLOOKUP(BD$4,Transactions!$C$39:$N$42,5,FALSE),0)))</f>
        <v>9</v>
      </c>
      <c r="BF179" s="315">
        <f t="shared" si="236"/>
        <v>43343</v>
      </c>
      <c r="BG179" s="88">
        <f>VLOOKUP(BF179,'Price Data'!$B$4:$AD$1048576,MATCH(BK$4,'Price Data'!$B$2:$AE$2,0),FALSE)</f>
        <v>60.55</v>
      </c>
      <c r="BH179" s="5">
        <f t="shared" si="265"/>
        <v>60.55</v>
      </c>
      <c r="BI179" s="79"/>
      <c r="BJ179" s="212">
        <f>IF(BH179&gt;0,(BH179+SUM(BI$11:BI179))/BG$6-1,"N/A")</f>
        <v>7.6697127937337406E-3</v>
      </c>
      <c r="BK179" s="344">
        <f>IF(VLOOKUP(BK$4,Transactions!$C$5:$M$23,7,FALSE)&gt;BF179,0,IF(IFERROR(VLOOKUP(BK$4,Transactions!$C$39:$N$42,8,FALSE),0)&gt;BF179,VLOOKUP(BK$4,Transactions!$C$5:$M$23,5,FALSE),VLOOKUP(BK$4,Transactions!$C$5:$M$23,5,FALSE)-IFERROR(VLOOKUP(BK$4,Transactions!$C$39:$N$42,5,FALSE),0)))</f>
        <v>10</v>
      </c>
      <c r="BM179" s="315">
        <f t="shared" si="237"/>
        <v>43343</v>
      </c>
      <c r="BN179" s="88">
        <f>VLOOKUP(BM179,'Price Data'!$B$4:$AD$1048576,MATCH(BR$4,'Price Data'!$B$2:$AE$2,0),FALSE)</f>
        <v>43.02</v>
      </c>
      <c r="BO179" s="5">
        <f t="shared" si="266"/>
        <v>43.02</v>
      </c>
      <c r="BP179" s="79"/>
      <c r="BQ179" s="212">
        <f>IF(BO179&gt;0,(BO179+SUM(BP$11:BP179))/BN$6-1,"N/A")</f>
        <v>-0.15258215962441313</v>
      </c>
      <c r="BR179" s="344">
        <f>IF(VLOOKUP(BR$4,Transactions!$C$5:$M$23,7,FALSE)&gt;BM179,0,IF(IFERROR(VLOOKUP(BR$4,Transactions!$C$39:$N$42,8,FALSE),0)&gt;BM179,VLOOKUP(BR$4,Transactions!$C$5:$M$23,5,FALSE),VLOOKUP(BR$4,Transactions!$C$5:$M$23,5,FALSE)-IFERROR(VLOOKUP(BR$4,Transactions!$C$39:$N$42,5,FALSE),0)))</f>
        <v>12</v>
      </c>
      <c r="BT179" s="315">
        <f t="shared" si="238"/>
        <v>43343</v>
      </c>
      <c r="BU179" s="88">
        <f>VLOOKUP(BT179,'Price Data'!$B$4:$AD$1048576,MATCH(BY$4,'Price Data'!$B$2:$AE$2,0),FALSE)</f>
        <v>99.31</v>
      </c>
      <c r="BV179" s="5">
        <f t="shared" si="267"/>
        <v>99.31</v>
      </c>
      <c r="BW179" s="79"/>
      <c r="BX179" s="212">
        <f>IF(BV179&gt;0,(BV179+SUM(BW$11:BW179))/BU$6-1,"N/A")</f>
        <v>0.10584222686764222</v>
      </c>
      <c r="BY179" s="344">
        <f>IF(VLOOKUP(BY$4,Transactions!$C$5:$M$23,7,FALSE)&gt;BT179,0,IF(IFERROR(VLOOKUP(BY$4,Transactions!$C$39:$N$42,8,FALSE),0)&gt;BT179,VLOOKUP(BY$4,Transactions!$C$5:$M$23,5,FALSE),VLOOKUP(BY$4,Transactions!$C$5:$M$23,5,FALSE)-IFERROR(VLOOKUP(BY$4,Transactions!$C$39:$N$42,5,FALSE),0)))</f>
        <v>11</v>
      </c>
      <c r="CA179" s="315">
        <f t="shared" si="239"/>
        <v>43343</v>
      </c>
      <c r="CB179" s="88">
        <f>VLOOKUP(CA179,'Price Data'!$B$4:$AD$1048576,MATCH(CF$4,'Price Data'!$B$2:$AE$2,0),FALSE)</f>
        <v>208.2</v>
      </c>
      <c r="CC179" s="5">
        <f t="shared" si="268"/>
        <v>208.2</v>
      </c>
      <c r="CD179" s="79"/>
      <c r="CE179" s="212">
        <f>IF(CC179&gt;0,(CC179+SUM(CD$11:CD179))/CB$6-1,"N/A")</f>
        <v>-8.36067725423284E-2</v>
      </c>
      <c r="CF179" s="344">
        <f>IF(VLOOKUP(CF$4,Transactions!$C$5:$M$23,7,FALSE)&gt;CA179,0,IF(IFERROR(VLOOKUP(CF$4,Transactions!$C$39:$N$42,8,FALSE),0)&gt;CA179,VLOOKUP(CF$4,Transactions!$C$5:$M$23,5,FALSE),VLOOKUP(CF$4,Transactions!$C$5:$M$23,5,FALSE)-IFERROR(VLOOKUP(CF$4,Transactions!$C$39:$N$42,5,FALSE),0)))</f>
        <v>6</v>
      </c>
      <c r="CH179" s="315">
        <f t="shared" si="240"/>
        <v>43343</v>
      </c>
      <c r="CI179" s="88">
        <f>VLOOKUP(CH179,'Price Data'!$B$4:$AD$1048576,MATCH(CM$4,'Price Data'!$B$2:$AE$2,0),FALSE)</f>
        <v>92.33</v>
      </c>
      <c r="CJ179" s="5">
        <f t="shared" si="269"/>
        <v>92.33</v>
      </c>
      <c r="CK179" s="79"/>
      <c r="CL179" s="212">
        <f>IF(CJ179&gt;0,(CJ179+SUM(CK$11:CK179))/CI$6-1,"N/A")</f>
        <v>0.25414289595218675</v>
      </c>
      <c r="CM179" s="344">
        <f>IF(VLOOKUP(CM$4,Transactions!$C$5:$M$23,7,FALSE)&gt;CH179,0,IF(IFERROR(VLOOKUP(CM$4,Transactions!$C$39:$N$42,8,FALSE),0)&gt;CH179,VLOOKUP(CM$4,Transactions!$C$5:$M$23,5,FALSE),VLOOKUP(CM$4,Transactions!$C$5:$M$23,5,FALSE)-IFERROR(VLOOKUP(CM$4,Transactions!$C$39:$N$42,5,FALSE),0)))</f>
        <v>19</v>
      </c>
      <c r="CO179" s="315">
        <f t="shared" si="241"/>
        <v>43343</v>
      </c>
      <c r="CP179" s="88">
        <f>VLOOKUP(CO179,'Price Data'!$B$4:$AD$1048576,MATCH(CT$4,'Price Data'!$B$2:$AE$2,0),FALSE)</f>
        <v>149.87</v>
      </c>
      <c r="CQ179" s="5">
        <f t="shared" si="270"/>
        <v>149.87</v>
      </c>
      <c r="CR179" s="79"/>
      <c r="CS179" s="212">
        <f>IF(CQ179&gt;0,(CQ179+SUM(CR$11:CR179))/CP$6-1,"N/A")</f>
        <v>0.3391776432894269</v>
      </c>
      <c r="CT179" s="344">
        <f>IF(VLOOKUP(CT$4,Transactions!$C$5:$M$23,7,FALSE)&gt;CO179,0,IF(IFERROR(VLOOKUP(CT$4,Transactions!$C$39:$N$42,8,FALSE),0)&gt;CO179,VLOOKUP(CT$4,Transactions!$C$5:$M$23,5,FALSE),VLOOKUP(CT$4,Transactions!$C$5:$M$23,5,FALSE)-IFERROR(VLOOKUP(CT$4,Transactions!$C$39:$N$42,5,FALSE),0)))</f>
        <v>7</v>
      </c>
      <c r="CV179" s="315">
        <f t="shared" si="242"/>
        <v>43343</v>
      </c>
      <c r="CW179" s="88">
        <f>VLOOKUP(CV179,'Price Data'!$B$4:$AD$1048576,MATCH(DA$4,'Price Data'!$B$2:$AE$2,0),FALSE)</f>
        <v>207.47</v>
      </c>
      <c r="CX179" s="5">
        <f t="shared" si="271"/>
        <v>207.47</v>
      </c>
      <c r="CY179" s="79"/>
      <c r="CZ179" s="212">
        <f>IF(CX179&gt;0,(CX179+SUM(CY$11:CY179))/CW$6-1,"N/A")</f>
        <v>0.10744776992185412</v>
      </c>
      <c r="DA179" s="344">
        <f>IF(VLOOKUP(DA$4,Transactions!$C$5:$M$23,7,FALSE)&gt;CV179,0,IF(IFERROR(VLOOKUP(DA$4,Transactions!$C$39:$N$42,8,FALSE),0)&gt;CV179,VLOOKUP(DA$4,Transactions!$C$5:$M$23,5,FALSE),VLOOKUP(DA$4,Transactions!$C$5:$M$23,5,FALSE)-IFERROR(VLOOKUP(DA$4,Transactions!$C$39:$N$42,5,FALSE),0)))</f>
        <v>9.4038062835574934</v>
      </c>
      <c r="DC179" s="315">
        <f t="shared" si="243"/>
        <v>43343</v>
      </c>
      <c r="DD179" s="88">
        <f>VLOOKUP(DC179,'Price Data'!$B$4:$AD$1048576,MATCH(DH$4,'Price Data'!$B$2:$AE$2,0),FALSE)</f>
        <v>172.78</v>
      </c>
      <c r="DE179" s="5">
        <f t="shared" si="272"/>
        <v>172.78</v>
      </c>
      <c r="DF179" s="79"/>
      <c r="DG179" s="212">
        <f>IF(DE179&gt;0,(DE179+SUM(DF$11:DF179))/DD$6-1,"N/A")</f>
        <v>0.10046785104634259</v>
      </c>
      <c r="DH179" s="344">
        <f>IF(VLOOKUP(DH$4,Transactions!$C$5:$M$23,7,FALSE)&gt;DC179,0,IF(IFERROR(VLOOKUP(DH$4,Transactions!$C$39:$N$42,8,FALSE),0)&gt;DC179,VLOOKUP(DH$4,Transactions!$C$5:$M$23,5,FALSE),VLOOKUP(DH$4,Transactions!$C$5:$M$23,5,FALSE)-IFERROR(VLOOKUP(DH$4,Transactions!$C$39:$N$42,5,FALSE),0)))</f>
        <v>17.508490526540918</v>
      </c>
      <c r="DJ179" s="315">
        <f t="shared" si="244"/>
        <v>43343</v>
      </c>
      <c r="DK179" s="88">
        <f>VLOOKUP(DJ179,'Price Data'!$B$4:$AD$1048576,MATCH(DO$4,'Price Data'!$B$2:$AE$2,0),FALSE)</f>
        <v>243.95</v>
      </c>
      <c r="DL179" s="5">
        <f t="shared" si="273"/>
        <v>243.95</v>
      </c>
      <c r="DN179" s="212">
        <f>IF(DL179&gt;0,(DL179+SUM(DM$11:DM179))/DK$6-1,"N/A")</f>
        <v>-1.7595895627079305E-2</v>
      </c>
      <c r="DO179" s="344">
        <f>IF(VLOOKUP(DO$4,Transactions!$C$5:$M$23,7,FALSE)&gt;DJ179,0,IF(IFERROR(VLOOKUP(DO$4,Transactions!$C$39:$N$42,8,FALSE),0)&gt;DJ179,VLOOKUP(DO$4,Transactions!$C$5:$M$23,5,FALSE),VLOOKUP(DO$4,Transactions!$C$5:$M$23,5,FALSE)-IFERROR(VLOOKUP(DO$4,Transactions!$C$39:$N$42,5,FALSE),0)))</f>
        <v>8</v>
      </c>
      <c r="DQ179" s="315">
        <f t="shared" si="245"/>
        <v>43343</v>
      </c>
      <c r="DR179" s="88">
        <f>VLOOKUP(DQ179,'Price Data'!$B$4:$AD$1048576,MATCH(DV$4,'Price Data'!$B$2:$AE$2,0),FALSE)</f>
        <v>112.33</v>
      </c>
      <c r="DS179" s="5">
        <f t="shared" si="274"/>
        <v>112.33</v>
      </c>
      <c r="DT179" s="79"/>
      <c r="DU179" s="212">
        <f>IF(DS179&gt;0,(DS179+SUM(DT$11:DT179))/DR$6-1,"N/A")</f>
        <v>0.32300678045358899</v>
      </c>
      <c r="DV179" s="344">
        <f>IF(VLOOKUP(DV$4,Transactions!$C$5:$M$23,7,FALSE)&gt;DQ179,0,IF(IFERROR(VLOOKUP(DV$4,Transactions!$C$39:$N$42,8,FALSE),0)&gt;DQ179,VLOOKUP(DV$4,Transactions!$C$5:$M$23,5,FALSE),VLOOKUP(DV$4,Transactions!$C$5:$M$23,5,FALSE)-IFERROR(VLOOKUP(DV$4,Transactions!$C$39:$N$42,5,FALSE),0)))</f>
        <v>10</v>
      </c>
      <c r="DX179" s="315">
        <f t="shared" si="246"/>
        <v>43343</v>
      </c>
      <c r="DY179" s="88">
        <f>VLOOKUP(DX179,'Price Data'!$B$4:$AD$1048576,MATCH(EC$4,'Price Data'!$B$2:$AE$2,0),FALSE)</f>
        <v>82.2</v>
      </c>
      <c r="DZ179" s="5">
        <f t="shared" si="275"/>
        <v>0</v>
      </c>
      <c r="EA179" s="79"/>
      <c r="EB179" s="212" t="str">
        <f>IF(DZ179&gt;0,(DZ179+SUM(EA$11:EA179))/DY$6-1,"N/A")</f>
        <v>N/A</v>
      </c>
      <c r="EC179" s="344">
        <f>IF(VLOOKUP(EC$4,Transactions!$C$5:$M$23,7,FALSE)&gt;DX179,0,IF(IFERROR(VLOOKUP(EC$4,Transactions!$C$39:$N$42,8,FALSE),0)&gt;DX179,VLOOKUP(EC$4,Transactions!$C$5:$M$23,5,FALSE),VLOOKUP(EC$4,Transactions!$C$5:$M$23,5,FALSE)-IFERROR(VLOOKUP(EC$4,Transactions!$C$39:$N$42,5,FALSE),0)))</f>
        <v>0</v>
      </c>
      <c r="EF179" s="315">
        <f t="shared" si="247"/>
        <v>43343</v>
      </c>
      <c r="EG179" s="88">
        <f>VLOOKUP(EF179,'Price Data'!$B$4:$AD$1048576,MATCH(EK$4,'Price Data'!$B$2:$AE$2,0),FALSE)</f>
        <v>10.77</v>
      </c>
      <c r="EH179" s="5">
        <f t="shared" si="276"/>
        <v>10.77</v>
      </c>
      <c r="EI179" s="79"/>
      <c r="EJ179" s="212">
        <f>IF(EH179&gt;0,(EH179+SUM(EI$11:EI179))/EG$6-1,"N/A")</f>
        <v>5.3903345724906071E-3</v>
      </c>
      <c r="EK179" s="344">
        <f>IF(VLOOKUP(EK$4,Transactions!$C$26:$M$34,7,FALSE)&gt;EF179,0,IF(IFERROR(VLOOKUP(EK$4,Transactions!$C$45:$N216,8,FALSE),0)&gt;EF179,VLOOKUP(EK$4,Transactions!$C$26:$M$34,5,FALSE),VLOOKUP(EK$4,Transactions!$C$26:$M$34,5,FALSE)-IFERROR(VLOOKUP(EK$4,Transactions!$C$45:$N$47,5,FALSE),0)))</f>
        <v>181.2267657992565</v>
      </c>
      <c r="EM179" s="315">
        <f t="shared" si="248"/>
        <v>43343</v>
      </c>
      <c r="EN179" s="88">
        <f>VLOOKUP(EM179,'Price Data'!$B$4:$AD$1048576,MATCH(ER$4,'Price Data'!$B$2:$AE$2,0),FALSE)</f>
        <v>86.36</v>
      </c>
      <c r="EO179" s="5">
        <f t="shared" si="277"/>
        <v>86.36</v>
      </c>
      <c r="EP179" s="79"/>
      <c r="EQ179" s="212">
        <f>IF(EO179&gt;0,(EO179+SUM(EP$11:EP179))/EN$6-1,"N/A")</f>
        <v>1.4714645885858246E-2</v>
      </c>
      <c r="ER179" s="344">
        <f>IF(VLOOKUP(ER$4,Transactions!$C$26:$M$34,7,FALSE)&gt;EM179,0,IF(IFERROR(VLOOKUP(ER$4,Transactions!$C$45:$N216,8,FALSE),0)&gt;EM179,VLOOKUP(ER$4,Transactions!$C$26:$M$34,5,FALSE),VLOOKUP(ER$4,Transactions!$C$26:$M$34,5,FALSE)-IFERROR(VLOOKUP(ER$4,Transactions!$C$45:$N$47,5,FALSE),0)))</f>
        <v>0</v>
      </c>
      <c r="ET179" s="315">
        <f t="shared" si="249"/>
        <v>43343</v>
      </c>
      <c r="EU179" s="88">
        <f>VLOOKUP(ET179,'Price Data'!$B$4:$AD$1048576,MATCH(EY$4,'Price Data'!$B$2:$AE$2,0),FALSE)</f>
        <v>84.17</v>
      </c>
      <c r="EV179" s="5">
        <f t="shared" si="278"/>
        <v>84.17</v>
      </c>
      <c r="EW179" s="79"/>
      <c r="EX179" s="212">
        <f>IF(EV179&gt;0,(EV179+SUM(EW$11:EW179))/EU$6-1,"N/A")</f>
        <v>-2.0311248426593487E-2</v>
      </c>
      <c r="EY179" s="344">
        <f>IF(VLOOKUP(EY$4,Transactions!$C$26:$M$34,7,FALSE)&gt;ET179,0,IF(IFERROR(VLOOKUP(EY$4,Transactions!$C$45:$N216,8,FALSE),0)&gt;ET179,VLOOKUP(EY$4,Transactions!$C$26:$M$34,5,FALSE),VLOOKUP(EY$4,Transactions!$C$26:$M$34,5,FALSE)-IFERROR(VLOOKUP(EY$4,Transactions!$C$45:$N$47,5,FALSE),0)))</f>
        <v>12.608879734523402</v>
      </c>
      <c r="FA179" s="315">
        <f t="shared" si="250"/>
        <v>43343</v>
      </c>
      <c r="FB179" s="88">
        <f>VLOOKUP(FA179,'Price Data'!$B$4:$AD$1048576,MATCH(FF$4,'Price Data'!$B$2:$AE$2,0),FALSE)</f>
        <v>50.190100000000001</v>
      </c>
      <c r="FC179" s="5">
        <f t="shared" si="279"/>
        <v>50.190100000000001</v>
      </c>
      <c r="FD179" s="79"/>
      <c r="FE179" s="212">
        <f>IF(FC179&gt;0,(FC179+SUM(FD$11:FD179))/FB$6-1,"N/A")</f>
        <v>-8.0144333918471533E-3</v>
      </c>
      <c r="FF179" s="344">
        <f>IF(VLOOKUP(FF$4,Transactions!$C$26:$M$34,7,FALSE)&gt;FA179,0,IF(IFERROR(VLOOKUP(FF$4,Transactions!$C$45:$N216,8,FALSE),0)&gt;FA179,VLOOKUP(FF$4,Transactions!$C$26:$M$34,5,FALSE),VLOOKUP(FF$4,Transactions!$C$26:$M$34,5,FALSE)-IFERROR(VLOOKUP(FF$4,Transactions!$C$45:$N$47,5,FALSE),0)))</f>
        <v>20.356738833625901</v>
      </c>
      <c r="FH179" s="315">
        <f t="shared" si="251"/>
        <v>43343</v>
      </c>
      <c r="FI179" s="88">
        <f>VLOOKUP(FH179,'Price Data'!$B$4:$AD$1048576,MATCH(FM$4,'Price Data'!$B$2:$AE$2,0),FALSE)</f>
        <v>24.1</v>
      </c>
      <c r="FJ179" s="5">
        <f t="shared" si="280"/>
        <v>24.1</v>
      </c>
      <c r="FK179" s="79"/>
      <c r="FL179" s="212">
        <f>IF(FJ179&gt;0,(FJ179+SUM(FK$11:FK179))/FI$6-1,"N/A")</f>
        <v>3.0800821355236874E-3</v>
      </c>
      <c r="FM179" s="344">
        <f>IF(VLOOKUP(FM$4,Transactions!$C$26:$M$34,7,FALSE)&gt;FH179,0,IF(IFERROR(VLOOKUP(FM$4,Transactions!$C$45:$N216,8,FALSE),0)&gt;FH179,VLOOKUP(FM$4,Transactions!$C$26:$M$34,5,FALSE),VLOOKUP(FM$4,Transactions!$C$26:$M$34,5,FALSE)-IFERROR(VLOOKUP(FM$4,Transactions!$C$45:$N$47,5,FALSE),0)))</f>
        <v>64.516221765913755</v>
      </c>
      <c r="FO179" s="315">
        <f t="shared" si="252"/>
        <v>43343</v>
      </c>
      <c r="FP179" s="88">
        <f>VLOOKUP(FO179,'Price Data'!$B$4:$AD$1048576,MATCH(FT$4,'Price Data'!$B$2:$AE$2,0),FALSE)</f>
        <v>102.61</v>
      </c>
      <c r="FQ179" s="5">
        <f t="shared" si="281"/>
        <v>102.61</v>
      </c>
      <c r="FR179" s="79"/>
      <c r="FS179" s="212">
        <f>IF(FQ179&gt;0,(FQ179+SUM(FR$11:FR179))/FP$6-1,"N/A")</f>
        <v>-1.7760727479397609E-2</v>
      </c>
      <c r="FT179" s="344">
        <f>IF(VLOOKUP(FT$4,Transactions!$C$26:$M$34,7,FALSE)&gt;FO179,0,IF(IFERROR(VLOOKUP(FT$4,Transactions!$C$45:$N216,8,FALSE),0)&gt;FO179,VLOOKUP(FT$4,Transactions!$C$26:$M$34,5,FALSE),VLOOKUP(FT$4,Transactions!$C$26:$M$34,5,FALSE)-IFERROR(VLOOKUP(FT$4,Transactions!$C$45:$N$47,5,FALSE),0)))</f>
        <v>4.6685611442644692</v>
      </c>
      <c r="FV179" s="315">
        <f t="shared" si="253"/>
        <v>43343</v>
      </c>
      <c r="FW179" s="88">
        <f>VLOOKUP(FV179,'Price Data'!$B$4:$AD$1048576,MATCH(GA$4,'Price Data'!$B$2:$AE$2,0),FALSE)</f>
        <v>106.1</v>
      </c>
      <c r="FX179" s="5">
        <f t="shared" si="282"/>
        <v>0</v>
      </c>
      <c r="FY179" s="79"/>
      <c r="FZ179" s="212" t="str">
        <f>IF(FX179&gt;0,(FX179+SUM(FY$11:FY179))/FW$6-1,"N/A")</f>
        <v>N/A</v>
      </c>
      <c r="GA179" s="344">
        <f>IF(VLOOKUP(GA$4,Transactions!$C$26:$M$34,7,FALSE)&gt;FV179,0,IF(IFERROR(VLOOKUP(GA$4,Transactions!$C$45:$N216,8,FALSE),0)&gt;FV179,VLOOKUP(GA$4,Transactions!$C$26:$M$34,5,FALSE),VLOOKUP(GA$4,Transactions!$C$26:$M$34,5,FALSE)-IFERROR(VLOOKUP(GA$4,Transactions!$C$45:$N$47,5,FALSE),0)))</f>
        <v>0</v>
      </c>
      <c r="GD179" s="315">
        <f t="shared" si="254"/>
        <v>43343</v>
      </c>
      <c r="GE179" s="88">
        <f>VLOOKUP(GD179,'Price Data'!$B$4:$AD$1048576,MATCH(GI$4,'Price Data'!$B$2:$AE$2,0),FALSE)</f>
        <v>1726.0909999999999</v>
      </c>
      <c r="GF179" s="5">
        <f t="shared" si="283"/>
        <v>1726.0909999999999</v>
      </c>
      <c r="GH179" s="212">
        <f>IF(GF179&gt;0,(GF179+SUM(GG$11:GG179))/GE$6-1,"N/A")</f>
        <v>9.0550743317096005E-2</v>
      </c>
      <c r="GI179" s="374">
        <v>0.5</v>
      </c>
      <c r="GK179" s="315">
        <f t="shared" si="255"/>
        <v>43343</v>
      </c>
      <c r="GL179" s="88">
        <f>VLOOKUP(GK179,'Price Data'!$B$4:$AD$1048576,MATCH(GP$4,'Price Data'!$B$2:$AE$2,0),FALSE)</f>
        <v>2175.5</v>
      </c>
      <c r="GM179" s="5">
        <f t="shared" si="226"/>
        <v>2175.5</v>
      </c>
      <c r="GN179" s="79"/>
      <c r="GO179" s="212">
        <f>IF(GM179&gt;0,(GM179+SUM(GN$11:GN179))/GL$6-1,"N/A")</f>
        <v>3.4253250612089836E-2</v>
      </c>
      <c r="GP179" s="374">
        <v>0.2</v>
      </c>
      <c r="GR179" s="315">
        <f t="shared" si="256"/>
        <v>43343</v>
      </c>
      <c r="GS179" s="88">
        <f>VLOOKUP(GR179,'Price Data'!$B$4:$AD$1048576,MATCH(GW$4,'Price Data'!$B$2:$AE$2,0),FALSE)</f>
        <v>2026.72</v>
      </c>
      <c r="GT179" s="5">
        <f t="shared" si="284"/>
        <v>2026.72</v>
      </c>
      <c r="GV179" s="212">
        <f>IF(GT179&gt;0,(GT179+SUM(GU$11:GU179))/GS$6-1,"N/A")</f>
        <v>-9.6023690730414613E-3</v>
      </c>
      <c r="GW179" s="374">
        <v>0.3</v>
      </c>
    </row>
    <row r="180" spans="1:205" x14ac:dyDescent="0.25">
      <c r="A180">
        <v>170</v>
      </c>
      <c r="B180" s="315">
        <f>'Price Data'!B174</f>
        <v>0</v>
      </c>
      <c r="C180" s="200">
        <f t="shared" si="257"/>
        <v>0</v>
      </c>
      <c r="D180" s="200">
        <f t="shared" si="227"/>
        <v>0</v>
      </c>
      <c r="E180" s="200">
        <f t="shared" si="258"/>
        <v>0</v>
      </c>
      <c r="F180" s="200">
        <f t="shared" si="228"/>
        <v>0</v>
      </c>
      <c r="I180" s="315">
        <f t="shared" si="229"/>
        <v>0</v>
      </c>
      <c r="J180" s="88">
        <f>VLOOKUP(I180,'Price Data'!$B$4:$AD$1048576,MATCH(N$4,'Price Data'!$B$2:$AE$2,0),FALSE)</f>
        <v>0</v>
      </c>
      <c r="K180" s="5">
        <f t="shared" si="225"/>
        <v>0</v>
      </c>
      <c r="M180" s="212" t="str">
        <f>IF(K180&gt;0,(K180+SUM(L$11:L180))/J$6-1,"N/A")</f>
        <v>N/A</v>
      </c>
      <c r="N180" s="344">
        <f>IF(VLOOKUP(N$4,Transactions!$C$5:$M$23,7,FALSE)&gt;I180,0,IF(IFERROR(VLOOKUP(N$4,Transactions!$C$39:$N$42,8,FALSE),0)&gt;I180,VLOOKUP(N$4,Transactions!$C$5:$M$23,5,FALSE),VLOOKUP(N$4,Transactions!$C$5:$M$23,5,FALSE)-IFERROR(VLOOKUP(N$4,Transactions!$C$39:$N$42,5,FALSE),0)))</f>
        <v>0</v>
      </c>
      <c r="P180" s="315">
        <f t="shared" si="230"/>
        <v>0</v>
      </c>
      <c r="Q180" s="88">
        <f>VLOOKUP(P180,'Price Data'!$B$4:$AD$1048576,MATCH(U$4,'Price Data'!$B$2:$AE$2,0),FALSE)</f>
        <v>0</v>
      </c>
      <c r="R180" s="5">
        <f t="shared" si="259"/>
        <v>0</v>
      </c>
      <c r="T180" s="212" t="str">
        <f>IF(R180&gt;0,(R180+SUM(S$11:S180))/Q$6-1,"N/A")</f>
        <v>N/A</v>
      </c>
      <c r="U180" s="344">
        <f>IF(VLOOKUP(U$4,Transactions!$C$5:$M$23,7,FALSE)&gt;P180,0,IF(IFERROR(VLOOKUP(U$4,Transactions!$C$39:$N$42,8,FALSE),0)&gt;P180,VLOOKUP(U$4,Transactions!$C$5:$M$23,5,FALSE),VLOOKUP(U$4,Transactions!$C$5:$M$23,5,FALSE)-IFERROR(VLOOKUP(U$4,Transactions!$C$39:$N$42,5,FALSE),0)))</f>
        <v>0</v>
      </c>
      <c r="W180" s="315">
        <f t="shared" si="231"/>
        <v>0</v>
      </c>
      <c r="X180" s="88">
        <f>VLOOKUP(W180,'Price Data'!$B$4:$AD$1048576,MATCH(AB$4,'Price Data'!$B$2:$AE$2,0),FALSE)</f>
        <v>0</v>
      </c>
      <c r="Y180" s="5">
        <f t="shared" si="260"/>
        <v>0</v>
      </c>
      <c r="Z180" s="79"/>
      <c r="AA180" s="212" t="str">
        <f>IF(Y180&gt;0,(Y180+SUM(Z$11:Z180))/X$6-1,"N/A")</f>
        <v>N/A</v>
      </c>
      <c r="AB180" s="344">
        <f>IF(VLOOKUP(AB$4,Transactions!$C$5:$M$23,7,FALSE)&gt;W180,0,IF(IFERROR(VLOOKUP(AB$4,Transactions!$C$39:$N$42,8,FALSE),0)&gt;W180,VLOOKUP(AB$4,Transactions!$C$5:$M$23,5,FALSE),VLOOKUP(AB$4,Transactions!$C$5:$M$23,5,FALSE)-IFERROR(VLOOKUP(AB$4,Transactions!$C$39:$N$42,5,FALSE),0)))</f>
        <v>0</v>
      </c>
      <c r="AD180" s="315">
        <f t="shared" si="232"/>
        <v>0</v>
      </c>
      <c r="AE180" s="88">
        <f>VLOOKUP(AD180,'Price Data'!$B$4:$AD$1048576,MATCH(AI$4,'Price Data'!$B$2:$AE$2,0),FALSE)</f>
        <v>0</v>
      </c>
      <c r="AF180" s="5">
        <f t="shared" si="261"/>
        <v>0</v>
      </c>
      <c r="AG180" s="79"/>
      <c r="AH180" s="212" t="str">
        <f>IF(AF180&gt;0,(AF180+SUM(AG$11:AG180))/AE$6-1,"N/A")</f>
        <v>N/A</v>
      </c>
      <c r="AI180" s="344">
        <f>IF(VLOOKUP(AI$4,Transactions!$C$5:$M$23,7,FALSE)&gt;AD180,0,IF(IFERROR(VLOOKUP(AI$4,Transactions!$C$39:$N$42,8,FALSE),0)&gt;AD180,VLOOKUP(AI$4,Transactions!$C$5:$M$23,5,FALSE),VLOOKUP(AI$4,Transactions!$C$5:$M$23,5,FALSE)-IFERROR(VLOOKUP(AI$4,Transactions!$C$39:$N$42,5,FALSE),0)))</f>
        <v>0</v>
      </c>
      <c r="AK180" s="315">
        <f t="shared" si="233"/>
        <v>0</v>
      </c>
      <c r="AL180" s="88">
        <f>VLOOKUP(AK180,'Price Data'!$B$4:$AD$1048576,MATCH(AP$4,'Price Data'!$B$2:$AE$2,0),FALSE)</f>
        <v>0</v>
      </c>
      <c r="AM180" s="5">
        <f t="shared" si="262"/>
        <v>0</v>
      </c>
      <c r="AN180" s="79"/>
      <c r="AO180" s="212" t="str">
        <f>IF(AM180&gt;0,(AM180+SUM(AN$11:AN180))/AL$6-1,"N/A")</f>
        <v>N/A</v>
      </c>
      <c r="AP180" s="344">
        <f>IF(VLOOKUP(AP$4,Transactions!$C$5:$M$23,7,FALSE)&gt;AK180,0,IF(IFERROR(VLOOKUP(AP$4,Transactions!$C$39:$N$42,8,FALSE),0)&gt;AK180,VLOOKUP(AP$4,Transactions!$C$5:$M$23,5,FALSE),VLOOKUP(AP$4,Transactions!$C$5:$M$23,5,FALSE)-IFERROR(VLOOKUP(AP$4,Transactions!$C$39:$N$42,5,FALSE),0)))</f>
        <v>0</v>
      </c>
      <c r="AR180" s="315">
        <f t="shared" si="234"/>
        <v>0</v>
      </c>
      <c r="AS180" s="88">
        <f>VLOOKUP(AR180,'Price Data'!$B$4:$AD$1048576,MATCH(AW$4,'Price Data'!$B$2:$AE$2,0),FALSE)</f>
        <v>0</v>
      </c>
      <c r="AT180" s="5">
        <f t="shared" si="263"/>
        <v>0</v>
      </c>
      <c r="AU180" s="79"/>
      <c r="AV180" s="212" t="str">
        <f>IF(AT180&gt;0,(AT180+SUM(AU$11:AU180))/AS$6-1,"N/A")</f>
        <v>N/A</v>
      </c>
      <c r="AW180" s="344">
        <f>IF(VLOOKUP(AW$4,Transactions!$C$5:$M$23,7,FALSE)&gt;AR180,0,IF(IFERROR(VLOOKUP(AW$4,Transactions!$C$39:$N$42,8,FALSE),0)&gt;AR180,VLOOKUP(AW$4,Transactions!$C$5:$M$23,5,FALSE),VLOOKUP(AW$4,Transactions!$C$5:$M$23,5,FALSE)-IFERROR(VLOOKUP(AW$4,Transactions!$C$39:$N$42,5,FALSE),0)))</f>
        <v>0</v>
      </c>
      <c r="AY180" s="315">
        <f t="shared" si="235"/>
        <v>0</v>
      </c>
      <c r="AZ180" s="88">
        <f>VLOOKUP(AY180,'Price Data'!$B$4:$AD$1048576,MATCH(BD$4,'Price Data'!$B$2:$AE$2,0),FALSE)</f>
        <v>0</v>
      </c>
      <c r="BA180" s="5">
        <f t="shared" si="264"/>
        <v>0</v>
      </c>
      <c r="BB180" s="79"/>
      <c r="BC180" s="212" t="str">
        <f>IF(BA180&gt;0,(BA180+SUM(BB$11:BB180))/AZ$6-1,"N/A")</f>
        <v>N/A</v>
      </c>
      <c r="BD180" s="344">
        <f>IF(VLOOKUP(BD$4,Transactions!$C$5:$M$23,7,FALSE)&gt;AY180,0,IF(IFERROR(VLOOKUP(BD$4,Transactions!$C$39:$N$42,8,FALSE),0)&gt;AY180,VLOOKUP(BD$4,Transactions!$C$5:$M$23,5,FALSE),VLOOKUP(BD$4,Transactions!$C$5:$M$23,5,FALSE)-IFERROR(VLOOKUP(BD$4,Transactions!$C$39:$N$42,5,FALSE),0)))</f>
        <v>0</v>
      </c>
      <c r="BF180" s="315">
        <f t="shared" si="236"/>
        <v>0</v>
      </c>
      <c r="BG180" s="88">
        <f>VLOOKUP(BF180,'Price Data'!$B$4:$AD$1048576,MATCH(BK$4,'Price Data'!$B$2:$AE$2,0),FALSE)</f>
        <v>0</v>
      </c>
      <c r="BH180" s="5">
        <f t="shared" si="265"/>
        <v>0</v>
      </c>
      <c r="BI180" s="79"/>
      <c r="BJ180" s="212" t="str">
        <f>IF(BH180&gt;0,(BH180+SUM(BI$11:BI180))/BG$6-1,"N/A")</f>
        <v>N/A</v>
      </c>
      <c r="BK180" s="344">
        <f>IF(VLOOKUP(BK$4,Transactions!$C$5:$M$23,7,FALSE)&gt;BF180,0,IF(IFERROR(VLOOKUP(BK$4,Transactions!$C$39:$N$42,8,FALSE),0)&gt;BF180,VLOOKUP(BK$4,Transactions!$C$5:$M$23,5,FALSE),VLOOKUP(BK$4,Transactions!$C$5:$M$23,5,FALSE)-IFERROR(VLOOKUP(BK$4,Transactions!$C$39:$N$42,5,FALSE),0)))</f>
        <v>0</v>
      </c>
      <c r="BM180" s="315">
        <f t="shared" si="237"/>
        <v>0</v>
      </c>
      <c r="BN180" s="88">
        <f>VLOOKUP(BM180,'Price Data'!$B$4:$AD$1048576,MATCH(BR$4,'Price Data'!$B$2:$AE$2,0),FALSE)</f>
        <v>0</v>
      </c>
      <c r="BO180" s="5">
        <f t="shared" si="266"/>
        <v>0</v>
      </c>
      <c r="BP180" s="79"/>
      <c r="BQ180" s="212" t="str">
        <f>IF(BO180&gt;0,(BO180+SUM(BP$11:BP180))/BN$6-1,"N/A")</f>
        <v>N/A</v>
      </c>
      <c r="BR180" s="344">
        <f>IF(VLOOKUP(BR$4,Transactions!$C$5:$M$23,7,FALSE)&gt;BM180,0,IF(IFERROR(VLOOKUP(BR$4,Transactions!$C$39:$N$42,8,FALSE),0)&gt;BM180,VLOOKUP(BR$4,Transactions!$C$5:$M$23,5,FALSE),VLOOKUP(BR$4,Transactions!$C$5:$M$23,5,FALSE)-IFERROR(VLOOKUP(BR$4,Transactions!$C$39:$N$42,5,FALSE),0)))</f>
        <v>0</v>
      </c>
      <c r="BT180" s="315">
        <f t="shared" si="238"/>
        <v>0</v>
      </c>
      <c r="BU180" s="88">
        <f>VLOOKUP(BT180,'Price Data'!$B$4:$AD$1048576,MATCH(BY$4,'Price Data'!$B$2:$AE$2,0),FALSE)</f>
        <v>0</v>
      </c>
      <c r="BV180" s="5">
        <f t="shared" si="267"/>
        <v>0</v>
      </c>
      <c r="BW180" s="79"/>
      <c r="BX180" s="212" t="str">
        <f>IF(BV180&gt;0,(BV180+SUM(BW$11:BW180))/BU$6-1,"N/A")</f>
        <v>N/A</v>
      </c>
      <c r="BY180" s="344">
        <f>IF(VLOOKUP(BY$4,Transactions!$C$5:$M$23,7,FALSE)&gt;BT180,0,IF(IFERROR(VLOOKUP(BY$4,Transactions!$C$39:$N$42,8,FALSE),0)&gt;BT180,VLOOKUP(BY$4,Transactions!$C$5:$M$23,5,FALSE),VLOOKUP(BY$4,Transactions!$C$5:$M$23,5,FALSE)-IFERROR(VLOOKUP(BY$4,Transactions!$C$39:$N$42,5,FALSE),0)))</f>
        <v>0</v>
      </c>
      <c r="CA180" s="315">
        <f t="shared" si="239"/>
        <v>0</v>
      </c>
      <c r="CB180" s="88">
        <f>VLOOKUP(CA180,'Price Data'!$B$4:$AD$1048576,MATCH(CF$4,'Price Data'!$B$2:$AE$2,0),FALSE)</f>
        <v>0</v>
      </c>
      <c r="CC180" s="5">
        <f t="shared" si="268"/>
        <v>0</v>
      </c>
      <c r="CD180" s="79"/>
      <c r="CE180" s="212" t="str">
        <f>IF(CC180&gt;0,(CC180+SUM(CD$11:CD180))/CB$6-1,"N/A")</f>
        <v>N/A</v>
      </c>
      <c r="CF180" s="344">
        <f>IF(VLOOKUP(CF$4,Transactions!$C$5:$M$23,7,FALSE)&gt;CA180,0,IF(IFERROR(VLOOKUP(CF$4,Transactions!$C$39:$N$42,8,FALSE),0)&gt;CA180,VLOOKUP(CF$4,Transactions!$C$5:$M$23,5,FALSE),VLOOKUP(CF$4,Transactions!$C$5:$M$23,5,FALSE)-IFERROR(VLOOKUP(CF$4,Transactions!$C$39:$N$42,5,FALSE),0)))</f>
        <v>0</v>
      </c>
      <c r="CH180" s="315">
        <f t="shared" si="240"/>
        <v>0</v>
      </c>
      <c r="CI180" s="88">
        <f>VLOOKUP(CH180,'Price Data'!$B$4:$AD$1048576,MATCH(CM$4,'Price Data'!$B$2:$AE$2,0),FALSE)</f>
        <v>0</v>
      </c>
      <c r="CJ180" s="5">
        <f t="shared" si="269"/>
        <v>0</v>
      </c>
      <c r="CK180" s="79"/>
      <c r="CL180" s="212" t="str">
        <f>IF(CJ180&gt;0,(CJ180+SUM(CK$11:CK180))/CI$6-1,"N/A")</f>
        <v>N/A</v>
      </c>
      <c r="CM180" s="344">
        <f>IF(VLOOKUP(CM$4,Transactions!$C$5:$M$23,7,FALSE)&gt;CH180,0,IF(IFERROR(VLOOKUP(CM$4,Transactions!$C$39:$N$42,8,FALSE),0)&gt;CH180,VLOOKUP(CM$4,Transactions!$C$5:$M$23,5,FALSE),VLOOKUP(CM$4,Transactions!$C$5:$M$23,5,FALSE)-IFERROR(VLOOKUP(CM$4,Transactions!$C$39:$N$42,5,FALSE),0)))</f>
        <v>0</v>
      </c>
      <c r="CO180" s="315">
        <f t="shared" si="241"/>
        <v>0</v>
      </c>
      <c r="CP180" s="88">
        <f>VLOOKUP(CO180,'Price Data'!$B$4:$AD$1048576,MATCH(CT$4,'Price Data'!$B$2:$AE$2,0),FALSE)</f>
        <v>0</v>
      </c>
      <c r="CQ180" s="5">
        <f t="shared" si="270"/>
        <v>0</v>
      </c>
      <c r="CR180" s="79"/>
      <c r="CS180" s="212" t="str">
        <f>IF(CQ180&gt;0,(CQ180+SUM(CR$11:CR180))/CP$6-1,"N/A")</f>
        <v>N/A</v>
      </c>
      <c r="CT180" s="344">
        <f>IF(VLOOKUP(CT$4,Transactions!$C$5:$M$23,7,FALSE)&gt;CO180,0,IF(IFERROR(VLOOKUP(CT$4,Transactions!$C$39:$N$42,8,FALSE),0)&gt;CO180,VLOOKUP(CT$4,Transactions!$C$5:$M$23,5,FALSE),VLOOKUP(CT$4,Transactions!$C$5:$M$23,5,FALSE)-IFERROR(VLOOKUP(CT$4,Transactions!$C$39:$N$42,5,FALSE),0)))</f>
        <v>0</v>
      </c>
      <c r="CV180" s="315">
        <f t="shared" si="242"/>
        <v>0</v>
      </c>
      <c r="CW180" s="88">
        <f>VLOOKUP(CV180,'Price Data'!$B$4:$AD$1048576,MATCH(DA$4,'Price Data'!$B$2:$AE$2,0),FALSE)</f>
        <v>0</v>
      </c>
      <c r="CX180" s="5">
        <f t="shared" si="271"/>
        <v>0</v>
      </c>
      <c r="CY180" s="79"/>
      <c r="CZ180" s="212" t="str">
        <f>IF(CX180&gt;0,(CX180+SUM(CY$11:CY180))/CW$6-1,"N/A")</f>
        <v>N/A</v>
      </c>
      <c r="DA180" s="344">
        <f>IF(VLOOKUP(DA$4,Transactions!$C$5:$M$23,7,FALSE)&gt;CV180,0,IF(IFERROR(VLOOKUP(DA$4,Transactions!$C$39:$N$42,8,FALSE),0)&gt;CV180,VLOOKUP(DA$4,Transactions!$C$5:$M$23,5,FALSE),VLOOKUP(DA$4,Transactions!$C$5:$M$23,5,FALSE)-IFERROR(VLOOKUP(DA$4,Transactions!$C$39:$N$42,5,FALSE),0)))</f>
        <v>0</v>
      </c>
      <c r="DC180" s="315">
        <f t="shared" si="243"/>
        <v>0</v>
      </c>
      <c r="DD180" s="88">
        <f>VLOOKUP(DC180,'Price Data'!$B$4:$AD$1048576,MATCH(DH$4,'Price Data'!$B$2:$AE$2,0),FALSE)</f>
        <v>0</v>
      </c>
      <c r="DE180" s="5">
        <f t="shared" si="272"/>
        <v>0</v>
      </c>
      <c r="DF180" s="79"/>
      <c r="DG180" s="212" t="str">
        <f>IF(DE180&gt;0,(DE180+SUM(DF$11:DF180))/DD$6-1,"N/A")</f>
        <v>N/A</v>
      </c>
      <c r="DH180" s="344">
        <f>IF(VLOOKUP(DH$4,Transactions!$C$5:$M$23,7,FALSE)&gt;DC180,0,IF(IFERROR(VLOOKUP(DH$4,Transactions!$C$39:$N$42,8,FALSE),0)&gt;DC180,VLOOKUP(DH$4,Transactions!$C$5:$M$23,5,FALSE),VLOOKUP(DH$4,Transactions!$C$5:$M$23,5,FALSE)-IFERROR(VLOOKUP(DH$4,Transactions!$C$39:$N$42,5,FALSE),0)))</f>
        <v>0</v>
      </c>
      <c r="DJ180" s="315">
        <f t="shared" si="244"/>
        <v>0</v>
      </c>
      <c r="DK180" s="88">
        <f>VLOOKUP(DJ180,'Price Data'!$B$4:$AD$1048576,MATCH(DO$4,'Price Data'!$B$2:$AE$2,0),FALSE)</f>
        <v>0</v>
      </c>
      <c r="DL180" s="5">
        <f t="shared" si="273"/>
        <v>0</v>
      </c>
      <c r="DN180" s="212" t="str">
        <f>IF(DL180&gt;0,(DL180+SUM(DM$11:DM180))/DK$6-1,"N/A")</f>
        <v>N/A</v>
      </c>
      <c r="DO180" s="344">
        <f>IF(VLOOKUP(DO$4,Transactions!$C$5:$M$23,7,FALSE)&gt;DJ180,0,IF(IFERROR(VLOOKUP(DO$4,Transactions!$C$39:$N$42,8,FALSE),0)&gt;DJ180,VLOOKUP(DO$4,Transactions!$C$5:$M$23,5,FALSE),VLOOKUP(DO$4,Transactions!$C$5:$M$23,5,FALSE)-IFERROR(VLOOKUP(DO$4,Transactions!$C$39:$N$42,5,FALSE),0)))</f>
        <v>0</v>
      </c>
      <c r="DQ180" s="315">
        <f t="shared" si="245"/>
        <v>0</v>
      </c>
      <c r="DR180" s="88">
        <f>VLOOKUP(DQ180,'Price Data'!$B$4:$AD$1048576,MATCH(DV$4,'Price Data'!$B$2:$AE$2,0),FALSE)</f>
        <v>0</v>
      </c>
      <c r="DS180" s="5">
        <f t="shared" si="274"/>
        <v>0</v>
      </c>
      <c r="DT180" s="79"/>
      <c r="DU180" s="212" t="str">
        <f>IF(DS180&gt;0,(DS180+SUM(DT$11:DT180))/DR$6-1,"N/A")</f>
        <v>N/A</v>
      </c>
      <c r="DV180" s="344">
        <f>IF(VLOOKUP(DV$4,Transactions!$C$5:$M$23,7,FALSE)&gt;DQ180,0,IF(IFERROR(VLOOKUP(DV$4,Transactions!$C$39:$N$42,8,FALSE),0)&gt;DQ180,VLOOKUP(DV$4,Transactions!$C$5:$M$23,5,FALSE),VLOOKUP(DV$4,Transactions!$C$5:$M$23,5,FALSE)-IFERROR(VLOOKUP(DV$4,Transactions!$C$39:$N$42,5,FALSE),0)))</f>
        <v>0</v>
      </c>
      <c r="DX180" s="315">
        <f t="shared" si="246"/>
        <v>0</v>
      </c>
      <c r="DY180" s="88">
        <f>VLOOKUP(DX180,'Price Data'!$B$4:$AD$1048576,MATCH(EC$4,'Price Data'!$B$2:$AE$2,0),FALSE)</f>
        <v>0</v>
      </c>
      <c r="DZ180" s="5">
        <f t="shared" si="275"/>
        <v>0</v>
      </c>
      <c r="EA180" s="79"/>
      <c r="EB180" s="212" t="str">
        <f>IF(DZ180&gt;0,(DZ180+SUM(EA$11:EA180))/DY$6-1,"N/A")</f>
        <v>N/A</v>
      </c>
      <c r="EC180" s="344">
        <f>IF(VLOOKUP(EC$4,Transactions!$C$5:$M$23,7,FALSE)&gt;DX180,0,IF(IFERROR(VLOOKUP(EC$4,Transactions!$C$39:$N$42,8,FALSE),0)&gt;DX180,VLOOKUP(EC$4,Transactions!$C$5:$M$23,5,FALSE),VLOOKUP(EC$4,Transactions!$C$5:$M$23,5,FALSE)-IFERROR(VLOOKUP(EC$4,Transactions!$C$39:$N$42,5,FALSE),0)))</f>
        <v>0</v>
      </c>
      <c r="EF180" s="315">
        <f t="shared" si="247"/>
        <v>0</v>
      </c>
      <c r="EG180" s="88">
        <f>VLOOKUP(EF180,'Price Data'!$B$4:$AD$1048576,MATCH(EK$4,'Price Data'!$B$2:$AE$2,0),FALSE)</f>
        <v>0</v>
      </c>
      <c r="EH180" s="5">
        <f t="shared" si="276"/>
        <v>0</v>
      </c>
      <c r="EI180" s="79"/>
      <c r="EJ180" s="212" t="str">
        <f>IF(EH180&gt;0,(EH180+SUM(EI$11:EI180))/EG$6-1,"N/A")</f>
        <v>N/A</v>
      </c>
      <c r="EK180" s="344">
        <f>IF(VLOOKUP(EK$4,Transactions!$C$26:$M$34,7,FALSE)&gt;EF180,0,IF(IFERROR(VLOOKUP(EK$4,Transactions!$C$45:$N217,8,FALSE),0)&gt;EF180,VLOOKUP(EK$4,Transactions!$C$26:$M$34,5,FALSE),VLOOKUP(EK$4,Transactions!$C$26:$M$34,5,FALSE)-IFERROR(VLOOKUP(EK$4,Transactions!$C$45:$N$47,5,FALSE),0)))</f>
        <v>0</v>
      </c>
      <c r="EM180" s="315">
        <f t="shared" si="248"/>
        <v>0</v>
      </c>
      <c r="EN180" s="88">
        <f>VLOOKUP(EM180,'Price Data'!$B$4:$AD$1048576,MATCH(ER$4,'Price Data'!$B$2:$AE$2,0),FALSE)</f>
        <v>0</v>
      </c>
      <c r="EO180" s="5">
        <f t="shared" si="277"/>
        <v>0</v>
      </c>
      <c r="EP180" s="79"/>
      <c r="EQ180" s="212" t="str">
        <f>IF(EO180&gt;0,(EO180+SUM(EP$11:EP180))/EN$6-1,"N/A")</f>
        <v>N/A</v>
      </c>
      <c r="ER180" s="344">
        <f>IF(VLOOKUP(ER$4,Transactions!$C$26:$M$34,7,FALSE)&gt;EM180,0,IF(IFERROR(VLOOKUP(ER$4,Transactions!$C$45:$N217,8,FALSE),0)&gt;EM180,VLOOKUP(ER$4,Transactions!$C$26:$M$34,5,FALSE),VLOOKUP(ER$4,Transactions!$C$26:$M$34,5,FALSE)-IFERROR(VLOOKUP(ER$4,Transactions!$C$45:$N$47,5,FALSE),0)))</f>
        <v>0</v>
      </c>
      <c r="ET180" s="315">
        <f t="shared" si="249"/>
        <v>0</v>
      </c>
      <c r="EU180" s="88">
        <f>VLOOKUP(ET180,'Price Data'!$B$4:$AD$1048576,MATCH(EY$4,'Price Data'!$B$2:$AE$2,0),FALSE)</f>
        <v>0</v>
      </c>
      <c r="EV180" s="5">
        <f t="shared" si="278"/>
        <v>0</v>
      </c>
      <c r="EW180" s="79"/>
      <c r="EX180" s="212" t="str">
        <f>IF(EV180&gt;0,(EV180+SUM(EW$11:EW180))/EU$6-1,"N/A")</f>
        <v>N/A</v>
      </c>
      <c r="EY180" s="344">
        <f>IF(VLOOKUP(EY$4,Transactions!$C$26:$M$34,7,FALSE)&gt;ET180,0,IF(IFERROR(VLOOKUP(EY$4,Transactions!$C$45:$N217,8,FALSE),0)&gt;ET180,VLOOKUP(EY$4,Transactions!$C$26:$M$34,5,FALSE),VLOOKUP(EY$4,Transactions!$C$26:$M$34,5,FALSE)-IFERROR(VLOOKUP(EY$4,Transactions!$C$45:$N$47,5,FALSE),0)))</f>
        <v>0</v>
      </c>
      <c r="FA180" s="315">
        <f t="shared" si="250"/>
        <v>0</v>
      </c>
      <c r="FB180" s="88">
        <f>VLOOKUP(FA180,'Price Data'!$B$4:$AD$1048576,MATCH(FF$4,'Price Data'!$B$2:$AE$2,0),FALSE)</f>
        <v>0</v>
      </c>
      <c r="FC180" s="5">
        <f t="shared" si="279"/>
        <v>0</v>
      </c>
      <c r="FD180" s="79"/>
      <c r="FE180" s="212" t="str">
        <f>IF(FC180&gt;0,(FC180+SUM(FD$11:FD180))/FB$6-1,"N/A")</f>
        <v>N/A</v>
      </c>
      <c r="FF180" s="344">
        <f>IF(VLOOKUP(FF$4,Transactions!$C$26:$M$34,7,FALSE)&gt;FA180,0,IF(IFERROR(VLOOKUP(FF$4,Transactions!$C$45:$N217,8,FALSE),0)&gt;FA180,VLOOKUP(FF$4,Transactions!$C$26:$M$34,5,FALSE),VLOOKUP(FF$4,Transactions!$C$26:$M$34,5,FALSE)-IFERROR(VLOOKUP(FF$4,Transactions!$C$45:$N$47,5,FALSE),0)))</f>
        <v>0</v>
      </c>
      <c r="FH180" s="315">
        <f t="shared" si="251"/>
        <v>0</v>
      </c>
      <c r="FI180" s="88">
        <f>VLOOKUP(FH180,'Price Data'!$B$4:$AD$1048576,MATCH(FM$4,'Price Data'!$B$2:$AE$2,0),FALSE)</f>
        <v>0</v>
      </c>
      <c r="FJ180" s="5">
        <f t="shared" si="280"/>
        <v>0</v>
      </c>
      <c r="FK180" s="79"/>
      <c r="FL180" s="212" t="str">
        <f>IF(FJ180&gt;0,(FJ180+SUM(FK$11:FK180))/FI$6-1,"N/A")</f>
        <v>N/A</v>
      </c>
      <c r="FM180" s="344">
        <f>IF(VLOOKUP(FM$4,Transactions!$C$26:$M$34,7,FALSE)&gt;FH180,0,IF(IFERROR(VLOOKUP(FM$4,Transactions!$C$45:$N217,8,FALSE),0)&gt;FH180,VLOOKUP(FM$4,Transactions!$C$26:$M$34,5,FALSE),VLOOKUP(FM$4,Transactions!$C$26:$M$34,5,FALSE)-IFERROR(VLOOKUP(FM$4,Transactions!$C$45:$N$47,5,FALSE),0)))</f>
        <v>0</v>
      </c>
      <c r="FO180" s="315">
        <f t="shared" si="252"/>
        <v>0</v>
      </c>
      <c r="FP180" s="88">
        <f>VLOOKUP(FO180,'Price Data'!$B$4:$AD$1048576,MATCH(FT$4,'Price Data'!$B$2:$AE$2,0),FALSE)</f>
        <v>0</v>
      </c>
      <c r="FQ180" s="5">
        <f t="shared" si="281"/>
        <v>0</v>
      </c>
      <c r="FR180" s="79"/>
      <c r="FS180" s="212" t="str">
        <f>IF(FQ180&gt;0,(FQ180+SUM(FR$11:FR180))/FP$6-1,"N/A")</f>
        <v>N/A</v>
      </c>
      <c r="FT180" s="344">
        <f>IF(VLOOKUP(FT$4,Transactions!$C$26:$M$34,7,FALSE)&gt;FO180,0,IF(IFERROR(VLOOKUP(FT$4,Transactions!$C$45:$N217,8,FALSE),0)&gt;FO180,VLOOKUP(FT$4,Transactions!$C$26:$M$34,5,FALSE),VLOOKUP(FT$4,Transactions!$C$26:$M$34,5,FALSE)-IFERROR(VLOOKUP(FT$4,Transactions!$C$45:$N$47,5,FALSE),0)))</f>
        <v>0</v>
      </c>
      <c r="FV180" s="315">
        <f t="shared" si="253"/>
        <v>0</v>
      </c>
      <c r="FW180" s="88">
        <f>VLOOKUP(FV180,'Price Data'!$B$4:$AD$1048576,MATCH(GA$4,'Price Data'!$B$2:$AE$2,0),FALSE)</f>
        <v>0</v>
      </c>
      <c r="FX180" s="5">
        <f t="shared" si="282"/>
        <v>0</v>
      </c>
      <c r="FY180" s="79"/>
      <c r="FZ180" s="212" t="str">
        <f>IF(FX180&gt;0,(FX180+SUM(FY$11:FY180))/FW$6-1,"N/A")</f>
        <v>N/A</v>
      </c>
      <c r="GA180" s="344">
        <f>IF(VLOOKUP(GA$4,Transactions!$C$26:$M$34,7,FALSE)&gt;FV180,0,IF(IFERROR(VLOOKUP(GA$4,Transactions!$C$45:$N217,8,FALSE),0)&gt;FV180,VLOOKUP(GA$4,Transactions!$C$26:$M$34,5,FALSE),VLOOKUP(GA$4,Transactions!$C$26:$M$34,5,FALSE)-IFERROR(VLOOKUP(GA$4,Transactions!$C$45:$N$47,5,FALSE),0)))</f>
        <v>0</v>
      </c>
      <c r="GD180" s="315">
        <f t="shared" si="254"/>
        <v>0</v>
      </c>
      <c r="GE180" s="88">
        <f>VLOOKUP(GD180,'Price Data'!$B$4:$AD$1048576,MATCH(GI$4,'Price Data'!$B$2:$AE$2,0),FALSE)</f>
        <v>0</v>
      </c>
      <c r="GF180" s="5">
        <f t="shared" si="283"/>
        <v>0</v>
      </c>
      <c r="GH180" s="212" t="str">
        <f>IF(GF180&gt;0,(GF180+SUM(GG$11:GG180))/GE$6-1,"N/A")</f>
        <v>N/A</v>
      </c>
      <c r="GI180" s="374">
        <v>0.5</v>
      </c>
      <c r="GK180" s="315">
        <f t="shared" si="255"/>
        <v>0</v>
      </c>
      <c r="GL180" s="88">
        <f>VLOOKUP(GK180,'Price Data'!$B$4:$AD$1048576,MATCH(GP$4,'Price Data'!$B$2:$AE$2,0),FALSE)</f>
        <v>0</v>
      </c>
      <c r="GM180" s="5">
        <f t="shared" si="226"/>
        <v>0</v>
      </c>
      <c r="GN180" s="79"/>
      <c r="GO180" s="212" t="str">
        <f>IF(GM180&gt;0,(GM180+SUM(GN$11:GN180))/GL$6-1,"N/A")</f>
        <v>N/A</v>
      </c>
      <c r="GP180" s="374">
        <v>0.2</v>
      </c>
      <c r="GR180" s="315">
        <f t="shared" si="256"/>
        <v>0</v>
      </c>
      <c r="GS180" s="88">
        <f>VLOOKUP(GR180,'Price Data'!$B$4:$AD$1048576,MATCH(GW$4,'Price Data'!$B$2:$AE$2,0),FALSE)</f>
        <v>0</v>
      </c>
      <c r="GT180" s="5">
        <f t="shared" si="284"/>
        <v>0</v>
      </c>
      <c r="GV180" s="212" t="str">
        <f>IF(GT180&gt;0,(GT180+SUM(GU$11:GU180))/GS$6-1,"N/A")</f>
        <v>N/A</v>
      </c>
      <c r="GW180" s="374">
        <v>0.3</v>
      </c>
    </row>
    <row r="181" spans="1:205" x14ac:dyDescent="0.25">
      <c r="A181">
        <v>171</v>
      </c>
      <c r="B181" s="315">
        <f>'Price Data'!B175</f>
        <v>0</v>
      </c>
      <c r="C181" s="200">
        <f t="shared" si="257"/>
        <v>0</v>
      </c>
      <c r="D181" s="200">
        <f t="shared" si="227"/>
        <v>0</v>
      </c>
      <c r="E181" s="200">
        <f t="shared" si="258"/>
        <v>0</v>
      </c>
      <c r="F181" s="200">
        <f t="shared" si="228"/>
        <v>0</v>
      </c>
      <c r="I181" s="315">
        <f t="shared" si="229"/>
        <v>0</v>
      </c>
      <c r="J181" s="88">
        <f>VLOOKUP(I181,'Price Data'!$B$4:$AD$1048576,MATCH(N$4,'Price Data'!$B$2:$AE$2,0),FALSE)</f>
        <v>0</v>
      </c>
      <c r="K181" s="5">
        <f t="shared" si="225"/>
        <v>0</v>
      </c>
      <c r="M181" s="212" t="str">
        <f>IF(K181&gt;0,(K181+SUM(L$11:L181))/J$6-1,"N/A")</f>
        <v>N/A</v>
      </c>
      <c r="N181" s="344">
        <f>IF(VLOOKUP(N$4,Transactions!$C$5:$M$23,7,FALSE)&gt;I181,0,IF(IFERROR(VLOOKUP(N$4,Transactions!$C$39:$N$42,8,FALSE),0)&gt;I181,VLOOKUP(N$4,Transactions!$C$5:$M$23,5,FALSE),VLOOKUP(N$4,Transactions!$C$5:$M$23,5,FALSE)-IFERROR(VLOOKUP(N$4,Transactions!$C$39:$N$42,5,FALSE),0)))</f>
        <v>0</v>
      </c>
      <c r="P181" s="315">
        <f t="shared" si="230"/>
        <v>0</v>
      </c>
      <c r="Q181" s="88">
        <f>VLOOKUP(P181,'Price Data'!$B$4:$AD$1048576,MATCH(U$4,'Price Data'!$B$2:$AE$2,0),FALSE)</f>
        <v>0</v>
      </c>
      <c r="R181" s="5">
        <f t="shared" si="259"/>
        <v>0</v>
      </c>
      <c r="T181" s="212" t="str">
        <f>IF(R181&gt;0,(R181+SUM(S$11:S181))/Q$6-1,"N/A")</f>
        <v>N/A</v>
      </c>
      <c r="U181" s="344">
        <f>IF(VLOOKUP(U$4,Transactions!$C$5:$M$23,7,FALSE)&gt;P181,0,IF(IFERROR(VLOOKUP(U$4,Transactions!$C$39:$N$42,8,FALSE),0)&gt;P181,VLOOKUP(U$4,Transactions!$C$5:$M$23,5,FALSE),VLOOKUP(U$4,Transactions!$C$5:$M$23,5,FALSE)-IFERROR(VLOOKUP(U$4,Transactions!$C$39:$N$42,5,FALSE),0)))</f>
        <v>0</v>
      </c>
      <c r="W181" s="315">
        <f t="shared" si="231"/>
        <v>0</v>
      </c>
      <c r="X181" s="88">
        <f>VLOOKUP(W181,'Price Data'!$B$4:$AD$1048576,MATCH(AB$4,'Price Data'!$B$2:$AE$2,0),FALSE)</f>
        <v>0</v>
      </c>
      <c r="Y181" s="5">
        <f t="shared" si="260"/>
        <v>0</v>
      </c>
      <c r="Z181" s="79"/>
      <c r="AA181" s="212" t="str">
        <f>IF(Y181&gt;0,(Y181+SUM(Z$11:Z181))/X$6-1,"N/A")</f>
        <v>N/A</v>
      </c>
      <c r="AB181" s="344">
        <f>IF(VLOOKUP(AB$4,Transactions!$C$5:$M$23,7,FALSE)&gt;W181,0,IF(IFERROR(VLOOKUP(AB$4,Transactions!$C$39:$N$42,8,FALSE),0)&gt;W181,VLOOKUP(AB$4,Transactions!$C$5:$M$23,5,FALSE),VLOOKUP(AB$4,Transactions!$C$5:$M$23,5,FALSE)-IFERROR(VLOOKUP(AB$4,Transactions!$C$39:$N$42,5,FALSE),0)))</f>
        <v>0</v>
      </c>
      <c r="AD181" s="315">
        <f t="shared" si="232"/>
        <v>0</v>
      </c>
      <c r="AE181" s="88">
        <f>VLOOKUP(AD181,'Price Data'!$B$4:$AD$1048576,MATCH(AI$4,'Price Data'!$B$2:$AE$2,0),FALSE)</f>
        <v>0</v>
      </c>
      <c r="AF181" s="5">
        <f t="shared" si="261"/>
        <v>0</v>
      </c>
      <c r="AG181" s="79"/>
      <c r="AH181" s="212" t="str">
        <f>IF(AF181&gt;0,(AF181+SUM(AG$11:AG181))/AE$6-1,"N/A")</f>
        <v>N/A</v>
      </c>
      <c r="AI181" s="344">
        <f>IF(VLOOKUP(AI$4,Transactions!$C$5:$M$23,7,FALSE)&gt;AD181,0,IF(IFERROR(VLOOKUP(AI$4,Transactions!$C$39:$N$42,8,FALSE),0)&gt;AD181,VLOOKUP(AI$4,Transactions!$C$5:$M$23,5,FALSE),VLOOKUP(AI$4,Transactions!$C$5:$M$23,5,FALSE)-IFERROR(VLOOKUP(AI$4,Transactions!$C$39:$N$42,5,FALSE),0)))</f>
        <v>0</v>
      </c>
      <c r="AK181" s="315">
        <f t="shared" si="233"/>
        <v>0</v>
      </c>
      <c r="AL181" s="88">
        <f>VLOOKUP(AK181,'Price Data'!$B$4:$AD$1048576,MATCH(AP$4,'Price Data'!$B$2:$AE$2,0),FALSE)</f>
        <v>0</v>
      </c>
      <c r="AM181" s="5">
        <f t="shared" si="262"/>
        <v>0</v>
      </c>
      <c r="AN181" s="79"/>
      <c r="AO181" s="212" t="str">
        <f>IF(AM181&gt;0,(AM181+SUM(AN$11:AN181))/AL$6-1,"N/A")</f>
        <v>N/A</v>
      </c>
      <c r="AP181" s="344">
        <f>IF(VLOOKUP(AP$4,Transactions!$C$5:$M$23,7,FALSE)&gt;AK181,0,IF(IFERROR(VLOOKUP(AP$4,Transactions!$C$39:$N$42,8,FALSE),0)&gt;AK181,VLOOKUP(AP$4,Transactions!$C$5:$M$23,5,FALSE),VLOOKUP(AP$4,Transactions!$C$5:$M$23,5,FALSE)-IFERROR(VLOOKUP(AP$4,Transactions!$C$39:$N$42,5,FALSE),0)))</f>
        <v>0</v>
      </c>
      <c r="AR181" s="315">
        <f t="shared" si="234"/>
        <v>0</v>
      </c>
      <c r="AS181" s="88">
        <f>VLOOKUP(AR181,'Price Data'!$B$4:$AD$1048576,MATCH(AW$4,'Price Data'!$B$2:$AE$2,0),FALSE)</f>
        <v>0</v>
      </c>
      <c r="AT181" s="5">
        <f t="shared" si="263"/>
        <v>0</v>
      </c>
      <c r="AU181" s="79"/>
      <c r="AV181" s="212" t="str">
        <f>IF(AT181&gt;0,(AT181+SUM(AU$11:AU181))/AS$6-1,"N/A")</f>
        <v>N/A</v>
      </c>
      <c r="AW181" s="344">
        <f>IF(VLOOKUP(AW$4,Transactions!$C$5:$M$23,7,FALSE)&gt;AR181,0,IF(IFERROR(VLOOKUP(AW$4,Transactions!$C$39:$N$42,8,FALSE),0)&gt;AR181,VLOOKUP(AW$4,Transactions!$C$5:$M$23,5,FALSE),VLOOKUP(AW$4,Transactions!$C$5:$M$23,5,FALSE)-IFERROR(VLOOKUP(AW$4,Transactions!$C$39:$N$42,5,FALSE),0)))</f>
        <v>0</v>
      </c>
      <c r="AY181" s="315">
        <f t="shared" si="235"/>
        <v>0</v>
      </c>
      <c r="AZ181" s="88">
        <f>VLOOKUP(AY181,'Price Data'!$B$4:$AD$1048576,MATCH(BD$4,'Price Data'!$B$2:$AE$2,0),FALSE)</f>
        <v>0</v>
      </c>
      <c r="BA181" s="5">
        <f t="shared" si="264"/>
        <v>0</v>
      </c>
      <c r="BB181" s="79"/>
      <c r="BC181" s="212" t="str">
        <f>IF(BA181&gt;0,(BA181+SUM(BB$11:BB181))/AZ$6-1,"N/A")</f>
        <v>N/A</v>
      </c>
      <c r="BD181" s="344">
        <f>IF(VLOOKUP(BD$4,Transactions!$C$5:$M$23,7,FALSE)&gt;AY181,0,IF(IFERROR(VLOOKUP(BD$4,Transactions!$C$39:$N$42,8,FALSE),0)&gt;AY181,VLOOKUP(BD$4,Transactions!$C$5:$M$23,5,FALSE),VLOOKUP(BD$4,Transactions!$C$5:$M$23,5,FALSE)-IFERROR(VLOOKUP(BD$4,Transactions!$C$39:$N$42,5,FALSE),0)))</f>
        <v>0</v>
      </c>
      <c r="BF181" s="315">
        <f t="shared" si="236"/>
        <v>0</v>
      </c>
      <c r="BG181" s="88">
        <f>VLOOKUP(BF181,'Price Data'!$B$4:$AD$1048576,MATCH(BK$4,'Price Data'!$B$2:$AE$2,0),FALSE)</f>
        <v>0</v>
      </c>
      <c r="BH181" s="5">
        <f t="shared" si="265"/>
        <v>0</v>
      </c>
      <c r="BI181" s="79"/>
      <c r="BJ181" s="212" t="str">
        <f>IF(BH181&gt;0,(BH181+SUM(BI$11:BI181))/BG$6-1,"N/A")</f>
        <v>N/A</v>
      </c>
      <c r="BK181" s="344">
        <f>IF(VLOOKUP(BK$4,Transactions!$C$5:$M$23,7,FALSE)&gt;BF181,0,IF(IFERROR(VLOOKUP(BK$4,Transactions!$C$39:$N$42,8,FALSE),0)&gt;BF181,VLOOKUP(BK$4,Transactions!$C$5:$M$23,5,FALSE),VLOOKUP(BK$4,Transactions!$C$5:$M$23,5,FALSE)-IFERROR(VLOOKUP(BK$4,Transactions!$C$39:$N$42,5,FALSE),0)))</f>
        <v>0</v>
      </c>
      <c r="BM181" s="315">
        <f t="shared" si="237"/>
        <v>0</v>
      </c>
      <c r="BN181" s="88">
        <f>VLOOKUP(BM181,'Price Data'!$B$4:$AD$1048576,MATCH(BR$4,'Price Data'!$B$2:$AE$2,0),FALSE)</f>
        <v>0</v>
      </c>
      <c r="BO181" s="5">
        <f t="shared" si="266"/>
        <v>0</v>
      </c>
      <c r="BP181" s="79"/>
      <c r="BQ181" s="212" t="str">
        <f>IF(BO181&gt;0,(BO181+SUM(BP$11:BP181))/BN$6-1,"N/A")</f>
        <v>N/A</v>
      </c>
      <c r="BR181" s="344">
        <f>IF(VLOOKUP(BR$4,Transactions!$C$5:$M$23,7,FALSE)&gt;BM181,0,IF(IFERROR(VLOOKUP(BR$4,Transactions!$C$39:$N$42,8,FALSE),0)&gt;BM181,VLOOKUP(BR$4,Transactions!$C$5:$M$23,5,FALSE),VLOOKUP(BR$4,Transactions!$C$5:$M$23,5,FALSE)-IFERROR(VLOOKUP(BR$4,Transactions!$C$39:$N$42,5,FALSE),0)))</f>
        <v>0</v>
      </c>
      <c r="BT181" s="315">
        <f t="shared" si="238"/>
        <v>0</v>
      </c>
      <c r="BU181" s="88">
        <f>VLOOKUP(BT181,'Price Data'!$B$4:$AD$1048576,MATCH(BY$4,'Price Data'!$B$2:$AE$2,0),FALSE)</f>
        <v>0</v>
      </c>
      <c r="BV181" s="5">
        <f t="shared" si="267"/>
        <v>0</v>
      </c>
      <c r="BW181" s="79"/>
      <c r="BX181" s="212" t="str">
        <f>IF(BV181&gt;0,(BV181+SUM(BW$11:BW181))/BU$6-1,"N/A")</f>
        <v>N/A</v>
      </c>
      <c r="BY181" s="344">
        <f>IF(VLOOKUP(BY$4,Transactions!$C$5:$M$23,7,FALSE)&gt;BT181,0,IF(IFERROR(VLOOKUP(BY$4,Transactions!$C$39:$N$42,8,FALSE),0)&gt;BT181,VLOOKUP(BY$4,Transactions!$C$5:$M$23,5,FALSE),VLOOKUP(BY$4,Transactions!$C$5:$M$23,5,FALSE)-IFERROR(VLOOKUP(BY$4,Transactions!$C$39:$N$42,5,FALSE),0)))</f>
        <v>0</v>
      </c>
      <c r="CA181" s="315">
        <f t="shared" si="239"/>
        <v>0</v>
      </c>
      <c r="CB181" s="88">
        <f>VLOOKUP(CA181,'Price Data'!$B$4:$AD$1048576,MATCH(CF$4,'Price Data'!$B$2:$AE$2,0),FALSE)</f>
        <v>0</v>
      </c>
      <c r="CC181" s="5">
        <f t="shared" si="268"/>
        <v>0</v>
      </c>
      <c r="CD181" s="79"/>
      <c r="CE181" s="212" t="str">
        <f>IF(CC181&gt;0,(CC181+SUM(CD$11:CD181))/CB$6-1,"N/A")</f>
        <v>N/A</v>
      </c>
      <c r="CF181" s="344">
        <f>IF(VLOOKUP(CF$4,Transactions!$C$5:$M$23,7,FALSE)&gt;CA181,0,IF(IFERROR(VLOOKUP(CF$4,Transactions!$C$39:$N$42,8,FALSE),0)&gt;CA181,VLOOKUP(CF$4,Transactions!$C$5:$M$23,5,FALSE),VLOOKUP(CF$4,Transactions!$C$5:$M$23,5,FALSE)-IFERROR(VLOOKUP(CF$4,Transactions!$C$39:$N$42,5,FALSE),0)))</f>
        <v>0</v>
      </c>
      <c r="CH181" s="315">
        <f t="shared" si="240"/>
        <v>0</v>
      </c>
      <c r="CI181" s="88">
        <f>VLOOKUP(CH181,'Price Data'!$B$4:$AD$1048576,MATCH(CM$4,'Price Data'!$B$2:$AE$2,0),FALSE)</f>
        <v>0</v>
      </c>
      <c r="CJ181" s="5">
        <f t="shared" si="269"/>
        <v>0</v>
      </c>
      <c r="CK181" s="79"/>
      <c r="CL181" s="212" t="str">
        <f>IF(CJ181&gt;0,(CJ181+SUM(CK$11:CK181))/CI$6-1,"N/A")</f>
        <v>N/A</v>
      </c>
      <c r="CM181" s="344">
        <f>IF(VLOOKUP(CM$4,Transactions!$C$5:$M$23,7,FALSE)&gt;CH181,0,IF(IFERROR(VLOOKUP(CM$4,Transactions!$C$39:$N$42,8,FALSE),0)&gt;CH181,VLOOKUP(CM$4,Transactions!$C$5:$M$23,5,FALSE),VLOOKUP(CM$4,Transactions!$C$5:$M$23,5,FALSE)-IFERROR(VLOOKUP(CM$4,Transactions!$C$39:$N$42,5,FALSE),0)))</f>
        <v>0</v>
      </c>
      <c r="CO181" s="315">
        <f t="shared" si="241"/>
        <v>0</v>
      </c>
      <c r="CP181" s="88">
        <f>VLOOKUP(CO181,'Price Data'!$B$4:$AD$1048576,MATCH(CT$4,'Price Data'!$B$2:$AE$2,0),FALSE)</f>
        <v>0</v>
      </c>
      <c r="CQ181" s="5">
        <f t="shared" si="270"/>
        <v>0</v>
      </c>
      <c r="CR181" s="79"/>
      <c r="CS181" s="212" t="str">
        <f>IF(CQ181&gt;0,(CQ181+SUM(CR$11:CR181))/CP$6-1,"N/A")</f>
        <v>N/A</v>
      </c>
      <c r="CT181" s="344">
        <f>IF(VLOOKUP(CT$4,Transactions!$C$5:$M$23,7,FALSE)&gt;CO181,0,IF(IFERROR(VLOOKUP(CT$4,Transactions!$C$39:$N$42,8,FALSE),0)&gt;CO181,VLOOKUP(CT$4,Transactions!$C$5:$M$23,5,FALSE),VLOOKUP(CT$4,Transactions!$C$5:$M$23,5,FALSE)-IFERROR(VLOOKUP(CT$4,Transactions!$C$39:$N$42,5,FALSE),0)))</f>
        <v>0</v>
      </c>
      <c r="CV181" s="315">
        <f t="shared" si="242"/>
        <v>0</v>
      </c>
      <c r="CW181" s="88">
        <f>VLOOKUP(CV181,'Price Data'!$B$4:$AD$1048576,MATCH(DA$4,'Price Data'!$B$2:$AE$2,0),FALSE)</f>
        <v>0</v>
      </c>
      <c r="CX181" s="5">
        <f t="shared" si="271"/>
        <v>0</v>
      </c>
      <c r="CY181" s="79"/>
      <c r="CZ181" s="212" t="str">
        <f>IF(CX181&gt;0,(CX181+SUM(CY$11:CY181))/CW$6-1,"N/A")</f>
        <v>N/A</v>
      </c>
      <c r="DA181" s="344">
        <f>IF(VLOOKUP(DA$4,Transactions!$C$5:$M$23,7,FALSE)&gt;CV181,0,IF(IFERROR(VLOOKUP(DA$4,Transactions!$C$39:$N$42,8,FALSE),0)&gt;CV181,VLOOKUP(DA$4,Transactions!$C$5:$M$23,5,FALSE),VLOOKUP(DA$4,Transactions!$C$5:$M$23,5,FALSE)-IFERROR(VLOOKUP(DA$4,Transactions!$C$39:$N$42,5,FALSE),0)))</f>
        <v>0</v>
      </c>
      <c r="DC181" s="315">
        <f t="shared" si="243"/>
        <v>0</v>
      </c>
      <c r="DD181" s="88">
        <f>VLOOKUP(DC181,'Price Data'!$B$4:$AD$1048576,MATCH(DH$4,'Price Data'!$B$2:$AE$2,0),FALSE)</f>
        <v>0</v>
      </c>
      <c r="DE181" s="5">
        <f t="shared" si="272"/>
        <v>0</v>
      </c>
      <c r="DF181" s="79"/>
      <c r="DG181" s="212" t="str">
        <f>IF(DE181&gt;0,(DE181+SUM(DF$11:DF181))/DD$6-1,"N/A")</f>
        <v>N/A</v>
      </c>
      <c r="DH181" s="344">
        <f>IF(VLOOKUP(DH$4,Transactions!$C$5:$M$23,7,FALSE)&gt;DC181,0,IF(IFERROR(VLOOKUP(DH$4,Transactions!$C$39:$N$42,8,FALSE),0)&gt;DC181,VLOOKUP(DH$4,Transactions!$C$5:$M$23,5,FALSE),VLOOKUP(DH$4,Transactions!$C$5:$M$23,5,FALSE)-IFERROR(VLOOKUP(DH$4,Transactions!$C$39:$N$42,5,FALSE),0)))</f>
        <v>0</v>
      </c>
      <c r="DJ181" s="315">
        <f t="shared" si="244"/>
        <v>0</v>
      </c>
      <c r="DK181" s="88">
        <f>VLOOKUP(DJ181,'Price Data'!$B$4:$AD$1048576,MATCH(DO$4,'Price Data'!$B$2:$AE$2,0),FALSE)</f>
        <v>0</v>
      </c>
      <c r="DL181" s="5">
        <f t="shared" si="273"/>
        <v>0</v>
      </c>
      <c r="DN181" s="212" t="str">
        <f>IF(DL181&gt;0,(DL181+SUM(DM$11:DM181))/DK$6-1,"N/A")</f>
        <v>N/A</v>
      </c>
      <c r="DO181" s="344">
        <f>IF(VLOOKUP(DO$4,Transactions!$C$5:$M$23,7,FALSE)&gt;DJ181,0,IF(IFERROR(VLOOKUP(DO$4,Transactions!$C$39:$N$42,8,FALSE),0)&gt;DJ181,VLOOKUP(DO$4,Transactions!$C$5:$M$23,5,FALSE),VLOOKUP(DO$4,Transactions!$C$5:$M$23,5,FALSE)-IFERROR(VLOOKUP(DO$4,Transactions!$C$39:$N$42,5,FALSE),0)))</f>
        <v>0</v>
      </c>
      <c r="DQ181" s="315">
        <f t="shared" si="245"/>
        <v>0</v>
      </c>
      <c r="DR181" s="88">
        <f>VLOOKUP(DQ181,'Price Data'!$B$4:$AD$1048576,MATCH(DV$4,'Price Data'!$B$2:$AE$2,0),FALSE)</f>
        <v>0</v>
      </c>
      <c r="DS181" s="5">
        <f t="shared" si="274"/>
        <v>0</v>
      </c>
      <c r="DT181" s="79"/>
      <c r="DU181" s="212" t="str">
        <f>IF(DS181&gt;0,(DS181+SUM(DT$11:DT181))/DR$6-1,"N/A")</f>
        <v>N/A</v>
      </c>
      <c r="DV181" s="344">
        <f>IF(VLOOKUP(DV$4,Transactions!$C$5:$M$23,7,FALSE)&gt;DQ181,0,IF(IFERROR(VLOOKUP(DV$4,Transactions!$C$39:$N$42,8,FALSE),0)&gt;DQ181,VLOOKUP(DV$4,Transactions!$C$5:$M$23,5,FALSE),VLOOKUP(DV$4,Transactions!$C$5:$M$23,5,FALSE)-IFERROR(VLOOKUP(DV$4,Transactions!$C$39:$N$42,5,FALSE),0)))</f>
        <v>0</v>
      </c>
      <c r="DX181" s="315">
        <f t="shared" si="246"/>
        <v>0</v>
      </c>
      <c r="DY181" s="88">
        <f>VLOOKUP(DX181,'Price Data'!$B$4:$AD$1048576,MATCH(EC$4,'Price Data'!$B$2:$AE$2,0),FALSE)</f>
        <v>0</v>
      </c>
      <c r="DZ181" s="5">
        <f t="shared" si="275"/>
        <v>0</v>
      </c>
      <c r="EA181" s="79"/>
      <c r="EB181" s="212" t="str">
        <f>IF(DZ181&gt;0,(DZ181+SUM(EA$11:EA181))/DY$6-1,"N/A")</f>
        <v>N/A</v>
      </c>
      <c r="EC181" s="344">
        <f>IF(VLOOKUP(EC$4,Transactions!$C$5:$M$23,7,FALSE)&gt;DX181,0,IF(IFERROR(VLOOKUP(EC$4,Transactions!$C$39:$N$42,8,FALSE),0)&gt;DX181,VLOOKUP(EC$4,Transactions!$C$5:$M$23,5,FALSE),VLOOKUP(EC$4,Transactions!$C$5:$M$23,5,FALSE)-IFERROR(VLOOKUP(EC$4,Transactions!$C$39:$N$42,5,FALSE),0)))</f>
        <v>0</v>
      </c>
      <c r="EF181" s="315">
        <f t="shared" si="247"/>
        <v>0</v>
      </c>
      <c r="EG181" s="88">
        <f>VLOOKUP(EF181,'Price Data'!$B$4:$AD$1048576,MATCH(EK$4,'Price Data'!$B$2:$AE$2,0),FALSE)</f>
        <v>0</v>
      </c>
      <c r="EH181" s="5">
        <f t="shared" si="276"/>
        <v>0</v>
      </c>
      <c r="EI181" s="79"/>
      <c r="EJ181" s="212" t="str">
        <f>IF(EH181&gt;0,(EH181+SUM(EI$11:EI181))/EG$6-1,"N/A")</f>
        <v>N/A</v>
      </c>
      <c r="EK181" s="344">
        <f>IF(VLOOKUP(EK$4,Transactions!$C$26:$M$34,7,FALSE)&gt;EF181,0,IF(IFERROR(VLOOKUP(EK$4,Transactions!$C$45:$N218,8,FALSE),0)&gt;EF181,VLOOKUP(EK$4,Transactions!$C$26:$M$34,5,FALSE),VLOOKUP(EK$4,Transactions!$C$26:$M$34,5,FALSE)-IFERROR(VLOOKUP(EK$4,Transactions!$C$45:$N$47,5,FALSE),0)))</f>
        <v>0</v>
      </c>
      <c r="EM181" s="315">
        <f t="shared" si="248"/>
        <v>0</v>
      </c>
      <c r="EN181" s="88">
        <f>VLOOKUP(EM181,'Price Data'!$B$4:$AD$1048576,MATCH(ER$4,'Price Data'!$B$2:$AE$2,0),FALSE)</f>
        <v>0</v>
      </c>
      <c r="EO181" s="5">
        <f t="shared" si="277"/>
        <v>0</v>
      </c>
      <c r="EP181" s="79"/>
      <c r="EQ181" s="212" t="str">
        <f>IF(EO181&gt;0,(EO181+SUM(EP$11:EP181))/EN$6-1,"N/A")</f>
        <v>N/A</v>
      </c>
      <c r="ER181" s="344">
        <f>IF(VLOOKUP(ER$4,Transactions!$C$26:$M$34,7,FALSE)&gt;EM181,0,IF(IFERROR(VLOOKUP(ER$4,Transactions!$C$45:$N218,8,FALSE),0)&gt;EM181,VLOOKUP(ER$4,Transactions!$C$26:$M$34,5,FALSE),VLOOKUP(ER$4,Transactions!$C$26:$M$34,5,FALSE)-IFERROR(VLOOKUP(ER$4,Transactions!$C$45:$N$47,5,FALSE),0)))</f>
        <v>0</v>
      </c>
      <c r="ET181" s="315">
        <f t="shared" si="249"/>
        <v>0</v>
      </c>
      <c r="EU181" s="88">
        <f>VLOOKUP(ET181,'Price Data'!$B$4:$AD$1048576,MATCH(EY$4,'Price Data'!$B$2:$AE$2,0),FALSE)</f>
        <v>0</v>
      </c>
      <c r="EV181" s="5">
        <f t="shared" si="278"/>
        <v>0</v>
      </c>
      <c r="EW181" s="79"/>
      <c r="EX181" s="212" t="str">
        <f>IF(EV181&gt;0,(EV181+SUM(EW$11:EW181))/EU$6-1,"N/A")</f>
        <v>N/A</v>
      </c>
      <c r="EY181" s="344">
        <f>IF(VLOOKUP(EY$4,Transactions!$C$26:$M$34,7,FALSE)&gt;ET181,0,IF(IFERROR(VLOOKUP(EY$4,Transactions!$C$45:$N218,8,FALSE),0)&gt;ET181,VLOOKUP(EY$4,Transactions!$C$26:$M$34,5,FALSE),VLOOKUP(EY$4,Transactions!$C$26:$M$34,5,FALSE)-IFERROR(VLOOKUP(EY$4,Transactions!$C$45:$N$47,5,FALSE),0)))</f>
        <v>0</v>
      </c>
      <c r="FA181" s="315">
        <f t="shared" si="250"/>
        <v>0</v>
      </c>
      <c r="FB181" s="88">
        <f>VLOOKUP(FA181,'Price Data'!$B$4:$AD$1048576,MATCH(FF$4,'Price Data'!$B$2:$AE$2,0),FALSE)</f>
        <v>0</v>
      </c>
      <c r="FC181" s="5">
        <f t="shared" si="279"/>
        <v>0</v>
      </c>
      <c r="FD181" s="79"/>
      <c r="FE181" s="212" t="str">
        <f>IF(FC181&gt;0,(FC181+SUM(FD$11:FD181))/FB$6-1,"N/A")</f>
        <v>N/A</v>
      </c>
      <c r="FF181" s="344">
        <f>IF(VLOOKUP(FF$4,Transactions!$C$26:$M$34,7,FALSE)&gt;FA181,0,IF(IFERROR(VLOOKUP(FF$4,Transactions!$C$45:$N218,8,FALSE),0)&gt;FA181,VLOOKUP(FF$4,Transactions!$C$26:$M$34,5,FALSE),VLOOKUP(FF$4,Transactions!$C$26:$M$34,5,FALSE)-IFERROR(VLOOKUP(FF$4,Transactions!$C$45:$N$47,5,FALSE),0)))</f>
        <v>0</v>
      </c>
      <c r="FH181" s="315">
        <f t="shared" si="251"/>
        <v>0</v>
      </c>
      <c r="FI181" s="88">
        <f>VLOOKUP(FH181,'Price Data'!$B$4:$AD$1048576,MATCH(FM$4,'Price Data'!$B$2:$AE$2,0),FALSE)</f>
        <v>0</v>
      </c>
      <c r="FJ181" s="5">
        <f t="shared" si="280"/>
        <v>0</v>
      </c>
      <c r="FK181" s="79"/>
      <c r="FL181" s="212" t="str">
        <f>IF(FJ181&gt;0,(FJ181+SUM(FK$11:FK181))/FI$6-1,"N/A")</f>
        <v>N/A</v>
      </c>
      <c r="FM181" s="344">
        <f>IF(VLOOKUP(FM$4,Transactions!$C$26:$M$34,7,FALSE)&gt;FH181,0,IF(IFERROR(VLOOKUP(FM$4,Transactions!$C$45:$N218,8,FALSE),0)&gt;FH181,VLOOKUP(FM$4,Transactions!$C$26:$M$34,5,FALSE),VLOOKUP(FM$4,Transactions!$C$26:$M$34,5,FALSE)-IFERROR(VLOOKUP(FM$4,Transactions!$C$45:$N$47,5,FALSE),0)))</f>
        <v>0</v>
      </c>
      <c r="FO181" s="315">
        <f t="shared" si="252"/>
        <v>0</v>
      </c>
      <c r="FP181" s="88">
        <f>VLOOKUP(FO181,'Price Data'!$B$4:$AD$1048576,MATCH(FT$4,'Price Data'!$B$2:$AE$2,0),FALSE)</f>
        <v>0</v>
      </c>
      <c r="FQ181" s="5">
        <f t="shared" si="281"/>
        <v>0</v>
      </c>
      <c r="FR181" s="79"/>
      <c r="FS181" s="212" t="str">
        <f>IF(FQ181&gt;0,(FQ181+SUM(FR$11:FR181))/FP$6-1,"N/A")</f>
        <v>N/A</v>
      </c>
      <c r="FT181" s="344">
        <f>IF(VLOOKUP(FT$4,Transactions!$C$26:$M$34,7,FALSE)&gt;FO181,0,IF(IFERROR(VLOOKUP(FT$4,Transactions!$C$45:$N218,8,FALSE),0)&gt;FO181,VLOOKUP(FT$4,Transactions!$C$26:$M$34,5,FALSE),VLOOKUP(FT$4,Transactions!$C$26:$M$34,5,FALSE)-IFERROR(VLOOKUP(FT$4,Transactions!$C$45:$N$47,5,FALSE),0)))</f>
        <v>0</v>
      </c>
      <c r="FV181" s="315">
        <f t="shared" si="253"/>
        <v>0</v>
      </c>
      <c r="FW181" s="88">
        <f>VLOOKUP(FV181,'Price Data'!$B$4:$AD$1048576,MATCH(GA$4,'Price Data'!$B$2:$AE$2,0),FALSE)</f>
        <v>0</v>
      </c>
      <c r="FX181" s="5">
        <f t="shared" si="282"/>
        <v>0</v>
      </c>
      <c r="FY181" s="79"/>
      <c r="FZ181" s="212" t="str">
        <f>IF(FX181&gt;0,(FX181+SUM(FY$11:FY181))/FW$6-1,"N/A")</f>
        <v>N/A</v>
      </c>
      <c r="GA181" s="344">
        <f>IF(VLOOKUP(GA$4,Transactions!$C$26:$M$34,7,FALSE)&gt;FV181,0,IF(IFERROR(VLOOKUP(GA$4,Transactions!$C$45:$N218,8,FALSE),0)&gt;FV181,VLOOKUP(GA$4,Transactions!$C$26:$M$34,5,FALSE),VLOOKUP(GA$4,Transactions!$C$26:$M$34,5,FALSE)-IFERROR(VLOOKUP(GA$4,Transactions!$C$45:$N$47,5,FALSE),0)))</f>
        <v>0</v>
      </c>
      <c r="GD181" s="315">
        <f t="shared" si="254"/>
        <v>0</v>
      </c>
      <c r="GE181" s="88">
        <f>VLOOKUP(GD181,'Price Data'!$B$4:$AD$1048576,MATCH(GI$4,'Price Data'!$B$2:$AE$2,0),FALSE)</f>
        <v>0</v>
      </c>
      <c r="GF181" s="5">
        <f t="shared" si="283"/>
        <v>0</v>
      </c>
      <c r="GH181" s="212" t="str">
        <f>IF(GF181&gt;0,(GF181+SUM(GG$11:GG181))/GE$6-1,"N/A")</f>
        <v>N/A</v>
      </c>
      <c r="GI181" s="374">
        <v>0.5</v>
      </c>
      <c r="GK181" s="315">
        <f t="shared" si="255"/>
        <v>0</v>
      </c>
      <c r="GL181" s="88">
        <f>VLOOKUP(GK181,'Price Data'!$B$4:$AD$1048576,MATCH(GP$4,'Price Data'!$B$2:$AE$2,0),FALSE)</f>
        <v>0</v>
      </c>
      <c r="GM181" s="5">
        <f t="shared" si="226"/>
        <v>0</v>
      </c>
      <c r="GN181" s="79"/>
      <c r="GO181" s="212" t="str">
        <f>IF(GM181&gt;0,(GM181+SUM(GN$11:GN181))/GL$6-1,"N/A")</f>
        <v>N/A</v>
      </c>
      <c r="GP181" s="374">
        <v>0.2</v>
      </c>
      <c r="GR181" s="315">
        <f t="shared" si="256"/>
        <v>0</v>
      </c>
      <c r="GS181" s="88">
        <f>VLOOKUP(GR181,'Price Data'!$B$4:$AD$1048576,MATCH(GW$4,'Price Data'!$B$2:$AE$2,0),FALSE)</f>
        <v>0</v>
      </c>
      <c r="GT181" s="5">
        <f t="shared" si="284"/>
        <v>0</v>
      </c>
      <c r="GV181" s="212" t="str">
        <f>IF(GT181&gt;0,(GT181+SUM(GU$11:GU181))/GS$6-1,"N/A")</f>
        <v>N/A</v>
      </c>
      <c r="GW181" s="374">
        <v>0.3</v>
      </c>
    </row>
    <row r="182" spans="1:205" x14ac:dyDescent="0.25">
      <c r="A182">
        <v>172</v>
      </c>
      <c r="B182" s="315">
        <f>'Price Data'!B176</f>
        <v>0</v>
      </c>
      <c r="C182" s="200">
        <f t="shared" si="257"/>
        <v>0</v>
      </c>
      <c r="D182" s="200">
        <f t="shared" si="227"/>
        <v>0</v>
      </c>
      <c r="E182" s="200">
        <f t="shared" si="258"/>
        <v>0</v>
      </c>
      <c r="F182" s="200">
        <f t="shared" si="228"/>
        <v>0</v>
      </c>
      <c r="I182" s="315">
        <f t="shared" si="229"/>
        <v>0</v>
      </c>
      <c r="J182" s="88">
        <f>VLOOKUP(I182,'Price Data'!$B$4:$AD$1048576,MATCH(N$4,'Price Data'!$B$2:$AE$2,0),FALSE)</f>
        <v>0</v>
      </c>
      <c r="K182" s="5">
        <f t="shared" si="225"/>
        <v>0</v>
      </c>
      <c r="M182" s="212" t="str">
        <f>IF(K182&gt;0,(K182+SUM(L$11:L182))/J$6-1,"N/A")</f>
        <v>N/A</v>
      </c>
      <c r="N182" s="344">
        <f>IF(VLOOKUP(N$4,Transactions!$C$5:$M$23,7,FALSE)&gt;I182,0,IF(IFERROR(VLOOKUP(N$4,Transactions!$C$39:$N$42,8,FALSE),0)&gt;I182,VLOOKUP(N$4,Transactions!$C$5:$M$23,5,FALSE),VLOOKUP(N$4,Transactions!$C$5:$M$23,5,FALSE)-IFERROR(VLOOKUP(N$4,Transactions!$C$39:$N$42,5,FALSE),0)))</f>
        <v>0</v>
      </c>
      <c r="P182" s="315">
        <f t="shared" si="230"/>
        <v>0</v>
      </c>
      <c r="Q182" s="88">
        <f>VLOOKUP(P182,'Price Data'!$B$4:$AD$1048576,MATCH(U$4,'Price Data'!$B$2:$AE$2,0),FALSE)</f>
        <v>0</v>
      </c>
      <c r="R182" s="5">
        <f t="shared" si="259"/>
        <v>0</v>
      </c>
      <c r="T182" s="212" t="str">
        <f>IF(R182&gt;0,(R182+SUM(S$11:S182))/Q$6-1,"N/A")</f>
        <v>N/A</v>
      </c>
      <c r="U182" s="344">
        <f>IF(VLOOKUP(U$4,Transactions!$C$5:$M$23,7,FALSE)&gt;P182,0,IF(IFERROR(VLOOKUP(U$4,Transactions!$C$39:$N$42,8,FALSE),0)&gt;P182,VLOOKUP(U$4,Transactions!$C$5:$M$23,5,FALSE),VLOOKUP(U$4,Transactions!$C$5:$M$23,5,FALSE)-IFERROR(VLOOKUP(U$4,Transactions!$C$39:$N$42,5,FALSE),0)))</f>
        <v>0</v>
      </c>
      <c r="W182" s="315">
        <f t="shared" si="231"/>
        <v>0</v>
      </c>
      <c r="X182" s="88">
        <f>VLOOKUP(W182,'Price Data'!$B$4:$AD$1048576,MATCH(AB$4,'Price Data'!$B$2:$AE$2,0),FALSE)</f>
        <v>0</v>
      </c>
      <c r="Y182" s="5">
        <f t="shared" si="260"/>
        <v>0</v>
      </c>
      <c r="Z182" s="79"/>
      <c r="AA182" s="212" t="str">
        <f>IF(Y182&gt;0,(Y182+SUM(Z$11:Z182))/X$6-1,"N/A")</f>
        <v>N/A</v>
      </c>
      <c r="AB182" s="344">
        <f>IF(VLOOKUP(AB$4,Transactions!$C$5:$M$23,7,FALSE)&gt;W182,0,IF(IFERROR(VLOOKUP(AB$4,Transactions!$C$39:$N$42,8,FALSE),0)&gt;W182,VLOOKUP(AB$4,Transactions!$C$5:$M$23,5,FALSE),VLOOKUP(AB$4,Transactions!$C$5:$M$23,5,FALSE)-IFERROR(VLOOKUP(AB$4,Transactions!$C$39:$N$42,5,FALSE),0)))</f>
        <v>0</v>
      </c>
      <c r="AD182" s="315">
        <f t="shared" si="232"/>
        <v>0</v>
      </c>
      <c r="AE182" s="88">
        <f>VLOOKUP(AD182,'Price Data'!$B$4:$AD$1048576,MATCH(AI$4,'Price Data'!$B$2:$AE$2,0),FALSE)</f>
        <v>0</v>
      </c>
      <c r="AF182" s="5">
        <f t="shared" si="261"/>
        <v>0</v>
      </c>
      <c r="AG182" s="79"/>
      <c r="AH182" s="212" t="str">
        <f>IF(AF182&gt;0,(AF182+SUM(AG$11:AG182))/AE$6-1,"N/A")</f>
        <v>N/A</v>
      </c>
      <c r="AI182" s="344">
        <f>IF(VLOOKUP(AI$4,Transactions!$C$5:$M$23,7,FALSE)&gt;AD182,0,IF(IFERROR(VLOOKUP(AI$4,Transactions!$C$39:$N$42,8,FALSE),0)&gt;AD182,VLOOKUP(AI$4,Transactions!$C$5:$M$23,5,FALSE),VLOOKUP(AI$4,Transactions!$C$5:$M$23,5,FALSE)-IFERROR(VLOOKUP(AI$4,Transactions!$C$39:$N$42,5,FALSE),0)))</f>
        <v>0</v>
      </c>
      <c r="AK182" s="315">
        <f t="shared" si="233"/>
        <v>0</v>
      </c>
      <c r="AL182" s="88">
        <f>VLOOKUP(AK182,'Price Data'!$B$4:$AD$1048576,MATCH(AP$4,'Price Data'!$B$2:$AE$2,0),FALSE)</f>
        <v>0</v>
      </c>
      <c r="AM182" s="5">
        <f t="shared" si="262"/>
        <v>0</v>
      </c>
      <c r="AN182" s="79"/>
      <c r="AO182" s="212" t="str">
        <f>IF(AM182&gt;0,(AM182+SUM(AN$11:AN182))/AL$6-1,"N/A")</f>
        <v>N/A</v>
      </c>
      <c r="AP182" s="344">
        <f>IF(VLOOKUP(AP$4,Transactions!$C$5:$M$23,7,FALSE)&gt;AK182,0,IF(IFERROR(VLOOKUP(AP$4,Transactions!$C$39:$N$42,8,FALSE),0)&gt;AK182,VLOOKUP(AP$4,Transactions!$C$5:$M$23,5,FALSE),VLOOKUP(AP$4,Transactions!$C$5:$M$23,5,FALSE)-IFERROR(VLOOKUP(AP$4,Transactions!$C$39:$N$42,5,FALSE),0)))</f>
        <v>0</v>
      </c>
      <c r="AR182" s="315">
        <f t="shared" si="234"/>
        <v>0</v>
      </c>
      <c r="AS182" s="88">
        <f>VLOOKUP(AR182,'Price Data'!$B$4:$AD$1048576,MATCH(AW$4,'Price Data'!$B$2:$AE$2,0),FALSE)</f>
        <v>0</v>
      </c>
      <c r="AT182" s="5">
        <f t="shared" si="263"/>
        <v>0</v>
      </c>
      <c r="AU182" s="79"/>
      <c r="AV182" s="212" t="str">
        <f>IF(AT182&gt;0,(AT182+SUM(AU$11:AU182))/AS$6-1,"N/A")</f>
        <v>N/A</v>
      </c>
      <c r="AW182" s="344">
        <f>IF(VLOOKUP(AW$4,Transactions!$C$5:$M$23,7,FALSE)&gt;AR182,0,IF(IFERROR(VLOOKUP(AW$4,Transactions!$C$39:$N$42,8,FALSE),0)&gt;AR182,VLOOKUP(AW$4,Transactions!$C$5:$M$23,5,FALSE),VLOOKUP(AW$4,Transactions!$C$5:$M$23,5,FALSE)-IFERROR(VLOOKUP(AW$4,Transactions!$C$39:$N$42,5,FALSE),0)))</f>
        <v>0</v>
      </c>
      <c r="AY182" s="315">
        <f t="shared" si="235"/>
        <v>0</v>
      </c>
      <c r="AZ182" s="88">
        <f>VLOOKUP(AY182,'Price Data'!$B$4:$AD$1048576,MATCH(BD$4,'Price Data'!$B$2:$AE$2,0),FALSE)</f>
        <v>0</v>
      </c>
      <c r="BA182" s="5">
        <f t="shared" si="264"/>
        <v>0</v>
      </c>
      <c r="BB182" s="79"/>
      <c r="BC182" s="212" t="str">
        <f>IF(BA182&gt;0,(BA182+SUM(BB$11:BB182))/AZ$6-1,"N/A")</f>
        <v>N/A</v>
      </c>
      <c r="BD182" s="344">
        <f>IF(VLOOKUP(BD$4,Transactions!$C$5:$M$23,7,FALSE)&gt;AY182,0,IF(IFERROR(VLOOKUP(BD$4,Transactions!$C$39:$N$42,8,FALSE),0)&gt;AY182,VLOOKUP(BD$4,Transactions!$C$5:$M$23,5,FALSE),VLOOKUP(BD$4,Transactions!$C$5:$M$23,5,FALSE)-IFERROR(VLOOKUP(BD$4,Transactions!$C$39:$N$42,5,FALSE),0)))</f>
        <v>0</v>
      </c>
      <c r="BF182" s="315">
        <f t="shared" si="236"/>
        <v>0</v>
      </c>
      <c r="BG182" s="88">
        <f>VLOOKUP(BF182,'Price Data'!$B$4:$AD$1048576,MATCH(BK$4,'Price Data'!$B$2:$AE$2,0),FALSE)</f>
        <v>0</v>
      </c>
      <c r="BH182" s="5">
        <f t="shared" si="265"/>
        <v>0</v>
      </c>
      <c r="BI182" s="79"/>
      <c r="BJ182" s="212" t="str">
        <f>IF(BH182&gt;0,(BH182+SUM(BI$11:BI182))/BG$6-1,"N/A")</f>
        <v>N/A</v>
      </c>
      <c r="BK182" s="344">
        <f>IF(VLOOKUP(BK$4,Transactions!$C$5:$M$23,7,FALSE)&gt;BF182,0,IF(IFERROR(VLOOKUP(BK$4,Transactions!$C$39:$N$42,8,FALSE),0)&gt;BF182,VLOOKUP(BK$4,Transactions!$C$5:$M$23,5,FALSE),VLOOKUP(BK$4,Transactions!$C$5:$M$23,5,FALSE)-IFERROR(VLOOKUP(BK$4,Transactions!$C$39:$N$42,5,FALSE),0)))</f>
        <v>0</v>
      </c>
      <c r="BM182" s="315">
        <f t="shared" si="237"/>
        <v>0</v>
      </c>
      <c r="BN182" s="88">
        <f>VLOOKUP(BM182,'Price Data'!$B$4:$AD$1048576,MATCH(BR$4,'Price Data'!$B$2:$AE$2,0),FALSE)</f>
        <v>0</v>
      </c>
      <c r="BO182" s="5">
        <f t="shared" si="266"/>
        <v>0</v>
      </c>
      <c r="BP182" s="79"/>
      <c r="BQ182" s="212" t="str">
        <f>IF(BO182&gt;0,(BO182+SUM(BP$11:BP182))/BN$6-1,"N/A")</f>
        <v>N/A</v>
      </c>
      <c r="BR182" s="344">
        <f>IF(VLOOKUP(BR$4,Transactions!$C$5:$M$23,7,FALSE)&gt;BM182,0,IF(IFERROR(VLOOKUP(BR$4,Transactions!$C$39:$N$42,8,FALSE),0)&gt;BM182,VLOOKUP(BR$4,Transactions!$C$5:$M$23,5,FALSE),VLOOKUP(BR$4,Transactions!$C$5:$M$23,5,FALSE)-IFERROR(VLOOKUP(BR$4,Transactions!$C$39:$N$42,5,FALSE),0)))</f>
        <v>0</v>
      </c>
      <c r="BT182" s="315">
        <f t="shared" si="238"/>
        <v>0</v>
      </c>
      <c r="BU182" s="88">
        <f>VLOOKUP(BT182,'Price Data'!$B$4:$AD$1048576,MATCH(BY$4,'Price Data'!$B$2:$AE$2,0),FALSE)</f>
        <v>0</v>
      </c>
      <c r="BV182" s="5">
        <f t="shared" si="267"/>
        <v>0</v>
      </c>
      <c r="BW182" s="79"/>
      <c r="BX182" s="212" t="str">
        <f>IF(BV182&gt;0,(BV182+SUM(BW$11:BW182))/BU$6-1,"N/A")</f>
        <v>N/A</v>
      </c>
      <c r="BY182" s="344">
        <f>IF(VLOOKUP(BY$4,Transactions!$C$5:$M$23,7,FALSE)&gt;BT182,0,IF(IFERROR(VLOOKUP(BY$4,Transactions!$C$39:$N$42,8,FALSE),0)&gt;BT182,VLOOKUP(BY$4,Transactions!$C$5:$M$23,5,FALSE),VLOOKUP(BY$4,Transactions!$C$5:$M$23,5,FALSE)-IFERROR(VLOOKUP(BY$4,Transactions!$C$39:$N$42,5,FALSE),0)))</f>
        <v>0</v>
      </c>
      <c r="CA182" s="315">
        <f t="shared" si="239"/>
        <v>0</v>
      </c>
      <c r="CB182" s="88">
        <f>VLOOKUP(CA182,'Price Data'!$B$4:$AD$1048576,MATCH(CF$4,'Price Data'!$B$2:$AE$2,0),FALSE)</f>
        <v>0</v>
      </c>
      <c r="CC182" s="5">
        <f t="shared" si="268"/>
        <v>0</v>
      </c>
      <c r="CD182" s="79"/>
      <c r="CE182" s="212" t="str">
        <f>IF(CC182&gt;0,(CC182+SUM(CD$11:CD182))/CB$6-1,"N/A")</f>
        <v>N/A</v>
      </c>
      <c r="CF182" s="344">
        <f>IF(VLOOKUP(CF$4,Transactions!$C$5:$M$23,7,FALSE)&gt;CA182,0,IF(IFERROR(VLOOKUP(CF$4,Transactions!$C$39:$N$42,8,FALSE),0)&gt;CA182,VLOOKUP(CF$4,Transactions!$C$5:$M$23,5,FALSE),VLOOKUP(CF$4,Transactions!$C$5:$M$23,5,FALSE)-IFERROR(VLOOKUP(CF$4,Transactions!$C$39:$N$42,5,FALSE),0)))</f>
        <v>0</v>
      </c>
      <c r="CH182" s="315">
        <f t="shared" si="240"/>
        <v>0</v>
      </c>
      <c r="CI182" s="88">
        <f>VLOOKUP(CH182,'Price Data'!$B$4:$AD$1048576,MATCH(CM$4,'Price Data'!$B$2:$AE$2,0),FALSE)</f>
        <v>0</v>
      </c>
      <c r="CJ182" s="5">
        <f t="shared" si="269"/>
        <v>0</v>
      </c>
      <c r="CK182" s="79"/>
      <c r="CL182" s="212" t="str">
        <f>IF(CJ182&gt;0,(CJ182+SUM(CK$11:CK182))/CI$6-1,"N/A")</f>
        <v>N/A</v>
      </c>
      <c r="CM182" s="344">
        <f>IF(VLOOKUP(CM$4,Transactions!$C$5:$M$23,7,FALSE)&gt;CH182,0,IF(IFERROR(VLOOKUP(CM$4,Transactions!$C$39:$N$42,8,FALSE),0)&gt;CH182,VLOOKUP(CM$4,Transactions!$C$5:$M$23,5,FALSE),VLOOKUP(CM$4,Transactions!$C$5:$M$23,5,FALSE)-IFERROR(VLOOKUP(CM$4,Transactions!$C$39:$N$42,5,FALSE),0)))</f>
        <v>0</v>
      </c>
      <c r="CO182" s="315">
        <f t="shared" si="241"/>
        <v>0</v>
      </c>
      <c r="CP182" s="88">
        <f>VLOOKUP(CO182,'Price Data'!$B$4:$AD$1048576,MATCH(CT$4,'Price Data'!$B$2:$AE$2,0),FALSE)</f>
        <v>0</v>
      </c>
      <c r="CQ182" s="5">
        <f t="shared" si="270"/>
        <v>0</v>
      </c>
      <c r="CR182" s="79"/>
      <c r="CS182" s="212" t="str">
        <f>IF(CQ182&gt;0,(CQ182+SUM(CR$11:CR182))/CP$6-1,"N/A")</f>
        <v>N/A</v>
      </c>
      <c r="CT182" s="344">
        <f>IF(VLOOKUP(CT$4,Transactions!$C$5:$M$23,7,FALSE)&gt;CO182,0,IF(IFERROR(VLOOKUP(CT$4,Transactions!$C$39:$N$42,8,FALSE),0)&gt;CO182,VLOOKUP(CT$4,Transactions!$C$5:$M$23,5,FALSE),VLOOKUP(CT$4,Transactions!$C$5:$M$23,5,FALSE)-IFERROR(VLOOKUP(CT$4,Transactions!$C$39:$N$42,5,FALSE),0)))</f>
        <v>0</v>
      </c>
      <c r="CV182" s="315">
        <f t="shared" si="242"/>
        <v>0</v>
      </c>
      <c r="CW182" s="88">
        <f>VLOOKUP(CV182,'Price Data'!$B$4:$AD$1048576,MATCH(DA$4,'Price Data'!$B$2:$AE$2,0),FALSE)</f>
        <v>0</v>
      </c>
      <c r="CX182" s="5">
        <f t="shared" si="271"/>
        <v>0</v>
      </c>
      <c r="CY182" s="79"/>
      <c r="CZ182" s="212" t="str">
        <f>IF(CX182&gt;0,(CX182+SUM(CY$11:CY182))/CW$6-1,"N/A")</f>
        <v>N/A</v>
      </c>
      <c r="DA182" s="344">
        <f>IF(VLOOKUP(DA$4,Transactions!$C$5:$M$23,7,FALSE)&gt;CV182,0,IF(IFERROR(VLOOKUP(DA$4,Transactions!$C$39:$N$42,8,FALSE),0)&gt;CV182,VLOOKUP(DA$4,Transactions!$C$5:$M$23,5,FALSE),VLOOKUP(DA$4,Transactions!$C$5:$M$23,5,FALSE)-IFERROR(VLOOKUP(DA$4,Transactions!$C$39:$N$42,5,FALSE),0)))</f>
        <v>0</v>
      </c>
      <c r="DC182" s="315">
        <f t="shared" si="243"/>
        <v>0</v>
      </c>
      <c r="DD182" s="88">
        <f>VLOOKUP(DC182,'Price Data'!$B$4:$AD$1048576,MATCH(DH$4,'Price Data'!$B$2:$AE$2,0),FALSE)</f>
        <v>0</v>
      </c>
      <c r="DE182" s="5">
        <f t="shared" si="272"/>
        <v>0</v>
      </c>
      <c r="DF182" s="79"/>
      <c r="DG182" s="212" t="str">
        <f>IF(DE182&gt;0,(DE182+SUM(DF$11:DF182))/DD$6-1,"N/A")</f>
        <v>N/A</v>
      </c>
      <c r="DH182" s="344">
        <f>IF(VLOOKUP(DH$4,Transactions!$C$5:$M$23,7,FALSE)&gt;DC182,0,IF(IFERROR(VLOOKUP(DH$4,Transactions!$C$39:$N$42,8,FALSE),0)&gt;DC182,VLOOKUP(DH$4,Transactions!$C$5:$M$23,5,FALSE),VLOOKUP(DH$4,Transactions!$C$5:$M$23,5,FALSE)-IFERROR(VLOOKUP(DH$4,Transactions!$C$39:$N$42,5,FALSE),0)))</f>
        <v>0</v>
      </c>
      <c r="DJ182" s="315">
        <f t="shared" si="244"/>
        <v>0</v>
      </c>
      <c r="DK182" s="88">
        <f>VLOOKUP(DJ182,'Price Data'!$B$4:$AD$1048576,MATCH(DO$4,'Price Data'!$B$2:$AE$2,0),FALSE)</f>
        <v>0</v>
      </c>
      <c r="DL182" s="5">
        <f t="shared" si="273"/>
        <v>0</v>
      </c>
      <c r="DN182" s="212" t="str">
        <f>IF(DL182&gt;0,(DL182+SUM(DM$11:DM182))/DK$6-1,"N/A")</f>
        <v>N/A</v>
      </c>
      <c r="DO182" s="344">
        <f>IF(VLOOKUP(DO$4,Transactions!$C$5:$M$23,7,FALSE)&gt;DJ182,0,IF(IFERROR(VLOOKUP(DO$4,Transactions!$C$39:$N$42,8,FALSE),0)&gt;DJ182,VLOOKUP(DO$4,Transactions!$C$5:$M$23,5,FALSE),VLOOKUP(DO$4,Transactions!$C$5:$M$23,5,FALSE)-IFERROR(VLOOKUP(DO$4,Transactions!$C$39:$N$42,5,FALSE),0)))</f>
        <v>0</v>
      </c>
      <c r="DQ182" s="315">
        <f t="shared" si="245"/>
        <v>0</v>
      </c>
      <c r="DR182" s="88">
        <f>VLOOKUP(DQ182,'Price Data'!$B$4:$AD$1048576,MATCH(DV$4,'Price Data'!$B$2:$AE$2,0),FALSE)</f>
        <v>0</v>
      </c>
      <c r="DS182" s="5">
        <f t="shared" si="274"/>
        <v>0</v>
      </c>
      <c r="DT182" s="79"/>
      <c r="DU182" s="212" t="str">
        <f>IF(DS182&gt;0,(DS182+SUM(DT$11:DT182))/DR$6-1,"N/A")</f>
        <v>N/A</v>
      </c>
      <c r="DV182" s="344">
        <f>IF(VLOOKUP(DV$4,Transactions!$C$5:$M$23,7,FALSE)&gt;DQ182,0,IF(IFERROR(VLOOKUP(DV$4,Transactions!$C$39:$N$42,8,FALSE),0)&gt;DQ182,VLOOKUP(DV$4,Transactions!$C$5:$M$23,5,FALSE),VLOOKUP(DV$4,Transactions!$C$5:$M$23,5,FALSE)-IFERROR(VLOOKUP(DV$4,Transactions!$C$39:$N$42,5,FALSE),0)))</f>
        <v>0</v>
      </c>
      <c r="DX182" s="315">
        <f t="shared" si="246"/>
        <v>0</v>
      </c>
      <c r="DY182" s="88">
        <f>VLOOKUP(DX182,'Price Data'!$B$4:$AD$1048576,MATCH(EC$4,'Price Data'!$B$2:$AE$2,0),FALSE)</f>
        <v>0</v>
      </c>
      <c r="DZ182" s="5">
        <f t="shared" si="275"/>
        <v>0</v>
      </c>
      <c r="EA182" s="79"/>
      <c r="EB182" s="212" t="str">
        <f>IF(DZ182&gt;0,(DZ182+SUM(EA$11:EA182))/DY$6-1,"N/A")</f>
        <v>N/A</v>
      </c>
      <c r="EC182" s="344">
        <f>IF(VLOOKUP(EC$4,Transactions!$C$5:$M$23,7,FALSE)&gt;DX182,0,IF(IFERROR(VLOOKUP(EC$4,Transactions!$C$39:$N$42,8,FALSE),0)&gt;DX182,VLOOKUP(EC$4,Transactions!$C$5:$M$23,5,FALSE),VLOOKUP(EC$4,Transactions!$C$5:$M$23,5,FALSE)-IFERROR(VLOOKUP(EC$4,Transactions!$C$39:$N$42,5,FALSE),0)))</f>
        <v>0</v>
      </c>
      <c r="EF182" s="315">
        <f t="shared" si="247"/>
        <v>0</v>
      </c>
      <c r="EG182" s="88">
        <f>VLOOKUP(EF182,'Price Data'!$B$4:$AD$1048576,MATCH(EK$4,'Price Data'!$B$2:$AE$2,0),FALSE)</f>
        <v>0</v>
      </c>
      <c r="EH182" s="5">
        <f t="shared" si="276"/>
        <v>0</v>
      </c>
      <c r="EI182" s="79"/>
      <c r="EJ182" s="212" t="str">
        <f>IF(EH182&gt;0,(EH182+SUM(EI$11:EI182))/EG$6-1,"N/A")</f>
        <v>N/A</v>
      </c>
      <c r="EK182" s="344">
        <f>IF(VLOOKUP(EK$4,Transactions!$C$26:$M$34,7,FALSE)&gt;EF182,0,IF(IFERROR(VLOOKUP(EK$4,Transactions!$C$45:$N219,8,FALSE),0)&gt;EF182,VLOOKUP(EK$4,Transactions!$C$26:$M$34,5,FALSE),VLOOKUP(EK$4,Transactions!$C$26:$M$34,5,FALSE)-IFERROR(VLOOKUP(EK$4,Transactions!$C$45:$N$47,5,FALSE),0)))</f>
        <v>0</v>
      </c>
      <c r="EM182" s="315">
        <f t="shared" si="248"/>
        <v>0</v>
      </c>
      <c r="EN182" s="88">
        <f>VLOOKUP(EM182,'Price Data'!$B$4:$AD$1048576,MATCH(ER$4,'Price Data'!$B$2:$AE$2,0),FALSE)</f>
        <v>0</v>
      </c>
      <c r="EO182" s="5">
        <f t="shared" si="277"/>
        <v>0</v>
      </c>
      <c r="EP182" s="79"/>
      <c r="EQ182" s="212" t="str">
        <f>IF(EO182&gt;0,(EO182+SUM(EP$11:EP182))/EN$6-1,"N/A")</f>
        <v>N/A</v>
      </c>
      <c r="ER182" s="344">
        <f>IF(VLOOKUP(ER$4,Transactions!$C$26:$M$34,7,FALSE)&gt;EM182,0,IF(IFERROR(VLOOKUP(ER$4,Transactions!$C$45:$N219,8,FALSE),0)&gt;EM182,VLOOKUP(ER$4,Transactions!$C$26:$M$34,5,FALSE),VLOOKUP(ER$4,Transactions!$C$26:$M$34,5,FALSE)-IFERROR(VLOOKUP(ER$4,Transactions!$C$45:$N$47,5,FALSE),0)))</f>
        <v>0</v>
      </c>
      <c r="ET182" s="315">
        <f t="shared" si="249"/>
        <v>0</v>
      </c>
      <c r="EU182" s="88">
        <f>VLOOKUP(ET182,'Price Data'!$B$4:$AD$1048576,MATCH(EY$4,'Price Data'!$B$2:$AE$2,0),FALSE)</f>
        <v>0</v>
      </c>
      <c r="EV182" s="5">
        <f t="shared" si="278"/>
        <v>0</v>
      </c>
      <c r="EW182" s="79"/>
      <c r="EX182" s="212" t="str">
        <f>IF(EV182&gt;0,(EV182+SUM(EW$11:EW182))/EU$6-1,"N/A")</f>
        <v>N/A</v>
      </c>
      <c r="EY182" s="344">
        <f>IF(VLOOKUP(EY$4,Transactions!$C$26:$M$34,7,FALSE)&gt;ET182,0,IF(IFERROR(VLOOKUP(EY$4,Transactions!$C$45:$N219,8,FALSE),0)&gt;ET182,VLOOKUP(EY$4,Transactions!$C$26:$M$34,5,FALSE),VLOOKUP(EY$4,Transactions!$C$26:$M$34,5,FALSE)-IFERROR(VLOOKUP(EY$4,Transactions!$C$45:$N$47,5,FALSE),0)))</f>
        <v>0</v>
      </c>
      <c r="FA182" s="315">
        <f t="shared" si="250"/>
        <v>0</v>
      </c>
      <c r="FB182" s="88">
        <f>VLOOKUP(FA182,'Price Data'!$B$4:$AD$1048576,MATCH(FF$4,'Price Data'!$B$2:$AE$2,0),FALSE)</f>
        <v>0</v>
      </c>
      <c r="FC182" s="5">
        <f t="shared" si="279"/>
        <v>0</v>
      </c>
      <c r="FD182" s="79"/>
      <c r="FE182" s="212" t="str">
        <f>IF(FC182&gt;0,(FC182+SUM(FD$11:FD182))/FB$6-1,"N/A")</f>
        <v>N/A</v>
      </c>
      <c r="FF182" s="344">
        <f>IF(VLOOKUP(FF$4,Transactions!$C$26:$M$34,7,FALSE)&gt;FA182,0,IF(IFERROR(VLOOKUP(FF$4,Transactions!$C$45:$N219,8,FALSE),0)&gt;FA182,VLOOKUP(FF$4,Transactions!$C$26:$M$34,5,FALSE),VLOOKUP(FF$4,Transactions!$C$26:$M$34,5,FALSE)-IFERROR(VLOOKUP(FF$4,Transactions!$C$45:$N$47,5,FALSE),0)))</f>
        <v>0</v>
      </c>
      <c r="FH182" s="315">
        <f t="shared" si="251"/>
        <v>0</v>
      </c>
      <c r="FI182" s="88">
        <f>VLOOKUP(FH182,'Price Data'!$B$4:$AD$1048576,MATCH(FM$4,'Price Data'!$B$2:$AE$2,0),FALSE)</f>
        <v>0</v>
      </c>
      <c r="FJ182" s="5">
        <f t="shared" si="280"/>
        <v>0</v>
      </c>
      <c r="FK182" s="79"/>
      <c r="FL182" s="212" t="str">
        <f>IF(FJ182&gt;0,(FJ182+SUM(FK$11:FK182))/FI$6-1,"N/A")</f>
        <v>N/A</v>
      </c>
      <c r="FM182" s="344">
        <f>IF(VLOOKUP(FM$4,Transactions!$C$26:$M$34,7,FALSE)&gt;FH182,0,IF(IFERROR(VLOOKUP(FM$4,Transactions!$C$45:$N219,8,FALSE),0)&gt;FH182,VLOOKUP(FM$4,Transactions!$C$26:$M$34,5,FALSE),VLOOKUP(FM$4,Transactions!$C$26:$M$34,5,FALSE)-IFERROR(VLOOKUP(FM$4,Transactions!$C$45:$N$47,5,FALSE),0)))</f>
        <v>0</v>
      </c>
      <c r="FO182" s="315">
        <f t="shared" si="252"/>
        <v>0</v>
      </c>
      <c r="FP182" s="88">
        <f>VLOOKUP(FO182,'Price Data'!$B$4:$AD$1048576,MATCH(FT$4,'Price Data'!$B$2:$AE$2,0),FALSE)</f>
        <v>0</v>
      </c>
      <c r="FQ182" s="5">
        <f t="shared" si="281"/>
        <v>0</v>
      </c>
      <c r="FR182" s="79"/>
      <c r="FS182" s="212" t="str">
        <f>IF(FQ182&gt;0,(FQ182+SUM(FR$11:FR182))/FP$6-1,"N/A")</f>
        <v>N/A</v>
      </c>
      <c r="FT182" s="344">
        <f>IF(VLOOKUP(FT$4,Transactions!$C$26:$M$34,7,FALSE)&gt;FO182,0,IF(IFERROR(VLOOKUP(FT$4,Transactions!$C$45:$N219,8,FALSE),0)&gt;FO182,VLOOKUP(FT$4,Transactions!$C$26:$M$34,5,FALSE),VLOOKUP(FT$4,Transactions!$C$26:$M$34,5,FALSE)-IFERROR(VLOOKUP(FT$4,Transactions!$C$45:$N$47,5,FALSE),0)))</f>
        <v>0</v>
      </c>
      <c r="FV182" s="315">
        <f t="shared" si="253"/>
        <v>0</v>
      </c>
      <c r="FW182" s="88">
        <f>VLOOKUP(FV182,'Price Data'!$B$4:$AD$1048576,MATCH(GA$4,'Price Data'!$B$2:$AE$2,0),FALSE)</f>
        <v>0</v>
      </c>
      <c r="FX182" s="5">
        <f t="shared" si="282"/>
        <v>0</v>
      </c>
      <c r="FY182" s="79"/>
      <c r="FZ182" s="212" t="str">
        <f>IF(FX182&gt;0,(FX182+SUM(FY$11:FY182))/FW$6-1,"N/A")</f>
        <v>N/A</v>
      </c>
      <c r="GA182" s="344">
        <f>IF(VLOOKUP(GA$4,Transactions!$C$26:$M$34,7,FALSE)&gt;FV182,0,IF(IFERROR(VLOOKUP(GA$4,Transactions!$C$45:$N219,8,FALSE),0)&gt;FV182,VLOOKUP(GA$4,Transactions!$C$26:$M$34,5,FALSE),VLOOKUP(GA$4,Transactions!$C$26:$M$34,5,FALSE)-IFERROR(VLOOKUP(GA$4,Transactions!$C$45:$N$47,5,FALSE),0)))</f>
        <v>0</v>
      </c>
      <c r="GD182" s="315">
        <f t="shared" si="254"/>
        <v>0</v>
      </c>
      <c r="GE182" s="88">
        <f>VLOOKUP(GD182,'Price Data'!$B$4:$AD$1048576,MATCH(GI$4,'Price Data'!$B$2:$AE$2,0),FALSE)</f>
        <v>0</v>
      </c>
      <c r="GF182" s="5">
        <f t="shared" si="283"/>
        <v>0</v>
      </c>
      <c r="GH182" s="212" t="str">
        <f>IF(GF182&gt;0,(GF182+SUM(GG$11:GG182))/GE$6-1,"N/A")</f>
        <v>N/A</v>
      </c>
      <c r="GI182" s="374">
        <v>0.5</v>
      </c>
      <c r="GK182" s="315">
        <f t="shared" si="255"/>
        <v>0</v>
      </c>
      <c r="GL182" s="88">
        <f>VLOOKUP(GK182,'Price Data'!$B$4:$AD$1048576,MATCH(GP$4,'Price Data'!$B$2:$AE$2,0),FALSE)</f>
        <v>0</v>
      </c>
      <c r="GM182" s="5">
        <f t="shared" si="226"/>
        <v>0</v>
      </c>
      <c r="GN182" s="79"/>
      <c r="GO182" s="212" t="str">
        <f>IF(GM182&gt;0,(GM182+SUM(GN$11:GN182))/GL$6-1,"N/A")</f>
        <v>N/A</v>
      </c>
      <c r="GP182" s="374">
        <v>0.2</v>
      </c>
      <c r="GR182" s="315">
        <f t="shared" si="256"/>
        <v>0</v>
      </c>
      <c r="GS182" s="88">
        <f>VLOOKUP(GR182,'Price Data'!$B$4:$AD$1048576,MATCH(GW$4,'Price Data'!$B$2:$AE$2,0),FALSE)</f>
        <v>0</v>
      </c>
      <c r="GT182" s="5">
        <f t="shared" si="284"/>
        <v>0</v>
      </c>
      <c r="GV182" s="212" t="str">
        <f>IF(GT182&gt;0,(GT182+SUM(GU$11:GU182))/GS$6-1,"N/A")</f>
        <v>N/A</v>
      </c>
      <c r="GW182" s="374">
        <v>0.3</v>
      </c>
    </row>
    <row r="183" spans="1:205" x14ac:dyDescent="0.25">
      <c r="A183">
        <v>173</v>
      </c>
      <c r="B183" s="315">
        <f>'Price Data'!B177</f>
        <v>0</v>
      </c>
      <c r="C183" s="200">
        <f t="shared" si="257"/>
        <v>0</v>
      </c>
      <c r="D183" s="200">
        <f t="shared" si="227"/>
        <v>0</v>
      </c>
      <c r="E183" s="200">
        <f t="shared" si="258"/>
        <v>0</v>
      </c>
      <c r="F183" s="200">
        <f t="shared" si="228"/>
        <v>0</v>
      </c>
      <c r="I183" s="315">
        <f t="shared" si="229"/>
        <v>0</v>
      </c>
      <c r="J183" s="88">
        <f>VLOOKUP(I183,'Price Data'!$B$4:$AD$1048576,MATCH(N$4,'Price Data'!$B$2:$AE$2,0),FALSE)</f>
        <v>0</v>
      </c>
      <c r="K183" s="5">
        <f t="shared" si="225"/>
        <v>0</v>
      </c>
      <c r="M183" s="212" t="str">
        <f>IF(K183&gt;0,(K183+SUM(L$11:L183))/J$6-1,"N/A")</f>
        <v>N/A</v>
      </c>
      <c r="N183" s="344">
        <f>IF(VLOOKUP(N$4,Transactions!$C$5:$M$23,7,FALSE)&gt;I183,0,IF(IFERROR(VLOOKUP(N$4,Transactions!$C$39:$N$42,8,FALSE),0)&gt;I183,VLOOKUP(N$4,Transactions!$C$5:$M$23,5,FALSE),VLOOKUP(N$4,Transactions!$C$5:$M$23,5,FALSE)-IFERROR(VLOOKUP(N$4,Transactions!$C$39:$N$42,5,FALSE),0)))</f>
        <v>0</v>
      </c>
      <c r="P183" s="315">
        <f t="shared" si="230"/>
        <v>0</v>
      </c>
      <c r="Q183" s="88">
        <f>VLOOKUP(P183,'Price Data'!$B$4:$AD$1048576,MATCH(U$4,'Price Data'!$B$2:$AE$2,0),FALSE)</f>
        <v>0</v>
      </c>
      <c r="R183" s="5">
        <f t="shared" si="259"/>
        <v>0</v>
      </c>
      <c r="T183" s="212" t="str">
        <f>IF(R183&gt;0,(R183+SUM(S$11:S183))/Q$6-1,"N/A")</f>
        <v>N/A</v>
      </c>
      <c r="U183" s="344">
        <f>IF(VLOOKUP(U$4,Transactions!$C$5:$M$23,7,FALSE)&gt;P183,0,IF(IFERROR(VLOOKUP(U$4,Transactions!$C$39:$N$42,8,FALSE),0)&gt;P183,VLOOKUP(U$4,Transactions!$C$5:$M$23,5,FALSE),VLOOKUP(U$4,Transactions!$C$5:$M$23,5,FALSE)-IFERROR(VLOOKUP(U$4,Transactions!$C$39:$N$42,5,FALSE),0)))</f>
        <v>0</v>
      </c>
      <c r="W183" s="315">
        <f t="shared" si="231"/>
        <v>0</v>
      </c>
      <c r="X183" s="88">
        <f>VLOOKUP(W183,'Price Data'!$B$4:$AD$1048576,MATCH(AB$4,'Price Data'!$B$2:$AE$2,0),FALSE)</f>
        <v>0</v>
      </c>
      <c r="Y183" s="5">
        <f t="shared" si="260"/>
        <v>0</v>
      </c>
      <c r="Z183" s="79"/>
      <c r="AA183" s="212" t="str">
        <f>IF(Y183&gt;0,(Y183+SUM(Z$11:Z183))/X$6-1,"N/A")</f>
        <v>N/A</v>
      </c>
      <c r="AB183" s="344">
        <f>IF(VLOOKUP(AB$4,Transactions!$C$5:$M$23,7,FALSE)&gt;W183,0,IF(IFERROR(VLOOKUP(AB$4,Transactions!$C$39:$N$42,8,FALSE),0)&gt;W183,VLOOKUP(AB$4,Transactions!$C$5:$M$23,5,FALSE),VLOOKUP(AB$4,Transactions!$C$5:$M$23,5,FALSE)-IFERROR(VLOOKUP(AB$4,Transactions!$C$39:$N$42,5,FALSE),0)))</f>
        <v>0</v>
      </c>
      <c r="AD183" s="315">
        <f t="shared" si="232"/>
        <v>0</v>
      </c>
      <c r="AE183" s="88">
        <f>VLOOKUP(AD183,'Price Data'!$B$4:$AD$1048576,MATCH(AI$4,'Price Data'!$B$2:$AE$2,0),FALSE)</f>
        <v>0</v>
      </c>
      <c r="AF183" s="5">
        <f t="shared" si="261"/>
        <v>0</v>
      </c>
      <c r="AG183" s="79"/>
      <c r="AH183" s="212" t="str">
        <f>IF(AF183&gt;0,(AF183+SUM(AG$11:AG183))/AE$6-1,"N/A")</f>
        <v>N/A</v>
      </c>
      <c r="AI183" s="344">
        <f>IF(VLOOKUP(AI$4,Transactions!$C$5:$M$23,7,FALSE)&gt;AD183,0,IF(IFERROR(VLOOKUP(AI$4,Transactions!$C$39:$N$42,8,FALSE),0)&gt;AD183,VLOOKUP(AI$4,Transactions!$C$5:$M$23,5,FALSE),VLOOKUP(AI$4,Transactions!$C$5:$M$23,5,FALSE)-IFERROR(VLOOKUP(AI$4,Transactions!$C$39:$N$42,5,FALSE),0)))</f>
        <v>0</v>
      </c>
      <c r="AK183" s="315">
        <f t="shared" si="233"/>
        <v>0</v>
      </c>
      <c r="AL183" s="88">
        <f>VLOOKUP(AK183,'Price Data'!$B$4:$AD$1048576,MATCH(AP$4,'Price Data'!$B$2:$AE$2,0),FALSE)</f>
        <v>0</v>
      </c>
      <c r="AM183" s="5">
        <f t="shared" si="262"/>
        <v>0</v>
      </c>
      <c r="AN183" s="79"/>
      <c r="AO183" s="212" t="str">
        <f>IF(AM183&gt;0,(AM183+SUM(AN$11:AN183))/AL$6-1,"N/A")</f>
        <v>N/A</v>
      </c>
      <c r="AP183" s="344">
        <f>IF(VLOOKUP(AP$4,Transactions!$C$5:$M$23,7,FALSE)&gt;AK183,0,IF(IFERROR(VLOOKUP(AP$4,Transactions!$C$39:$N$42,8,FALSE),0)&gt;AK183,VLOOKUP(AP$4,Transactions!$C$5:$M$23,5,FALSE),VLOOKUP(AP$4,Transactions!$C$5:$M$23,5,FALSE)-IFERROR(VLOOKUP(AP$4,Transactions!$C$39:$N$42,5,FALSE),0)))</f>
        <v>0</v>
      </c>
      <c r="AR183" s="315">
        <f t="shared" si="234"/>
        <v>0</v>
      </c>
      <c r="AS183" s="88">
        <f>VLOOKUP(AR183,'Price Data'!$B$4:$AD$1048576,MATCH(AW$4,'Price Data'!$B$2:$AE$2,0),FALSE)</f>
        <v>0</v>
      </c>
      <c r="AT183" s="5">
        <f t="shared" si="263"/>
        <v>0</v>
      </c>
      <c r="AU183" s="79"/>
      <c r="AV183" s="212" t="str">
        <f>IF(AT183&gt;0,(AT183+SUM(AU$11:AU183))/AS$6-1,"N/A")</f>
        <v>N/A</v>
      </c>
      <c r="AW183" s="344">
        <f>IF(VLOOKUP(AW$4,Transactions!$C$5:$M$23,7,FALSE)&gt;AR183,0,IF(IFERROR(VLOOKUP(AW$4,Transactions!$C$39:$N$42,8,FALSE),0)&gt;AR183,VLOOKUP(AW$4,Transactions!$C$5:$M$23,5,FALSE),VLOOKUP(AW$4,Transactions!$C$5:$M$23,5,FALSE)-IFERROR(VLOOKUP(AW$4,Transactions!$C$39:$N$42,5,FALSE),0)))</f>
        <v>0</v>
      </c>
      <c r="AY183" s="315">
        <f t="shared" si="235"/>
        <v>0</v>
      </c>
      <c r="AZ183" s="88">
        <f>VLOOKUP(AY183,'Price Data'!$B$4:$AD$1048576,MATCH(BD$4,'Price Data'!$B$2:$AE$2,0),FALSE)</f>
        <v>0</v>
      </c>
      <c r="BA183" s="5">
        <f t="shared" si="264"/>
        <v>0</v>
      </c>
      <c r="BB183" s="79"/>
      <c r="BC183" s="212" t="str">
        <f>IF(BA183&gt;0,(BA183+SUM(BB$11:BB183))/AZ$6-1,"N/A")</f>
        <v>N/A</v>
      </c>
      <c r="BD183" s="344">
        <f>IF(VLOOKUP(BD$4,Transactions!$C$5:$M$23,7,FALSE)&gt;AY183,0,IF(IFERROR(VLOOKUP(BD$4,Transactions!$C$39:$N$42,8,FALSE),0)&gt;AY183,VLOOKUP(BD$4,Transactions!$C$5:$M$23,5,FALSE),VLOOKUP(BD$4,Transactions!$C$5:$M$23,5,FALSE)-IFERROR(VLOOKUP(BD$4,Transactions!$C$39:$N$42,5,FALSE),0)))</f>
        <v>0</v>
      </c>
      <c r="BF183" s="315">
        <f t="shared" si="236"/>
        <v>0</v>
      </c>
      <c r="BG183" s="88">
        <f>VLOOKUP(BF183,'Price Data'!$B$4:$AD$1048576,MATCH(BK$4,'Price Data'!$B$2:$AE$2,0),FALSE)</f>
        <v>0</v>
      </c>
      <c r="BH183" s="5">
        <f t="shared" si="265"/>
        <v>0</v>
      </c>
      <c r="BI183" s="79"/>
      <c r="BJ183" s="212" t="str">
        <f>IF(BH183&gt;0,(BH183+SUM(BI$11:BI183))/BG$6-1,"N/A")</f>
        <v>N/A</v>
      </c>
      <c r="BK183" s="344">
        <f>IF(VLOOKUP(BK$4,Transactions!$C$5:$M$23,7,FALSE)&gt;BF183,0,IF(IFERROR(VLOOKUP(BK$4,Transactions!$C$39:$N$42,8,FALSE),0)&gt;BF183,VLOOKUP(BK$4,Transactions!$C$5:$M$23,5,FALSE),VLOOKUP(BK$4,Transactions!$C$5:$M$23,5,FALSE)-IFERROR(VLOOKUP(BK$4,Transactions!$C$39:$N$42,5,FALSE),0)))</f>
        <v>0</v>
      </c>
      <c r="BM183" s="315">
        <f t="shared" si="237"/>
        <v>0</v>
      </c>
      <c r="BN183" s="88">
        <f>VLOOKUP(BM183,'Price Data'!$B$4:$AD$1048576,MATCH(BR$4,'Price Data'!$B$2:$AE$2,0),FALSE)</f>
        <v>0</v>
      </c>
      <c r="BO183" s="5">
        <f t="shared" si="266"/>
        <v>0</v>
      </c>
      <c r="BP183" s="79"/>
      <c r="BQ183" s="212" t="str">
        <f>IF(BO183&gt;0,(BO183+SUM(BP$11:BP183))/BN$6-1,"N/A")</f>
        <v>N/A</v>
      </c>
      <c r="BR183" s="344">
        <f>IF(VLOOKUP(BR$4,Transactions!$C$5:$M$23,7,FALSE)&gt;BM183,0,IF(IFERROR(VLOOKUP(BR$4,Transactions!$C$39:$N$42,8,FALSE),0)&gt;BM183,VLOOKUP(BR$4,Transactions!$C$5:$M$23,5,FALSE),VLOOKUP(BR$4,Transactions!$C$5:$M$23,5,FALSE)-IFERROR(VLOOKUP(BR$4,Transactions!$C$39:$N$42,5,FALSE),0)))</f>
        <v>0</v>
      </c>
      <c r="BT183" s="315">
        <f t="shared" si="238"/>
        <v>0</v>
      </c>
      <c r="BU183" s="88">
        <f>VLOOKUP(BT183,'Price Data'!$B$4:$AD$1048576,MATCH(BY$4,'Price Data'!$B$2:$AE$2,0),FALSE)</f>
        <v>0</v>
      </c>
      <c r="BV183" s="5">
        <f t="shared" si="267"/>
        <v>0</v>
      </c>
      <c r="BW183" s="79"/>
      <c r="BX183" s="212" t="str">
        <f>IF(BV183&gt;0,(BV183+SUM(BW$11:BW183))/BU$6-1,"N/A")</f>
        <v>N/A</v>
      </c>
      <c r="BY183" s="344">
        <f>IF(VLOOKUP(BY$4,Transactions!$C$5:$M$23,7,FALSE)&gt;BT183,0,IF(IFERROR(VLOOKUP(BY$4,Transactions!$C$39:$N$42,8,FALSE),0)&gt;BT183,VLOOKUP(BY$4,Transactions!$C$5:$M$23,5,FALSE),VLOOKUP(BY$4,Transactions!$C$5:$M$23,5,FALSE)-IFERROR(VLOOKUP(BY$4,Transactions!$C$39:$N$42,5,FALSE),0)))</f>
        <v>0</v>
      </c>
      <c r="CA183" s="315">
        <f t="shared" si="239"/>
        <v>0</v>
      </c>
      <c r="CB183" s="88">
        <f>VLOOKUP(CA183,'Price Data'!$B$4:$AD$1048576,MATCH(CF$4,'Price Data'!$B$2:$AE$2,0),FALSE)</f>
        <v>0</v>
      </c>
      <c r="CC183" s="5">
        <f t="shared" si="268"/>
        <v>0</v>
      </c>
      <c r="CD183" s="79"/>
      <c r="CE183" s="212" t="str">
        <f>IF(CC183&gt;0,(CC183+SUM(CD$11:CD183))/CB$6-1,"N/A")</f>
        <v>N/A</v>
      </c>
      <c r="CF183" s="344">
        <f>IF(VLOOKUP(CF$4,Transactions!$C$5:$M$23,7,FALSE)&gt;CA183,0,IF(IFERROR(VLOOKUP(CF$4,Transactions!$C$39:$N$42,8,FALSE),0)&gt;CA183,VLOOKUP(CF$4,Transactions!$C$5:$M$23,5,FALSE),VLOOKUP(CF$4,Transactions!$C$5:$M$23,5,FALSE)-IFERROR(VLOOKUP(CF$4,Transactions!$C$39:$N$42,5,FALSE),0)))</f>
        <v>0</v>
      </c>
      <c r="CH183" s="315">
        <f t="shared" si="240"/>
        <v>0</v>
      </c>
      <c r="CI183" s="88">
        <f>VLOOKUP(CH183,'Price Data'!$B$4:$AD$1048576,MATCH(CM$4,'Price Data'!$B$2:$AE$2,0),FALSE)</f>
        <v>0</v>
      </c>
      <c r="CJ183" s="5">
        <f t="shared" si="269"/>
        <v>0</v>
      </c>
      <c r="CK183" s="79"/>
      <c r="CL183" s="212" t="str">
        <f>IF(CJ183&gt;0,(CJ183+SUM(CK$11:CK183))/CI$6-1,"N/A")</f>
        <v>N/A</v>
      </c>
      <c r="CM183" s="344">
        <f>IF(VLOOKUP(CM$4,Transactions!$C$5:$M$23,7,FALSE)&gt;CH183,0,IF(IFERROR(VLOOKUP(CM$4,Transactions!$C$39:$N$42,8,FALSE),0)&gt;CH183,VLOOKUP(CM$4,Transactions!$C$5:$M$23,5,FALSE),VLOOKUP(CM$4,Transactions!$C$5:$M$23,5,FALSE)-IFERROR(VLOOKUP(CM$4,Transactions!$C$39:$N$42,5,FALSE),0)))</f>
        <v>0</v>
      </c>
      <c r="CO183" s="315">
        <f t="shared" si="241"/>
        <v>0</v>
      </c>
      <c r="CP183" s="88">
        <f>VLOOKUP(CO183,'Price Data'!$B$4:$AD$1048576,MATCH(CT$4,'Price Data'!$B$2:$AE$2,0),FALSE)</f>
        <v>0</v>
      </c>
      <c r="CQ183" s="5">
        <f t="shared" si="270"/>
        <v>0</v>
      </c>
      <c r="CR183" s="79"/>
      <c r="CS183" s="212" t="str">
        <f>IF(CQ183&gt;0,(CQ183+SUM(CR$11:CR183))/CP$6-1,"N/A")</f>
        <v>N/A</v>
      </c>
      <c r="CT183" s="344">
        <f>IF(VLOOKUP(CT$4,Transactions!$C$5:$M$23,7,FALSE)&gt;CO183,0,IF(IFERROR(VLOOKUP(CT$4,Transactions!$C$39:$N$42,8,FALSE),0)&gt;CO183,VLOOKUP(CT$4,Transactions!$C$5:$M$23,5,FALSE),VLOOKUP(CT$4,Transactions!$C$5:$M$23,5,FALSE)-IFERROR(VLOOKUP(CT$4,Transactions!$C$39:$N$42,5,FALSE),0)))</f>
        <v>0</v>
      </c>
      <c r="CV183" s="315">
        <f t="shared" si="242"/>
        <v>0</v>
      </c>
      <c r="CW183" s="88">
        <f>VLOOKUP(CV183,'Price Data'!$B$4:$AD$1048576,MATCH(DA$4,'Price Data'!$B$2:$AE$2,0),FALSE)</f>
        <v>0</v>
      </c>
      <c r="CX183" s="5">
        <f t="shared" si="271"/>
        <v>0</v>
      </c>
      <c r="CY183" s="79"/>
      <c r="CZ183" s="212" t="str">
        <f>IF(CX183&gt;0,(CX183+SUM(CY$11:CY183))/CW$6-1,"N/A")</f>
        <v>N/A</v>
      </c>
      <c r="DA183" s="344">
        <f>IF(VLOOKUP(DA$4,Transactions!$C$5:$M$23,7,FALSE)&gt;CV183,0,IF(IFERROR(VLOOKUP(DA$4,Transactions!$C$39:$N$42,8,FALSE),0)&gt;CV183,VLOOKUP(DA$4,Transactions!$C$5:$M$23,5,FALSE),VLOOKUP(DA$4,Transactions!$C$5:$M$23,5,FALSE)-IFERROR(VLOOKUP(DA$4,Transactions!$C$39:$N$42,5,FALSE),0)))</f>
        <v>0</v>
      </c>
      <c r="DC183" s="315">
        <f t="shared" si="243"/>
        <v>0</v>
      </c>
      <c r="DD183" s="88">
        <f>VLOOKUP(DC183,'Price Data'!$B$4:$AD$1048576,MATCH(DH$4,'Price Data'!$B$2:$AE$2,0),FALSE)</f>
        <v>0</v>
      </c>
      <c r="DE183" s="5">
        <f t="shared" si="272"/>
        <v>0</v>
      </c>
      <c r="DF183" s="79"/>
      <c r="DG183" s="212" t="str">
        <f>IF(DE183&gt;0,(DE183+SUM(DF$11:DF183))/DD$6-1,"N/A")</f>
        <v>N/A</v>
      </c>
      <c r="DH183" s="344">
        <f>IF(VLOOKUP(DH$4,Transactions!$C$5:$M$23,7,FALSE)&gt;DC183,0,IF(IFERROR(VLOOKUP(DH$4,Transactions!$C$39:$N$42,8,FALSE),0)&gt;DC183,VLOOKUP(DH$4,Transactions!$C$5:$M$23,5,FALSE),VLOOKUP(DH$4,Transactions!$C$5:$M$23,5,FALSE)-IFERROR(VLOOKUP(DH$4,Transactions!$C$39:$N$42,5,FALSE),0)))</f>
        <v>0</v>
      </c>
      <c r="DJ183" s="315">
        <f t="shared" si="244"/>
        <v>0</v>
      </c>
      <c r="DK183" s="88">
        <f>VLOOKUP(DJ183,'Price Data'!$B$4:$AD$1048576,MATCH(DO$4,'Price Data'!$B$2:$AE$2,0),FALSE)</f>
        <v>0</v>
      </c>
      <c r="DL183" s="5">
        <f t="shared" si="273"/>
        <v>0</v>
      </c>
      <c r="DN183" s="212" t="str">
        <f>IF(DL183&gt;0,(DL183+SUM(DM$11:DM183))/DK$6-1,"N/A")</f>
        <v>N/A</v>
      </c>
      <c r="DO183" s="344">
        <f>IF(VLOOKUP(DO$4,Transactions!$C$5:$M$23,7,FALSE)&gt;DJ183,0,IF(IFERROR(VLOOKUP(DO$4,Transactions!$C$39:$N$42,8,FALSE),0)&gt;DJ183,VLOOKUP(DO$4,Transactions!$C$5:$M$23,5,FALSE),VLOOKUP(DO$4,Transactions!$C$5:$M$23,5,FALSE)-IFERROR(VLOOKUP(DO$4,Transactions!$C$39:$N$42,5,FALSE),0)))</f>
        <v>0</v>
      </c>
      <c r="DQ183" s="315">
        <f t="shared" si="245"/>
        <v>0</v>
      </c>
      <c r="DR183" s="88">
        <f>VLOOKUP(DQ183,'Price Data'!$B$4:$AD$1048576,MATCH(DV$4,'Price Data'!$B$2:$AE$2,0),FALSE)</f>
        <v>0</v>
      </c>
      <c r="DS183" s="5">
        <f t="shared" si="274"/>
        <v>0</v>
      </c>
      <c r="DT183" s="79"/>
      <c r="DU183" s="212" t="str">
        <f>IF(DS183&gt;0,(DS183+SUM(DT$11:DT183))/DR$6-1,"N/A")</f>
        <v>N/A</v>
      </c>
      <c r="DV183" s="344">
        <f>IF(VLOOKUP(DV$4,Transactions!$C$5:$M$23,7,FALSE)&gt;DQ183,0,IF(IFERROR(VLOOKUP(DV$4,Transactions!$C$39:$N$42,8,FALSE),0)&gt;DQ183,VLOOKUP(DV$4,Transactions!$C$5:$M$23,5,FALSE),VLOOKUP(DV$4,Transactions!$C$5:$M$23,5,FALSE)-IFERROR(VLOOKUP(DV$4,Transactions!$C$39:$N$42,5,FALSE),0)))</f>
        <v>0</v>
      </c>
      <c r="DX183" s="315">
        <f t="shared" si="246"/>
        <v>0</v>
      </c>
      <c r="DY183" s="88">
        <f>VLOOKUP(DX183,'Price Data'!$B$4:$AD$1048576,MATCH(EC$4,'Price Data'!$B$2:$AE$2,0),FALSE)</f>
        <v>0</v>
      </c>
      <c r="DZ183" s="5">
        <f t="shared" si="275"/>
        <v>0</v>
      </c>
      <c r="EA183" s="79"/>
      <c r="EB183" s="212" t="str">
        <f>IF(DZ183&gt;0,(DZ183+SUM(EA$11:EA183))/DY$6-1,"N/A")</f>
        <v>N/A</v>
      </c>
      <c r="EC183" s="344">
        <f>IF(VLOOKUP(EC$4,Transactions!$C$5:$M$23,7,FALSE)&gt;DX183,0,IF(IFERROR(VLOOKUP(EC$4,Transactions!$C$39:$N$42,8,FALSE),0)&gt;DX183,VLOOKUP(EC$4,Transactions!$C$5:$M$23,5,FALSE),VLOOKUP(EC$4,Transactions!$C$5:$M$23,5,FALSE)-IFERROR(VLOOKUP(EC$4,Transactions!$C$39:$N$42,5,FALSE),0)))</f>
        <v>0</v>
      </c>
      <c r="EF183" s="315">
        <f t="shared" si="247"/>
        <v>0</v>
      </c>
      <c r="EG183" s="88">
        <f>VLOOKUP(EF183,'Price Data'!$B$4:$AD$1048576,MATCH(EK$4,'Price Data'!$B$2:$AE$2,0),FALSE)</f>
        <v>0</v>
      </c>
      <c r="EH183" s="5">
        <f t="shared" si="276"/>
        <v>0</v>
      </c>
      <c r="EI183" s="79"/>
      <c r="EJ183" s="212" t="str">
        <f>IF(EH183&gt;0,(EH183+SUM(EI$11:EI183))/EG$6-1,"N/A")</f>
        <v>N/A</v>
      </c>
      <c r="EK183" s="344">
        <f>IF(VLOOKUP(EK$4,Transactions!$C$26:$M$34,7,FALSE)&gt;EF183,0,IF(IFERROR(VLOOKUP(EK$4,Transactions!$C$45:$N220,8,FALSE),0)&gt;EF183,VLOOKUP(EK$4,Transactions!$C$26:$M$34,5,FALSE),VLOOKUP(EK$4,Transactions!$C$26:$M$34,5,FALSE)-IFERROR(VLOOKUP(EK$4,Transactions!$C$45:$N$47,5,FALSE),0)))</f>
        <v>0</v>
      </c>
      <c r="EM183" s="315">
        <f t="shared" si="248"/>
        <v>0</v>
      </c>
      <c r="EN183" s="88">
        <f>VLOOKUP(EM183,'Price Data'!$B$4:$AD$1048576,MATCH(ER$4,'Price Data'!$B$2:$AE$2,0),FALSE)</f>
        <v>0</v>
      </c>
      <c r="EO183" s="5">
        <f t="shared" si="277"/>
        <v>0</v>
      </c>
      <c r="EP183" s="79"/>
      <c r="EQ183" s="212" t="str">
        <f>IF(EO183&gt;0,(EO183+SUM(EP$11:EP183))/EN$6-1,"N/A")</f>
        <v>N/A</v>
      </c>
      <c r="ER183" s="344">
        <f>IF(VLOOKUP(ER$4,Transactions!$C$26:$M$34,7,FALSE)&gt;EM183,0,IF(IFERROR(VLOOKUP(ER$4,Transactions!$C$45:$N220,8,FALSE),0)&gt;EM183,VLOOKUP(ER$4,Transactions!$C$26:$M$34,5,FALSE),VLOOKUP(ER$4,Transactions!$C$26:$M$34,5,FALSE)-IFERROR(VLOOKUP(ER$4,Transactions!$C$45:$N$47,5,FALSE),0)))</f>
        <v>0</v>
      </c>
      <c r="ET183" s="315">
        <f t="shared" si="249"/>
        <v>0</v>
      </c>
      <c r="EU183" s="88">
        <f>VLOOKUP(ET183,'Price Data'!$B$4:$AD$1048576,MATCH(EY$4,'Price Data'!$B$2:$AE$2,0),FALSE)</f>
        <v>0</v>
      </c>
      <c r="EV183" s="5">
        <f t="shared" si="278"/>
        <v>0</v>
      </c>
      <c r="EW183" s="79"/>
      <c r="EX183" s="212" t="str">
        <f>IF(EV183&gt;0,(EV183+SUM(EW$11:EW183))/EU$6-1,"N/A")</f>
        <v>N/A</v>
      </c>
      <c r="EY183" s="344">
        <f>IF(VLOOKUP(EY$4,Transactions!$C$26:$M$34,7,FALSE)&gt;ET183,0,IF(IFERROR(VLOOKUP(EY$4,Transactions!$C$45:$N220,8,FALSE),0)&gt;ET183,VLOOKUP(EY$4,Transactions!$C$26:$M$34,5,FALSE),VLOOKUP(EY$4,Transactions!$C$26:$M$34,5,FALSE)-IFERROR(VLOOKUP(EY$4,Transactions!$C$45:$N$47,5,FALSE),0)))</f>
        <v>0</v>
      </c>
      <c r="FA183" s="315">
        <f t="shared" si="250"/>
        <v>0</v>
      </c>
      <c r="FB183" s="88">
        <f>VLOOKUP(FA183,'Price Data'!$B$4:$AD$1048576,MATCH(FF$4,'Price Data'!$B$2:$AE$2,0),FALSE)</f>
        <v>0</v>
      </c>
      <c r="FC183" s="5">
        <f t="shared" si="279"/>
        <v>0</v>
      </c>
      <c r="FD183" s="79"/>
      <c r="FE183" s="212" t="str">
        <f>IF(FC183&gt;0,(FC183+SUM(FD$11:FD183))/FB$6-1,"N/A")</f>
        <v>N/A</v>
      </c>
      <c r="FF183" s="344">
        <f>IF(VLOOKUP(FF$4,Transactions!$C$26:$M$34,7,FALSE)&gt;FA183,0,IF(IFERROR(VLOOKUP(FF$4,Transactions!$C$45:$N220,8,FALSE),0)&gt;FA183,VLOOKUP(FF$4,Transactions!$C$26:$M$34,5,FALSE),VLOOKUP(FF$4,Transactions!$C$26:$M$34,5,FALSE)-IFERROR(VLOOKUP(FF$4,Transactions!$C$45:$N$47,5,FALSE),0)))</f>
        <v>0</v>
      </c>
      <c r="FH183" s="315">
        <f t="shared" si="251"/>
        <v>0</v>
      </c>
      <c r="FI183" s="88">
        <f>VLOOKUP(FH183,'Price Data'!$B$4:$AD$1048576,MATCH(FM$4,'Price Data'!$B$2:$AE$2,0),FALSE)</f>
        <v>0</v>
      </c>
      <c r="FJ183" s="5">
        <f t="shared" si="280"/>
        <v>0</v>
      </c>
      <c r="FK183" s="79"/>
      <c r="FL183" s="212" t="str">
        <f>IF(FJ183&gt;0,(FJ183+SUM(FK$11:FK183))/FI$6-1,"N/A")</f>
        <v>N/A</v>
      </c>
      <c r="FM183" s="344">
        <f>IF(VLOOKUP(FM$4,Transactions!$C$26:$M$34,7,FALSE)&gt;FH183,0,IF(IFERROR(VLOOKUP(FM$4,Transactions!$C$45:$N220,8,FALSE),0)&gt;FH183,VLOOKUP(FM$4,Transactions!$C$26:$M$34,5,FALSE),VLOOKUP(FM$4,Transactions!$C$26:$M$34,5,FALSE)-IFERROR(VLOOKUP(FM$4,Transactions!$C$45:$N$47,5,FALSE),0)))</f>
        <v>0</v>
      </c>
      <c r="FO183" s="315">
        <f t="shared" si="252"/>
        <v>0</v>
      </c>
      <c r="FP183" s="88">
        <f>VLOOKUP(FO183,'Price Data'!$B$4:$AD$1048576,MATCH(FT$4,'Price Data'!$B$2:$AE$2,0),FALSE)</f>
        <v>0</v>
      </c>
      <c r="FQ183" s="5">
        <f t="shared" si="281"/>
        <v>0</v>
      </c>
      <c r="FR183" s="79"/>
      <c r="FS183" s="212" t="str">
        <f>IF(FQ183&gt;0,(FQ183+SUM(FR$11:FR183))/FP$6-1,"N/A")</f>
        <v>N/A</v>
      </c>
      <c r="FT183" s="344">
        <f>IF(VLOOKUP(FT$4,Transactions!$C$26:$M$34,7,FALSE)&gt;FO183,0,IF(IFERROR(VLOOKUP(FT$4,Transactions!$C$45:$N220,8,FALSE),0)&gt;FO183,VLOOKUP(FT$4,Transactions!$C$26:$M$34,5,FALSE),VLOOKUP(FT$4,Transactions!$C$26:$M$34,5,FALSE)-IFERROR(VLOOKUP(FT$4,Transactions!$C$45:$N$47,5,FALSE),0)))</f>
        <v>0</v>
      </c>
      <c r="FV183" s="315">
        <f t="shared" si="253"/>
        <v>0</v>
      </c>
      <c r="FW183" s="88">
        <f>VLOOKUP(FV183,'Price Data'!$B$4:$AD$1048576,MATCH(GA$4,'Price Data'!$B$2:$AE$2,0),FALSE)</f>
        <v>0</v>
      </c>
      <c r="FX183" s="5">
        <f t="shared" si="282"/>
        <v>0</v>
      </c>
      <c r="FY183" s="79"/>
      <c r="FZ183" s="212" t="str">
        <f>IF(FX183&gt;0,(FX183+SUM(FY$11:FY183))/FW$6-1,"N/A")</f>
        <v>N/A</v>
      </c>
      <c r="GA183" s="344">
        <f>IF(VLOOKUP(GA$4,Transactions!$C$26:$M$34,7,FALSE)&gt;FV183,0,IF(IFERROR(VLOOKUP(GA$4,Transactions!$C$45:$N220,8,FALSE),0)&gt;FV183,VLOOKUP(GA$4,Transactions!$C$26:$M$34,5,FALSE),VLOOKUP(GA$4,Transactions!$C$26:$M$34,5,FALSE)-IFERROR(VLOOKUP(GA$4,Transactions!$C$45:$N$47,5,FALSE),0)))</f>
        <v>0</v>
      </c>
      <c r="GD183" s="315">
        <f t="shared" si="254"/>
        <v>0</v>
      </c>
      <c r="GE183" s="88">
        <f>VLOOKUP(GD183,'Price Data'!$B$4:$AD$1048576,MATCH(GI$4,'Price Data'!$B$2:$AE$2,0),FALSE)</f>
        <v>0</v>
      </c>
      <c r="GF183" s="5">
        <f t="shared" si="283"/>
        <v>0</v>
      </c>
      <c r="GH183" s="212" t="str">
        <f>IF(GF183&gt;0,(GF183+SUM(GG$11:GG183))/GE$6-1,"N/A")</f>
        <v>N/A</v>
      </c>
      <c r="GI183" s="374">
        <v>0.5</v>
      </c>
      <c r="GK183" s="315">
        <f t="shared" si="255"/>
        <v>0</v>
      </c>
      <c r="GL183" s="88">
        <f>VLOOKUP(GK183,'Price Data'!$B$4:$AD$1048576,MATCH(GP$4,'Price Data'!$B$2:$AE$2,0),FALSE)</f>
        <v>0</v>
      </c>
      <c r="GM183" s="5">
        <f t="shared" si="226"/>
        <v>0</v>
      </c>
      <c r="GN183" s="79"/>
      <c r="GO183" s="212" t="str">
        <f>IF(GM183&gt;0,(GM183+SUM(GN$11:GN183))/GL$6-1,"N/A")</f>
        <v>N/A</v>
      </c>
      <c r="GP183" s="374">
        <v>0.2</v>
      </c>
      <c r="GR183" s="315">
        <f t="shared" si="256"/>
        <v>0</v>
      </c>
      <c r="GS183" s="88">
        <f>VLOOKUP(GR183,'Price Data'!$B$4:$AD$1048576,MATCH(GW$4,'Price Data'!$B$2:$AE$2,0),FALSE)</f>
        <v>0</v>
      </c>
      <c r="GT183" s="5">
        <f t="shared" si="284"/>
        <v>0</v>
      </c>
      <c r="GV183" s="212" t="str">
        <f>IF(GT183&gt;0,(GT183+SUM(GU$11:GU183))/GS$6-1,"N/A")</f>
        <v>N/A</v>
      </c>
      <c r="GW183" s="374">
        <v>0.3</v>
      </c>
    </row>
    <row r="184" spans="1:205" x14ac:dyDescent="0.25">
      <c r="A184">
        <v>174</v>
      </c>
      <c r="B184" s="315">
        <f>'Price Data'!B178</f>
        <v>0</v>
      </c>
      <c r="C184" s="200">
        <f t="shared" si="257"/>
        <v>0</v>
      </c>
      <c r="D184" s="200">
        <f t="shared" si="227"/>
        <v>0</v>
      </c>
      <c r="E184" s="200">
        <f t="shared" si="258"/>
        <v>0</v>
      </c>
      <c r="F184" s="200">
        <f t="shared" si="228"/>
        <v>0</v>
      </c>
      <c r="I184" s="315">
        <f t="shared" si="229"/>
        <v>0</v>
      </c>
      <c r="J184" s="88">
        <f>VLOOKUP(I184,'Price Data'!$B$4:$AD$1048576,MATCH(N$4,'Price Data'!$B$2:$AE$2,0),FALSE)</f>
        <v>0</v>
      </c>
      <c r="K184" s="5">
        <f t="shared" si="225"/>
        <v>0</v>
      </c>
      <c r="M184" s="212" t="str">
        <f>IF(K184&gt;0,(K184+SUM(L$11:L184))/J$6-1,"N/A")</f>
        <v>N/A</v>
      </c>
      <c r="N184" s="344">
        <f>IF(VLOOKUP(N$4,Transactions!$C$5:$M$23,7,FALSE)&gt;I184,0,IF(IFERROR(VLOOKUP(N$4,Transactions!$C$39:$N$42,8,FALSE),0)&gt;I184,VLOOKUP(N$4,Transactions!$C$5:$M$23,5,FALSE),VLOOKUP(N$4,Transactions!$C$5:$M$23,5,FALSE)-IFERROR(VLOOKUP(N$4,Transactions!$C$39:$N$42,5,FALSE),0)))</f>
        <v>0</v>
      </c>
      <c r="P184" s="315">
        <f t="shared" si="230"/>
        <v>0</v>
      </c>
      <c r="Q184" s="88">
        <f>VLOOKUP(P184,'Price Data'!$B$4:$AD$1048576,MATCH(U$4,'Price Data'!$B$2:$AE$2,0),FALSE)</f>
        <v>0</v>
      </c>
      <c r="R184" s="5">
        <f t="shared" si="259"/>
        <v>0</v>
      </c>
      <c r="T184" s="212" t="str">
        <f>IF(R184&gt;0,(R184+SUM(S$11:S184))/Q$6-1,"N/A")</f>
        <v>N/A</v>
      </c>
      <c r="U184" s="344">
        <f>IF(VLOOKUP(U$4,Transactions!$C$5:$M$23,7,FALSE)&gt;P184,0,IF(IFERROR(VLOOKUP(U$4,Transactions!$C$39:$N$42,8,FALSE),0)&gt;P184,VLOOKUP(U$4,Transactions!$C$5:$M$23,5,FALSE),VLOOKUP(U$4,Transactions!$C$5:$M$23,5,FALSE)-IFERROR(VLOOKUP(U$4,Transactions!$C$39:$N$42,5,FALSE),0)))</f>
        <v>0</v>
      </c>
      <c r="W184" s="315">
        <f t="shared" si="231"/>
        <v>0</v>
      </c>
      <c r="X184" s="88">
        <f>VLOOKUP(W184,'Price Data'!$B$4:$AD$1048576,MATCH(AB$4,'Price Data'!$B$2:$AE$2,0),FALSE)</f>
        <v>0</v>
      </c>
      <c r="Y184" s="5">
        <f t="shared" si="260"/>
        <v>0</v>
      </c>
      <c r="Z184" s="79"/>
      <c r="AA184" s="212" t="str">
        <f>IF(Y184&gt;0,(Y184+SUM(Z$11:Z184))/X$6-1,"N/A")</f>
        <v>N/A</v>
      </c>
      <c r="AB184" s="344">
        <f>IF(VLOOKUP(AB$4,Transactions!$C$5:$M$23,7,FALSE)&gt;W184,0,IF(IFERROR(VLOOKUP(AB$4,Transactions!$C$39:$N$42,8,FALSE),0)&gt;W184,VLOOKUP(AB$4,Transactions!$C$5:$M$23,5,FALSE),VLOOKUP(AB$4,Transactions!$C$5:$M$23,5,FALSE)-IFERROR(VLOOKUP(AB$4,Transactions!$C$39:$N$42,5,FALSE),0)))</f>
        <v>0</v>
      </c>
      <c r="AD184" s="315">
        <f t="shared" si="232"/>
        <v>0</v>
      </c>
      <c r="AE184" s="88">
        <f>VLOOKUP(AD184,'Price Data'!$B$4:$AD$1048576,MATCH(AI$4,'Price Data'!$B$2:$AE$2,0),FALSE)</f>
        <v>0</v>
      </c>
      <c r="AF184" s="5">
        <f t="shared" si="261"/>
        <v>0</v>
      </c>
      <c r="AG184" s="79"/>
      <c r="AH184" s="212" t="str">
        <f>IF(AF184&gt;0,(AF184+SUM(AG$11:AG184))/AE$6-1,"N/A")</f>
        <v>N/A</v>
      </c>
      <c r="AI184" s="344">
        <f>IF(VLOOKUP(AI$4,Transactions!$C$5:$M$23,7,FALSE)&gt;AD184,0,IF(IFERROR(VLOOKUP(AI$4,Transactions!$C$39:$N$42,8,FALSE),0)&gt;AD184,VLOOKUP(AI$4,Transactions!$C$5:$M$23,5,FALSE),VLOOKUP(AI$4,Transactions!$C$5:$M$23,5,FALSE)-IFERROR(VLOOKUP(AI$4,Transactions!$C$39:$N$42,5,FALSE),0)))</f>
        <v>0</v>
      </c>
      <c r="AK184" s="315">
        <f t="shared" si="233"/>
        <v>0</v>
      </c>
      <c r="AL184" s="88">
        <f>VLOOKUP(AK184,'Price Data'!$B$4:$AD$1048576,MATCH(AP$4,'Price Data'!$B$2:$AE$2,0),FALSE)</f>
        <v>0</v>
      </c>
      <c r="AM184" s="5">
        <f t="shared" si="262"/>
        <v>0</v>
      </c>
      <c r="AN184" s="79"/>
      <c r="AO184" s="212" t="str">
        <f>IF(AM184&gt;0,(AM184+SUM(AN$11:AN184))/AL$6-1,"N/A")</f>
        <v>N/A</v>
      </c>
      <c r="AP184" s="344">
        <f>IF(VLOOKUP(AP$4,Transactions!$C$5:$M$23,7,FALSE)&gt;AK184,0,IF(IFERROR(VLOOKUP(AP$4,Transactions!$C$39:$N$42,8,FALSE),0)&gt;AK184,VLOOKUP(AP$4,Transactions!$C$5:$M$23,5,FALSE),VLOOKUP(AP$4,Transactions!$C$5:$M$23,5,FALSE)-IFERROR(VLOOKUP(AP$4,Transactions!$C$39:$N$42,5,FALSE),0)))</f>
        <v>0</v>
      </c>
      <c r="AR184" s="315">
        <f t="shared" si="234"/>
        <v>0</v>
      </c>
      <c r="AS184" s="88">
        <f>VLOOKUP(AR184,'Price Data'!$B$4:$AD$1048576,MATCH(AW$4,'Price Data'!$B$2:$AE$2,0),FALSE)</f>
        <v>0</v>
      </c>
      <c r="AT184" s="5">
        <f t="shared" si="263"/>
        <v>0</v>
      </c>
      <c r="AU184" s="79"/>
      <c r="AV184" s="212" t="str">
        <f>IF(AT184&gt;0,(AT184+SUM(AU$11:AU184))/AS$6-1,"N/A")</f>
        <v>N/A</v>
      </c>
      <c r="AW184" s="344">
        <f>IF(VLOOKUP(AW$4,Transactions!$C$5:$M$23,7,FALSE)&gt;AR184,0,IF(IFERROR(VLOOKUP(AW$4,Transactions!$C$39:$N$42,8,FALSE),0)&gt;AR184,VLOOKUP(AW$4,Transactions!$C$5:$M$23,5,FALSE),VLOOKUP(AW$4,Transactions!$C$5:$M$23,5,FALSE)-IFERROR(VLOOKUP(AW$4,Transactions!$C$39:$N$42,5,FALSE),0)))</f>
        <v>0</v>
      </c>
      <c r="AY184" s="315">
        <f t="shared" si="235"/>
        <v>0</v>
      </c>
      <c r="AZ184" s="88">
        <f>VLOOKUP(AY184,'Price Data'!$B$4:$AD$1048576,MATCH(BD$4,'Price Data'!$B$2:$AE$2,0),FALSE)</f>
        <v>0</v>
      </c>
      <c r="BA184" s="5">
        <f t="shared" si="264"/>
        <v>0</v>
      </c>
      <c r="BB184" s="79"/>
      <c r="BC184" s="212" t="str">
        <f>IF(BA184&gt;0,(BA184+SUM(BB$11:BB184))/AZ$6-1,"N/A")</f>
        <v>N/A</v>
      </c>
      <c r="BD184" s="344">
        <f>IF(VLOOKUP(BD$4,Transactions!$C$5:$M$23,7,FALSE)&gt;AY184,0,IF(IFERROR(VLOOKUP(BD$4,Transactions!$C$39:$N$42,8,FALSE),0)&gt;AY184,VLOOKUP(BD$4,Transactions!$C$5:$M$23,5,FALSE),VLOOKUP(BD$4,Transactions!$C$5:$M$23,5,FALSE)-IFERROR(VLOOKUP(BD$4,Transactions!$C$39:$N$42,5,FALSE),0)))</f>
        <v>0</v>
      </c>
      <c r="BF184" s="315">
        <f t="shared" si="236"/>
        <v>0</v>
      </c>
      <c r="BG184" s="88">
        <f>VLOOKUP(BF184,'Price Data'!$B$4:$AD$1048576,MATCH(BK$4,'Price Data'!$B$2:$AE$2,0),FALSE)</f>
        <v>0</v>
      </c>
      <c r="BH184" s="5">
        <f t="shared" si="265"/>
        <v>0</v>
      </c>
      <c r="BI184" s="79"/>
      <c r="BJ184" s="212" t="str">
        <f>IF(BH184&gt;0,(BH184+SUM(BI$11:BI184))/BG$6-1,"N/A")</f>
        <v>N/A</v>
      </c>
      <c r="BK184" s="344">
        <f>IF(VLOOKUP(BK$4,Transactions!$C$5:$M$23,7,FALSE)&gt;BF184,0,IF(IFERROR(VLOOKUP(BK$4,Transactions!$C$39:$N$42,8,FALSE),0)&gt;BF184,VLOOKUP(BK$4,Transactions!$C$5:$M$23,5,FALSE),VLOOKUP(BK$4,Transactions!$C$5:$M$23,5,FALSE)-IFERROR(VLOOKUP(BK$4,Transactions!$C$39:$N$42,5,FALSE),0)))</f>
        <v>0</v>
      </c>
      <c r="BM184" s="315">
        <f t="shared" si="237"/>
        <v>0</v>
      </c>
      <c r="BN184" s="88">
        <f>VLOOKUP(BM184,'Price Data'!$B$4:$AD$1048576,MATCH(BR$4,'Price Data'!$B$2:$AE$2,0),FALSE)</f>
        <v>0</v>
      </c>
      <c r="BO184" s="5">
        <f t="shared" si="266"/>
        <v>0</v>
      </c>
      <c r="BP184" s="79"/>
      <c r="BQ184" s="212" t="str">
        <f>IF(BO184&gt;0,(BO184+SUM(BP$11:BP184))/BN$6-1,"N/A")</f>
        <v>N/A</v>
      </c>
      <c r="BR184" s="344">
        <f>IF(VLOOKUP(BR$4,Transactions!$C$5:$M$23,7,FALSE)&gt;BM184,0,IF(IFERROR(VLOOKUP(BR$4,Transactions!$C$39:$N$42,8,FALSE),0)&gt;BM184,VLOOKUP(BR$4,Transactions!$C$5:$M$23,5,FALSE),VLOOKUP(BR$4,Transactions!$C$5:$M$23,5,FALSE)-IFERROR(VLOOKUP(BR$4,Transactions!$C$39:$N$42,5,FALSE),0)))</f>
        <v>0</v>
      </c>
      <c r="BT184" s="315">
        <f t="shared" si="238"/>
        <v>0</v>
      </c>
      <c r="BU184" s="88">
        <f>VLOOKUP(BT184,'Price Data'!$B$4:$AD$1048576,MATCH(BY$4,'Price Data'!$B$2:$AE$2,0),FALSE)</f>
        <v>0</v>
      </c>
      <c r="BV184" s="5">
        <f t="shared" si="267"/>
        <v>0</v>
      </c>
      <c r="BW184" s="79"/>
      <c r="BX184" s="212" t="str">
        <f>IF(BV184&gt;0,(BV184+SUM(BW$11:BW184))/BU$6-1,"N/A")</f>
        <v>N/A</v>
      </c>
      <c r="BY184" s="344">
        <f>IF(VLOOKUP(BY$4,Transactions!$C$5:$M$23,7,FALSE)&gt;BT184,0,IF(IFERROR(VLOOKUP(BY$4,Transactions!$C$39:$N$42,8,FALSE),0)&gt;BT184,VLOOKUP(BY$4,Transactions!$C$5:$M$23,5,FALSE),VLOOKUP(BY$4,Transactions!$C$5:$M$23,5,FALSE)-IFERROR(VLOOKUP(BY$4,Transactions!$C$39:$N$42,5,FALSE),0)))</f>
        <v>0</v>
      </c>
      <c r="CA184" s="315">
        <f t="shared" si="239"/>
        <v>0</v>
      </c>
      <c r="CB184" s="88">
        <f>VLOOKUP(CA184,'Price Data'!$B$4:$AD$1048576,MATCH(CF$4,'Price Data'!$B$2:$AE$2,0),FALSE)</f>
        <v>0</v>
      </c>
      <c r="CC184" s="5">
        <f t="shared" si="268"/>
        <v>0</v>
      </c>
      <c r="CD184" s="79"/>
      <c r="CE184" s="212" t="str">
        <f>IF(CC184&gt;0,(CC184+SUM(CD$11:CD184))/CB$6-1,"N/A")</f>
        <v>N/A</v>
      </c>
      <c r="CF184" s="344">
        <f>IF(VLOOKUP(CF$4,Transactions!$C$5:$M$23,7,FALSE)&gt;CA184,0,IF(IFERROR(VLOOKUP(CF$4,Transactions!$C$39:$N$42,8,FALSE),0)&gt;CA184,VLOOKUP(CF$4,Transactions!$C$5:$M$23,5,FALSE),VLOOKUP(CF$4,Transactions!$C$5:$M$23,5,FALSE)-IFERROR(VLOOKUP(CF$4,Transactions!$C$39:$N$42,5,FALSE),0)))</f>
        <v>0</v>
      </c>
      <c r="CH184" s="315">
        <f t="shared" si="240"/>
        <v>0</v>
      </c>
      <c r="CI184" s="88">
        <f>VLOOKUP(CH184,'Price Data'!$B$4:$AD$1048576,MATCH(CM$4,'Price Data'!$B$2:$AE$2,0),FALSE)</f>
        <v>0</v>
      </c>
      <c r="CJ184" s="5">
        <f t="shared" si="269"/>
        <v>0</v>
      </c>
      <c r="CK184" s="79"/>
      <c r="CL184" s="212" t="str">
        <f>IF(CJ184&gt;0,(CJ184+SUM(CK$11:CK184))/CI$6-1,"N/A")</f>
        <v>N/A</v>
      </c>
      <c r="CM184" s="344">
        <f>IF(VLOOKUP(CM$4,Transactions!$C$5:$M$23,7,FALSE)&gt;CH184,0,IF(IFERROR(VLOOKUP(CM$4,Transactions!$C$39:$N$42,8,FALSE),0)&gt;CH184,VLOOKUP(CM$4,Transactions!$C$5:$M$23,5,FALSE),VLOOKUP(CM$4,Transactions!$C$5:$M$23,5,FALSE)-IFERROR(VLOOKUP(CM$4,Transactions!$C$39:$N$42,5,FALSE),0)))</f>
        <v>0</v>
      </c>
      <c r="CO184" s="315">
        <f t="shared" si="241"/>
        <v>0</v>
      </c>
      <c r="CP184" s="88">
        <f>VLOOKUP(CO184,'Price Data'!$B$4:$AD$1048576,MATCH(CT$4,'Price Data'!$B$2:$AE$2,0),FALSE)</f>
        <v>0</v>
      </c>
      <c r="CQ184" s="5">
        <f t="shared" si="270"/>
        <v>0</v>
      </c>
      <c r="CR184" s="79"/>
      <c r="CS184" s="212" t="str">
        <f>IF(CQ184&gt;0,(CQ184+SUM(CR$11:CR184))/CP$6-1,"N/A")</f>
        <v>N/A</v>
      </c>
      <c r="CT184" s="344">
        <f>IF(VLOOKUP(CT$4,Transactions!$C$5:$M$23,7,FALSE)&gt;CO184,0,IF(IFERROR(VLOOKUP(CT$4,Transactions!$C$39:$N$42,8,FALSE),0)&gt;CO184,VLOOKUP(CT$4,Transactions!$C$5:$M$23,5,FALSE),VLOOKUP(CT$4,Transactions!$C$5:$M$23,5,FALSE)-IFERROR(VLOOKUP(CT$4,Transactions!$C$39:$N$42,5,FALSE),0)))</f>
        <v>0</v>
      </c>
      <c r="CV184" s="315">
        <f t="shared" si="242"/>
        <v>0</v>
      </c>
      <c r="CW184" s="88">
        <f>VLOOKUP(CV184,'Price Data'!$B$4:$AD$1048576,MATCH(DA$4,'Price Data'!$B$2:$AE$2,0),FALSE)</f>
        <v>0</v>
      </c>
      <c r="CX184" s="5">
        <f t="shared" si="271"/>
        <v>0</v>
      </c>
      <c r="CY184" s="79"/>
      <c r="CZ184" s="212" t="str">
        <f>IF(CX184&gt;0,(CX184+SUM(CY$11:CY184))/CW$6-1,"N/A")</f>
        <v>N/A</v>
      </c>
      <c r="DA184" s="344">
        <f>IF(VLOOKUP(DA$4,Transactions!$C$5:$M$23,7,FALSE)&gt;CV184,0,IF(IFERROR(VLOOKUP(DA$4,Transactions!$C$39:$N$42,8,FALSE),0)&gt;CV184,VLOOKUP(DA$4,Transactions!$C$5:$M$23,5,FALSE),VLOOKUP(DA$4,Transactions!$C$5:$M$23,5,FALSE)-IFERROR(VLOOKUP(DA$4,Transactions!$C$39:$N$42,5,FALSE),0)))</f>
        <v>0</v>
      </c>
      <c r="DC184" s="315">
        <f t="shared" si="243"/>
        <v>0</v>
      </c>
      <c r="DD184" s="88">
        <f>VLOOKUP(DC184,'Price Data'!$B$4:$AD$1048576,MATCH(DH$4,'Price Data'!$B$2:$AE$2,0),FALSE)</f>
        <v>0</v>
      </c>
      <c r="DE184" s="5">
        <f t="shared" si="272"/>
        <v>0</v>
      </c>
      <c r="DF184" s="79"/>
      <c r="DG184" s="212" t="str">
        <f>IF(DE184&gt;0,(DE184+SUM(DF$11:DF184))/DD$6-1,"N/A")</f>
        <v>N/A</v>
      </c>
      <c r="DH184" s="344">
        <f>IF(VLOOKUP(DH$4,Transactions!$C$5:$M$23,7,FALSE)&gt;DC184,0,IF(IFERROR(VLOOKUP(DH$4,Transactions!$C$39:$N$42,8,FALSE),0)&gt;DC184,VLOOKUP(DH$4,Transactions!$C$5:$M$23,5,FALSE),VLOOKUP(DH$4,Transactions!$C$5:$M$23,5,FALSE)-IFERROR(VLOOKUP(DH$4,Transactions!$C$39:$N$42,5,FALSE),0)))</f>
        <v>0</v>
      </c>
      <c r="DJ184" s="315">
        <f t="shared" si="244"/>
        <v>0</v>
      </c>
      <c r="DK184" s="88">
        <f>VLOOKUP(DJ184,'Price Data'!$B$4:$AD$1048576,MATCH(DO$4,'Price Data'!$B$2:$AE$2,0),FALSE)</f>
        <v>0</v>
      </c>
      <c r="DL184" s="5">
        <f t="shared" si="273"/>
        <v>0</v>
      </c>
      <c r="DN184" s="212" t="str">
        <f>IF(DL184&gt;0,(DL184+SUM(DM$11:DM184))/DK$6-1,"N/A")</f>
        <v>N/A</v>
      </c>
      <c r="DO184" s="344">
        <f>IF(VLOOKUP(DO$4,Transactions!$C$5:$M$23,7,FALSE)&gt;DJ184,0,IF(IFERROR(VLOOKUP(DO$4,Transactions!$C$39:$N$42,8,FALSE),0)&gt;DJ184,VLOOKUP(DO$4,Transactions!$C$5:$M$23,5,FALSE),VLOOKUP(DO$4,Transactions!$C$5:$M$23,5,FALSE)-IFERROR(VLOOKUP(DO$4,Transactions!$C$39:$N$42,5,FALSE),0)))</f>
        <v>0</v>
      </c>
      <c r="DQ184" s="315">
        <f t="shared" si="245"/>
        <v>0</v>
      </c>
      <c r="DR184" s="88">
        <f>VLOOKUP(DQ184,'Price Data'!$B$4:$AD$1048576,MATCH(DV$4,'Price Data'!$B$2:$AE$2,0),FALSE)</f>
        <v>0</v>
      </c>
      <c r="DS184" s="5">
        <f t="shared" si="274"/>
        <v>0</v>
      </c>
      <c r="DT184" s="79"/>
      <c r="DU184" s="212" t="str">
        <f>IF(DS184&gt;0,(DS184+SUM(DT$11:DT184))/DR$6-1,"N/A")</f>
        <v>N/A</v>
      </c>
      <c r="DV184" s="344">
        <f>IF(VLOOKUP(DV$4,Transactions!$C$5:$M$23,7,FALSE)&gt;DQ184,0,IF(IFERROR(VLOOKUP(DV$4,Transactions!$C$39:$N$42,8,FALSE),0)&gt;DQ184,VLOOKUP(DV$4,Transactions!$C$5:$M$23,5,FALSE),VLOOKUP(DV$4,Transactions!$C$5:$M$23,5,FALSE)-IFERROR(VLOOKUP(DV$4,Transactions!$C$39:$N$42,5,FALSE),0)))</f>
        <v>0</v>
      </c>
      <c r="DX184" s="315">
        <f t="shared" si="246"/>
        <v>0</v>
      </c>
      <c r="DY184" s="88">
        <f>VLOOKUP(DX184,'Price Data'!$B$4:$AD$1048576,MATCH(EC$4,'Price Data'!$B$2:$AE$2,0),FALSE)</f>
        <v>0</v>
      </c>
      <c r="DZ184" s="5">
        <f t="shared" si="275"/>
        <v>0</v>
      </c>
      <c r="EA184" s="79"/>
      <c r="EB184" s="212" t="str">
        <f>IF(DZ184&gt;0,(DZ184+SUM(EA$11:EA184))/DY$6-1,"N/A")</f>
        <v>N/A</v>
      </c>
      <c r="EC184" s="344">
        <f>IF(VLOOKUP(EC$4,Transactions!$C$5:$M$23,7,FALSE)&gt;DX184,0,IF(IFERROR(VLOOKUP(EC$4,Transactions!$C$39:$N$42,8,FALSE),0)&gt;DX184,VLOOKUP(EC$4,Transactions!$C$5:$M$23,5,FALSE),VLOOKUP(EC$4,Transactions!$C$5:$M$23,5,FALSE)-IFERROR(VLOOKUP(EC$4,Transactions!$C$39:$N$42,5,FALSE),0)))</f>
        <v>0</v>
      </c>
      <c r="EF184" s="315">
        <f t="shared" si="247"/>
        <v>0</v>
      </c>
      <c r="EG184" s="88">
        <f>VLOOKUP(EF184,'Price Data'!$B$4:$AD$1048576,MATCH(EK$4,'Price Data'!$B$2:$AE$2,0),FALSE)</f>
        <v>0</v>
      </c>
      <c r="EH184" s="5">
        <f t="shared" si="276"/>
        <v>0</v>
      </c>
      <c r="EI184" s="79"/>
      <c r="EJ184" s="212" t="str">
        <f>IF(EH184&gt;0,(EH184+SUM(EI$11:EI184))/EG$6-1,"N/A")</f>
        <v>N/A</v>
      </c>
      <c r="EK184" s="344">
        <f>IF(VLOOKUP(EK$4,Transactions!$C$26:$M$34,7,FALSE)&gt;EF184,0,IF(IFERROR(VLOOKUP(EK$4,Transactions!$C$45:$N221,8,FALSE),0)&gt;EF184,VLOOKUP(EK$4,Transactions!$C$26:$M$34,5,FALSE),VLOOKUP(EK$4,Transactions!$C$26:$M$34,5,FALSE)-IFERROR(VLOOKUP(EK$4,Transactions!$C$45:$N$47,5,FALSE),0)))</f>
        <v>0</v>
      </c>
      <c r="EM184" s="315">
        <f t="shared" si="248"/>
        <v>0</v>
      </c>
      <c r="EN184" s="88">
        <f>VLOOKUP(EM184,'Price Data'!$B$4:$AD$1048576,MATCH(ER$4,'Price Data'!$B$2:$AE$2,0),FALSE)</f>
        <v>0</v>
      </c>
      <c r="EO184" s="5">
        <f t="shared" si="277"/>
        <v>0</v>
      </c>
      <c r="EP184" s="79"/>
      <c r="EQ184" s="212" t="str">
        <f>IF(EO184&gt;0,(EO184+SUM(EP$11:EP184))/EN$6-1,"N/A")</f>
        <v>N/A</v>
      </c>
      <c r="ER184" s="344">
        <f>IF(VLOOKUP(ER$4,Transactions!$C$26:$M$34,7,FALSE)&gt;EM184,0,IF(IFERROR(VLOOKUP(ER$4,Transactions!$C$45:$N221,8,FALSE),0)&gt;EM184,VLOOKUP(ER$4,Transactions!$C$26:$M$34,5,FALSE),VLOOKUP(ER$4,Transactions!$C$26:$M$34,5,FALSE)-IFERROR(VLOOKUP(ER$4,Transactions!$C$45:$N$47,5,FALSE),0)))</f>
        <v>0</v>
      </c>
      <c r="ET184" s="315">
        <f t="shared" si="249"/>
        <v>0</v>
      </c>
      <c r="EU184" s="88">
        <f>VLOOKUP(ET184,'Price Data'!$B$4:$AD$1048576,MATCH(EY$4,'Price Data'!$B$2:$AE$2,0),FALSE)</f>
        <v>0</v>
      </c>
      <c r="EV184" s="5">
        <f t="shared" si="278"/>
        <v>0</v>
      </c>
      <c r="EW184" s="79"/>
      <c r="EX184" s="212" t="str">
        <f>IF(EV184&gt;0,(EV184+SUM(EW$11:EW184))/EU$6-1,"N/A")</f>
        <v>N/A</v>
      </c>
      <c r="EY184" s="344">
        <f>IF(VLOOKUP(EY$4,Transactions!$C$26:$M$34,7,FALSE)&gt;ET184,0,IF(IFERROR(VLOOKUP(EY$4,Transactions!$C$45:$N221,8,FALSE),0)&gt;ET184,VLOOKUP(EY$4,Transactions!$C$26:$M$34,5,FALSE),VLOOKUP(EY$4,Transactions!$C$26:$M$34,5,FALSE)-IFERROR(VLOOKUP(EY$4,Transactions!$C$45:$N$47,5,FALSE),0)))</f>
        <v>0</v>
      </c>
      <c r="FA184" s="315">
        <f t="shared" si="250"/>
        <v>0</v>
      </c>
      <c r="FB184" s="88">
        <f>VLOOKUP(FA184,'Price Data'!$B$4:$AD$1048576,MATCH(FF$4,'Price Data'!$B$2:$AE$2,0),FALSE)</f>
        <v>0</v>
      </c>
      <c r="FC184" s="5">
        <f t="shared" si="279"/>
        <v>0</v>
      </c>
      <c r="FD184" s="79"/>
      <c r="FE184" s="212" t="str">
        <f>IF(FC184&gt;0,(FC184+SUM(FD$11:FD184))/FB$6-1,"N/A")</f>
        <v>N/A</v>
      </c>
      <c r="FF184" s="344">
        <f>IF(VLOOKUP(FF$4,Transactions!$C$26:$M$34,7,FALSE)&gt;FA184,0,IF(IFERROR(VLOOKUP(FF$4,Transactions!$C$45:$N221,8,FALSE),0)&gt;FA184,VLOOKUP(FF$4,Transactions!$C$26:$M$34,5,FALSE),VLOOKUP(FF$4,Transactions!$C$26:$M$34,5,FALSE)-IFERROR(VLOOKUP(FF$4,Transactions!$C$45:$N$47,5,FALSE),0)))</f>
        <v>0</v>
      </c>
      <c r="FH184" s="315">
        <f t="shared" si="251"/>
        <v>0</v>
      </c>
      <c r="FI184" s="88">
        <f>VLOOKUP(FH184,'Price Data'!$B$4:$AD$1048576,MATCH(FM$4,'Price Data'!$B$2:$AE$2,0),FALSE)</f>
        <v>0</v>
      </c>
      <c r="FJ184" s="5">
        <f t="shared" si="280"/>
        <v>0</v>
      </c>
      <c r="FK184" s="79"/>
      <c r="FL184" s="212" t="str">
        <f>IF(FJ184&gt;0,(FJ184+SUM(FK$11:FK184))/FI$6-1,"N/A")</f>
        <v>N/A</v>
      </c>
      <c r="FM184" s="344">
        <f>IF(VLOOKUP(FM$4,Transactions!$C$26:$M$34,7,FALSE)&gt;FH184,0,IF(IFERROR(VLOOKUP(FM$4,Transactions!$C$45:$N221,8,FALSE),0)&gt;FH184,VLOOKUP(FM$4,Transactions!$C$26:$M$34,5,FALSE),VLOOKUP(FM$4,Transactions!$C$26:$M$34,5,FALSE)-IFERROR(VLOOKUP(FM$4,Transactions!$C$45:$N$47,5,FALSE),0)))</f>
        <v>0</v>
      </c>
      <c r="FO184" s="315">
        <f t="shared" si="252"/>
        <v>0</v>
      </c>
      <c r="FP184" s="88">
        <f>VLOOKUP(FO184,'Price Data'!$B$4:$AD$1048576,MATCH(FT$4,'Price Data'!$B$2:$AE$2,0),FALSE)</f>
        <v>0</v>
      </c>
      <c r="FQ184" s="5">
        <f t="shared" si="281"/>
        <v>0</v>
      </c>
      <c r="FR184" s="79"/>
      <c r="FS184" s="212" t="str">
        <f>IF(FQ184&gt;0,(FQ184+SUM(FR$11:FR184))/FP$6-1,"N/A")</f>
        <v>N/A</v>
      </c>
      <c r="FT184" s="344">
        <f>IF(VLOOKUP(FT$4,Transactions!$C$26:$M$34,7,FALSE)&gt;FO184,0,IF(IFERROR(VLOOKUP(FT$4,Transactions!$C$45:$N221,8,FALSE),0)&gt;FO184,VLOOKUP(FT$4,Transactions!$C$26:$M$34,5,FALSE),VLOOKUP(FT$4,Transactions!$C$26:$M$34,5,FALSE)-IFERROR(VLOOKUP(FT$4,Transactions!$C$45:$N$47,5,FALSE),0)))</f>
        <v>0</v>
      </c>
      <c r="FV184" s="315">
        <f t="shared" si="253"/>
        <v>0</v>
      </c>
      <c r="FW184" s="88">
        <f>VLOOKUP(FV184,'Price Data'!$B$4:$AD$1048576,MATCH(GA$4,'Price Data'!$B$2:$AE$2,0),FALSE)</f>
        <v>0</v>
      </c>
      <c r="FX184" s="5">
        <f t="shared" si="282"/>
        <v>0</v>
      </c>
      <c r="FY184" s="79"/>
      <c r="FZ184" s="212" t="str">
        <f>IF(FX184&gt;0,(FX184+SUM(FY$11:FY184))/FW$6-1,"N/A")</f>
        <v>N/A</v>
      </c>
      <c r="GA184" s="344">
        <f>IF(VLOOKUP(GA$4,Transactions!$C$26:$M$34,7,FALSE)&gt;FV184,0,IF(IFERROR(VLOOKUP(GA$4,Transactions!$C$45:$N221,8,FALSE),0)&gt;FV184,VLOOKUP(GA$4,Transactions!$C$26:$M$34,5,FALSE),VLOOKUP(GA$4,Transactions!$C$26:$M$34,5,FALSE)-IFERROR(VLOOKUP(GA$4,Transactions!$C$45:$N$47,5,FALSE),0)))</f>
        <v>0</v>
      </c>
      <c r="GD184" s="315">
        <f t="shared" si="254"/>
        <v>0</v>
      </c>
      <c r="GE184" s="88">
        <f>VLOOKUP(GD184,'Price Data'!$B$4:$AD$1048576,MATCH(GI$4,'Price Data'!$B$2:$AE$2,0),FALSE)</f>
        <v>0</v>
      </c>
      <c r="GF184" s="5">
        <f t="shared" si="283"/>
        <v>0</v>
      </c>
      <c r="GH184" s="212" t="str">
        <f>IF(GF184&gt;0,(GF184+SUM(GG$11:GG184))/GE$6-1,"N/A")</f>
        <v>N/A</v>
      </c>
      <c r="GI184" s="374">
        <v>0.5</v>
      </c>
      <c r="GK184" s="315">
        <f t="shared" si="255"/>
        <v>0</v>
      </c>
      <c r="GL184" s="88">
        <f>VLOOKUP(GK184,'Price Data'!$B$4:$AD$1048576,MATCH(GP$4,'Price Data'!$B$2:$AE$2,0),FALSE)</f>
        <v>0</v>
      </c>
      <c r="GM184" s="5">
        <f t="shared" si="226"/>
        <v>0</v>
      </c>
      <c r="GN184" s="79"/>
      <c r="GO184" s="212" t="str">
        <f>IF(GM184&gt;0,(GM184+SUM(GN$11:GN184))/GL$6-1,"N/A")</f>
        <v>N/A</v>
      </c>
      <c r="GP184" s="374">
        <v>0.2</v>
      </c>
      <c r="GR184" s="315">
        <f t="shared" si="256"/>
        <v>0</v>
      </c>
      <c r="GS184" s="88">
        <f>VLOOKUP(GR184,'Price Data'!$B$4:$AD$1048576,MATCH(GW$4,'Price Data'!$B$2:$AE$2,0),FALSE)</f>
        <v>0</v>
      </c>
      <c r="GT184" s="5">
        <f t="shared" si="284"/>
        <v>0</v>
      </c>
      <c r="GV184" s="212" t="str">
        <f>IF(GT184&gt;0,(GT184+SUM(GU$11:GU184))/GS$6-1,"N/A")</f>
        <v>N/A</v>
      </c>
      <c r="GW184" s="374">
        <v>0.3</v>
      </c>
    </row>
    <row r="185" spans="1:205" x14ac:dyDescent="0.25">
      <c r="A185">
        <v>175</v>
      </c>
      <c r="B185" s="315">
        <f>'Price Data'!B179</f>
        <v>0</v>
      </c>
      <c r="C185" s="200">
        <f t="shared" si="257"/>
        <v>0</v>
      </c>
      <c r="D185" s="200">
        <f t="shared" si="227"/>
        <v>0</v>
      </c>
      <c r="E185" s="200">
        <f t="shared" si="258"/>
        <v>0</v>
      </c>
      <c r="F185" s="200">
        <f t="shared" si="228"/>
        <v>0</v>
      </c>
      <c r="I185" s="315">
        <f t="shared" si="229"/>
        <v>0</v>
      </c>
      <c r="J185" s="88">
        <f>VLOOKUP(I185,'Price Data'!$B$4:$AD$1048576,MATCH(N$4,'Price Data'!$B$2:$AE$2,0),FALSE)</f>
        <v>0</v>
      </c>
      <c r="K185" s="5">
        <f t="shared" si="225"/>
        <v>0</v>
      </c>
      <c r="M185" s="212" t="str">
        <f>IF(K185&gt;0,(K185+SUM(L$11:L185))/J$6-1,"N/A")</f>
        <v>N/A</v>
      </c>
      <c r="N185" s="344">
        <f>IF(VLOOKUP(N$4,Transactions!$C$5:$M$23,7,FALSE)&gt;I185,0,IF(IFERROR(VLOOKUP(N$4,Transactions!$C$39:$N$42,8,FALSE),0)&gt;I185,VLOOKUP(N$4,Transactions!$C$5:$M$23,5,FALSE),VLOOKUP(N$4,Transactions!$C$5:$M$23,5,FALSE)-IFERROR(VLOOKUP(N$4,Transactions!$C$39:$N$42,5,FALSE),0)))</f>
        <v>0</v>
      </c>
      <c r="P185" s="315">
        <f t="shared" si="230"/>
        <v>0</v>
      </c>
      <c r="Q185" s="88">
        <f>VLOOKUP(P185,'Price Data'!$B$4:$AD$1048576,MATCH(U$4,'Price Data'!$B$2:$AE$2,0),FALSE)</f>
        <v>0</v>
      </c>
      <c r="R185" s="5">
        <f t="shared" si="259"/>
        <v>0</v>
      </c>
      <c r="T185" s="212" t="str">
        <f>IF(R185&gt;0,(R185+SUM(S$11:S185))/Q$6-1,"N/A")</f>
        <v>N/A</v>
      </c>
      <c r="U185" s="344">
        <f>IF(VLOOKUP(U$4,Transactions!$C$5:$M$23,7,FALSE)&gt;P185,0,IF(IFERROR(VLOOKUP(U$4,Transactions!$C$39:$N$42,8,FALSE),0)&gt;P185,VLOOKUP(U$4,Transactions!$C$5:$M$23,5,FALSE),VLOOKUP(U$4,Transactions!$C$5:$M$23,5,FALSE)-IFERROR(VLOOKUP(U$4,Transactions!$C$39:$N$42,5,FALSE),0)))</f>
        <v>0</v>
      </c>
      <c r="W185" s="315">
        <f t="shared" si="231"/>
        <v>0</v>
      </c>
      <c r="X185" s="88">
        <f>VLOOKUP(W185,'Price Data'!$B$4:$AD$1048576,MATCH(AB$4,'Price Data'!$B$2:$AE$2,0),FALSE)</f>
        <v>0</v>
      </c>
      <c r="Y185" s="5">
        <f t="shared" si="260"/>
        <v>0</v>
      </c>
      <c r="Z185" s="79"/>
      <c r="AA185" s="212" t="str">
        <f>IF(Y185&gt;0,(Y185+SUM(Z$11:Z185))/X$6-1,"N/A")</f>
        <v>N/A</v>
      </c>
      <c r="AB185" s="344">
        <f>IF(VLOOKUP(AB$4,Transactions!$C$5:$M$23,7,FALSE)&gt;W185,0,IF(IFERROR(VLOOKUP(AB$4,Transactions!$C$39:$N$42,8,FALSE),0)&gt;W185,VLOOKUP(AB$4,Transactions!$C$5:$M$23,5,FALSE),VLOOKUP(AB$4,Transactions!$C$5:$M$23,5,FALSE)-IFERROR(VLOOKUP(AB$4,Transactions!$C$39:$N$42,5,FALSE),0)))</f>
        <v>0</v>
      </c>
      <c r="AD185" s="315">
        <f t="shared" si="232"/>
        <v>0</v>
      </c>
      <c r="AE185" s="88">
        <f>VLOOKUP(AD185,'Price Data'!$B$4:$AD$1048576,MATCH(AI$4,'Price Data'!$B$2:$AE$2,0),FALSE)</f>
        <v>0</v>
      </c>
      <c r="AF185" s="5">
        <f t="shared" si="261"/>
        <v>0</v>
      </c>
      <c r="AG185" s="79"/>
      <c r="AH185" s="212" t="str">
        <f>IF(AF185&gt;0,(AF185+SUM(AG$11:AG185))/AE$6-1,"N/A")</f>
        <v>N/A</v>
      </c>
      <c r="AI185" s="344">
        <f>IF(VLOOKUP(AI$4,Transactions!$C$5:$M$23,7,FALSE)&gt;AD185,0,IF(IFERROR(VLOOKUP(AI$4,Transactions!$C$39:$N$42,8,FALSE),0)&gt;AD185,VLOOKUP(AI$4,Transactions!$C$5:$M$23,5,FALSE),VLOOKUP(AI$4,Transactions!$C$5:$M$23,5,FALSE)-IFERROR(VLOOKUP(AI$4,Transactions!$C$39:$N$42,5,FALSE),0)))</f>
        <v>0</v>
      </c>
      <c r="AK185" s="315">
        <f t="shared" si="233"/>
        <v>0</v>
      </c>
      <c r="AL185" s="88">
        <f>VLOOKUP(AK185,'Price Data'!$B$4:$AD$1048576,MATCH(AP$4,'Price Data'!$B$2:$AE$2,0),FALSE)</f>
        <v>0</v>
      </c>
      <c r="AM185" s="5">
        <f t="shared" si="262"/>
        <v>0</v>
      </c>
      <c r="AN185" s="79"/>
      <c r="AO185" s="212" t="str">
        <f>IF(AM185&gt;0,(AM185+SUM(AN$11:AN185))/AL$6-1,"N/A")</f>
        <v>N/A</v>
      </c>
      <c r="AP185" s="344">
        <f>IF(VLOOKUP(AP$4,Transactions!$C$5:$M$23,7,FALSE)&gt;AK185,0,IF(IFERROR(VLOOKUP(AP$4,Transactions!$C$39:$N$42,8,FALSE),0)&gt;AK185,VLOOKUP(AP$4,Transactions!$C$5:$M$23,5,FALSE),VLOOKUP(AP$4,Transactions!$C$5:$M$23,5,FALSE)-IFERROR(VLOOKUP(AP$4,Transactions!$C$39:$N$42,5,FALSE),0)))</f>
        <v>0</v>
      </c>
      <c r="AR185" s="315">
        <f t="shared" si="234"/>
        <v>0</v>
      </c>
      <c r="AS185" s="88">
        <f>VLOOKUP(AR185,'Price Data'!$B$4:$AD$1048576,MATCH(AW$4,'Price Data'!$B$2:$AE$2,0),FALSE)</f>
        <v>0</v>
      </c>
      <c r="AT185" s="5">
        <f t="shared" si="263"/>
        <v>0</v>
      </c>
      <c r="AU185" s="79"/>
      <c r="AV185" s="212" t="str">
        <f>IF(AT185&gt;0,(AT185+SUM(AU$11:AU185))/AS$6-1,"N/A")</f>
        <v>N/A</v>
      </c>
      <c r="AW185" s="344">
        <f>IF(VLOOKUP(AW$4,Transactions!$C$5:$M$23,7,FALSE)&gt;AR185,0,IF(IFERROR(VLOOKUP(AW$4,Transactions!$C$39:$N$42,8,FALSE),0)&gt;AR185,VLOOKUP(AW$4,Transactions!$C$5:$M$23,5,FALSE),VLOOKUP(AW$4,Transactions!$C$5:$M$23,5,FALSE)-IFERROR(VLOOKUP(AW$4,Transactions!$C$39:$N$42,5,FALSE),0)))</f>
        <v>0</v>
      </c>
      <c r="AY185" s="315">
        <f t="shared" si="235"/>
        <v>0</v>
      </c>
      <c r="AZ185" s="88">
        <f>VLOOKUP(AY185,'Price Data'!$B$4:$AD$1048576,MATCH(BD$4,'Price Data'!$B$2:$AE$2,0),FALSE)</f>
        <v>0</v>
      </c>
      <c r="BA185" s="5">
        <f t="shared" si="264"/>
        <v>0</v>
      </c>
      <c r="BB185" s="79"/>
      <c r="BC185" s="212" t="str">
        <f>IF(BA185&gt;0,(BA185+SUM(BB$11:BB185))/AZ$6-1,"N/A")</f>
        <v>N/A</v>
      </c>
      <c r="BD185" s="344">
        <f>IF(VLOOKUP(BD$4,Transactions!$C$5:$M$23,7,FALSE)&gt;AY185,0,IF(IFERROR(VLOOKUP(BD$4,Transactions!$C$39:$N$42,8,FALSE),0)&gt;AY185,VLOOKUP(BD$4,Transactions!$C$5:$M$23,5,FALSE),VLOOKUP(BD$4,Transactions!$C$5:$M$23,5,FALSE)-IFERROR(VLOOKUP(BD$4,Transactions!$C$39:$N$42,5,FALSE),0)))</f>
        <v>0</v>
      </c>
      <c r="BF185" s="315">
        <f t="shared" si="236"/>
        <v>0</v>
      </c>
      <c r="BG185" s="88">
        <f>VLOOKUP(BF185,'Price Data'!$B$4:$AD$1048576,MATCH(BK$4,'Price Data'!$B$2:$AE$2,0),FALSE)</f>
        <v>0</v>
      </c>
      <c r="BH185" s="5">
        <f t="shared" si="265"/>
        <v>0</v>
      </c>
      <c r="BI185" s="79"/>
      <c r="BJ185" s="212" t="str">
        <f>IF(BH185&gt;0,(BH185+SUM(BI$11:BI185))/BG$6-1,"N/A")</f>
        <v>N/A</v>
      </c>
      <c r="BK185" s="344">
        <f>IF(VLOOKUP(BK$4,Transactions!$C$5:$M$23,7,FALSE)&gt;BF185,0,IF(IFERROR(VLOOKUP(BK$4,Transactions!$C$39:$N$42,8,FALSE),0)&gt;BF185,VLOOKUP(BK$4,Transactions!$C$5:$M$23,5,FALSE),VLOOKUP(BK$4,Transactions!$C$5:$M$23,5,FALSE)-IFERROR(VLOOKUP(BK$4,Transactions!$C$39:$N$42,5,FALSE),0)))</f>
        <v>0</v>
      </c>
      <c r="BM185" s="315">
        <f t="shared" si="237"/>
        <v>0</v>
      </c>
      <c r="BN185" s="88">
        <f>VLOOKUP(BM185,'Price Data'!$B$4:$AD$1048576,MATCH(BR$4,'Price Data'!$B$2:$AE$2,0),FALSE)</f>
        <v>0</v>
      </c>
      <c r="BO185" s="5">
        <f t="shared" si="266"/>
        <v>0</v>
      </c>
      <c r="BP185" s="79"/>
      <c r="BQ185" s="212" t="str">
        <f>IF(BO185&gt;0,(BO185+SUM(BP$11:BP185))/BN$6-1,"N/A")</f>
        <v>N/A</v>
      </c>
      <c r="BR185" s="344">
        <f>IF(VLOOKUP(BR$4,Transactions!$C$5:$M$23,7,FALSE)&gt;BM185,0,IF(IFERROR(VLOOKUP(BR$4,Transactions!$C$39:$N$42,8,FALSE),0)&gt;BM185,VLOOKUP(BR$4,Transactions!$C$5:$M$23,5,FALSE),VLOOKUP(BR$4,Transactions!$C$5:$M$23,5,FALSE)-IFERROR(VLOOKUP(BR$4,Transactions!$C$39:$N$42,5,FALSE),0)))</f>
        <v>0</v>
      </c>
      <c r="BT185" s="315">
        <f t="shared" si="238"/>
        <v>0</v>
      </c>
      <c r="BU185" s="88">
        <f>VLOOKUP(BT185,'Price Data'!$B$4:$AD$1048576,MATCH(BY$4,'Price Data'!$B$2:$AE$2,0),FALSE)</f>
        <v>0</v>
      </c>
      <c r="BV185" s="5">
        <f t="shared" si="267"/>
        <v>0</v>
      </c>
      <c r="BW185" s="79"/>
      <c r="BX185" s="212" t="str">
        <f>IF(BV185&gt;0,(BV185+SUM(BW$11:BW185))/BU$6-1,"N/A")</f>
        <v>N/A</v>
      </c>
      <c r="BY185" s="344">
        <f>IF(VLOOKUP(BY$4,Transactions!$C$5:$M$23,7,FALSE)&gt;BT185,0,IF(IFERROR(VLOOKUP(BY$4,Transactions!$C$39:$N$42,8,FALSE),0)&gt;BT185,VLOOKUP(BY$4,Transactions!$C$5:$M$23,5,FALSE),VLOOKUP(BY$4,Transactions!$C$5:$M$23,5,FALSE)-IFERROR(VLOOKUP(BY$4,Transactions!$C$39:$N$42,5,FALSE),0)))</f>
        <v>0</v>
      </c>
      <c r="CA185" s="315">
        <f t="shared" si="239"/>
        <v>0</v>
      </c>
      <c r="CB185" s="88">
        <f>VLOOKUP(CA185,'Price Data'!$B$4:$AD$1048576,MATCH(CF$4,'Price Data'!$B$2:$AE$2,0),FALSE)</f>
        <v>0</v>
      </c>
      <c r="CC185" s="5">
        <f t="shared" si="268"/>
        <v>0</v>
      </c>
      <c r="CD185" s="79"/>
      <c r="CE185" s="212" t="str">
        <f>IF(CC185&gt;0,(CC185+SUM(CD$11:CD185))/CB$6-1,"N/A")</f>
        <v>N/A</v>
      </c>
      <c r="CF185" s="344">
        <f>IF(VLOOKUP(CF$4,Transactions!$C$5:$M$23,7,FALSE)&gt;CA185,0,IF(IFERROR(VLOOKUP(CF$4,Transactions!$C$39:$N$42,8,FALSE),0)&gt;CA185,VLOOKUP(CF$4,Transactions!$C$5:$M$23,5,FALSE),VLOOKUP(CF$4,Transactions!$C$5:$M$23,5,FALSE)-IFERROR(VLOOKUP(CF$4,Transactions!$C$39:$N$42,5,FALSE),0)))</f>
        <v>0</v>
      </c>
      <c r="CH185" s="315">
        <f t="shared" si="240"/>
        <v>0</v>
      </c>
      <c r="CI185" s="88">
        <f>VLOOKUP(CH185,'Price Data'!$B$4:$AD$1048576,MATCH(CM$4,'Price Data'!$B$2:$AE$2,0),FALSE)</f>
        <v>0</v>
      </c>
      <c r="CJ185" s="5">
        <f t="shared" si="269"/>
        <v>0</v>
      </c>
      <c r="CK185" s="79"/>
      <c r="CL185" s="212" t="str">
        <f>IF(CJ185&gt;0,(CJ185+SUM(CK$11:CK185))/CI$6-1,"N/A")</f>
        <v>N/A</v>
      </c>
      <c r="CM185" s="344">
        <f>IF(VLOOKUP(CM$4,Transactions!$C$5:$M$23,7,FALSE)&gt;CH185,0,IF(IFERROR(VLOOKUP(CM$4,Transactions!$C$39:$N$42,8,FALSE),0)&gt;CH185,VLOOKUP(CM$4,Transactions!$C$5:$M$23,5,FALSE),VLOOKUP(CM$4,Transactions!$C$5:$M$23,5,FALSE)-IFERROR(VLOOKUP(CM$4,Transactions!$C$39:$N$42,5,FALSE),0)))</f>
        <v>0</v>
      </c>
      <c r="CO185" s="315">
        <f t="shared" si="241"/>
        <v>0</v>
      </c>
      <c r="CP185" s="88">
        <f>VLOOKUP(CO185,'Price Data'!$B$4:$AD$1048576,MATCH(CT$4,'Price Data'!$B$2:$AE$2,0),FALSE)</f>
        <v>0</v>
      </c>
      <c r="CQ185" s="5">
        <f t="shared" si="270"/>
        <v>0</v>
      </c>
      <c r="CR185" s="79"/>
      <c r="CS185" s="212" t="str">
        <f>IF(CQ185&gt;0,(CQ185+SUM(CR$11:CR185))/CP$6-1,"N/A")</f>
        <v>N/A</v>
      </c>
      <c r="CT185" s="344">
        <f>IF(VLOOKUP(CT$4,Transactions!$C$5:$M$23,7,FALSE)&gt;CO185,0,IF(IFERROR(VLOOKUP(CT$4,Transactions!$C$39:$N$42,8,FALSE),0)&gt;CO185,VLOOKUP(CT$4,Transactions!$C$5:$M$23,5,FALSE),VLOOKUP(CT$4,Transactions!$C$5:$M$23,5,FALSE)-IFERROR(VLOOKUP(CT$4,Transactions!$C$39:$N$42,5,FALSE),0)))</f>
        <v>0</v>
      </c>
      <c r="CV185" s="315">
        <f t="shared" si="242"/>
        <v>0</v>
      </c>
      <c r="CW185" s="88">
        <f>VLOOKUP(CV185,'Price Data'!$B$4:$AD$1048576,MATCH(DA$4,'Price Data'!$B$2:$AE$2,0),FALSE)</f>
        <v>0</v>
      </c>
      <c r="CX185" s="5">
        <f t="shared" si="271"/>
        <v>0</v>
      </c>
      <c r="CY185" s="79"/>
      <c r="CZ185" s="212" t="str">
        <f>IF(CX185&gt;0,(CX185+SUM(CY$11:CY185))/CW$6-1,"N/A")</f>
        <v>N/A</v>
      </c>
      <c r="DA185" s="344">
        <f>IF(VLOOKUP(DA$4,Transactions!$C$5:$M$23,7,FALSE)&gt;CV185,0,IF(IFERROR(VLOOKUP(DA$4,Transactions!$C$39:$N$42,8,FALSE),0)&gt;CV185,VLOOKUP(DA$4,Transactions!$C$5:$M$23,5,FALSE),VLOOKUP(DA$4,Transactions!$C$5:$M$23,5,FALSE)-IFERROR(VLOOKUP(DA$4,Transactions!$C$39:$N$42,5,FALSE),0)))</f>
        <v>0</v>
      </c>
      <c r="DC185" s="315">
        <f t="shared" si="243"/>
        <v>0</v>
      </c>
      <c r="DD185" s="88">
        <f>VLOOKUP(DC185,'Price Data'!$B$4:$AD$1048576,MATCH(DH$4,'Price Data'!$B$2:$AE$2,0),FALSE)</f>
        <v>0</v>
      </c>
      <c r="DE185" s="5">
        <f t="shared" si="272"/>
        <v>0</v>
      </c>
      <c r="DF185" s="79"/>
      <c r="DG185" s="212" t="str">
        <f>IF(DE185&gt;0,(DE185+SUM(DF$11:DF185))/DD$6-1,"N/A")</f>
        <v>N/A</v>
      </c>
      <c r="DH185" s="344">
        <f>IF(VLOOKUP(DH$4,Transactions!$C$5:$M$23,7,FALSE)&gt;DC185,0,IF(IFERROR(VLOOKUP(DH$4,Transactions!$C$39:$N$42,8,FALSE),0)&gt;DC185,VLOOKUP(DH$4,Transactions!$C$5:$M$23,5,FALSE),VLOOKUP(DH$4,Transactions!$C$5:$M$23,5,FALSE)-IFERROR(VLOOKUP(DH$4,Transactions!$C$39:$N$42,5,FALSE),0)))</f>
        <v>0</v>
      </c>
      <c r="DJ185" s="315">
        <f t="shared" si="244"/>
        <v>0</v>
      </c>
      <c r="DK185" s="88">
        <f>VLOOKUP(DJ185,'Price Data'!$B$4:$AD$1048576,MATCH(DO$4,'Price Data'!$B$2:$AE$2,0),FALSE)</f>
        <v>0</v>
      </c>
      <c r="DL185" s="5">
        <f t="shared" si="273"/>
        <v>0</v>
      </c>
      <c r="DN185" s="212" t="str">
        <f>IF(DL185&gt;0,(DL185+SUM(DM$11:DM185))/DK$6-1,"N/A")</f>
        <v>N/A</v>
      </c>
      <c r="DO185" s="344">
        <f>IF(VLOOKUP(DO$4,Transactions!$C$5:$M$23,7,FALSE)&gt;DJ185,0,IF(IFERROR(VLOOKUP(DO$4,Transactions!$C$39:$N$42,8,FALSE),0)&gt;DJ185,VLOOKUP(DO$4,Transactions!$C$5:$M$23,5,FALSE),VLOOKUP(DO$4,Transactions!$C$5:$M$23,5,FALSE)-IFERROR(VLOOKUP(DO$4,Transactions!$C$39:$N$42,5,FALSE),0)))</f>
        <v>0</v>
      </c>
      <c r="DQ185" s="315">
        <f t="shared" si="245"/>
        <v>0</v>
      </c>
      <c r="DR185" s="88">
        <f>VLOOKUP(DQ185,'Price Data'!$B$4:$AD$1048576,MATCH(DV$4,'Price Data'!$B$2:$AE$2,0),FALSE)</f>
        <v>0</v>
      </c>
      <c r="DS185" s="5">
        <f t="shared" si="274"/>
        <v>0</v>
      </c>
      <c r="DT185" s="79"/>
      <c r="DU185" s="212" t="str">
        <f>IF(DS185&gt;0,(DS185+SUM(DT$11:DT185))/DR$6-1,"N/A")</f>
        <v>N/A</v>
      </c>
      <c r="DV185" s="344">
        <f>IF(VLOOKUP(DV$4,Transactions!$C$5:$M$23,7,FALSE)&gt;DQ185,0,IF(IFERROR(VLOOKUP(DV$4,Transactions!$C$39:$N$42,8,FALSE),0)&gt;DQ185,VLOOKUP(DV$4,Transactions!$C$5:$M$23,5,FALSE),VLOOKUP(DV$4,Transactions!$C$5:$M$23,5,FALSE)-IFERROR(VLOOKUP(DV$4,Transactions!$C$39:$N$42,5,FALSE),0)))</f>
        <v>0</v>
      </c>
      <c r="DX185" s="315">
        <f t="shared" si="246"/>
        <v>0</v>
      </c>
      <c r="DY185" s="88">
        <f>VLOOKUP(DX185,'Price Data'!$B$4:$AD$1048576,MATCH(EC$4,'Price Data'!$B$2:$AE$2,0),FALSE)</f>
        <v>0</v>
      </c>
      <c r="DZ185" s="5">
        <f t="shared" si="275"/>
        <v>0</v>
      </c>
      <c r="EA185" s="79"/>
      <c r="EB185" s="212" t="str">
        <f>IF(DZ185&gt;0,(DZ185+SUM(EA$11:EA185))/DY$6-1,"N/A")</f>
        <v>N/A</v>
      </c>
      <c r="EC185" s="344">
        <f>IF(VLOOKUP(EC$4,Transactions!$C$5:$M$23,7,FALSE)&gt;DX185,0,IF(IFERROR(VLOOKUP(EC$4,Transactions!$C$39:$N$42,8,FALSE),0)&gt;DX185,VLOOKUP(EC$4,Transactions!$C$5:$M$23,5,FALSE),VLOOKUP(EC$4,Transactions!$C$5:$M$23,5,FALSE)-IFERROR(VLOOKUP(EC$4,Transactions!$C$39:$N$42,5,FALSE),0)))</f>
        <v>0</v>
      </c>
      <c r="EF185" s="315">
        <f t="shared" si="247"/>
        <v>0</v>
      </c>
      <c r="EG185" s="88">
        <f>VLOOKUP(EF185,'Price Data'!$B$4:$AD$1048576,MATCH(EK$4,'Price Data'!$B$2:$AE$2,0),FALSE)</f>
        <v>0</v>
      </c>
      <c r="EH185" s="5">
        <f t="shared" si="276"/>
        <v>0</v>
      </c>
      <c r="EI185" s="79"/>
      <c r="EJ185" s="212" t="str">
        <f>IF(EH185&gt;0,(EH185+SUM(EI$11:EI185))/EG$6-1,"N/A")</f>
        <v>N/A</v>
      </c>
      <c r="EK185" s="344">
        <f>IF(VLOOKUP(EK$4,Transactions!$C$26:$M$34,7,FALSE)&gt;EF185,0,IF(IFERROR(VLOOKUP(EK$4,Transactions!$C$45:$N222,8,FALSE),0)&gt;EF185,VLOOKUP(EK$4,Transactions!$C$26:$M$34,5,FALSE),VLOOKUP(EK$4,Transactions!$C$26:$M$34,5,FALSE)-IFERROR(VLOOKUP(EK$4,Transactions!$C$45:$N$47,5,FALSE),0)))</f>
        <v>0</v>
      </c>
      <c r="EM185" s="315">
        <f t="shared" si="248"/>
        <v>0</v>
      </c>
      <c r="EN185" s="88">
        <f>VLOOKUP(EM185,'Price Data'!$B$4:$AD$1048576,MATCH(ER$4,'Price Data'!$B$2:$AE$2,0),FALSE)</f>
        <v>0</v>
      </c>
      <c r="EO185" s="5">
        <f t="shared" si="277"/>
        <v>0</v>
      </c>
      <c r="EP185" s="79"/>
      <c r="EQ185" s="212" t="str">
        <f>IF(EO185&gt;0,(EO185+SUM(EP$11:EP185))/EN$6-1,"N/A")</f>
        <v>N/A</v>
      </c>
      <c r="ER185" s="344">
        <f>IF(VLOOKUP(ER$4,Transactions!$C$26:$M$34,7,FALSE)&gt;EM185,0,IF(IFERROR(VLOOKUP(ER$4,Transactions!$C$45:$N222,8,FALSE),0)&gt;EM185,VLOOKUP(ER$4,Transactions!$C$26:$M$34,5,FALSE),VLOOKUP(ER$4,Transactions!$C$26:$M$34,5,FALSE)-IFERROR(VLOOKUP(ER$4,Transactions!$C$45:$N$47,5,FALSE),0)))</f>
        <v>0</v>
      </c>
      <c r="ET185" s="315">
        <f t="shared" si="249"/>
        <v>0</v>
      </c>
      <c r="EU185" s="88">
        <f>VLOOKUP(ET185,'Price Data'!$B$4:$AD$1048576,MATCH(EY$4,'Price Data'!$B$2:$AE$2,0),FALSE)</f>
        <v>0</v>
      </c>
      <c r="EV185" s="5">
        <f t="shared" si="278"/>
        <v>0</v>
      </c>
      <c r="EW185" s="79"/>
      <c r="EX185" s="212" t="str">
        <f>IF(EV185&gt;0,(EV185+SUM(EW$11:EW185))/EU$6-1,"N/A")</f>
        <v>N/A</v>
      </c>
      <c r="EY185" s="344">
        <f>IF(VLOOKUP(EY$4,Transactions!$C$26:$M$34,7,FALSE)&gt;ET185,0,IF(IFERROR(VLOOKUP(EY$4,Transactions!$C$45:$N222,8,FALSE),0)&gt;ET185,VLOOKUP(EY$4,Transactions!$C$26:$M$34,5,FALSE),VLOOKUP(EY$4,Transactions!$C$26:$M$34,5,FALSE)-IFERROR(VLOOKUP(EY$4,Transactions!$C$45:$N$47,5,FALSE),0)))</f>
        <v>0</v>
      </c>
      <c r="FA185" s="315">
        <f t="shared" si="250"/>
        <v>0</v>
      </c>
      <c r="FB185" s="88">
        <f>VLOOKUP(FA185,'Price Data'!$B$4:$AD$1048576,MATCH(FF$4,'Price Data'!$B$2:$AE$2,0),FALSE)</f>
        <v>0</v>
      </c>
      <c r="FC185" s="5">
        <f t="shared" si="279"/>
        <v>0</v>
      </c>
      <c r="FD185" s="79"/>
      <c r="FE185" s="212" t="str">
        <f>IF(FC185&gt;0,(FC185+SUM(FD$11:FD185))/FB$6-1,"N/A")</f>
        <v>N/A</v>
      </c>
      <c r="FF185" s="344">
        <f>IF(VLOOKUP(FF$4,Transactions!$C$26:$M$34,7,FALSE)&gt;FA185,0,IF(IFERROR(VLOOKUP(FF$4,Transactions!$C$45:$N222,8,FALSE),0)&gt;FA185,VLOOKUP(FF$4,Transactions!$C$26:$M$34,5,FALSE),VLOOKUP(FF$4,Transactions!$C$26:$M$34,5,FALSE)-IFERROR(VLOOKUP(FF$4,Transactions!$C$45:$N$47,5,FALSE),0)))</f>
        <v>0</v>
      </c>
      <c r="FH185" s="315">
        <f t="shared" si="251"/>
        <v>0</v>
      </c>
      <c r="FI185" s="88">
        <f>VLOOKUP(FH185,'Price Data'!$B$4:$AD$1048576,MATCH(FM$4,'Price Data'!$B$2:$AE$2,0),FALSE)</f>
        <v>0</v>
      </c>
      <c r="FJ185" s="5">
        <f t="shared" si="280"/>
        <v>0</v>
      </c>
      <c r="FK185" s="79"/>
      <c r="FL185" s="212" t="str">
        <f>IF(FJ185&gt;0,(FJ185+SUM(FK$11:FK185))/FI$6-1,"N/A")</f>
        <v>N/A</v>
      </c>
      <c r="FM185" s="344">
        <f>IF(VLOOKUP(FM$4,Transactions!$C$26:$M$34,7,FALSE)&gt;FH185,0,IF(IFERROR(VLOOKUP(FM$4,Transactions!$C$45:$N222,8,FALSE),0)&gt;FH185,VLOOKUP(FM$4,Transactions!$C$26:$M$34,5,FALSE),VLOOKUP(FM$4,Transactions!$C$26:$M$34,5,FALSE)-IFERROR(VLOOKUP(FM$4,Transactions!$C$45:$N$47,5,FALSE),0)))</f>
        <v>0</v>
      </c>
      <c r="FO185" s="315">
        <f t="shared" si="252"/>
        <v>0</v>
      </c>
      <c r="FP185" s="88">
        <f>VLOOKUP(FO185,'Price Data'!$B$4:$AD$1048576,MATCH(FT$4,'Price Data'!$B$2:$AE$2,0),FALSE)</f>
        <v>0</v>
      </c>
      <c r="FQ185" s="5">
        <f t="shared" si="281"/>
        <v>0</v>
      </c>
      <c r="FR185" s="79"/>
      <c r="FS185" s="212" t="str">
        <f>IF(FQ185&gt;0,(FQ185+SUM(FR$11:FR185))/FP$6-1,"N/A")</f>
        <v>N/A</v>
      </c>
      <c r="FT185" s="344">
        <f>IF(VLOOKUP(FT$4,Transactions!$C$26:$M$34,7,FALSE)&gt;FO185,0,IF(IFERROR(VLOOKUP(FT$4,Transactions!$C$45:$N222,8,FALSE),0)&gt;FO185,VLOOKUP(FT$4,Transactions!$C$26:$M$34,5,FALSE),VLOOKUP(FT$4,Transactions!$C$26:$M$34,5,FALSE)-IFERROR(VLOOKUP(FT$4,Transactions!$C$45:$N$47,5,FALSE),0)))</f>
        <v>0</v>
      </c>
      <c r="FV185" s="315">
        <f t="shared" si="253"/>
        <v>0</v>
      </c>
      <c r="FW185" s="88">
        <f>VLOOKUP(FV185,'Price Data'!$B$4:$AD$1048576,MATCH(GA$4,'Price Data'!$B$2:$AE$2,0),FALSE)</f>
        <v>0</v>
      </c>
      <c r="FX185" s="5">
        <f t="shared" si="282"/>
        <v>0</v>
      </c>
      <c r="FY185" s="79"/>
      <c r="FZ185" s="212" t="str">
        <f>IF(FX185&gt;0,(FX185+SUM(FY$11:FY185))/FW$6-1,"N/A")</f>
        <v>N/A</v>
      </c>
      <c r="GA185" s="344">
        <f>IF(VLOOKUP(GA$4,Transactions!$C$26:$M$34,7,FALSE)&gt;FV185,0,IF(IFERROR(VLOOKUP(GA$4,Transactions!$C$45:$N222,8,FALSE),0)&gt;FV185,VLOOKUP(GA$4,Transactions!$C$26:$M$34,5,FALSE),VLOOKUP(GA$4,Transactions!$C$26:$M$34,5,FALSE)-IFERROR(VLOOKUP(GA$4,Transactions!$C$45:$N$47,5,FALSE),0)))</f>
        <v>0</v>
      </c>
      <c r="GD185" s="315">
        <f t="shared" si="254"/>
        <v>0</v>
      </c>
      <c r="GE185" s="88">
        <f>VLOOKUP(GD185,'Price Data'!$B$4:$AD$1048576,MATCH(GI$4,'Price Data'!$B$2:$AE$2,0),FALSE)</f>
        <v>0</v>
      </c>
      <c r="GF185" s="5">
        <f t="shared" si="283"/>
        <v>0</v>
      </c>
      <c r="GH185" s="212" t="str">
        <f>IF(GF185&gt;0,(GF185+SUM(GG$11:GG185))/GE$6-1,"N/A")</f>
        <v>N/A</v>
      </c>
      <c r="GI185" s="374">
        <v>0.5</v>
      </c>
      <c r="GK185" s="315">
        <f t="shared" si="255"/>
        <v>0</v>
      </c>
      <c r="GL185" s="88">
        <f>VLOOKUP(GK185,'Price Data'!$B$4:$AD$1048576,MATCH(GP$4,'Price Data'!$B$2:$AE$2,0),FALSE)</f>
        <v>0</v>
      </c>
      <c r="GM185" s="5">
        <f t="shared" si="226"/>
        <v>0</v>
      </c>
      <c r="GN185" s="79"/>
      <c r="GO185" s="212" t="str">
        <f>IF(GM185&gt;0,(GM185+SUM(GN$11:GN185))/GL$6-1,"N/A")</f>
        <v>N/A</v>
      </c>
      <c r="GP185" s="374">
        <v>0.2</v>
      </c>
      <c r="GR185" s="315">
        <f t="shared" si="256"/>
        <v>0</v>
      </c>
      <c r="GS185" s="88">
        <f>VLOOKUP(GR185,'Price Data'!$B$4:$AD$1048576,MATCH(GW$4,'Price Data'!$B$2:$AE$2,0),FALSE)</f>
        <v>0</v>
      </c>
      <c r="GT185" s="5">
        <f t="shared" si="284"/>
        <v>0</v>
      </c>
      <c r="GV185" s="212" t="str">
        <f>IF(GT185&gt;0,(GT185+SUM(GU$11:GU185))/GS$6-1,"N/A")</f>
        <v>N/A</v>
      </c>
      <c r="GW185" s="374">
        <v>0.3</v>
      </c>
    </row>
    <row r="186" spans="1:205" x14ac:dyDescent="0.25">
      <c r="A186">
        <v>176</v>
      </c>
      <c r="B186" s="315">
        <f>'Price Data'!B180</f>
        <v>0</v>
      </c>
      <c r="C186" s="200">
        <f t="shared" si="257"/>
        <v>0</v>
      </c>
      <c r="D186" s="200">
        <f t="shared" si="227"/>
        <v>0</v>
      </c>
      <c r="E186" s="200">
        <f t="shared" si="258"/>
        <v>0</v>
      </c>
      <c r="F186" s="200">
        <f t="shared" si="228"/>
        <v>0</v>
      </c>
      <c r="I186" s="315">
        <f t="shared" si="229"/>
        <v>0</v>
      </c>
      <c r="J186" s="88">
        <f>VLOOKUP(I186,'Price Data'!$B$4:$AD$1048576,MATCH(N$4,'Price Data'!$B$2:$AE$2,0),FALSE)</f>
        <v>0</v>
      </c>
      <c r="K186" s="5">
        <f t="shared" si="225"/>
        <v>0</v>
      </c>
      <c r="M186" s="212" t="str">
        <f>IF(K186&gt;0,(K186+SUM(L$11:L186))/J$6-1,"N/A")</f>
        <v>N/A</v>
      </c>
      <c r="N186" s="344">
        <f>IF(VLOOKUP(N$4,Transactions!$C$5:$M$23,7,FALSE)&gt;I186,0,IF(IFERROR(VLOOKUP(N$4,Transactions!$C$39:$N$42,8,FALSE),0)&gt;I186,VLOOKUP(N$4,Transactions!$C$5:$M$23,5,FALSE),VLOOKUP(N$4,Transactions!$C$5:$M$23,5,FALSE)-IFERROR(VLOOKUP(N$4,Transactions!$C$39:$N$42,5,FALSE),0)))</f>
        <v>0</v>
      </c>
      <c r="P186" s="315">
        <f t="shared" si="230"/>
        <v>0</v>
      </c>
      <c r="Q186" s="88">
        <f>VLOOKUP(P186,'Price Data'!$B$4:$AD$1048576,MATCH(U$4,'Price Data'!$B$2:$AE$2,0),FALSE)</f>
        <v>0</v>
      </c>
      <c r="R186" s="5">
        <f t="shared" si="259"/>
        <v>0</v>
      </c>
      <c r="T186" s="212" t="str">
        <f>IF(R186&gt;0,(R186+SUM(S$11:S186))/Q$6-1,"N/A")</f>
        <v>N/A</v>
      </c>
      <c r="U186" s="344">
        <f>IF(VLOOKUP(U$4,Transactions!$C$5:$M$23,7,FALSE)&gt;P186,0,IF(IFERROR(VLOOKUP(U$4,Transactions!$C$39:$N$42,8,FALSE),0)&gt;P186,VLOOKUP(U$4,Transactions!$C$5:$M$23,5,FALSE),VLOOKUP(U$4,Transactions!$C$5:$M$23,5,FALSE)-IFERROR(VLOOKUP(U$4,Transactions!$C$39:$N$42,5,FALSE),0)))</f>
        <v>0</v>
      </c>
      <c r="W186" s="315">
        <f t="shared" si="231"/>
        <v>0</v>
      </c>
      <c r="X186" s="88">
        <f>VLOOKUP(W186,'Price Data'!$B$4:$AD$1048576,MATCH(AB$4,'Price Data'!$B$2:$AE$2,0),FALSE)</f>
        <v>0</v>
      </c>
      <c r="Y186" s="5">
        <f t="shared" si="260"/>
        <v>0</v>
      </c>
      <c r="Z186" s="79"/>
      <c r="AA186" s="212" t="str">
        <f>IF(Y186&gt;0,(Y186+SUM(Z$11:Z186))/X$6-1,"N/A")</f>
        <v>N/A</v>
      </c>
      <c r="AB186" s="344">
        <f>IF(VLOOKUP(AB$4,Transactions!$C$5:$M$23,7,FALSE)&gt;W186,0,IF(IFERROR(VLOOKUP(AB$4,Transactions!$C$39:$N$42,8,FALSE),0)&gt;W186,VLOOKUP(AB$4,Transactions!$C$5:$M$23,5,FALSE),VLOOKUP(AB$4,Transactions!$C$5:$M$23,5,FALSE)-IFERROR(VLOOKUP(AB$4,Transactions!$C$39:$N$42,5,FALSE),0)))</f>
        <v>0</v>
      </c>
      <c r="AD186" s="315">
        <f t="shared" si="232"/>
        <v>0</v>
      </c>
      <c r="AE186" s="88">
        <f>VLOOKUP(AD186,'Price Data'!$B$4:$AD$1048576,MATCH(AI$4,'Price Data'!$B$2:$AE$2,0),FALSE)</f>
        <v>0</v>
      </c>
      <c r="AF186" s="5">
        <f t="shared" si="261"/>
        <v>0</v>
      </c>
      <c r="AG186" s="79"/>
      <c r="AH186" s="212" t="str">
        <f>IF(AF186&gt;0,(AF186+SUM(AG$11:AG186))/AE$6-1,"N/A")</f>
        <v>N/A</v>
      </c>
      <c r="AI186" s="344">
        <f>IF(VLOOKUP(AI$4,Transactions!$C$5:$M$23,7,FALSE)&gt;AD186,0,IF(IFERROR(VLOOKUP(AI$4,Transactions!$C$39:$N$42,8,FALSE),0)&gt;AD186,VLOOKUP(AI$4,Transactions!$C$5:$M$23,5,FALSE),VLOOKUP(AI$4,Transactions!$C$5:$M$23,5,FALSE)-IFERROR(VLOOKUP(AI$4,Transactions!$C$39:$N$42,5,FALSE),0)))</f>
        <v>0</v>
      </c>
      <c r="AK186" s="315">
        <f t="shared" si="233"/>
        <v>0</v>
      </c>
      <c r="AL186" s="88">
        <f>VLOOKUP(AK186,'Price Data'!$B$4:$AD$1048576,MATCH(AP$4,'Price Data'!$B$2:$AE$2,0),FALSE)</f>
        <v>0</v>
      </c>
      <c r="AM186" s="5">
        <f t="shared" si="262"/>
        <v>0</v>
      </c>
      <c r="AN186" s="79"/>
      <c r="AO186" s="212" t="str">
        <f>IF(AM186&gt;0,(AM186+SUM(AN$11:AN186))/AL$6-1,"N/A")</f>
        <v>N/A</v>
      </c>
      <c r="AP186" s="344">
        <f>IF(VLOOKUP(AP$4,Transactions!$C$5:$M$23,7,FALSE)&gt;AK186,0,IF(IFERROR(VLOOKUP(AP$4,Transactions!$C$39:$N$42,8,FALSE),0)&gt;AK186,VLOOKUP(AP$4,Transactions!$C$5:$M$23,5,FALSE),VLOOKUP(AP$4,Transactions!$C$5:$M$23,5,FALSE)-IFERROR(VLOOKUP(AP$4,Transactions!$C$39:$N$42,5,FALSE),0)))</f>
        <v>0</v>
      </c>
      <c r="AR186" s="315">
        <f t="shared" si="234"/>
        <v>0</v>
      </c>
      <c r="AS186" s="88">
        <f>VLOOKUP(AR186,'Price Data'!$B$4:$AD$1048576,MATCH(AW$4,'Price Data'!$B$2:$AE$2,0),FALSE)</f>
        <v>0</v>
      </c>
      <c r="AT186" s="5">
        <f t="shared" si="263"/>
        <v>0</v>
      </c>
      <c r="AU186" s="79"/>
      <c r="AV186" s="212" t="str">
        <f>IF(AT186&gt;0,(AT186+SUM(AU$11:AU186))/AS$6-1,"N/A")</f>
        <v>N/A</v>
      </c>
      <c r="AW186" s="344">
        <f>IF(VLOOKUP(AW$4,Transactions!$C$5:$M$23,7,FALSE)&gt;AR186,0,IF(IFERROR(VLOOKUP(AW$4,Transactions!$C$39:$N$42,8,FALSE),0)&gt;AR186,VLOOKUP(AW$4,Transactions!$C$5:$M$23,5,FALSE),VLOOKUP(AW$4,Transactions!$C$5:$M$23,5,FALSE)-IFERROR(VLOOKUP(AW$4,Transactions!$C$39:$N$42,5,FALSE),0)))</f>
        <v>0</v>
      </c>
      <c r="AY186" s="315">
        <f t="shared" si="235"/>
        <v>0</v>
      </c>
      <c r="AZ186" s="88">
        <f>VLOOKUP(AY186,'Price Data'!$B$4:$AD$1048576,MATCH(BD$4,'Price Data'!$B$2:$AE$2,0),FALSE)</f>
        <v>0</v>
      </c>
      <c r="BA186" s="5">
        <f t="shared" si="264"/>
        <v>0</v>
      </c>
      <c r="BB186" s="79"/>
      <c r="BC186" s="212" t="str">
        <f>IF(BA186&gt;0,(BA186+SUM(BB$11:BB186))/AZ$6-1,"N/A")</f>
        <v>N/A</v>
      </c>
      <c r="BD186" s="344">
        <f>IF(VLOOKUP(BD$4,Transactions!$C$5:$M$23,7,FALSE)&gt;AY186,0,IF(IFERROR(VLOOKUP(BD$4,Transactions!$C$39:$N$42,8,FALSE),0)&gt;AY186,VLOOKUP(BD$4,Transactions!$C$5:$M$23,5,FALSE),VLOOKUP(BD$4,Transactions!$C$5:$M$23,5,FALSE)-IFERROR(VLOOKUP(BD$4,Transactions!$C$39:$N$42,5,FALSE),0)))</f>
        <v>0</v>
      </c>
      <c r="BF186" s="315">
        <f t="shared" si="236"/>
        <v>0</v>
      </c>
      <c r="BG186" s="88">
        <f>VLOOKUP(BF186,'Price Data'!$B$4:$AD$1048576,MATCH(BK$4,'Price Data'!$B$2:$AE$2,0),FALSE)</f>
        <v>0</v>
      </c>
      <c r="BH186" s="5">
        <f t="shared" si="265"/>
        <v>0</v>
      </c>
      <c r="BI186" s="79"/>
      <c r="BJ186" s="212" t="str">
        <f>IF(BH186&gt;0,(BH186+SUM(BI$11:BI186))/BG$6-1,"N/A")</f>
        <v>N/A</v>
      </c>
      <c r="BK186" s="344">
        <f>IF(VLOOKUP(BK$4,Transactions!$C$5:$M$23,7,FALSE)&gt;BF186,0,IF(IFERROR(VLOOKUP(BK$4,Transactions!$C$39:$N$42,8,FALSE),0)&gt;BF186,VLOOKUP(BK$4,Transactions!$C$5:$M$23,5,FALSE),VLOOKUP(BK$4,Transactions!$C$5:$M$23,5,FALSE)-IFERROR(VLOOKUP(BK$4,Transactions!$C$39:$N$42,5,FALSE),0)))</f>
        <v>0</v>
      </c>
      <c r="BM186" s="315">
        <f t="shared" si="237"/>
        <v>0</v>
      </c>
      <c r="BN186" s="88">
        <f>VLOOKUP(BM186,'Price Data'!$B$4:$AD$1048576,MATCH(BR$4,'Price Data'!$B$2:$AE$2,0),FALSE)</f>
        <v>0</v>
      </c>
      <c r="BO186" s="5">
        <f t="shared" si="266"/>
        <v>0</v>
      </c>
      <c r="BP186" s="79"/>
      <c r="BQ186" s="212" t="str">
        <f>IF(BO186&gt;0,(BO186+SUM(BP$11:BP186))/BN$6-1,"N/A")</f>
        <v>N/A</v>
      </c>
      <c r="BR186" s="344">
        <f>IF(VLOOKUP(BR$4,Transactions!$C$5:$M$23,7,FALSE)&gt;BM186,0,IF(IFERROR(VLOOKUP(BR$4,Transactions!$C$39:$N$42,8,FALSE),0)&gt;BM186,VLOOKUP(BR$4,Transactions!$C$5:$M$23,5,FALSE),VLOOKUP(BR$4,Transactions!$C$5:$M$23,5,FALSE)-IFERROR(VLOOKUP(BR$4,Transactions!$C$39:$N$42,5,FALSE),0)))</f>
        <v>0</v>
      </c>
      <c r="BT186" s="315">
        <f t="shared" si="238"/>
        <v>0</v>
      </c>
      <c r="BU186" s="88">
        <f>VLOOKUP(BT186,'Price Data'!$B$4:$AD$1048576,MATCH(BY$4,'Price Data'!$B$2:$AE$2,0),FALSE)</f>
        <v>0</v>
      </c>
      <c r="BV186" s="5">
        <f t="shared" si="267"/>
        <v>0</v>
      </c>
      <c r="BW186" s="79"/>
      <c r="BX186" s="212" t="str">
        <f>IF(BV186&gt;0,(BV186+SUM(BW$11:BW186))/BU$6-1,"N/A")</f>
        <v>N/A</v>
      </c>
      <c r="BY186" s="344">
        <f>IF(VLOOKUP(BY$4,Transactions!$C$5:$M$23,7,FALSE)&gt;BT186,0,IF(IFERROR(VLOOKUP(BY$4,Transactions!$C$39:$N$42,8,FALSE),0)&gt;BT186,VLOOKUP(BY$4,Transactions!$C$5:$M$23,5,FALSE),VLOOKUP(BY$4,Transactions!$C$5:$M$23,5,FALSE)-IFERROR(VLOOKUP(BY$4,Transactions!$C$39:$N$42,5,FALSE),0)))</f>
        <v>0</v>
      </c>
      <c r="CA186" s="315">
        <f t="shared" si="239"/>
        <v>0</v>
      </c>
      <c r="CB186" s="88">
        <f>VLOOKUP(CA186,'Price Data'!$B$4:$AD$1048576,MATCH(CF$4,'Price Data'!$B$2:$AE$2,0),FALSE)</f>
        <v>0</v>
      </c>
      <c r="CC186" s="5">
        <f t="shared" si="268"/>
        <v>0</v>
      </c>
      <c r="CD186" s="79"/>
      <c r="CE186" s="212" t="str">
        <f>IF(CC186&gt;0,(CC186+SUM(CD$11:CD186))/CB$6-1,"N/A")</f>
        <v>N/A</v>
      </c>
      <c r="CF186" s="344">
        <f>IF(VLOOKUP(CF$4,Transactions!$C$5:$M$23,7,FALSE)&gt;CA186,0,IF(IFERROR(VLOOKUP(CF$4,Transactions!$C$39:$N$42,8,FALSE),0)&gt;CA186,VLOOKUP(CF$4,Transactions!$C$5:$M$23,5,FALSE),VLOOKUP(CF$4,Transactions!$C$5:$M$23,5,FALSE)-IFERROR(VLOOKUP(CF$4,Transactions!$C$39:$N$42,5,FALSE),0)))</f>
        <v>0</v>
      </c>
      <c r="CH186" s="315">
        <f t="shared" si="240"/>
        <v>0</v>
      </c>
      <c r="CI186" s="88">
        <f>VLOOKUP(CH186,'Price Data'!$B$4:$AD$1048576,MATCH(CM$4,'Price Data'!$B$2:$AE$2,0),FALSE)</f>
        <v>0</v>
      </c>
      <c r="CJ186" s="5">
        <f t="shared" si="269"/>
        <v>0</v>
      </c>
      <c r="CK186" s="79"/>
      <c r="CL186" s="212" t="str">
        <f>IF(CJ186&gt;0,(CJ186+SUM(CK$11:CK186))/CI$6-1,"N/A")</f>
        <v>N/A</v>
      </c>
      <c r="CM186" s="344">
        <f>IF(VLOOKUP(CM$4,Transactions!$C$5:$M$23,7,FALSE)&gt;CH186,0,IF(IFERROR(VLOOKUP(CM$4,Transactions!$C$39:$N$42,8,FALSE),0)&gt;CH186,VLOOKUP(CM$4,Transactions!$C$5:$M$23,5,FALSE),VLOOKUP(CM$4,Transactions!$C$5:$M$23,5,FALSE)-IFERROR(VLOOKUP(CM$4,Transactions!$C$39:$N$42,5,FALSE),0)))</f>
        <v>0</v>
      </c>
      <c r="CO186" s="315">
        <f t="shared" si="241"/>
        <v>0</v>
      </c>
      <c r="CP186" s="88">
        <f>VLOOKUP(CO186,'Price Data'!$B$4:$AD$1048576,MATCH(CT$4,'Price Data'!$B$2:$AE$2,0),FALSE)</f>
        <v>0</v>
      </c>
      <c r="CQ186" s="5">
        <f t="shared" si="270"/>
        <v>0</v>
      </c>
      <c r="CR186" s="79"/>
      <c r="CS186" s="212" t="str">
        <f>IF(CQ186&gt;0,(CQ186+SUM(CR$11:CR186))/CP$6-1,"N/A")</f>
        <v>N/A</v>
      </c>
      <c r="CT186" s="344">
        <f>IF(VLOOKUP(CT$4,Transactions!$C$5:$M$23,7,FALSE)&gt;CO186,0,IF(IFERROR(VLOOKUP(CT$4,Transactions!$C$39:$N$42,8,FALSE),0)&gt;CO186,VLOOKUP(CT$4,Transactions!$C$5:$M$23,5,FALSE),VLOOKUP(CT$4,Transactions!$C$5:$M$23,5,FALSE)-IFERROR(VLOOKUP(CT$4,Transactions!$C$39:$N$42,5,FALSE),0)))</f>
        <v>0</v>
      </c>
      <c r="CV186" s="315">
        <f t="shared" si="242"/>
        <v>0</v>
      </c>
      <c r="CW186" s="88">
        <f>VLOOKUP(CV186,'Price Data'!$B$4:$AD$1048576,MATCH(DA$4,'Price Data'!$B$2:$AE$2,0),FALSE)</f>
        <v>0</v>
      </c>
      <c r="CX186" s="5">
        <f t="shared" si="271"/>
        <v>0</v>
      </c>
      <c r="CY186" s="79"/>
      <c r="CZ186" s="212" t="str">
        <f>IF(CX186&gt;0,(CX186+SUM(CY$11:CY186))/CW$6-1,"N/A")</f>
        <v>N/A</v>
      </c>
      <c r="DA186" s="344">
        <f>IF(VLOOKUP(DA$4,Transactions!$C$5:$M$23,7,FALSE)&gt;CV186,0,IF(IFERROR(VLOOKUP(DA$4,Transactions!$C$39:$N$42,8,FALSE),0)&gt;CV186,VLOOKUP(DA$4,Transactions!$C$5:$M$23,5,FALSE),VLOOKUP(DA$4,Transactions!$C$5:$M$23,5,FALSE)-IFERROR(VLOOKUP(DA$4,Transactions!$C$39:$N$42,5,FALSE),0)))</f>
        <v>0</v>
      </c>
      <c r="DC186" s="315">
        <f t="shared" si="243"/>
        <v>0</v>
      </c>
      <c r="DD186" s="88">
        <f>VLOOKUP(DC186,'Price Data'!$B$4:$AD$1048576,MATCH(DH$4,'Price Data'!$B$2:$AE$2,0),FALSE)</f>
        <v>0</v>
      </c>
      <c r="DE186" s="5">
        <f t="shared" si="272"/>
        <v>0</v>
      </c>
      <c r="DF186" s="79"/>
      <c r="DG186" s="212" t="str">
        <f>IF(DE186&gt;0,(DE186+SUM(DF$11:DF186))/DD$6-1,"N/A")</f>
        <v>N/A</v>
      </c>
      <c r="DH186" s="344">
        <f>IF(VLOOKUP(DH$4,Transactions!$C$5:$M$23,7,FALSE)&gt;DC186,0,IF(IFERROR(VLOOKUP(DH$4,Transactions!$C$39:$N$42,8,FALSE),0)&gt;DC186,VLOOKUP(DH$4,Transactions!$C$5:$M$23,5,FALSE),VLOOKUP(DH$4,Transactions!$C$5:$M$23,5,FALSE)-IFERROR(VLOOKUP(DH$4,Transactions!$C$39:$N$42,5,FALSE),0)))</f>
        <v>0</v>
      </c>
      <c r="DJ186" s="315">
        <f t="shared" si="244"/>
        <v>0</v>
      </c>
      <c r="DK186" s="88">
        <f>VLOOKUP(DJ186,'Price Data'!$B$4:$AD$1048576,MATCH(DO$4,'Price Data'!$B$2:$AE$2,0),FALSE)</f>
        <v>0</v>
      </c>
      <c r="DL186" s="5">
        <f t="shared" si="273"/>
        <v>0</v>
      </c>
      <c r="DN186" s="212" t="str">
        <f>IF(DL186&gt;0,(DL186+SUM(DM$11:DM186))/DK$6-1,"N/A")</f>
        <v>N/A</v>
      </c>
      <c r="DO186" s="344">
        <f>IF(VLOOKUP(DO$4,Transactions!$C$5:$M$23,7,FALSE)&gt;DJ186,0,IF(IFERROR(VLOOKUP(DO$4,Transactions!$C$39:$N$42,8,FALSE),0)&gt;DJ186,VLOOKUP(DO$4,Transactions!$C$5:$M$23,5,FALSE),VLOOKUP(DO$4,Transactions!$C$5:$M$23,5,FALSE)-IFERROR(VLOOKUP(DO$4,Transactions!$C$39:$N$42,5,FALSE),0)))</f>
        <v>0</v>
      </c>
      <c r="DQ186" s="315">
        <f t="shared" si="245"/>
        <v>0</v>
      </c>
      <c r="DR186" s="88">
        <f>VLOOKUP(DQ186,'Price Data'!$B$4:$AD$1048576,MATCH(DV$4,'Price Data'!$B$2:$AE$2,0),FALSE)</f>
        <v>0</v>
      </c>
      <c r="DS186" s="5">
        <f t="shared" si="274"/>
        <v>0</v>
      </c>
      <c r="DT186" s="79"/>
      <c r="DU186" s="212" t="str">
        <f>IF(DS186&gt;0,(DS186+SUM(DT$11:DT186))/DR$6-1,"N/A")</f>
        <v>N/A</v>
      </c>
      <c r="DV186" s="344">
        <f>IF(VLOOKUP(DV$4,Transactions!$C$5:$M$23,7,FALSE)&gt;DQ186,0,IF(IFERROR(VLOOKUP(DV$4,Transactions!$C$39:$N$42,8,FALSE),0)&gt;DQ186,VLOOKUP(DV$4,Transactions!$C$5:$M$23,5,FALSE),VLOOKUP(DV$4,Transactions!$C$5:$M$23,5,FALSE)-IFERROR(VLOOKUP(DV$4,Transactions!$C$39:$N$42,5,FALSE),0)))</f>
        <v>0</v>
      </c>
      <c r="DX186" s="315">
        <f t="shared" si="246"/>
        <v>0</v>
      </c>
      <c r="DY186" s="88">
        <f>VLOOKUP(DX186,'Price Data'!$B$4:$AD$1048576,MATCH(EC$4,'Price Data'!$B$2:$AE$2,0),FALSE)</f>
        <v>0</v>
      </c>
      <c r="DZ186" s="5">
        <f t="shared" si="275"/>
        <v>0</v>
      </c>
      <c r="EA186" s="79"/>
      <c r="EB186" s="212" t="str">
        <f>IF(DZ186&gt;0,(DZ186+SUM(EA$11:EA186))/DY$6-1,"N/A")</f>
        <v>N/A</v>
      </c>
      <c r="EC186" s="344">
        <f>IF(VLOOKUP(EC$4,Transactions!$C$5:$M$23,7,FALSE)&gt;DX186,0,IF(IFERROR(VLOOKUP(EC$4,Transactions!$C$39:$N$42,8,FALSE),0)&gt;DX186,VLOOKUP(EC$4,Transactions!$C$5:$M$23,5,FALSE),VLOOKUP(EC$4,Transactions!$C$5:$M$23,5,FALSE)-IFERROR(VLOOKUP(EC$4,Transactions!$C$39:$N$42,5,FALSE),0)))</f>
        <v>0</v>
      </c>
      <c r="EF186" s="315">
        <f t="shared" si="247"/>
        <v>0</v>
      </c>
      <c r="EG186" s="88">
        <f>VLOOKUP(EF186,'Price Data'!$B$4:$AD$1048576,MATCH(EK$4,'Price Data'!$B$2:$AE$2,0),FALSE)</f>
        <v>0</v>
      </c>
      <c r="EH186" s="5">
        <f t="shared" si="276"/>
        <v>0</v>
      </c>
      <c r="EI186" s="79"/>
      <c r="EJ186" s="212" t="str">
        <f>IF(EH186&gt;0,(EH186+SUM(EI$11:EI186))/EG$6-1,"N/A")</f>
        <v>N/A</v>
      </c>
      <c r="EK186" s="344">
        <f>IF(VLOOKUP(EK$4,Transactions!$C$26:$M$34,7,FALSE)&gt;EF186,0,IF(IFERROR(VLOOKUP(EK$4,Transactions!$C$45:$N223,8,FALSE),0)&gt;EF186,VLOOKUP(EK$4,Transactions!$C$26:$M$34,5,FALSE),VLOOKUP(EK$4,Transactions!$C$26:$M$34,5,FALSE)-IFERROR(VLOOKUP(EK$4,Transactions!$C$45:$N$47,5,FALSE),0)))</f>
        <v>0</v>
      </c>
      <c r="EM186" s="315">
        <f t="shared" si="248"/>
        <v>0</v>
      </c>
      <c r="EN186" s="88">
        <f>VLOOKUP(EM186,'Price Data'!$B$4:$AD$1048576,MATCH(ER$4,'Price Data'!$B$2:$AE$2,0),FALSE)</f>
        <v>0</v>
      </c>
      <c r="EO186" s="5">
        <f t="shared" si="277"/>
        <v>0</v>
      </c>
      <c r="EP186" s="79"/>
      <c r="EQ186" s="212" t="str">
        <f>IF(EO186&gt;0,(EO186+SUM(EP$11:EP186))/EN$6-1,"N/A")</f>
        <v>N/A</v>
      </c>
      <c r="ER186" s="344">
        <f>IF(VLOOKUP(ER$4,Transactions!$C$26:$M$34,7,FALSE)&gt;EM186,0,IF(IFERROR(VLOOKUP(ER$4,Transactions!$C$45:$N223,8,FALSE),0)&gt;EM186,VLOOKUP(ER$4,Transactions!$C$26:$M$34,5,FALSE),VLOOKUP(ER$4,Transactions!$C$26:$M$34,5,FALSE)-IFERROR(VLOOKUP(ER$4,Transactions!$C$45:$N$47,5,FALSE),0)))</f>
        <v>0</v>
      </c>
      <c r="ET186" s="315">
        <f t="shared" si="249"/>
        <v>0</v>
      </c>
      <c r="EU186" s="88">
        <f>VLOOKUP(ET186,'Price Data'!$B$4:$AD$1048576,MATCH(EY$4,'Price Data'!$B$2:$AE$2,0),FALSE)</f>
        <v>0</v>
      </c>
      <c r="EV186" s="5">
        <f t="shared" si="278"/>
        <v>0</v>
      </c>
      <c r="EW186" s="79"/>
      <c r="EX186" s="212" t="str">
        <f>IF(EV186&gt;0,(EV186+SUM(EW$11:EW186))/EU$6-1,"N/A")</f>
        <v>N/A</v>
      </c>
      <c r="EY186" s="344">
        <f>IF(VLOOKUP(EY$4,Transactions!$C$26:$M$34,7,FALSE)&gt;ET186,0,IF(IFERROR(VLOOKUP(EY$4,Transactions!$C$45:$N223,8,FALSE),0)&gt;ET186,VLOOKUP(EY$4,Transactions!$C$26:$M$34,5,FALSE),VLOOKUP(EY$4,Transactions!$C$26:$M$34,5,FALSE)-IFERROR(VLOOKUP(EY$4,Transactions!$C$45:$N$47,5,FALSE),0)))</f>
        <v>0</v>
      </c>
      <c r="FA186" s="315">
        <f t="shared" si="250"/>
        <v>0</v>
      </c>
      <c r="FB186" s="88">
        <f>VLOOKUP(FA186,'Price Data'!$B$4:$AD$1048576,MATCH(FF$4,'Price Data'!$B$2:$AE$2,0),FALSE)</f>
        <v>0</v>
      </c>
      <c r="FC186" s="5">
        <f t="shared" si="279"/>
        <v>0</v>
      </c>
      <c r="FD186" s="79"/>
      <c r="FE186" s="212" t="str">
        <f>IF(FC186&gt;0,(FC186+SUM(FD$11:FD186))/FB$6-1,"N/A")</f>
        <v>N/A</v>
      </c>
      <c r="FF186" s="344">
        <f>IF(VLOOKUP(FF$4,Transactions!$C$26:$M$34,7,FALSE)&gt;FA186,0,IF(IFERROR(VLOOKUP(FF$4,Transactions!$C$45:$N223,8,FALSE),0)&gt;FA186,VLOOKUP(FF$4,Transactions!$C$26:$M$34,5,FALSE),VLOOKUP(FF$4,Transactions!$C$26:$M$34,5,FALSE)-IFERROR(VLOOKUP(FF$4,Transactions!$C$45:$N$47,5,FALSE),0)))</f>
        <v>0</v>
      </c>
      <c r="FH186" s="315">
        <f t="shared" si="251"/>
        <v>0</v>
      </c>
      <c r="FI186" s="88">
        <f>VLOOKUP(FH186,'Price Data'!$B$4:$AD$1048576,MATCH(FM$4,'Price Data'!$B$2:$AE$2,0),FALSE)</f>
        <v>0</v>
      </c>
      <c r="FJ186" s="5">
        <f t="shared" si="280"/>
        <v>0</v>
      </c>
      <c r="FK186" s="79"/>
      <c r="FL186" s="212" t="str">
        <f>IF(FJ186&gt;0,(FJ186+SUM(FK$11:FK186))/FI$6-1,"N/A")</f>
        <v>N/A</v>
      </c>
      <c r="FM186" s="344">
        <f>IF(VLOOKUP(FM$4,Transactions!$C$26:$M$34,7,FALSE)&gt;FH186,0,IF(IFERROR(VLOOKUP(FM$4,Transactions!$C$45:$N223,8,FALSE),0)&gt;FH186,VLOOKUP(FM$4,Transactions!$C$26:$M$34,5,FALSE),VLOOKUP(FM$4,Transactions!$C$26:$M$34,5,FALSE)-IFERROR(VLOOKUP(FM$4,Transactions!$C$45:$N$47,5,FALSE),0)))</f>
        <v>0</v>
      </c>
      <c r="FO186" s="315">
        <f t="shared" si="252"/>
        <v>0</v>
      </c>
      <c r="FP186" s="88">
        <f>VLOOKUP(FO186,'Price Data'!$B$4:$AD$1048576,MATCH(FT$4,'Price Data'!$B$2:$AE$2,0),FALSE)</f>
        <v>0</v>
      </c>
      <c r="FQ186" s="5">
        <f t="shared" si="281"/>
        <v>0</v>
      </c>
      <c r="FR186" s="79"/>
      <c r="FS186" s="212" t="str">
        <f>IF(FQ186&gt;0,(FQ186+SUM(FR$11:FR186))/FP$6-1,"N/A")</f>
        <v>N/A</v>
      </c>
      <c r="FT186" s="344">
        <f>IF(VLOOKUP(FT$4,Transactions!$C$26:$M$34,7,FALSE)&gt;FO186,0,IF(IFERROR(VLOOKUP(FT$4,Transactions!$C$45:$N223,8,FALSE),0)&gt;FO186,VLOOKUP(FT$4,Transactions!$C$26:$M$34,5,FALSE),VLOOKUP(FT$4,Transactions!$C$26:$M$34,5,FALSE)-IFERROR(VLOOKUP(FT$4,Transactions!$C$45:$N$47,5,FALSE),0)))</f>
        <v>0</v>
      </c>
      <c r="FV186" s="315">
        <f t="shared" si="253"/>
        <v>0</v>
      </c>
      <c r="FW186" s="88">
        <f>VLOOKUP(FV186,'Price Data'!$B$4:$AD$1048576,MATCH(GA$4,'Price Data'!$B$2:$AE$2,0),FALSE)</f>
        <v>0</v>
      </c>
      <c r="FX186" s="5">
        <f t="shared" si="282"/>
        <v>0</v>
      </c>
      <c r="FY186" s="79"/>
      <c r="FZ186" s="212" t="str">
        <f>IF(FX186&gt;0,(FX186+SUM(FY$11:FY186))/FW$6-1,"N/A")</f>
        <v>N/A</v>
      </c>
      <c r="GA186" s="344">
        <f>IF(VLOOKUP(GA$4,Transactions!$C$26:$M$34,7,FALSE)&gt;FV186,0,IF(IFERROR(VLOOKUP(GA$4,Transactions!$C$45:$N223,8,FALSE),0)&gt;FV186,VLOOKUP(GA$4,Transactions!$C$26:$M$34,5,FALSE),VLOOKUP(GA$4,Transactions!$C$26:$M$34,5,FALSE)-IFERROR(VLOOKUP(GA$4,Transactions!$C$45:$N$47,5,FALSE),0)))</f>
        <v>0</v>
      </c>
      <c r="GD186" s="315">
        <f t="shared" si="254"/>
        <v>0</v>
      </c>
      <c r="GE186" s="88">
        <f>VLOOKUP(GD186,'Price Data'!$B$4:$AD$1048576,MATCH(GI$4,'Price Data'!$B$2:$AE$2,0),FALSE)</f>
        <v>0</v>
      </c>
      <c r="GF186" s="5">
        <f t="shared" si="283"/>
        <v>0</v>
      </c>
      <c r="GH186" s="212" t="str">
        <f>IF(GF186&gt;0,(GF186+SUM(GG$11:GG186))/GE$6-1,"N/A")</f>
        <v>N/A</v>
      </c>
      <c r="GI186" s="374">
        <v>0.5</v>
      </c>
      <c r="GK186" s="315">
        <f t="shared" si="255"/>
        <v>0</v>
      </c>
      <c r="GL186" s="88">
        <f>VLOOKUP(GK186,'Price Data'!$B$4:$AD$1048576,MATCH(GP$4,'Price Data'!$B$2:$AE$2,0),FALSE)</f>
        <v>0</v>
      </c>
      <c r="GM186" s="5">
        <f t="shared" si="226"/>
        <v>0</v>
      </c>
      <c r="GN186" s="79"/>
      <c r="GO186" s="212" t="str">
        <f>IF(GM186&gt;0,(GM186+SUM(GN$11:GN186))/GL$6-1,"N/A")</f>
        <v>N/A</v>
      </c>
      <c r="GP186" s="374">
        <v>0.2</v>
      </c>
      <c r="GR186" s="315">
        <f t="shared" si="256"/>
        <v>0</v>
      </c>
      <c r="GS186" s="88">
        <f>VLOOKUP(GR186,'Price Data'!$B$4:$AD$1048576,MATCH(GW$4,'Price Data'!$B$2:$AE$2,0),FALSE)</f>
        <v>0</v>
      </c>
      <c r="GT186" s="5">
        <f t="shared" si="284"/>
        <v>0</v>
      </c>
      <c r="GV186" s="212" t="str">
        <f>IF(GT186&gt;0,(GT186+SUM(GU$11:GU186))/GS$6-1,"N/A")</f>
        <v>N/A</v>
      </c>
      <c r="GW186" s="374">
        <v>0.3</v>
      </c>
    </row>
    <row r="187" spans="1:205" x14ac:dyDescent="0.25">
      <c r="A187">
        <v>177</v>
      </c>
      <c r="B187" s="315">
        <f>'Price Data'!B181</f>
        <v>0</v>
      </c>
      <c r="C187" s="200">
        <f t="shared" si="257"/>
        <v>0</v>
      </c>
      <c r="D187" s="200">
        <f t="shared" si="227"/>
        <v>0</v>
      </c>
      <c r="E187" s="200">
        <f t="shared" si="258"/>
        <v>0</v>
      </c>
      <c r="F187" s="200">
        <f t="shared" si="228"/>
        <v>0</v>
      </c>
      <c r="I187" s="315">
        <f t="shared" si="229"/>
        <v>0</v>
      </c>
      <c r="J187" s="88">
        <f>VLOOKUP(I187,'Price Data'!$B$4:$AD$1048576,MATCH(N$4,'Price Data'!$B$2:$AE$2,0),FALSE)</f>
        <v>0</v>
      </c>
      <c r="K187" s="5">
        <f t="shared" si="225"/>
        <v>0</v>
      </c>
      <c r="M187" s="212" t="str">
        <f>IF(K187&gt;0,(K187+SUM(L$11:L187))/J$6-1,"N/A")</f>
        <v>N/A</v>
      </c>
      <c r="N187" s="344">
        <f>IF(VLOOKUP(N$4,Transactions!$C$5:$M$23,7,FALSE)&gt;I187,0,IF(IFERROR(VLOOKUP(N$4,Transactions!$C$39:$N$42,8,FALSE),0)&gt;I187,VLOOKUP(N$4,Transactions!$C$5:$M$23,5,FALSE),VLOOKUP(N$4,Transactions!$C$5:$M$23,5,FALSE)-IFERROR(VLOOKUP(N$4,Transactions!$C$39:$N$42,5,FALSE),0)))</f>
        <v>0</v>
      </c>
      <c r="P187" s="315">
        <f t="shared" si="230"/>
        <v>0</v>
      </c>
      <c r="Q187" s="88">
        <f>VLOOKUP(P187,'Price Data'!$B$4:$AD$1048576,MATCH(U$4,'Price Data'!$B$2:$AE$2,0),FALSE)</f>
        <v>0</v>
      </c>
      <c r="R187" s="5">
        <f t="shared" si="259"/>
        <v>0</v>
      </c>
      <c r="T187" s="212" t="str">
        <f>IF(R187&gt;0,(R187+SUM(S$11:S187))/Q$6-1,"N/A")</f>
        <v>N/A</v>
      </c>
      <c r="U187" s="344">
        <f>IF(VLOOKUP(U$4,Transactions!$C$5:$M$23,7,FALSE)&gt;P187,0,IF(IFERROR(VLOOKUP(U$4,Transactions!$C$39:$N$42,8,FALSE),0)&gt;P187,VLOOKUP(U$4,Transactions!$C$5:$M$23,5,FALSE),VLOOKUP(U$4,Transactions!$C$5:$M$23,5,FALSE)-IFERROR(VLOOKUP(U$4,Transactions!$C$39:$N$42,5,FALSE),0)))</f>
        <v>0</v>
      </c>
      <c r="W187" s="315">
        <f t="shared" si="231"/>
        <v>0</v>
      </c>
      <c r="X187" s="88">
        <f>VLOOKUP(W187,'Price Data'!$B$4:$AD$1048576,MATCH(AB$4,'Price Data'!$B$2:$AE$2,0),FALSE)</f>
        <v>0</v>
      </c>
      <c r="Y187" s="5">
        <f t="shared" si="260"/>
        <v>0</v>
      </c>
      <c r="Z187" s="79"/>
      <c r="AA187" s="212" t="str">
        <f>IF(Y187&gt;0,(Y187+SUM(Z$11:Z187))/X$6-1,"N/A")</f>
        <v>N/A</v>
      </c>
      <c r="AB187" s="344">
        <f>IF(VLOOKUP(AB$4,Transactions!$C$5:$M$23,7,FALSE)&gt;W187,0,IF(IFERROR(VLOOKUP(AB$4,Transactions!$C$39:$N$42,8,FALSE),0)&gt;W187,VLOOKUP(AB$4,Transactions!$C$5:$M$23,5,FALSE),VLOOKUP(AB$4,Transactions!$C$5:$M$23,5,FALSE)-IFERROR(VLOOKUP(AB$4,Transactions!$C$39:$N$42,5,FALSE),0)))</f>
        <v>0</v>
      </c>
      <c r="AD187" s="315">
        <f t="shared" si="232"/>
        <v>0</v>
      </c>
      <c r="AE187" s="88">
        <f>VLOOKUP(AD187,'Price Data'!$B$4:$AD$1048576,MATCH(AI$4,'Price Data'!$B$2:$AE$2,0),FALSE)</f>
        <v>0</v>
      </c>
      <c r="AF187" s="5">
        <f t="shared" si="261"/>
        <v>0</v>
      </c>
      <c r="AG187" s="79"/>
      <c r="AH187" s="212" t="str">
        <f>IF(AF187&gt;0,(AF187+SUM(AG$11:AG187))/AE$6-1,"N/A")</f>
        <v>N/A</v>
      </c>
      <c r="AI187" s="344">
        <f>IF(VLOOKUP(AI$4,Transactions!$C$5:$M$23,7,FALSE)&gt;AD187,0,IF(IFERROR(VLOOKUP(AI$4,Transactions!$C$39:$N$42,8,FALSE),0)&gt;AD187,VLOOKUP(AI$4,Transactions!$C$5:$M$23,5,FALSE),VLOOKUP(AI$4,Transactions!$C$5:$M$23,5,FALSE)-IFERROR(VLOOKUP(AI$4,Transactions!$C$39:$N$42,5,FALSE),0)))</f>
        <v>0</v>
      </c>
      <c r="AK187" s="315">
        <f t="shared" si="233"/>
        <v>0</v>
      </c>
      <c r="AL187" s="88">
        <f>VLOOKUP(AK187,'Price Data'!$B$4:$AD$1048576,MATCH(AP$4,'Price Data'!$B$2:$AE$2,0),FALSE)</f>
        <v>0</v>
      </c>
      <c r="AM187" s="5">
        <f t="shared" si="262"/>
        <v>0</v>
      </c>
      <c r="AN187" s="79"/>
      <c r="AO187" s="212" t="str">
        <f>IF(AM187&gt;0,(AM187+SUM(AN$11:AN187))/AL$6-1,"N/A")</f>
        <v>N/A</v>
      </c>
      <c r="AP187" s="344">
        <f>IF(VLOOKUP(AP$4,Transactions!$C$5:$M$23,7,FALSE)&gt;AK187,0,IF(IFERROR(VLOOKUP(AP$4,Transactions!$C$39:$N$42,8,FALSE),0)&gt;AK187,VLOOKUP(AP$4,Transactions!$C$5:$M$23,5,FALSE),VLOOKUP(AP$4,Transactions!$C$5:$M$23,5,FALSE)-IFERROR(VLOOKUP(AP$4,Transactions!$C$39:$N$42,5,FALSE),0)))</f>
        <v>0</v>
      </c>
      <c r="AR187" s="315">
        <f t="shared" si="234"/>
        <v>0</v>
      </c>
      <c r="AS187" s="88">
        <f>VLOOKUP(AR187,'Price Data'!$B$4:$AD$1048576,MATCH(AW$4,'Price Data'!$B$2:$AE$2,0),FALSE)</f>
        <v>0</v>
      </c>
      <c r="AT187" s="5">
        <f t="shared" si="263"/>
        <v>0</v>
      </c>
      <c r="AU187" s="79"/>
      <c r="AV187" s="212" t="str">
        <f>IF(AT187&gt;0,(AT187+SUM(AU$11:AU187))/AS$6-1,"N/A")</f>
        <v>N/A</v>
      </c>
      <c r="AW187" s="344">
        <f>IF(VLOOKUP(AW$4,Transactions!$C$5:$M$23,7,FALSE)&gt;AR187,0,IF(IFERROR(VLOOKUP(AW$4,Transactions!$C$39:$N$42,8,FALSE),0)&gt;AR187,VLOOKUP(AW$4,Transactions!$C$5:$M$23,5,FALSE),VLOOKUP(AW$4,Transactions!$C$5:$M$23,5,FALSE)-IFERROR(VLOOKUP(AW$4,Transactions!$C$39:$N$42,5,FALSE),0)))</f>
        <v>0</v>
      </c>
      <c r="AY187" s="315">
        <f t="shared" si="235"/>
        <v>0</v>
      </c>
      <c r="AZ187" s="88">
        <f>VLOOKUP(AY187,'Price Data'!$B$4:$AD$1048576,MATCH(BD$4,'Price Data'!$B$2:$AE$2,0),FALSE)</f>
        <v>0</v>
      </c>
      <c r="BA187" s="5">
        <f t="shared" si="264"/>
        <v>0</v>
      </c>
      <c r="BB187" s="79"/>
      <c r="BC187" s="212" t="str">
        <f>IF(BA187&gt;0,(BA187+SUM(BB$11:BB187))/AZ$6-1,"N/A")</f>
        <v>N/A</v>
      </c>
      <c r="BD187" s="344">
        <f>IF(VLOOKUP(BD$4,Transactions!$C$5:$M$23,7,FALSE)&gt;AY187,0,IF(IFERROR(VLOOKUP(BD$4,Transactions!$C$39:$N$42,8,FALSE),0)&gt;AY187,VLOOKUP(BD$4,Transactions!$C$5:$M$23,5,FALSE),VLOOKUP(BD$4,Transactions!$C$5:$M$23,5,FALSE)-IFERROR(VLOOKUP(BD$4,Transactions!$C$39:$N$42,5,FALSE),0)))</f>
        <v>0</v>
      </c>
      <c r="BF187" s="315">
        <f t="shared" si="236"/>
        <v>0</v>
      </c>
      <c r="BG187" s="88">
        <f>VLOOKUP(BF187,'Price Data'!$B$4:$AD$1048576,MATCH(BK$4,'Price Data'!$B$2:$AE$2,0),FALSE)</f>
        <v>0</v>
      </c>
      <c r="BH187" s="5">
        <f t="shared" si="265"/>
        <v>0</v>
      </c>
      <c r="BI187" s="79"/>
      <c r="BJ187" s="212" t="str">
        <f>IF(BH187&gt;0,(BH187+SUM(BI$11:BI187))/BG$6-1,"N/A")</f>
        <v>N/A</v>
      </c>
      <c r="BK187" s="344">
        <f>IF(VLOOKUP(BK$4,Transactions!$C$5:$M$23,7,FALSE)&gt;BF187,0,IF(IFERROR(VLOOKUP(BK$4,Transactions!$C$39:$N$42,8,FALSE),0)&gt;BF187,VLOOKUP(BK$4,Transactions!$C$5:$M$23,5,FALSE),VLOOKUP(BK$4,Transactions!$C$5:$M$23,5,FALSE)-IFERROR(VLOOKUP(BK$4,Transactions!$C$39:$N$42,5,FALSE),0)))</f>
        <v>0</v>
      </c>
      <c r="BM187" s="315">
        <f t="shared" si="237"/>
        <v>0</v>
      </c>
      <c r="BN187" s="88">
        <f>VLOOKUP(BM187,'Price Data'!$B$4:$AD$1048576,MATCH(BR$4,'Price Data'!$B$2:$AE$2,0),FALSE)</f>
        <v>0</v>
      </c>
      <c r="BO187" s="5">
        <f t="shared" si="266"/>
        <v>0</v>
      </c>
      <c r="BP187" s="79"/>
      <c r="BQ187" s="212" t="str">
        <f>IF(BO187&gt;0,(BO187+SUM(BP$11:BP187))/BN$6-1,"N/A")</f>
        <v>N/A</v>
      </c>
      <c r="BR187" s="344">
        <f>IF(VLOOKUP(BR$4,Transactions!$C$5:$M$23,7,FALSE)&gt;BM187,0,IF(IFERROR(VLOOKUP(BR$4,Transactions!$C$39:$N$42,8,FALSE),0)&gt;BM187,VLOOKUP(BR$4,Transactions!$C$5:$M$23,5,FALSE),VLOOKUP(BR$4,Transactions!$C$5:$M$23,5,FALSE)-IFERROR(VLOOKUP(BR$4,Transactions!$C$39:$N$42,5,FALSE),0)))</f>
        <v>0</v>
      </c>
      <c r="BT187" s="315">
        <f t="shared" si="238"/>
        <v>0</v>
      </c>
      <c r="BU187" s="88">
        <f>VLOOKUP(BT187,'Price Data'!$B$4:$AD$1048576,MATCH(BY$4,'Price Data'!$B$2:$AE$2,0),FALSE)</f>
        <v>0</v>
      </c>
      <c r="BV187" s="5">
        <f t="shared" si="267"/>
        <v>0</v>
      </c>
      <c r="BW187" s="79"/>
      <c r="BX187" s="212" t="str">
        <f>IF(BV187&gt;0,(BV187+SUM(BW$11:BW187))/BU$6-1,"N/A")</f>
        <v>N/A</v>
      </c>
      <c r="BY187" s="344">
        <f>IF(VLOOKUP(BY$4,Transactions!$C$5:$M$23,7,FALSE)&gt;BT187,0,IF(IFERROR(VLOOKUP(BY$4,Transactions!$C$39:$N$42,8,FALSE),0)&gt;BT187,VLOOKUP(BY$4,Transactions!$C$5:$M$23,5,FALSE),VLOOKUP(BY$4,Transactions!$C$5:$M$23,5,FALSE)-IFERROR(VLOOKUP(BY$4,Transactions!$C$39:$N$42,5,FALSE),0)))</f>
        <v>0</v>
      </c>
      <c r="CA187" s="315">
        <f t="shared" si="239"/>
        <v>0</v>
      </c>
      <c r="CB187" s="88">
        <f>VLOOKUP(CA187,'Price Data'!$B$4:$AD$1048576,MATCH(CF$4,'Price Data'!$B$2:$AE$2,0),FALSE)</f>
        <v>0</v>
      </c>
      <c r="CC187" s="5">
        <f t="shared" si="268"/>
        <v>0</v>
      </c>
      <c r="CD187" s="79"/>
      <c r="CE187" s="212" t="str">
        <f>IF(CC187&gt;0,(CC187+SUM(CD$11:CD187))/CB$6-1,"N/A")</f>
        <v>N/A</v>
      </c>
      <c r="CF187" s="344">
        <f>IF(VLOOKUP(CF$4,Transactions!$C$5:$M$23,7,FALSE)&gt;CA187,0,IF(IFERROR(VLOOKUP(CF$4,Transactions!$C$39:$N$42,8,FALSE),0)&gt;CA187,VLOOKUP(CF$4,Transactions!$C$5:$M$23,5,FALSE),VLOOKUP(CF$4,Transactions!$C$5:$M$23,5,FALSE)-IFERROR(VLOOKUP(CF$4,Transactions!$C$39:$N$42,5,FALSE),0)))</f>
        <v>0</v>
      </c>
      <c r="CH187" s="315">
        <f t="shared" si="240"/>
        <v>0</v>
      </c>
      <c r="CI187" s="88">
        <f>VLOOKUP(CH187,'Price Data'!$B$4:$AD$1048576,MATCH(CM$4,'Price Data'!$B$2:$AE$2,0),FALSE)</f>
        <v>0</v>
      </c>
      <c r="CJ187" s="5">
        <f t="shared" si="269"/>
        <v>0</v>
      </c>
      <c r="CK187" s="79"/>
      <c r="CL187" s="212" t="str">
        <f>IF(CJ187&gt;0,(CJ187+SUM(CK$11:CK187))/CI$6-1,"N/A")</f>
        <v>N/A</v>
      </c>
      <c r="CM187" s="344">
        <f>IF(VLOOKUP(CM$4,Transactions!$C$5:$M$23,7,FALSE)&gt;CH187,0,IF(IFERROR(VLOOKUP(CM$4,Transactions!$C$39:$N$42,8,FALSE),0)&gt;CH187,VLOOKUP(CM$4,Transactions!$C$5:$M$23,5,FALSE),VLOOKUP(CM$4,Transactions!$C$5:$M$23,5,FALSE)-IFERROR(VLOOKUP(CM$4,Transactions!$C$39:$N$42,5,FALSE),0)))</f>
        <v>0</v>
      </c>
      <c r="CO187" s="315">
        <f t="shared" si="241"/>
        <v>0</v>
      </c>
      <c r="CP187" s="88">
        <f>VLOOKUP(CO187,'Price Data'!$B$4:$AD$1048576,MATCH(CT$4,'Price Data'!$B$2:$AE$2,0),FALSE)</f>
        <v>0</v>
      </c>
      <c r="CQ187" s="5">
        <f t="shared" si="270"/>
        <v>0</v>
      </c>
      <c r="CR187" s="79"/>
      <c r="CS187" s="212" t="str">
        <f>IF(CQ187&gt;0,(CQ187+SUM(CR$11:CR187))/CP$6-1,"N/A")</f>
        <v>N/A</v>
      </c>
      <c r="CT187" s="344">
        <f>IF(VLOOKUP(CT$4,Transactions!$C$5:$M$23,7,FALSE)&gt;CO187,0,IF(IFERROR(VLOOKUP(CT$4,Transactions!$C$39:$N$42,8,FALSE),0)&gt;CO187,VLOOKUP(CT$4,Transactions!$C$5:$M$23,5,FALSE),VLOOKUP(CT$4,Transactions!$C$5:$M$23,5,FALSE)-IFERROR(VLOOKUP(CT$4,Transactions!$C$39:$N$42,5,FALSE),0)))</f>
        <v>0</v>
      </c>
      <c r="CV187" s="315">
        <f t="shared" si="242"/>
        <v>0</v>
      </c>
      <c r="CW187" s="88">
        <f>VLOOKUP(CV187,'Price Data'!$B$4:$AD$1048576,MATCH(DA$4,'Price Data'!$B$2:$AE$2,0),FALSE)</f>
        <v>0</v>
      </c>
      <c r="CX187" s="5">
        <f t="shared" si="271"/>
        <v>0</v>
      </c>
      <c r="CY187" s="79"/>
      <c r="CZ187" s="212" t="str">
        <f>IF(CX187&gt;0,(CX187+SUM(CY$11:CY187))/CW$6-1,"N/A")</f>
        <v>N/A</v>
      </c>
      <c r="DA187" s="344">
        <f>IF(VLOOKUP(DA$4,Transactions!$C$5:$M$23,7,FALSE)&gt;CV187,0,IF(IFERROR(VLOOKUP(DA$4,Transactions!$C$39:$N$42,8,FALSE),0)&gt;CV187,VLOOKUP(DA$4,Transactions!$C$5:$M$23,5,FALSE),VLOOKUP(DA$4,Transactions!$C$5:$M$23,5,FALSE)-IFERROR(VLOOKUP(DA$4,Transactions!$C$39:$N$42,5,FALSE),0)))</f>
        <v>0</v>
      </c>
      <c r="DC187" s="315">
        <f t="shared" si="243"/>
        <v>0</v>
      </c>
      <c r="DD187" s="88">
        <f>VLOOKUP(DC187,'Price Data'!$B$4:$AD$1048576,MATCH(DH$4,'Price Data'!$B$2:$AE$2,0),FALSE)</f>
        <v>0</v>
      </c>
      <c r="DE187" s="5">
        <f t="shared" si="272"/>
        <v>0</v>
      </c>
      <c r="DF187" s="79"/>
      <c r="DG187" s="212" t="str">
        <f>IF(DE187&gt;0,(DE187+SUM(DF$11:DF187))/DD$6-1,"N/A")</f>
        <v>N/A</v>
      </c>
      <c r="DH187" s="344">
        <f>IF(VLOOKUP(DH$4,Transactions!$C$5:$M$23,7,FALSE)&gt;DC187,0,IF(IFERROR(VLOOKUP(DH$4,Transactions!$C$39:$N$42,8,FALSE),0)&gt;DC187,VLOOKUP(DH$4,Transactions!$C$5:$M$23,5,FALSE),VLOOKUP(DH$4,Transactions!$C$5:$M$23,5,FALSE)-IFERROR(VLOOKUP(DH$4,Transactions!$C$39:$N$42,5,FALSE),0)))</f>
        <v>0</v>
      </c>
      <c r="DJ187" s="315">
        <f t="shared" si="244"/>
        <v>0</v>
      </c>
      <c r="DK187" s="88">
        <f>VLOOKUP(DJ187,'Price Data'!$B$4:$AD$1048576,MATCH(DO$4,'Price Data'!$B$2:$AE$2,0),FALSE)</f>
        <v>0</v>
      </c>
      <c r="DL187" s="5">
        <f t="shared" si="273"/>
        <v>0</v>
      </c>
      <c r="DN187" s="212" t="str">
        <f>IF(DL187&gt;0,(DL187+SUM(DM$11:DM187))/DK$6-1,"N/A")</f>
        <v>N/A</v>
      </c>
      <c r="DO187" s="344">
        <f>IF(VLOOKUP(DO$4,Transactions!$C$5:$M$23,7,FALSE)&gt;DJ187,0,IF(IFERROR(VLOOKUP(DO$4,Transactions!$C$39:$N$42,8,FALSE),0)&gt;DJ187,VLOOKUP(DO$4,Transactions!$C$5:$M$23,5,FALSE),VLOOKUP(DO$4,Transactions!$C$5:$M$23,5,FALSE)-IFERROR(VLOOKUP(DO$4,Transactions!$C$39:$N$42,5,FALSE),0)))</f>
        <v>0</v>
      </c>
      <c r="DQ187" s="315">
        <f t="shared" si="245"/>
        <v>0</v>
      </c>
      <c r="DR187" s="88">
        <f>VLOOKUP(DQ187,'Price Data'!$B$4:$AD$1048576,MATCH(DV$4,'Price Data'!$B$2:$AE$2,0),FALSE)</f>
        <v>0</v>
      </c>
      <c r="DS187" s="5">
        <f t="shared" si="274"/>
        <v>0</v>
      </c>
      <c r="DT187" s="79"/>
      <c r="DU187" s="212" t="str">
        <f>IF(DS187&gt;0,(DS187+SUM(DT$11:DT187))/DR$6-1,"N/A")</f>
        <v>N/A</v>
      </c>
      <c r="DV187" s="344">
        <f>IF(VLOOKUP(DV$4,Transactions!$C$5:$M$23,7,FALSE)&gt;DQ187,0,IF(IFERROR(VLOOKUP(DV$4,Transactions!$C$39:$N$42,8,FALSE),0)&gt;DQ187,VLOOKUP(DV$4,Transactions!$C$5:$M$23,5,FALSE),VLOOKUP(DV$4,Transactions!$C$5:$M$23,5,FALSE)-IFERROR(VLOOKUP(DV$4,Transactions!$C$39:$N$42,5,FALSE),0)))</f>
        <v>0</v>
      </c>
      <c r="DX187" s="315">
        <f t="shared" si="246"/>
        <v>0</v>
      </c>
      <c r="DY187" s="88">
        <f>VLOOKUP(DX187,'Price Data'!$B$4:$AD$1048576,MATCH(EC$4,'Price Data'!$B$2:$AE$2,0),FALSE)</f>
        <v>0</v>
      </c>
      <c r="DZ187" s="5">
        <f t="shared" si="275"/>
        <v>0</v>
      </c>
      <c r="EA187" s="79"/>
      <c r="EB187" s="212" t="str">
        <f>IF(DZ187&gt;0,(DZ187+SUM(EA$11:EA187))/DY$6-1,"N/A")</f>
        <v>N/A</v>
      </c>
      <c r="EC187" s="344">
        <f>IF(VLOOKUP(EC$4,Transactions!$C$5:$M$23,7,FALSE)&gt;DX187,0,IF(IFERROR(VLOOKUP(EC$4,Transactions!$C$39:$N$42,8,FALSE),0)&gt;DX187,VLOOKUP(EC$4,Transactions!$C$5:$M$23,5,FALSE),VLOOKUP(EC$4,Transactions!$C$5:$M$23,5,FALSE)-IFERROR(VLOOKUP(EC$4,Transactions!$C$39:$N$42,5,FALSE),0)))</f>
        <v>0</v>
      </c>
      <c r="EF187" s="315">
        <f t="shared" si="247"/>
        <v>0</v>
      </c>
      <c r="EG187" s="88">
        <f>VLOOKUP(EF187,'Price Data'!$B$4:$AD$1048576,MATCH(EK$4,'Price Data'!$B$2:$AE$2,0),FALSE)</f>
        <v>0</v>
      </c>
      <c r="EH187" s="5">
        <f t="shared" si="276"/>
        <v>0</v>
      </c>
      <c r="EI187" s="79"/>
      <c r="EJ187" s="212" t="str">
        <f>IF(EH187&gt;0,(EH187+SUM(EI$11:EI187))/EG$6-1,"N/A")</f>
        <v>N/A</v>
      </c>
      <c r="EK187" s="344">
        <f>IF(VLOOKUP(EK$4,Transactions!$C$26:$M$34,7,FALSE)&gt;EF187,0,IF(IFERROR(VLOOKUP(EK$4,Transactions!$C$45:$N224,8,FALSE),0)&gt;EF187,VLOOKUP(EK$4,Transactions!$C$26:$M$34,5,FALSE),VLOOKUP(EK$4,Transactions!$C$26:$M$34,5,FALSE)-IFERROR(VLOOKUP(EK$4,Transactions!$C$45:$N$47,5,FALSE),0)))</f>
        <v>0</v>
      </c>
      <c r="EM187" s="315">
        <f t="shared" si="248"/>
        <v>0</v>
      </c>
      <c r="EN187" s="88">
        <f>VLOOKUP(EM187,'Price Data'!$B$4:$AD$1048576,MATCH(ER$4,'Price Data'!$B$2:$AE$2,0),FALSE)</f>
        <v>0</v>
      </c>
      <c r="EO187" s="5">
        <f t="shared" si="277"/>
        <v>0</v>
      </c>
      <c r="EP187" s="79"/>
      <c r="EQ187" s="212" t="str">
        <f>IF(EO187&gt;0,(EO187+SUM(EP$11:EP187))/EN$6-1,"N/A")</f>
        <v>N/A</v>
      </c>
      <c r="ER187" s="344">
        <f>IF(VLOOKUP(ER$4,Transactions!$C$26:$M$34,7,FALSE)&gt;EM187,0,IF(IFERROR(VLOOKUP(ER$4,Transactions!$C$45:$N224,8,FALSE),0)&gt;EM187,VLOOKUP(ER$4,Transactions!$C$26:$M$34,5,FALSE),VLOOKUP(ER$4,Transactions!$C$26:$M$34,5,FALSE)-IFERROR(VLOOKUP(ER$4,Transactions!$C$45:$N$47,5,FALSE),0)))</f>
        <v>0</v>
      </c>
      <c r="ET187" s="315">
        <f t="shared" si="249"/>
        <v>0</v>
      </c>
      <c r="EU187" s="88">
        <f>VLOOKUP(ET187,'Price Data'!$B$4:$AD$1048576,MATCH(EY$4,'Price Data'!$B$2:$AE$2,0),FALSE)</f>
        <v>0</v>
      </c>
      <c r="EV187" s="5">
        <f t="shared" si="278"/>
        <v>0</v>
      </c>
      <c r="EW187" s="79"/>
      <c r="EX187" s="212" t="str">
        <f>IF(EV187&gt;0,(EV187+SUM(EW$11:EW187))/EU$6-1,"N/A")</f>
        <v>N/A</v>
      </c>
      <c r="EY187" s="344">
        <f>IF(VLOOKUP(EY$4,Transactions!$C$26:$M$34,7,FALSE)&gt;ET187,0,IF(IFERROR(VLOOKUP(EY$4,Transactions!$C$45:$N224,8,FALSE),0)&gt;ET187,VLOOKUP(EY$4,Transactions!$C$26:$M$34,5,FALSE),VLOOKUP(EY$4,Transactions!$C$26:$M$34,5,FALSE)-IFERROR(VLOOKUP(EY$4,Transactions!$C$45:$N$47,5,FALSE),0)))</f>
        <v>0</v>
      </c>
      <c r="FA187" s="315">
        <f t="shared" si="250"/>
        <v>0</v>
      </c>
      <c r="FB187" s="88">
        <f>VLOOKUP(FA187,'Price Data'!$B$4:$AD$1048576,MATCH(FF$4,'Price Data'!$B$2:$AE$2,0),FALSE)</f>
        <v>0</v>
      </c>
      <c r="FC187" s="5">
        <f t="shared" si="279"/>
        <v>0</v>
      </c>
      <c r="FD187" s="79"/>
      <c r="FE187" s="212" t="str">
        <f>IF(FC187&gt;0,(FC187+SUM(FD$11:FD187))/FB$6-1,"N/A")</f>
        <v>N/A</v>
      </c>
      <c r="FF187" s="344">
        <f>IF(VLOOKUP(FF$4,Transactions!$C$26:$M$34,7,FALSE)&gt;FA187,0,IF(IFERROR(VLOOKUP(FF$4,Transactions!$C$45:$N224,8,FALSE),0)&gt;FA187,VLOOKUP(FF$4,Transactions!$C$26:$M$34,5,FALSE),VLOOKUP(FF$4,Transactions!$C$26:$M$34,5,FALSE)-IFERROR(VLOOKUP(FF$4,Transactions!$C$45:$N$47,5,FALSE),0)))</f>
        <v>0</v>
      </c>
      <c r="FH187" s="315">
        <f t="shared" si="251"/>
        <v>0</v>
      </c>
      <c r="FI187" s="88">
        <f>VLOOKUP(FH187,'Price Data'!$B$4:$AD$1048576,MATCH(FM$4,'Price Data'!$B$2:$AE$2,0),FALSE)</f>
        <v>0</v>
      </c>
      <c r="FJ187" s="5">
        <f t="shared" si="280"/>
        <v>0</v>
      </c>
      <c r="FK187" s="79"/>
      <c r="FL187" s="212" t="str">
        <f>IF(FJ187&gt;0,(FJ187+SUM(FK$11:FK187))/FI$6-1,"N/A")</f>
        <v>N/A</v>
      </c>
      <c r="FM187" s="344">
        <f>IF(VLOOKUP(FM$4,Transactions!$C$26:$M$34,7,FALSE)&gt;FH187,0,IF(IFERROR(VLOOKUP(FM$4,Transactions!$C$45:$N224,8,FALSE),0)&gt;FH187,VLOOKUP(FM$4,Transactions!$C$26:$M$34,5,FALSE),VLOOKUP(FM$4,Transactions!$C$26:$M$34,5,FALSE)-IFERROR(VLOOKUP(FM$4,Transactions!$C$45:$N$47,5,FALSE),0)))</f>
        <v>0</v>
      </c>
      <c r="FO187" s="315">
        <f t="shared" si="252"/>
        <v>0</v>
      </c>
      <c r="FP187" s="88">
        <f>VLOOKUP(FO187,'Price Data'!$B$4:$AD$1048576,MATCH(FT$4,'Price Data'!$B$2:$AE$2,0),FALSE)</f>
        <v>0</v>
      </c>
      <c r="FQ187" s="5">
        <f t="shared" si="281"/>
        <v>0</v>
      </c>
      <c r="FR187" s="79"/>
      <c r="FS187" s="212" t="str">
        <f>IF(FQ187&gt;0,(FQ187+SUM(FR$11:FR187))/FP$6-1,"N/A")</f>
        <v>N/A</v>
      </c>
      <c r="FT187" s="344">
        <f>IF(VLOOKUP(FT$4,Transactions!$C$26:$M$34,7,FALSE)&gt;FO187,0,IF(IFERROR(VLOOKUP(FT$4,Transactions!$C$45:$N224,8,FALSE),0)&gt;FO187,VLOOKUP(FT$4,Transactions!$C$26:$M$34,5,FALSE),VLOOKUP(FT$4,Transactions!$C$26:$M$34,5,FALSE)-IFERROR(VLOOKUP(FT$4,Transactions!$C$45:$N$47,5,FALSE),0)))</f>
        <v>0</v>
      </c>
      <c r="FV187" s="315">
        <f t="shared" si="253"/>
        <v>0</v>
      </c>
      <c r="FW187" s="88">
        <f>VLOOKUP(FV187,'Price Data'!$B$4:$AD$1048576,MATCH(GA$4,'Price Data'!$B$2:$AE$2,0),FALSE)</f>
        <v>0</v>
      </c>
      <c r="FX187" s="5">
        <f t="shared" si="282"/>
        <v>0</v>
      </c>
      <c r="FY187" s="79"/>
      <c r="FZ187" s="212" t="str">
        <f>IF(FX187&gt;0,(FX187+SUM(FY$11:FY187))/FW$6-1,"N/A")</f>
        <v>N/A</v>
      </c>
      <c r="GA187" s="344">
        <f>IF(VLOOKUP(GA$4,Transactions!$C$26:$M$34,7,FALSE)&gt;FV187,0,IF(IFERROR(VLOOKUP(GA$4,Transactions!$C$45:$N224,8,FALSE),0)&gt;FV187,VLOOKUP(GA$4,Transactions!$C$26:$M$34,5,FALSE),VLOOKUP(GA$4,Transactions!$C$26:$M$34,5,FALSE)-IFERROR(VLOOKUP(GA$4,Transactions!$C$45:$N$47,5,FALSE),0)))</f>
        <v>0</v>
      </c>
      <c r="GD187" s="315">
        <f t="shared" si="254"/>
        <v>0</v>
      </c>
      <c r="GE187" s="88">
        <f>VLOOKUP(GD187,'Price Data'!$B$4:$AD$1048576,MATCH(GI$4,'Price Data'!$B$2:$AE$2,0),FALSE)</f>
        <v>0</v>
      </c>
      <c r="GF187" s="5">
        <f t="shared" si="283"/>
        <v>0</v>
      </c>
      <c r="GH187" s="212" t="str">
        <f>IF(GF187&gt;0,(GF187+SUM(GG$11:GG187))/GE$6-1,"N/A")</f>
        <v>N/A</v>
      </c>
      <c r="GI187" s="374">
        <v>0.5</v>
      </c>
      <c r="GK187" s="315">
        <f t="shared" si="255"/>
        <v>0</v>
      </c>
      <c r="GL187" s="88">
        <f>VLOOKUP(GK187,'Price Data'!$B$4:$AD$1048576,MATCH(GP$4,'Price Data'!$B$2:$AE$2,0),FALSE)</f>
        <v>0</v>
      </c>
      <c r="GM187" s="5">
        <f t="shared" si="226"/>
        <v>0</v>
      </c>
      <c r="GN187" s="79"/>
      <c r="GO187" s="212" t="str">
        <f>IF(GM187&gt;0,(GM187+SUM(GN$11:GN187))/GL$6-1,"N/A")</f>
        <v>N/A</v>
      </c>
      <c r="GP187" s="374">
        <v>0.2</v>
      </c>
      <c r="GR187" s="315">
        <f t="shared" si="256"/>
        <v>0</v>
      </c>
      <c r="GS187" s="88">
        <f>VLOOKUP(GR187,'Price Data'!$B$4:$AD$1048576,MATCH(GW$4,'Price Data'!$B$2:$AE$2,0),FALSE)</f>
        <v>0</v>
      </c>
      <c r="GT187" s="5">
        <f t="shared" si="284"/>
        <v>0</v>
      </c>
      <c r="GV187" s="212" t="str">
        <f>IF(GT187&gt;0,(GT187+SUM(GU$11:GU187))/GS$6-1,"N/A")</f>
        <v>N/A</v>
      </c>
      <c r="GW187" s="374">
        <v>0.3</v>
      </c>
    </row>
    <row r="188" spans="1:205" x14ac:dyDescent="0.25">
      <c r="A188">
        <v>178</v>
      </c>
      <c r="B188" s="315">
        <f>'Price Data'!B182</f>
        <v>0</v>
      </c>
      <c r="C188" s="200">
        <f t="shared" si="257"/>
        <v>0</v>
      </c>
      <c r="D188" s="200">
        <f t="shared" si="227"/>
        <v>0</v>
      </c>
      <c r="E188" s="200">
        <f t="shared" si="258"/>
        <v>0</v>
      </c>
      <c r="F188" s="200">
        <f t="shared" si="228"/>
        <v>0</v>
      </c>
      <c r="I188" s="315">
        <f t="shared" si="229"/>
        <v>0</v>
      </c>
      <c r="J188" s="88">
        <f>VLOOKUP(I188,'Price Data'!$B$4:$AD$1048576,MATCH(N$4,'Price Data'!$B$2:$AE$2,0),FALSE)</f>
        <v>0</v>
      </c>
      <c r="K188" s="5">
        <f t="shared" si="225"/>
        <v>0</v>
      </c>
      <c r="M188" s="212" t="str">
        <f>IF(K188&gt;0,(K188+SUM(L$11:L188))/J$6-1,"N/A")</f>
        <v>N/A</v>
      </c>
      <c r="N188" s="344">
        <f>IF(VLOOKUP(N$4,Transactions!$C$5:$M$23,7,FALSE)&gt;I188,0,IF(IFERROR(VLOOKUP(N$4,Transactions!$C$39:$N$42,8,FALSE),0)&gt;I188,VLOOKUP(N$4,Transactions!$C$5:$M$23,5,FALSE),VLOOKUP(N$4,Transactions!$C$5:$M$23,5,FALSE)-IFERROR(VLOOKUP(N$4,Transactions!$C$39:$N$42,5,FALSE),0)))</f>
        <v>0</v>
      </c>
      <c r="P188" s="315">
        <f t="shared" si="230"/>
        <v>0</v>
      </c>
      <c r="Q188" s="88">
        <f>VLOOKUP(P188,'Price Data'!$B$4:$AD$1048576,MATCH(U$4,'Price Data'!$B$2:$AE$2,0),FALSE)</f>
        <v>0</v>
      </c>
      <c r="R188" s="5">
        <f t="shared" si="259"/>
        <v>0</v>
      </c>
      <c r="T188" s="212" t="str">
        <f>IF(R188&gt;0,(R188+SUM(S$11:S188))/Q$6-1,"N/A")</f>
        <v>N/A</v>
      </c>
      <c r="U188" s="344">
        <f>IF(VLOOKUP(U$4,Transactions!$C$5:$M$23,7,FALSE)&gt;P188,0,IF(IFERROR(VLOOKUP(U$4,Transactions!$C$39:$N$42,8,FALSE),0)&gt;P188,VLOOKUP(U$4,Transactions!$C$5:$M$23,5,FALSE),VLOOKUP(U$4,Transactions!$C$5:$M$23,5,FALSE)-IFERROR(VLOOKUP(U$4,Transactions!$C$39:$N$42,5,FALSE),0)))</f>
        <v>0</v>
      </c>
      <c r="W188" s="315">
        <f t="shared" si="231"/>
        <v>0</v>
      </c>
      <c r="X188" s="88">
        <f>VLOOKUP(W188,'Price Data'!$B$4:$AD$1048576,MATCH(AB$4,'Price Data'!$B$2:$AE$2,0),FALSE)</f>
        <v>0</v>
      </c>
      <c r="Y188" s="5">
        <f t="shared" si="260"/>
        <v>0</v>
      </c>
      <c r="Z188" s="79"/>
      <c r="AA188" s="212" t="str">
        <f>IF(Y188&gt;0,(Y188+SUM(Z$11:Z188))/X$6-1,"N/A")</f>
        <v>N/A</v>
      </c>
      <c r="AB188" s="344">
        <f>IF(VLOOKUP(AB$4,Transactions!$C$5:$M$23,7,FALSE)&gt;W188,0,IF(IFERROR(VLOOKUP(AB$4,Transactions!$C$39:$N$42,8,FALSE),0)&gt;W188,VLOOKUP(AB$4,Transactions!$C$5:$M$23,5,FALSE),VLOOKUP(AB$4,Transactions!$C$5:$M$23,5,FALSE)-IFERROR(VLOOKUP(AB$4,Transactions!$C$39:$N$42,5,FALSE),0)))</f>
        <v>0</v>
      </c>
      <c r="AD188" s="315">
        <f t="shared" si="232"/>
        <v>0</v>
      </c>
      <c r="AE188" s="88">
        <f>VLOOKUP(AD188,'Price Data'!$B$4:$AD$1048576,MATCH(AI$4,'Price Data'!$B$2:$AE$2,0),FALSE)</f>
        <v>0</v>
      </c>
      <c r="AF188" s="5">
        <f t="shared" si="261"/>
        <v>0</v>
      </c>
      <c r="AG188" s="79"/>
      <c r="AH188" s="212" t="str">
        <f>IF(AF188&gt;0,(AF188+SUM(AG$11:AG188))/AE$6-1,"N/A")</f>
        <v>N/A</v>
      </c>
      <c r="AI188" s="344">
        <f>IF(VLOOKUP(AI$4,Transactions!$C$5:$M$23,7,FALSE)&gt;AD188,0,IF(IFERROR(VLOOKUP(AI$4,Transactions!$C$39:$N$42,8,FALSE),0)&gt;AD188,VLOOKUP(AI$4,Transactions!$C$5:$M$23,5,FALSE),VLOOKUP(AI$4,Transactions!$C$5:$M$23,5,FALSE)-IFERROR(VLOOKUP(AI$4,Transactions!$C$39:$N$42,5,FALSE),0)))</f>
        <v>0</v>
      </c>
      <c r="AK188" s="315">
        <f t="shared" si="233"/>
        <v>0</v>
      </c>
      <c r="AL188" s="88">
        <f>VLOOKUP(AK188,'Price Data'!$B$4:$AD$1048576,MATCH(AP$4,'Price Data'!$B$2:$AE$2,0),FALSE)</f>
        <v>0</v>
      </c>
      <c r="AM188" s="5">
        <f t="shared" si="262"/>
        <v>0</v>
      </c>
      <c r="AN188" s="79"/>
      <c r="AO188" s="212" t="str">
        <f>IF(AM188&gt;0,(AM188+SUM(AN$11:AN188))/AL$6-1,"N/A")</f>
        <v>N/A</v>
      </c>
      <c r="AP188" s="344">
        <f>IF(VLOOKUP(AP$4,Transactions!$C$5:$M$23,7,FALSE)&gt;AK188,0,IF(IFERROR(VLOOKUP(AP$4,Transactions!$C$39:$N$42,8,FALSE),0)&gt;AK188,VLOOKUP(AP$4,Transactions!$C$5:$M$23,5,FALSE),VLOOKUP(AP$4,Transactions!$C$5:$M$23,5,FALSE)-IFERROR(VLOOKUP(AP$4,Transactions!$C$39:$N$42,5,FALSE),0)))</f>
        <v>0</v>
      </c>
      <c r="AR188" s="315">
        <f t="shared" si="234"/>
        <v>0</v>
      </c>
      <c r="AS188" s="88">
        <f>VLOOKUP(AR188,'Price Data'!$B$4:$AD$1048576,MATCH(AW$4,'Price Data'!$B$2:$AE$2,0),FALSE)</f>
        <v>0</v>
      </c>
      <c r="AT188" s="5">
        <f t="shared" si="263"/>
        <v>0</v>
      </c>
      <c r="AU188" s="79"/>
      <c r="AV188" s="212" t="str">
        <f>IF(AT188&gt;0,(AT188+SUM(AU$11:AU188))/AS$6-1,"N/A")</f>
        <v>N/A</v>
      </c>
      <c r="AW188" s="344">
        <f>IF(VLOOKUP(AW$4,Transactions!$C$5:$M$23,7,FALSE)&gt;AR188,0,IF(IFERROR(VLOOKUP(AW$4,Transactions!$C$39:$N$42,8,FALSE),0)&gt;AR188,VLOOKUP(AW$4,Transactions!$C$5:$M$23,5,FALSE),VLOOKUP(AW$4,Transactions!$C$5:$M$23,5,FALSE)-IFERROR(VLOOKUP(AW$4,Transactions!$C$39:$N$42,5,FALSE),0)))</f>
        <v>0</v>
      </c>
      <c r="AY188" s="315">
        <f t="shared" si="235"/>
        <v>0</v>
      </c>
      <c r="AZ188" s="88">
        <f>VLOOKUP(AY188,'Price Data'!$B$4:$AD$1048576,MATCH(BD$4,'Price Data'!$B$2:$AE$2,0),FALSE)</f>
        <v>0</v>
      </c>
      <c r="BA188" s="5">
        <f t="shared" si="264"/>
        <v>0</v>
      </c>
      <c r="BB188" s="79"/>
      <c r="BC188" s="212" t="str">
        <f>IF(BA188&gt;0,(BA188+SUM(BB$11:BB188))/AZ$6-1,"N/A")</f>
        <v>N/A</v>
      </c>
      <c r="BD188" s="344">
        <f>IF(VLOOKUP(BD$4,Transactions!$C$5:$M$23,7,FALSE)&gt;AY188,0,IF(IFERROR(VLOOKUP(BD$4,Transactions!$C$39:$N$42,8,FALSE),0)&gt;AY188,VLOOKUP(BD$4,Transactions!$C$5:$M$23,5,FALSE),VLOOKUP(BD$4,Transactions!$C$5:$M$23,5,FALSE)-IFERROR(VLOOKUP(BD$4,Transactions!$C$39:$N$42,5,FALSE),0)))</f>
        <v>0</v>
      </c>
      <c r="BF188" s="315">
        <f t="shared" si="236"/>
        <v>0</v>
      </c>
      <c r="BG188" s="88">
        <f>VLOOKUP(BF188,'Price Data'!$B$4:$AD$1048576,MATCH(BK$4,'Price Data'!$B$2:$AE$2,0),FALSE)</f>
        <v>0</v>
      </c>
      <c r="BH188" s="5">
        <f t="shared" si="265"/>
        <v>0</v>
      </c>
      <c r="BI188" s="79"/>
      <c r="BJ188" s="212" t="str">
        <f>IF(BH188&gt;0,(BH188+SUM(BI$11:BI188))/BG$6-1,"N/A")</f>
        <v>N/A</v>
      </c>
      <c r="BK188" s="344">
        <f>IF(VLOOKUP(BK$4,Transactions!$C$5:$M$23,7,FALSE)&gt;BF188,0,IF(IFERROR(VLOOKUP(BK$4,Transactions!$C$39:$N$42,8,FALSE),0)&gt;BF188,VLOOKUP(BK$4,Transactions!$C$5:$M$23,5,FALSE),VLOOKUP(BK$4,Transactions!$C$5:$M$23,5,FALSE)-IFERROR(VLOOKUP(BK$4,Transactions!$C$39:$N$42,5,FALSE),0)))</f>
        <v>0</v>
      </c>
      <c r="BM188" s="315">
        <f t="shared" si="237"/>
        <v>0</v>
      </c>
      <c r="BN188" s="88">
        <f>VLOOKUP(BM188,'Price Data'!$B$4:$AD$1048576,MATCH(BR$4,'Price Data'!$B$2:$AE$2,0),FALSE)</f>
        <v>0</v>
      </c>
      <c r="BO188" s="5">
        <f t="shared" si="266"/>
        <v>0</v>
      </c>
      <c r="BP188" s="79"/>
      <c r="BQ188" s="212" t="str">
        <f>IF(BO188&gt;0,(BO188+SUM(BP$11:BP188))/BN$6-1,"N/A")</f>
        <v>N/A</v>
      </c>
      <c r="BR188" s="344">
        <f>IF(VLOOKUP(BR$4,Transactions!$C$5:$M$23,7,FALSE)&gt;BM188,0,IF(IFERROR(VLOOKUP(BR$4,Transactions!$C$39:$N$42,8,FALSE),0)&gt;BM188,VLOOKUP(BR$4,Transactions!$C$5:$M$23,5,FALSE),VLOOKUP(BR$4,Transactions!$C$5:$M$23,5,FALSE)-IFERROR(VLOOKUP(BR$4,Transactions!$C$39:$N$42,5,FALSE),0)))</f>
        <v>0</v>
      </c>
      <c r="BT188" s="315">
        <f t="shared" si="238"/>
        <v>0</v>
      </c>
      <c r="BU188" s="88">
        <f>VLOOKUP(BT188,'Price Data'!$B$4:$AD$1048576,MATCH(BY$4,'Price Data'!$B$2:$AE$2,0),FALSE)</f>
        <v>0</v>
      </c>
      <c r="BV188" s="5">
        <f t="shared" si="267"/>
        <v>0</v>
      </c>
      <c r="BW188" s="79"/>
      <c r="BX188" s="212" t="str">
        <f>IF(BV188&gt;0,(BV188+SUM(BW$11:BW188))/BU$6-1,"N/A")</f>
        <v>N/A</v>
      </c>
      <c r="BY188" s="344">
        <f>IF(VLOOKUP(BY$4,Transactions!$C$5:$M$23,7,FALSE)&gt;BT188,0,IF(IFERROR(VLOOKUP(BY$4,Transactions!$C$39:$N$42,8,FALSE),0)&gt;BT188,VLOOKUP(BY$4,Transactions!$C$5:$M$23,5,FALSE),VLOOKUP(BY$4,Transactions!$C$5:$M$23,5,FALSE)-IFERROR(VLOOKUP(BY$4,Transactions!$C$39:$N$42,5,FALSE),0)))</f>
        <v>0</v>
      </c>
      <c r="CA188" s="315">
        <f t="shared" si="239"/>
        <v>0</v>
      </c>
      <c r="CB188" s="88">
        <f>VLOOKUP(CA188,'Price Data'!$B$4:$AD$1048576,MATCH(CF$4,'Price Data'!$B$2:$AE$2,0),FALSE)</f>
        <v>0</v>
      </c>
      <c r="CC188" s="5">
        <f t="shared" si="268"/>
        <v>0</v>
      </c>
      <c r="CD188" s="79"/>
      <c r="CE188" s="212" t="str">
        <f>IF(CC188&gt;0,(CC188+SUM(CD$11:CD188))/CB$6-1,"N/A")</f>
        <v>N/A</v>
      </c>
      <c r="CF188" s="344">
        <f>IF(VLOOKUP(CF$4,Transactions!$C$5:$M$23,7,FALSE)&gt;CA188,0,IF(IFERROR(VLOOKUP(CF$4,Transactions!$C$39:$N$42,8,FALSE),0)&gt;CA188,VLOOKUP(CF$4,Transactions!$C$5:$M$23,5,FALSE),VLOOKUP(CF$4,Transactions!$C$5:$M$23,5,FALSE)-IFERROR(VLOOKUP(CF$4,Transactions!$C$39:$N$42,5,FALSE),0)))</f>
        <v>0</v>
      </c>
      <c r="CH188" s="315">
        <f t="shared" si="240"/>
        <v>0</v>
      </c>
      <c r="CI188" s="88">
        <f>VLOOKUP(CH188,'Price Data'!$B$4:$AD$1048576,MATCH(CM$4,'Price Data'!$B$2:$AE$2,0),FALSE)</f>
        <v>0</v>
      </c>
      <c r="CJ188" s="5">
        <f t="shared" si="269"/>
        <v>0</v>
      </c>
      <c r="CK188" s="79"/>
      <c r="CL188" s="212" t="str">
        <f>IF(CJ188&gt;0,(CJ188+SUM(CK$11:CK188))/CI$6-1,"N/A")</f>
        <v>N/A</v>
      </c>
      <c r="CM188" s="344">
        <f>IF(VLOOKUP(CM$4,Transactions!$C$5:$M$23,7,FALSE)&gt;CH188,0,IF(IFERROR(VLOOKUP(CM$4,Transactions!$C$39:$N$42,8,FALSE),0)&gt;CH188,VLOOKUP(CM$4,Transactions!$C$5:$M$23,5,FALSE),VLOOKUP(CM$4,Transactions!$C$5:$M$23,5,FALSE)-IFERROR(VLOOKUP(CM$4,Transactions!$C$39:$N$42,5,FALSE),0)))</f>
        <v>0</v>
      </c>
      <c r="CO188" s="315">
        <f t="shared" si="241"/>
        <v>0</v>
      </c>
      <c r="CP188" s="88">
        <f>VLOOKUP(CO188,'Price Data'!$B$4:$AD$1048576,MATCH(CT$4,'Price Data'!$B$2:$AE$2,0),FALSE)</f>
        <v>0</v>
      </c>
      <c r="CQ188" s="5">
        <f t="shared" si="270"/>
        <v>0</v>
      </c>
      <c r="CR188" s="79"/>
      <c r="CS188" s="212" t="str">
        <f>IF(CQ188&gt;0,(CQ188+SUM(CR$11:CR188))/CP$6-1,"N/A")</f>
        <v>N/A</v>
      </c>
      <c r="CT188" s="344">
        <f>IF(VLOOKUP(CT$4,Transactions!$C$5:$M$23,7,FALSE)&gt;CO188,0,IF(IFERROR(VLOOKUP(CT$4,Transactions!$C$39:$N$42,8,FALSE),0)&gt;CO188,VLOOKUP(CT$4,Transactions!$C$5:$M$23,5,FALSE),VLOOKUP(CT$4,Transactions!$C$5:$M$23,5,FALSE)-IFERROR(VLOOKUP(CT$4,Transactions!$C$39:$N$42,5,FALSE),0)))</f>
        <v>0</v>
      </c>
      <c r="CV188" s="315">
        <f t="shared" si="242"/>
        <v>0</v>
      </c>
      <c r="CW188" s="88">
        <f>VLOOKUP(CV188,'Price Data'!$B$4:$AD$1048576,MATCH(DA$4,'Price Data'!$B$2:$AE$2,0),FALSE)</f>
        <v>0</v>
      </c>
      <c r="CX188" s="5">
        <f t="shared" si="271"/>
        <v>0</v>
      </c>
      <c r="CY188" s="79"/>
      <c r="CZ188" s="212" t="str">
        <f>IF(CX188&gt;0,(CX188+SUM(CY$11:CY188))/CW$6-1,"N/A")</f>
        <v>N/A</v>
      </c>
      <c r="DA188" s="344">
        <f>IF(VLOOKUP(DA$4,Transactions!$C$5:$M$23,7,FALSE)&gt;CV188,0,IF(IFERROR(VLOOKUP(DA$4,Transactions!$C$39:$N$42,8,FALSE),0)&gt;CV188,VLOOKUP(DA$4,Transactions!$C$5:$M$23,5,FALSE),VLOOKUP(DA$4,Transactions!$C$5:$M$23,5,FALSE)-IFERROR(VLOOKUP(DA$4,Transactions!$C$39:$N$42,5,FALSE),0)))</f>
        <v>0</v>
      </c>
      <c r="DC188" s="315">
        <f t="shared" si="243"/>
        <v>0</v>
      </c>
      <c r="DD188" s="88">
        <f>VLOOKUP(DC188,'Price Data'!$B$4:$AD$1048576,MATCH(DH$4,'Price Data'!$B$2:$AE$2,0),FALSE)</f>
        <v>0</v>
      </c>
      <c r="DE188" s="5">
        <f t="shared" si="272"/>
        <v>0</v>
      </c>
      <c r="DF188" s="79"/>
      <c r="DG188" s="212" t="str">
        <f>IF(DE188&gt;0,(DE188+SUM(DF$11:DF188))/DD$6-1,"N/A")</f>
        <v>N/A</v>
      </c>
      <c r="DH188" s="344">
        <f>IF(VLOOKUP(DH$4,Transactions!$C$5:$M$23,7,FALSE)&gt;DC188,0,IF(IFERROR(VLOOKUP(DH$4,Transactions!$C$39:$N$42,8,FALSE),0)&gt;DC188,VLOOKUP(DH$4,Transactions!$C$5:$M$23,5,FALSE),VLOOKUP(DH$4,Transactions!$C$5:$M$23,5,FALSE)-IFERROR(VLOOKUP(DH$4,Transactions!$C$39:$N$42,5,FALSE),0)))</f>
        <v>0</v>
      </c>
      <c r="DJ188" s="315">
        <f t="shared" si="244"/>
        <v>0</v>
      </c>
      <c r="DK188" s="88">
        <f>VLOOKUP(DJ188,'Price Data'!$B$4:$AD$1048576,MATCH(DO$4,'Price Data'!$B$2:$AE$2,0),FALSE)</f>
        <v>0</v>
      </c>
      <c r="DL188" s="5">
        <f t="shared" si="273"/>
        <v>0</v>
      </c>
      <c r="DN188" s="212" t="str">
        <f>IF(DL188&gt;0,(DL188+SUM(DM$11:DM188))/DK$6-1,"N/A")</f>
        <v>N/A</v>
      </c>
      <c r="DO188" s="344">
        <f>IF(VLOOKUP(DO$4,Transactions!$C$5:$M$23,7,FALSE)&gt;DJ188,0,IF(IFERROR(VLOOKUP(DO$4,Transactions!$C$39:$N$42,8,FALSE),0)&gt;DJ188,VLOOKUP(DO$4,Transactions!$C$5:$M$23,5,FALSE),VLOOKUP(DO$4,Transactions!$C$5:$M$23,5,FALSE)-IFERROR(VLOOKUP(DO$4,Transactions!$C$39:$N$42,5,FALSE),0)))</f>
        <v>0</v>
      </c>
      <c r="DQ188" s="315">
        <f t="shared" si="245"/>
        <v>0</v>
      </c>
      <c r="DR188" s="88">
        <f>VLOOKUP(DQ188,'Price Data'!$B$4:$AD$1048576,MATCH(DV$4,'Price Data'!$B$2:$AE$2,0),FALSE)</f>
        <v>0</v>
      </c>
      <c r="DS188" s="5">
        <f t="shared" si="274"/>
        <v>0</v>
      </c>
      <c r="DT188" s="79"/>
      <c r="DU188" s="212" t="str">
        <f>IF(DS188&gt;0,(DS188+SUM(DT$11:DT188))/DR$6-1,"N/A")</f>
        <v>N/A</v>
      </c>
      <c r="DV188" s="344">
        <f>IF(VLOOKUP(DV$4,Transactions!$C$5:$M$23,7,FALSE)&gt;DQ188,0,IF(IFERROR(VLOOKUP(DV$4,Transactions!$C$39:$N$42,8,FALSE),0)&gt;DQ188,VLOOKUP(DV$4,Transactions!$C$5:$M$23,5,FALSE),VLOOKUP(DV$4,Transactions!$C$5:$M$23,5,FALSE)-IFERROR(VLOOKUP(DV$4,Transactions!$C$39:$N$42,5,FALSE),0)))</f>
        <v>0</v>
      </c>
      <c r="DX188" s="315">
        <f t="shared" si="246"/>
        <v>0</v>
      </c>
      <c r="DY188" s="88">
        <f>VLOOKUP(DX188,'Price Data'!$B$4:$AD$1048576,MATCH(EC$4,'Price Data'!$B$2:$AE$2,0),FALSE)</f>
        <v>0</v>
      </c>
      <c r="DZ188" s="5">
        <f t="shared" si="275"/>
        <v>0</v>
      </c>
      <c r="EA188" s="79"/>
      <c r="EB188" s="212" t="str">
        <f>IF(DZ188&gt;0,(DZ188+SUM(EA$11:EA188))/DY$6-1,"N/A")</f>
        <v>N/A</v>
      </c>
      <c r="EC188" s="344">
        <f>IF(VLOOKUP(EC$4,Transactions!$C$5:$M$23,7,FALSE)&gt;DX188,0,IF(IFERROR(VLOOKUP(EC$4,Transactions!$C$39:$N$42,8,FALSE),0)&gt;DX188,VLOOKUP(EC$4,Transactions!$C$5:$M$23,5,FALSE),VLOOKUP(EC$4,Transactions!$C$5:$M$23,5,FALSE)-IFERROR(VLOOKUP(EC$4,Transactions!$C$39:$N$42,5,FALSE),0)))</f>
        <v>0</v>
      </c>
      <c r="EF188" s="315">
        <f t="shared" si="247"/>
        <v>0</v>
      </c>
      <c r="EG188" s="88">
        <f>VLOOKUP(EF188,'Price Data'!$B$4:$AD$1048576,MATCH(EK$4,'Price Data'!$B$2:$AE$2,0),FALSE)</f>
        <v>0</v>
      </c>
      <c r="EH188" s="5">
        <f t="shared" si="276"/>
        <v>0</v>
      </c>
      <c r="EI188" s="79"/>
      <c r="EJ188" s="212" t="str">
        <f>IF(EH188&gt;0,(EH188+SUM(EI$11:EI188))/EG$6-1,"N/A")</f>
        <v>N/A</v>
      </c>
      <c r="EK188" s="344">
        <f>IF(VLOOKUP(EK$4,Transactions!$C$26:$M$34,7,FALSE)&gt;EF188,0,IF(IFERROR(VLOOKUP(EK$4,Transactions!$C$45:$N225,8,FALSE),0)&gt;EF188,VLOOKUP(EK$4,Transactions!$C$26:$M$34,5,FALSE),VLOOKUP(EK$4,Transactions!$C$26:$M$34,5,FALSE)-IFERROR(VLOOKUP(EK$4,Transactions!$C$45:$N$47,5,FALSE),0)))</f>
        <v>0</v>
      </c>
      <c r="EM188" s="315">
        <f t="shared" si="248"/>
        <v>0</v>
      </c>
      <c r="EN188" s="88">
        <f>VLOOKUP(EM188,'Price Data'!$B$4:$AD$1048576,MATCH(ER$4,'Price Data'!$B$2:$AE$2,0),FALSE)</f>
        <v>0</v>
      </c>
      <c r="EO188" s="5">
        <f t="shared" si="277"/>
        <v>0</v>
      </c>
      <c r="EP188" s="79"/>
      <c r="EQ188" s="212" t="str">
        <f>IF(EO188&gt;0,(EO188+SUM(EP$11:EP188))/EN$6-1,"N/A")</f>
        <v>N/A</v>
      </c>
      <c r="ER188" s="344">
        <f>IF(VLOOKUP(ER$4,Transactions!$C$26:$M$34,7,FALSE)&gt;EM188,0,IF(IFERROR(VLOOKUP(ER$4,Transactions!$C$45:$N225,8,FALSE),0)&gt;EM188,VLOOKUP(ER$4,Transactions!$C$26:$M$34,5,FALSE),VLOOKUP(ER$4,Transactions!$C$26:$M$34,5,FALSE)-IFERROR(VLOOKUP(ER$4,Transactions!$C$45:$N$47,5,FALSE),0)))</f>
        <v>0</v>
      </c>
      <c r="ET188" s="315">
        <f t="shared" si="249"/>
        <v>0</v>
      </c>
      <c r="EU188" s="88">
        <f>VLOOKUP(ET188,'Price Data'!$B$4:$AD$1048576,MATCH(EY$4,'Price Data'!$B$2:$AE$2,0),FALSE)</f>
        <v>0</v>
      </c>
      <c r="EV188" s="5">
        <f t="shared" si="278"/>
        <v>0</v>
      </c>
      <c r="EW188" s="79"/>
      <c r="EX188" s="212" t="str">
        <f>IF(EV188&gt;0,(EV188+SUM(EW$11:EW188))/EU$6-1,"N/A")</f>
        <v>N/A</v>
      </c>
      <c r="EY188" s="344">
        <f>IF(VLOOKUP(EY$4,Transactions!$C$26:$M$34,7,FALSE)&gt;ET188,0,IF(IFERROR(VLOOKUP(EY$4,Transactions!$C$45:$N225,8,FALSE),0)&gt;ET188,VLOOKUP(EY$4,Transactions!$C$26:$M$34,5,FALSE),VLOOKUP(EY$4,Transactions!$C$26:$M$34,5,FALSE)-IFERROR(VLOOKUP(EY$4,Transactions!$C$45:$N$47,5,FALSE),0)))</f>
        <v>0</v>
      </c>
      <c r="FA188" s="315">
        <f t="shared" si="250"/>
        <v>0</v>
      </c>
      <c r="FB188" s="88">
        <f>VLOOKUP(FA188,'Price Data'!$B$4:$AD$1048576,MATCH(FF$4,'Price Data'!$B$2:$AE$2,0),FALSE)</f>
        <v>0</v>
      </c>
      <c r="FC188" s="5">
        <f t="shared" si="279"/>
        <v>0</v>
      </c>
      <c r="FD188" s="79"/>
      <c r="FE188" s="212" t="str">
        <f>IF(FC188&gt;0,(FC188+SUM(FD$11:FD188))/FB$6-1,"N/A")</f>
        <v>N/A</v>
      </c>
      <c r="FF188" s="344">
        <f>IF(VLOOKUP(FF$4,Transactions!$C$26:$M$34,7,FALSE)&gt;FA188,0,IF(IFERROR(VLOOKUP(FF$4,Transactions!$C$45:$N225,8,FALSE),0)&gt;FA188,VLOOKUP(FF$4,Transactions!$C$26:$M$34,5,FALSE),VLOOKUP(FF$4,Transactions!$C$26:$M$34,5,FALSE)-IFERROR(VLOOKUP(FF$4,Transactions!$C$45:$N$47,5,FALSE),0)))</f>
        <v>0</v>
      </c>
      <c r="FH188" s="315">
        <f t="shared" si="251"/>
        <v>0</v>
      </c>
      <c r="FI188" s="88">
        <f>VLOOKUP(FH188,'Price Data'!$B$4:$AD$1048576,MATCH(FM$4,'Price Data'!$B$2:$AE$2,0),FALSE)</f>
        <v>0</v>
      </c>
      <c r="FJ188" s="5">
        <f t="shared" si="280"/>
        <v>0</v>
      </c>
      <c r="FK188" s="79"/>
      <c r="FL188" s="212" t="str">
        <f>IF(FJ188&gt;0,(FJ188+SUM(FK$11:FK188))/FI$6-1,"N/A")</f>
        <v>N/A</v>
      </c>
      <c r="FM188" s="344">
        <f>IF(VLOOKUP(FM$4,Transactions!$C$26:$M$34,7,FALSE)&gt;FH188,0,IF(IFERROR(VLOOKUP(FM$4,Transactions!$C$45:$N225,8,FALSE),0)&gt;FH188,VLOOKUP(FM$4,Transactions!$C$26:$M$34,5,FALSE),VLOOKUP(FM$4,Transactions!$C$26:$M$34,5,FALSE)-IFERROR(VLOOKUP(FM$4,Transactions!$C$45:$N$47,5,FALSE),0)))</f>
        <v>0</v>
      </c>
      <c r="FO188" s="315">
        <f t="shared" si="252"/>
        <v>0</v>
      </c>
      <c r="FP188" s="88">
        <f>VLOOKUP(FO188,'Price Data'!$B$4:$AD$1048576,MATCH(FT$4,'Price Data'!$B$2:$AE$2,0),FALSE)</f>
        <v>0</v>
      </c>
      <c r="FQ188" s="5">
        <f t="shared" si="281"/>
        <v>0</v>
      </c>
      <c r="FR188" s="79"/>
      <c r="FS188" s="212" t="str">
        <f>IF(FQ188&gt;0,(FQ188+SUM(FR$11:FR188))/FP$6-1,"N/A")</f>
        <v>N/A</v>
      </c>
      <c r="FT188" s="344">
        <f>IF(VLOOKUP(FT$4,Transactions!$C$26:$M$34,7,FALSE)&gt;FO188,0,IF(IFERROR(VLOOKUP(FT$4,Transactions!$C$45:$N225,8,FALSE),0)&gt;FO188,VLOOKUP(FT$4,Transactions!$C$26:$M$34,5,FALSE),VLOOKUP(FT$4,Transactions!$C$26:$M$34,5,FALSE)-IFERROR(VLOOKUP(FT$4,Transactions!$C$45:$N$47,5,FALSE),0)))</f>
        <v>0</v>
      </c>
      <c r="FV188" s="315">
        <f t="shared" si="253"/>
        <v>0</v>
      </c>
      <c r="FW188" s="88">
        <f>VLOOKUP(FV188,'Price Data'!$B$4:$AD$1048576,MATCH(GA$4,'Price Data'!$B$2:$AE$2,0),FALSE)</f>
        <v>0</v>
      </c>
      <c r="FX188" s="5">
        <f t="shared" si="282"/>
        <v>0</v>
      </c>
      <c r="FY188" s="79"/>
      <c r="FZ188" s="212" t="str">
        <f>IF(FX188&gt;0,(FX188+SUM(FY$11:FY188))/FW$6-1,"N/A")</f>
        <v>N/A</v>
      </c>
      <c r="GA188" s="344">
        <f>IF(VLOOKUP(GA$4,Transactions!$C$26:$M$34,7,FALSE)&gt;FV188,0,IF(IFERROR(VLOOKUP(GA$4,Transactions!$C$45:$N225,8,FALSE),0)&gt;FV188,VLOOKUP(GA$4,Transactions!$C$26:$M$34,5,FALSE),VLOOKUP(GA$4,Transactions!$C$26:$M$34,5,FALSE)-IFERROR(VLOOKUP(GA$4,Transactions!$C$45:$N$47,5,FALSE),0)))</f>
        <v>0</v>
      </c>
      <c r="GD188" s="315">
        <f t="shared" si="254"/>
        <v>0</v>
      </c>
      <c r="GE188" s="88">
        <f>VLOOKUP(GD188,'Price Data'!$B$4:$AD$1048576,MATCH(GI$4,'Price Data'!$B$2:$AE$2,0),FALSE)</f>
        <v>0</v>
      </c>
      <c r="GF188" s="5">
        <f t="shared" si="283"/>
        <v>0</v>
      </c>
      <c r="GH188" s="212" t="str">
        <f>IF(GF188&gt;0,(GF188+SUM(GG$11:GG188))/GE$6-1,"N/A")</f>
        <v>N/A</v>
      </c>
      <c r="GI188" s="374">
        <v>0.5</v>
      </c>
      <c r="GK188" s="315">
        <f t="shared" si="255"/>
        <v>0</v>
      </c>
      <c r="GL188" s="88">
        <f>VLOOKUP(GK188,'Price Data'!$B$4:$AD$1048576,MATCH(GP$4,'Price Data'!$B$2:$AE$2,0),FALSE)</f>
        <v>0</v>
      </c>
      <c r="GM188" s="5">
        <f t="shared" si="226"/>
        <v>0</v>
      </c>
      <c r="GN188" s="79"/>
      <c r="GO188" s="212" t="str">
        <f>IF(GM188&gt;0,(GM188+SUM(GN$11:GN188))/GL$6-1,"N/A")</f>
        <v>N/A</v>
      </c>
      <c r="GP188" s="374">
        <v>0.2</v>
      </c>
      <c r="GR188" s="315">
        <f t="shared" si="256"/>
        <v>0</v>
      </c>
      <c r="GS188" s="88">
        <f>VLOOKUP(GR188,'Price Data'!$B$4:$AD$1048576,MATCH(GW$4,'Price Data'!$B$2:$AE$2,0),FALSE)</f>
        <v>0</v>
      </c>
      <c r="GT188" s="5">
        <f t="shared" si="284"/>
        <v>0</v>
      </c>
      <c r="GV188" s="212" t="str">
        <f>IF(GT188&gt;0,(GT188+SUM(GU$11:GU188))/GS$6-1,"N/A")</f>
        <v>N/A</v>
      </c>
      <c r="GW188" s="374">
        <v>0.3</v>
      </c>
    </row>
    <row r="189" spans="1:205" x14ac:dyDescent="0.25">
      <c r="A189">
        <v>179</v>
      </c>
      <c r="B189" s="315">
        <f>'Price Data'!B183</f>
        <v>0</v>
      </c>
      <c r="C189" s="200">
        <f t="shared" si="257"/>
        <v>0</v>
      </c>
      <c r="D189" s="200">
        <f t="shared" si="227"/>
        <v>0</v>
      </c>
      <c r="E189" s="200">
        <f t="shared" si="258"/>
        <v>0</v>
      </c>
      <c r="F189" s="200">
        <f t="shared" si="228"/>
        <v>0</v>
      </c>
      <c r="I189" s="315">
        <f t="shared" si="229"/>
        <v>0</v>
      </c>
      <c r="J189" s="88">
        <f>VLOOKUP(I189,'Price Data'!$B$4:$AD$1048576,MATCH(N$4,'Price Data'!$B$2:$AE$2,0),FALSE)</f>
        <v>0</v>
      </c>
      <c r="K189" s="5">
        <f t="shared" si="225"/>
        <v>0</v>
      </c>
      <c r="M189" s="212" t="str">
        <f>IF(K189&gt;0,(K189+SUM(L$11:L189))/J$6-1,"N/A")</f>
        <v>N/A</v>
      </c>
      <c r="N189" s="344">
        <f>IF(VLOOKUP(N$4,Transactions!$C$5:$M$23,7,FALSE)&gt;I189,0,IF(IFERROR(VLOOKUP(N$4,Transactions!$C$39:$N$42,8,FALSE),0)&gt;I189,VLOOKUP(N$4,Transactions!$C$5:$M$23,5,FALSE),VLOOKUP(N$4,Transactions!$C$5:$M$23,5,FALSE)-IFERROR(VLOOKUP(N$4,Transactions!$C$39:$N$42,5,FALSE),0)))</f>
        <v>0</v>
      </c>
      <c r="P189" s="315">
        <f t="shared" si="230"/>
        <v>0</v>
      </c>
      <c r="Q189" s="88">
        <f>VLOOKUP(P189,'Price Data'!$B$4:$AD$1048576,MATCH(U$4,'Price Data'!$B$2:$AE$2,0),FALSE)</f>
        <v>0</v>
      </c>
      <c r="R189" s="5">
        <f t="shared" si="259"/>
        <v>0</v>
      </c>
      <c r="T189" s="212" t="str">
        <f>IF(R189&gt;0,(R189+SUM(S$11:S189))/Q$6-1,"N/A")</f>
        <v>N/A</v>
      </c>
      <c r="U189" s="344">
        <f>IF(VLOOKUP(U$4,Transactions!$C$5:$M$23,7,FALSE)&gt;P189,0,IF(IFERROR(VLOOKUP(U$4,Transactions!$C$39:$N$42,8,FALSE),0)&gt;P189,VLOOKUP(U$4,Transactions!$C$5:$M$23,5,FALSE),VLOOKUP(U$4,Transactions!$C$5:$M$23,5,FALSE)-IFERROR(VLOOKUP(U$4,Transactions!$C$39:$N$42,5,FALSE),0)))</f>
        <v>0</v>
      </c>
      <c r="W189" s="315">
        <f t="shared" si="231"/>
        <v>0</v>
      </c>
      <c r="X189" s="88">
        <f>VLOOKUP(W189,'Price Data'!$B$4:$AD$1048576,MATCH(AB$4,'Price Data'!$B$2:$AE$2,0),FALSE)</f>
        <v>0</v>
      </c>
      <c r="Y189" s="5">
        <f t="shared" si="260"/>
        <v>0</v>
      </c>
      <c r="Z189" s="79"/>
      <c r="AA189" s="212" t="str">
        <f>IF(Y189&gt;0,(Y189+SUM(Z$11:Z189))/X$6-1,"N/A")</f>
        <v>N/A</v>
      </c>
      <c r="AB189" s="344">
        <f>IF(VLOOKUP(AB$4,Transactions!$C$5:$M$23,7,FALSE)&gt;W189,0,IF(IFERROR(VLOOKUP(AB$4,Transactions!$C$39:$N$42,8,FALSE),0)&gt;W189,VLOOKUP(AB$4,Transactions!$C$5:$M$23,5,FALSE),VLOOKUP(AB$4,Transactions!$C$5:$M$23,5,FALSE)-IFERROR(VLOOKUP(AB$4,Transactions!$C$39:$N$42,5,FALSE),0)))</f>
        <v>0</v>
      </c>
      <c r="AD189" s="315">
        <f t="shared" si="232"/>
        <v>0</v>
      </c>
      <c r="AE189" s="88">
        <f>VLOOKUP(AD189,'Price Data'!$B$4:$AD$1048576,MATCH(AI$4,'Price Data'!$B$2:$AE$2,0),FALSE)</f>
        <v>0</v>
      </c>
      <c r="AF189" s="5">
        <f t="shared" si="261"/>
        <v>0</v>
      </c>
      <c r="AG189" s="79"/>
      <c r="AH189" s="212" t="str">
        <f>IF(AF189&gt;0,(AF189+SUM(AG$11:AG189))/AE$6-1,"N/A")</f>
        <v>N/A</v>
      </c>
      <c r="AI189" s="344">
        <f>IF(VLOOKUP(AI$4,Transactions!$C$5:$M$23,7,FALSE)&gt;AD189,0,IF(IFERROR(VLOOKUP(AI$4,Transactions!$C$39:$N$42,8,FALSE),0)&gt;AD189,VLOOKUP(AI$4,Transactions!$C$5:$M$23,5,FALSE),VLOOKUP(AI$4,Transactions!$C$5:$M$23,5,FALSE)-IFERROR(VLOOKUP(AI$4,Transactions!$C$39:$N$42,5,FALSE),0)))</f>
        <v>0</v>
      </c>
      <c r="AK189" s="315">
        <f t="shared" si="233"/>
        <v>0</v>
      </c>
      <c r="AL189" s="88">
        <f>VLOOKUP(AK189,'Price Data'!$B$4:$AD$1048576,MATCH(AP$4,'Price Data'!$B$2:$AE$2,0),FALSE)</f>
        <v>0</v>
      </c>
      <c r="AM189" s="5">
        <f t="shared" si="262"/>
        <v>0</v>
      </c>
      <c r="AN189" s="79"/>
      <c r="AO189" s="212" t="str">
        <f>IF(AM189&gt;0,(AM189+SUM(AN$11:AN189))/AL$6-1,"N/A")</f>
        <v>N/A</v>
      </c>
      <c r="AP189" s="344">
        <f>IF(VLOOKUP(AP$4,Transactions!$C$5:$M$23,7,FALSE)&gt;AK189,0,IF(IFERROR(VLOOKUP(AP$4,Transactions!$C$39:$N$42,8,FALSE),0)&gt;AK189,VLOOKUP(AP$4,Transactions!$C$5:$M$23,5,FALSE),VLOOKUP(AP$4,Transactions!$C$5:$M$23,5,FALSE)-IFERROR(VLOOKUP(AP$4,Transactions!$C$39:$N$42,5,FALSE),0)))</f>
        <v>0</v>
      </c>
      <c r="AR189" s="315">
        <f t="shared" si="234"/>
        <v>0</v>
      </c>
      <c r="AS189" s="88">
        <f>VLOOKUP(AR189,'Price Data'!$B$4:$AD$1048576,MATCH(AW$4,'Price Data'!$B$2:$AE$2,0),FALSE)</f>
        <v>0</v>
      </c>
      <c r="AT189" s="5">
        <f t="shared" si="263"/>
        <v>0</v>
      </c>
      <c r="AU189" s="79"/>
      <c r="AV189" s="212" t="str">
        <f>IF(AT189&gt;0,(AT189+SUM(AU$11:AU189))/AS$6-1,"N/A")</f>
        <v>N/A</v>
      </c>
      <c r="AW189" s="344">
        <f>IF(VLOOKUP(AW$4,Transactions!$C$5:$M$23,7,FALSE)&gt;AR189,0,IF(IFERROR(VLOOKUP(AW$4,Transactions!$C$39:$N$42,8,FALSE),0)&gt;AR189,VLOOKUP(AW$4,Transactions!$C$5:$M$23,5,FALSE),VLOOKUP(AW$4,Transactions!$C$5:$M$23,5,FALSE)-IFERROR(VLOOKUP(AW$4,Transactions!$C$39:$N$42,5,FALSE),0)))</f>
        <v>0</v>
      </c>
      <c r="AY189" s="315">
        <f t="shared" si="235"/>
        <v>0</v>
      </c>
      <c r="AZ189" s="88">
        <f>VLOOKUP(AY189,'Price Data'!$B$4:$AD$1048576,MATCH(BD$4,'Price Data'!$B$2:$AE$2,0),FALSE)</f>
        <v>0</v>
      </c>
      <c r="BA189" s="5">
        <f t="shared" si="264"/>
        <v>0</v>
      </c>
      <c r="BB189" s="79"/>
      <c r="BC189" s="212" t="str">
        <f>IF(BA189&gt;0,(BA189+SUM(BB$11:BB189))/AZ$6-1,"N/A")</f>
        <v>N/A</v>
      </c>
      <c r="BD189" s="344">
        <f>IF(VLOOKUP(BD$4,Transactions!$C$5:$M$23,7,FALSE)&gt;AY189,0,IF(IFERROR(VLOOKUP(BD$4,Transactions!$C$39:$N$42,8,FALSE),0)&gt;AY189,VLOOKUP(BD$4,Transactions!$C$5:$M$23,5,FALSE),VLOOKUP(BD$4,Transactions!$C$5:$M$23,5,FALSE)-IFERROR(VLOOKUP(BD$4,Transactions!$C$39:$N$42,5,FALSE),0)))</f>
        <v>0</v>
      </c>
      <c r="BF189" s="315">
        <f t="shared" si="236"/>
        <v>0</v>
      </c>
      <c r="BG189" s="88">
        <f>VLOOKUP(BF189,'Price Data'!$B$4:$AD$1048576,MATCH(BK$4,'Price Data'!$B$2:$AE$2,0),FALSE)</f>
        <v>0</v>
      </c>
      <c r="BH189" s="5">
        <f t="shared" si="265"/>
        <v>0</v>
      </c>
      <c r="BI189" s="79"/>
      <c r="BJ189" s="212" t="str">
        <f>IF(BH189&gt;0,(BH189+SUM(BI$11:BI189))/BG$6-1,"N/A")</f>
        <v>N/A</v>
      </c>
      <c r="BK189" s="344">
        <f>IF(VLOOKUP(BK$4,Transactions!$C$5:$M$23,7,FALSE)&gt;BF189,0,IF(IFERROR(VLOOKUP(BK$4,Transactions!$C$39:$N$42,8,FALSE),0)&gt;BF189,VLOOKUP(BK$4,Transactions!$C$5:$M$23,5,FALSE),VLOOKUP(BK$4,Transactions!$C$5:$M$23,5,FALSE)-IFERROR(VLOOKUP(BK$4,Transactions!$C$39:$N$42,5,FALSE),0)))</f>
        <v>0</v>
      </c>
      <c r="BM189" s="315">
        <f t="shared" si="237"/>
        <v>0</v>
      </c>
      <c r="BN189" s="88">
        <f>VLOOKUP(BM189,'Price Data'!$B$4:$AD$1048576,MATCH(BR$4,'Price Data'!$B$2:$AE$2,0),FALSE)</f>
        <v>0</v>
      </c>
      <c r="BO189" s="5">
        <f t="shared" si="266"/>
        <v>0</v>
      </c>
      <c r="BP189" s="79"/>
      <c r="BQ189" s="212" t="str">
        <f>IF(BO189&gt;0,(BO189+SUM(BP$11:BP189))/BN$6-1,"N/A")</f>
        <v>N/A</v>
      </c>
      <c r="BR189" s="344">
        <f>IF(VLOOKUP(BR$4,Transactions!$C$5:$M$23,7,FALSE)&gt;BM189,0,IF(IFERROR(VLOOKUP(BR$4,Transactions!$C$39:$N$42,8,FALSE),0)&gt;BM189,VLOOKUP(BR$4,Transactions!$C$5:$M$23,5,FALSE),VLOOKUP(BR$4,Transactions!$C$5:$M$23,5,FALSE)-IFERROR(VLOOKUP(BR$4,Transactions!$C$39:$N$42,5,FALSE),0)))</f>
        <v>0</v>
      </c>
      <c r="BT189" s="315">
        <f t="shared" si="238"/>
        <v>0</v>
      </c>
      <c r="BU189" s="88">
        <f>VLOOKUP(BT189,'Price Data'!$B$4:$AD$1048576,MATCH(BY$4,'Price Data'!$B$2:$AE$2,0),FALSE)</f>
        <v>0</v>
      </c>
      <c r="BV189" s="5">
        <f t="shared" si="267"/>
        <v>0</v>
      </c>
      <c r="BW189" s="79"/>
      <c r="BX189" s="212" t="str">
        <f>IF(BV189&gt;0,(BV189+SUM(BW$11:BW189))/BU$6-1,"N/A")</f>
        <v>N/A</v>
      </c>
      <c r="BY189" s="344">
        <f>IF(VLOOKUP(BY$4,Transactions!$C$5:$M$23,7,FALSE)&gt;BT189,0,IF(IFERROR(VLOOKUP(BY$4,Transactions!$C$39:$N$42,8,FALSE),0)&gt;BT189,VLOOKUP(BY$4,Transactions!$C$5:$M$23,5,FALSE),VLOOKUP(BY$4,Transactions!$C$5:$M$23,5,FALSE)-IFERROR(VLOOKUP(BY$4,Transactions!$C$39:$N$42,5,FALSE),0)))</f>
        <v>0</v>
      </c>
      <c r="CA189" s="315">
        <f t="shared" si="239"/>
        <v>0</v>
      </c>
      <c r="CB189" s="88">
        <f>VLOOKUP(CA189,'Price Data'!$B$4:$AD$1048576,MATCH(CF$4,'Price Data'!$B$2:$AE$2,0),FALSE)</f>
        <v>0</v>
      </c>
      <c r="CC189" s="5">
        <f t="shared" si="268"/>
        <v>0</v>
      </c>
      <c r="CD189" s="79"/>
      <c r="CE189" s="212" t="str">
        <f>IF(CC189&gt;0,(CC189+SUM(CD$11:CD189))/CB$6-1,"N/A")</f>
        <v>N/A</v>
      </c>
      <c r="CF189" s="344">
        <f>IF(VLOOKUP(CF$4,Transactions!$C$5:$M$23,7,FALSE)&gt;CA189,0,IF(IFERROR(VLOOKUP(CF$4,Transactions!$C$39:$N$42,8,FALSE),0)&gt;CA189,VLOOKUP(CF$4,Transactions!$C$5:$M$23,5,FALSE),VLOOKUP(CF$4,Transactions!$C$5:$M$23,5,FALSE)-IFERROR(VLOOKUP(CF$4,Transactions!$C$39:$N$42,5,FALSE),0)))</f>
        <v>0</v>
      </c>
      <c r="CH189" s="315">
        <f t="shared" si="240"/>
        <v>0</v>
      </c>
      <c r="CI189" s="88">
        <f>VLOOKUP(CH189,'Price Data'!$B$4:$AD$1048576,MATCH(CM$4,'Price Data'!$B$2:$AE$2,0),FALSE)</f>
        <v>0</v>
      </c>
      <c r="CJ189" s="5">
        <f t="shared" si="269"/>
        <v>0</v>
      </c>
      <c r="CK189" s="79"/>
      <c r="CL189" s="212" t="str">
        <f>IF(CJ189&gt;0,(CJ189+SUM(CK$11:CK189))/CI$6-1,"N/A")</f>
        <v>N/A</v>
      </c>
      <c r="CM189" s="344">
        <f>IF(VLOOKUP(CM$4,Transactions!$C$5:$M$23,7,FALSE)&gt;CH189,0,IF(IFERROR(VLOOKUP(CM$4,Transactions!$C$39:$N$42,8,FALSE),0)&gt;CH189,VLOOKUP(CM$4,Transactions!$C$5:$M$23,5,FALSE),VLOOKUP(CM$4,Transactions!$C$5:$M$23,5,FALSE)-IFERROR(VLOOKUP(CM$4,Transactions!$C$39:$N$42,5,FALSE),0)))</f>
        <v>0</v>
      </c>
      <c r="CO189" s="315">
        <f t="shared" si="241"/>
        <v>0</v>
      </c>
      <c r="CP189" s="88">
        <f>VLOOKUP(CO189,'Price Data'!$B$4:$AD$1048576,MATCH(CT$4,'Price Data'!$B$2:$AE$2,0),FALSE)</f>
        <v>0</v>
      </c>
      <c r="CQ189" s="5">
        <f t="shared" si="270"/>
        <v>0</v>
      </c>
      <c r="CR189" s="79"/>
      <c r="CS189" s="212" t="str">
        <f>IF(CQ189&gt;0,(CQ189+SUM(CR$11:CR189))/CP$6-1,"N/A")</f>
        <v>N/A</v>
      </c>
      <c r="CT189" s="344">
        <f>IF(VLOOKUP(CT$4,Transactions!$C$5:$M$23,7,FALSE)&gt;CO189,0,IF(IFERROR(VLOOKUP(CT$4,Transactions!$C$39:$N$42,8,FALSE),0)&gt;CO189,VLOOKUP(CT$4,Transactions!$C$5:$M$23,5,FALSE),VLOOKUP(CT$4,Transactions!$C$5:$M$23,5,FALSE)-IFERROR(VLOOKUP(CT$4,Transactions!$C$39:$N$42,5,FALSE),0)))</f>
        <v>0</v>
      </c>
      <c r="CV189" s="315">
        <f t="shared" si="242"/>
        <v>0</v>
      </c>
      <c r="CW189" s="88">
        <f>VLOOKUP(CV189,'Price Data'!$B$4:$AD$1048576,MATCH(DA$4,'Price Data'!$B$2:$AE$2,0),FALSE)</f>
        <v>0</v>
      </c>
      <c r="CX189" s="5">
        <f t="shared" si="271"/>
        <v>0</v>
      </c>
      <c r="CY189" s="79"/>
      <c r="CZ189" s="212" t="str">
        <f>IF(CX189&gt;0,(CX189+SUM(CY$11:CY189))/CW$6-1,"N/A")</f>
        <v>N/A</v>
      </c>
      <c r="DA189" s="344">
        <f>IF(VLOOKUP(DA$4,Transactions!$C$5:$M$23,7,FALSE)&gt;CV189,0,IF(IFERROR(VLOOKUP(DA$4,Transactions!$C$39:$N$42,8,FALSE),0)&gt;CV189,VLOOKUP(DA$4,Transactions!$C$5:$M$23,5,FALSE),VLOOKUP(DA$4,Transactions!$C$5:$M$23,5,FALSE)-IFERROR(VLOOKUP(DA$4,Transactions!$C$39:$N$42,5,FALSE),0)))</f>
        <v>0</v>
      </c>
      <c r="DC189" s="315">
        <f t="shared" si="243"/>
        <v>0</v>
      </c>
      <c r="DD189" s="88">
        <f>VLOOKUP(DC189,'Price Data'!$B$4:$AD$1048576,MATCH(DH$4,'Price Data'!$B$2:$AE$2,0),FALSE)</f>
        <v>0</v>
      </c>
      <c r="DE189" s="5">
        <f t="shared" si="272"/>
        <v>0</v>
      </c>
      <c r="DF189" s="79"/>
      <c r="DG189" s="212" t="str">
        <f>IF(DE189&gt;0,(DE189+SUM(DF$11:DF189))/DD$6-1,"N/A")</f>
        <v>N/A</v>
      </c>
      <c r="DH189" s="344">
        <f>IF(VLOOKUP(DH$4,Transactions!$C$5:$M$23,7,FALSE)&gt;DC189,0,IF(IFERROR(VLOOKUP(DH$4,Transactions!$C$39:$N$42,8,FALSE),0)&gt;DC189,VLOOKUP(DH$4,Transactions!$C$5:$M$23,5,FALSE),VLOOKUP(DH$4,Transactions!$C$5:$M$23,5,FALSE)-IFERROR(VLOOKUP(DH$4,Transactions!$C$39:$N$42,5,FALSE),0)))</f>
        <v>0</v>
      </c>
      <c r="DJ189" s="315">
        <f t="shared" si="244"/>
        <v>0</v>
      </c>
      <c r="DK189" s="88">
        <f>VLOOKUP(DJ189,'Price Data'!$B$4:$AD$1048576,MATCH(DO$4,'Price Data'!$B$2:$AE$2,0),FALSE)</f>
        <v>0</v>
      </c>
      <c r="DL189" s="5">
        <f t="shared" si="273"/>
        <v>0</v>
      </c>
      <c r="DN189" s="212" t="str">
        <f>IF(DL189&gt;0,(DL189+SUM(DM$11:DM189))/DK$6-1,"N/A")</f>
        <v>N/A</v>
      </c>
      <c r="DO189" s="344">
        <f>IF(VLOOKUP(DO$4,Transactions!$C$5:$M$23,7,FALSE)&gt;DJ189,0,IF(IFERROR(VLOOKUP(DO$4,Transactions!$C$39:$N$42,8,FALSE),0)&gt;DJ189,VLOOKUP(DO$4,Transactions!$C$5:$M$23,5,FALSE),VLOOKUP(DO$4,Transactions!$C$5:$M$23,5,FALSE)-IFERROR(VLOOKUP(DO$4,Transactions!$C$39:$N$42,5,FALSE),0)))</f>
        <v>0</v>
      </c>
      <c r="DQ189" s="315">
        <f t="shared" si="245"/>
        <v>0</v>
      </c>
      <c r="DR189" s="88">
        <f>VLOOKUP(DQ189,'Price Data'!$B$4:$AD$1048576,MATCH(DV$4,'Price Data'!$B$2:$AE$2,0),FALSE)</f>
        <v>0</v>
      </c>
      <c r="DS189" s="5">
        <f t="shared" si="274"/>
        <v>0</v>
      </c>
      <c r="DT189" s="79"/>
      <c r="DU189" s="212" t="str">
        <f>IF(DS189&gt;0,(DS189+SUM(DT$11:DT189))/DR$6-1,"N/A")</f>
        <v>N/A</v>
      </c>
      <c r="DV189" s="344">
        <f>IF(VLOOKUP(DV$4,Transactions!$C$5:$M$23,7,FALSE)&gt;DQ189,0,IF(IFERROR(VLOOKUP(DV$4,Transactions!$C$39:$N$42,8,FALSE),0)&gt;DQ189,VLOOKUP(DV$4,Transactions!$C$5:$M$23,5,FALSE),VLOOKUP(DV$4,Transactions!$C$5:$M$23,5,FALSE)-IFERROR(VLOOKUP(DV$4,Transactions!$C$39:$N$42,5,FALSE),0)))</f>
        <v>0</v>
      </c>
      <c r="DX189" s="315">
        <f t="shared" si="246"/>
        <v>0</v>
      </c>
      <c r="DY189" s="88">
        <f>VLOOKUP(DX189,'Price Data'!$B$4:$AD$1048576,MATCH(EC$4,'Price Data'!$B$2:$AE$2,0),FALSE)</f>
        <v>0</v>
      </c>
      <c r="DZ189" s="5">
        <f t="shared" si="275"/>
        <v>0</v>
      </c>
      <c r="EA189" s="79"/>
      <c r="EB189" s="212" t="str">
        <f>IF(DZ189&gt;0,(DZ189+SUM(EA$11:EA189))/DY$6-1,"N/A")</f>
        <v>N/A</v>
      </c>
      <c r="EC189" s="344">
        <f>IF(VLOOKUP(EC$4,Transactions!$C$5:$M$23,7,FALSE)&gt;DX189,0,IF(IFERROR(VLOOKUP(EC$4,Transactions!$C$39:$N$42,8,FALSE),0)&gt;DX189,VLOOKUP(EC$4,Transactions!$C$5:$M$23,5,FALSE),VLOOKUP(EC$4,Transactions!$C$5:$M$23,5,FALSE)-IFERROR(VLOOKUP(EC$4,Transactions!$C$39:$N$42,5,FALSE),0)))</f>
        <v>0</v>
      </c>
      <c r="EF189" s="315">
        <f t="shared" si="247"/>
        <v>0</v>
      </c>
      <c r="EG189" s="88">
        <f>VLOOKUP(EF189,'Price Data'!$B$4:$AD$1048576,MATCH(EK$4,'Price Data'!$B$2:$AE$2,0),FALSE)</f>
        <v>0</v>
      </c>
      <c r="EH189" s="5">
        <f t="shared" si="276"/>
        <v>0</v>
      </c>
      <c r="EI189" s="79"/>
      <c r="EJ189" s="212" t="str">
        <f>IF(EH189&gt;0,(EH189+SUM(EI$11:EI189))/EG$6-1,"N/A")</f>
        <v>N/A</v>
      </c>
      <c r="EK189" s="344">
        <f>IF(VLOOKUP(EK$4,Transactions!$C$26:$M$34,7,FALSE)&gt;EF189,0,IF(IFERROR(VLOOKUP(EK$4,Transactions!$C$45:$N226,8,FALSE),0)&gt;EF189,VLOOKUP(EK$4,Transactions!$C$26:$M$34,5,FALSE),VLOOKUP(EK$4,Transactions!$C$26:$M$34,5,FALSE)-IFERROR(VLOOKUP(EK$4,Transactions!$C$45:$N$47,5,FALSE),0)))</f>
        <v>0</v>
      </c>
      <c r="EM189" s="315">
        <f t="shared" si="248"/>
        <v>0</v>
      </c>
      <c r="EN189" s="88">
        <f>VLOOKUP(EM189,'Price Data'!$B$4:$AD$1048576,MATCH(ER$4,'Price Data'!$B$2:$AE$2,0),FALSE)</f>
        <v>0</v>
      </c>
      <c r="EO189" s="5">
        <f t="shared" si="277"/>
        <v>0</v>
      </c>
      <c r="EP189" s="79"/>
      <c r="EQ189" s="212" t="str">
        <f>IF(EO189&gt;0,(EO189+SUM(EP$11:EP189))/EN$6-1,"N/A")</f>
        <v>N/A</v>
      </c>
      <c r="ER189" s="344">
        <f>IF(VLOOKUP(ER$4,Transactions!$C$26:$M$34,7,FALSE)&gt;EM189,0,IF(IFERROR(VLOOKUP(ER$4,Transactions!$C$45:$N226,8,FALSE),0)&gt;EM189,VLOOKUP(ER$4,Transactions!$C$26:$M$34,5,FALSE),VLOOKUP(ER$4,Transactions!$C$26:$M$34,5,FALSE)-IFERROR(VLOOKUP(ER$4,Transactions!$C$45:$N$47,5,FALSE),0)))</f>
        <v>0</v>
      </c>
      <c r="ET189" s="315">
        <f t="shared" si="249"/>
        <v>0</v>
      </c>
      <c r="EU189" s="88">
        <f>VLOOKUP(ET189,'Price Data'!$B$4:$AD$1048576,MATCH(EY$4,'Price Data'!$B$2:$AE$2,0),FALSE)</f>
        <v>0</v>
      </c>
      <c r="EV189" s="5">
        <f t="shared" si="278"/>
        <v>0</v>
      </c>
      <c r="EW189" s="79"/>
      <c r="EX189" s="212" t="str">
        <f>IF(EV189&gt;0,(EV189+SUM(EW$11:EW189))/EU$6-1,"N/A")</f>
        <v>N/A</v>
      </c>
      <c r="EY189" s="344">
        <f>IF(VLOOKUP(EY$4,Transactions!$C$26:$M$34,7,FALSE)&gt;ET189,0,IF(IFERROR(VLOOKUP(EY$4,Transactions!$C$45:$N226,8,FALSE),0)&gt;ET189,VLOOKUP(EY$4,Transactions!$C$26:$M$34,5,FALSE),VLOOKUP(EY$4,Transactions!$C$26:$M$34,5,FALSE)-IFERROR(VLOOKUP(EY$4,Transactions!$C$45:$N$47,5,FALSE),0)))</f>
        <v>0</v>
      </c>
      <c r="FA189" s="315">
        <f t="shared" si="250"/>
        <v>0</v>
      </c>
      <c r="FB189" s="88">
        <f>VLOOKUP(FA189,'Price Data'!$B$4:$AD$1048576,MATCH(FF$4,'Price Data'!$B$2:$AE$2,0),FALSE)</f>
        <v>0</v>
      </c>
      <c r="FC189" s="5">
        <f t="shared" si="279"/>
        <v>0</v>
      </c>
      <c r="FD189" s="79"/>
      <c r="FE189" s="212" t="str">
        <f>IF(FC189&gt;0,(FC189+SUM(FD$11:FD189))/FB$6-1,"N/A")</f>
        <v>N/A</v>
      </c>
      <c r="FF189" s="344">
        <f>IF(VLOOKUP(FF$4,Transactions!$C$26:$M$34,7,FALSE)&gt;FA189,0,IF(IFERROR(VLOOKUP(FF$4,Transactions!$C$45:$N226,8,FALSE),0)&gt;FA189,VLOOKUP(FF$4,Transactions!$C$26:$M$34,5,FALSE),VLOOKUP(FF$4,Transactions!$C$26:$M$34,5,FALSE)-IFERROR(VLOOKUP(FF$4,Transactions!$C$45:$N$47,5,FALSE),0)))</f>
        <v>0</v>
      </c>
      <c r="FH189" s="315">
        <f t="shared" si="251"/>
        <v>0</v>
      </c>
      <c r="FI189" s="88">
        <f>VLOOKUP(FH189,'Price Data'!$B$4:$AD$1048576,MATCH(FM$4,'Price Data'!$B$2:$AE$2,0),FALSE)</f>
        <v>0</v>
      </c>
      <c r="FJ189" s="5">
        <f t="shared" si="280"/>
        <v>0</v>
      </c>
      <c r="FK189" s="79"/>
      <c r="FL189" s="212" t="str">
        <f>IF(FJ189&gt;0,(FJ189+SUM(FK$11:FK189))/FI$6-1,"N/A")</f>
        <v>N/A</v>
      </c>
      <c r="FM189" s="344">
        <f>IF(VLOOKUP(FM$4,Transactions!$C$26:$M$34,7,FALSE)&gt;FH189,0,IF(IFERROR(VLOOKUP(FM$4,Transactions!$C$45:$N226,8,FALSE),0)&gt;FH189,VLOOKUP(FM$4,Transactions!$C$26:$M$34,5,FALSE),VLOOKUP(FM$4,Transactions!$C$26:$M$34,5,FALSE)-IFERROR(VLOOKUP(FM$4,Transactions!$C$45:$N$47,5,FALSE),0)))</f>
        <v>0</v>
      </c>
      <c r="FO189" s="315">
        <f t="shared" si="252"/>
        <v>0</v>
      </c>
      <c r="FP189" s="88">
        <f>VLOOKUP(FO189,'Price Data'!$B$4:$AD$1048576,MATCH(FT$4,'Price Data'!$B$2:$AE$2,0),FALSE)</f>
        <v>0</v>
      </c>
      <c r="FQ189" s="5">
        <f t="shared" si="281"/>
        <v>0</v>
      </c>
      <c r="FR189" s="79"/>
      <c r="FS189" s="212" t="str">
        <f>IF(FQ189&gt;0,(FQ189+SUM(FR$11:FR189))/FP$6-1,"N/A")</f>
        <v>N/A</v>
      </c>
      <c r="FT189" s="344">
        <f>IF(VLOOKUP(FT$4,Transactions!$C$26:$M$34,7,FALSE)&gt;FO189,0,IF(IFERROR(VLOOKUP(FT$4,Transactions!$C$45:$N226,8,FALSE),0)&gt;FO189,VLOOKUP(FT$4,Transactions!$C$26:$M$34,5,FALSE),VLOOKUP(FT$4,Transactions!$C$26:$M$34,5,FALSE)-IFERROR(VLOOKUP(FT$4,Transactions!$C$45:$N$47,5,FALSE),0)))</f>
        <v>0</v>
      </c>
      <c r="FV189" s="315">
        <f t="shared" si="253"/>
        <v>0</v>
      </c>
      <c r="FW189" s="88">
        <f>VLOOKUP(FV189,'Price Data'!$B$4:$AD$1048576,MATCH(GA$4,'Price Data'!$B$2:$AE$2,0),FALSE)</f>
        <v>0</v>
      </c>
      <c r="FX189" s="5">
        <f t="shared" si="282"/>
        <v>0</v>
      </c>
      <c r="FY189" s="79"/>
      <c r="FZ189" s="212" t="str">
        <f>IF(FX189&gt;0,(FX189+SUM(FY$11:FY189))/FW$6-1,"N/A")</f>
        <v>N/A</v>
      </c>
      <c r="GA189" s="344">
        <f>IF(VLOOKUP(GA$4,Transactions!$C$26:$M$34,7,FALSE)&gt;FV189,0,IF(IFERROR(VLOOKUP(GA$4,Transactions!$C$45:$N226,8,FALSE),0)&gt;FV189,VLOOKUP(GA$4,Transactions!$C$26:$M$34,5,FALSE),VLOOKUP(GA$4,Transactions!$C$26:$M$34,5,FALSE)-IFERROR(VLOOKUP(GA$4,Transactions!$C$45:$N$47,5,FALSE),0)))</f>
        <v>0</v>
      </c>
      <c r="GD189" s="315">
        <f t="shared" si="254"/>
        <v>0</v>
      </c>
      <c r="GE189" s="88">
        <f>VLOOKUP(GD189,'Price Data'!$B$4:$AD$1048576,MATCH(GI$4,'Price Data'!$B$2:$AE$2,0),FALSE)</f>
        <v>0</v>
      </c>
      <c r="GF189" s="5">
        <f t="shared" si="283"/>
        <v>0</v>
      </c>
      <c r="GH189" s="212" t="str">
        <f>IF(GF189&gt;0,(GF189+SUM(GG$11:GG189))/GE$6-1,"N/A")</f>
        <v>N/A</v>
      </c>
      <c r="GI189" s="374">
        <v>0.5</v>
      </c>
      <c r="GK189" s="315">
        <f t="shared" si="255"/>
        <v>0</v>
      </c>
      <c r="GL189" s="88">
        <f>VLOOKUP(GK189,'Price Data'!$B$4:$AD$1048576,MATCH(GP$4,'Price Data'!$B$2:$AE$2,0),FALSE)</f>
        <v>0</v>
      </c>
      <c r="GM189" s="5">
        <f t="shared" si="226"/>
        <v>0</v>
      </c>
      <c r="GN189" s="79"/>
      <c r="GO189" s="212" t="str">
        <f>IF(GM189&gt;0,(GM189+SUM(GN$11:GN189))/GL$6-1,"N/A")</f>
        <v>N/A</v>
      </c>
      <c r="GP189" s="374">
        <v>0.2</v>
      </c>
      <c r="GR189" s="315">
        <f t="shared" si="256"/>
        <v>0</v>
      </c>
      <c r="GS189" s="88">
        <f>VLOOKUP(GR189,'Price Data'!$B$4:$AD$1048576,MATCH(GW$4,'Price Data'!$B$2:$AE$2,0),FALSE)</f>
        <v>0</v>
      </c>
      <c r="GT189" s="5">
        <f t="shared" si="284"/>
        <v>0</v>
      </c>
      <c r="GV189" s="212" t="str">
        <f>IF(GT189&gt;0,(GT189+SUM(GU$11:GU189))/GS$6-1,"N/A")</f>
        <v>N/A</v>
      </c>
      <c r="GW189" s="374">
        <v>0.3</v>
      </c>
    </row>
    <row r="190" spans="1:205" x14ac:dyDescent="0.25">
      <c r="A190">
        <v>180</v>
      </c>
      <c r="B190" s="315">
        <f>'Price Data'!B184</f>
        <v>0</v>
      </c>
      <c r="C190" s="200">
        <f t="shared" si="257"/>
        <v>0</v>
      </c>
      <c r="D190" s="200">
        <f t="shared" si="227"/>
        <v>0</v>
      </c>
      <c r="E190" s="200">
        <f t="shared" si="258"/>
        <v>0</v>
      </c>
      <c r="F190" s="200">
        <f t="shared" si="228"/>
        <v>0</v>
      </c>
      <c r="I190" s="315">
        <f t="shared" si="229"/>
        <v>0</v>
      </c>
      <c r="J190" s="88">
        <f>VLOOKUP(I190,'Price Data'!$B$4:$AD$1048576,MATCH(N$4,'Price Data'!$B$2:$AE$2,0),FALSE)</f>
        <v>0</v>
      </c>
      <c r="K190" s="5">
        <f t="shared" si="225"/>
        <v>0</v>
      </c>
      <c r="M190" s="212" t="str">
        <f>IF(K190&gt;0,(K190+SUM(L$11:L190))/J$6-1,"N/A")</f>
        <v>N/A</v>
      </c>
      <c r="N190" s="344">
        <f>IF(VLOOKUP(N$4,Transactions!$C$5:$M$23,7,FALSE)&gt;I190,0,IF(IFERROR(VLOOKUP(N$4,Transactions!$C$39:$N$42,8,FALSE),0)&gt;I190,VLOOKUP(N$4,Transactions!$C$5:$M$23,5,FALSE),VLOOKUP(N$4,Transactions!$C$5:$M$23,5,FALSE)-IFERROR(VLOOKUP(N$4,Transactions!$C$39:$N$42,5,FALSE),0)))</f>
        <v>0</v>
      </c>
      <c r="P190" s="315">
        <f t="shared" si="230"/>
        <v>0</v>
      </c>
      <c r="Q190" s="88">
        <f>VLOOKUP(P190,'Price Data'!$B$4:$AD$1048576,MATCH(U$4,'Price Data'!$B$2:$AE$2,0),FALSE)</f>
        <v>0</v>
      </c>
      <c r="R190" s="5">
        <f t="shared" si="259"/>
        <v>0</v>
      </c>
      <c r="T190" s="212" t="str">
        <f>IF(R190&gt;0,(R190+SUM(S$11:S190))/Q$6-1,"N/A")</f>
        <v>N/A</v>
      </c>
      <c r="U190" s="344">
        <f>IF(VLOOKUP(U$4,Transactions!$C$5:$M$23,7,FALSE)&gt;P190,0,IF(IFERROR(VLOOKUP(U$4,Transactions!$C$39:$N$42,8,FALSE),0)&gt;P190,VLOOKUP(U$4,Transactions!$C$5:$M$23,5,FALSE),VLOOKUP(U$4,Transactions!$C$5:$M$23,5,FALSE)-IFERROR(VLOOKUP(U$4,Transactions!$C$39:$N$42,5,FALSE),0)))</f>
        <v>0</v>
      </c>
      <c r="W190" s="315">
        <f t="shared" si="231"/>
        <v>0</v>
      </c>
      <c r="X190" s="88">
        <f>VLOOKUP(W190,'Price Data'!$B$4:$AD$1048576,MATCH(AB$4,'Price Data'!$B$2:$AE$2,0),FALSE)</f>
        <v>0</v>
      </c>
      <c r="Y190" s="5">
        <f t="shared" si="260"/>
        <v>0</v>
      </c>
      <c r="Z190" s="79"/>
      <c r="AA190" s="212" t="str">
        <f>IF(Y190&gt;0,(Y190+SUM(Z$11:Z190))/X$6-1,"N/A")</f>
        <v>N/A</v>
      </c>
      <c r="AB190" s="344">
        <f>IF(VLOOKUP(AB$4,Transactions!$C$5:$M$23,7,FALSE)&gt;W190,0,IF(IFERROR(VLOOKUP(AB$4,Transactions!$C$39:$N$42,8,FALSE),0)&gt;W190,VLOOKUP(AB$4,Transactions!$C$5:$M$23,5,FALSE),VLOOKUP(AB$4,Transactions!$C$5:$M$23,5,FALSE)-IFERROR(VLOOKUP(AB$4,Transactions!$C$39:$N$42,5,FALSE),0)))</f>
        <v>0</v>
      </c>
      <c r="AD190" s="315">
        <f t="shared" si="232"/>
        <v>0</v>
      </c>
      <c r="AE190" s="88">
        <f>VLOOKUP(AD190,'Price Data'!$B$4:$AD$1048576,MATCH(AI$4,'Price Data'!$B$2:$AE$2,0),FALSE)</f>
        <v>0</v>
      </c>
      <c r="AF190" s="5">
        <f t="shared" si="261"/>
        <v>0</v>
      </c>
      <c r="AG190" s="79"/>
      <c r="AH190" s="212" t="str">
        <f>IF(AF190&gt;0,(AF190+SUM(AG$11:AG190))/AE$6-1,"N/A")</f>
        <v>N/A</v>
      </c>
      <c r="AI190" s="344">
        <f>IF(VLOOKUP(AI$4,Transactions!$C$5:$M$23,7,FALSE)&gt;AD190,0,IF(IFERROR(VLOOKUP(AI$4,Transactions!$C$39:$N$42,8,FALSE),0)&gt;AD190,VLOOKUP(AI$4,Transactions!$C$5:$M$23,5,FALSE),VLOOKUP(AI$4,Transactions!$C$5:$M$23,5,FALSE)-IFERROR(VLOOKUP(AI$4,Transactions!$C$39:$N$42,5,FALSE),0)))</f>
        <v>0</v>
      </c>
      <c r="AK190" s="315">
        <f t="shared" si="233"/>
        <v>0</v>
      </c>
      <c r="AL190" s="88">
        <f>VLOOKUP(AK190,'Price Data'!$B$4:$AD$1048576,MATCH(AP$4,'Price Data'!$B$2:$AE$2,0),FALSE)</f>
        <v>0</v>
      </c>
      <c r="AM190" s="5">
        <f t="shared" si="262"/>
        <v>0</v>
      </c>
      <c r="AN190" s="79"/>
      <c r="AO190" s="212" t="str">
        <f>IF(AM190&gt;0,(AM190+SUM(AN$11:AN190))/AL$6-1,"N/A")</f>
        <v>N/A</v>
      </c>
      <c r="AP190" s="344">
        <f>IF(VLOOKUP(AP$4,Transactions!$C$5:$M$23,7,FALSE)&gt;AK190,0,IF(IFERROR(VLOOKUP(AP$4,Transactions!$C$39:$N$42,8,FALSE),0)&gt;AK190,VLOOKUP(AP$4,Transactions!$C$5:$M$23,5,FALSE),VLOOKUP(AP$4,Transactions!$C$5:$M$23,5,FALSE)-IFERROR(VLOOKUP(AP$4,Transactions!$C$39:$N$42,5,FALSE),0)))</f>
        <v>0</v>
      </c>
      <c r="AR190" s="315">
        <f t="shared" si="234"/>
        <v>0</v>
      </c>
      <c r="AS190" s="88">
        <f>VLOOKUP(AR190,'Price Data'!$B$4:$AD$1048576,MATCH(AW$4,'Price Data'!$B$2:$AE$2,0),FALSE)</f>
        <v>0</v>
      </c>
      <c r="AT190" s="5">
        <f t="shared" si="263"/>
        <v>0</v>
      </c>
      <c r="AU190" s="79"/>
      <c r="AV190" s="212" t="str">
        <f>IF(AT190&gt;0,(AT190+SUM(AU$11:AU190))/AS$6-1,"N/A")</f>
        <v>N/A</v>
      </c>
      <c r="AW190" s="344">
        <f>IF(VLOOKUP(AW$4,Transactions!$C$5:$M$23,7,FALSE)&gt;AR190,0,IF(IFERROR(VLOOKUP(AW$4,Transactions!$C$39:$N$42,8,FALSE),0)&gt;AR190,VLOOKUP(AW$4,Transactions!$C$5:$M$23,5,FALSE),VLOOKUP(AW$4,Transactions!$C$5:$M$23,5,FALSE)-IFERROR(VLOOKUP(AW$4,Transactions!$C$39:$N$42,5,FALSE),0)))</f>
        <v>0</v>
      </c>
      <c r="AY190" s="315">
        <f t="shared" si="235"/>
        <v>0</v>
      </c>
      <c r="AZ190" s="88">
        <f>VLOOKUP(AY190,'Price Data'!$B$4:$AD$1048576,MATCH(BD$4,'Price Data'!$B$2:$AE$2,0),FALSE)</f>
        <v>0</v>
      </c>
      <c r="BA190" s="5">
        <f t="shared" si="264"/>
        <v>0</v>
      </c>
      <c r="BB190" s="79"/>
      <c r="BC190" s="212" t="str">
        <f>IF(BA190&gt;0,(BA190+SUM(BB$11:BB190))/AZ$6-1,"N/A")</f>
        <v>N/A</v>
      </c>
      <c r="BD190" s="344">
        <f>IF(VLOOKUP(BD$4,Transactions!$C$5:$M$23,7,FALSE)&gt;AY190,0,IF(IFERROR(VLOOKUP(BD$4,Transactions!$C$39:$N$42,8,FALSE),0)&gt;AY190,VLOOKUP(BD$4,Transactions!$C$5:$M$23,5,FALSE),VLOOKUP(BD$4,Transactions!$C$5:$M$23,5,FALSE)-IFERROR(VLOOKUP(BD$4,Transactions!$C$39:$N$42,5,FALSE),0)))</f>
        <v>0</v>
      </c>
      <c r="BF190" s="315">
        <f t="shared" si="236"/>
        <v>0</v>
      </c>
      <c r="BG190" s="88">
        <f>VLOOKUP(BF190,'Price Data'!$B$4:$AD$1048576,MATCH(BK$4,'Price Data'!$B$2:$AE$2,0),FALSE)</f>
        <v>0</v>
      </c>
      <c r="BH190" s="5">
        <f t="shared" si="265"/>
        <v>0</v>
      </c>
      <c r="BI190" s="79"/>
      <c r="BJ190" s="212" t="str">
        <f>IF(BH190&gt;0,(BH190+SUM(BI$11:BI190))/BG$6-1,"N/A")</f>
        <v>N/A</v>
      </c>
      <c r="BK190" s="344">
        <f>IF(VLOOKUP(BK$4,Transactions!$C$5:$M$23,7,FALSE)&gt;BF190,0,IF(IFERROR(VLOOKUP(BK$4,Transactions!$C$39:$N$42,8,FALSE),0)&gt;BF190,VLOOKUP(BK$4,Transactions!$C$5:$M$23,5,FALSE),VLOOKUP(BK$4,Transactions!$C$5:$M$23,5,FALSE)-IFERROR(VLOOKUP(BK$4,Transactions!$C$39:$N$42,5,FALSE),0)))</f>
        <v>0</v>
      </c>
      <c r="BM190" s="315">
        <f t="shared" si="237"/>
        <v>0</v>
      </c>
      <c r="BN190" s="88">
        <f>VLOOKUP(BM190,'Price Data'!$B$4:$AD$1048576,MATCH(BR$4,'Price Data'!$B$2:$AE$2,0),FALSE)</f>
        <v>0</v>
      </c>
      <c r="BO190" s="5">
        <f t="shared" si="266"/>
        <v>0</v>
      </c>
      <c r="BP190" s="79"/>
      <c r="BQ190" s="212" t="str">
        <f>IF(BO190&gt;0,(BO190+SUM(BP$11:BP190))/BN$6-1,"N/A")</f>
        <v>N/A</v>
      </c>
      <c r="BR190" s="344">
        <f>IF(VLOOKUP(BR$4,Transactions!$C$5:$M$23,7,FALSE)&gt;BM190,0,IF(IFERROR(VLOOKUP(BR$4,Transactions!$C$39:$N$42,8,FALSE),0)&gt;BM190,VLOOKUP(BR$4,Transactions!$C$5:$M$23,5,FALSE),VLOOKUP(BR$4,Transactions!$C$5:$M$23,5,FALSE)-IFERROR(VLOOKUP(BR$4,Transactions!$C$39:$N$42,5,FALSE),0)))</f>
        <v>0</v>
      </c>
      <c r="BT190" s="315">
        <f t="shared" si="238"/>
        <v>0</v>
      </c>
      <c r="BU190" s="88">
        <f>VLOOKUP(BT190,'Price Data'!$B$4:$AD$1048576,MATCH(BY$4,'Price Data'!$B$2:$AE$2,0),FALSE)</f>
        <v>0</v>
      </c>
      <c r="BV190" s="5">
        <f t="shared" si="267"/>
        <v>0</v>
      </c>
      <c r="BW190" s="79"/>
      <c r="BX190" s="212" t="str">
        <f>IF(BV190&gt;0,(BV190+SUM(BW$11:BW190))/BU$6-1,"N/A")</f>
        <v>N/A</v>
      </c>
      <c r="BY190" s="344">
        <f>IF(VLOOKUP(BY$4,Transactions!$C$5:$M$23,7,FALSE)&gt;BT190,0,IF(IFERROR(VLOOKUP(BY$4,Transactions!$C$39:$N$42,8,FALSE),0)&gt;BT190,VLOOKUP(BY$4,Transactions!$C$5:$M$23,5,FALSE),VLOOKUP(BY$4,Transactions!$C$5:$M$23,5,FALSE)-IFERROR(VLOOKUP(BY$4,Transactions!$C$39:$N$42,5,FALSE),0)))</f>
        <v>0</v>
      </c>
      <c r="CA190" s="315">
        <f t="shared" si="239"/>
        <v>0</v>
      </c>
      <c r="CB190" s="88">
        <f>VLOOKUP(CA190,'Price Data'!$B$4:$AD$1048576,MATCH(CF$4,'Price Data'!$B$2:$AE$2,0),FALSE)</f>
        <v>0</v>
      </c>
      <c r="CC190" s="5">
        <f t="shared" si="268"/>
        <v>0</v>
      </c>
      <c r="CD190" s="79"/>
      <c r="CE190" s="212" t="str">
        <f>IF(CC190&gt;0,(CC190+SUM(CD$11:CD190))/CB$6-1,"N/A")</f>
        <v>N/A</v>
      </c>
      <c r="CF190" s="344">
        <f>IF(VLOOKUP(CF$4,Transactions!$C$5:$M$23,7,FALSE)&gt;CA190,0,IF(IFERROR(VLOOKUP(CF$4,Transactions!$C$39:$N$42,8,FALSE),0)&gt;CA190,VLOOKUP(CF$4,Transactions!$C$5:$M$23,5,FALSE),VLOOKUP(CF$4,Transactions!$C$5:$M$23,5,FALSE)-IFERROR(VLOOKUP(CF$4,Transactions!$C$39:$N$42,5,FALSE),0)))</f>
        <v>0</v>
      </c>
      <c r="CH190" s="315">
        <f t="shared" si="240"/>
        <v>0</v>
      </c>
      <c r="CI190" s="88">
        <f>VLOOKUP(CH190,'Price Data'!$B$4:$AD$1048576,MATCH(CM$4,'Price Data'!$B$2:$AE$2,0),FALSE)</f>
        <v>0</v>
      </c>
      <c r="CJ190" s="5">
        <f t="shared" si="269"/>
        <v>0</v>
      </c>
      <c r="CK190" s="79"/>
      <c r="CL190" s="212" t="str">
        <f>IF(CJ190&gt;0,(CJ190+SUM(CK$11:CK190))/CI$6-1,"N/A")</f>
        <v>N/A</v>
      </c>
      <c r="CM190" s="344">
        <f>IF(VLOOKUP(CM$4,Transactions!$C$5:$M$23,7,FALSE)&gt;CH190,0,IF(IFERROR(VLOOKUP(CM$4,Transactions!$C$39:$N$42,8,FALSE),0)&gt;CH190,VLOOKUP(CM$4,Transactions!$C$5:$M$23,5,FALSE),VLOOKUP(CM$4,Transactions!$C$5:$M$23,5,FALSE)-IFERROR(VLOOKUP(CM$4,Transactions!$C$39:$N$42,5,FALSE),0)))</f>
        <v>0</v>
      </c>
      <c r="CO190" s="315">
        <f t="shared" si="241"/>
        <v>0</v>
      </c>
      <c r="CP190" s="88">
        <f>VLOOKUP(CO190,'Price Data'!$B$4:$AD$1048576,MATCH(CT$4,'Price Data'!$B$2:$AE$2,0),FALSE)</f>
        <v>0</v>
      </c>
      <c r="CQ190" s="5">
        <f t="shared" si="270"/>
        <v>0</v>
      </c>
      <c r="CR190" s="79"/>
      <c r="CS190" s="212" t="str">
        <f>IF(CQ190&gt;0,(CQ190+SUM(CR$11:CR190))/CP$6-1,"N/A")</f>
        <v>N/A</v>
      </c>
      <c r="CT190" s="344">
        <f>IF(VLOOKUP(CT$4,Transactions!$C$5:$M$23,7,FALSE)&gt;CO190,0,IF(IFERROR(VLOOKUP(CT$4,Transactions!$C$39:$N$42,8,FALSE),0)&gt;CO190,VLOOKUP(CT$4,Transactions!$C$5:$M$23,5,FALSE),VLOOKUP(CT$4,Transactions!$C$5:$M$23,5,FALSE)-IFERROR(VLOOKUP(CT$4,Transactions!$C$39:$N$42,5,FALSE),0)))</f>
        <v>0</v>
      </c>
      <c r="CV190" s="315">
        <f t="shared" si="242"/>
        <v>0</v>
      </c>
      <c r="CW190" s="88">
        <f>VLOOKUP(CV190,'Price Data'!$B$4:$AD$1048576,MATCH(DA$4,'Price Data'!$B$2:$AE$2,0),FALSE)</f>
        <v>0</v>
      </c>
      <c r="CX190" s="5">
        <f t="shared" si="271"/>
        <v>0</v>
      </c>
      <c r="CY190" s="79"/>
      <c r="CZ190" s="212" t="str">
        <f>IF(CX190&gt;0,(CX190+SUM(CY$11:CY190))/CW$6-1,"N/A")</f>
        <v>N/A</v>
      </c>
      <c r="DA190" s="344">
        <f>IF(VLOOKUP(DA$4,Transactions!$C$5:$M$23,7,FALSE)&gt;CV190,0,IF(IFERROR(VLOOKUP(DA$4,Transactions!$C$39:$N$42,8,FALSE),0)&gt;CV190,VLOOKUP(DA$4,Transactions!$C$5:$M$23,5,FALSE),VLOOKUP(DA$4,Transactions!$C$5:$M$23,5,FALSE)-IFERROR(VLOOKUP(DA$4,Transactions!$C$39:$N$42,5,FALSE),0)))</f>
        <v>0</v>
      </c>
      <c r="DC190" s="315">
        <f t="shared" si="243"/>
        <v>0</v>
      </c>
      <c r="DD190" s="88">
        <f>VLOOKUP(DC190,'Price Data'!$B$4:$AD$1048576,MATCH(DH$4,'Price Data'!$B$2:$AE$2,0),FALSE)</f>
        <v>0</v>
      </c>
      <c r="DE190" s="5">
        <f t="shared" si="272"/>
        <v>0</v>
      </c>
      <c r="DF190" s="79"/>
      <c r="DG190" s="212" t="str">
        <f>IF(DE190&gt;0,(DE190+SUM(DF$11:DF190))/DD$6-1,"N/A")</f>
        <v>N/A</v>
      </c>
      <c r="DH190" s="344">
        <f>IF(VLOOKUP(DH$4,Transactions!$C$5:$M$23,7,FALSE)&gt;DC190,0,IF(IFERROR(VLOOKUP(DH$4,Transactions!$C$39:$N$42,8,FALSE),0)&gt;DC190,VLOOKUP(DH$4,Transactions!$C$5:$M$23,5,FALSE),VLOOKUP(DH$4,Transactions!$C$5:$M$23,5,FALSE)-IFERROR(VLOOKUP(DH$4,Transactions!$C$39:$N$42,5,FALSE),0)))</f>
        <v>0</v>
      </c>
      <c r="DJ190" s="315">
        <f t="shared" si="244"/>
        <v>0</v>
      </c>
      <c r="DK190" s="88">
        <f>VLOOKUP(DJ190,'Price Data'!$B$4:$AD$1048576,MATCH(DO$4,'Price Data'!$B$2:$AE$2,0),FALSE)</f>
        <v>0</v>
      </c>
      <c r="DL190" s="5">
        <f t="shared" si="273"/>
        <v>0</v>
      </c>
      <c r="DN190" s="212" t="str">
        <f>IF(DL190&gt;0,(DL190+SUM(DM$11:DM190))/DK$6-1,"N/A")</f>
        <v>N/A</v>
      </c>
      <c r="DO190" s="344">
        <f>IF(VLOOKUP(DO$4,Transactions!$C$5:$M$23,7,FALSE)&gt;DJ190,0,IF(IFERROR(VLOOKUP(DO$4,Transactions!$C$39:$N$42,8,FALSE),0)&gt;DJ190,VLOOKUP(DO$4,Transactions!$C$5:$M$23,5,FALSE),VLOOKUP(DO$4,Transactions!$C$5:$M$23,5,FALSE)-IFERROR(VLOOKUP(DO$4,Transactions!$C$39:$N$42,5,FALSE),0)))</f>
        <v>0</v>
      </c>
      <c r="DQ190" s="315">
        <f t="shared" si="245"/>
        <v>0</v>
      </c>
      <c r="DR190" s="88">
        <f>VLOOKUP(DQ190,'Price Data'!$B$4:$AD$1048576,MATCH(DV$4,'Price Data'!$B$2:$AE$2,0),FALSE)</f>
        <v>0</v>
      </c>
      <c r="DS190" s="5">
        <f t="shared" si="274"/>
        <v>0</v>
      </c>
      <c r="DT190" s="79"/>
      <c r="DU190" s="212" t="str">
        <f>IF(DS190&gt;0,(DS190+SUM(DT$11:DT190))/DR$6-1,"N/A")</f>
        <v>N/A</v>
      </c>
      <c r="DV190" s="344">
        <f>IF(VLOOKUP(DV$4,Transactions!$C$5:$M$23,7,FALSE)&gt;DQ190,0,IF(IFERROR(VLOOKUP(DV$4,Transactions!$C$39:$N$42,8,FALSE),0)&gt;DQ190,VLOOKUP(DV$4,Transactions!$C$5:$M$23,5,FALSE),VLOOKUP(DV$4,Transactions!$C$5:$M$23,5,FALSE)-IFERROR(VLOOKUP(DV$4,Transactions!$C$39:$N$42,5,FALSE),0)))</f>
        <v>0</v>
      </c>
      <c r="DX190" s="315">
        <f t="shared" si="246"/>
        <v>0</v>
      </c>
      <c r="DY190" s="88">
        <f>VLOOKUP(DX190,'Price Data'!$B$4:$AD$1048576,MATCH(EC$4,'Price Data'!$B$2:$AE$2,0),FALSE)</f>
        <v>0</v>
      </c>
      <c r="DZ190" s="5">
        <f t="shared" si="275"/>
        <v>0</v>
      </c>
      <c r="EA190" s="79"/>
      <c r="EB190" s="212" t="str">
        <f>IF(DZ190&gt;0,(DZ190+SUM(EA$11:EA190))/DY$6-1,"N/A")</f>
        <v>N/A</v>
      </c>
      <c r="EC190" s="344">
        <f>IF(VLOOKUP(EC$4,Transactions!$C$5:$M$23,7,FALSE)&gt;DX190,0,IF(IFERROR(VLOOKUP(EC$4,Transactions!$C$39:$N$42,8,FALSE),0)&gt;DX190,VLOOKUP(EC$4,Transactions!$C$5:$M$23,5,FALSE),VLOOKUP(EC$4,Transactions!$C$5:$M$23,5,FALSE)-IFERROR(VLOOKUP(EC$4,Transactions!$C$39:$N$42,5,FALSE),0)))</f>
        <v>0</v>
      </c>
      <c r="EF190" s="315">
        <f t="shared" si="247"/>
        <v>0</v>
      </c>
      <c r="EG190" s="88">
        <f>VLOOKUP(EF190,'Price Data'!$B$4:$AD$1048576,MATCH(EK$4,'Price Data'!$B$2:$AE$2,0),FALSE)</f>
        <v>0</v>
      </c>
      <c r="EH190" s="5">
        <f t="shared" si="276"/>
        <v>0</v>
      </c>
      <c r="EI190" s="79"/>
      <c r="EJ190" s="212" t="str">
        <f>IF(EH190&gt;0,(EH190+SUM(EI$11:EI190))/EG$6-1,"N/A")</f>
        <v>N/A</v>
      </c>
      <c r="EK190" s="344">
        <f>IF(VLOOKUP(EK$4,Transactions!$C$26:$M$34,7,FALSE)&gt;EF190,0,IF(IFERROR(VLOOKUP(EK$4,Transactions!$C$45:$N227,8,FALSE),0)&gt;EF190,VLOOKUP(EK$4,Transactions!$C$26:$M$34,5,FALSE),VLOOKUP(EK$4,Transactions!$C$26:$M$34,5,FALSE)-IFERROR(VLOOKUP(EK$4,Transactions!$C$45:$N$47,5,FALSE),0)))</f>
        <v>0</v>
      </c>
      <c r="EM190" s="315">
        <f t="shared" si="248"/>
        <v>0</v>
      </c>
      <c r="EN190" s="88">
        <f>VLOOKUP(EM190,'Price Data'!$B$4:$AD$1048576,MATCH(ER$4,'Price Data'!$B$2:$AE$2,0),FALSE)</f>
        <v>0</v>
      </c>
      <c r="EO190" s="5">
        <f t="shared" si="277"/>
        <v>0</v>
      </c>
      <c r="EP190" s="79"/>
      <c r="EQ190" s="212" t="str">
        <f>IF(EO190&gt;0,(EO190+SUM(EP$11:EP190))/EN$6-1,"N/A")</f>
        <v>N/A</v>
      </c>
      <c r="ER190" s="344">
        <f>IF(VLOOKUP(ER$4,Transactions!$C$26:$M$34,7,FALSE)&gt;EM190,0,IF(IFERROR(VLOOKUP(ER$4,Transactions!$C$45:$N227,8,FALSE),0)&gt;EM190,VLOOKUP(ER$4,Transactions!$C$26:$M$34,5,FALSE),VLOOKUP(ER$4,Transactions!$C$26:$M$34,5,FALSE)-IFERROR(VLOOKUP(ER$4,Transactions!$C$45:$N$47,5,FALSE),0)))</f>
        <v>0</v>
      </c>
      <c r="ET190" s="315">
        <f t="shared" si="249"/>
        <v>0</v>
      </c>
      <c r="EU190" s="88">
        <f>VLOOKUP(ET190,'Price Data'!$B$4:$AD$1048576,MATCH(EY$4,'Price Data'!$B$2:$AE$2,0),FALSE)</f>
        <v>0</v>
      </c>
      <c r="EV190" s="5">
        <f t="shared" si="278"/>
        <v>0</v>
      </c>
      <c r="EW190" s="79"/>
      <c r="EX190" s="212" t="str">
        <f>IF(EV190&gt;0,(EV190+SUM(EW$11:EW190))/EU$6-1,"N/A")</f>
        <v>N/A</v>
      </c>
      <c r="EY190" s="344">
        <f>IF(VLOOKUP(EY$4,Transactions!$C$26:$M$34,7,FALSE)&gt;ET190,0,IF(IFERROR(VLOOKUP(EY$4,Transactions!$C$45:$N227,8,FALSE),0)&gt;ET190,VLOOKUP(EY$4,Transactions!$C$26:$M$34,5,FALSE),VLOOKUP(EY$4,Transactions!$C$26:$M$34,5,FALSE)-IFERROR(VLOOKUP(EY$4,Transactions!$C$45:$N$47,5,FALSE),0)))</f>
        <v>0</v>
      </c>
      <c r="FA190" s="315">
        <f t="shared" si="250"/>
        <v>0</v>
      </c>
      <c r="FB190" s="88">
        <f>VLOOKUP(FA190,'Price Data'!$B$4:$AD$1048576,MATCH(FF$4,'Price Data'!$B$2:$AE$2,0),FALSE)</f>
        <v>0</v>
      </c>
      <c r="FC190" s="5">
        <f t="shared" si="279"/>
        <v>0</v>
      </c>
      <c r="FD190" s="79"/>
      <c r="FE190" s="212" t="str">
        <f>IF(FC190&gt;0,(FC190+SUM(FD$11:FD190))/FB$6-1,"N/A")</f>
        <v>N/A</v>
      </c>
      <c r="FF190" s="344">
        <f>IF(VLOOKUP(FF$4,Transactions!$C$26:$M$34,7,FALSE)&gt;FA190,0,IF(IFERROR(VLOOKUP(FF$4,Transactions!$C$45:$N227,8,FALSE),0)&gt;FA190,VLOOKUP(FF$4,Transactions!$C$26:$M$34,5,FALSE),VLOOKUP(FF$4,Transactions!$C$26:$M$34,5,FALSE)-IFERROR(VLOOKUP(FF$4,Transactions!$C$45:$N$47,5,FALSE),0)))</f>
        <v>0</v>
      </c>
      <c r="FH190" s="315">
        <f t="shared" si="251"/>
        <v>0</v>
      </c>
      <c r="FI190" s="88">
        <f>VLOOKUP(FH190,'Price Data'!$B$4:$AD$1048576,MATCH(FM$4,'Price Data'!$B$2:$AE$2,0),FALSE)</f>
        <v>0</v>
      </c>
      <c r="FJ190" s="5">
        <f t="shared" si="280"/>
        <v>0</v>
      </c>
      <c r="FK190" s="79"/>
      <c r="FL190" s="212" t="str">
        <f>IF(FJ190&gt;0,(FJ190+SUM(FK$11:FK190))/FI$6-1,"N/A")</f>
        <v>N/A</v>
      </c>
      <c r="FM190" s="344">
        <f>IF(VLOOKUP(FM$4,Transactions!$C$26:$M$34,7,FALSE)&gt;FH190,0,IF(IFERROR(VLOOKUP(FM$4,Transactions!$C$45:$N227,8,FALSE),0)&gt;FH190,VLOOKUP(FM$4,Transactions!$C$26:$M$34,5,FALSE),VLOOKUP(FM$4,Transactions!$C$26:$M$34,5,FALSE)-IFERROR(VLOOKUP(FM$4,Transactions!$C$45:$N$47,5,FALSE),0)))</f>
        <v>0</v>
      </c>
      <c r="FO190" s="315">
        <f t="shared" si="252"/>
        <v>0</v>
      </c>
      <c r="FP190" s="88">
        <f>VLOOKUP(FO190,'Price Data'!$B$4:$AD$1048576,MATCH(FT$4,'Price Data'!$B$2:$AE$2,0),FALSE)</f>
        <v>0</v>
      </c>
      <c r="FQ190" s="5">
        <f t="shared" si="281"/>
        <v>0</v>
      </c>
      <c r="FR190" s="79"/>
      <c r="FS190" s="212" t="str">
        <f>IF(FQ190&gt;0,(FQ190+SUM(FR$11:FR190))/FP$6-1,"N/A")</f>
        <v>N/A</v>
      </c>
      <c r="FT190" s="344">
        <f>IF(VLOOKUP(FT$4,Transactions!$C$26:$M$34,7,FALSE)&gt;FO190,0,IF(IFERROR(VLOOKUP(FT$4,Transactions!$C$45:$N227,8,FALSE),0)&gt;FO190,VLOOKUP(FT$4,Transactions!$C$26:$M$34,5,FALSE),VLOOKUP(FT$4,Transactions!$C$26:$M$34,5,FALSE)-IFERROR(VLOOKUP(FT$4,Transactions!$C$45:$N$47,5,FALSE),0)))</f>
        <v>0</v>
      </c>
      <c r="FV190" s="315">
        <f t="shared" si="253"/>
        <v>0</v>
      </c>
      <c r="FW190" s="88">
        <f>VLOOKUP(FV190,'Price Data'!$B$4:$AD$1048576,MATCH(GA$4,'Price Data'!$B$2:$AE$2,0),FALSE)</f>
        <v>0</v>
      </c>
      <c r="FX190" s="5">
        <f t="shared" si="282"/>
        <v>0</v>
      </c>
      <c r="FY190" s="79"/>
      <c r="FZ190" s="212" t="str">
        <f>IF(FX190&gt;0,(FX190+SUM(FY$11:FY190))/FW$6-1,"N/A")</f>
        <v>N/A</v>
      </c>
      <c r="GA190" s="344">
        <f>IF(VLOOKUP(GA$4,Transactions!$C$26:$M$34,7,FALSE)&gt;FV190,0,IF(IFERROR(VLOOKUP(GA$4,Transactions!$C$45:$N227,8,FALSE),0)&gt;FV190,VLOOKUP(GA$4,Transactions!$C$26:$M$34,5,FALSE),VLOOKUP(GA$4,Transactions!$C$26:$M$34,5,FALSE)-IFERROR(VLOOKUP(GA$4,Transactions!$C$45:$N$47,5,FALSE),0)))</f>
        <v>0</v>
      </c>
      <c r="GD190" s="315">
        <f t="shared" si="254"/>
        <v>0</v>
      </c>
      <c r="GE190" s="88">
        <f>VLOOKUP(GD190,'Price Data'!$B$4:$AD$1048576,MATCH(GI$4,'Price Data'!$B$2:$AE$2,0),FALSE)</f>
        <v>0</v>
      </c>
      <c r="GF190" s="5">
        <f t="shared" si="283"/>
        <v>0</v>
      </c>
      <c r="GH190" s="212" t="str">
        <f>IF(GF190&gt;0,(GF190+SUM(GG$11:GG190))/GE$6-1,"N/A")</f>
        <v>N/A</v>
      </c>
      <c r="GI190" s="374">
        <v>0.5</v>
      </c>
      <c r="GK190" s="315">
        <f t="shared" si="255"/>
        <v>0</v>
      </c>
      <c r="GL190" s="88">
        <f>VLOOKUP(GK190,'Price Data'!$B$4:$AD$1048576,MATCH(GP$4,'Price Data'!$B$2:$AE$2,0),FALSE)</f>
        <v>0</v>
      </c>
      <c r="GM190" s="5">
        <f t="shared" si="226"/>
        <v>0</v>
      </c>
      <c r="GN190" s="79"/>
      <c r="GO190" s="212" t="str">
        <f>IF(GM190&gt;0,(GM190+SUM(GN$11:GN190))/GL$6-1,"N/A")</f>
        <v>N/A</v>
      </c>
      <c r="GP190" s="374">
        <v>0.2</v>
      </c>
      <c r="GR190" s="315">
        <f t="shared" si="256"/>
        <v>0</v>
      </c>
      <c r="GS190" s="88">
        <f>VLOOKUP(GR190,'Price Data'!$B$4:$AD$1048576,MATCH(GW$4,'Price Data'!$B$2:$AE$2,0),FALSE)</f>
        <v>0</v>
      </c>
      <c r="GT190" s="5">
        <f t="shared" si="284"/>
        <v>0</v>
      </c>
      <c r="GV190" s="212" t="str">
        <f>IF(GT190&gt;0,(GT190+SUM(GU$11:GU190))/GS$6-1,"N/A")</f>
        <v>N/A</v>
      </c>
      <c r="GW190" s="374">
        <v>0.3</v>
      </c>
    </row>
    <row r="191" spans="1:205" x14ac:dyDescent="0.25">
      <c r="A191">
        <v>181</v>
      </c>
      <c r="B191" s="315">
        <f>'Price Data'!B185</f>
        <v>0</v>
      </c>
      <c r="C191" s="200">
        <f t="shared" si="257"/>
        <v>0</v>
      </c>
      <c r="D191" s="200">
        <f t="shared" si="227"/>
        <v>0</v>
      </c>
      <c r="E191" s="200">
        <f t="shared" si="258"/>
        <v>0</v>
      </c>
      <c r="F191" s="200">
        <f t="shared" si="228"/>
        <v>0</v>
      </c>
      <c r="I191" s="315">
        <f t="shared" si="229"/>
        <v>0</v>
      </c>
      <c r="J191" s="88">
        <f>VLOOKUP(I191,'Price Data'!$B$4:$AD$1048576,MATCH(N$4,'Price Data'!$B$2:$AE$2,0),FALSE)</f>
        <v>0</v>
      </c>
      <c r="K191" s="5">
        <f t="shared" si="225"/>
        <v>0</v>
      </c>
      <c r="M191" s="212" t="str">
        <f>IF(K191&gt;0,(K191+SUM(L$11:L191))/J$6-1,"N/A")</f>
        <v>N/A</v>
      </c>
      <c r="N191" s="344">
        <f>IF(VLOOKUP(N$4,Transactions!$C$5:$M$23,7,FALSE)&gt;I191,0,IF(IFERROR(VLOOKUP(N$4,Transactions!$C$39:$N$42,8,FALSE),0)&gt;I191,VLOOKUP(N$4,Transactions!$C$5:$M$23,5,FALSE),VLOOKUP(N$4,Transactions!$C$5:$M$23,5,FALSE)-IFERROR(VLOOKUP(N$4,Transactions!$C$39:$N$42,5,FALSE),0)))</f>
        <v>0</v>
      </c>
      <c r="P191" s="315">
        <f t="shared" si="230"/>
        <v>0</v>
      </c>
      <c r="Q191" s="88">
        <f>VLOOKUP(P191,'Price Data'!$B$4:$AD$1048576,MATCH(U$4,'Price Data'!$B$2:$AE$2,0),FALSE)</f>
        <v>0</v>
      </c>
      <c r="R191" s="5">
        <f t="shared" si="259"/>
        <v>0</v>
      </c>
      <c r="T191" s="212" t="str">
        <f>IF(R191&gt;0,(R191+SUM(S$11:S191))/Q$6-1,"N/A")</f>
        <v>N/A</v>
      </c>
      <c r="U191" s="344">
        <f>IF(VLOOKUP(U$4,Transactions!$C$5:$M$23,7,FALSE)&gt;P191,0,IF(IFERROR(VLOOKUP(U$4,Transactions!$C$39:$N$42,8,FALSE),0)&gt;P191,VLOOKUP(U$4,Transactions!$C$5:$M$23,5,FALSE),VLOOKUP(U$4,Transactions!$C$5:$M$23,5,FALSE)-IFERROR(VLOOKUP(U$4,Transactions!$C$39:$N$42,5,FALSE),0)))</f>
        <v>0</v>
      </c>
      <c r="W191" s="315">
        <f t="shared" si="231"/>
        <v>0</v>
      </c>
      <c r="X191" s="88">
        <f>VLOOKUP(W191,'Price Data'!$B$4:$AD$1048576,MATCH(AB$4,'Price Data'!$B$2:$AE$2,0),FALSE)</f>
        <v>0</v>
      </c>
      <c r="Y191" s="5">
        <f t="shared" si="260"/>
        <v>0</v>
      </c>
      <c r="Z191" s="79"/>
      <c r="AA191" s="212" t="str">
        <f>IF(Y191&gt;0,(Y191+SUM(Z$11:Z191))/X$6-1,"N/A")</f>
        <v>N/A</v>
      </c>
      <c r="AB191" s="344">
        <f>IF(VLOOKUP(AB$4,Transactions!$C$5:$M$23,7,FALSE)&gt;W191,0,IF(IFERROR(VLOOKUP(AB$4,Transactions!$C$39:$N$42,8,FALSE),0)&gt;W191,VLOOKUP(AB$4,Transactions!$C$5:$M$23,5,FALSE),VLOOKUP(AB$4,Transactions!$C$5:$M$23,5,FALSE)-IFERROR(VLOOKUP(AB$4,Transactions!$C$39:$N$42,5,FALSE),0)))</f>
        <v>0</v>
      </c>
      <c r="AD191" s="315">
        <f t="shared" si="232"/>
        <v>0</v>
      </c>
      <c r="AE191" s="88">
        <f>VLOOKUP(AD191,'Price Data'!$B$4:$AD$1048576,MATCH(AI$4,'Price Data'!$B$2:$AE$2,0),FALSE)</f>
        <v>0</v>
      </c>
      <c r="AF191" s="5">
        <f t="shared" si="261"/>
        <v>0</v>
      </c>
      <c r="AG191" s="79"/>
      <c r="AH191" s="212" t="str">
        <f>IF(AF191&gt;0,(AF191+SUM(AG$11:AG191))/AE$6-1,"N/A")</f>
        <v>N/A</v>
      </c>
      <c r="AI191" s="344">
        <f>IF(VLOOKUP(AI$4,Transactions!$C$5:$M$23,7,FALSE)&gt;AD191,0,IF(IFERROR(VLOOKUP(AI$4,Transactions!$C$39:$N$42,8,FALSE),0)&gt;AD191,VLOOKUP(AI$4,Transactions!$C$5:$M$23,5,FALSE),VLOOKUP(AI$4,Transactions!$C$5:$M$23,5,FALSE)-IFERROR(VLOOKUP(AI$4,Transactions!$C$39:$N$42,5,FALSE),0)))</f>
        <v>0</v>
      </c>
      <c r="AK191" s="315">
        <f t="shared" si="233"/>
        <v>0</v>
      </c>
      <c r="AL191" s="88">
        <f>VLOOKUP(AK191,'Price Data'!$B$4:$AD$1048576,MATCH(AP$4,'Price Data'!$B$2:$AE$2,0),FALSE)</f>
        <v>0</v>
      </c>
      <c r="AM191" s="5">
        <f t="shared" si="262"/>
        <v>0</v>
      </c>
      <c r="AN191" s="79"/>
      <c r="AO191" s="212" t="str">
        <f>IF(AM191&gt;0,(AM191+SUM(AN$11:AN191))/AL$6-1,"N/A")</f>
        <v>N/A</v>
      </c>
      <c r="AP191" s="344">
        <f>IF(VLOOKUP(AP$4,Transactions!$C$5:$M$23,7,FALSE)&gt;AK191,0,IF(IFERROR(VLOOKUP(AP$4,Transactions!$C$39:$N$42,8,FALSE),0)&gt;AK191,VLOOKUP(AP$4,Transactions!$C$5:$M$23,5,FALSE),VLOOKUP(AP$4,Transactions!$C$5:$M$23,5,FALSE)-IFERROR(VLOOKUP(AP$4,Transactions!$C$39:$N$42,5,FALSE),0)))</f>
        <v>0</v>
      </c>
      <c r="AR191" s="315">
        <f t="shared" si="234"/>
        <v>0</v>
      </c>
      <c r="AS191" s="88">
        <f>VLOOKUP(AR191,'Price Data'!$B$4:$AD$1048576,MATCH(AW$4,'Price Data'!$B$2:$AE$2,0),FALSE)</f>
        <v>0</v>
      </c>
      <c r="AT191" s="5">
        <f t="shared" si="263"/>
        <v>0</v>
      </c>
      <c r="AU191" s="79"/>
      <c r="AV191" s="212" t="str">
        <f>IF(AT191&gt;0,(AT191+SUM(AU$11:AU191))/AS$6-1,"N/A")</f>
        <v>N/A</v>
      </c>
      <c r="AW191" s="344">
        <f>IF(VLOOKUP(AW$4,Transactions!$C$5:$M$23,7,FALSE)&gt;AR191,0,IF(IFERROR(VLOOKUP(AW$4,Transactions!$C$39:$N$42,8,FALSE),0)&gt;AR191,VLOOKUP(AW$4,Transactions!$C$5:$M$23,5,FALSE),VLOOKUP(AW$4,Transactions!$C$5:$M$23,5,FALSE)-IFERROR(VLOOKUP(AW$4,Transactions!$C$39:$N$42,5,FALSE),0)))</f>
        <v>0</v>
      </c>
      <c r="AY191" s="315">
        <f t="shared" si="235"/>
        <v>0</v>
      </c>
      <c r="AZ191" s="88">
        <f>VLOOKUP(AY191,'Price Data'!$B$4:$AD$1048576,MATCH(BD$4,'Price Data'!$B$2:$AE$2,0),FALSE)</f>
        <v>0</v>
      </c>
      <c r="BA191" s="5">
        <f t="shared" si="264"/>
        <v>0</v>
      </c>
      <c r="BB191" s="79"/>
      <c r="BC191" s="212" t="str">
        <f>IF(BA191&gt;0,(BA191+SUM(BB$11:BB191))/AZ$6-1,"N/A")</f>
        <v>N/A</v>
      </c>
      <c r="BD191" s="344">
        <f>IF(VLOOKUP(BD$4,Transactions!$C$5:$M$23,7,FALSE)&gt;AY191,0,IF(IFERROR(VLOOKUP(BD$4,Transactions!$C$39:$N$42,8,FALSE),0)&gt;AY191,VLOOKUP(BD$4,Transactions!$C$5:$M$23,5,FALSE),VLOOKUP(BD$4,Transactions!$C$5:$M$23,5,FALSE)-IFERROR(VLOOKUP(BD$4,Transactions!$C$39:$N$42,5,FALSE),0)))</f>
        <v>0</v>
      </c>
      <c r="BF191" s="315">
        <f t="shared" si="236"/>
        <v>0</v>
      </c>
      <c r="BG191" s="88">
        <f>VLOOKUP(BF191,'Price Data'!$B$4:$AD$1048576,MATCH(BK$4,'Price Data'!$B$2:$AE$2,0),FALSE)</f>
        <v>0</v>
      </c>
      <c r="BH191" s="5">
        <f t="shared" si="265"/>
        <v>0</v>
      </c>
      <c r="BI191" s="79"/>
      <c r="BJ191" s="212" t="str">
        <f>IF(BH191&gt;0,(BH191+SUM(BI$11:BI191))/BG$6-1,"N/A")</f>
        <v>N/A</v>
      </c>
      <c r="BK191" s="344">
        <f>IF(VLOOKUP(BK$4,Transactions!$C$5:$M$23,7,FALSE)&gt;BF191,0,IF(IFERROR(VLOOKUP(BK$4,Transactions!$C$39:$N$42,8,FALSE),0)&gt;BF191,VLOOKUP(BK$4,Transactions!$C$5:$M$23,5,FALSE),VLOOKUP(BK$4,Transactions!$C$5:$M$23,5,FALSE)-IFERROR(VLOOKUP(BK$4,Transactions!$C$39:$N$42,5,FALSE),0)))</f>
        <v>0</v>
      </c>
      <c r="BM191" s="315">
        <f t="shared" si="237"/>
        <v>0</v>
      </c>
      <c r="BN191" s="88">
        <f>VLOOKUP(BM191,'Price Data'!$B$4:$AD$1048576,MATCH(BR$4,'Price Data'!$B$2:$AE$2,0),FALSE)</f>
        <v>0</v>
      </c>
      <c r="BO191" s="5">
        <f t="shared" si="266"/>
        <v>0</v>
      </c>
      <c r="BP191" s="79"/>
      <c r="BQ191" s="212" t="str">
        <f>IF(BO191&gt;0,(BO191+SUM(BP$11:BP191))/BN$6-1,"N/A")</f>
        <v>N/A</v>
      </c>
      <c r="BR191" s="344">
        <f>IF(VLOOKUP(BR$4,Transactions!$C$5:$M$23,7,FALSE)&gt;BM191,0,IF(IFERROR(VLOOKUP(BR$4,Transactions!$C$39:$N$42,8,FALSE),0)&gt;BM191,VLOOKUP(BR$4,Transactions!$C$5:$M$23,5,FALSE),VLOOKUP(BR$4,Transactions!$C$5:$M$23,5,FALSE)-IFERROR(VLOOKUP(BR$4,Transactions!$C$39:$N$42,5,FALSE),0)))</f>
        <v>0</v>
      </c>
      <c r="BT191" s="315">
        <f t="shared" si="238"/>
        <v>0</v>
      </c>
      <c r="BU191" s="88">
        <f>VLOOKUP(BT191,'Price Data'!$B$4:$AD$1048576,MATCH(BY$4,'Price Data'!$B$2:$AE$2,0),FALSE)</f>
        <v>0</v>
      </c>
      <c r="BV191" s="5">
        <f t="shared" si="267"/>
        <v>0</v>
      </c>
      <c r="BW191" s="79"/>
      <c r="BX191" s="212" t="str">
        <f>IF(BV191&gt;0,(BV191+SUM(BW$11:BW191))/BU$6-1,"N/A")</f>
        <v>N/A</v>
      </c>
      <c r="BY191" s="344">
        <f>IF(VLOOKUP(BY$4,Transactions!$C$5:$M$23,7,FALSE)&gt;BT191,0,IF(IFERROR(VLOOKUP(BY$4,Transactions!$C$39:$N$42,8,FALSE),0)&gt;BT191,VLOOKUP(BY$4,Transactions!$C$5:$M$23,5,FALSE),VLOOKUP(BY$4,Transactions!$C$5:$M$23,5,FALSE)-IFERROR(VLOOKUP(BY$4,Transactions!$C$39:$N$42,5,FALSE),0)))</f>
        <v>0</v>
      </c>
      <c r="CA191" s="315">
        <f t="shared" si="239"/>
        <v>0</v>
      </c>
      <c r="CB191" s="88">
        <f>VLOOKUP(CA191,'Price Data'!$B$4:$AD$1048576,MATCH(CF$4,'Price Data'!$B$2:$AE$2,0),FALSE)</f>
        <v>0</v>
      </c>
      <c r="CC191" s="5">
        <f t="shared" si="268"/>
        <v>0</v>
      </c>
      <c r="CD191" s="79"/>
      <c r="CE191" s="212" t="str">
        <f>IF(CC191&gt;0,(CC191+SUM(CD$11:CD191))/CB$6-1,"N/A")</f>
        <v>N/A</v>
      </c>
      <c r="CF191" s="344">
        <f>IF(VLOOKUP(CF$4,Transactions!$C$5:$M$23,7,FALSE)&gt;CA191,0,IF(IFERROR(VLOOKUP(CF$4,Transactions!$C$39:$N$42,8,FALSE),0)&gt;CA191,VLOOKUP(CF$4,Transactions!$C$5:$M$23,5,FALSE),VLOOKUP(CF$4,Transactions!$C$5:$M$23,5,FALSE)-IFERROR(VLOOKUP(CF$4,Transactions!$C$39:$N$42,5,FALSE),0)))</f>
        <v>0</v>
      </c>
      <c r="CH191" s="315">
        <f t="shared" si="240"/>
        <v>0</v>
      </c>
      <c r="CI191" s="88">
        <f>VLOOKUP(CH191,'Price Data'!$B$4:$AD$1048576,MATCH(CM$4,'Price Data'!$B$2:$AE$2,0),FALSE)</f>
        <v>0</v>
      </c>
      <c r="CJ191" s="5">
        <f t="shared" si="269"/>
        <v>0</v>
      </c>
      <c r="CK191" s="79"/>
      <c r="CL191" s="212" t="str">
        <f>IF(CJ191&gt;0,(CJ191+SUM(CK$11:CK191))/CI$6-1,"N/A")</f>
        <v>N/A</v>
      </c>
      <c r="CM191" s="344">
        <f>IF(VLOOKUP(CM$4,Transactions!$C$5:$M$23,7,FALSE)&gt;CH191,0,IF(IFERROR(VLOOKUP(CM$4,Transactions!$C$39:$N$42,8,FALSE),0)&gt;CH191,VLOOKUP(CM$4,Transactions!$C$5:$M$23,5,FALSE),VLOOKUP(CM$4,Transactions!$C$5:$M$23,5,FALSE)-IFERROR(VLOOKUP(CM$4,Transactions!$C$39:$N$42,5,FALSE),0)))</f>
        <v>0</v>
      </c>
      <c r="CO191" s="315">
        <f t="shared" si="241"/>
        <v>0</v>
      </c>
      <c r="CP191" s="88">
        <f>VLOOKUP(CO191,'Price Data'!$B$4:$AD$1048576,MATCH(CT$4,'Price Data'!$B$2:$AE$2,0),FALSE)</f>
        <v>0</v>
      </c>
      <c r="CQ191" s="5">
        <f t="shared" si="270"/>
        <v>0</v>
      </c>
      <c r="CR191" s="79"/>
      <c r="CS191" s="212" t="str">
        <f>IF(CQ191&gt;0,(CQ191+SUM(CR$11:CR191))/CP$6-1,"N/A")</f>
        <v>N/A</v>
      </c>
      <c r="CT191" s="344">
        <f>IF(VLOOKUP(CT$4,Transactions!$C$5:$M$23,7,FALSE)&gt;CO191,0,IF(IFERROR(VLOOKUP(CT$4,Transactions!$C$39:$N$42,8,FALSE),0)&gt;CO191,VLOOKUP(CT$4,Transactions!$C$5:$M$23,5,FALSE),VLOOKUP(CT$4,Transactions!$C$5:$M$23,5,FALSE)-IFERROR(VLOOKUP(CT$4,Transactions!$C$39:$N$42,5,FALSE),0)))</f>
        <v>0</v>
      </c>
      <c r="CV191" s="315">
        <f t="shared" si="242"/>
        <v>0</v>
      </c>
      <c r="CW191" s="88">
        <f>VLOOKUP(CV191,'Price Data'!$B$4:$AD$1048576,MATCH(DA$4,'Price Data'!$B$2:$AE$2,0),FALSE)</f>
        <v>0</v>
      </c>
      <c r="CX191" s="5">
        <f t="shared" si="271"/>
        <v>0</v>
      </c>
      <c r="CY191" s="79"/>
      <c r="CZ191" s="212" t="str">
        <f>IF(CX191&gt;0,(CX191+SUM(CY$11:CY191))/CW$6-1,"N/A")</f>
        <v>N/A</v>
      </c>
      <c r="DA191" s="344">
        <f>IF(VLOOKUP(DA$4,Transactions!$C$5:$M$23,7,FALSE)&gt;CV191,0,IF(IFERROR(VLOOKUP(DA$4,Transactions!$C$39:$N$42,8,FALSE),0)&gt;CV191,VLOOKUP(DA$4,Transactions!$C$5:$M$23,5,FALSE),VLOOKUP(DA$4,Transactions!$C$5:$M$23,5,FALSE)-IFERROR(VLOOKUP(DA$4,Transactions!$C$39:$N$42,5,FALSE),0)))</f>
        <v>0</v>
      </c>
      <c r="DC191" s="315">
        <f t="shared" si="243"/>
        <v>0</v>
      </c>
      <c r="DD191" s="88">
        <f>VLOOKUP(DC191,'Price Data'!$B$4:$AD$1048576,MATCH(DH$4,'Price Data'!$B$2:$AE$2,0),FALSE)</f>
        <v>0</v>
      </c>
      <c r="DE191" s="5">
        <f t="shared" si="272"/>
        <v>0</v>
      </c>
      <c r="DF191" s="79"/>
      <c r="DG191" s="212" t="str">
        <f>IF(DE191&gt;0,(DE191+SUM(DF$11:DF191))/DD$6-1,"N/A")</f>
        <v>N/A</v>
      </c>
      <c r="DH191" s="344">
        <f>IF(VLOOKUP(DH$4,Transactions!$C$5:$M$23,7,FALSE)&gt;DC191,0,IF(IFERROR(VLOOKUP(DH$4,Transactions!$C$39:$N$42,8,FALSE),0)&gt;DC191,VLOOKUP(DH$4,Transactions!$C$5:$M$23,5,FALSE),VLOOKUP(DH$4,Transactions!$C$5:$M$23,5,FALSE)-IFERROR(VLOOKUP(DH$4,Transactions!$C$39:$N$42,5,FALSE),0)))</f>
        <v>0</v>
      </c>
      <c r="DJ191" s="315">
        <f t="shared" si="244"/>
        <v>0</v>
      </c>
      <c r="DK191" s="88">
        <f>VLOOKUP(DJ191,'Price Data'!$B$4:$AD$1048576,MATCH(DO$4,'Price Data'!$B$2:$AE$2,0),FALSE)</f>
        <v>0</v>
      </c>
      <c r="DL191" s="5">
        <f t="shared" si="273"/>
        <v>0</v>
      </c>
      <c r="DN191" s="212" t="str">
        <f>IF(DL191&gt;0,(DL191+SUM(DM$11:DM191))/DK$6-1,"N/A")</f>
        <v>N/A</v>
      </c>
      <c r="DO191" s="344">
        <f>IF(VLOOKUP(DO$4,Transactions!$C$5:$M$23,7,FALSE)&gt;DJ191,0,IF(IFERROR(VLOOKUP(DO$4,Transactions!$C$39:$N$42,8,FALSE),0)&gt;DJ191,VLOOKUP(DO$4,Transactions!$C$5:$M$23,5,FALSE),VLOOKUP(DO$4,Transactions!$C$5:$M$23,5,FALSE)-IFERROR(VLOOKUP(DO$4,Transactions!$C$39:$N$42,5,FALSE),0)))</f>
        <v>0</v>
      </c>
      <c r="DQ191" s="315">
        <f t="shared" si="245"/>
        <v>0</v>
      </c>
      <c r="DR191" s="88">
        <f>VLOOKUP(DQ191,'Price Data'!$B$4:$AD$1048576,MATCH(DV$4,'Price Data'!$B$2:$AE$2,0),FALSE)</f>
        <v>0</v>
      </c>
      <c r="DS191" s="5">
        <f t="shared" si="274"/>
        <v>0</v>
      </c>
      <c r="DT191" s="79"/>
      <c r="DU191" s="212" t="str">
        <f>IF(DS191&gt;0,(DS191+SUM(DT$11:DT191))/DR$6-1,"N/A")</f>
        <v>N/A</v>
      </c>
      <c r="DV191" s="344">
        <f>IF(VLOOKUP(DV$4,Transactions!$C$5:$M$23,7,FALSE)&gt;DQ191,0,IF(IFERROR(VLOOKUP(DV$4,Transactions!$C$39:$N$42,8,FALSE),0)&gt;DQ191,VLOOKUP(DV$4,Transactions!$C$5:$M$23,5,FALSE),VLOOKUP(DV$4,Transactions!$C$5:$M$23,5,FALSE)-IFERROR(VLOOKUP(DV$4,Transactions!$C$39:$N$42,5,FALSE),0)))</f>
        <v>0</v>
      </c>
      <c r="DX191" s="315">
        <f t="shared" si="246"/>
        <v>0</v>
      </c>
      <c r="DY191" s="88">
        <f>VLOOKUP(DX191,'Price Data'!$B$4:$AD$1048576,MATCH(EC$4,'Price Data'!$B$2:$AE$2,0),FALSE)</f>
        <v>0</v>
      </c>
      <c r="DZ191" s="5">
        <f t="shared" si="275"/>
        <v>0</v>
      </c>
      <c r="EA191" s="79"/>
      <c r="EB191" s="212" t="str">
        <f>IF(DZ191&gt;0,(DZ191+SUM(EA$11:EA191))/DY$6-1,"N/A")</f>
        <v>N/A</v>
      </c>
      <c r="EC191" s="344">
        <f>IF(VLOOKUP(EC$4,Transactions!$C$5:$M$23,7,FALSE)&gt;DX191,0,IF(IFERROR(VLOOKUP(EC$4,Transactions!$C$39:$N$42,8,FALSE),0)&gt;DX191,VLOOKUP(EC$4,Transactions!$C$5:$M$23,5,FALSE),VLOOKUP(EC$4,Transactions!$C$5:$M$23,5,FALSE)-IFERROR(VLOOKUP(EC$4,Transactions!$C$39:$N$42,5,FALSE),0)))</f>
        <v>0</v>
      </c>
      <c r="EF191" s="315">
        <f t="shared" si="247"/>
        <v>0</v>
      </c>
      <c r="EG191" s="88">
        <f>VLOOKUP(EF191,'Price Data'!$B$4:$AD$1048576,MATCH(EK$4,'Price Data'!$B$2:$AE$2,0),FALSE)</f>
        <v>0</v>
      </c>
      <c r="EH191" s="5">
        <f t="shared" si="276"/>
        <v>0</v>
      </c>
      <c r="EI191" s="79"/>
      <c r="EJ191" s="212" t="str">
        <f>IF(EH191&gt;0,(EH191+SUM(EI$11:EI191))/EG$6-1,"N/A")</f>
        <v>N/A</v>
      </c>
      <c r="EK191" s="344">
        <f>IF(VLOOKUP(EK$4,Transactions!$C$26:$M$34,7,FALSE)&gt;EF191,0,IF(IFERROR(VLOOKUP(EK$4,Transactions!$C$45:$N228,8,FALSE),0)&gt;EF191,VLOOKUP(EK$4,Transactions!$C$26:$M$34,5,FALSE),VLOOKUP(EK$4,Transactions!$C$26:$M$34,5,FALSE)-IFERROR(VLOOKUP(EK$4,Transactions!$C$45:$N$47,5,FALSE),0)))</f>
        <v>0</v>
      </c>
      <c r="EM191" s="315">
        <f t="shared" si="248"/>
        <v>0</v>
      </c>
      <c r="EN191" s="88">
        <f>VLOOKUP(EM191,'Price Data'!$B$4:$AD$1048576,MATCH(ER$4,'Price Data'!$B$2:$AE$2,0),FALSE)</f>
        <v>0</v>
      </c>
      <c r="EO191" s="5">
        <f t="shared" si="277"/>
        <v>0</v>
      </c>
      <c r="EP191" s="79"/>
      <c r="EQ191" s="212" t="str">
        <f>IF(EO191&gt;0,(EO191+SUM(EP$11:EP191))/EN$6-1,"N/A")</f>
        <v>N/A</v>
      </c>
      <c r="ER191" s="344">
        <f>IF(VLOOKUP(ER$4,Transactions!$C$26:$M$34,7,FALSE)&gt;EM191,0,IF(IFERROR(VLOOKUP(ER$4,Transactions!$C$45:$N228,8,FALSE),0)&gt;EM191,VLOOKUP(ER$4,Transactions!$C$26:$M$34,5,FALSE),VLOOKUP(ER$4,Transactions!$C$26:$M$34,5,FALSE)-IFERROR(VLOOKUP(ER$4,Transactions!$C$45:$N$47,5,FALSE),0)))</f>
        <v>0</v>
      </c>
      <c r="ET191" s="315">
        <f t="shared" si="249"/>
        <v>0</v>
      </c>
      <c r="EU191" s="88">
        <f>VLOOKUP(ET191,'Price Data'!$B$4:$AD$1048576,MATCH(EY$4,'Price Data'!$B$2:$AE$2,0),FALSE)</f>
        <v>0</v>
      </c>
      <c r="EV191" s="5">
        <f t="shared" si="278"/>
        <v>0</v>
      </c>
      <c r="EW191" s="79"/>
      <c r="EX191" s="212" t="str">
        <f>IF(EV191&gt;0,(EV191+SUM(EW$11:EW191))/EU$6-1,"N/A")</f>
        <v>N/A</v>
      </c>
      <c r="EY191" s="344">
        <f>IF(VLOOKUP(EY$4,Transactions!$C$26:$M$34,7,FALSE)&gt;ET191,0,IF(IFERROR(VLOOKUP(EY$4,Transactions!$C$45:$N228,8,FALSE),0)&gt;ET191,VLOOKUP(EY$4,Transactions!$C$26:$M$34,5,FALSE),VLOOKUP(EY$4,Transactions!$C$26:$M$34,5,FALSE)-IFERROR(VLOOKUP(EY$4,Transactions!$C$45:$N$47,5,FALSE),0)))</f>
        <v>0</v>
      </c>
      <c r="FA191" s="315">
        <f t="shared" si="250"/>
        <v>0</v>
      </c>
      <c r="FB191" s="88">
        <f>VLOOKUP(FA191,'Price Data'!$B$4:$AD$1048576,MATCH(FF$4,'Price Data'!$B$2:$AE$2,0),FALSE)</f>
        <v>0</v>
      </c>
      <c r="FC191" s="5">
        <f t="shared" si="279"/>
        <v>0</v>
      </c>
      <c r="FD191" s="79"/>
      <c r="FE191" s="212" t="str">
        <f>IF(FC191&gt;0,(FC191+SUM(FD$11:FD191))/FB$6-1,"N/A")</f>
        <v>N/A</v>
      </c>
      <c r="FF191" s="344">
        <f>IF(VLOOKUP(FF$4,Transactions!$C$26:$M$34,7,FALSE)&gt;FA191,0,IF(IFERROR(VLOOKUP(FF$4,Transactions!$C$45:$N228,8,FALSE),0)&gt;FA191,VLOOKUP(FF$4,Transactions!$C$26:$M$34,5,FALSE),VLOOKUP(FF$4,Transactions!$C$26:$M$34,5,FALSE)-IFERROR(VLOOKUP(FF$4,Transactions!$C$45:$N$47,5,FALSE),0)))</f>
        <v>0</v>
      </c>
      <c r="FH191" s="315">
        <f t="shared" si="251"/>
        <v>0</v>
      </c>
      <c r="FI191" s="88">
        <f>VLOOKUP(FH191,'Price Data'!$B$4:$AD$1048576,MATCH(FM$4,'Price Data'!$B$2:$AE$2,0),FALSE)</f>
        <v>0</v>
      </c>
      <c r="FJ191" s="5">
        <f t="shared" si="280"/>
        <v>0</v>
      </c>
      <c r="FK191" s="79"/>
      <c r="FL191" s="212" t="str">
        <f>IF(FJ191&gt;0,(FJ191+SUM(FK$11:FK191))/FI$6-1,"N/A")</f>
        <v>N/A</v>
      </c>
      <c r="FM191" s="344">
        <f>IF(VLOOKUP(FM$4,Transactions!$C$26:$M$34,7,FALSE)&gt;FH191,0,IF(IFERROR(VLOOKUP(FM$4,Transactions!$C$45:$N228,8,FALSE),0)&gt;FH191,VLOOKUP(FM$4,Transactions!$C$26:$M$34,5,FALSE),VLOOKUP(FM$4,Transactions!$C$26:$M$34,5,FALSE)-IFERROR(VLOOKUP(FM$4,Transactions!$C$45:$N$47,5,FALSE),0)))</f>
        <v>0</v>
      </c>
      <c r="FO191" s="315">
        <f t="shared" si="252"/>
        <v>0</v>
      </c>
      <c r="FP191" s="88">
        <f>VLOOKUP(FO191,'Price Data'!$B$4:$AD$1048576,MATCH(FT$4,'Price Data'!$B$2:$AE$2,0),FALSE)</f>
        <v>0</v>
      </c>
      <c r="FQ191" s="5">
        <f t="shared" si="281"/>
        <v>0</v>
      </c>
      <c r="FR191" s="79"/>
      <c r="FS191" s="212" t="str">
        <f>IF(FQ191&gt;0,(FQ191+SUM(FR$11:FR191))/FP$6-1,"N/A")</f>
        <v>N/A</v>
      </c>
      <c r="FT191" s="344">
        <f>IF(VLOOKUP(FT$4,Transactions!$C$26:$M$34,7,FALSE)&gt;FO191,0,IF(IFERROR(VLOOKUP(FT$4,Transactions!$C$45:$N228,8,FALSE),0)&gt;FO191,VLOOKUP(FT$4,Transactions!$C$26:$M$34,5,FALSE),VLOOKUP(FT$4,Transactions!$C$26:$M$34,5,FALSE)-IFERROR(VLOOKUP(FT$4,Transactions!$C$45:$N$47,5,FALSE),0)))</f>
        <v>0</v>
      </c>
      <c r="FV191" s="315">
        <f t="shared" si="253"/>
        <v>0</v>
      </c>
      <c r="FW191" s="88">
        <f>VLOOKUP(FV191,'Price Data'!$B$4:$AD$1048576,MATCH(GA$4,'Price Data'!$B$2:$AE$2,0),FALSE)</f>
        <v>0</v>
      </c>
      <c r="FX191" s="5">
        <f t="shared" si="282"/>
        <v>0</v>
      </c>
      <c r="FY191" s="79"/>
      <c r="FZ191" s="212" t="str">
        <f>IF(FX191&gt;0,(FX191+SUM(FY$11:FY191))/FW$6-1,"N/A")</f>
        <v>N/A</v>
      </c>
      <c r="GA191" s="344">
        <f>IF(VLOOKUP(GA$4,Transactions!$C$26:$M$34,7,FALSE)&gt;FV191,0,IF(IFERROR(VLOOKUP(GA$4,Transactions!$C$45:$N228,8,FALSE),0)&gt;FV191,VLOOKUP(GA$4,Transactions!$C$26:$M$34,5,FALSE),VLOOKUP(GA$4,Transactions!$C$26:$M$34,5,FALSE)-IFERROR(VLOOKUP(GA$4,Transactions!$C$45:$N$47,5,FALSE),0)))</f>
        <v>0</v>
      </c>
      <c r="GD191" s="315">
        <f t="shared" si="254"/>
        <v>0</v>
      </c>
      <c r="GE191" s="88">
        <f>VLOOKUP(GD191,'Price Data'!$B$4:$AD$1048576,MATCH(GI$4,'Price Data'!$B$2:$AE$2,0),FALSE)</f>
        <v>0</v>
      </c>
      <c r="GF191" s="5">
        <f t="shared" si="283"/>
        <v>0</v>
      </c>
      <c r="GH191" s="212" t="str">
        <f>IF(GF191&gt;0,(GF191+SUM(GG$11:GG191))/GE$6-1,"N/A")</f>
        <v>N/A</v>
      </c>
      <c r="GI191" s="374">
        <v>0.5</v>
      </c>
      <c r="GK191" s="315">
        <f t="shared" si="255"/>
        <v>0</v>
      </c>
      <c r="GL191" s="88">
        <f>VLOOKUP(GK191,'Price Data'!$B$4:$AD$1048576,MATCH(GP$4,'Price Data'!$B$2:$AE$2,0),FALSE)</f>
        <v>0</v>
      </c>
      <c r="GM191" s="5">
        <f t="shared" si="226"/>
        <v>0</v>
      </c>
      <c r="GN191" s="79"/>
      <c r="GO191" s="212" t="str">
        <f>IF(GM191&gt;0,(GM191+SUM(GN$11:GN191))/GL$6-1,"N/A")</f>
        <v>N/A</v>
      </c>
      <c r="GP191" s="374">
        <v>0.2</v>
      </c>
      <c r="GR191" s="315">
        <f t="shared" si="256"/>
        <v>0</v>
      </c>
      <c r="GS191" s="88">
        <f>VLOOKUP(GR191,'Price Data'!$B$4:$AD$1048576,MATCH(GW$4,'Price Data'!$B$2:$AE$2,0),FALSE)</f>
        <v>0</v>
      </c>
      <c r="GT191" s="5">
        <f t="shared" si="284"/>
        <v>0</v>
      </c>
      <c r="GV191" s="212" t="str">
        <f>IF(GT191&gt;0,(GT191+SUM(GU$11:GU191))/GS$6-1,"N/A")</f>
        <v>N/A</v>
      </c>
      <c r="GW191" s="374">
        <v>0.3</v>
      </c>
    </row>
    <row r="192" spans="1:205" x14ac:dyDescent="0.25">
      <c r="A192">
        <v>182</v>
      </c>
      <c r="B192" s="315">
        <f>'Price Data'!B186</f>
        <v>0</v>
      </c>
      <c r="C192" s="200">
        <f t="shared" si="257"/>
        <v>0</v>
      </c>
      <c r="D192" s="200">
        <f t="shared" si="227"/>
        <v>0</v>
      </c>
      <c r="E192" s="200">
        <f t="shared" si="258"/>
        <v>0</v>
      </c>
      <c r="F192" s="200">
        <f t="shared" si="228"/>
        <v>0</v>
      </c>
      <c r="I192" s="315">
        <f t="shared" si="229"/>
        <v>0</v>
      </c>
      <c r="J192" s="88">
        <f>VLOOKUP(I192,'Price Data'!$B$4:$AD$1048576,MATCH(N$4,'Price Data'!$B$2:$AE$2,0),FALSE)</f>
        <v>0</v>
      </c>
      <c r="K192" s="5">
        <f t="shared" si="225"/>
        <v>0</v>
      </c>
      <c r="M192" s="212" t="str">
        <f>IF(K192&gt;0,(K192+SUM(L$11:L192))/J$6-1,"N/A")</f>
        <v>N/A</v>
      </c>
      <c r="N192" s="344">
        <f>IF(VLOOKUP(N$4,Transactions!$C$5:$M$23,7,FALSE)&gt;I192,0,IF(IFERROR(VLOOKUP(N$4,Transactions!$C$39:$N$42,8,FALSE),0)&gt;I192,VLOOKUP(N$4,Transactions!$C$5:$M$23,5,FALSE),VLOOKUP(N$4,Transactions!$C$5:$M$23,5,FALSE)-IFERROR(VLOOKUP(N$4,Transactions!$C$39:$N$42,5,FALSE),0)))</f>
        <v>0</v>
      </c>
      <c r="P192" s="315">
        <f t="shared" si="230"/>
        <v>0</v>
      </c>
      <c r="Q192" s="88">
        <f>VLOOKUP(P192,'Price Data'!$B$4:$AD$1048576,MATCH(U$4,'Price Data'!$B$2:$AE$2,0),FALSE)</f>
        <v>0</v>
      </c>
      <c r="R192" s="5">
        <f t="shared" si="259"/>
        <v>0</v>
      </c>
      <c r="T192" s="212" t="str">
        <f>IF(R192&gt;0,(R192+SUM(S$11:S192))/Q$6-1,"N/A")</f>
        <v>N/A</v>
      </c>
      <c r="U192" s="344">
        <f>IF(VLOOKUP(U$4,Transactions!$C$5:$M$23,7,FALSE)&gt;P192,0,IF(IFERROR(VLOOKUP(U$4,Transactions!$C$39:$N$42,8,FALSE),0)&gt;P192,VLOOKUP(U$4,Transactions!$C$5:$M$23,5,FALSE),VLOOKUP(U$4,Transactions!$C$5:$M$23,5,FALSE)-IFERROR(VLOOKUP(U$4,Transactions!$C$39:$N$42,5,FALSE),0)))</f>
        <v>0</v>
      </c>
      <c r="W192" s="315">
        <f t="shared" si="231"/>
        <v>0</v>
      </c>
      <c r="X192" s="88">
        <f>VLOOKUP(W192,'Price Data'!$B$4:$AD$1048576,MATCH(AB$4,'Price Data'!$B$2:$AE$2,0),FALSE)</f>
        <v>0</v>
      </c>
      <c r="Y192" s="5">
        <f t="shared" si="260"/>
        <v>0</v>
      </c>
      <c r="Z192" s="79"/>
      <c r="AA192" s="212" t="str">
        <f>IF(Y192&gt;0,(Y192+SUM(Z$11:Z192))/X$6-1,"N/A")</f>
        <v>N/A</v>
      </c>
      <c r="AB192" s="344">
        <f>IF(VLOOKUP(AB$4,Transactions!$C$5:$M$23,7,FALSE)&gt;W192,0,IF(IFERROR(VLOOKUP(AB$4,Transactions!$C$39:$N$42,8,FALSE),0)&gt;W192,VLOOKUP(AB$4,Transactions!$C$5:$M$23,5,FALSE),VLOOKUP(AB$4,Transactions!$C$5:$M$23,5,FALSE)-IFERROR(VLOOKUP(AB$4,Transactions!$C$39:$N$42,5,FALSE),0)))</f>
        <v>0</v>
      </c>
      <c r="AD192" s="315">
        <f t="shared" si="232"/>
        <v>0</v>
      </c>
      <c r="AE192" s="88">
        <f>VLOOKUP(AD192,'Price Data'!$B$4:$AD$1048576,MATCH(AI$4,'Price Data'!$B$2:$AE$2,0),FALSE)</f>
        <v>0</v>
      </c>
      <c r="AF192" s="5">
        <f t="shared" si="261"/>
        <v>0</v>
      </c>
      <c r="AG192" s="79"/>
      <c r="AH192" s="212" t="str">
        <f>IF(AF192&gt;0,(AF192+SUM(AG$11:AG192))/AE$6-1,"N/A")</f>
        <v>N/A</v>
      </c>
      <c r="AI192" s="344">
        <f>IF(VLOOKUP(AI$4,Transactions!$C$5:$M$23,7,FALSE)&gt;AD192,0,IF(IFERROR(VLOOKUP(AI$4,Transactions!$C$39:$N$42,8,FALSE),0)&gt;AD192,VLOOKUP(AI$4,Transactions!$C$5:$M$23,5,FALSE),VLOOKUP(AI$4,Transactions!$C$5:$M$23,5,FALSE)-IFERROR(VLOOKUP(AI$4,Transactions!$C$39:$N$42,5,FALSE),0)))</f>
        <v>0</v>
      </c>
      <c r="AK192" s="315">
        <f t="shared" si="233"/>
        <v>0</v>
      </c>
      <c r="AL192" s="88">
        <f>VLOOKUP(AK192,'Price Data'!$B$4:$AD$1048576,MATCH(AP$4,'Price Data'!$B$2:$AE$2,0),FALSE)</f>
        <v>0</v>
      </c>
      <c r="AM192" s="5">
        <f t="shared" si="262"/>
        <v>0</v>
      </c>
      <c r="AN192" s="79"/>
      <c r="AO192" s="212" t="str">
        <f>IF(AM192&gt;0,(AM192+SUM(AN$11:AN192))/AL$6-1,"N/A")</f>
        <v>N/A</v>
      </c>
      <c r="AP192" s="344">
        <f>IF(VLOOKUP(AP$4,Transactions!$C$5:$M$23,7,FALSE)&gt;AK192,0,IF(IFERROR(VLOOKUP(AP$4,Transactions!$C$39:$N$42,8,FALSE),0)&gt;AK192,VLOOKUP(AP$4,Transactions!$C$5:$M$23,5,FALSE),VLOOKUP(AP$4,Transactions!$C$5:$M$23,5,FALSE)-IFERROR(VLOOKUP(AP$4,Transactions!$C$39:$N$42,5,FALSE),0)))</f>
        <v>0</v>
      </c>
      <c r="AR192" s="315">
        <f t="shared" si="234"/>
        <v>0</v>
      </c>
      <c r="AS192" s="88">
        <f>VLOOKUP(AR192,'Price Data'!$B$4:$AD$1048576,MATCH(AW$4,'Price Data'!$B$2:$AE$2,0),FALSE)</f>
        <v>0</v>
      </c>
      <c r="AT192" s="5">
        <f t="shared" si="263"/>
        <v>0</v>
      </c>
      <c r="AU192" s="79"/>
      <c r="AV192" s="212" t="str">
        <f>IF(AT192&gt;0,(AT192+SUM(AU$11:AU192))/AS$6-1,"N/A")</f>
        <v>N/A</v>
      </c>
      <c r="AW192" s="344">
        <f>IF(VLOOKUP(AW$4,Transactions!$C$5:$M$23,7,FALSE)&gt;AR192,0,IF(IFERROR(VLOOKUP(AW$4,Transactions!$C$39:$N$42,8,FALSE),0)&gt;AR192,VLOOKUP(AW$4,Transactions!$C$5:$M$23,5,FALSE),VLOOKUP(AW$4,Transactions!$C$5:$M$23,5,FALSE)-IFERROR(VLOOKUP(AW$4,Transactions!$C$39:$N$42,5,FALSE),0)))</f>
        <v>0</v>
      </c>
      <c r="AY192" s="315">
        <f t="shared" si="235"/>
        <v>0</v>
      </c>
      <c r="AZ192" s="88">
        <f>VLOOKUP(AY192,'Price Data'!$B$4:$AD$1048576,MATCH(BD$4,'Price Data'!$B$2:$AE$2,0),FALSE)</f>
        <v>0</v>
      </c>
      <c r="BA192" s="5">
        <f t="shared" si="264"/>
        <v>0</v>
      </c>
      <c r="BB192" s="79"/>
      <c r="BC192" s="212" t="str">
        <f>IF(BA192&gt;0,(BA192+SUM(BB$11:BB192))/AZ$6-1,"N/A")</f>
        <v>N/A</v>
      </c>
      <c r="BD192" s="344">
        <f>IF(VLOOKUP(BD$4,Transactions!$C$5:$M$23,7,FALSE)&gt;AY192,0,IF(IFERROR(VLOOKUP(BD$4,Transactions!$C$39:$N$42,8,FALSE),0)&gt;AY192,VLOOKUP(BD$4,Transactions!$C$5:$M$23,5,FALSE),VLOOKUP(BD$4,Transactions!$C$5:$M$23,5,FALSE)-IFERROR(VLOOKUP(BD$4,Transactions!$C$39:$N$42,5,FALSE),0)))</f>
        <v>0</v>
      </c>
      <c r="BF192" s="315">
        <f t="shared" si="236"/>
        <v>0</v>
      </c>
      <c r="BG192" s="88">
        <f>VLOOKUP(BF192,'Price Data'!$B$4:$AD$1048576,MATCH(BK$4,'Price Data'!$B$2:$AE$2,0),FALSE)</f>
        <v>0</v>
      </c>
      <c r="BH192" s="5">
        <f t="shared" si="265"/>
        <v>0</v>
      </c>
      <c r="BI192" s="79"/>
      <c r="BJ192" s="212" t="str">
        <f>IF(BH192&gt;0,(BH192+SUM(BI$11:BI192))/BG$6-1,"N/A")</f>
        <v>N/A</v>
      </c>
      <c r="BK192" s="344">
        <f>IF(VLOOKUP(BK$4,Transactions!$C$5:$M$23,7,FALSE)&gt;BF192,0,IF(IFERROR(VLOOKUP(BK$4,Transactions!$C$39:$N$42,8,FALSE),0)&gt;BF192,VLOOKUP(BK$4,Transactions!$C$5:$M$23,5,FALSE),VLOOKUP(BK$4,Transactions!$C$5:$M$23,5,FALSE)-IFERROR(VLOOKUP(BK$4,Transactions!$C$39:$N$42,5,FALSE),0)))</f>
        <v>0</v>
      </c>
      <c r="BM192" s="315">
        <f t="shared" si="237"/>
        <v>0</v>
      </c>
      <c r="BN192" s="88">
        <f>VLOOKUP(BM192,'Price Data'!$B$4:$AD$1048576,MATCH(BR$4,'Price Data'!$B$2:$AE$2,0),FALSE)</f>
        <v>0</v>
      </c>
      <c r="BO192" s="5">
        <f t="shared" si="266"/>
        <v>0</v>
      </c>
      <c r="BP192" s="79"/>
      <c r="BQ192" s="212" t="str">
        <f>IF(BO192&gt;0,(BO192+SUM(BP$11:BP192))/BN$6-1,"N/A")</f>
        <v>N/A</v>
      </c>
      <c r="BR192" s="344">
        <f>IF(VLOOKUP(BR$4,Transactions!$C$5:$M$23,7,FALSE)&gt;BM192,0,IF(IFERROR(VLOOKUP(BR$4,Transactions!$C$39:$N$42,8,FALSE),0)&gt;BM192,VLOOKUP(BR$4,Transactions!$C$5:$M$23,5,FALSE),VLOOKUP(BR$4,Transactions!$C$5:$M$23,5,FALSE)-IFERROR(VLOOKUP(BR$4,Transactions!$C$39:$N$42,5,FALSE),0)))</f>
        <v>0</v>
      </c>
      <c r="BT192" s="315">
        <f t="shared" si="238"/>
        <v>0</v>
      </c>
      <c r="BU192" s="88">
        <f>VLOOKUP(BT192,'Price Data'!$B$4:$AD$1048576,MATCH(BY$4,'Price Data'!$B$2:$AE$2,0),FALSE)</f>
        <v>0</v>
      </c>
      <c r="BV192" s="5">
        <f t="shared" si="267"/>
        <v>0</v>
      </c>
      <c r="BW192" s="79"/>
      <c r="BX192" s="212" t="str">
        <f>IF(BV192&gt;0,(BV192+SUM(BW$11:BW192))/BU$6-1,"N/A")</f>
        <v>N/A</v>
      </c>
      <c r="BY192" s="344">
        <f>IF(VLOOKUP(BY$4,Transactions!$C$5:$M$23,7,FALSE)&gt;BT192,0,IF(IFERROR(VLOOKUP(BY$4,Transactions!$C$39:$N$42,8,FALSE),0)&gt;BT192,VLOOKUP(BY$4,Transactions!$C$5:$M$23,5,FALSE),VLOOKUP(BY$4,Transactions!$C$5:$M$23,5,FALSE)-IFERROR(VLOOKUP(BY$4,Transactions!$C$39:$N$42,5,FALSE),0)))</f>
        <v>0</v>
      </c>
      <c r="CA192" s="315">
        <f t="shared" si="239"/>
        <v>0</v>
      </c>
      <c r="CB192" s="88">
        <f>VLOOKUP(CA192,'Price Data'!$B$4:$AD$1048576,MATCH(CF$4,'Price Data'!$B$2:$AE$2,0),FALSE)</f>
        <v>0</v>
      </c>
      <c r="CC192" s="5">
        <f t="shared" si="268"/>
        <v>0</v>
      </c>
      <c r="CD192" s="79"/>
      <c r="CE192" s="212" t="str">
        <f>IF(CC192&gt;0,(CC192+SUM(CD$11:CD192))/CB$6-1,"N/A")</f>
        <v>N/A</v>
      </c>
      <c r="CF192" s="344">
        <f>IF(VLOOKUP(CF$4,Transactions!$C$5:$M$23,7,FALSE)&gt;CA192,0,IF(IFERROR(VLOOKUP(CF$4,Transactions!$C$39:$N$42,8,FALSE),0)&gt;CA192,VLOOKUP(CF$4,Transactions!$C$5:$M$23,5,FALSE),VLOOKUP(CF$4,Transactions!$C$5:$M$23,5,FALSE)-IFERROR(VLOOKUP(CF$4,Transactions!$C$39:$N$42,5,FALSE),0)))</f>
        <v>0</v>
      </c>
      <c r="CH192" s="315">
        <f t="shared" si="240"/>
        <v>0</v>
      </c>
      <c r="CI192" s="88">
        <f>VLOOKUP(CH192,'Price Data'!$B$4:$AD$1048576,MATCH(CM$4,'Price Data'!$B$2:$AE$2,0),FALSE)</f>
        <v>0</v>
      </c>
      <c r="CJ192" s="5">
        <f t="shared" si="269"/>
        <v>0</v>
      </c>
      <c r="CK192" s="79"/>
      <c r="CL192" s="212" t="str">
        <f>IF(CJ192&gt;0,(CJ192+SUM(CK$11:CK192))/CI$6-1,"N/A")</f>
        <v>N/A</v>
      </c>
      <c r="CM192" s="344">
        <f>IF(VLOOKUP(CM$4,Transactions!$C$5:$M$23,7,FALSE)&gt;CH192,0,IF(IFERROR(VLOOKUP(CM$4,Transactions!$C$39:$N$42,8,FALSE),0)&gt;CH192,VLOOKUP(CM$4,Transactions!$C$5:$M$23,5,FALSE),VLOOKUP(CM$4,Transactions!$C$5:$M$23,5,FALSE)-IFERROR(VLOOKUP(CM$4,Transactions!$C$39:$N$42,5,FALSE),0)))</f>
        <v>0</v>
      </c>
      <c r="CO192" s="315">
        <f t="shared" si="241"/>
        <v>0</v>
      </c>
      <c r="CP192" s="88">
        <f>VLOOKUP(CO192,'Price Data'!$B$4:$AD$1048576,MATCH(CT$4,'Price Data'!$B$2:$AE$2,0),FALSE)</f>
        <v>0</v>
      </c>
      <c r="CQ192" s="5">
        <f t="shared" si="270"/>
        <v>0</v>
      </c>
      <c r="CR192" s="79"/>
      <c r="CS192" s="212" t="str">
        <f>IF(CQ192&gt;0,(CQ192+SUM(CR$11:CR192))/CP$6-1,"N/A")</f>
        <v>N/A</v>
      </c>
      <c r="CT192" s="344">
        <f>IF(VLOOKUP(CT$4,Transactions!$C$5:$M$23,7,FALSE)&gt;CO192,0,IF(IFERROR(VLOOKUP(CT$4,Transactions!$C$39:$N$42,8,FALSE),0)&gt;CO192,VLOOKUP(CT$4,Transactions!$C$5:$M$23,5,FALSE),VLOOKUP(CT$4,Transactions!$C$5:$M$23,5,FALSE)-IFERROR(VLOOKUP(CT$4,Transactions!$C$39:$N$42,5,FALSE),0)))</f>
        <v>0</v>
      </c>
      <c r="CV192" s="315">
        <f t="shared" si="242"/>
        <v>0</v>
      </c>
      <c r="CW192" s="88">
        <f>VLOOKUP(CV192,'Price Data'!$B$4:$AD$1048576,MATCH(DA$4,'Price Data'!$B$2:$AE$2,0),FALSE)</f>
        <v>0</v>
      </c>
      <c r="CX192" s="5">
        <f t="shared" si="271"/>
        <v>0</v>
      </c>
      <c r="CY192" s="79"/>
      <c r="CZ192" s="212" t="str">
        <f>IF(CX192&gt;0,(CX192+SUM(CY$11:CY192))/CW$6-1,"N/A")</f>
        <v>N/A</v>
      </c>
      <c r="DA192" s="344">
        <f>IF(VLOOKUP(DA$4,Transactions!$C$5:$M$23,7,FALSE)&gt;CV192,0,IF(IFERROR(VLOOKUP(DA$4,Transactions!$C$39:$N$42,8,FALSE),0)&gt;CV192,VLOOKUP(DA$4,Transactions!$C$5:$M$23,5,FALSE),VLOOKUP(DA$4,Transactions!$C$5:$M$23,5,FALSE)-IFERROR(VLOOKUP(DA$4,Transactions!$C$39:$N$42,5,FALSE),0)))</f>
        <v>0</v>
      </c>
      <c r="DC192" s="315">
        <f t="shared" si="243"/>
        <v>0</v>
      </c>
      <c r="DD192" s="88">
        <f>VLOOKUP(DC192,'Price Data'!$B$4:$AD$1048576,MATCH(DH$4,'Price Data'!$B$2:$AE$2,0),FALSE)</f>
        <v>0</v>
      </c>
      <c r="DE192" s="5">
        <f t="shared" si="272"/>
        <v>0</v>
      </c>
      <c r="DF192" s="79"/>
      <c r="DG192" s="212" t="str">
        <f>IF(DE192&gt;0,(DE192+SUM(DF$11:DF192))/DD$6-1,"N/A")</f>
        <v>N/A</v>
      </c>
      <c r="DH192" s="344">
        <f>IF(VLOOKUP(DH$4,Transactions!$C$5:$M$23,7,FALSE)&gt;DC192,0,IF(IFERROR(VLOOKUP(DH$4,Transactions!$C$39:$N$42,8,FALSE),0)&gt;DC192,VLOOKUP(DH$4,Transactions!$C$5:$M$23,5,FALSE),VLOOKUP(DH$4,Transactions!$C$5:$M$23,5,FALSE)-IFERROR(VLOOKUP(DH$4,Transactions!$C$39:$N$42,5,FALSE),0)))</f>
        <v>0</v>
      </c>
      <c r="DJ192" s="315">
        <f t="shared" si="244"/>
        <v>0</v>
      </c>
      <c r="DK192" s="88">
        <f>VLOOKUP(DJ192,'Price Data'!$B$4:$AD$1048576,MATCH(DO$4,'Price Data'!$B$2:$AE$2,0),FALSE)</f>
        <v>0</v>
      </c>
      <c r="DL192" s="5">
        <f t="shared" si="273"/>
        <v>0</v>
      </c>
      <c r="DN192" s="212" t="str">
        <f>IF(DL192&gt;0,(DL192+SUM(DM$11:DM192))/DK$6-1,"N/A")</f>
        <v>N/A</v>
      </c>
      <c r="DO192" s="344">
        <f>IF(VLOOKUP(DO$4,Transactions!$C$5:$M$23,7,FALSE)&gt;DJ192,0,IF(IFERROR(VLOOKUP(DO$4,Transactions!$C$39:$N$42,8,FALSE),0)&gt;DJ192,VLOOKUP(DO$4,Transactions!$C$5:$M$23,5,FALSE),VLOOKUP(DO$4,Transactions!$C$5:$M$23,5,FALSE)-IFERROR(VLOOKUP(DO$4,Transactions!$C$39:$N$42,5,FALSE),0)))</f>
        <v>0</v>
      </c>
      <c r="DQ192" s="315">
        <f t="shared" si="245"/>
        <v>0</v>
      </c>
      <c r="DR192" s="88">
        <f>VLOOKUP(DQ192,'Price Data'!$B$4:$AD$1048576,MATCH(DV$4,'Price Data'!$B$2:$AE$2,0),FALSE)</f>
        <v>0</v>
      </c>
      <c r="DS192" s="5">
        <f t="shared" si="274"/>
        <v>0</v>
      </c>
      <c r="DT192" s="79"/>
      <c r="DU192" s="212" t="str">
        <f>IF(DS192&gt;0,(DS192+SUM(DT$11:DT192))/DR$6-1,"N/A")</f>
        <v>N/A</v>
      </c>
      <c r="DV192" s="344">
        <f>IF(VLOOKUP(DV$4,Transactions!$C$5:$M$23,7,FALSE)&gt;DQ192,0,IF(IFERROR(VLOOKUP(DV$4,Transactions!$C$39:$N$42,8,FALSE),0)&gt;DQ192,VLOOKUP(DV$4,Transactions!$C$5:$M$23,5,FALSE),VLOOKUP(DV$4,Transactions!$C$5:$M$23,5,FALSE)-IFERROR(VLOOKUP(DV$4,Transactions!$C$39:$N$42,5,FALSE),0)))</f>
        <v>0</v>
      </c>
      <c r="DX192" s="315">
        <f t="shared" si="246"/>
        <v>0</v>
      </c>
      <c r="DY192" s="88">
        <f>VLOOKUP(DX192,'Price Data'!$B$4:$AD$1048576,MATCH(EC$4,'Price Data'!$B$2:$AE$2,0),FALSE)</f>
        <v>0</v>
      </c>
      <c r="DZ192" s="5">
        <f t="shared" si="275"/>
        <v>0</v>
      </c>
      <c r="EA192" s="79"/>
      <c r="EB192" s="212" t="str">
        <f>IF(DZ192&gt;0,(DZ192+SUM(EA$11:EA192))/DY$6-1,"N/A")</f>
        <v>N/A</v>
      </c>
      <c r="EC192" s="344">
        <f>IF(VLOOKUP(EC$4,Transactions!$C$5:$M$23,7,FALSE)&gt;DX192,0,IF(IFERROR(VLOOKUP(EC$4,Transactions!$C$39:$N$42,8,FALSE),0)&gt;DX192,VLOOKUP(EC$4,Transactions!$C$5:$M$23,5,FALSE),VLOOKUP(EC$4,Transactions!$C$5:$M$23,5,FALSE)-IFERROR(VLOOKUP(EC$4,Transactions!$C$39:$N$42,5,FALSE),0)))</f>
        <v>0</v>
      </c>
      <c r="EF192" s="315">
        <f t="shared" si="247"/>
        <v>0</v>
      </c>
      <c r="EG192" s="88">
        <f>VLOOKUP(EF192,'Price Data'!$B$4:$AD$1048576,MATCH(EK$4,'Price Data'!$B$2:$AE$2,0),FALSE)</f>
        <v>0</v>
      </c>
      <c r="EH192" s="5">
        <f t="shared" si="276"/>
        <v>0</v>
      </c>
      <c r="EI192" s="79"/>
      <c r="EJ192" s="212" t="str">
        <f>IF(EH192&gt;0,(EH192+SUM(EI$11:EI192))/EG$6-1,"N/A")</f>
        <v>N/A</v>
      </c>
      <c r="EK192" s="344">
        <f>IF(VLOOKUP(EK$4,Transactions!$C$26:$M$34,7,FALSE)&gt;EF192,0,IF(IFERROR(VLOOKUP(EK$4,Transactions!$C$45:$N229,8,FALSE),0)&gt;EF192,VLOOKUP(EK$4,Transactions!$C$26:$M$34,5,FALSE),VLOOKUP(EK$4,Transactions!$C$26:$M$34,5,FALSE)-IFERROR(VLOOKUP(EK$4,Transactions!$C$45:$N$47,5,FALSE),0)))</f>
        <v>0</v>
      </c>
      <c r="EM192" s="315">
        <f t="shared" si="248"/>
        <v>0</v>
      </c>
      <c r="EN192" s="88">
        <f>VLOOKUP(EM192,'Price Data'!$B$4:$AD$1048576,MATCH(ER$4,'Price Data'!$B$2:$AE$2,0),FALSE)</f>
        <v>0</v>
      </c>
      <c r="EO192" s="5">
        <f t="shared" si="277"/>
        <v>0</v>
      </c>
      <c r="EP192" s="79"/>
      <c r="EQ192" s="212" t="str">
        <f>IF(EO192&gt;0,(EO192+SUM(EP$11:EP192))/EN$6-1,"N/A")</f>
        <v>N/A</v>
      </c>
      <c r="ER192" s="344">
        <f>IF(VLOOKUP(ER$4,Transactions!$C$26:$M$34,7,FALSE)&gt;EM192,0,IF(IFERROR(VLOOKUP(ER$4,Transactions!$C$45:$N229,8,FALSE),0)&gt;EM192,VLOOKUP(ER$4,Transactions!$C$26:$M$34,5,FALSE),VLOOKUP(ER$4,Transactions!$C$26:$M$34,5,FALSE)-IFERROR(VLOOKUP(ER$4,Transactions!$C$45:$N$47,5,FALSE),0)))</f>
        <v>0</v>
      </c>
      <c r="ET192" s="315">
        <f t="shared" si="249"/>
        <v>0</v>
      </c>
      <c r="EU192" s="88">
        <f>VLOOKUP(ET192,'Price Data'!$B$4:$AD$1048576,MATCH(EY$4,'Price Data'!$B$2:$AE$2,0),FALSE)</f>
        <v>0</v>
      </c>
      <c r="EV192" s="5">
        <f t="shared" si="278"/>
        <v>0</v>
      </c>
      <c r="EW192" s="79"/>
      <c r="EX192" s="212" t="str">
        <f>IF(EV192&gt;0,(EV192+SUM(EW$11:EW192))/EU$6-1,"N/A")</f>
        <v>N/A</v>
      </c>
      <c r="EY192" s="344">
        <f>IF(VLOOKUP(EY$4,Transactions!$C$26:$M$34,7,FALSE)&gt;ET192,0,IF(IFERROR(VLOOKUP(EY$4,Transactions!$C$45:$N229,8,FALSE),0)&gt;ET192,VLOOKUP(EY$4,Transactions!$C$26:$M$34,5,FALSE),VLOOKUP(EY$4,Transactions!$C$26:$M$34,5,FALSE)-IFERROR(VLOOKUP(EY$4,Transactions!$C$45:$N$47,5,FALSE),0)))</f>
        <v>0</v>
      </c>
      <c r="FA192" s="315">
        <f t="shared" si="250"/>
        <v>0</v>
      </c>
      <c r="FB192" s="88">
        <f>VLOOKUP(FA192,'Price Data'!$B$4:$AD$1048576,MATCH(FF$4,'Price Data'!$B$2:$AE$2,0),FALSE)</f>
        <v>0</v>
      </c>
      <c r="FC192" s="5">
        <f t="shared" si="279"/>
        <v>0</v>
      </c>
      <c r="FD192" s="79"/>
      <c r="FE192" s="212" t="str">
        <f>IF(FC192&gt;0,(FC192+SUM(FD$11:FD192))/FB$6-1,"N/A")</f>
        <v>N/A</v>
      </c>
      <c r="FF192" s="344">
        <f>IF(VLOOKUP(FF$4,Transactions!$C$26:$M$34,7,FALSE)&gt;FA192,0,IF(IFERROR(VLOOKUP(FF$4,Transactions!$C$45:$N229,8,FALSE),0)&gt;FA192,VLOOKUP(FF$4,Transactions!$C$26:$M$34,5,FALSE),VLOOKUP(FF$4,Transactions!$C$26:$M$34,5,FALSE)-IFERROR(VLOOKUP(FF$4,Transactions!$C$45:$N$47,5,FALSE),0)))</f>
        <v>0</v>
      </c>
      <c r="FH192" s="315">
        <f t="shared" si="251"/>
        <v>0</v>
      </c>
      <c r="FI192" s="88">
        <f>VLOOKUP(FH192,'Price Data'!$B$4:$AD$1048576,MATCH(FM$4,'Price Data'!$B$2:$AE$2,0),FALSE)</f>
        <v>0</v>
      </c>
      <c r="FJ192" s="5">
        <f t="shared" si="280"/>
        <v>0</v>
      </c>
      <c r="FK192" s="79"/>
      <c r="FL192" s="212" t="str">
        <f>IF(FJ192&gt;0,(FJ192+SUM(FK$11:FK192))/FI$6-1,"N/A")</f>
        <v>N/A</v>
      </c>
      <c r="FM192" s="344">
        <f>IF(VLOOKUP(FM$4,Transactions!$C$26:$M$34,7,FALSE)&gt;FH192,0,IF(IFERROR(VLOOKUP(FM$4,Transactions!$C$45:$N229,8,FALSE),0)&gt;FH192,VLOOKUP(FM$4,Transactions!$C$26:$M$34,5,FALSE),VLOOKUP(FM$4,Transactions!$C$26:$M$34,5,FALSE)-IFERROR(VLOOKUP(FM$4,Transactions!$C$45:$N$47,5,FALSE),0)))</f>
        <v>0</v>
      </c>
      <c r="FO192" s="315">
        <f t="shared" si="252"/>
        <v>0</v>
      </c>
      <c r="FP192" s="88">
        <f>VLOOKUP(FO192,'Price Data'!$B$4:$AD$1048576,MATCH(FT$4,'Price Data'!$B$2:$AE$2,0),FALSE)</f>
        <v>0</v>
      </c>
      <c r="FQ192" s="5">
        <f t="shared" si="281"/>
        <v>0</v>
      </c>
      <c r="FR192" s="79"/>
      <c r="FS192" s="212" t="str">
        <f>IF(FQ192&gt;0,(FQ192+SUM(FR$11:FR192))/FP$6-1,"N/A")</f>
        <v>N/A</v>
      </c>
      <c r="FT192" s="344">
        <f>IF(VLOOKUP(FT$4,Transactions!$C$26:$M$34,7,FALSE)&gt;FO192,0,IF(IFERROR(VLOOKUP(FT$4,Transactions!$C$45:$N229,8,FALSE),0)&gt;FO192,VLOOKUP(FT$4,Transactions!$C$26:$M$34,5,FALSE),VLOOKUP(FT$4,Transactions!$C$26:$M$34,5,FALSE)-IFERROR(VLOOKUP(FT$4,Transactions!$C$45:$N$47,5,FALSE),0)))</f>
        <v>0</v>
      </c>
      <c r="FV192" s="315">
        <f t="shared" si="253"/>
        <v>0</v>
      </c>
      <c r="FW192" s="88">
        <f>VLOOKUP(FV192,'Price Data'!$B$4:$AD$1048576,MATCH(GA$4,'Price Data'!$B$2:$AE$2,0),FALSE)</f>
        <v>0</v>
      </c>
      <c r="FX192" s="5">
        <f t="shared" si="282"/>
        <v>0</v>
      </c>
      <c r="FY192" s="79"/>
      <c r="FZ192" s="212" t="str">
        <f>IF(FX192&gt;0,(FX192+SUM(FY$11:FY192))/FW$6-1,"N/A")</f>
        <v>N/A</v>
      </c>
      <c r="GA192" s="344">
        <f>IF(VLOOKUP(GA$4,Transactions!$C$26:$M$34,7,FALSE)&gt;FV192,0,IF(IFERROR(VLOOKUP(GA$4,Transactions!$C$45:$N229,8,FALSE),0)&gt;FV192,VLOOKUP(GA$4,Transactions!$C$26:$M$34,5,FALSE),VLOOKUP(GA$4,Transactions!$C$26:$M$34,5,FALSE)-IFERROR(VLOOKUP(GA$4,Transactions!$C$45:$N$47,5,FALSE),0)))</f>
        <v>0</v>
      </c>
      <c r="GD192" s="315">
        <f t="shared" si="254"/>
        <v>0</v>
      </c>
      <c r="GE192" s="88">
        <f>VLOOKUP(GD192,'Price Data'!$B$4:$AD$1048576,MATCH(GI$4,'Price Data'!$B$2:$AE$2,0),FALSE)</f>
        <v>0</v>
      </c>
      <c r="GF192" s="5">
        <f t="shared" si="283"/>
        <v>0</v>
      </c>
      <c r="GH192" s="212" t="str">
        <f>IF(GF192&gt;0,(GF192+SUM(GG$11:GG192))/GE$6-1,"N/A")</f>
        <v>N/A</v>
      </c>
      <c r="GI192" s="374">
        <v>0.5</v>
      </c>
      <c r="GK192" s="315">
        <f t="shared" si="255"/>
        <v>0</v>
      </c>
      <c r="GL192" s="88">
        <f>VLOOKUP(GK192,'Price Data'!$B$4:$AD$1048576,MATCH(GP$4,'Price Data'!$B$2:$AE$2,0),FALSE)</f>
        <v>0</v>
      </c>
      <c r="GM192" s="5">
        <f t="shared" si="226"/>
        <v>0</v>
      </c>
      <c r="GN192" s="79"/>
      <c r="GO192" s="212" t="str">
        <f>IF(GM192&gt;0,(GM192+SUM(GN$11:GN192))/GL$6-1,"N/A")</f>
        <v>N/A</v>
      </c>
      <c r="GP192" s="374">
        <v>0.2</v>
      </c>
      <c r="GR192" s="315">
        <f t="shared" si="256"/>
        <v>0</v>
      </c>
      <c r="GS192" s="88">
        <f>VLOOKUP(GR192,'Price Data'!$B$4:$AD$1048576,MATCH(GW$4,'Price Data'!$B$2:$AE$2,0),FALSE)</f>
        <v>0</v>
      </c>
      <c r="GT192" s="5">
        <f t="shared" si="284"/>
        <v>0</v>
      </c>
      <c r="GV192" s="212" t="str">
        <f>IF(GT192&gt;0,(GT192+SUM(GU$11:GU192))/GS$6-1,"N/A")</f>
        <v>N/A</v>
      </c>
      <c r="GW192" s="374">
        <v>0.3</v>
      </c>
    </row>
    <row r="193" spans="1:205" x14ac:dyDescent="0.25">
      <c r="A193">
        <v>183</v>
      </c>
      <c r="B193" s="315">
        <f>'Price Data'!B187</f>
        <v>0</v>
      </c>
      <c r="C193" s="200">
        <f t="shared" si="257"/>
        <v>0</v>
      </c>
      <c r="D193" s="200">
        <f t="shared" si="227"/>
        <v>0</v>
      </c>
      <c r="E193" s="200">
        <f t="shared" si="258"/>
        <v>0</v>
      </c>
      <c r="F193" s="200">
        <f t="shared" si="228"/>
        <v>0</v>
      </c>
      <c r="I193" s="315">
        <f t="shared" si="229"/>
        <v>0</v>
      </c>
      <c r="J193" s="88">
        <f>VLOOKUP(I193,'Price Data'!$B$4:$AD$1048576,MATCH(N$4,'Price Data'!$B$2:$AE$2,0),FALSE)</f>
        <v>0</v>
      </c>
      <c r="K193" s="5">
        <f t="shared" si="225"/>
        <v>0</v>
      </c>
      <c r="M193" s="212" t="str">
        <f>IF(K193&gt;0,(K193+SUM(L$11:L193))/J$6-1,"N/A")</f>
        <v>N/A</v>
      </c>
      <c r="N193" s="344">
        <f>IF(VLOOKUP(N$4,Transactions!$C$5:$M$23,7,FALSE)&gt;I193,0,IF(IFERROR(VLOOKUP(N$4,Transactions!$C$39:$N$42,8,FALSE),0)&gt;I193,VLOOKUP(N$4,Transactions!$C$5:$M$23,5,FALSE),VLOOKUP(N$4,Transactions!$C$5:$M$23,5,FALSE)-IFERROR(VLOOKUP(N$4,Transactions!$C$39:$N$42,5,FALSE),0)))</f>
        <v>0</v>
      </c>
      <c r="P193" s="315">
        <f t="shared" si="230"/>
        <v>0</v>
      </c>
      <c r="Q193" s="88">
        <f>VLOOKUP(P193,'Price Data'!$B$4:$AD$1048576,MATCH(U$4,'Price Data'!$B$2:$AE$2,0),FALSE)</f>
        <v>0</v>
      </c>
      <c r="R193" s="5">
        <f t="shared" si="259"/>
        <v>0</v>
      </c>
      <c r="T193" s="212" t="str">
        <f>IF(R193&gt;0,(R193+SUM(S$11:S193))/Q$6-1,"N/A")</f>
        <v>N/A</v>
      </c>
      <c r="U193" s="344">
        <f>IF(VLOOKUP(U$4,Transactions!$C$5:$M$23,7,FALSE)&gt;P193,0,IF(IFERROR(VLOOKUP(U$4,Transactions!$C$39:$N$42,8,FALSE),0)&gt;P193,VLOOKUP(U$4,Transactions!$C$5:$M$23,5,FALSE),VLOOKUP(U$4,Transactions!$C$5:$M$23,5,FALSE)-IFERROR(VLOOKUP(U$4,Transactions!$C$39:$N$42,5,FALSE),0)))</f>
        <v>0</v>
      </c>
      <c r="W193" s="315">
        <f t="shared" si="231"/>
        <v>0</v>
      </c>
      <c r="X193" s="88">
        <f>VLOOKUP(W193,'Price Data'!$B$4:$AD$1048576,MATCH(AB$4,'Price Data'!$B$2:$AE$2,0),FALSE)</f>
        <v>0</v>
      </c>
      <c r="Y193" s="5">
        <f t="shared" si="260"/>
        <v>0</v>
      </c>
      <c r="Z193" s="79"/>
      <c r="AA193" s="212" t="str">
        <f>IF(Y193&gt;0,(Y193+SUM(Z$11:Z193))/X$6-1,"N/A")</f>
        <v>N/A</v>
      </c>
      <c r="AB193" s="344">
        <f>IF(VLOOKUP(AB$4,Transactions!$C$5:$M$23,7,FALSE)&gt;W193,0,IF(IFERROR(VLOOKUP(AB$4,Transactions!$C$39:$N$42,8,FALSE),0)&gt;W193,VLOOKUP(AB$4,Transactions!$C$5:$M$23,5,FALSE),VLOOKUP(AB$4,Transactions!$C$5:$M$23,5,FALSE)-IFERROR(VLOOKUP(AB$4,Transactions!$C$39:$N$42,5,FALSE),0)))</f>
        <v>0</v>
      </c>
      <c r="AD193" s="315">
        <f t="shared" si="232"/>
        <v>0</v>
      </c>
      <c r="AE193" s="88">
        <f>VLOOKUP(AD193,'Price Data'!$B$4:$AD$1048576,MATCH(AI$4,'Price Data'!$B$2:$AE$2,0),FALSE)</f>
        <v>0</v>
      </c>
      <c r="AF193" s="5">
        <f t="shared" si="261"/>
        <v>0</v>
      </c>
      <c r="AG193" s="79"/>
      <c r="AH193" s="212" t="str">
        <f>IF(AF193&gt;0,(AF193+SUM(AG$11:AG193))/AE$6-1,"N/A")</f>
        <v>N/A</v>
      </c>
      <c r="AI193" s="344">
        <f>IF(VLOOKUP(AI$4,Transactions!$C$5:$M$23,7,FALSE)&gt;AD193,0,IF(IFERROR(VLOOKUP(AI$4,Transactions!$C$39:$N$42,8,FALSE),0)&gt;AD193,VLOOKUP(AI$4,Transactions!$C$5:$M$23,5,FALSE),VLOOKUP(AI$4,Transactions!$C$5:$M$23,5,FALSE)-IFERROR(VLOOKUP(AI$4,Transactions!$C$39:$N$42,5,FALSE),0)))</f>
        <v>0</v>
      </c>
      <c r="AK193" s="315">
        <f t="shared" si="233"/>
        <v>0</v>
      </c>
      <c r="AL193" s="88">
        <f>VLOOKUP(AK193,'Price Data'!$B$4:$AD$1048576,MATCH(AP$4,'Price Data'!$B$2:$AE$2,0),FALSE)</f>
        <v>0</v>
      </c>
      <c r="AM193" s="5">
        <f t="shared" si="262"/>
        <v>0</v>
      </c>
      <c r="AN193" s="79"/>
      <c r="AO193" s="212" t="str">
        <f>IF(AM193&gt;0,(AM193+SUM(AN$11:AN193))/AL$6-1,"N/A")</f>
        <v>N/A</v>
      </c>
      <c r="AP193" s="344">
        <f>IF(VLOOKUP(AP$4,Transactions!$C$5:$M$23,7,FALSE)&gt;AK193,0,IF(IFERROR(VLOOKUP(AP$4,Transactions!$C$39:$N$42,8,FALSE),0)&gt;AK193,VLOOKUP(AP$4,Transactions!$C$5:$M$23,5,FALSE),VLOOKUP(AP$4,Transactions!$C$5:$M$23,5,FALSE)-IFERROR(VLOOKUP(AP$4,Transactions!$C$39:$N$42,5,FALSE),0)))</f>
        <v>0</v>
      </c>
      <c r="AR193" s="315">
        <f t="shared" si="234"/>
        <v>0</v>
      </c>
      <c r="AS193" s="88">
        <f>VLOOKUP(AR193,'Price Data'!$B$4:$AD$1048576,MATCH(AW$4,'Price Data'!$B$2:$AE$2,0),FALSE)</f>
        <v>0</v>
      </c>
      <c r="AT193" s="5">
        <f t="shared" si="263"/>
        <v>0</v>
      </c>
      <c r="AU193" s="79"/>
      <c r="AV193" s="212" t="str">
        <f>IF(AT193&gt;0,(AT193+SUM(AU$11:AU193))/AS$6-1,"N/A")</f>
        <v>N/A</v>
      </c>
      <c r="AW193" s="344">
        <f>IF(VLOOKUP(AW$4,Transactions!$C$5:$M$23,7,FALSE)&gt;AR193,0,IF(IFERROR(VLOOKUP(AW$4,Transactions!$C$39:$N$42,8,FALSE),0)&gt;AR193,VLOOKUP(AW$4,Transactions!$C$5:$M$23,5,FALSE),VLOOKUP(AW$4,Transactions!$C$5:$M$23,5,FALSE)-IFERROR(VLOOKUP(AW$4,Transactions!$C$39:$N$42,5,FALSE),0)))</f>
        <v>0</v>
      </c>
      <c r="AY193" s="315">
        <f t="shared" si="235"/>
        <v>0</v>
      </c>
      <c r="AZ193" s="88">
        <f>VLOOKUP(AY193,'Price Data'!$B$4:$AD$1048576,MATCH(BD$4,'Price Data'!$B$2:$AE$2,0),FALSE)</f>
        <v>0</v>
      </c>
      <c r="BA193" s="5">
        <f t="shared" si="264"/>
        <v>0</v>
      </c>
      <c r="BB193" s="79"/>
      <c r="BC193" s="212" t="str">
        <f>IF(BA193&gt;0,(BA193+SUM(BB$11:BB193))/AZ$6-1,"N/A")</f>
        <v>N/A</v>
      </c>
      <c r="BD193" s="344">
        <f>IF(VLOOKUP(BD$4,Transactions!$C$5:$M$23,7,FALSE)&gt;AY193,0,IF(IFERROR(VLOOKUP(BD$4,Transactions!$C$39:$N$42,8,FALSE),0)&gt;AY193,VLOOKUP(BD$4,Transactions!$C$5:$M$23,5,FALSE),VLOOKUP(BD$4,Transactions!$C$5:$M$23,5,FALSE)-IFERROR(VLOOKUP(BD$4,Transactions!$C$39:$N$42,5,FALSE),0)))</f>
        <v>0</v>
      </c>
      <c r="BF193" s="315">
        <f t="shared" si="236"/>
        <v>0</v>
      </c>
      <c r="BG193" s="88">
        <f>VLOOKUP(BF193,'Price Data'!$B$4:$AD$1048576,MATCH(BK$4,'Price Data'!$B$2:$AE$2,0),FALSE)</f>
        <v>0</v>
      </c>
      <c r="BH193" s="5">
        <f t="shared" si="265"/>
        <v>0</v>
      </c>
      <c r="BI193" s="79"/>
      <c r="BJ193" s="212" t="str">
        <f>IF(BH193&gt;0,(BH193+SUM(BI$11:BI193))/BG$6-1,"N/A")</f>
        <v>N/A</v>
      </c>
      <c r="BK193" s="344">
        <f>IF(VLOOKUP(BK$4,Transactions!$C$5:$M$23,7,FALSE)&gt;BF193,0,IF(IFERROR(VLOOKUP(BK$4,Transactions!$C$39:$N$42,8,FALSE),0)&gt;BF193,VLOOKUP(BK$4,Transactions!$C$5:$M$23,5,FALSE),VLOOKUP(BK$4,Transactions!$C$5:$M$23,5,FALSE)-IFERROR(VLOOKUP(BK$4,Transactions!$C$39:$N$42,5,FALSE),0)))</f>
        <v>0</v>
      </c>
      <c r="BM193" s="315">
        <f t="shared" si="237"/>
        <v>0</v>
      </c>
      <c r="BN193" s="88">
        <f>VLOOKUP(BM193,'Price Data'!$B$4:$AD$1048576,MATCH(BR$4,'Price Data'!$B$2:$AE$2,0),FALSE)</f>
        <v>0</v>
      </c>
      <c r="BO193" s="5">
        <f t="shared" si="266"/>
        <v>0</v>
      </c>
      <c r="BP193" s="79"/>
      <c r="BQ193" s="212" t="str">
        <f>IF(BO193&gt;0,(BO193+SUM(BP$11:BP193))/BN$6-1,"N/A")</f>
        <v>N/A</v>
      </c>
      <c r="BR193" s="344">
        <f>IF(VLOOKUP(BR$4,Transactions!$C$5:$M$23,7,FALSE)&gt;BM193,0,IF(IFERROR(VLOOKUP(BR$4,Transactions!$C$39:$N$42,8,FALSE),0)&gt;BM193,VLOOKUP(BR$4,Transactions!$C$5:$M$23,5,FALSE),VLOOKUP(BR$4,Transactions!$C$5:$M$23,5,FALSE)-IFERROR(VLOOKUP(BR$4,Transactions!$C$39:$N$42,5,FALSE),0)))</f>
        <v>0</v>
      </c>
      <c r="BT193" s="315">
        <f t="shared" si="238"/>
        <v>0</v>
      </c>
      <c r="BU193" s="88">
        <f>VLOOKUP(BT193,'Price Data'!$B$4:$AD$1048576,MATCH(BY$4,'Price Data'!$B$2:$AE$2,0),FALSE)</f>
        <v>0</v>
      </c>
      <c r="BV193" s="5">
        <f t="shared" si="267"/>
        <v>0</v>
      </c>
      <c r="BW193" s="79"/>
      <c r="BX193" s="212" t="str">
        <f>IF(BV193&gt;0,(BV193+SUM(BW$11:BW193))/BU$6-1,"N/A")</f>
        <v>N/A</v>
      </c>
      <c r="BY193" s="344">
        <f>IF(VLOOKUP(BY$4,Transactions!$C$5:$M$23,7,FALSE)&gt;BT193,0,IF(IFERROR(VLOOKUP(BY$4,Transactions!$C$39:$N$42,8,FALSE),0)&gt;BT193,VLOOKUP(BY$4,Transactions!$C$5:$M$23,5,FALSE),VLOOKUP(BY$4,Transactions!$C$5:$M$23,5,FALSE)-IFERROR(VLOOKUP(BY$4,Transactions!$C$39:$N$42,5,FALSE),0)))</f>
        <v>0</v>
      </c>
      <c r="CA193" s="315">
        <f t="shared" si="239"/>
        <v>0</v>
      </c>
      <c r="CB193" s="88">
        <f>VLOOKUP(CA193,'Price Data'!$B$4:$AD$1048576,MATCH(CF$4,'Price Data'!$B$2:$AE$2,0),FALSE)</f>
        <v>0</v>
      </c>
      <c r="CC193" s="5">
        <f t="shared" si="268"/>
        <v>0</v>
      </c>
      <c r="CD193" s="79"/>
      <c r="CE193" s="212" t="str">
        <f>IF(CC193&gt;0,(CC193+SUM(CD$11:CD193))/CB$6-1,"N/A")</f>
        <v>N/A</v>
      </c>
      <c r="CF193" s="344">
        <f>IF(VLOOKUP(CF$4,Transactions!$C$5:$M$23,7,FALSE)&gt;CA193,0,IF(IFERROR(VLOOKUP(CF$4,Transactions!$C$39:$N$42,8,FALSE),0)&gt;CA193,VLOOKUP(CF$4,Transactions!$C$5:$M$23,5,FALSE),VLOOKUP(CF$4,Transactions!$C$5:$M$23,5,FALSE)-IFERROR(VLOOKUP(CF$4,Transactions!$C$39:$N$42,5,FALSE),0)))</f>
        <v>0</v>
      </c>
      <c r="CH193" s="315">
        <f t="shared" si="240"/>
        <v>0</v>
      </c>
      <c r="CI193" s="88">
        <f>VLOOKUP(CH193,'Price Data'!$B$4:$AD$1048576,MATCH(CM$4,'Price Data'!$B$2:$AE$2,0),FALSE)</f>
        <v>0</v>
      </c>
      <c r="CJ193" s="5">
        <f t="shared" si="269"/>
        <v>0</v>
      </c>
      <c r="CK193" s="79"/>
      <c r="CL193" s="212" t="str">
        <f>IF(CJ193&gt;0,(CJ193+SUM(CK$11:CK193))/CI$6-1,"N/A")</f>
        <v>N/A</v>
      </c>
      <c r="CM193" s="344">
        <f>IF(VLOOKUP(CM$4,Transactions!$C$5:$M$23,7,FALSE)&gt;CH193,0,IF(IFERROR(VLOOKUP(CM$4,Transactions!$C$39:$N$42,8,FALSE),0)&gt;CH193,VLOOKUP(CM$4,Transactions!$C$5:$M$23,5,FALSE),VLOOKUP(CM$4,Transactions!$C$5:$M$23,5,FALSE)-IFERROR(VLOOKUP(CM$4,Transactions!$C$39:$N$42,5,FALSE),0)))</f>
        <v>0</v>
      </c>
      <c r="CO193" s="315">
        <f t="shared" si="241"/>
        <v>0</v>
      </c>
      <c r="CP193" s="88">
        <f>VLOOKUP(CO193,'Price Data'!$B$4:$AD$1048576,MATCH(CT$4,'Price Data'!$B$2:$AE$2,0),FALSE)</f>
        <v>0</v>
      </c>
      <c r="CQ193" s="5">
        <f t="shared" si="270"/>
        <v>0</v>
      </c>
      <c r="CR193" s="79"/>
      <c r="CS193" s="212" t="str">
        <f>IF(CQ193&gt;0,(CQ193+SUM(CR$11:CR193))/CP$6-1,"N/A")</f>
        <v>N/A</v>
      </c>
      <c r="CT193" s="344">
        <f>IF(VLOOKUP(CT$4,Transactions!$C$5:$M$23,7,FALSE)&gt;CO193,0,IF(IFERROR(VLOOKUP(CT$4,Transactions!$C$39:$N$42,8,FALSE),0)&gt;CO193,VLOOKUP(CT$4,Transactions!$C$5:$M$23,5,FALSE),VLOOKUP(CT$4,Transactions!$C$5:$M$23,5,FALSE)-IFERROR(VLOOKUP(CT$4,Transactions!$C$39:$N$42,5,FALSE),0)))</f>
        <v>0</v>
      </c>
      <c r="CV193" s="315">
        <f t="shared" si="242"/>
        <v>0</v>
      </c>
      <c r="CW193" s="88">
        <f>VLOOKUP(CV193,'Price Data'!$B$4:$AD$1048576,MATCH(DA$4,'Price Data'!$B$2:$AE$2,0),FALSE)</f>
        <v>0</v>
      </c>
      <c r="CX193" s="5">
        <f t="shared" si="271"/>
        <v>0</v>
      </c>
      <c r="CY193" s="79"/>
      <c r="CZ193" s="212" t="str">
        <f>IF(CX193&gt;0,(CX193+SUM(CY$11:CY193))/CW$6-1,"N/A")</f>
        <v>N/A</v>
      </c>
      <c r="DA193" s="344">
        <f>IF(VLOOKUP(DA$4,Transactions!$C$5:$M$23,7,FALSE)&gt;CV193,0,IF(IFERROR(VLOOKUP(DA$4,Transactions!$C$39:$N$42,8,FALSE),0)&gt;CV193,VLOOKUP(DA$4,Transactions!$C$5:$M$23,5,FALSE),VLOOKUP(DA$4,Transactions!$C$5:$M$23,5,FALSE)-IFERROR(VLOOKUP(DA$4,Transactions!$C$39:$N$42,5,FALSE),0)))</f>
        <v>0</v>
      </c>
      <c r="DC193" s="315">
        <f t="shared" si="243"/>
        <v>0</v>
      </c>
      <c r="DD193" s="88">
        <f>VLOOKUP(DC193,'Price Data'!$B$4:$AD$1048576,MATCH(DH$4,'Price Data'!$B$2:$AE$2,0),FALSE)</f>
        <v>0</v>
      </c>
      <c r="DE193" s="5">
        <f t="shared" si="272"/>
        <v>0</v>
      </c>
      <c r="DF193" s="79"/>
      <c r="DG193" s="212" t="str">
        <f>IF(DE193&gt;0,(DE193+SUM(DF$11:DF193))/DD$6-1,"N/A")</f>
        <v>N/A</v>
      </c>
      <c r="DH193" s="344">
        <f>IF(VLOOKUP(DH$4,Transactions!$C$5:$M$23,7,FALSE)&gt;DC193,0,IF(IFERROR(VLOOKUP(DH$4,Transactions!$C$39:$N$42,8,FALSE),0)&gt;DC193,VLOOKUP(DH$4,Transactions!$C$5:$M$23,5,FALSE),VLOOKUP(DH$4,Transactions!$C$5:$M$23,5,FALSE)-IFERROR(VLOOKUP(DH$4,Transactions!$C$39:$N$42,5,FALSE),0)))</f>
        <v>0</v>
      </c>
      <c r="DJ193" s="315">
        <f t="shared" si="244"/>
        <v>0</v>
      </c>
      <c r="DK193" s="88">
        <f>VLOOKUP(DJ193,'Price Data'!$B$4:$AD$1048576,MATCH(DO$4,'Price Data'!$B$2:$AE$2,0),FALSE)</f>
        <v>0</v>
      </c>
      <c r="DL193" s="5">
        <f t="shared" si="273"/>
        <v>0</v>
      </c>
      <c r="DN193" s="212" t="str">
        <f>IF(DL193&gt;0,(DL193+SUM(DM$11:DM193))/DK$6-1,"N/A")</f>
        <v>N/A</v>
      </c>
      <c r="DO193" s="344">
        <f>IF(VLOOKUP(DO$4,Transactions!$C$5:$M$23,7,FALSE)&gt;DJ193,0,IF(IFERROR(VLOOKUP(DO$4,Transactions!$C$39:$N$42,8,FALSE),0)&gt;DJ193,VLOOKUP(DO$4,Transactions!$C$5:$M$23,5,FALSE),VLOOKUP(DO$4,Transactions!$C$5:$M$23,5,FALSE)-IFERROR(VLOOKUP(DO$4,Transactions!$C$39:$N$42,5,FALSE),0)))</f>
        <v>0</v>
      </c>
      <c r="DQ193" s="315">
        <f t="shared" si="245"/>
        <v>0</v>
      </c>
      <c r="DR193" s="88">
        <f>VLOOKUP(DQ193,'Price Data'!$B$4:$AD$1048576,MATCH(DV$4,'Price Data'!$B$2:$AE$2,0),FALSE)</f>
        <v>0</v>
      </c>
      <c r="DS193" s="5">
        <f t="shared" si="274"/>
        <v>0</v>
      </c>
      <c r="DT193" s="79"/>
      <c r="DU193" s="212" t="str">
        <f>IF(DS193&gt;0,(DS193+SUM(DT$11:DT193))/DR$6-1,"N/A")</f>
        <v>N/A</v>
      </c>
      <c r="DV193" s="344">
        <f>IF(VLOOKUP(DV$4,Transactions!$C$5:$M$23,7,FALSE)&gt;DQ193,0,IF(IFERROR(VLOOKUP(DV$4,Transactions!$C$39:$N$42,8,FALSE),0)&gt;DQ193,VLOOKUP(DV$4,Transactions!$C$5:$M$23,5,FALSE),VLOOKUP(DV$4,Transactions!$C$5:$M$23,5,FALSE)-IFERROR(VLOOKUP(DV$4,Transactions!$C$39:$N$42,5,FALSE),0)))</f>
        <v>0</v>
      </c>
      <c r="DX193" s="315">
        <f t="shared" si="246"/>
        <v>0</v>
      </c>
      <c r="DY193" s="88">
        <f>VLOOKUP(DX193,'Price Data'!$B$4:$AD$1048576,MATCH(EC$4,'Price Data'!$B$2:$AE$2,0),FALSE)</f>
        <v>0</v>
      </c>
      <c r="DZ193" s="5">
        <f t="shared" si="275"/>
        <v>0</v>
      </c>
      <c r="EA193" s="79"/>
      <c r="EB193" s="212" t="str">
        <f>IF(DZ193&gt;0,(DZ193+SUM(EA$11:EA193))/DY$6-1,"N/A")</f>
        <v>N/A</v>
      </c>
      <c r="EC193" s="344">
        <f>IF(VLOOKUP(EC$4,Transactions!$C$5:$M$23,7,FALSE)&gt;DX193,0,IF(IFERROR(VLOOKUP(EC$4,Transactions!$C$39:$N$42,8,FALSE),0)&gt;DX193,VLOOKUP(EC$4,Transactions!$C$5:$M$23,5,FALSE),VLOOKUP(EC$4,Transactions!$C$5:$M$23,5,FALSE)-IFERROR(VLOOKUP(EC$4,Transactions!$C$39:$N$42,5,FALSE),0)))</f>
        <v>0</v>
      </c>
      <c r="EF193" s="315">
        <f t="shared" si="247"/>
        <v>0</v>
      </c>
      <c r="EG193" s="88">
        <f>VLOOKUP(EF193,'Price Data'!$B$4:$AD$1048576,MATCH(EK$4,'Price Data'!$B$2:$AE$2,0),FALSE)</f>
        <v>0</v>
      </c>
      <c r="EH193" s="5">
        <f t="shared" si="276"/>
        <v>0</v>
      </c>
      <c r="EI193" s="79"/>
      <c r="EJ193" s="212" t="str">
        <f>IF(EH193&gt;0,(EH193+SUM(EI$11:EI193))/EG$6-1,"N/A")</f>
        <v>N/A</v>
      </c>
      <c r="EK193" s="344">
        <f>IF(VLOOKUP(EK$4,Transactions!$C$26:$M$34,7,FALSE)&gt;EF193,0,IF(IFERROR(VLOOKUP(EK$4,Transactions!$C$45:$N230,8,FALSE),0)&gt;EF193,VLOOKUP(EK$4,Transactions!$C$26:$M$34,5,FALSE),VLOOKUP(EK$4,Transactions!$C$26:$M$34,5,FALSE)-IFERROR(VLOOKUP(EK$4,Transactions!$C$45:$N$47,5,FALSE),0)))</f>
        <v>0</v>
      </c>
      <c r="EM193" s="315">
        <f t="shared" si="248"/>
        <v>0</v>
      </c>
      <c r="EN193" s="88">
        <f>VLOOKUP(EM193,'Price Data'!$B$4:$AD$1048576,MATCH(ER$4,'Price Data'!$B$2:$AE$2,0),FALSE)</f>
        <v>0</v>
      </c>
      <c r="EO193" s="5">
        <f t="shared" si="277"/>
        <v>0</v>
      </c>
      <c r="EP193" s="79"/>
      <c r="EQ193" s="212" t="str">
        <f>IF(EO193&gt;0,(EO193+SUM(EP$11:EP193))/EN$6-1,"N/A")</f>
        <v>N/A</v>
      </c>
      <c r="ER193" s="344">
        <f>IF(VLOOKUP(ER$4,Transactions!$C$26:$M$34,7,FALSE)&gt;EM193,0,IF(IFERROR(VLOOKUP(ER$4,Transactions!$C$45:$N230,8,FALSE),0)&gt;EM193,VLOOKUP(ER$4,Transactions!$C$26:$M$34,5,FALSE),VLOOKUP(ER$4,Transactions!$C$26:$M$34,5,FALSE)-IFERROR(VLOOKUP(ER$4,Transactions!$C$45:$N$47,5,FALSE),0)))</f>
        <v>0</v>
      </c>
      <c r="ET193" s="315">
        <f t="shared" si="249"/>
        <v>0</v>
      </c>
      <c r="EU193" s="88">
        <f>VLOOKUP(ET193,'Price Data'!$B$4:$AD$1048576,MATCH(EY$4,'Price Data'!$B$2:$AE$2,0),FALSE)</f>
        <v>0</v>
      </c>
      <c r="EV193" s="5">
        <f t="shared" si="278"/>
        <v>0</v>
      </c>
      <c r="EW193" s="79"/>
      <c r="EX193" s="212" t="str">
        <f>IF(EV193&gt;0,(EV193+SUM(EW$11:EW193))/EU$6-1,"N/A")</f>
        <v>N/A</v>
      </c>
      <c r="EY193" s="344">
        <f>IF(VLOOKUP(EY$4,Transactions!$C$26:$M$34,7,FALSE)&gt;ET193,0,IF(IFERROR(VLOOKUP(EY$4,Transactions!$C$45:$N230,8,FALSE),0)&gt;ET193,VLOOKUP(EY$4,Transactions!$C$26:$M$34,5,FALSE),VLOOKUP(EY$4,Transactions!$C$26:$M$34,5,FALSE)-IFERROR(VLOOKUP(EY$4,Transactions!$C$45:$N$47,5,FALSE),0)))</f>
        <v>0</v>
      </c>
      <c r="FA193" s="315">
        <f t="shared" si="250"/>
        <v>0</v>
      </c>
      <c r="FB193" s="88">
        <f>VLOOKUP(FA193,'Price Data'!$B$4:$AD$1048576,MATCH(FF$4,'Price Data'!$B$2:$AE$2,0),FALSE)</f>
        <v>0</v>
      </c>
      <c r="FC193" s="5">
        <f t="shared" si="279"/>
        <v>0</v>
      </c>
      <c r="FD193" s="79"/>
      <c r="FE193" s="212" t="str">
        <f>IF(FC193&gt;0,(FC193+SUM(FD$11:FD193))/FB$6-1,"N/A")</f>
        <v>N/A</v>
      </c>
      <c r="FF193" s="344">
        <f>IF(VLOOKUP(FF$4,Transactions!$C$26:$M$34,7,FALSE)&gt;FA193,0,IF(IFERROR(VLOOKUP(FF$4,Transactions!$C$45:$N230,8,FALSE),0)&gt;FA193,VLOOKUP(FF$4,Transactions!$C$26:$M$34,5,FALSE),VLOOKUP(FF$4,Transactions!$C$26:$M$34,5,FALSE)-IFERROR(VLOOKUP(FF$4,Transactions!$C$45:$N$47,5,FALSE),0)))</f>
        <v>0</v>
      </c>
      <c r="FH193" s="315">
        <f t="shared" si="251"/>
        <v>0</v>
      </c>
      <c r="FI193" s="88">
        <f>VLOOKUP(FH193,'Price Data'!$B$4:$AD$1048576,MATCH(FM$4,'Price Data'!$B$2:$AE$2,0),FALSE)</f>
        <v>0</v>
      </c>
      <c r="FJ193" s="5">
        <f t="shared" si="280"/>
        <v>0</v>
      </c>
      <c r="FK193" s="79"/>
      <c r="FL193" s="212" t="str">
        <f>IF(FJ193&gt;0,(FJ193+SUM(FK$11:FK193))/FI$6-1,"N/A")</f>
        <v>N/A</v>
      </c>
      <c r="FM193" s="344">
        <f>IF(VLOOKUP(FM$4,Transactions!$C$26:$M$34,7,FALSE)&gt;FH193,0,IF(IFERROR(VLOOKUP(FM$4,Transactions!$C$45:$N230,8,FALSE),0)&gt;FH193,VLOOKUP(FM$4,Transactions!$C$26:$M$34,5,FALSE),VLOOKUP(FM$4,Transactions!$C$26:$M$34,5,FALSE)-IFERROR(VLOOKUP(FM$4,Transactions!$C$45:$N$47,5,FALSE),0)))</f>
        <v>0</v>
      </c>
      <c r="FO193" s="315">
        <f t="shared" si="252"/>
        <v>0</v>
      </c>
      <c r="FP193" s="88">
        <f>VLOOKUP(FO193,'Price Data'!$B$4:$AD$1048576,MATCH(FT$4,'Price Data'!$B$2:$AE$2,0),FALSE)</f>
        <v>0</v>
      </c>
      <c r="FQ193" s="5">
        <f t="shared" si="281"/>
        <v>0</v>
      </c>
      <c r="FR193" s="79"/>
      <c r="FS193" s="212" t="str">
        <f>IF(FQ193&gt;0,(FQ193+SUM(FR$11:FR193))/FP$6-1,"N/A")</f>
        <v>N/A</v>
      </c>
      <c r="FT193" s="344">
        <f>IF(VLOOKUP(FT$4,Transactions!$C$26:$M$34,7,FALSE)&gt;FO193,0,IF(IFERROR(VLOOKUP(FT$4,Transactions!$C$45:$N230,8,FALSE),0)&gt;FO193,VLOOKUP(FT$4,Transactions!$C$26:$M$34,5,FALSE),VLOOKUP(FT$4,Transactions!$C$26:$M$34,5,FALSE)-IFERROR(VLOOKUP(FT$4,Transactions!$C$45:$N$47,5,FALSE),0)))</f>
        <v>0</v>
      </c>
      <c r="FV193" s="315">
        <f t="shared" si="253"/>
        <v>0</v>
      </c>
      <c r="FW193" s="88">
        <f>VLOOKUP(FV193,'Price Data'!$B$4:$AD$1048576,MATCH(GA$4,'Price Data'!$B$2:$AE$2,0),FALSE)</f>
        <v>0</v>
      </c>
      <c r="FX193" s="5">
        <f t="shared" si="282"/>
        <v>0</v>
      </c>
      <c r="FY193" s="79"/>
      <c r="FZ193" s="212" t="str">
        <f>IF(FX193&gt;0,(FX193+SUM(FY$11:FY193))/FW$6-1,"N/A")</f>
        <v>N/A</v>
      </c>
      <c r="GA193" s="344">
        <f>IF(VLOOKUP(GA$4,Transactions!$C$26:$M$34,7,FALSE)&gt;FV193,0,IF(IFERROR(VLOOKUP(GA$4,Transactions!$C$45:$N230,8,FALSE),0)&gt;FV193,VLOOKUP(GA$4,Transactions!$C$26:$M$34,5,FALSE),VLOOKUP(GA$4,Transactions!$C$26:$M$34,5,FALSE)-IFERROR(VLOOKUP(GA$4,Transactions!$C$45:$N$47,5,FALSE),0)))</f>
        <v>0</v>
      </c>
      <c r="GD193" s="315">
        <f t="shared" si="254"/>
        <v>0</v>
      </c>
      <c r="GE193" s="88">
        <f>VLOOKUP(GD193,'Price Data'!$B$4:$AD$1048576,MATCH(GI$4,'Price Data'!$B$2:$AE$2,0),FALSE)</f>
        <v>0</v>
      </c>
      <c r="GF193" s="5">
        <f t="shared" si="283"/>
        <v>0</v>
      </c>
      <c r="GH193" s="212" t="str">
        <f>IF(GF193&gt;0,(GF193+SUM(GG$11:GG193))/GE$6-1,"N/A")</f>
        <v>N/A</v>
      </c>
      <c r="GI193" s="374">
        <v>0.5</v>
      </c>
      <c r="GK193" s="315">
        <f t="shared" si="255"/>
        <v>0</v>
      </c>
      <c r="GL193" s="88">
        <f>VLOOKUP(GK193,'Price Data'!$B$4:$AD$1048576,MATCH(GP$4,'Price Data'!$B$2:$AE$2,0),FALSE)</f>
        <v>0</v>
      </c>
      <c r="GM193" s="5">
        <f t="shared" si="226"/>
        <v>0</v>
      </c>
      <c r="GN193" s="79"/>
      <c r="GO193" s="212" t="str">
        <f>IF(GM193&gt;0,(GM193+SUM(GN$11:GN193))/GL$6-1,"N/A")</f>
        <v>N/A</v>
      </c>
      <c r="GP193" s="374">
        <v>0.2</v>
      </c>
      <c r="GR193" s="315">
        <f t="shared" si="256"/>
        <v>0</v>
      </c>
      <c r="GS193" s="88">
        <f>VLOOKUP(GR193,'Price Data'!$B$4:$AD$1048576,MATCH(GW$4,'Price Data'!$B$2:$AE$2,0),FALSE)</f>
        <v>0</v>
      </c>
      <c r="GT193" s="5">
        <f t="shared" si="284"/>
        <v>0</v>
      </c>
      <c r="GV193" s="212" t="str">
        <f>IF(GT193&gt;0,(GT193+SUM(GU$11:GU193))/GS$6-1,"N/A")</f>
        <v>N/A</v>
      </c>
      <c r="GW193" s="374">
        <v>0.3</v>
      </c>
    </row>
    <row r="194" spans="1:205" x14ac:dyDescent="0.25">
      <c r="A194">
        <v>184</v>
      </c>
      <c r="B194" s="315">
        <f>'Price Data'!B188</f>
        <v>0</v>
      </c>
      <c r="C194" s="200">
        <f t="shared" si="257"/>
        <v>0</v>
      </c>
      <c r="D194" s="200">
        <f t="shared" si="227"/>
        <v>0</v>
      </c>
      <c r="E194" s="200">
        <f t="shared" si="258"/>
        <v>0</v>
      </c>
      <c r="F194" s="200">
        <f t="shared" si="228"/>
        <v>0</v>
      </c>
      <c r="I194" s="315">
        <f t="shared" si="229"/>
        <v>0</v>
      </c>
      <c r="J194" s="88">
        <f>VLOOKUP(I194,'Price Data'!$B$4:$AD$1048576,MATCH(N$4,'Price Data'!$B$2:$AE$2,0),FALSE)</f>
        <v>0</v>
      </c>
      <c r="K194" s="5">
        <f t="shared" si="225"/>
        <v>0</v>
      </c>
      <c r="M194" s="212" t="str">
        <f>IF(K194&gt;0,(K194+SUM(L$11:L194))/J$6-1,"N/A")</f>
        <v>N/A</v>
      </c>
      <c r="N194" s="344">
        <f>IF(VLOOKUP(N$4,Transactions!$C$5:$M$23,7,FALSE)&gt;I194,0,IF(IFERROR(VLOOKUP(N$4,Transactions!$C$39:$N$42,8,FALSE),0)&gt;I194,VLOOKUP(N$4,Transactions!$C$5:$M$23,5,FALSE),VLOOKUP(N$4,Transactions!$C$5:$M$23,5,FALSE)-IFERROR(VLOOKUP(N$4,Transactions!$C$39:$N$42,5,FALSE),0)))</f>
        <v>0</v>
      </c>
      <c r="P194" s="315">
        <f t="shared" si="230"/>
        <v>0</v>
      </c>
      <c r="Q194" s="88">
        <f>VLOOKUP(P194,'Price Data'!$B$4:$AD$1048576,MATCH(U$4,'Price Data'!$B$2:$AE$2,0),FALSE)</f>
        <v>0</v>
      </c>
      <c r="R194" s="5">
        <f t="shared" si="259"/>
        <v>0</v>
      </c>
      <c r="T194" s="212" t="str">
        <f>IF(R194&gt;0,(R194+SUM(S$11:S194))/Q$6-1,"N/A")</f>
        <v>N/A</v>
      </c>
      <c r="U194" s="344">
        <f>IF(VLOOKUP(U$4,Transactions!$C$5:$M$23,7,FALSE)&gt;P194,0,IF(IFERROR(VLOOKUP(U$4,Transactions!$C$39:$N$42,8,FALSE),0)&gt;P194,VLOOKUP(U$4,Transactions!$C$5:$M$23,5,FALSE),VLOOKUP(U$4,Transactions!$C$5:$M$23,5,FALSE)-IFERROR(VLOOKUP(U$4,Transactions!$C$39:$N$42,5,FALSE),0)))</f>
        <v>0</v>
      </c>
      <c r="W194" s="315">
        <f t="shared" si="231"/>
        <v>0</v>
      </c>
      <c r="X194" s="88">
        <f>VLOOKUP(W194,'Price Data'!$B$4:$AD$1048576,MATCH(AB$4,'Price Data'!$B$2:$AE$2,0),FALSE)</f>
        <v>0</v>
      </c>
      <c r="Y194" s="5">
        <f t="shared" si="260"/>
        <v>0</v>
      </c>
      <c r="Z194" s="79"/>
      <c r="AA194" s="212" t="str">
        <f>IF(Y194&gt;0,(Y194+SUM(Z$11:Z194))/X$6-1,"N/A")</f>
        <v>N/A</v>
      </c>
      <c r="AB194" s="344">
        <f>IF(VLOOKUP(AB$4,Transactions!$C$5:$M$23,7,FALSE)&gt;W194,0,IF(IFERROR(VLOOKUP(AB$4,Transactions!$C$39:$N$42,8,FALSE),0)&gt;W194,VLOOKUP(AB$4,Transactions!$C$5:$M$23,5,FALSE),VLOOKUP(AB$4,Transactions!$C$5:$M$23,5,FALSE)-IFERROR(VLOOKUP(AB$4,Transactions!$C$39:$N$42,5,FALSE),0)))</f>
        <v>0</v>
      </c>
      <c r="AD194" s="315">
        <f t="shared" si="232"/>
        <v>0</v>
      </c>
      <c r="AE194" s="88">
        <f>VLOOKUP(AD194,'Price Data'!$B$4:$AD$1048576,MATCH(AI$4,'Price Data'!$B$2:$AE$2,0),FALSE)</f>
        <v>0</v>
      </c>
      <c r="AF194" s="5">
        <f t="shared" si="261"/>
        <v>0</v>
      </c>
      <c r="AG194" s="79"/>
      <c r="AH194" s="212" t="str">
        <f>IF(AF194&gt;0,(AF194+SUM(AG$11:AG194))/AE$6-1,"N/A")</f>
        <v>N/A</v>
      </c>
      <c r="AI194" s="344">
        <f>IF(VLOOKUP(AI$4,Transactions!$C$5:$M$23,7,FALSE)&gt;AD194,0,IF(IFERROR(VLOOKUP(AI$4,Transactions!$C$39:$N$42,8,FALSE),0)&gt;AD194,VLOOKUP(AI$4,Transactions!$C$5:$M$23,5,FALSE),VLOOKUP(AI$4,Transactions!$C$5:$M$23,5,FALSE)-IFERROR(VLOOKUP(AI$4,Transactions!$C$39:$N$42,5,FALSE),0)))</f>
        <v>0</v>
      </c>
      <c r="AK194" s="315">
        <f t="shared" si="233"/>
        <v>0</v>
      </c>
      <c r="AL194" s="88">
        <f>VLOOKUP(AK194,'Price Data'!$B$4:$AD$1048576,MATCH(AP$4,'Price Data'!$B$2:$AE$2,0),FALSE)</f>
        <v>0</v>
      </c>
      <c r="AM194" s="5">
        <f t="shared" si="262"/>
        <v>0</v>
      </c>
      <c r="AN194" s="79"/>
      <c r="AO194" s="212" t="str">
        <f>IF(AM194&gt;0,(AM194+SUM(AN$11:AN194))/AL$6-1,"N/A")</f>
        <v>N/A</v>
      </c>
      <c r="AP194" s="344">
        <f>IF(VLOOKUP(AP$4,Transactions!$C$5:$M$23,7,FALSE)&gt;AK194,0,IF(IFERROR(VLOOKUP(AP$4,Transactions!$C$39:$N$42,8,FALSE),0)&gt;AK194,VLOOKUP(AP$4,Transactions!$C$5:$M$23,5,FALSE),VLOOKUP(AP$4,Transactions!$C$5:$M$23,5,FALSE)-IFERROR(VLOOKUP(AP$4,Transactions!$C$39:$N$42,5,FALSE),0)))</f>
        <v>0</v>
      </c>
      <c r="AR194" s="315">
        <f t="shared" si="234"/>
        <v>0</v>
      </c>
      <c r="AS194" s="88">
        <f>VLOOKUP(AR194,'Price Data'!$B$4:$AD$1048576,MATCH(AW$4,'Price Data'!$B$2:$AE$2,0),FALSE)</f>
        <v>0</v>
      </c>
      <c r="AT194" s="5">
        <f t="shared" si="263"/>
        <v>0</v>
      </c>
      <c r="AU194" s="79"/>
      <c r="AV194" s="212" t="str">
        <f>IF(AT194&gt;0,(AT194+SUM(AU$11:AU194))/AS$6-1,"N/A")</f>
        <v>N/A</v>
      </c>
      <c r="AW194" s="344">
        <f>IF(VLOOKUP(AW$4,Transactions!$C$5:$M$23,7,FALSE)&gt;AR194,0,IF(IFERROR(VLOOKUP(AW$4,Transactions!$C$39:$N$42,8,FALSE),0)&gt;AR194,VLOOKUP(AW$4,Transactions!$C$5:$M$23,5,FALSE),VLOOKUP(AW$4,Transactions!$C$5:$M$23,5,FALSE)-IFERROR(VLOOKUP(AW$4,Transactions!$C$39:$N$42,5,FALSE),0)))</f>
        <v>0</v>
      </c>
      <c r="AY194" s="315">
        <f t="shared" si="235"/>
        <v>0</v>
      </c>
      <c r="AZ194" s="88">
        <f>VLOOKUP(AY194,'Price Data'!$B$4:$AD$1048576,MATCH(BD$4,'Price Data'!$B$2:$AE$2,0),FALSE)</f>
        <v>0</v>
      </c>
      <c r="BA194" s="5">
        <f t="shared" si="264"/>
        <v>0</v>
      </c>
      <c r="BB194" s="79"/>
      <c r="BC194" s="212" t="str">
        <f>IF(BA194&gt;0,(BA194+SUM(BB$11:BB194))/AZ$6-1,"N/A")</f>
        <v>N/A</v>
      </c>
      <c r="BD194" s="344">
        <f>IF(VLOOKUP(BD$4,Transactions!$C$5:$M$23,7,FALSE)&gt;AY194,0,IF(IFERROR(VLOOKUP(BD$4,Transactions!$C$39:$N$42,8,FALSE),0)&gt;AY194,VLOOKUP(BD$4,Transactions!$C$5:$M$23,5,FALSE),VLOOKUP(BD$4,Transactions!$C$5:$M$23,5,FALSE)-IFERROR(VLOOKUP(BD$4,Transactions!$C$39:$N$42,5,FALSE),0)))</f>
        <v>0</v>
      </c>
      <c r="BF194" s="315">
        <f t="shared" si="236"/>
        <v>0</v>
      </c>
      <c r="BG194" s="88">
        <f>VLOOKUP(BF194,'Price Data'!$B$4:$AD$1048576,MATCH(BK$4,'Price Data'!$B$2:$AE$2,0),FALSE)</f>
        <v>0</v>
      </c>
      <c r="BH194" s="5">
        <f t="shared" si="265"/>
        <v>0</v>
      </c>
      <c r="BI194" s="79"/>
      <c r="BJ194" s="212" t="str">
        <f>IF(BH194&gt;0,(BH194+SUM(BI$11:BI194))/BG$6-1,"N/A")</f>
        <v>N/A</v>
      </c>
      <c r="BK194" s="344">
        <f>IF(VLOOKUP(BK$4,Transactions!$C$5:$M$23,7,FALSE)&gt;BF194,0,IF(IFERROR(VLOOKUP(BK$4,Transactions!$C$39:$N$42,8,FALSE),0)&gt;BF194,VLOOKUP(BK$4,Transactions!$C$5:$M$23,5,FALSE),VLOOKUP(BK$4,Transactions!$C$5:$M$23,5,FALSE)-IFERROR(VLOOKUP(BK$4,Transactions!$C$39:$N$42,5,FALSE),0)))</f>
        <v>0</v>
      </c>
      <c r="BM194" s="315">
        <f t="shared" si="237"/>
        <v>0</v>
      </c>
      <c r="BN194" s="88">
        <f>VLOOKUP(BM194,'Price Data'!$B$4:$AD$1048576,MATCH(BR$4,'Price Data'!$B$2:$AE$2,0),FALSE)</f>
        <v>0</v>
      </c>
      <c r="BO194" s="5">
        <f t="shared" si="266"/>
        <v>0</v>
      </c>
      <c r="BP194" s="79"/>
      <c r="BQ194" s="212" t="str">
        <f>IF(BO194&gt;0,(BO194+SUM(BP$11:BP194))/BN$6-1,"N/A")</f>
        <v>N/A</v>
      </c>
      <c r="BR194" s="344">
        <f>IF(VLOOKUP(BR$4,Transactions!$C$5:$M$23,7,FALSE)&gt;BM194,0,IF(IFERROR(VLOOKUP(BR$4,Transactions!$C$39:$N$42,8,FALSE),0)&gt;BM194,VLOOKUP(BR$4,Transactions!$C$5:$M$23,5,FALSE),VLOOKUP(BR$4,Transactions!$C$5:$M$23,5,FALSE)-IFERROR(VLOOKUP(BR$4,Transactions!$C$39:$N$42,5,FALSE),0)))</f>
        <v>0</v>
      </c>
      <c r="BT194" s="315">
        <f t="shared" si="238"/>
        <v>0</v>
      </c>
      <c r="BU194" s="88">
        <f>VLOOKUP(BT194,'Price Data'!$B$4:$AD$1048576,MATCH(BY$4,'Price Data'!$B$2:$AE$2,0),FALSE)</f>
        <v>0</v>
      </c>
      <c r="BV194" s="5">
        <f t="shared" si="267"/>
        <v>0</v>
      </c>
      <c r="BW194" s="79"/>
      <c r="BX194" s="212" t="str">
        <f>IF(BV194&gt;0,(BV194+SUM(BW$11:BW194))/BU$6-1,"N/A")</f>
        <v>N/A</v>
      </c>
      <c r="BY194" s="344">
        <f>IF(VLOOKUP(BY$4,Transactions!$C$5:$M$23,7,FALSE)&gt;BT194,0,IF(IFERROR(VLOOKUP(BY$4,Transactions!$C$39:$N$42,8,FALSE),0)&gt;BT194,VLOOKUP(BY$4,Transactions!$C$5:$M$23,5,FALSE),VLOOKUP(BY$4,Transactions!$C$5:$M$23,5,FALSE)-IFERROR(VLOOKUP(BY$4,Transactions!$C$39:$N$42,5,FALSE),0)))</f>
        <v>0</v>
      </c>
      <c r="CA194" s="315">
        <f t="shared" si="239"/>
        <v>0</v>
      </c>
      <c r="CB194" s="88">
        <f>VLOOKUP(CA194,'Price Data'!$B$4:$AD$1048576,MATCH(CF$4,'Price Data'!$B$2:$AE$2,0),FALSE)</f>
        <v>0</v>
      </c>
      <c r="CC194" s="5">
        <f t="shared" si="268"/>
        <v>0</v>
      </c>
      <c r="CD194" s="79"/>
      <c r="CE194" s="212" t="str">
        <f>IF(CC194&gt;0,(CC194+SUM(CD$11:CD194))/CB$6-1,"N/A")</f>
        <v>N/A</v>
      </c>
      <c r="CF194" s="344">
        <f>IF(VLOOKUP(CF$4,Transactions!$C$5:$M$23,7,FALSE)&gt;CA194,0,IF(IFERROR(VLOOKUP(CF$4,Transactions!$C$39:$N$42,8,FALSE),0)&gt;CA194,VLOOKUP(CF$4,Transactions!$C$5:$M$23,5,FALSE),VLOOKUP(CF$4,Transactions!$C$5:$M$23,5,FALSE)-IFERROR(VLOOKUP(CF$4,Transactions!$C$39:$N$42,5,FALSE),0)))</f>
        <v>0</v>
      </c>
      <c r="CH194" s="315">
        <f t="shared" si="240"/>
        <v>0</v>
      </c>
      <c r="CI194" s="88">
        <f>VLOOKUP(CH194,'Price Data'!$B$4:$AD$1048576,MATCH(CM$4,'Price Data'!$B$2:$AE$2,0),FALSE)</f>
        <v>0</v>
      </c>
      <c r="CJ194" s="5">
        <f t="shared" si="269"/>
        <v>0</v>
      </c>
      <c r="CK194" s="79"/>
      <c r="CL194" s="212" t="str">
        <f>IF(CJ194&gt;0,(CJ194+SUM(CK$11:CK194))/CI$6-1,"N/A")</f>
        <v>N/A</v>
      </c>
      <c r="CM194" s="344">
        <f>IF(VLOOKUP(CM$4,Transactions!$C$5:$M$23,7,FALSE)&gt;CH194,0,IF(IFERROR(VLOOKUP(CM$4,Transactions!$C$39:$N$42,8,FALSE),0)&gt;CH194,VLOOKUP(CM$4,Transactions!$C$5:$M$23,5,FALSE),VLOOKUP(CM$4,Transactions!$C$5:$M$23,5,FALSE)-IFERROR(VLOOKUP(CM$4,Transactions!$C$39:$N$42,5,FALSE),0)))</f>
        <v>0</v>
      </c>
      <c r="CO194" s="315">
        <f t="shared" si="241"/>
        <v>0</v>
      </c>
      <c r="CP194" s="88">
        <f>VLOOKUP(CO194,'Price Data'!$B$4:$AD$1048576,MATCH(CT$4,'Price Data'!$B$2:$AE$2,0),FALSE)</f>
        <v>0</v>
      </c>
      <c r="CQ194" s="5">
        <f t="shared" si="270"/>
        <v>0</v>
      </c>
      <c r="CR194" s="79"/>
      <c r="CS194" s="212" t="str">
        <f>IF(CQ194&gt;0,(CQ194+SUM(CR$11:CR194))/CP$6-1,"N/A")</f>
        <v>N/A</v>
      </c>
      <c r="CT194" s="344">
        <f>IF(VLOOKUP(CT$4,Transactions!$C$5:$M$23,7,FALSE)&gt;CO194,0,IF(IFERROR(VLOOKUP(CT$4,Transactions!$C$39:$N$42,8,FALSE),0)&gt;CO194,VLOOKUP(CT$4,Transactions!$C$5:$M$23,5,FALSE),VLOOKUP(CT$4,Transactions!$C$5:$M$23,5,FALSE)-IFERROR(VLOOKUP(CT$4,Transactions!$C$39:$N$42,5,FALSE),0)))</f>
        <v>0</v>
      </c>
      <c r="CV194" s="315">
        <f t="shared" si="242"/>
        <v>0</v>
      </c>
      <c r="CW194" s="88">
        <f>VLOOKUP(CV194,'Price Data'!$B$4:$AD$1048576,MATCH(DA$4,'Price Data'!$B$2:$AE$2,0),FALSE)</f>
        <v>0</v>
      </c>
      <c r="CX194" s="5">
        <f t="shared" si="271"/>
        <v>0</v>
      </c>
      <c r="CY194" s="79"/>
      <c r="CZ194" s="212" t="str">
        <f>IF(CX194&gt;0,(CX194+SUM(CY$11:CY194))/CW$6-1,"N/A")</f>
        <v>N/A</v>
      </c>
      <c r="DA194" s="344">
        <f>IF(VLOOKUP(DA$4,Transactions!$C$5:$M$23,7,FALSE)&gt;CV194,0,IF(IFERROR(VLOOKUP(DA$4,Transactions!$C$39:$N$42,8,FALSE),0)&gt;CV194,VLOOKUP(DA$4,Transactions!$C$5:$M$23,5,FALSE),VLOOKUP(DA$4,Transactions!$C$5:$M$23,5,FALSE)-IFERROR(VLOOKUP(DA$4,Transactions!$C$39:$N$42,5,FALSE),0)))</f>
        <v>0</v>
      </c>
      <c r="DC194" s="315">
        <f t="shared" si="243"/>
        <v>0</v>
      </c>
      <c r="DD194" s="88">
        <f>VLOOKUP(DC194,'Price Data'!$B$4:$AD$1048576,MATCH(DH$4,'Price Data'!$B$2:$AE$2,0),FALSE)</f>
        <v>0</v>
      </c>
      <c r="DE194" s="5">
        <f t="shared" si="272"/>
        <v>0</v>
      </c>
      <c r="DF194" s="79"/>
      <c r="DG194" s="212" t="str">
        <f>IF(DE194&gt;0,(DE194+SUM(DF$11:DF194))/DD$6-1,"N/A")</f>
        <v>N/A</v>
      </c>
      <c r="DH194" s="344">
        <f>IF(VLOOKUP(DH$4,Transactions!$C$5:$M$23,7,FALSE)&gt;DC194,0,IF(IFERROR(VLOOKUP(DH$4,Transactions!$C$39:$N$42,8,FALSE),0)&gt;DC194,VLOOKUP(DH$4,Transactions!$C$5:$M$23,5,FALSE),VLOOKUP(DH$4,Transactions!$C$5:$M$23,5,FALSE)-IFERROR(VLOOKUP(DH$4,Transactions!$C$39:$N$42,5,FALSE),0)))</f>
        <v>0</v>
      </c>
      <c r="DJ194" s="315">
        <f t="shared" si="244"/>
        <v>0</v>
      </c>
      <c r="DK194" s="88">
        <f>VLOOKUP(DJ194,'Price Data'!$B$4:$AD$1048576,MATCH(DO$4,'Price Data'!$B$2:$AE$2,0),FALSE)</f>
        <v>0</v>
      </c>
      <c r="DL194" s="5">
        <f t="shared" si="273"/>
        <v>0</v>
      </c>
      <c r="DN194" s="212" t="str">
        <f>IF(DL194&gt;0,(DL194+SUM(DM$11:DM194))/DK$6-1,"N/A")</f>
        <v>N/A</v>
      </c>
      <c r="DO194" s="344">
        <f>IF(VLOOKUP(DO$4,Transactions!$C$5:$M$23,7,FALSE)&gt;DJ194,0,IF(IFERROR(VLOOKUP(DO$4,Transactions!$C$39:$N$42,8,FALSE),0)&gt;DJ194,VLOOKUP(DO$4,Transactions!$C$5:$M$23,5,FALSE),VLOOKUP(DO$4,Transactions!$C$5:$M$23,5,FALSE)-IFERROR(VLOOKUP(DO$4,Transactions!$C$39:$N$42,5,FALSE),0)))</f>
        <v>0</v>
      </c>
      <c r="DQ194" s="315">
        <f t="shared" si="245"/>
        <v>0</v>
      </c>
      <c r="DR194" s="88">
        <f>VLOOKUP(DQ194,'Price Data'!$B$4:$AD$1048576,MATCH(DV$4,'Price Data'!$B$2:$AE$2,0),FALSE)</f>
        <v>0</v>
      </c>
      <c r="DS194" s="5">
        <f t="shared" si="274"/>
        <v>0</v>
      </c>
      <c r="DT194" s="79"/>
      <c r="DU194" s="212" t="str">
        <f>IF(DS194&gt;0,(DS194+SUM(DT$11:DT194))/DR$6-1,"N/A")</f>
        <v>N/A</v>
      </c>
      <c r="DV194" s="344">
        <f>IF(VLOOKUP(DV$4,Transactions!$C$5:$M$23,7,FALSE)&gt;DQ194,0,IF(IFERROR(VLOOKUP(DV$4,Transactions!$C$39:$N$42,8,FALSE),0)&gt;DQ194,VLOOKUP(DV$4,Transactions!$C$5:$M$23,5,FALSE),VLOOKUP(DV$4,Transactions!$C$5:$M$23,5,FALSE)-IFERROR(VLOOKUP(DV$4,Transactions!$C$39:$N$42,5,FALSE),0)))</f>
        <v>0</v>
      </c>
      <c r="DX194" s="315">
        <f t="shared" si="246"/>
        <v>0</v>
      </c>
      <c r="DY194" s="88">
        <f>VLOOKUP(DX194,'Price Data'!$B$4:$AD$1048576,MATCH(EC$4,'Price Data'!$B$2:$AE$2,0),FALSE)</f>
        <v>0</v>
      </c>
      <c r="DZ194" s="5">
        <f t="shared" si="275"/>
        <v>0</v>
      </c>
      <c r="EA194" s="79"/>
      <c r="EB194" s="212" t="str">
        <f>IF(DZ194&gt;0,(DZ194+SUM(EA$11:EA194))/DY$6-1,"N/A")</f>
        <v>N/A</v>
      </c>
      <c r="EC194" s="344">
        <f>IF(VLOOKUP(EC$4,Transactions!$C$5:$M$23,7,FALSE)&gt;DX194,0,IF(IFERROR(VLOOKUP(EC$4,Transactions!$C$39:$N$42,8,FALSE),0)&gt;DX194,VLOOKUP(EC$4,Transactions!$C$5:$M$23,5,FALSE),VLOOKUP(EC$4,Transactions!$C$5:$M$23,5,FALSE)-IFERROR(VLOOKUP(EC$4,Transactions!$C$39:$N$42,5,FALSE),0)))</f>
        <v>0</v>
      </c>
      <c r="EF194" s="315">
        <f t="shared" si="247"/>
        <v>0</v>
      </c>
      <c r="EG194" s="88">
        <f>VLOOKUP(EF194,'Price Data'!$B$4:$AD$1048576,MATCH(EK$4,'Price Data'!$B$2:$AE$2,0),FALSE)</f>
        <v>0</v>
      </c>
      <c r="EH194" s="5">
        <f t="shared" si="276"/>
        <v>0</v>
      </c>
      <c r="EI194" s="79"/>
      <c r="EJ194" s="212" t="str">
        <f>IF(EH194&gt;0,(EH194+SUM(EI$11:EI194))/EG$6-1,"N/A")</f>
        <v>N/A</v>
      </c>
      <c r="EK194" s="344">
        <f>IF(VLOOKUP(EK$4,Transactions!$C$26:$M$34,7,FALSE)&gt;EF194,0,IF(IFERROR(VLOOKUP(EK$4,Transactions!$C$45:$N231,8,FALSE),0)&gt;EF194,VLOOKUP(EK$4,Transactions!$C$26:$M$34,5,FALSE),VLOOKUP(EK$4,Transactions!$C$26:$M$34,5,FALSE)-IFERROR(VLOOKUP(EK$4,Transactions!$C$45:$N$47,5,FALSE),0)))</f>
        <v>0</v>
      </c>
      <c r="EM194" s="315">
        <f t="shared" si="248"/>
        <v>0</v>
      </c>
      <c r="EN194" s="88">
        <f>VLOOKUP(EM194,'Price Data'!$B$4:$AD$1048576,MATCH(ER$4,'Price Data'!$B$2:$AE$2,0),FALSE)</f>
        <v>0</v>
      </c>
      <c r="EO194" s="5">
        <f t="shared" si="277"/>
        <v>0</v>
      </c>
      <c r="EP194" s="79"/>
      <c r="EQ194" s="212" t="str">
        <f>IF(EO194&gt;0,(EO194+SUM(EP$11:EP194))/EN$6-1,"N/A")</f>
        <v>N/A</v>
      </c>
      <c r="ER194" s="344">
        <f>IF(VLOOKUP(ER$4,Transactions!$C$26:$M$34,7,FALSE)&gt;EM194,0,IF(IFERROR(VLOOKUP(ER$4,Transactions!$C$45:$N231,8,FALSE),0)&gt;EM194,VLOOKUP(ER$4,Transactions!$C$26:$M$34,5,FALSE),VLOOKUP(ER$4,Transactions!$C$26:$M$34,5,FALSE)-IFERROR(VLOOKUP(ER$4,Transactions!$C$45:$N$47,5,FALSE),0)))</f>
        <v>0</v>
      </c>
      <c r="ET194" s="315">
        <f t="shared" si="249"/>
        <v>0</v>
      </c>
      <c r="EU194" s="88">
        <f>VLOOKUP(ET194,'Price Data'!$B$4:$AD$1048576,MATCH(EY$4,'Price Data'!$B$2:$AE$2,0),FALSE)</f>
        <v>0</v>
      </c>
      <c r="EV194" s="5">
        <f t="shared" si="278"/>
        <v>0</v>
      </c>
      <c r="EW194" s="79"/>
      <c r="EX194" s="212" t="str">
        <f>IF(EV194&gt;0,(EV194+SUM(EW$11:EW194))/EU$6-1,"N/A")</f>
        <v>N/A</v>
      </c>
      <c r="EY194" s="344">
        <f>IF(VLOOKUP(EY$4,Transactions!$C$26:$M$34,7,FALSE)&gt;ET194,0,IF(IFERROR(VLOOKUP(EY$4,Transactions!$C$45:$N231,8,FALSE),0)&gt;ET194,VLOOKUP(EY$4,Transactions!$C$26:$M$34,5,FALSE),VLOOKUP(EY$4,Transactions!$C$26:$M$34,5,FALSE)-IFERROR(VLOOKUP(EY$4,Transactions!$C$45:$N$47,5,FALSE),0)))</f>
        <v>0</v>
      </c>
      <c r="FA194" s="315">
        <f t="shared" si="250"/>
        <v>0</v>
      </c>
      <c r="FB194" s="88">
        <f>VLOOKUP(FA194,'Price Data'!$B$4:$AD$1048576,MATCH(FF$4,'Price Data'!$B$2:$AE$2,0),FALSE)</f>
        <v>0</v>
      </c>
      <c r="FC194" s="5">
        <f t="shared" si="279"/>
        <v>0</v>
      </c>
      <c r="FD194" s="79"/>
      <c r="FE194" s="212" t="str">
        <f>IF(FC194&gt;0,(FC194+SUM(FD$11:FD194))/FB$6-1,"N/A")</f>
        <v>N/A</v>
      </c>
      <c r="FF194" s="344">
        <f>IF(VLOOKUP(FF$4,Transactions!$C$26:$M$34,7,FALSE)&gt;FA194,0,IF(IFERROR(VLOOKUP(FF$4,Transactions!$C$45:$N231,8,FALSE),0)&gt;FA194,VLOOKUP(FF$4,Transactions!$C$26:$M$34,5,FALSE),VLOOKUP(FF$4,Transactions!$C$26:$M$34,5,FALSE)-IFERROR(VLOOKUP(FF$4,Transactions!$C$45:$N$47,5,FALSE),0)))</f>
        <v>0</v>
      </c>
      <c r="FH194" s="315">
        <f t="shared" si="251"/>
        <v>0</v>
      </c>
      <c r="FI194" s="88">
        <f>VLOOKUP(FH194,'Price Data'!$B$4:$AD$1048576,MATCH(FM$4,'Price Data'!$B$2:$AE$2,0),FALSE)</f>
        <v>0</v>
      </c>
      <c r="FJ194" s="5">
        <f t="shared" si="280"/>
        <v>0</v>
      </c>
      <c r="FK194" s="79"/>
      <c r="FL194" s="212" t="str">
        <f>IF(FJ194&gt;0,(FJ194+SUM(FK$11:FK194))/FI$6-1,"N/A")</f>
        <v>N/A</v>
      </c>
      <c r="FM194" s="344">
        <f>IF(VLOOKUP(FM$4,Transactions!$C$26:$M$34,7,FALSE)&gt;FH194,0,IF(IFERROR(VLOOKUP(FM$4,Transactions!$C$45:$N231,8,FALSE),0)&gt;FH194,VLOOKUP(FM$4,Transactions!$C$26:$M$34,5,FALSE),VLOOKUP(FM$4,Transactions!$C$26:$M$34,5,FALSE)-IFERROR(VLOOKUP(FM$4,Transactions!$C$45:$N$47,5,FALSE),0)))</f>
        <v>0</v>
      </c>
      <c r="FO194" s="315">
        <f t="shared" si="252"/>
        <v>0</v>
      </c>
      <c r="FP194" s="88">
        <f>VLOOKUP(FO194,'Price Data'!$B$4:$AD$1048576,MATCH(FT$4,'Price Data'!$B$2:$AE$2,0),FALSE)</f>
        <v>0</v>
      </c>
      <c r="FQ194" s="5">
        <f t="shared" si="281"/>
        <v>0</v>
      </c>
      <c r="FR194" s="79"/>
      <c r="FS194" s="212" t="str">
        <f>IF(FQ194&gt;0,(FQ194+SUM(FR$11:FR194))/FP$6-1,"N/A")</f>
        <v>N/A</v>
      </c>
      <c r="FT194" s="344">
        <f>IF(VLOOKUP(FT$4,Transactions!$C$26:$M$34,7,FALSE)&gt;FO194,0,IF(IFERROR(VLOOKUP(FT$4,Transactions!$C$45:$N231,8,FALSE),0)&gt;FO194,VLOOKUP(FT$4,Transactions!$C$26:$M$34,5,FALSE),VLOOKUP(FT$4,Transactions!$C$26:$M$34,5,FALSE)-IFERROR(VLOOKUP(FT$4,Transactions!$C$45:$N$47,5,FALSE),0)))</f>
        <v>0</v>
      </c>
      <c r="FV194" s="315">
        <f t="shared" si="253"/>
        <v>0</v>
      </c>
      <c r="FW194" s="88">
        <f>VLOOKUP(FV194,'Price Data'!$B$4:$AD$1048576,MATCH(GA$4,'Price Data'!$B$2:$AE$2,0),FALSE)</f>
        <v>0</v>
      </c>
      <c r="FX194" s="5">
        <f t="shared" si="282"/>
        <v>0</v>
      </c>
      <c r="FY194" s="79"/>
      <c r="FZ194" s="212" t="str">
        <f>IF(FX194&gt;0,(FX194+SUM(FY$11:FY194))/FW$6-1,"N/A")</f>
        <v>N/A</v>
      </c>
      <c r="GA194" s="344">
        <f>IF(VLOOKUP(GA$4,Transactions!$C$26:$M$34,7,FALSE)&gt;FV194,0,IF(IFERROR(VLOOKUP(GA$4,Transactions!$C$45:$N231,8,FALSE),0)&gt;FV194,VLOOKUP(GA$4,Transactions!$C$26:$M$34,5,FALSE),VLOOKUP(GA$4,Transactions!$C$26:$M$34,5,FALSE)-IFERROR(VLOOKUP(GA$4,Transactions!$C$45:$N$47,5,FALSE),0)))</f>
        <v>0</v>
      </c>
      <c r="GD194" s="315">
        <f t="shared" si="254"/>
        <v>0</v>
      </c>
      <c r="GE194" s="88">
        <f>VLOOKUP(GD194,'Price Data'!$B$4:$AD$1048576,MATCH(GI$4,'Price Data'!$B$2:$AE$2,0),FALSE)</f>
        <v>0</v>
      </c>
      <c r="GF194" s="5">
        <f t="shared" si="283"/>
        <v>0</v>
      </c>
      <c r="GH194" s="212" t="str">
        <f>IF(GF194&gt;0,(GF194+SUM(GG$11:GG194))/GE$6-1,"N/A")</f>
        <v>N/A</v>
      </c>
      <c r="GI194" s="374">
        <v>0.5</v>
      </c>
      <c r="GK194" s="315">
        <f t="shared" si="255"/>
        <v>0</v>
      </c>
      <c r="GL194" s="88">
        <f>VLOOKUP(GK194,'Price Data'!$B$4:$AD$1048576,MATCH(GP$4,'Price Data'!$B$2:$AE$2,0),FALSE)</f>
        <v>0</v>
      </c>
      <c r="GM194" s="5">
        <f t="shared" si="226"/>
        <v>0</v>
      </c>
      <c r="GN194" s="79"/>
      <c r="GO194" s="212" t="str">
        <f>IF(GM194&gt;0,(GM194+SUM(GN$11:GN194))/GL$6-1,"N/A")</f>
        <v>N/A</v>
      </c>
      <c r="GP194" s="374">
        <v>0.2</v>
      </c>
      <c r="GR194" s="315">
        <f t="shared" si="256"/>
        <v>0</v>
      </c>
      <c r="GS194" s="88">
        <f>VLOOKUP(GR194,'Price Data'!$B$4:$AD$1048576,MATCH(GW$4,'Price Data'!$B$2:$AE$2,0),FALSE)</f>
        <v>0</v>
      </c>
      <c r="GT194" s="5">
        <f t="shared" si="284"/>
        <v>0</v>
      </c>
      <c r="GV194" s="212" t="str">
        <f>IF(GT194&gt;0,(GT194+SUM(GU$11:GU194))/GS$6-1,"N/A")</f>
        <v>N/A</v>
      </c>
      <c r="GW194" s="374">
        <v>0.3</v>
      </c>
    </row>
    <row r="195" spans="1:205" x14ac:dyDescent="0.25">
      <c r="A195">
        <v>185</v>
      </c>
      <c r="B195" s="315">
        <f>'Price Data'!B189</f>
        <v>0</v>
      </c>
      <c r="C195" s="200">
        <f t="shared" si="257"/>
        <v>0</v>
      </c>
      <c r="D195" s="200">
        <f t="shared" si="227"/>
        <v>0</v>
      </c>
      <c r="E195" s="200">
        <f t="shared" si="258"/>
        <v>0</v>
      </c>
      <c r="F195" s="200">
        <f t="shared" si="228"/>
        <v>0</v>
      </c>
      <c r="I195" s="315">
        <f t="shared" si="229"/>
        <v>0</v>
      </c>
      <c r="J195" s="88">
        <f>VLOOKUP(I195,'Price Data'!$B$4:$AD$1048576,MATCH(N$4,'Price Data'!$B$2:$AE$2,0),FALSE)</f>
        <v>0</v>
      </c>
      <c r="K195" s="5">
        <f t="shared" si="225"/>
        <v>0</v>
      </c>
      <c r="M195" s="212" t="str">
        <f>IF(K195&gt;0,(K195+SUM(L$11:L195))/J$6-1,"N/A")</f>
        <v>N/A</v>
      </c>
      <c r="N195" s="344">
        <f>IF(VLOOKUP(N$4,Transactions!$C$5:$M$23,7,FALSE)&gt;I195,0,IF(IFERROR(VLOOKUP(N$4,Transactions!$C$39:$N$42,8,FALSE),0)&gt;I195,VLOOKUP(N$4,Transactions!$C$5:$M$23,5,FALSE),VLOOKUP(N$4,Transactions!$C$5:$M$23,5,FALSE)-IFERROR(VLOOKUP(N$4,Transactions!$C$39:$N$42,5,FALSE),0)))</f>
        <v>0</v>
      </c>
      <c r="P195" s="315">
        <f t="shared" si="230"/>
        <v>0</v>
      </c>
      <c r="Q195" s="88">
        <f>VLOOKUP(P195,'Price Data'!$B$4:$AD$1048576,MATCH(U$4,'Price Data'!$B$2:$AE$2,0),FALSE)</f>
        <v>0</v>
      </c>
      <c r="R195" s="5">
        <f t="shared" si="259"/>
        <v>0</v>
      </c>
      <c r="T195" s="212" t="str">
        <f>IF(R195&gt;0,(R195+SUM(S$11:S195))/Q$6-1,"N/A")</f>
        <v>N/A</v>
      </c>
      <c r="U195" s="344">
        <f>IF(VLOOKUP(U$4,Transactions!$C$5:$M$23,7,FALSE)&gt;P195,0,IF(IFERROR(VLOOKUP(U$4,Transactions!$C$39:$N$42,8,FALSE),0)&gt;P195,VLOOKUP(U$4,Transactions!$C$5:$M$23,5,FALSE),VLOOKUP(U$4,Transactions!$C$5:$M$23,5,FALSE)-IFERROR(VLOOKUP(U$4,Transactions!$C$39:$N$42,5,FALSE),0)))</f>
        <v>0</v>
      </c>
      <c r="W195" s="315">
        <f t="shared" si="231"/>
        <v>0</v>
      </c>
      <c r="X195" s="88">
        <f>VLOOKUP(W195,'Price Data'!$B$4:$AD$1048576,MATCH(AB$4,'Price Data'!$B$2:$AE$2,0),FALSE)</f>
        <v>0</v>
      </c>
      <c r="Y195" s="5">
        <f t="shared" si="260"/>
        <v>0</v>
      </c>
      <c r="Z195" s="79"/>
      <c r="AA195" s="212" t="str">
        <f>IF(Y195&gt;0,(Y195+SUM(Z$11:Z195))/X$6-1,"N/A")</f>
        <v>N/A</v>
      </c>
      <c r="AB195" s="344">
        <f>IF(VLOOKUP(AB$4,Transactions!$C$5:$M$23,7,FALSE)&gt;W195,0,IF(IFERROR(VLOOKUP(AB$4,Transactions!$C$39:$N$42,8,FALSE),0)&gt;W195,VLOOKUP(AB$4,Transactions!$C$5:$M$23,5,FALSE),VLOOKUP(AB$4,Transactions!$C$5:$M$23,5,FALSE)-IFERROR(VLOOKUP(AB$4,Transactions!$C$39:$N$42,5,FALSE),0)))</f>
        <v>0</v>
      </c>
      <c r="AD195" s="315">
        <f t="shared" si="232"/>
        <v>0</v>
      </c>
      <c r="AE195" s="88">
        <f>VLOOKUP(AD195,'Price Data'!$B$4:$AD$1048576,MATCH(AI$4,'Price Data'!$B$2:$AE$2,0),FALSE)</f>
        <v>0</v>
      </c>
      <c r="AF195" s="5">
        <f t="shared" si="261"/>
        <v>0</v>
      </c>
      <c r="AG195" s="79"/>
      <c r="AH195" s="212" t="str">
        <f>IF(AF195&gt;0,(AF195+SUM(AG$11:AG195))/AE$6-1,"N/A")</f>
        <v>N/A</v>
      </c>
      <c r="AI195" s="344">
        <f>IF(VLOOKUP(AI$4,Transactions!$C$5:$M$23,7,FALSE)&gt;AD195,0,IF(IFERROR(VLOOKUP(AI$4,Transactions!$C$39:$N$42,8,FALSE),0)&gt;AD195,VLOOKUP(AI$4,Transactions!$C$5:$M$23,5,FALSE),VLOOKUP(AI$4,Transactions!$C$5:$M$23,5,FALSE)-IFERROR(VLOOKUP(AI$4,Transactions!$C$39:$N$42,5,FALSE),0)))</f>
        <v>0</v>
      </c>
      <c r="AK195" s="315">
        <f t="shared" si="233"/>
        <v>0</v>
      </c>
      <c r="AL195" s="88">
        <f>VLOOKUP(AK195,'Price Data'!$B$4:$AD$1048576,MATCH(AP$4,'Price Data'!$B$2:$AE$2,0),FALSE)</f>
        <v>0</v>
      </c>
      <c r="AM195" s="5">
        <f t="shared" si="262"/>
        <v>0</v>
      </c>
      <c r="AN195" s="79"/>
      <c r="AO195" s="212" t="str">
        <f>IF(AM195&gt;0,(AM195+SUM(AN$11:AN195))/AL$6-1,"N/A")</f>
        <v>N/A</v>
      </c>
      <c r="AP195" s="344">
        <f>IF(VLOOKUP(AP$4,Transactions!$C$5:$M$23,7,FALSE)&gt;AK195,0,IF(IFERROR(VLOOKUP(AP$4,Transactions!$C$39:$N$42,8,FALSE),0)&gt;AK195,VLOOKUP(AP$4,Transactions!$C$5:$M$23,5,FALSE),VLOOKUP(AP$4,Transactions!$C$5:$M$23,5,FALSE)-IFERROR(VLOOKUP(AP$4,Transactions!$C$39:$N$42,5,FALSE),0)))</f>
        <v>0</v>
      </c>
      <c r="AR195" s="315">
        <f t="shared" si="234"/>
        <v>0</v>
      </c>
      <c r="AS195" s="88">
        <f>VLOOKUP(AR195,'Price Data'!$B$4:$AD$1048576,MATCH(AW$4,'Price Data'!$B$2:$AE$2,0),FALSE)</f>
        <v>0</v>
      </c>
      <c r="AT195" s="5">
        <f t="shared" si="263"/>
        <v>0</v>
      </c>
      <c r="AU195" s="79"/>
      <c r="AV195" s="212" t="str">
        <f>IF(AT195&gt;0,(AT195+SUM(AU$11:AU195))/AS$6-1,"N/A")</f>
        <v>N/A</v>
      </c>
      <c r="AW195" s="344">
        <f>IF(VLOOKUP(AW$4,Transactions!$C$5:$M$23,7,FALSE)&gt;AR195,0,IF(IFERROR(VLOOKUP(AW$4,Transactions!$C$39:$N$42,8,FALSE),0)&gt;AR195,VLOOKUP(AW$4,Transactions!$C$5:$M$23,5,FALSE),VLOOKUP(AW$4,Transactions!$C$5:$M$23,5,FALSE)-IFERROR(VLOOKUP(AW$4,Transactions!$C$39:$N$42,5,FALSE),0)))</f>
        <v>0</v>
      </c>
      <c r="AY195" s="315">
        <f t="shared" si="235"/>
        <v>0</v>
      </c>
      <c r="AZ195" s="88">
        <f>VLOOKUP(AY195,'Price Data'!$B$4:$AD$1048576,MATCH(BD$4,'Price Data'!$B$2:$AE$2,0),FALSE)</f>
        <v>0</v>
      </c>
      <c r="BA195" s="5">
        <f t="shared" si="264"/>
        <v>0</v>
      </c>
      <c r="BB195" s="79"/>
      <c r="BC195" s="212" t="str">
        <f>IF(BA195&gt;0,(BA195+SUM(BB$11:BB195))/AZ$6-1,"N/A")</f>
        <v>N/A</v>
      </c>
      <c r="BD195" s="344">
        <f>IF(VLOOKUP(BD$4,Transactions!$C$5:$M$23,7,FALSE)&gt;AY195,0,IF(IFERROR(VLOOKUP(BD$4,Transactions!$C$39:$N$42,8,FALSE),0)&gt;AY195,VLOOKUP(BD$4,Transactions!$C$5:$M$23,5,FALSE),VLOOKUP(BD$4,Transactions!$C$5:$M$23,5,FALSE)-IFERROR(VLOOKUP(BD$4,Transactions!$C$39:$N$42,5,FALSE),0)))</f>
        <v>0</v>
      </c>
      <c r="BF195" s="315">
        <f t="shared" si="236"/>
        <v>0</v>
      </c>
      <c r="BG195" s="88">
        <f>VLOOKUP(BF195,'Price Data'!$B$4:$AD$1048576,MATCH(BK$4,'Price Data'!$B$2:$AE$2,0),FALSE)</f>
        <v>0</v>
      </c>
      <c r="BH195" s="5">
        <f t="shared" si="265"/>
        <v>0</v>
      </c>
      <c r="BI195" s="79"/>
      <c r="BJ195" s="212" t="str">
        <f>IF(BH195&gt;0,(BH195+SUM(BI$11:BI195))/BG$6-1,"N/A")</f>
        <v>N/A</v>
      </c>
      <c r="BK195" s="344">
        <f>IF(VLOOKUP(BK$4,Transactions!$C$5:$M$23,7,FALSE)&gt;BF195,0,IF(IFERROR(VLOOKUP(BK$4,Transactions!$C$39:$N$42,8,FALSE),0)&gt;BF195,VLOOKUP(BK$4,Transactions!$C$5:$M$23,5,FALSE),VLOOKUP(BK$4,Transactions!$C$5:$M$23,5,FALSE)-IFERROR(VLOOKUP(BK$4,Transactions!$C$39:$N$42,5,FALSE),0)))</f>
        <v>0</v>
      </c>
      <c r="BM195" s="315">
        <f t="shared" si="237"/>
        <v>0</v>
      </c>
      <c r="BN195" s="88">
        <f>VLOOKUP(BM195,'Price Data'!$B$4:$AD$1048576,MATCH(BR$4,'Price Data'!$B$2:$AE$2,0),FALSE)</f>
        <v>0</v>
      </c>
      <c r="BO195" s="5">
        <f t="shared" si="266"/>
        <v>0</v>
      </c>
      <c r="BP195" s="79"/>
      <c r="BQ195" s="212" t="str">
        <f>IF(BO195&gt;0,(BO195+SUM(BP$11:BP195))/BN$6-1,"N/A")</f>
        <v>N/A</v>
      </c>
      <c r="BR195" s="344">
        <f>IF(VLOOKUP(BR$4,Transactions!$C$5:$M$23,7,FALSE)&gt;BM195,0,IF(IFERROR(VLOOKUP(BR$4,Transactions!$C$39:$N$42,8,FALSE),0)&gt;BM195,VLOOKUP(BR$4,Transactions!$C$5:$M$23,5,FALSE),VLOOKUP(BR$4,Transactions!$C$5:$M$23,5,FALSE)-IFERROR(VLOOKUP(BR$4,Transactions!$C$39:$N$42,5,FALSE),0)))</f>
        <v>0</v>
      </c>
      <c r="BT195" s="315">
        <f t="shared" si="238"/>
        <v>0</v>
      </c>
      <c r="BU195" s="88">
        <f>VLOOKUP(BT195,'Price Data'!$B$4:$AD$1048576,MATCH(BY$4,'Price Data'!$B$2:$AE$2,0),FALSE)</f>
        <v>0</v>
      </c>
      <c r="BV195" s="5">
        <f t="shared" si="267"/>
        <v>0</v>
      </c>
      <c r="BW195" s="79"/>
      <c r="BX195" s="212" t="str">
        <f>IF(BV195&gt;0,(BV195+SUM(BW$11:BW195))/BU$6-1,"N/A")</f>
        <v>N/A</v>
      </c>
      <c r="BY195" s="344">
        <f>IF(VLOOKUP(BY$4,Transactions!$C$5:$M$23,7,FALSE)&gt;BT195,0,IF(IFERROR(VLOOKUP(BY$4,Transactions!$C$39:$N$42,8,FALSE),0)&gt;BT195,VLOOKUP(BY$4,Transactions!$C$5:$M$23,5,FALSE),VLOOKUP(BY$4,Transactions!$C$5:$M$23,5,FALSE)-IFERROR(VLOOKUP(BY$4,Transactions!$C$39:$N$42,5,FALSE),0)))</f>
        <v>0</v>
      </c>
      <c r="CA195" s="315">
        <f t="shared" si="239"/>
        <v>0</v>
      </c>
      <c r="CB195" s="88">
        <f>VLOOKUP(CA195,'Price Data'!$B$4:$AD$1048576,MATCH(CF$4,'Price Data'!$B$2:$AE$2,0),FALSE)</f>
        <v>0</v>
      </c>
      <c r="CC195" s="5">
        <f t="shared" si="268"/>
        <v>0</v>
      </c>
      <c r="CD195" s="79"/>
      <c r="CE195" s="212" t="str">
        <f>IF(CC195&gt;0,(CC195+SUM(CD$11:CD195))/CB$6-1,"N/A")</f>
        <v>N/A</v>
      </c>
      <c r="CF195" s="344">
        <f>IF(VLOOKUP(CF$4,Transactions!$C$5:$M$23,7,FALSE)&gt;CA195,0,IF(IFERROR(VLOOKUP(CF$4,Transactions!$C$39:$N$42,8,FALSE),0)&gt;CA195,VLOOKUP(CF$4,Transactions!$C$5:$M$23,5,FALSE),VLOOKUP(CF$4,Transactions!$C$5:$M$23,5,FALSE)-IFERROR(VLOOKUP(CF$4,Transactions!$C$39:$N$42,5,FALSE),0)))</f>
        <v>0</v>
      </c>
      <c r="CH195" s="315">
        <f t="shared" si="240"/>
        <v>0</v>
      </c>
      <c r="CI195" s="88">
        <f>VLOOKUP(CH195,'Price Data'!$B$4:$AD$1048576,MATCH(CM$4,'Price Data'!$B$2:$AE$2,0),FALSE)</f>
        <v>0</v>
      </c>
      <c r="CJ195" s="5">
        <f t="shared" si="269"/>
        <v>0</v>
      </c>
      <c r="CK195" s="79"/>
      <c r="CL195" s="212" t="str">
        <f>IF(CJ195&gt;0,(CJ195+SUM(CK$11:CK195))/CI$6-1,"N/A")</f>
        <v>N/A</v>
      </c>
      <c r="CM195" s="344">
        <f>IF(VLOOKUP(CM$4,Transactions!$C$5:$M$23,7,FALSE)&gt;CH195,0,IF(IFERROR(VLOOKUP(CM$4,Transactions!$C$39:$N$42,8,FALSE),0)&gt;CH195,VLOOKUP(CM$4,Transactions!$C$5:$M$23,5,FALSE),VLOOKUP(CM$4,Transactions!$C$5:$M$23,5,FALSE)-IFERROR(VLOOKUP(CM$4,Transactions!$C$39:$N$42,5,FALSE),0)))</f>
        <v>0</v>
      </c>
      <c r="CO195" s="315">
        <f t="shared" si="241"/>
        <v>0</v>
      </c>
      <c r="CP195" s="88">
        <f>VLOOKUP(CO195,'Price Data'!$B$4:$AD$1048576,MATCH(CT$4,'Price Data'!$B$2:$AE$2,0),FALSE)</f>
        <v>0</v>
      </c>
      <c r="CQ195" s="5">
        <f t="shared" si="270"/>
        <v>0</v>
      </c>
      <c r="CR195" s="79"/>
      <c r="CS195" s="212" t="str">
        <f>IF(CQ195&gt;0,(CQ195+SUM(CR$11:CR195))/CP$6-1,"N/A")</f>
        <v>N/A</v>
      </c>
      <c r="CT195" s="344">
        <f>IF(VLOOKUP(CT$4,Transactions!$C$5:$M$23,7,FALSE)&gt;CO195,0,IF(IFERROR(VLOOKUP(CT$4,Transactions!$C$39:$N$42,8,FALSE),0)&gt;CO195,VLOOKUP(CT$4,Transactions!$C$5:$M$23,5,FALSE),VLOOKUP(CT$4,Transactions!$C$5:$M$23,5,FALSE)-IFERROR(VLOOKUP(CT$4,Transactions!$C$39:$N$42,5,FALSE),0)))</f>
        <v>0</v>
      </c>
      <c r="CV195" s="315">
        <f t="shared" si="242"/>
        <v>0</v>
      </c>
      <c r="CW195" s="88">
        <f>VLOOKUP(CV195,'Price Data'!$B$4:$AD$1048576,MATCH(DA$4,'Price Data'!$B$2:$AE$2,0),FALSE)</f>
        <v>0</v>
      </c>
      <c r="CX195" s="5">
        <f t="shared" si="271"/>
        <v>0</v>
      </c>
      <c r="CY195" s="79"/>
      <c r="CZ195" s="212" t="str">
        <f>IF(CX195&gt;0,(CX195+SUM(CY$11:CY195))/CW$6-1,"N/A")</f>
        <v>N/A</v>
      </c>
      <c r="DA195" s="344">
        <f>IF(VLOOKUP(DA$4,Transactions!$C$5:$M$23,7,FALSE)&gt;CV195,0,IF(IFERROR(VLOOKUP(DA$4,Transactions!$C$39:$N$42,8,FALSE),0)&gt;CV195,VLOOKUP(DA$4,Transactions!$C$5:$M$23,5,FALSE),VLOOKUP(DA$4,Transactions!$C$5:$M$23,5,FALSE)-IFERROR(VLOOKUP(DA$4,Transactions!$C$39:$N$42,5,FALSE),0)))</f>
        <v>0</v>
      </c>
      <c r="DC195" s="315">
        <f t="shared" si="243"/>
        <v>0</v>
      </c>
      <c r="DD195" s="88">
        <f>VLOOKUP(DC195,'Price Data'!$B$4:$AD$1048576,MATCH(DH$4,'Price Data'!$B$2:$AE$2,0),FALSE)</f>
        <v>0</v>
      </c>
      <c r="DE195" s="5">
        <f t="shared" si="272"/>
        <v>0</v>
      </c>
      <c r="DF195" s="79"/>
      <c r="DG195" s="212" t="str">
        <f>IF(DE195&gt;0,(DE195+SUM(DF$11:DF195))/DD$6-1,"N/A")</f>
        <v>N/A</v>
      </c>
      <c r="DH195" s="344">
        <f>IF(VLOOKUP(DH$4,Transactions!$C$5:$M$23,7,FALSE)&gt;DC195,0,IF(IFERROR(VLOOKUP(DH$4,Transactions!$C$39:$N$42,8,FALSE),0)&gt;DC195,VLOOKUP(DH$4,Transactions!$C$5:$M$23,5,FALSE),VLOOKUP(DH$4,Transactions!$C$5:$M$23,5,FALSE)-IFERROR(VLOOKUP(DH$4,Transactions!$C$39:$N$42,5,FALSE),0)))</f>
        <v>0</v>
      </c>
      <c r="DJ195" s="315">
        <f t="shared" si="244"/>
        <v>0</v>
      </c>
      <c r="DK195" s="88">
        <f>VLOOKUP(DJ195,'Price Data'!$B$4:$AD$1048576,MATCH(DO$4,'Price Data'!$B$2:$AE$2,0),FALSE)</f>
        <v>0</v>
      </c>
      <c r="DL195" s="5">
        <f t="shared" si="273"/>
        <v>0</v>
      </c>
      <c r="DN195" s="212" t="str">
        <f>IF(DL195&gt;0,(DL195+SUM(DM$11:DM195))/DK$6-1,"N/A")</f>
        <v>N/A</v>
      </c>
      <c r="DO195" s="344">
        <f>IF(VLOOKUP(DO$4,Transactions!$C$5:$M$23,7,FALSE)&gt;DJ195,0,IF(IFERROR(VLOOKUP(DO$4,Transactions!$C$39:$N$42,8,FALSE),0)&gt;DJ195,VLOOKUP(DO$4,Transactions!$C$5:$M$23,5,FALSE),VLOOKUP(DO$4,Transactions!$C$5:$M$23,5,FALSE)-IFERROR(VLOOKUP(DO$4,Transactions!$C$39:$N$42,5,FALSE),0)))</f>
        <v>0</v>
      </c>
      <c r="DQ195" s="315">
        <f t="shared" si="245"/>
        <v>0</v>
      </c>
      <c r="DR195" s="88">
        <f>VLOOKUP(DQ195,'Price Data'!$B$4:$AD$1048576,MATCH(DV$4,'Price Data'!$B$2:$AE$2,0),FALSE)</f>
        <v>0</v>
      </c>
      <c r="DS195" s="5">
        <f t="shared" si="274"/>
        <v>0</v>
      </c>
      <c r="DT195" s="79"/>
      <c r="DU195" s="212" t="str">
        <f>IF(DS195&gt;0,(DS195+SUM(DT$11:DT195))/DR$6-1,"N/A")</f>
        <v>N/A</v>
      </c>
      <c r="DV195" s="344">
        <f>IF(VLOOKUP(DV$4,Transactions!$C$5:$M$23,7,FALSE)&gt;DQ195,0,IF(IFERROR(VLOOKUP(DV$4,Transactions!$C$39:$N$42,8,FALSE),0)&gt;DQ195,VLOOKUP(DV$4,Transactions!$C$5:$M$23,5,FALSE),VLOOKUP(DV$4,Transactions!$C$5:$M$23,5,FALSE)-IFERROR(VLOOKUP(DV$4,Transactions!$C$39:$N$42,5,FALSE),0)))</f>
        <v>0</v>
      </c>
      <c r="DX195" s="315">
        <f t="shared" si="246"/>
        <v>0</v>
      </c>
      <c r="DY195" s="88">
        <f>VLOOKUP(DX195,'Price Data'!$B$4:$AD$1048576,MATCH(EC$4,'Price Data'!$B$2:$AE$2,0),FALSE)</f>
        <v>0</v>
      </c>
      <c r="DZ195" s="5">
        <f t="shared" si="275"/>
        <v>0</v>
      </c>
      <c r="EA195" s="79"/>
      <c r="EB195" s="212" t="str">
        <f>IF(DZ195&gt;0,(DZ195+SUM(EA$11:EA195))/DY$6-1,"N/A")</f>
        <v>N/A</v>
      </c>
      <c r="EC195" s="344">
        <f>IF(VLOOKUP(EC$4,Transactions!$C$5:$M$23,7,FALSE)&gt;DX195,0,IF(IFERROR(VLOOKUP(EC$4,Transactions!$C$39:$N$42,8,FALSE),0)&gt;DX195,VLOOKUP(EC$4,Transactions!$C$5:$M$23,5,FALSE),VLOOKUP(EC$4,Transactions!$C$5:$M$23,5,FALSE)-IFERROR(VLOOKUP(EC$4,Transactions!$C$39:$N$42,5,FALSE),0)))</f>
        <v>0</v>
      </c>
      <c r="EF195" s="315">
        <f t="shared" si="247"/>
        <v>0</v>
      </c>
      <c r="EG195" s="88">
        <f>VLOOKUP(EF195,'Price Data'!$B$4:$AD$1048576,MATCH(EK$4,'Price Data'!$B$2:$AE$2,0),FALSE)</f>
        <v>0</v>
      </c>
      <c r="EH195" s="5">
        <f t="shared" si="276"/>
        <v>0</v>
      </c>
      <c r="EI195" s="79"/>
      <c r="EJ195" s="212" t="str">
        <f>IF(EH195&gt;0,(EH195+SUM(EI$11:EI195))/EG$6-1,"N/A")</f>
        <v>N/A</v>
      </c>
      <c r="EK195" s="344">
        <f>IF(VLOOKUP(EK$4,Transactions!$C$26:$M$34,7,FALSE)&gt;EF195,0,IF(IFERROR(VLOOKUP(EK$4,Transactions!$C$45:$N232,8,FALSE),0)&gt;EF195,VLOOKUP(EK$4,Transactions!$C$26:$M$34,5,FALSE),VLOOKUP(EK$4,Transactions!$C$26:$M$34,5,FALSE)-IFERROR(VLOOKUP(EK$4,Transactions!$C$45:$N$47,5,FALSE),0)))</f>
        <v>0</v>
      </c>
      <c r="EM195" s="315">
        <f t="shared" si="248"/>
        <v>0</v>
      </c>
      <c r="EN195" s="88">
        <f>VLOOKUP(EM195,'Price Data'!$B$4:$AD$1048576,MATCH(ER$4,'Price Data'!$B$2:$AE$2,0),FALSE)</f>
        <v>0</v>
      </c>
      <c r="EO195" s="5">
        <f t="shared" si="277"/>
        <v>0</v>
      </c>
      <c r="EP195" s="79"/>
      <c r="EQ195" s="212" t="str">
        <f>IF(EO195&gt;0,(EO195+SUM(EP$11:EP195))/EN$6-1,"N/A")</f>
        <v>N/A</v>
      </c>
      <c r="ER195" s="344">
        <f>IF(VLOOKUP(ER$4,Transactions!$C$26:$M$34,7,FALSE)&gt;EM195,0,IF(IFERROR(VLOOKUP(ER$4,Transactions!$C$45:$N232,8,FALSE),0)&gt;EM195,VLOOKUP(ER$4,Transactions!$C$26:$M$34,5,FALSE),VLOOKUP(ER$4,Transactions!$C$26:$M$34,5,FALSE)-IFERROR(VLOOKUP(ER$4,Transactions!$C$45:$N$47,5,FALSE),0)))</f>
        <v>0</v>
      </c>
      <c r="ET195" s="315">
        <f t="shared" si="249"/>
        <v>0</v>
      </c>
      <c r="EU195" s="88">
        <f>VLOOKUP(ET195,'Price Data'!$B$4:$AD$1048576,MATCH(EY$4,'Price Data'!$B$2:$AE$2,0),FALSE)</f>
        <v>0</v>
      </c>
      <c r="EV195" s="5">
        <f t="shared" si="278"/>
        <v>0</v>
      </c>
      <c r="EW195" s="79"/>
      <c r="EX195" s="212" t="str">
        <f>IF(EV195&gt;0,(EV195+SUM(EW$11:EW195))/EU$6-1,"N/A")</f>
        <v>N/A</v>
      </c>
      <c r="EY195" s="344">
        <f>IF(VLOOKUP(EY$4,Transactions!$C$26:$M$34,7,FALSE)&gt;ET195,0,IF(IFERROR(VLOOKUP(EY$4,Transactions!$C$45:$N232,8,FALSE),0)&gt;ET195,VLOOKUP(EY$4,Transactions!$C$26:$M$34,5,FALSE),VLOOKUP(EY$4,Transactions!$C$26:$M$34,5,FALSE)-IFERROR(VLOOKUP(EY$4,Transactions!$C$45:$N$47,5,FALSE),0)))</f>
        <v>0</v>
      </c>
      <c r="FA195" s="315">
        <f t="shared" si="250"/>
        <v>0</v>
      </c>
      <c r="FB195" s="88">
        <f>VLOOKUP(FA195,'Price Data'!$B$4:$AD$1048576,MATCH(FF$4,'Price Data'!$B$2:$AE$2,0),FALSE)</f>
        <v>0</v>
      </c>
      <c r="FC195" s="5">
        <f t="shared" si="279"/>
        <v>0</v>
      </c>
      <c r="FD195" s="79"/>
      <c r="FE195" s="212" t="str">
        <f>IF(FC195&gt;0,(FC195+SUM(FD$11:FD195))/FB$6-1,"N/A")</f>
        <v>N/A</v>
      </c>
      <c r="FF195" s="344">
        <f>IF(VLOOKUP(FF$4,Transactions!$C$26:$M$34,7,FALSE)&gt;FA195,0,IF(IFERROR(VLOOKUP(FF$4,Transactions!$C$45:$N232,8,FALSE),0)&gt;FA195,VLOOKUP(FF$4,Transactions!$C$26:$M$34,5,FALSE),VLOOKUP(FF$4,Transactions!$C$26:$M$34,5,FALSE)-IFERROR(VLOOKUP(FF$4,Transactions!$C$45:$N$47,5,FALSE),0)))</f>
        <v>0</v>
      </c>
      <c r="FH195" s="315">
        <f t="shared" si="251"/>
        <v>0</v>
      </c>
      <c r="FI195" s="88">
        <f>VLOOKUP(FH195,'Price Data'!$B$4:$AD$1048576,MATCH(FM$4,'Price Data'!$B$2:$AE$2,0),FALSE)</f>
        <v>0</v>
      </c>
      <c r="FJ195" s="5">
        <f t="shared" si="280"/>
        <v>0</v>
      </c>
      <c r="FK195" s="79"/>
      <c r="FL195" s="212" t="str">
        <f>IF(FJ195&gt;0,(FJ195+SUM(FK$11:FK195))/FI$6-1,"N/A")</f>
        <v>N/A</v>
      </c>
      <c r="FM195" s="344">
        <f>IF(VLOOKUP(FM$4,Transactions!$C$26:$M$34,7,FALSE)&gt;FH195,0,IF(IFERROR(VLOOKUP(FM$4,Transactions!$C$45:$N232,8,FALSE),0)&gt;FH195,VLOOKUP(FM$4,Transactions!$C$26:$M$34,5,FALSE),VLOOKUP(FM$4,Transactions!$C$26:$M$34,5,FALSE)-IFERROR(VLOOKUP(FM$4,Transactions!$C$45:$N$47,5,FALSE),0)))</f>
        <v>0</v>
      </c>
      <c r="FO195" s="315">
        <f t="shared" si="252"/>
        <v>0</v>
      </c>
      <c r="FP195" s="88">
        <f>VLOOKUP(FO195,'Price Data'!$B$4:$AD$1048576,MATCH(FT$4,'Price Data'!$B$2:$AE$2,0),FALSE)</f>
        <v>0</v>
      </c>
      <c r="FQ195" s="5">
        <f t="shared" si="281"/>
        <v>0</v>
      </c>
      <c r="FR195" s="79"/>
      <c r="FS195" s="212" t="str">
        <f>IF(FQ195&gt;0,(FQ195+SUM(FR$11:FR195))/FP$6-1,"N/A")</f>
        <v>N/A</v>
      </c>
      <c r="FT195" s="344">
        <f>IF(VLOOKUP(FT$4,Transactions!$C$26:$M$34,7,FALSE)&gt;FO195,0,IF(IFERROR(VLOOKUP(FT$4,Transactions!$C$45:$N232,8,FALSE),0)&gt;FO195,VLOOKUP(FT$4,Transactions!$C$26:$M$34,5,FALSE),VLOOKUP(FT$4,Transactions!$C$26:$M$34,5,FALSE)-IFERROR(VLOOKUP(FT$4,Transactions!$C$45:$N$47,5,FALSE),0)))</f>
        <v>0</v>
      </c>
      <c r="FV195" s="315">
        <f t="shared" si="253"/>
        <v>0</v>
      </c>
      <c r="FW195" s="88">
        <f>VLOOKUP(FV195,'Price Data'!$B$4:$AD$1048576,MATCH(GA$4,'Price Data'!$B$2:$AE$2,0),FALSE)</f>
        <v>0</v>
      </c>
      <c r="FX195" s="5">
        <f t="shared" si="282"/>
        <v>0</v>
      </c>
      <c r="FY195" s="79"/>
      <c r="FZ195" s="212" t="str">
        <f>IF(FX195&gt;0,(FX195+SUM(FY$11:FY195))/FW$6-1,"N/A")</f>
        <v>N/A</v>
      </c>
      <c r="GA195" s="344">
        <f>IF(VLOOKUP(GA$4,Transactions!$C$26:$M$34,7,FALSE)&gt;FV195,0,IF(IFERROR(VLOOKUP(GA$4,Transactions!$C$45:$N232,8,FALSE),0)&gt;FV195,VLOOKUP(GA$4,Transactions!$C$26:$M$34,5,FALSE),VLOOKUP(GA$4,Transactions!$C$26:$M$34,5,FALSE)-IFERROR(VLOOKUP(GA$4,Transactions!$C$45:$N$47,5,FALSE),0)))</f>
        <v>0</v>
      </c>
      <c r="GD195" s="315">
        <f t="shared" si="254"/>
        <v>0</v>
      </c>
      <c r="GE195" s="88">
        <f>VLOOKUP(GD195,'Price Data'!$B$4:$AD$1048576,MATCH(GI$4,'Price Data'!$B$2:$AE$2,0),FALSE)</f>
        <v>0</v>
      </c>
      <c r="GF195" s="5">
        <f t="shared" si="283"/>
        <v>0</v>
      </c>
      <c r="GH195" s="212" t="str">
        <f>IF(GF195&gt;0,(GF195+SUM(GG$11:GG195))/GE$6-1,"N/A")</f>
        <v>N/A</v>
      </c>
      <c r="GI195" s="374">
        <v>0.5</v>
      </c>
      <c r="GK195" s="315">
        <f t="shared" si="255"/>
        <v>0</v>
      </c>
      <c r="GL195" s="88">
        <f>VLOOKUP(GK195,'Price Data'!$B$4:$AD$1048576,MATCH(GP$4,'Price Data'!$B$2:$AE$2,0),FALSE)</f>
        <v>0</v>
      </c>
      <c r="GM195" s="5">
        <f t="shared" si="226"/>
        <v>0</v>
      </c>
      <c r="GN195" s="79"/>
      <c r="GO195" s="212" t="str">
        <f>IF(GM195&gt;0,(GM195+SUM(GN$11:GN195))/GL$6-1,"N/A")</f>
        <v>N/A</v>
      </c>
      <c r="GP195" s="374">
        <v>0.2</v>
      </c>
      <c r="GR195" s="315">
        <f t="shared" si="256"/>
        <v>0</v>
      </c>
      <c r="GS195" s="88">
        <f>VLOOKUP(GR195,'Price Data'!$B$4:$AD$1048576,MATCH(GW$4,'Price Data'!$B$2:$AE$2,0),FALSE)</f>
        <v>0</v>
      </c>
      <c r="GT195" s="5">
        <f t="shared" si="284"/>
        <v>0</v>
      </c>
      <c r="GV195" s="212" t="str">
        <f>IF(GT195&gt;0,(GT195+SUM(GU$11:GU195))/GS$6-1,"N/A")</f>
        <v>N/A</v>
      </c>
      <c r="GW195" s="374">
        <v>0.3</v>
      </c>
    </row>
    <row r="196" spans="1:205" x14ac:dyDescent="0.25">
      <c r="A196">
        <v>186</v>
      </c>
      <c r="B196" s="315">
        <f>'Price Data'!B190</f>
        <v>0</v>
      </c>
      <c r="C196" s="200">
        <f t="shared" si="257"/>
        <v>0</v>
      </c>
      <c r="D196" s="200">
        <f t="shared" si="227"/>
        <v>0</v>
      </c>
      <c r="E196" s="200">
        <f t="shared" si="258"/>
        <v>0</v>
      </c>
      <c r="F196" s="200">
        <f t="shared" si="228"/>
        <v>0</v>
      </c>
      <c r="I196" s="315">
        <f t="shared" si="229"/>
        <v>0</v>
      </c>
      <c r="J196" s="88">
        <f>VLOOKUP(I196,'Price Data'!$B$4:$AD$1048576,MATCH(N$4,'Price Data'!$B$2:$AE$2,0),FALSE)</f>
        <v>0</v>
      </c>
      <c r="K196" s="5">
        <f t="shared" si="225"/>
        <v>0</v>
      </c>
      <c r="M196" s="212" t="str">
        <f>IF(K196&gt;0,(K196+SUM(L$11:L196))/J$6-1,"N/A")</f>
        <v>N/A</v>
      </c>
      <c r="N196" s="344">
        <f>IF(VLOOKUP(N$4,Transactions!$C$5:$M$23,7,FALSE)&gt;I196,0,IF(IFERROR(VLOOKUP(N$4,Transactions!$C$39:$N$42,8,FALSE),0)&gt;I196,VLOOKUP(N$4,Transactions!$C$5:$M$23,5,FALSE),VLOOKUP(N$4,Transactions!$C$5:$M$23,5,FALSE)-IFERROR(VLOOKUP(N$4,Transactions!$C$39:$N$42,5,FALSE),0)))</f>
        <v>0</v>
      </c>
      <c r="P196" s="315">
        <f t="shared" si="230"/>
        <v>0</v>
      </c>
      <c r="Q196" s="88">
        <f>VLOOKUP(P196,'Price Data'!$B$4:$AD$1048576,MATCH(U$4,'Price Data'!$B$2:$AE$2,0),FALSE)</f>
        <v>0</v>
      </c>
      <c r="R196" s="5">
        <f t="shared" si="259"/>
        <v>0</v>
      </c>
      <c r="T196" s="212" t="str">
        <f>IF(R196&gt;0,(R196+SUM(S$11:S196))/Q$6-1,"N/A")</f>
        <v>N/A</v>
      </c>
      <c r="U196" s="344">
        <f>IF(VLOOKUP(U$4,Transactions!$C$5:$M$23,7,FALSE)&gt;P196,0,IF(IFERROR(VLOOKUP(U$4,Transactions!$C$39:$N$42,8,FALSE),0)&gt;P196,VLOOKUP(U$4,Transactions!$C$5:$M$23,5,FALSE),VLOOKUP(U$4,Transactions!$C$5:$M$23,5,FALSE)-IFERROR(VLOOKUP(U$4,Transactions!$C$39:$N$42,5,FALSE),0)))</f>
        <v>0</v>
      </c>
      <c r="W196" s="315">
        <f t="shared" si="231"/>
        <v>0</v>
      </c>
      <c r="X196" s="88">
        <f>VLOOKUP(W196,'Price Data'!$B$4:$AD$1048576,MATCH(AB$4,'Price Data'!$B$2:$AE$2,0),FALSE)</f>
        <v>0</v>
      </c>
      <c r="Y196" s="5">
        <f t="shared" si="260"/>
        <v>0</v>
      </c>
      <c r="Z196" s="79"/>
      <c r="AA196" s="212" t="str">
        <f>IF(Y196&gt;0,(Y196+SUM(Z$11:Z196))/X$6-1,"N/A")</f>
        <v>N/A</v>
      </c>
      <c r="AB196" s="344">
        <f>IF(VLOOKUP(AB$4,Transactions!$C$5:$M$23,7,FALSE)&gt;W196,0,IF(IFERROR(VLOOKUP(AB$4,Transactions!$C$39:$N$42,8,FALSE),0)&gt;W196,VLOOKUP(AB$4,Transactions!$C$5:$M$23,5,FALSE),VLOOKUP(AB$4,Transactions!$C$5:$M$23,5,FALSE)-IFERROR(VLOOKUP(AB$4,Transactions!$C$39:$N$42,5,FALSE),0)))</f>
        <v>0</v>
      </c>
      <c r="AD196" s="315">
        <f t="shared" si="232"/>
        <v>0</v>
      </c>
      <c r="AE196" s="88">
        <f>VLOOKUP(AD196,'Price Data'!$B$4:$AD$1048576,MATCH(AI$4,'Price Data'!$B$2:$AE$2,0),FALSE)</f>
        <v>0</v>
      </c>
      <c r="AF196" s="5">
        <f t="shared" si="261"/>
        <v>0</v>
      </c>
      <c r="AG196" s="79"/>
      <c r="AH196" s="212" t="str">
        <f>IF(AF196&gt;0,(AF196+SUM(AG$11:AG196))/AE$6-1,"N/A")</f>
        <v>N/A</v>
      </c>
      <c r="AI196" s="344">
        <f>IF(VLOOKUP(AI$4,Transactions!$C$5:$M$23,7,FALSE)&gt;AD196,0,IF(IFERROR(VLOOKUP(AI$4,Transactions!$C$39:$N$42,8,FALSE),0)&gt;AD196,VLOOKUP(AI$4,Transactions!$C$5:$M$23,5,FALSE),VLOOKUP(AI$4,Transactions!$C$5:$M$23,5,FALSE)-IFERROR(VLOOKUP(AI$4,Transactions!$C$39:$N$42,5,FALSE),0)))</f>
        <v>0</v>
      </c>
      <c r="AK196" s="315">
        <f t="shared" si="233"/>
        <v>0</v>
      </c>
      <c r="AL196" s="88">
        <f>VLOOKUP(AK196,'Price Data'!$B$4:$AD$1048576,MATCH(AP$4,'Price Data'!$B$2:$AE$2,0),FALSE)</f>
        <v>0</v>
      </c>
      <c r="AM196" s="5">
        <f t="shared" si="262"/>
        <v>0</v>
      </c>
      <c r="AN196" s="79"/>
      <c r="AO196" s="212" t="str">
        <f>IF(AM196&gt;0,(AM196+SUM(AN$11:AN196))/AL$6-1,"N/A")</f>
        <v>N/A</v>
      </c>
      <c r="AP196" s="344">
        <f>IF(VLOOKUP(AP$4,Transactions!$C$5:$M$23,7,FALSE)&gt;AK196,0,IF(IFERROR(VLOOKUP(AP$4,Transactions!$C$39:$N$42,8,FALSE),0)&gt;AK196,VLOOKUP(AP$4,Transactions!$C$5:$M$23,5,FALSE),VLOOKUP(AP$4,Transactions!$C$5:$M$23,5,FALSE)-IFERROR(VLOOKUP(AP$4,Transactions!$C$39:$N$42,5,FALSE),0)))</f>
        <v>0</v>
      </c>
      <c r="AR196" s="315">
        <f t="shared" si="234"/>
        <v>0</v>
      </c>
      <c r="AS196" s="88">
        <f>VLOOKUP(AR196,'Price Data'!$B$4:$AD$1048576,MATCH(AW$4,'Price Data'!$B$2:$AE$2,0),FALSE)</f>
        <v>0</v>
      </c>
      <c r="AT196" s="5">
        <f t="shared" si="263"/>
        <v>0</v>
      </c>
      <c r="AU196" s="79"/>
      <c r="AV196" s="212" t="str">
        <f>IF(AT196&gt;0,(AT196+SUM(AU$11:AU196))/AS$6-1,"N/A")</f>
        <v>N/A</v>
      </c>
      <c r="AW196" s="344">
        <f>IF(VLOOKUP(AW$4,Transactions!$C$5:$M$23,7,FALSE)&gt;AR196,0,IF(IFERROR(VLOOKUP(AW$4,Transactions!$C$39:$N$42,8,FALSE),0)&gt;AR196,VLOOKUP(AW$4,Transactions!$C$5:$M$23,5,FALSE),VLOOKUP(AW$4,Transactions!$C$5:$M$23,5,FALSE)-IFERROR(VLOOKUP(AW$4,Transactions!$C$39:$N$42,5,FALSE),0)))</f>
        <v>0</v>
      </c>
      <c r="AY196" s="315">
        <f t="shared" si="235"/>
        <v>0</v>
      </c>
      <c r="AZ196" s="88">
        <f>VLOOKUP(AY196,'Price Data'!$B$4:$AD$1048576,MATCH(BD$4,'Price Data'!$B$2:$AE$2,0),FALSE)</f>
        <v>0</v>
      </c>
      <c r="BA196" s="5">
        <f t="shared" si="264"/>
        <v>0</v>
      </c>
      <c r="BB196" s="79"/>
      <c r="BC196" s="212" t="str">
        <f>IF(BA196&gt;0,(BA196+SUM(BB$11:BB196))/AZ$6-1,"N/A")</f>
        <v>N/A</v>
      </c>
      <c r="BD196" s="344">
        <f>IF(VLOOKUP(BD$4,Transactions!$C$5:$M$23,7,FALSE)&gt;AY196,0,IF(IFERROR(VLOOKUP(BD$4,Transactions!$C$39:$N$42,8,FALSE),0)&gt;AY196,VLOOKUP(BD$4,Transactions!$C$5:$M$23,5,FALSE),VLOOKUP(BD$4,Transactions!$C$5:$M$23,5,FALSE)-IFERROR(VLOOKUP(BD$4,Transactions!$C$39:$N$42,5,FALSE),0)))</f>
        <v>0</v>
      </c>
      <c r="BF196" s="315">
        <f t="shared" si="236"/>
        <v>0</v>
      </c>
      <c r="BG196" s="88">
        <f>VLOOKUP(BF196,'Price Data'!$B$4:$AD$1048576,MATCH(BK$4,'Price Data'!$B$2:$AE$2,0),FALSE)</f>
        <v>0</v>
      </c>
      <c r="BH196" s="5">
        <f t="shared" si="265"/>
        <v>0</v>
      </c>
      <c r="BI196" s="79"/>
      <c r="BJ196" s="212" t="str">
        <f>IF(BH196&gt;0,(BH196+SUM(BI$11:BI196))/BG$6-1,"N/A")</f>
        <v>N/A</v>
      </c>
      <c r="BK196" s="344">
        <f>IF(VLOOKUP(BK$4,Transactions!$C$5:$M$23,7,FALSE)&gt;BF196,0,IF(IFERROR(VLOOKUP(BK$4,Transactions!$C$39:$N$42,8,FALSE),0)&gt;BF196,VLOOKUP(BK$4,Transactions!$C$5:$M$23,5,FALSE),VLOOKUP(BK$4,Transactions!$C$5:$M$23,5,FALSE)-IFERROR(VLOOKUP(BK$4,Transactions!$C$39:$N$42,5,FALSE),0)))</f>
        <v>0</v>
      </c>
      <c r="BM196" s="315">
        <f t="shared" si="237"/>
        <v>0</v>
      </c>
      <c r="BN196" s="88">
        <f>VLOOKUP(BM196,'Price Data'!$B$4:$AD$1048576,MATCH(BR$4,'Price Data'!$B$2:$AE$2,0),FALSE)</f>
        <v>0</v>
      </c>
      <c r="BO196" s="5">
        <f t="shared" si="266"/>
        <v>0</v>
      </c>
      <c r="BP196" s="79"/>
      <c r="BQ196" s="212" t="str">
        <f>IF(BO196&gt;0,(BO196+SUM(BP$11:BP196))/BN$6-1,"N/A")</f>
        <v>N/A</v>
      </c>
      <c r="BR196" s="344">
        <f>IF(VLOOKUP(BR$4,Transactions!$C$5:$M$23,7,FALSE)&gt;BM196,0,IF(IFERROR(VLOOKUP(BR$4,Transactions!$C$39:$N$42,8,FALSE),0)&gt;BM196,VLOOKUP(BR$4,Transactions!$C$5:$M$23,5,FALSE),VLOOKUP(BR$4,Transactions!$C$5:$M$23,5,FALSE)-IFERROR(VLOOKUP(BR$4,Transactions!$C$39:$N$42,5,FALSE),0)))</f>
        <v>0</v>
      </c>
      <c r="BT196" s="315">
        <f t="shared" si="238"/>
        <v>0</v>
      </c>
      <c r="BU196" s="88">
        <f>VLOOKUP(BT196,'Price Data'!$B$4:$AD$1048576,MATCH(BY$4,'Price Data'!$B$2:$AE$2,0),FALSE)</f>
        <v>0</v>
      </c>
      <c r="BV196" s="5">
        <f t="shared" si="267"/>
        <v>0</v>
      </c>
      <c r="BW196" s="79"/>
      <c r="BX196" s="212" t="str">
        <f>IF(BV196&gt;0,(BV196+SUM(BW$11:BW196))/BU$6-1,"N/A")</f>
        <v>N/A</v>
      </c>
      <c r="BY196" s="344">
        <f>IF(VLOOKUP(BY$4,Transactions!$C$5:$M$23,7,FALSE)&gt;BT196,0,IF(IFERROR(VLOOKUP(BY$4,Transactions!$C$39:$N$42,8,FALSE),0)&gt;BT196,VLOOKUP(BY$4,Transactions!$C$5:$M$23,5,FALSE),VLOOKUP(BY$4,Transactions!$C$5:$M$23,5,FALSE)-IFERROR(VLOOKUP(BY$4,Transactions!$C$39:$N$42,5,FALSE),0)))</f>
        <v>0</v>
      </c>
      <c r="CA196" s="315">
        <f t="shared" si="239"/>
        <v>0</v>
      </c>
      <c r="CB196" s="88">
        <f>VLOOKUP(CA196,'Price Data'!$B$4:$AD$1048576,MATCH(CF$4,'Price Data'!$B$2:$AE$2,0),FALSE)</f>
        <v>0</v>
      </c>
      <c r="CC196" s="5">
        <f t="shared" si="268"/>
        <v>0</v>
      </c>
      <c r="CD196" s="79"/>
      <c r="CE196" s="212" t="str">
        <f>IF(CC196&gt;0,(CC196+SUM(CD$11:CD196))/CB$6-1,"N/A")</f>
        <v>N/A</v>
      </c>
      <c r="CF196" s="344">
        <f>IF(VLOOKUP(CF$4,Transactions!$C$5:$M$23,7,FALSE)&gt;CA196,0,IF(IFERROR(VLOOKUP(CF$4,Transactions!$C$39:$N$42,8,FALSE),0)&gt;CA196,VLOOKUP(CF$4,Transactions!$C$5:$M$23,5,FALSE),VLOOKUP(CF$4,Transactions!$C$5:$M$23,5,FALSE)-IFERROR(VLOOKUP(CF$4,Transactions!$C$39:$N$42,5,FALSE),0)))</f>
        <v>0</v>
      </c>
      <c r="CH196" s="315">
        <f t="shared" si="240"/>
        <v>0</v>
      </c>
      <c r="CI196" s="88">
        <f>VLOOKUP(CH196,'Price Data'!$B$4:$AD$1048576,MATCH(CM$4,'Price Data'!$B$2:$AE$2,0),FALSE)</f>
        <v>0</v>
      </c>
      <c r="CJ196" s="5">
        <f t="shared" si="269"/>
        <v>0</v>
      </c>
      <c r="CK196" s="79"/>
      <c r="CL196" s="212" t="str">
        <f>IF(CJ196&gt;0,(CJ196+SUM(CK$11:CK196))/CI$6-1,"N/A")</f>
        <v>N/A</v>
      </c>
      <c r="CM196" s="344">
        <f>IF(VLOOKUP(CM$4,Transactions!$C$5:$M$23,7,FALSE)&gt;CH196,0,IF(IFERROR(VLOOKUP(CM$4,Transactions!$C$39:$N$42,8,FALSE),0)&gt;CH196,VLOOKUP(CM$4,Transactions!$C$5:$M$23,5,FALSE),VLOOKUP(CM$4,Transactions!$C$5:$M$23,5,FALSE)-IFERROR(VLOOKUP(CM$4,Transactions!$C$39:$N$42,5,FALSE),0)))</f>
        <v>0</v>
      </c>
      <c r="CO196" s="315">
        <f t="shared" si="241"/>
        <v>0</v>
      </c>
      <c r="CP196" s="88">
        <f>VLOOKUP(CO196,'Price Data'!$B$4:$AD$1048576,MATCH(CT$4,'Price Data'!$B$2:$AE$2,0),FALSE)</f>
        <v>0</v>
      </c>
      <c r="CQ196" s="5">
        <f t="shared" si="270"/>
        <v>0</v>
      </c>
      <c r="CR196" s="79"/>
      <c r="CS196" s="212" t="str">
        <f>IF(CQ196&gt;0,(CQ196+SUM(CR$11:CR196))/CP$6-1,"N/A")</f>
        <v>N/A</v>
      </c>
      <c r="CT196" s="344">
        <f>IF(VLOOKUP(CT$4,Transactions!$C$5:$M$23,7,FALSE)&gt;CO196,0,IF(IFERROR(VLOOKUP(CT$4,Transactions!$C$39:$N$42,8,FALSE),0)&gt;CO196,VLOOKUP(CT$4,Transactions!$C$5:$M$23,5,FALSE),VLOOKUP(CT$4,Transactions!$C$5:$M$23,5,FALSE)-IFERROR(VLOOKUP(CT$4,Transactions!$C$39:$N$42,5,FALSE),0)))</f>
        <v>0</v>
      </c>
      <c r="CV196" s="315">
        <f t="shared" si="242"/>
        <v>0</v>
      </c>
      <c r="CW196" s="88">
        <f>VLOOKUP(CV196,'Price Data'!$B$4:$AD$1048576,MATCH(DA$4,'Price Data'!$B$2:$AE$2,0),FALSE)</f>
        <v>0</v>
      </c>
      <c r="CX196" s="5">
        <f t="shared" si="271"/>
        <v>0</v>
      </c>
      <c r="CY196" s="79"/>
      <c r="CZ196" s="212" t="str">
        <f>IF(CX196&gt;0,(CX196+SUM(CY$11:CY196))/CW$6-1,"N/A")</f>
        <v>N/A</v>
      </c>
      <c r="DA196" s="344">
        <f>IF(VLOOKUP(DA$4,Transactions!$C$5:$M$23,7,FALSE)&gt;CV196,0,IF(IFERROR(VLOOKUP(DA$4,Transactions!$C$39:$N$42,8,FALSE),0)&gt;CV196,VLOOKUP(DA$4,Transactions!$C$5:$M$23,5,FALSE),VLOOKUP(DA$4,Transactions!$C$5:$M$23,5,FALSE)-IFERROR(VLOOKUP(DA$4,Transactions!$C$39:$N$42,5,FALSE),0)))</f>
        <v>0</v>
      </c>
      <c r="DC196" s="315">
        <f t="shared" si="243"/>
        <v>0</v>
      </c>
      <c r="DD196" s="88">
        <f>VLOOKUP(DC196,'Price Data'!$B$4:$AD$1048576,MATCH(DH$4,'Price Data'!$B$2:$AE$2,0),FALSE)</f>
        <v>0</v>
      </c>
      <c r="DE196" s="5">
        <f t="shared" si="272"/>
        <v>0</v>
      </c>
      <c r="DF196" s="79"/>
      <c r="DG196" s="212" t="str">
        <f>IF(DE196&gt;0,(DE196+SUM(DF$11:DF196))/DD$6-1,"N/A")</f>
        <v>N/A</v>
      </c>
      <c r="DH196" s="344">
        <f>IF(VLOOKUP(DH$4,Transactions!$C$5:$M$23,7,FALSE)&gt;DC196,0,IF(IFERROR(VLOOKUP(DH$4,Transactions!$C$39:$N$42,8,FALSE),0)&gt;DC196,VLOOKUP(DH$4,Transactions!$C$5:$M$23,5,FALSE),VLOOKUP(DH$4,Transactions!$C$5:$M$23,5,FALSE)-IFERROR(VLOOKUP(DH$4,Transactions!$C$39:$N$42,5,FALSE),0)))</f>
        <v>0</v>
      </c>
      <c r="DJ196" s="315">
        <f t="shared" si="244"/>
        <v>0</v>
      </c>
      <c r="DK196" s="88">
        <f>VLOOKUP(DJ196,'Price Data'!$B$4:$AD$1048576,MATCH(DO$4,'Price Data'!$B$2:$AE$2,0),FALSE)</f>
        <v>0</v>
      </c>
      <c r="DL196" s="5">
        <f t="shared" si="273"/>
        <v>0</v>
      </c>
      <c r="DN196" s="212" t="str">
        <f>IF(DL196&gt;0,(DL196+SUM(DM$11:DM196))/DK$6-1,"N/A")</f>
        <v>N/A</v>
      </c>
      <c r="DO196" s="344">
        <f>IF(VLOOKUP(DO$4,Transactions!$C$5:$M$23,7,FALSE)&gt;DJ196,0,IF(IFERROR(VLOOKUP(DO$4,Transactions!$C$39:$N$42,8,FALSE),0)&gt;DJ196,VLOOKUP(DO$4,Transactions!$C$5:$M$23,5,FALSE),VLOOKUP(DO$4,Transactions!$C$5:$M$23,5,FALSE)-IFERROR(VLOOKUP(DO$4,Transactions!$C$39:$N$42,5,FALSE),0)))</f>
        <v>0</v>
      </c>
      <c r="DQ196" s="315">
        <f t="shared" si="245"/>
        <v>0</v>
      </c>
      <c r="DR196" s="88">
        <f>VLOOKUP(DQ196,'Price Data'!$B$4:$AD$1048576,MATCH(DV$4,'Price Data'!$B$2:$AE$2,0),FALSE)</f>
        <v>0</v>
      </c>
      <c r="DS196" s="5">
        <f t="shared" si="274"/>
        <v>0</v>
      </c>
      <c r="DT196" s="79"/>
      <c r="DU196" s="212" t="str">
        <f>IF(DS196&gt;0,(DS196+SUM(DT$11:DT196))/DR$6-1,"N/A")</f>
        <v>N/A</v>
      </c>
      <c r="DV196" s="344">
        <f>IF(VLOOKUP(DV$4,Transactions!$C$5:$M$23,7,FALSE)&gt;DQ196,0,IF(IFERROR(VLOOKUP(DV$4,Transactions!$C$39:$N$42,8,FALSE),0)&gt;DQ196,VLOOKUP(DV$4,Transactions!$C$5:$M$23,5,FALSE),VLOOKUP(DV$4,Transactions!$C$5:$M$23,5,FALSE)-IFERROR(VLOOKUP(DV$4,Transactions!$C$39:$N$42,5,FALSE),0)))</f>
        <v>0</v>
      </c>
      <c r="DX196" s="315">
        <f t="shared" si="246"/>
        <v>0</v>
      </c>
      <c r="DY196" s="88">
        <f>VLOOKUP(DX196,'Price Data'!$B$4:$AD$1048576,MATCH(EC$4,'Price Data'!$B$2:$AE$2,0),FALSE)</f>
        <v>0</v>
      </c>
      <c r="DZ196" s="5">
        <f t="shared" si="275"/>
        <v>0</v>
      </c>
      <c r="EA196" s="79"/>
      <c r="EB196" s="212" t="str">
        <f>IF(DZ196&gt;0,(DZ196+SUM(EA$11:EA196))/DY$6-1,"N/A")</f>
        <v>N/A</v>
      </c>
      <c r="EC196" s="344">
        <f>IF(VLOOKUP(EC$4,Transactions!$C$5:$M$23,7,FALSE)&gt;DX196,0,IF(IFERROR(VLOOKUP(EC$4,Transactions!$C$39:$N$42,8,FALSE),0)&gt;DX196,VLOOKUP(EC$4,Transactions!$C$5:$M$23,5,FALSE),VLOOKUP(EC$4,Transactions!$C$5:$M$23,5,FALSE)-IFERROR(VLOOKUP(EC$4,Transactions!$C$39:$N$42,5,FALSE),0)))</f>
        <v>0</v>
      </c>
      <c r="EF196" s="315">
        <f t="shared" si="247"/>
        <v>0</v>
      </c>
      <c r="EG196" s="88">
        <f>VLOOKUP(EF196,'Price Data'!$B$4:$AD$1048576,MATCH(EK$4,'Price Data'!$B$2:$AE$2,0),FALSE)</f>
        <v>0</v>
      </c>
      <c r="EH196" s="5">
        <f t="shared" si="276"/>
        <v>0</v>
      </c>
      <c r="EI196" s="79"/>
      <c r="EJ196" s="212" t="str">
        <f>IF(EH196&gt;0,(EH196+SUM(EI$11:EI196))/EG$6-1,"N/A")</f>
        <v>N/A</v>
      </c>
      <c r="EK196" s="344">
        <f>IF(VLOOKUP(EK$4,Transactions!$C$26:$M$34,7,FALSE)&gt;EF196,0,IF(IFERROR(VLOOKUP(EK$4,Transactions!$C$45:$N233,8,FALSE),0)&gt;EF196,VLOOKUP(EK$4,Transactions!$C$26:$M$34,5,FALSE),VLOOKUP(EK$4,Transactions!$C$26:$M$34,5,FALSE)-IFERROR(VLOOKUP(EK$4,Transactions!$C$45:$N$47,5,FALSE),0)))</f>
        <v>0</v>
      </c>
      <c r="EM196" s="315">
        <f t="shared" si="248"/>
        <v>0</v>
      </c>
      <c r="EN196" s="88">
        <f>VLOOKUP(EM196,'Price Data'!$B$4:$AD$1048576,MATCH(ER$4,'Price Data'!$B$2:$AE$2,0),FALSE)</f>
        <v>0</v>
      </c>
      <c r="EO196" s="5">
        <f t="shared" si="277"/>
        <v>0</v>
      </c>
      <c r="EP196" s="79"/>
      <c r="EQ196" s="212" t="str">
        <f>IF(EO196&gt;0,(EO196+SUM(EP$11:EP196))/EN$6-1,"N/A")</f>
        <v>N/A</v>
      </c>
      <c r="ER196" s="344">
        <f>IF(VLOOKUP(ER$4,Transactions!$C$26:$M$34,7,FALSE)&gt;EM196,0,IF(IFERROR(VLOOKUP(ER$4,Transactions!$C$45:$N233,8,FALSE),0)&gt;EM196,VLOOKUP(ER$4,Transactions!$C$26:$M$34,5,FALSE),VLOOKUP(ER$4,Transactions!$C$26:$M$34,5,FALSE)-IFERROR(VLOOKUP(ER$4,Transactions!$C$45:$N$47,5,FALSE),0)))</f>
        <v>0</v>
      </c>
      <c r="ET196" s="315">
        <f t="shared" si="249"/>
        <v>0</v>
      </c>
      <c r="EU196" s="88">
        <f>VLOOKUP(ET196,'Price Data'!$B$4:$AD$1048576,MATCH(EY$4,'Price Data'!$B$2:$AE$2,0),FALSE)</f>
        <v>0</v>
      </c>
      <c r="EV196" s="5">
        <f t="shared" si="278"/>
        <v>0</v>
      </c>
      <c r="EW196" s="79"/>
      <c r="EX196" s="212" t="str">
        <f>IF(EV196&gt;0,(EV196+SUM(EW$11:EW196))/EU$6-1,"N/A")</f>
        <v>N/A</v>
      </c>
      <c r="EY196" s="344">
        <f>IF(VLOOKUP(EY$4,Transactions!$C$26:$M$34,7,FALSE)&gt;ET196,0,IF(IFERROR(VLOOKUP(EY$4,Transactions!$C$45:$N233,8,FALSE),0)&gt;ET196,VLOOKUP(EY$4,Transactions!$C$26:$M$34,5,FALSE),VLOOKUP(EY$4,Transactions!$C$26:$M$34,5,FALSE)-IFERROR(VLOOKUP(EY$4,Transactions!$C$45:$N$47,5,FALSE),0)))</f>
        <v>0</v>
      </c>
      <c r="FA196" s="315">
        <f t="shared" si="250"/>
        <v>0</v>
      </c>
      <c r="FB196" s="88">
        <f>VLOOKUP(FA196,'Price Data'!$B$4:$AD$1048576,MATCH(FF$4,'Price Data'!$B$2:$AE$2,0),FALSE)</f>
        <v>0</v>
      </c>
      <c r="FC196" s="5">
        <f t="shared" si="279"/>
        <v>0</v>
      </c>
      <c r="FD196" s="79"/>
      <c r="FE196" s="212" t="str">
        <f>IF(FC196&gt;0,(FC196+SUM(FD$11:FD196))/FB$6-1,"N/A")</f>
        <v>N/A</v>
      </c>
      <c r="FF196" s="344">
        <f>IF(VLOOKUP(FF$4,Transactions!$C$26:$M$34,7,FALSE)&gt;FA196,0,IF(IFERROR(VLOOKUP(FF$4,Transactions!$C$45:$N233,8,FALSE),0)&gt;FA196,VLOOKUP(FF$4,Transactions!$C$26:$M$34,5,FALSE),VLOOKUP(FF$4,Transactions!$C$26:$M$34,5,FALSE)-IFERROR(VLOOKUP(FF$4,Transactions!$C$45:$N$47,5,FALSE),0)))</f>
        <v>0</v>
      </c>
      <c r="FH196" s="315">
        <f t="shared" si="251"/>
        <v>0</v>
      </c>
      <c r="FI196" s="88">
        <f>VLOOKUP(FH196,'Price Data'!$B$4:$AD$1048576,MATCH(FM$4,'Price Data'!$B$2:$AE$2,0),FALSE)</f>
        <v>0</v>
      </c>
      <c r="FJ196" s="5">
        <f t="shared" si="280"/>
        <v>0</v>
      </c>
      <c r="FK196" s="79"/>
      <c r="FL196" s="212" t="str">
        <f>IF(FJ196&gt;0,(FJ196+SUM(FK$11:FK196))/FI$6-1,"N/A")</f>
        <v>N/A</v>
      </c>
      <c r="FM196" s="344">
        <f>IF(VLOOKUP(FM$4,Transactions!$C$26:$M$34,7,FALSE)&gt;FH196,0,IF(IFERROR(VLOOKUP(FM$4,Transactions!$C$45:$N233,8,FALSE),0)&gt;FH196,VLOOKUP(FM$4,Transactions!$C$26:$M$34,5,FALSE),VLOOKUP(FM$4,Transactions!$C$26:$M$34,5,FALSE)-IFERROR(VLOOKUP(FM$4,Transactions!$C$45:$N$47,5,FALSE),0)))</f>
        <v>0</v>
      </c>
      <c r="FO196" s="315">
        <f t="shared" si="252"/>
        <v>0</v>
      </c>
      <c r="FP196" s="88">
        <f>VLOOKUP(FO196,'Price Data'!$B$4:$AD$1048576,MATCH(FT$4,'Price Data'!$B$2:$AE$2,0),FALSE)</f>
        <v>0</v>
      </c>
      <c r="FQ196" s="5">
        <f t="shared" si="281"/>
        <v>0</v>
      </c>
      <c r="FR196" s="79"/>
      <c r="FS196" s="212" t="str">
        <f>IF(FQ196&gt;0,(FQ196+SUM(FR$11:FR196))/FP$6-1,"N/A")</f>
        <v>N/A</v>
      </c>
      <c r="FT196" s="344">
        <f>IF(VLOOKUP(FT$4,Transactions!$C$26:$M$34,7,FALSE)&gt;FO196,0,IF(IFERROR(VLOOKUP(FT$4,Transactions!$C$45:$N233,8,FALSE),0)&gt;FO196,VLOOKUP(FT$4,Transactions!$C$26:$M$34,5,FALSE),VLOOKUP(FT$4,Transactions!$C$26:$M$34,5,FALSE)-IFERROR(VLOOKUP(FT$4,Transactions!$C$45:$N$47,5,FALSE),0)))</f>
        <v>0</v>
      </c>
      <c r="FV196" s="315">
        <f t="shared" si="253"/>
        <v>0</v>
      </c>
      <c r="FW196" s="88">
        <f>VLOOKUP(FV196,'Price Data'!$B$4:$AD$1048576,MATCH(GA$4,'Price Data'!$B$2:$AE$2,0),FALSE)</f>
        <v>0</v>
      </c>
      <c r="FX196" s="5">
        <f t="shared" si="282"/>
        <v>0</v>
      </c>
      <c r="FY196" s="79"/>
      <c r="FZ196" s="212" t="str">
        <f>IF(FX196&gt;0,(FX196+SUM(FY$11:FY196))/FW$6-1,"N/A")</f>
        <v>N/A</v>
      </c>
      <c r="GA196" s="344">
        <f>IF(VLOOKUP(GA$4,Transactions!$C$26:$M$34,7,FALSE)&gt;FV196,0,IF(IFERROR(VLOOKUP(GA$4,Transactions!$C$45:$N233,8,FALSE),0)&gt;FV196,VLOOKUP(GA$4,Transactions!$C$26:$M$34,5,FALSE),VLOOKUP(GA$4,Transactions!$C$26:$M$34,5,FALSE)-IFERROR(VLOOKUP(GA$4,Transactions!$C$45:$N$47,5,FALSE),0)))</f>
        <v>0</v>
      </c>
      <c r="GD196" s="315">
        <f t="shared" si="254"/>
        <v>0</v>
      </c>
      <c r="GE196" s="88">
        <f>VLOOKUP(GD196,'Price Data'!$B$4:$AD$1048576,MATCH(GI$4,'Price Data'!$B$2:$AE$2,0),FALSE)</f>
        <v>0</v>
      </c>
      <c r="GF196" s="5">
        <f t="shared" si="283"/>
        <v>0</v>
      </c>
      <c r="GH196" s="212" t="str">
        <f>IF(GF196&gt;0,(GF196+SUM(GG$11:GG196))/GE$6-1,"N/A")</f>
        <v>N/A</v>
      </c>
      <c r="GI196" s="374">
        <v>0.5</v>
      </c>
      <c r="GK196" s="315">
        <f t="shared" si="255"/>
        <v>0</v>
      </c>
      <c r="GL196" s="88">
        <f>VLOOKUP(GK196,'Price Data'!$B$4:$AD$1048576,MATCH(GP$4,'Price Data'!$B$2:$AE$2,0),FALSE)</f>
        <v>0</v>
      </c>
      <c r="GM196" s="5">
        <f t="shared" si="226"/>
        <v>0</v>
      </c>
      <c r="GN196" s="79"/>
      <c r="GO196" s="212" t="str">
        <f>IF(GM196&gt;0,(GM196+SUM(GN$11:GN196))/GL$6-1,"N/A")</f>
        <v>N/A</v>
      </c>
      <c r="GP196" s="374">
        <v>0.2</v>
      </c>
      <c r="GR196" s="315">
        <f t="shared" si="256"/>
        <v>0</v>
      </c>
      <c r="GS196" s="88">
        <f>VLOOKUP(GR196,'Price Data'!$B$4:$AD$1048576,MATCH(GW$4,'Price Data'!$B$2:$AE$2,0),FALSE)</f>
        <v>0</v>
      </c>
      <c r="GT196" s="5">
        <f t="shared" si="284"/>
        <v>0</v>
      </c>
      <c r="GV196" s="212" t="str">
        <f>IF(GT196&gt;0,(GT196+SUM(GU$11:GU196))/GS$6-1,"N/A")</f>
        <v>N/A</v>
      </c>
      <c r="GW196" s="374">
        <v>0.3</v>
      </c>
    </row>
    <row r="197" spans="1:205" x14ac:dyDescent="0.25">
      <c r="A197">
        <v>187</v>
      </c>
      <c r="B197" s="315">
        <f>'Price Data'!B191</f>
        <v>0</v>
      </c>
      <c r="C197" s="200">
        <f t="shared" si="257"/>
        <v>0</v>
      </c>
      <c r="D197" s="200">
        <f t="shared" si="227"/>
        <v>0</v>
      </c>
      <c r="E197" s="200">
        <f t="shared" si="258"/>
        <v>0</v>
      </c>
      <c r="F197" s="200">
        <f t="shared" si="228"/>
        <v>0</v>
      </c>
      <c r="I197" s="315">
        <f t="shared" si="229"/>
        <v>0</v>
      </c>
      <c r="J197" s="88">
        <f>VLOOKUP(I197,'Price Data'!$B$4:$AD$1048576,MATCH(N$4,'Price Data'!$B$2:$AE$2,0),FALSE)</f>
        <v>0</v>
      </c>
      <c r="K197" s="5">
        <f t="shared" si="225"/>
        <v>0</v>
      </c>
      <c r="M197" s="212" t="str">
        <f>IF(K197&gt;0,(K197+SUM(L$11:L197))/J$6-1,"N/A")</f>
        <v>N/A</v>
      </c>
      <c r="N197" s="344">
        <f>IF(VLOOKUP(N$4,Transactions!$C$5:$M$23,7,FALSE)&gt;I197,0,IF(IFERROR(VLOOKUP(N$4,Transactions!$C$39:$N$42,8,FALSE),0)&gt;I197,VLOOKUP(N$4,Transactions!$C$5:$M$23,5,FALSE),VLOOKUP(N$4,Transactions!$C$5:$M$23,5,FALSE)-IFERROR(VLOOKUP(N$4,Transactions!$C$39:$N$42,5,FALSE),0)))</f>
        <v>0</v>
      </c>
      <c r="P197" s="315">
        <f t="shared" si="230"/>
        <v>0</v>
      </c>
      <c r="Q197" s="88">
        <f>VLOOKUP(P197,'Price Data'!$B$4:$AD$1048576,MATCH(U$4,'Price Data'!$B$2:$AE$2,0),FALSE)</f>
        <v>0</v>
      </c>
      <c r="R197" s="5">
        <f t="shared" si="259"/>
        <v>0</v>
      </c>
      <c r="T197" s="212" t="str">
        <f>IF(R197&gt;0,(R197+SUM(S$11:S197))/Q$6-1,"N/A")</f>
        <v>N/A</v>
      </c>
      <c r="U197" s="344">
        <f>IF(VLOOKUP(U$4,Transactions!$C$5:$M$23,7,FALSE)&gt;P197,0,IF(IFERROR(VLOOKUP(U$4,Transactions!$C$39:$N$42,8,FALSE),0)&gt;P197,VLOOKUP(U$4,Transactions!$C$5:$M$23,5,FALSE),VLOOKUP(U$4,Transactions!$C$5:$M$23,5,FALSE)-IFERROR(VLOOKUP(U$4,Transactions!$C$39:$N$42,5,FALSE),0)))</f>
        <v>0</v>
      </c>
      <c r="W197" s="315">
        <f t="shared" si="231"/>
        <v>0</v>
      </c>
      <c r="X197" s="88">
        <f>VLOOKUP(W197,'Price Data'!$B$4:$AD$1048576,MATCH(AB$4,'Price Data'!$B$2:$AE$2,0),FALSE)</f>
        <v>0</v>
      </c>
      <c r="Y197" s="5">
        <f t="shared" si="260"/>
        <v>0</v>
      </c>
      <c r="Z197" s="79"/>
      <c r="AA197" s="212" t="str">
        <f>IF(Y197&gt;0,(Y197+SUM(Z$11:Z197))/X$6-1,"N/A")</f>
        <v>N/A</v>
      </c>
      <c r="AB197" s="344">
        <f>IF(VLOOKUP(AB$4,Transactions!$C$5:$M$23,7,FALSE)&gt;W197,0,IF(IFERROR(VLOOKUP(AB$4,Transactions!$C$39:$N$42,8,FALSE),0)&gt;W197,VLOOKUP(AB$4,Transactions!$C$5:$M$23,5,FALSE),VLOOKUP(AB$4,Transactions!$C$5:$M$23,5,FALSE)-IFERROR(VLOOKUP(AB$4,Transactions!$C$39:$N$42,5,FALSE),0)))</f>
        <v>0</v>
      </c>
      <c r="AD197" s="315">
        <f t="shared" si="232"/>
        <v>0</v>
      </c>
      <c r="AE197" s="88">
        <f>VLOOKUP(AD197,'Price Data'!$B$4:$AD$1048576,MATCH(AI$4,'Price Data'!$B$2:$AE$2,0),FALSE)</f>
        <v>0</v>
      </c>
      <c r="AF197" s="5">
        <f t="shared" si="261"/>
        <v>0</v>
      </c>
      <c r="AG197" s="79"/>
      <c r="AH197" s="212" t="str">
        <f>IF(AF197&gt;0,(AF197+SUM(AG$11:AG197))/AE$6-1,"N/A")</f>
        <v>N/A</v>
      </c>
      <c r="AI197" s="344">
        <f>IF(VLOOKUP(AI$4,Transactions!$C$5:$M$23,7,FALSE)&gt;AD197,0,IF(IFERROR(VLOOKUP(AI$4,Transactions!$C$39:$N$42,8,FALSE),0)&gt;AD197,VLOOKUP(AI$4,Transactions!$C$5:$M$23,5,FALSE),VLOOKUP(AI$4,Transactions!$C$5:$M$23,5,FALSE)-IFERROR(VLOOKUP(AI$4,Transactions!$C$39:$N$42,5,FALSE),0)))</f>
        <v>0</v>
      </c>
      <c r="AK197" s="315">
        <f t="shared" si="233"/>
        <v>0</v>
      </c>
      <c r="AL197" s="88">
        <f>VLOOKUP(AK197,'Price Data'!$B$4:$AD$1048576,MATCH(AP$4,'Price Data'!$B$2:$AE$2,0),FALSE)</f>
        <v>0</v>
      </c>
      <c r="AM197" s="5">
        <f t="shared" si="262"/>
        <v>0</v>
      </c>
      <c r="AN197" s="79"/>
      <c r="AO197" s="212" t="str">
        <f>IF(AM197&gt;0,(AM197+SUM(AN$11:AN197))/AL$6-1,"N/A")</f>
        <v>N/A</v>
      </c>
      <c r="AP197" s="344">
        <f>IF(VLOOKUP(AP$4,Transactions!$C$5:$M$23,7,FALSE)&gt;AK197,0,IF(IFERROR(VLOOKUP(AP$4,Transactions!$C$39:$N$42,8,FALSE),0)&gt;AK197,VLOOKUP(AP$4,Transactions!$C$5:$M$23,5,FALSE),VLOOKUP(AP$4,Transactions!$C$5:$M$23,5,FALSE)-IFERROR(VLOOKUP(AP$4,Transactions!$C$39:$N$42,5,FALSE),0)))</f>
        <v>0</v>
      </c>
      <c r="AR197" s="315">
        <f t="shared" si="234"/>
        <v>0</v>
      </c>
      <c r="AS197" s="88">
        <f>VLOOKUP(AR197,'Price Data'!$B$4:$AD$1048576,MATCH(AW$4,'Price Data'!$B$2:$AE$2,0),FALSE)</f>
        <v>0</v>
      </c>
      <c r="AT197" s="5">
        <f t="shared" si="263"/>
        <v>0</v>
      </c>
      <c r="AU197" s="79"/>
      <c r="AV197" s="212" t="str">
        <f>IF(AT197&gt;0,(AT197+SUM(AU$11:AU197))/AS$6-1,"N/A")</f>
        <v>N/A</v>
      </c>
      <c r="AW197" s="344">
        <f>IF(VLOOKUP(AW$4,Transactions!$C$5:$M$23,7,FALSE)&gt;AR197,0,IF(IFERROR(VLOOKUP(AW$4,Transactions!$C$39:$N$42,8,FALSE),0)&gt;AR197,VLOOKUP(AW$4,Transactions!$C$5:$M$23,5,FALSE),VLOOKUP(AW$4,Transactions!$C$5:$M$23,5,FALSE)-IFERROR(VLOOKUP(AW$4,Transactions!$C$39:$N$42,5,FALSE),0)))</f>
        <v>0</v>
      </c>
      <c r="AY197" s="315">
        <f t="shared" si="235"/>
        <v>0</v>
      </c>
      <c r="AZ197" s="88">
        <f>VLOOKUP(AY197,'Price Data'!$B$4:$AD$1048576,MATCH(BD$4,'Price Data'!$B$2:$AE$2,0),FALSE)</f>
        <v>0</v>
      </c>
      <c r="BA197" s="5">
        <f t="shared" si="264"/>
        <v>0</v>
      </c>
      <c r="BB197" s="79"/>
      <c r="BC197" s="212" t="str">
        <f>IF(BA197&gt;0,(BA197+SUM(BB$11:BB197))/AZ$6-1,"N/A")</f>
        <v>N/A</v>
      </c>
      <c r="BD197" s="344">
        <f>IF(VLOOKUP(BD$4,Transactions!$C$5:$M$23,7,FALSE)&gt;AY197,0,IF(IFERROR(VLOOKUP(BD$4,Transactions!$C$39:$N$42,8,FALSE),0)&gt;AY197,VLOOKUP(BD$4,Transactions!$C$5:$M$23,5,FALSE),VLOOKUP(BD$4,Transactions!$C$5:$M$23,5,FALSE)-IFERROR(VLOOKUP(BD$4,Transactions!$C$39:$N$42,5,FALSE),0)))</f>
        <v>0</v>
      </c>
      <c r="BF197" s="315">
        <f t="shared" si="236"/>
        <v>0</v>
      </c>
      <c r="BG197" s="88">
        <f>VLOOKUP(BF197,'Price Data'!$B$4:$AD$1048576,MATCH(BK$4,'Price Data'!$B$2:$AE$2,0),FALSE)</f>
        <v>0</v>
      </c>
      <c r="BH197" s="5">
        <f t="shared" si="265"/>
        <v>0</v>
      </c>
      <c r="BI197" s="79"/>
      <c r="BJ197" s="212" t="str">
        <f>IF(BH197&gt;0,(BH197+SUM(BI$11:BI197))/BG$6-1,"N/A")</f>
        <v>N/A</v>
      </c>
      <c r="BK197" s="344">
        <f>IF(VLOOKUP(BK$4,Transactions!$C$5:$M$23,7,FALSE)&gt;BF197,0,IF(IFERROR(VLOOKUP(BK$4,Transactions!$C$39:$N$42,8,FALSE),0)&gt;BF197,VLOOKUP(BK$4,Transactions!$C$5:$M$23,5,FALSE),VLOOKUP(BK$4,Transactions!$C$5:$M$23,5,FALSE)-IFERROR(VLOOKUP(BK$4,Transactions!$C$39:$N$42,5,FALSE),0)))</f>
        <v>0</v>
      </c>
      <c r="BM197" s="315">
        <f t="shared" si="237"/>
        <v>0</v>
      </c>
      <c r="BN197" s="88">
        <f>VLOOKUP(BM197,'Price Data'!$B$4:$AD$1048576,MATCH(BR$4,'Price Data'!$B$2:$AE$2,0),FALSE)</f>
        <v>0</v>
      </c>
      <c r="BO197" s="5">
        <f t="shared" si="266"/>
        <v>0</v>
      </c>
      <c r="BP197" s="79"/>
      <c r="BQ197" s="212" t="str">
        <f>IF(BO197&gt;0,(BO197+SUM(BP$11:BP197))/BN$6-1,"N/A")</f>
        <v>N/A</v>
      </c>
      <c r="BR197" s="344">
        <f>IF(VLOOKUP(BR$4,Transactions!$C$5:$M$23,7,FALSE)&gt;BM197,0,IF(IFERROR(VLOOKUP(BR$4,Transactions!$C$39:$N$42,8,FALSE),0)&gt;BM197,VLOOKUP(BR$4,Transactions!$C$5:$M$23,5,FALSE),VLOOKUP(BR$4,Transactions!$C$5:$M$23,5,FALSE)-IFERROR(VLOOKUP(BR$4,Transactions!$C$39:$N$42,5,FALSE),0)))</f>
        <v>0</v>
      </c>
      <c r="BT197" s="315">
        <f t="shared" si="238"/>
        <v>0</v>
      </c>
      <c r="BU197" s="88">
        <f>VLOOKUP(BT197,'Price Data'!$B$4:$AD$1048576,MATCH(BY$4,'Price Data'!$B$2:$AE$2,0),FALSE)</f>
        <v>0</v>
      </c>
      <c r="BV197" s="5">
        <f t="shared" si="267"/>
        <v>0</v>
      </c>
      <c r="BW197" s="79"/>
      <c r="BX197" s="212" t="str">
        <f>IF(BV197&gt;0,(BV197+SUM(BW$11:BW197))/BU$6-1,"N/A")</f>
        <v>N/A</v>
      </c>
      <c r="BY197" s="344">
        <f>IF(VLOOKUP(BY$4,Transactions!$C$5:$M$23,7,FALSE)&gt;BT197,0,IF(IFERROR(VLOOKUP(BY$4,Transactions!$C$39:$N$42,8,FALSE),0)&gt;BT197,VLOOKUP(BY$4,Transactions!$C$5:$M$23,5,FALSE),VLOOKUP(BY$4,Transactions!$C$5:$M$23,5,FALSE)-IFERROR(VLOOKUP(BY$4,Transactions!$C$39:$N$42,5,FALSE),0)))</f>
        <v>0</v>
      </c>
      <c r="CA197" s="315">
        <f t="shared" si="239"/>
        <v>0</v>
      </c>
      <c r="CB197" s="88">
        <f>VLOOKUP(CA197,'Price Data'!$B$4:$AD$1048576,MATCH(CF$4,'Price Data'!$B$2:$AE$2,0),FALSE)</f>
        <v>0</v>
      </c>
      <c r="CC197" s="5">
        <f t="shared" si="268"/>
        <v>0</v>
      </c>
      <c r="CD197" s="79"/>
      <c r="CE197" s="212" t="str">
        <f>IF(CC197&gt;0,(CC197+SUM(CD$11:CD197))/CB$6-1,"N/A")</f>
        <v>N/A</v>
      </c>
      <c r="CF197" s="344">
        <f>IF(VLOOKUP(CF$4,Transactions!$C$5:$M$23,7,FALSE)&gt;CA197,0,IF(IFERROR(VLOOKUP(CF$4,Transactions!$C$39:$N$42,8,FALSE),0)&gt;CA197,VLOOKUP(CF$4,Transactions!$C$5:$M$23,5,FALSE),VLOOKUP(CF$4,Transactions!$C$5:$M$23,5,FALSE)-IFERROR(VLOOKUP(CF$4,Transactions!$C$39:$N$42,5,FALSE),0)))</f>
        <v>0</v>
      </c>
      <c r="CH197" s="315">
        <f t="shared" si="240"/>
        <v>0</v>
      </c>
      <c r="CI197" s="88">
        <f>VLOOKUP(CH197,'Price Data'!$B$4:$AD$1048576,MATCH(CM$4,'Price Data'!$B$2:$AE$2,0),FALSE)</f>
        <v>0</v>
      </c>
      <c r="CJ197" s="5">
        <f t="shared" si="269"/>
        <v>0</v>
      </c>
      <c r="CK197" s="79"/>
      <c r="CL197" s="212" t="str">
        <f>IF(CJ197&gt;0,(CJ197+SUM(CK$11:CK197))/CI$6-1,"N/A")</f>
        <v>N/A</v>
      </c>
      <c r="CM197" s="344">
        <f>IF(VLOOKUP(CM$4,Transactions!$C$5:$M$23,7,FALSE)&gt;CH197,0,IF(IFERROR(VLOOKUP(CM$4,Transactions!$C$39:$N$42,8,FALSE),0)&gt;CH197,VLOOKUP(CM$4,Transactions!$C$5:$M$23,5,FALSE),VLOOKUP(CM$4,Transactions!$C$5:$M$23,5,FALSE)-IFERROR(VLOOKUP(CM$4,Transactions!$C$39:$N$42,5,FALSE),0)))</f>
        <v>0</v>
      </c>
      <c r="CO197" s="315">
        <f t="shared" si="241"/>
        <v>0</v>
      </c>
      <c r="CP197" s="88">
        <f>VLOOKUP(CO197,'Price Data'!$B$4:$AD$1048576,MATCH(CT$4,'Price Data'!$B$2:$AE$2,0),FALSE)</f>
        <v>0</v>
      </c>
      <c r="CQ197" s="5">
        <f t="shared" si="270"/>
        <v>0</v>
      </c>
      <c r="CR197" s="79"/>
      <c r="CS197" s="212" t="str">
        <f>IF(CQ197&gt;0,(CQ197+SUM(CR$11:CR197))/CP$6-1,"N/A")</f>
        <v>N/A</v>
      </c>
      <c r="CT197" s="344">
        <f>IF(VLOOKUP(CT$4,Transactions!$C$5:$M$23,7,FALSE)&gt;CO197,0,IF(IFERROR(VLOOKUP(CT$4,Transactions!$C$39:$N$42,8,FALSE),0)&gt;CO197,VLOOKUP(CT$4,Transactions!$C$5:$M$23,5,FALSE),VLOOKUP(CT$4,Transactions!$C$5:$M$23,5,FALSE)-IFERROR(VLOOKUP(CT$4,Transactions!$C$39:$N$42,5,FALSE),0)))</f>
        <v>0</v>
      </c>
      <c r="CV197" s="315">
        <f t="shared" si="242"/>
        <v>0</v>
      </c>
      <c r="CW197" s="88">
        <f>VLOOKUP(CV197,'Price Data'!$B$4:$AD$1048576,MATCH(DA$4,'Price Data'!$B$2:$AE$2,0),FALSE)</f>
        <v>0</v>
      </c>
      <c r="CX197" s="5">
        <f t="shared" si="271"/>
        <v>0</v>
      </c>
      <c r="CY197" s="79"/>
      <c r="CZ197" s="212" t="str">
        <f>IF(CX197&gt;0,(CX197+SUM(CY$11:CY197))/CW$6-1,"N/A")</f>
        <v>N/A</v>
      </c>
      <c r="DA197" s="344">
        <f>IF(VLOOKUP(DA$4,Transactions!$C$5:$M$23,7,FALSE)&gt;CV197,0,IF(IFERROR(VLOOKUP(DA$4,Transactions!$C$39:$N$42,8,FALSE),0)&gt;CV197,VLOOKUP(DA$4,Transactions!$C$5:$M$23,5,FALSE),VLOOKUP(DA$4,Transactions!$C$5:$M$23,5,FALSE)-IFERROR(VLOOKUP(DA$4,Transactions!$C$39:$N$42,5,FALSE),0)))</f>
        <v>0</v>
      </c>
      <c r="DC197" s="315">
        <f t="shared" si="243"/>
        <v>0</v>
      </c>
      <c r="DD197" s="88">
        <f>VLOOKUP(DC197,'Price Data'!$B$4:$AD$1048576,MATCH(DH$4,'Price Data'!$B$2:$AE$2,0),FALSE)</f>
        <v>0</v>
      </c>
      <c r="DE197" s="5">
        <f t="shared" si="272"/>
        <v>0</v>
      </c>
      <c r="DF197" s="79"/>
      <c r="DG197" s="212" t="str">
        <f>IF(DE197&gt;0,(DE197+SUM(DF$11:DF197))/DD$6-1,"N/A")</f>
        <v>N/A</v>
      </c>
      <c r="DH197" s="344">
        <f>IF(VLOOKUP(DH$4,Transactions!$C$5:$M$23,7,FALSE)&gt;DC197,0,IF(IFERROR(VLOOKUP(DH$4,Transactions!$C$39:$N$42,8,FALSE),0)&gt;DC197,VLOOKUP(DH$4,Transactions!$C$5:$M$23,5,FALSE),VLOOKUP(DH$4,Transactions!$C$5:$M$23,5,FALSE)-IFERROR(VLOOKUP(DH$4,Transactions!$C$39:$N$42,5,FALSE),0)))</f>
        <v>0</v>
      </c>
      <c r="DJ197" s="315">
        <f t="shared" si="244"/>
        <v>0</v>
      </c>
      <c r="DK197" s="88">
        <f>VLOOKUP(DJ197,'Price Data'!$B$4:$AD$1048576,MATCH(DO$4,'Price Data'!$B$2:$AE$2,0),FALSE)</f>
        <v>0</v>
      </c>
      <c r="DL197" s="5">
        <f t="shared" si="273"/>
        <v>0</v>
      </c>
      <c r="DN197" s="212" t="str">
        <f>IF(DL197&gt;0,(DL197+SUM(DM$11:DM197))/DK$6-1,"N/A")</f>
        <v>N/A</v>
      </c>
      <c r="DO197" s="344">
        <f>IF(VLOOKUP(DO$4,Transactions!$C$5:$M$23,7,FALSE)&gt;DJ197,0,IF(IFERROR(VLOOKUP(DO$4,Transactions!$C$39:$N$42,8,FALSE),0)&gt;DJ197,VLOOKUP(DO$4,Transactions!$C$5:$M$23,5,FALSE),VLOOKUP(DO$4,Transactions!$C$5:$M$23,5,FALSE)-IFERROR(VLOOKUP(DO$4,Transactions!$C$39:$N$42,5,FALSE),0)))</f>
        <v>0</v>
      </c>
      <c r="DQ197" s="315">
        <f t="shared" si="245"/>
        <v>0</v>
      </c>
      <c r="DR197" s="88">
        <f>VLOOKUP(DQ197,'Price Data'!$B$4:$AD$1048576,MATCH(DV$4,'Price Data'!$B$2:$AE$2,0),FALSE)</f>
        <v>0</v>
      </c>
      <c r="DS197" s="5">
        <f t="shared" si="274"/>
        <v>0</v>
      </c>
      <c r="DT197" s="79"/>
      <c r="DU197" s="212" t="str">
        <f>IF(DS197&gt;0,(DS197+SUM(DT$11:DT197))/DR$6-1,"N/A")</f>
        <v>N/A</v>
      </c>
      <c r="DV197" s="344">
        <f>IF(VLOOKUP(DV$4,Transactions!$C$5:$M$23,7,FALSE)&gt;DQ197,0,IF(IFERROR(VLOOKUP(DV$4,Transactions!$C$39:$N$42,8,FALSE),0)&gt;DQ197,VLOOKUP(DV$4,Transactions!$C$5:$M$23,5,FALSE),VLOOKUP(DV$4,Transactions!$C$5:$M$23,5,FALSE)-IFERROR(VLOOKUP(DV$4,Transactions!$C$39:$N$42,5,FALSE),0)))</f>
        <v>0</v>
      </c>
      <c r="DX197" s="315">
        <f t="shared" si="246"/>
        <v>0</v>
      </c>
      <c r="DY197" s="88">
        <f>VLOOKUP(DX197,'Price Data'!$B$4:$AD$1048576,MATCH(EC$4,'Price Data'!$B$2:$AE$2,0),FALSE)</f>
        <v>0</v>
      </c>
      <c r="DZ197" s="5">
        <f t="shared" si="275"/>
        <v>0</v>
      </c>
      <c r="EA197" s="79"/>
      <c r="EB197" s="212" t="str">
        <f>IF(DZ197&gt;0,(DZ197+SUM(EA$11:EA197))/DY$6-1,"N/A")</f>
        <v>N/A</v>
      </c>
      <c r="EC197" s="344">
        <f>IF(VLOOKUP(EC$4,Transactions!$C$5:$M$23,7,FALSE)&gt;DX197,0,IF(IFERROR(VLOOKUP(EC$4,Transactions!$C$39:$N$42,8,FALSE),0)&gt;DX197,VLOOKUP(EC$4,Transactions!$C$5:$M$23,5,FALSE),VLOOKUP(EC$4,Transactions!$C$5:$M$23,5,FALSE)-IFERROR(VLOOKUP(EC$4,Transactions!$C$39:$N$42,5,FALSE),0)))</f>
        <v>0</v>
      </c>
      <c r="EF197" s="315">
        <f t="shared" si="247"/>
        <v>0</v>
      </c>
      <c r="EG197" s="88">
        <f>VLOOKUP(EF197,'Price Data'!$B$4:$AD$1048576,MATCH(EK$4,'Price Data'!$B$2:$AE$2,0),FALSE)</f>
        <v>0</v>
      </c>
      <c r="EH197" s="5">
        <f t="shared" si="276"/>
        <v>0</v>
      </c>
      <c r="EI197" s="79"/>
      <c r="EJ197" s="212" t="str">
        <f>IF(EH197&gt;0,(EH197+SUM(EI$11:EI197))/EG$6-1,"N/A")</f>
        <v>N/A</v>
      </c>
      <c r="EK197" s="344">
        <f>IF(VLOOKUP(EK$4,Transactions!$C$26:$M$34,7,FALSE)&gt;EF197,0,IF(IFERROR(VLOOKUP(EK$4,Transactions!$C$45:$N234,8,FALSE),0)&gt;EF197,VLOOKUP(EK$4,Transactions!$C$26:$M$34,5,FALSE),VLOOKUP(EK$4,Transactions!$C$26:$M$34,5,FALSE)-IFERROR(VLOOKUP(EK$4,Transactions!$C$45:$N$47,5,FALSE),0)))</f>
        <v>0</v>
      </c>
      <c r="EM197" s="315">
        <f t="shared" si="248"/>
        <v>0</v>
      </c>
      <c r="EN197" s="88">
        <f>VLOOKUP(EM197,'Price Data'!$B$4:$AD$1048576,MATCH(ER$4,'Price Data'!$B$2:$AE$2,0),FALSE)</f>
        <v>0</v>
      </c>
      <c r="EO197" s="5">
        <f t="shared" si="277"/>
        <v>0</v>
      </c>
      <c r="EP197" s="79"/>
      <c r="EQ197" s="212" t="str">
        <f>IF(EO197&gt;0,(EO197+SUM(EP$11:EP197))/EN$6-1,"N/A")</f>
        <v>N/A</v>
      </c>
      <c r="ER197" s="344">
        <f>IF(VLOOKUP(ER$4,Transactions!$C$26:$M$34,7,FALSE)&gt;EM197,0,IF(IFERROR(VLOOKUP(ER$4,Transactions!$C$45:$N234,8,FALSE),0)&gt;EM197,VLOOKUP(ER$4,Transactions!$C$26:$M$34,5,FALSE),VLOOKUP(ER$4,Transactions!$C$26:$M$34,5,FALSE)-IFERROR(VLOOKUP(ER$4,Transactions!$C$45:$N$47,5,FALSE),0)))</f>
        <v>0</v>
      </c>
      <c r="ET197" s="315">
        <f t="shared" si="249"/>
        <v>0</v>
      </c>
      <c r="EU197" s="88">
        <f>VLOOKUP(ET197,'Price Data'!$B$4:$AD$1048576,MATCH(EY$4,'Price Data'!$B$2:$AE$2,0),FALSE)</f>
        <v>0</v>
      </c>
      <c r="EV197" s="5">
        <f t="shared" si="278"/>
        <v>0</v>
      </c>
      <c r="EW197" s="79"/>
      <c r="EX197" s="212" t="str">
        <f>IF(EV197&gt;0,(EV197+SUM(EW$11:EW197))/EU$6-1,"N/A")</f>
        <v>N/A</v>
      </c>
      <c r="EY197" s="344">
        <f>IF(VLOOKUP(EY$4,Transactions!$C$26:$M$34,7,FALSE)&gt;ET197,0,IF(IFERROR(VLOOKUP(EY$4,Transactions!$C$45:$N234,8,FALSE),0)&gt;ET197,VLOOKUP(EY$4,Transactions!$C$26:$M$34,5,FALSE),VLOOKUP(EY$4,Transactions!$C$26:$M$34,5,FALSE)-IFERROR(VLOOKUP(EY$4,Transactions!$C$45:$N$47,5,FALSE),0)))</f>
        <v>0</v>
      </c>
      <c r="FA197" s="315">
        <f t="shared" si="250"/>
        <v>0</v>
      </c>
      <c r="FB197" s="88">
        <f>VLOOKUP(FA197,'Price Data'!$B$4:$AD$1048576,MATCH(FF$4,'Price Data'!$B$2:$AE$2,0),FALSE)</f>
        <v>0</v>
      </c>
      <c r="FC197" s="5">
        <f t="shared" si="279"/>
        <v>0</v>
      </c>
      <c r="FD197" s="79"/>
      <c r="FE197" s="212" t="str">
        <f>IF(FC197&gt;0,(FC197+SUM(FD$11:FD197))/FB$6-1,"N/A")</f>
        <v>N/A</v>
      </c>
      <c r="FF197" s="344">
        <f>IF(VLOOKUP(FF$4,Transactions!$C$26:$M$34,7,FALSE)&gt;FA197,0,IF(IFERROR(VLOOKUP(FF$4,Transactions!$C$45:$N234,8,FALSE),0)&gt;FA197,VLOOKUP(FF$4,Transactions!$C$26:$M$34,5,FALSE),VLOOKUP(FF$4,Transactions!$C$26:$M$34,5,FALSE)-IFERROR(VLOOKUP(FF$4,Transactions!$C$45:$N$47,5,FALSE),0)))</f>
        <v>0</v>
      </c>
      <c r="FH197" s="315">
        <f t="shared" si="251"/>
        <v>0</v>
      </c>
      <c r="FI197" s="88">
        <f>VLOOKUP(FH197,'Price Data'!$B$4:$AD$1048576,MATCH(FM$4,'Price Data'!$B$2:$AE$2,0),FALSE)</f>
        <v>0</v>
      </c>
      <c r="FJ197" s="5">
        <f t="shared" si="280"/>
        <v>0</v>
      </c>
      <c r="FK197" s="79"/>
      <c r="FL197" s="212" t="str">
        <f>IF(FJ197&gt;0,(FJ197+SUM(FK$11:FK197))/FI$6-1,"N/A")</f>
        <v>N/A</v>
      </c>
      <c r="FM197" s="344">
        <f>IF(VLOOKUP(FM$4,Transactions!$C$26:$M$34,7,FALSE)&gt;FH197,0,IF(IFERROR(VLOOKUP(FM$4,Transactions!$C$45:$N234,8,FALSE),0)&gt;FH197,VLOOKUP(FM$4,Transactions!$C$26:$M$34,5,FALSE),VLOOKUP(FM$4,Transactions!$C$26:$M$34,5,FALSE)-IFERROR(VLOOKUP(FM$4,Transactions!$C$45:$N$47,5,FALSE),0)))</f>
        <v>0</v>
      </c>
      <c r="FO197" s="315">
        <f t="shared" si="252"/>
        <v>0</v>
      </c>
      <c r="FP197" s="88">
        <f>VLOOKUP(FO197,'Price Data'!$B$4:$AD$1048576,MATCH(FT$4,'Price Data'!$B$2:$AE$2,0),FALSE)</f>
        <v>0</v>
      </c>
      <c r="FQ197" s="5">
        <f t="shared" si="281"/>
        <v>0</v>
      </c>
      <c r="FR197" s="79"/>
      <c r="FS197" s="212" t="str">
        <f>IF(FQ197&gt;0,(FQ197+SUM(FR$11:FR197))/FP$6-1,"N/A")</f>
        <v>N/A</v>
      </c>
      <c r="FT197" s="344">
        <f>IF(VLOOKUP(FT$4,Transactions!$C$26:$M$34,7,FALSE)&gt;FO197,0,IF(IFERROR(VLOOKUP(FT$4,Transactions!$C$45:$N234,8,FALSE),0)&gt;FO197,VLOOKUP(FT$4,Transactions!$C$26:$M$34,5,FALSE),VLOOKUP(FT$4,Transactions!$C$26:$M$34,5,FALSE)-IFERROR(VLOOKUP(FT$4,Transactions!$C$45:$N$47,5,FALSE),0)))</f>
        <v>0</v>
      </c>
      <c r="FV197" s="315">
        <f t="shared" si="253"/>
        <v>0</v>
      </c>
      <c r="FW197" s="88">
        <f>VLOOKUP(FV197,'Price Data'!$B$4:$AD$1048576,MATCH(GA$4,'Price Data'!$B$2:$AE$2,0),FALSE)</f>
        <v>0</v>
      </c>
      <c r="FX197" s="5">
        <f t="shared" si="282"/>
        <v>0</v>
      </c>
      <c r="FY197" s="79"/>
      <c r="FZ197" s="212" t="str">
        <f>IF(FX197&gt;0,(FX197+SUM(FY$11:FY197))/FW$6-1,"N/A")</f>
        <v>N/A</v>
      </c>
      <c r="GA197" s="344">
        <f>IF(VLOOKUP(GA$4,Transactions!$C$26:$M$34,7,FALSE)&gt;FV197,0,IF(IFERROR(VLOOKUP(GA$4,Transactions!$C$45:$N234,8,FALSE),0)&gt;FV197,VLOOKUP(GA$4,Transactions!$C$26:$M$34,5,FALSE),VLOOKUP(GA$4,Transactions!$C$26:$M$34,5,FALSE)-IFERROR(VLOOKUP(GA$4,Transactions!$C$45:$N$47,5,FALSE),0)))</f>
        <v>0</v>
      </c>
      <c r="GD197" s="315">
        <f t="shared" si="254"/>
        <v>0</v>
      </c>
      <c r="GE197" s="88">
        <f>VLOOKUP(GD197,'Price Data'!$B$4:$AD$1048576,MATCH(GI$4,'Price Data'!$B$2:$AE$2,0),FALSE)</f>
        <v>0</v>
      </c>
      <c r="GF197" s="5">
        <f t="shared" si="283"/>
        <v>0</v>
      </c>
      <c r="GH197" s="212" t="str">
        <f>IF(GF197&gt;0,(GF197+SUM(GG$11:GG197))/GE$6-1,"N/A")</f>
        <v>N/A</v>
      </c>
      <c r="GI197" s="374">
        <v>0.5</v>
      </c>
      <c r="GK197" s="315">
        <f t="shared" si="255"/>
        <v>0</v>
      </c>
      <c r="GL197" s="88">
        <f>VLOOKUP(GK197,'Price Data'!$B$4:$AD$1048576,MATCH(GP$4,'Price Data'!$B$2:$AE$2,0),FALSE)</f>
        <v>0</v>
      </c>
      <c r="GM197" s="5">
        <f t="shared" si="226"/>
        <v>0</v>
      </c>
      <c r="GN197" s="79"/>
      <c r="GO197" s="212" t="str">
        <f>IF(GM197&gt;0,(GM197+SUM(GN$11:GN197))/GL$6-1,"N/A")</f>
        <v>N/A</v>
      </c>
      <c r="GP197" s="374">
        <v>0.2</v>
      </c>
      <c r="GR197" s="315">
        <f t="shared" si="256"/>
        <v>0</v>
      </c>
      <c r="GS197" s="88">
        <f>VLOOKUP(GR197,'Price Data'!$B$4:$AD$1048576,MATCH(GW$4,'Price Data'!$B$2:$AE$2,0),FALSE)</f>
        <v>0</v>
      </c>
      <c r="GT197" s="5">
        <f t="shared" si="284"/>
        <v>0</v>
      </c>
      <c r="GV197" s="212" t="str">
        <f>IF(GT197&gt;0,(GT197+SUM(GU$11:GU197))/GS$6-1,"N/A")</f>
        <v>N/A</v>
      </c>
      <c r="GW197" s="374">
        <v>0.3</v>
      </c>
    </row>
    <row r="198" spans="1:205" x14ac:dyDescent="0.25">
      <c r="A198">
        <v>188</v>
      </c>
      <c r="B198" s="315">
        <f>'Price Data'!B192</f>
        <v>0</v>
      </c>
      <c r="C198" s="200">
        <f t="shared" si="257"/>
        <v>0</v>
      </c>
      <c r="D198" s="200">
        <f t="shared" si="227"/>
        <v>0</v>
      </c>
      <c r="E198" s="200">
        <f t="shared" si="258"/>
        <v>0</v>
      </c>
      <c r="F198" s="200">
        <f t="shared" si="228"/>
        <v>0</v>
      </c>
      <c r="I198" s="315">
        <f t="shared" si="229"/>
        <v>0</v>
      </c>
      <c r="J198" s="88">
        <f>VLOOKUP(I198,'Price Data'!$B$4:$AD$1048576,MATCH(N$4,'Price Data'!$B$2:$AE$2,0),FALSE)</f>
        <v>0</v>
      </c>
      <c r="K198" s="5">
        <f t="shared" si="225"/>
        <v>0</v>
      </c>
      <c r="M198" s="212" t="str">
        <f>IF(K198&gt;0,(K198+SUM(L$11:L198))/J$6-1,"N/A")</f>
        <v>N/A</v>
      </c>
      <c r="N198" s="344">
        <f>IF(VLOOKUP(N$4,Transactions!$C$5:$M$23,7,FALSE)&gt;I198,0,IF(IFERROR(VLOOKUP(N$4,Transactions!$C$39:$N$42,8,FALSE),0)&gt;I198,VLOOKUP(N$4,Transactions!$C$5:$M$23,5,FALSE),VLOOKUP(N$4,Transactions!$C$5:$M$23,5,FALSE)-IFERROR(VLOOKUP(N$4,Transactions!$C$39:$N$42,5,FALSE),0)))</f>
        <v>0</v>
      </c>
      <c r="P198" s="315">
        <f t="shared" si="230"/>
        <v>0</v>
      </c>
      <c r="Q198" s="88">
        <f>VLOOKUP(P198,'Price Data'!$B$4:$AD$1048576,MATCH(U$4,'Price Data'!$B$2:$AE$2,0),FALSE)</f>
        <v>0</v>
      </c>
      <c r="R198" s="5">
        <f t="shared" si="259"/>
        <v>0</v>
      </c>
      <c r="T198" s="212" t="str">
        <f>IF(R198&gt;0,(R198+SUM(S$11:S198))/Q$6-1,"N/A")</f>
        <v>N/A</v>
      </c>
      <c r="U198" s="344">
        <f>IF(VLOOKUP(U$4,Transactions!$C$5:$M$23,7,FALSE)&gt;P198,0,IF(IFERROR(VLOOKUP(U$4,Transactions!$C$39:$N$42,8,FALSE),0)&gt;P198,VLOOKUP(U$4,Transactions!$C$5:$M$23,5,FALSE),VLOOKUP(U$4,Transactions!$C$5:$M$23,5,FALSE)-IFERROR(VLOOKUP(U$4,Transactions!$C$39:$N$42,5,FALSE),0)))</f>
        <v>0</v>
      </c>
      <c r="W198" s="315">
        <f t="shared" si="231"/>
        <v>0</v>
      </c>
      <c r="X198" s="88">
        <f>VLOOKUP(W198,'Price Data'!$B$4:$AD$1048576,MATCH(AB$4,'Price Data'!$B$2:$AE$2,0),FALSE)</f>
        <v>0</v>
      </c>
      <c r="Y198" s="5">
        <f t="shared" si="260"/>
        <v>0</v>
      </c>
      <c r="Z198" s="79"/>
      <c r="AA198" s="212" t="str">
        <f>IF(Y198&gt;0,(Y198+SUM(Z$11:Z198))/X$6-1,"N/A")</f>
        <v>N/A</v>
      </c>
      <c r="AB198" s="344">
        <f>IF(VLOOKUP(AB$4,Transactions!$C$5:$M$23,7,FALSE)&gt;W198,0,IF(IFERROR(VLOOKUP(AB$4,Transactions!$C$39:$N$42,8,FALSE),0)&gt;W198,VLOOKUP(AB$4,Transactions!$C$5:$M$23,5,FALSE),VLOOKUP(AB$4,Transactions!$C$5:$M$23,5,FALSE)-IFERROR(VLOOKUP(AB$4,Transactions!$C$39:$N$42,5,FALSE),0)))</f>
        <v>0</v>
      </c>
      <c r="AD198" s="315">
        <f t="shared" si="232"/>
        <v>0</v>
      </c>
      <c r="AE198" s="88">
        <f>VLOOKUP(AD198,'Price Data'!$B$4:$AD$1048576,MATCH(AI$4,'Price Data'!$B$2:$AE$2,0),FALSE)</f>
        <v>0</v>
      </c>
      <c r="AF198" s="5">
        <f t="shared" si="261"/>
        <v>0</v>
      </c>
      <c r="AG198" s="79"/>
      <c r="AH198" s="212" t="str">
        <f>IF(AF198&gt;0,(AF198+SUM(AG$11:AG198))/AE$6-1,"N/A")</f>
        <v>N/A</v>
      </c>
      <c r="AI198" s="344">
        <f>IF(VLOOKUP(AI$4,Transactions!$C$5:$M$23,7,FALSE)&gt;AD198,0,IF(IFERROR(VLOOKUP(AI$4,Transactions!$C$39:$N$42,8,FALSE),0)&gt;AD198,VLOOKUP(AI$4,Transactions!$C$5:$M$23,5,FALSE),VLOOKUP(AI$4,Transactions!$C$5:$M$23,5,FALSE)-IFERROR(VLOOKUP(AI$4,Transactions!$C$39:$N$42,5,FALSE),0)))</f>
        <v>0</v>
      </c>
      <c r="AK198" s="315">
        <f t="shared" si="233"/>
        <v>0</v>
      </c>
      <c r="AL198" s="88">
        <f>VLOOKUP(AK198,'Price Data'!$B$4:$AD$1048576,MATCH(AP$4,'Price Data'!$B$2:$AE$2,0),FALSE)</f>
        <v>0</v>
      </c>
      <c r="AM198" s="5">
        <f t="shared" si="262"/>
        <v>0</v>
      </c>
      <c r="AN198" s="79"/>
      <c r="AO198" s="212" t="str">
        <f>IF(AM198&gt;0,(AM198+SUM(AN$11:AN198))/AL$6-1,"N/A")</f>
        <v>N/A</v>
      </c>
      <c r="AP198" s="344">
        <f>IF(VLOOKUP(AP$4,Transactions!$C$5:$M$23,7,FALSE)&gt;AK198,0,IF(IFERROR(VLOOKUP(AP$4,Transactions!$C$39:$N$42,8,FALSE),0)&gt;AK198,VLOOKUP(AP$4,Transactions!$C$5:$M$23,5,FALSE),VLOOKUP(AP$4,Transactions!$C$5:$M$23,5,FALSE)-IFERROR(VLOOKUP(AP$4,Transactions!$C$39:$N$42,5,FALSE),0)))</f>
        <v>0</v>
      </c>
      <c r="AR198" s="315">
        <f t="shared" si="234"/>
        <v>0</v>
      </c>
      <c r="AS198" s="88">
        <f>VLOOKUP(AR198,'Price Data'!$B$4:$AD$1048576,MATCH(AW$4,'Price Data'!$B$2:$AE$2,0),FALSE)</f>
        <v>0</v>
      </c>
      <c r="AT198" s="5">
        <f t="shared" si="263"/>
        <v>0</v>
      </c>
      <c r="AU198" s="79"/>
      <c r="AV198" s="212" t="str">
        <f>IF(AT198&gt;0,(AT198+SUM(AU$11:AU198))/AS$6-1,"N/A")</f>
        <v>N/A</v>
      </c>
      <c r="AW198" s="344">
        <f>IF(VLOOKUP(AW$4,Transactions!$C$5:$M$23,7,FALSE)&gt;AR198,0,IF(IFERROR(VLOOKUP(AW$4,Transactions!$C$39:$N$42,8,FALSE),0)&gt;AR198,VLOOKUP(AW$4,Transactions!$C$5:$M$23,5,FALSE),VLOOKUP(AW$4,Transactions!$C$5:$M$23,5,FALSE)-IFERROR(VLOOKUP(AW$4,Transactions!$C$39:$N$42,5,FALSE),0)))</f>
        <v>0</v>
      </c>
      <c r="AY198" s="315">
        <f t="shared" si="235"/>
        <v>0</v>
      </c>
      <c r="AZ198" s="88">
        <f>VLOOKUP(AY198,'Price Data'!$B$4:$AD$1048576,MATCH(BD$4,'Price Data'!$B$2:$AE$2,0),FALSE)</f>
        <v>0</v>
      </c>
      <c r="BA198" s="5">
        <f t="shared" si="264"/>
        <v>0</v>
      </c>
      <c r="BB198" s="79"/>
      <c r="BC198" s="212" t="str">
        <f>IF(BA198&gt;0,(BA198+SUM(BB$11:BB198))/AZ$6-1,"N/A")</f>
        <v>N/A</v>
      </c>
      <c r="BD198" s="344">
        <f>IF(VLOOKUP(BD$4,Transactions!$C$5:$M$23,7,FALSE)&gt;AY198,0,IF(IFERROR(VLOOKUP(BD$4,Transactions!$C$39:$N$42,8,FALSE),0)&gt;AY198,VLOOKUP(BD$4,Transactions!$C$5:$M$23,5,FALSE),VLOOKUP(BD$4,Transactions!$C$5:$M$23,5,FALSE)-IFERROR(VLOOKUP(BD$4,Transactions!$C$39:$N$42,5,FALSE),0)))</f>
        <v>0</v>
      </c>
      <c r="BF198" s="315">
        <f t="shared" si="236"/>
        <v>0</v>
      </c>
      <c r="BG198" s="88">
        <f>VLOOKUP(BF198,'Price Data'!$B$4:$AD$1048576,MATCH(BK$4,'Price Data'!$B$2:$AE$2,0),FALSE)</f>
        <v>0</v>
      </c>
      <c r="BH198" s="5">
        <f t="shared" si="265"/>
        <v>0</v>
      </c>
      <c r="BI198" s="79"/>
      <c r="BJ198" s="212" t="str">
        <f>IF(BH198&gt;0,(BH198+SUM(BI$11:BI198))/BG$6-1,"N/A")</f>
        <v>N/A</v>
      </c>
      <c r="BK198" s="344">
        <f>IF(VLOOKUP(BK$4,Transactions!$C$5:$M$23,7,FALSE)&gt;BF198,0,IF(IFERROR(VLOOKUP(BK$4,Transactions!$C$39:$N$42,8,FALSE),0)&gt;BF198,VLOOKUP(BK$4,Transactions!$C$5:$M$23,5,FALSE),VLOOKUP(BK$4,Transactions!$C$5:$M$23,5,FALSE)-IFERROR(VLOOKUP(BK$4,Transactions!$C$39:$N$42,5,FALSE),0)))</f>
        <v>0</v>
      </c>
      <c r="BM198" s="315">
        <f t="shared" si="237"/>
        <v>0</v>
      </c>
      <c r="BN198" s="88">
        <f>VLOOKUP(BM198,'Price Data'!$B$4:$AD$1048576,MATCH(BR$4,'Price Data'!$B$2:$AE$2,0),FALSE)</f>
        <v>0</v>
      </c>
      <c r="BO198" s="5">
        <f t="shared" si="266"/>
        <v>0</v>
      </c>
      <c r="BP198" s="79"/>
      <c r="BQ198" s="212" t="str">
        <f>IF(BO198&gt;0,(BO198+SUM(BP$11:BP198))/BN$6-1,"N/A")</f>
        <v>N/A</v>
      </c>
      <c r="BR198" s="344">
        <f>IF(VLOOKUP(BR$4,Transactions!$C$5:$M$23,7,FALSE)&gt;BM198,0,IF(IFERROR(VLOOKUP(BR$4,Transactions!$C$39:$N$42,8,FALSE),0)&gt;BM198,VLOOKUP(BR$4,Transactions!$C$5:$M$23,5,FALSE),VLOOKUP(BR$4,Transactions!$C$5:$M$23,5,FALSE)-IFERROR(VLOOKUP(BR$4,Transactions!$C$39:$N$42,5,FALSE),0)))</f>
        <v>0</v>
      </c>
      <c r="BT198" s="315">
        <f t="shared" si="238"/>
        <v>0</v>
      </c>
      <c r="BU198" s="88">
        <f>VLOOKUP(BT198,'Price Data'!$B$4:$AD$1048576,MATCH(BY$4,'Price Data'!$B$2:$AE$2,0),FALSE)</f>
        <v>0</v>
      </c>
      <c r="BV198" s="5">
        <f t="shared" si="267"/>
        <v>0</v>
      </c>
      <c r="BW198" s="79"/>
      <c r="BX198" s="212" t="str">
        <f>IF(BV198&gt;0,(BV198+SUM(BW$11:BW198))/BU$6-1,"N/A")</f>
        <v>N/A</v>
      </c>
      <c r="BY198" s="344">
        <f>IF(VLOOKUP(BY$4,Transactions!$C$5:$M$23,7,FALSE)&gt;BT198,0,IF(IFERROR(VLOOKUP(BY$4,Transactions!$C$39:$N$42,8,FALSE),0)&gt;BT198,VLOOKUP(BY$4,Transactions!$C$5:$M$23,5,FALSE),VLOOKUP(BY$4,Transactions!$C$5:$M$23,5,FALSE)-IFERROR(VLOOKUP(BY$4,Transactions!$C$39:$N$42,5,FALSE),0)))</f>
        <v>0</v>
      </c>
      <c r="CA198" s="315">
        <f t="shared" si="239"/>
        <v>0</v>
      </c>
      <c r="CB198" s="88">
        <f>VLOOKUP(CA198,'Price Data'!$B$4:$AD$1048576,MATCH(CF$4,'Price Data'!$B$2:$AE$2,0),FALSE)</f>
        <v>0</v>
      </c>
      <c r="CC198" s="5">
        <f t="shared" si="268"/>
        <v>0</v>
      </c>
      <c r="CD198" s="79"/>
      <c r="CE198" s="212" t="str">
        <f>IF(CC198&gt;0,(CC198+SUM(CD$11:CD198))/CB$6-1,"N/A")</f>
        <v>N/A</v>
      </c>
      <c r="CF198" s="344">
        <f>IF(VLOOKUP(CF$4,Transactions!$C$5:$M$23,7,FALSE)&gt;CA198,0,IF(IFERROR(VLOOKUP(CF$4,Transactions!$C$39:$N$42,8,FALSE),0)&gt;CA198,VLOOKUP(CF$4,Transactions!$C$5:$M$23,5,FALSE),VLOOKUP(CF$4,Transactions!$C$5:$M$23,5,FALSE)-IFERROR(VLOOKUP(CF$4,Transactions!$C$39:$N$42,5,FALSE),0)))</f>
        <v>0</v>
      </c>
      <c r="CH198" s="315">
        <f t="shared" si="240"/>
        <v>0</v>
      </c>
      <c r="CI198" s="88">
        <f>VLOOKUP(CH198,'Price Data'!$B$4:$AD$1048576,MATCH(CM$4,'Price Data'!$B$2:$AE$2,0),FALSE)</f>
        <v>0</v>
      </c>
      <c r="CJ198" s="5">
        <f t="shared" si="269"/>
        <v>0</v>
      </c>
      <c r="CK198" s="79"/>
      <c r="CL198" s="212" t="str">
        <f>IF(CJ198&gt;0,(CJ198+SUM(CK$11:CK198))/CI$6-1,"N/A")</f>
        <v>N/A</v>
      </c>
      <c r="CM198" s="344">
        <f>IF(VLOOKUP(CM$4,Transactions!$C$5:$M$23,7,FALSE)&gt;CH198,0,IF(IFERROR(VLOOKUP(CM$4,Transactions!$C$39:$N$42,8,FALSE),0)&gt;CH198,VLOOKUP(CM$4,Transactions!$C$5:$M$23,5,FALSE),VLOOKUP(CM$4,Transactions!$C$5:$M$23,5,FALSE)-IFERROR(VLOOKUP(CM$4,Transactions!$C$39:$N$42,5,FALSE),0)))</f>
        <v>0</v>
      </c>
      <c r="CO198" s="315">
        <f t="shared" si="241"/>
        <v>0</v>
      </c>
      <c r="CP198" s="88">
        <f>VLOOKUP(CO198,'Price Data'!$B$4:$AD$1048576,MATCH(CT$4,'Price Data'!$B$2:$AE$2,0),FALSE)</f>
        <v>0</v>
      </c>
      <c r="CQ198" s="5">
        <f t="shared" si="270"/>
        <v>0</v>
      </c>
      <c r="CR198" s="79"/>
      <c r="CS198" s="212" t="str">
        <f>IF(CQ198&gt;0,(CQ198+SUM(CR$11:CR198))/CP$6-1,"N/A")</f>
        <v>N/A</v>
      </c>
      <c r="CT198" s="344">
        <f>IF(VLOOKUP(CT$4,Transactions!$C$5:$M$23,7,FALSE)&gt;CO198,0,IF(IFERROR(VLOOKUP(CT$4,Transactions!$C$39:$N$42,8,FALSE),0)&gt;CO198,VLOOKUP(CT$4,Transactions!$C$5:$M$23,5,FALSE),VLOOKUP(CT$4,Transactions!$C$5:$M$23,5,FALSE)-IFERROR(VLOOKUP(CT$4,Transactions!$C$39:$N$42,5,FALSE),0)))</f>
        <v>0</v>
      </c>
      <c r="CV198" s="315">
        <f t="shared" si="242"/>
        <v>0</v>
      </c>
      <c r="CW198" s="88">
        <f>VLOOKUP(CV198,'Price Data'!$B$4:$AD$1048576,MATCH(DA$4,'Price Data'!$B$2:$AE$2,0),FALSE)</f>
        <v>0</v>
      </c>
      <c r="CX198" s="5">
        <f t="shared" si="271"/>
        <v>0</v>
      </c>
      <c r="CY198" s="79"/>
      <c r="CZ198" s="212" t="str">
        <f>IF(CX198&gt;0,(CX198+SUM(CY$11:CY198))/CW$6-1,"N/A")</f>
        <v>N/A</v>
      </c>
      <c r="DA198" s="344">
        <f>IF(VLOOKUP(DA$4,Transactions!$C$5:$M$23,7,FALSE)&gt;CV198,0,IF(IFERROR(VLOOKUP(DA$4,Transactions!$C$39:$N$42,8,FALSE),0)&gt;CV198,VLOOKUP(DA$4,Transactions!$C$5:$M$23,5,FALSE),VLOOKUP(DA$4,Transactions!$C$5:$M$23,5,FALSE)-IFERROR(VLOOKUP(DA$4,Transactions!$C$39:$N$42,5,FALSE),0)))</f>
        <v>0</v>
      </c>
      <c r="DC198" s="315">
        <f t="shared" si="243"/>
        <v>0</v>
      </c>
      <c r="DD198" s="88">
        <f>VLOOKUP(DC198,'Price Data'!$B$4:$AD$1048576,MATCH(DH$4,'Price Data'!$B$2:$AE$2,0),FALSE)</f>
        <v>0</v>
      </c>
      <c r="DE198" s="5">
        <f t="shared" si="272"/>
        <v>0</v>
      </c>
      <c r="DF198" s="79"/>
      <c r="DG198" s="212" t="str">
        <f>IF(DE198&gt;0,(DE198+SUM(DF$11:DF198))/DD$6-1,"N/A")</f>
        <v>N/A</v>
      </c>
      <c r="DH198" s="344">
        <f>IF(VLOOKUP(DH$4,Transactions!$C$5:$M$23,7,FALSE)&gt;DC198,0,IF(IFERROR(VLOOKUP(DH$4,Transactions!$C$39:$N$42,8,FALSE),0)&gt;DC198,VLOOKUP(DH$4,Transactions!$C$5:$M$23,5,FALSE),VLOOKUP(DH$4,Transactions!$C$5:$M$23,5,FALSE)-IFERROR(VLOOKUP(DH$4,Transactions!$C$39:$N$42,5,FALSE),0)))</f>
        <v>0</v>
      </c>
      <c r="DJ198" s="315">
        <f t="shared" si="244"/>
        <v>0</v>
      </c>
      <c r="DK198" s="88">
        <f>VLOOKUP(DJ198,'Price Data'!$B$4:$AD$1048576,MATCH(DO$4,'Price Data'!$B$2:$AE$2,0),FALSE)</f>
        <v>0</v>
      </c>
      <c r="DL198" s="5">
        <f t="shared" si="273"/>
        <v>0</v>
      </c>
      <c r="DN198" s="212" t="str">
        <f>IF(DL198&gt;0,(DL198+SUM(DM$11:DM198))/DK$6-1,"N/A")</f>
        <v>N/A</v>
      </c>
      <c r="DO198" s="344">
        <f>IF(VLOOKUP(DO$4,Transactions!$C$5:$M$23,7,FALSE)&gt;DJ198,0,IF(IFERROR(VLOOKUP(DO$4,Transactions!$C$39:$N$42,8,FALSE),0)&gt;DJ198,VLOOKUP(DO$4,Transactions!$C$5:$M$23,5,FALSE),VLOOKUP(DO$4,Transactions!$C$5:$M$23,5,FALSE)-IFERROR(VLOOKUP(DO$4,Transactions!$C$39:$N$42,5,FALSE),0)))</f>
        <v>0</v>
      </c>
      <c r="DQ198" s="315">
        <f t="shared" si="245"/>
        <v>0</v>
      </c>
      <c r="DR198" s="88">
        <f>VLOOKUP(DQ198,'Price Data'!$B$4:$AD$1048576,MATCH(DV$4,'Price Data'!$B$2:$AE$2,0),FALSE)</f>
        <v>0</v>
      </c>
      <c r="DS198" s="5">
        <f t="shared" si="274"/>
        <v>0</v>
      </c>
      <c r="DT198" s="79"/>
      <c r="DU198" s="212" t="str">
        <f>IF(DS198&gt;0,(DS198+SUM(DT$11:DT198))/DR$6-1,"N/A")</f>
        <v>N/A</v>
      </c>
      <c r="DV198" s="344">
        <f>IF(VLOOKUP(DV$4,Transactions!$C$5:$M$23,7,FALSE)&gt;DQ198,0,IF(IFERROR(VLOOKUP(DV$4,Transactions!$C$39:$N$42,8,FALSE),0)&gt;DQ198,VLOOKUP(DV$4,Transactions!$C$5:$M$23,5,FALSE),VLOOKUP(DV$4,Transactions!$C$5:$M$23,5,FALSE)-IFERROR(VLOOKUP(DV$4,Transactions!$C$39:$N$42,5,FALSE),0)))</f>
        <v>0</v>
      </c>
      <c r="DX198" s="315">
        <f t="shared" si="246"/>
        <v>0</v>
      </c>
      <c r="DY198" s="88">
        <f>VLOOKUP(DX198,'Price Data'!$B$4:$AD$1048576,MATCH(EC$4,'Price Data'!$B$2:$AE$2,0),FALSE)</f>
        <v>0</v>
      </c>
      <c r="DZ198" s="5">
        <f t="shared" si="275"/>
        <v>0</v>
      </c>
      <c r="EA198" s="79"/>
      <c r="EB198" s="212" t="str">
        <f>IF(DZ198&gt;0,(DZ198+SUM(EA$11:EA198))/DY$6-1,"N/A")</f>
        <v>N/A</v>
      </c>
      <c r="EC198" s="344">
        <f>IF(VLOOKUP(EC$4,Transactions!$C$5:$M$23,7,FALSE)&gt;DX198,0,IF(IFERROR(VLOOKUP(EC$4,Transactions!$C$39:$N$42,8,FALSE),0)&gt;DX198,VLOOKUP(EC$4,Transactions!$C$5:$M$23,5,FALSE),VLOOKUP(EC$4,Transactions!$C$5:$M$23,5,FALSE)-IFERROR(VLOOKUP(EC$4,Transactions!$C$39:$N$42,5,FALSE),0)))</f>
        <v>0</v>
      </c>
      <c r="EF198" s="315">
        <f t="shared" si="247"/>
        <v>0</v>
      </c>
      <c r="EG198" s="88">
        <f>VLOOKUP(EF198,'Price Data'!$B$4:$AD$1048576,MATCH(EK$4,'Price Data'!$B$2:$AE$2,0),FALSE)</f>
        <v>0</v>
      </c>
      <c r="EH198" s="5">
        <f t="shared" si="276"/>
        <v>0</v>
      </c>
      <c r="EI198" s="79"/>
      <c r="EJ198" s="212" t="str">
        <f>IF(EH198&gt;0,(EH198+SUM(EI$11:EI198))/EG$6-1,"N/A")</f>
        <v>N/A</v>
      </c>
      <c r="EK198" s="344">
        <f>IF(VLOOKUP(EK$4,Transactions!$C$26:$M$34,7,FALSE)&gt;EF198,0,IF(IFERROR(VLOOKUP(EK$4,Transactions!$C$45:$N235,8,FALSE),0)&gt;EF198,VLOOKUP(EK$4,Transactions!$C$26:$M$34,5,FALSE),VLOOKUP(EK$4,Transactions!$C$26:$M$34,5,FALSE)-IFERROR(VLOOKUP(EK$4,Transactions!$C$45:$N$47,5,FALSE),0)))</f>
        <v>0</v>
      </c>
      <c r="EM198" s="315">
        <f t="shared" si="248"/>
        <v>0</v>
      </c>
      <c r="EN198" s="88">
        <f>VLOOKUP(EM198,'Price Data'!$B$4:$AD$1048576,MATCH(ER$4,'Price Data'!$B$2:$AE$2,0),FALSE)</f>
        <v>0</v>
      </c>
      <c r="EO198" s="5">
        <f t="shared" si="277"/>
        <v>0</v>
      </c>
      <c r="EP198" s="79"/>
      <c r="EQ198" s="212" t="str">
        <f>IF(EO198&gt;0,(EO198+SUM(EP$11:EP198))/EN$6-1,"N/A")</f>
        <v>N/A</v>
      </c>
      <c r="ER198" s="344">
        <f>IF(VLOOKUP(ER$4,Transactions!$C$26:$M$34,7,FALSE)&gt;EM198,0,IF(IFERROR(VLOOKUP(ER$4,Transactions!$C$45:$N235,8,FALSE),0)&gt;EM198,VLOOKUP(ER$4,Transactions!$C$26:$M$34,5,FALSE),VLOOKUP(ER$4,Transactions!$C$26:$M$34,5,FALSE)-IFERROR(VLOOKUP(ER$4,Transactions!$C$45:$N$47,5,FALSE),0)))</f>
        <v>0</v>
      </c>
      <c r="ET198" s="315">
        <f t="shared" si="249"/>
        <v>0</v>
      </c>
      <c r="EU198" s="88">
        <f>VLOOKUP(ET198,'Price Data'!$B$4:$AD$1048576,MATCH(EY$4,'Price Data'!$B$2:$AE$2,0),FALSE)</f>
        <v>0</v>
      </c>
      <c r="EV198" s="5">
        <f t="shared" si="278"/>
        <v>0</v>
      </c>
      <c r="EW198" s="79"/>
      <c r="EX198" s="212" t="str">
        <f>IF(EV198&gt;0,(EV198+SUM(EW$11:EW198))/EU$6-1,"N/A")</f>
        <v>N/A</v>
      </c>
      <c r="EY198" s="344">
        <f>IF(VLOOKUP(EY$4,Transactions!$C$26:$M$34,7,FALSE)&gt;ET198,0,IF(IFERROR(VLOOKUP(EY$4,Transactions!$C$45:$N235,8,FALSE),0)&gt;ET198,VLOOKUP(EY$4,Transactions!$C$26:$M$34,5,FALSE),VLOOKUP(EY$4,Transactions!$C$26:$M$34,5,FALSE)-IFERROR(VLOOKUP(EY$4,Transactions!$C$45:$N$47,5,FALSE),0)))</f>
        <v>0</v>
      </c>
      <c r="FA198" s="315">
        <f t="shared" si="250"/>
        <v>0</v>
      </c>
      <c r="FB198" s="88">
        <f>VLOOKUP(FA198,'Price Data'!$B$4:$AD$1048576,MATCH(FF$4,'Price Data'!$B$2:$AE$2,0),FALSE)</f>
        <v>0</v>
      </c>
      <c r="FC198" s="5">
        <f t="shared" si="279"/>
        <v>0</v>
      </c>
      <c r="FD198" s="79"/>
      <c r="FE198" s="212" t="str">
        <f>IF(FC198&gt;0,(FC198+SUM(FD$11:FD198))/FB$6-1,"N/A")</f>
        <v>N/A</v>
      </c>
      <c r="FF198" s="344">
        <f>IF(VLOOKUP(FF$4,Transactions!$C$26:$M$34,7,FALSE)&gt;FA198,0,IF(IFERROR(VLOOKUP(FF$4,Transactions!$C$45:$N235,8,FALSE),0)&gt;FA198,VLOOKUP(FF$4,Transactions!$C$26:$M$34,5,FALSE),VLOOKUP(FF$4,Transactions!$C$26:$M$34,5,FALSE)-IFERROR(VLOOKUP(FF$4,Transactions!$C$45:$N$47,5,FALSE),0)))</f>
        <v>0</v>
      </c>
      <c r="FH198" s="315">
        <f t="shared" si="251"/>
        <v>0</v>
      </c>
      <c r="FI198" s="88">
        <f>VLOOKUP(FH198,'Price Data'!$B$4:$AD$1048576,MATCH(FM$4,'Price Data'!$B$2:$AE$2,0),FALSE)</f>
        <v>0</v>
      </c>
      <c r="FJ198" s="5">
        <f t="shared" si="280"/>
        <v>0</v>
      </c>
      <c r="FK198" s="79"/>
      <c r="FL198" s="212" t="str">
        <f>IF(FJ198&gt;0,(FJ198+SUM(FK$11:FK198))/FI$6-1,"N/A")</f>
        <v>N/A</v>
      </c>
      <c r="FM198" s="344">
        <f>IF(VLOOKUP(FM$4,Transactions!$C$26:$M$34,7,FALSE)&gt;FH198,0,IF(IFERROR(VLOOKUP(FM$4,Transactions!$C$45:$N235,8,FALSE),0)&gt;FH198,VLOOKUP(FM$4,Transactions!$C$26:$M$34,5,FALSE),VLOOKUP(FM$4,Transactions!$C$26:$M$34,5,FALSE)-IFERROR(VLOOKUP(FM$4,Transactions!$C$45:$N$47,5,FALSE),0)))</f>
        <v>0</v>
      </c>
      <c r="FO198" s="315">
        <f t="shared" si="252"/>
        <v>0</v>
      </c>
      <c r="FP198" s="88">
        <f>VLOOKUP(FO198,'Price Data'!$B$4:$AD$1048576,MATCH(FT$4,'Price Data'!$B$2:$AE$2,0),FALSE)</f>
        <v>0</v>
      </c>
      <c r="FQ198" s="5">
        <f t="shared" si="281"/>
        <v>0</v>
      </c>
      <c r="FR198" s="79"/>
      <c r="FS198" s="212" t="str">
        <f>IF(FQ198&gt;0,(FQ198+SUM(FR$11:FR198))/FP$6-1,"N/A")</f>
        <v>N/A</v>
      </c>
      <c r="FT198" s="344">
        <f>IF(VLOOKUP(FT$4,Transactions!$C$26:$M$34,7,FALSE)&gt;FO198,0,IF(IFERROR(VLOOKUP(FT$4,Transactions!$C$45:$N235,8,FALSE),0)&gt;FO198,VLOOKUP(FT$4,Transactions!$C$26:$M$34,5,FALSE),VLOOKUP(FT$4,Transactions!$C$26:$M$34,5,FALSE)-IFERROR(VLOOKUP(FT$4,Transactions!$C$45:$N$47,5,FALSE),0)))</f>
        <v>0</v>
      </c>
      <c r="FV198" s="315">
        <f t="shared" si="253"/>
        <v>0</v>
      </c>
      <c r="FW198" s="88">
        <f>VLOOKUP(FV198,'Price Data'!$B$4:$AD$1048576,MATCH(GA$4,'Price Data'!$B$2:$AE$2,0),FALSE)</f>
        <v>0</v>
      </c>
      <c r="FX198" s="5">
        <f t="shared" si="282"/>
        <v>0</v>
      </c>
      <c r="FY198" s="79"/>
      <c r="FZ198" s="212" t="str">
        <f>IF(FX198&gt;0,(FX198+SUM(FY$11:FY198))/FW$6-1,"N/A")</f>
        <v>N/A</v>
      </c>
      <c r="GA198" s="344">
        <f>IF(VLOOKUP(GA$4,Transactions!$C$26:$M$34,7,FALSE)&gt;FV198,0,IF(IFERROR(VLOOKUP(GA$4,Transactions!$C$45:$N235,8,FALSE),0)&gt;FV198,VLOOKUP(GA$4,Transactions!$C$26:$M$34,5,FALSE),VLOOKUP(GA$4,Transactions!$C$26:$M$34,5,FALSE)-IFERROR(VLOOKUP(GA$4,Transactions!$C$45:$N$47,5,FALSE),0)))</f>
        <v>0</v>
      </c>
      <c r="GD198" s="315">
        <f t="shared" si="254"/>
        <v>0</v>
      </c>
      <c r="GE198" s="88">
        <f>VLOOKUP(GD198,'Price Data'!$B$4:$AD$1048576,MATCH(GI$4,'Price Data'!$B$2:$AE$2,0),FALSE)</f>
        <v>0</v>
      </c>
      <c r="GF198" s="5">
        <f t="shared" si="283"/>
        <v>0</v>
      </c>
      <c r="GH198" s="212" t="str">
        <f>IF(GF198&gt;0,(GF198+SUM(GG$11:GG198))/GE$6-1,"N/A")</f>
        <v>N/A</v>
      </c>
      <c r="GI198" s="374">
        <v>0.5</v>
      </c>
      <c r="GK198" s="315">
        <f t="shared" si="255"/>
        <v>0</v>
      </c>
      <c r="GL198" s="88">
        <f>VLOOKUP(GK198,'Price Data'!$B$4:$AD$1048576,MATCH(GP$4,'Price Data'!$B$2:$AE$2,0),FALSE)</f>
        <v>0</v>
      </c>
      <c r="GM198" s="5">
        <f t="shared" si="226"/>
        <v>0</v>
      </c>
      <c r="GN198" s="79"/>
      <c r="GO198" s="212" t="str">
        <f>IF(GM198&gt;0,(GM198+SUM(GN$11:GN198))/GL$6-1,"N/A")</f>
        <v>N/A</v>
      </c>
      <c r="GP198" s="374">
        <v>0.2</v>
      </c>
      <c r="GR198" s="315">
        <f t="shared" si="256"/>
        <v>0</v>
      </c>
      <c r="GS198" s="88">
        <f>VLOOKUP(GR198,'Price Data'!$B$4:$AD$1048576,MATCH(GW$4,'Price Data'!$B$2:$AE$2,0),FALSE)</f>
        <v>0</v>
      </c>
      <c r="GT198" s="5">
        <f t="shared" si="284"/>
        <v>0</v>
      </c>
      <c r="GV198" s="212" t="str">
        <f>IF(GT198&gt;0,(GT198+SUM(GU$11:GU198))/GS$6-1,"N/A")</f>
        <v>N/A</v>
      </c>
      <c r="GW198" s="374">
        <v>0.3</v>
      </c>
    </row>
    <row r="199" spans="1:205" x14ac:dyDescent="0.25">
      <c r="A199">
        <v>189</v>
      </c>
      <c r="B199" s="315">
        <f>'Price Data'!B193</f>
        <v>0</v>
      </c>
      <c r="C199" s="200">
        <f t="shared" si="257"/>
        <v>0</v>
      </c>
      <c r="D199" s="200">
        <f t="shared" si="227"/>
        <v>0</v>
      </c>
      <c r="E199" s="200">
        <f t="shared" si="258"/>
        <v>0</v>
      </c>
      <c r="F199" s="200">
        <f t="shared" si="228"/>
        <v>0</v>
      </c>
      <c r="I199" s="315">
        <f t="shared" si="229"/>
        <v>0</v>
      </c>
      <c r="J199" s="88">
        <f>VLOOKUP(I199,'Price Data'!$B$4:$AD$1048576,MATCH(N$4,'Price Data'!$B$2:$AE$2,0),FALSE)</f>
        <v>0</v>
      </c>
      <c r="K199" s="5">
        <f t="shared" si="225"/>
        <v>0</v>
      </c>
      <c r="M199" s="212" t="str">
        <f>IF(K199&gt;0,(K199+SUM(L$11:L199))/J$6-1,"N/A")</f>
        <v>N/A</v>
      </c>
      <c r="N199" s="344">
        <f>IF(VLOOKUP(N$4,Transactions!$C$5:$M$23,7,FALSE)&gt;I199,0,IF(IFERROR(VLOOKUP(N$4,Transactions!$C$39:$N$42,8,FALSE),0)&gt;I199,VLOOKUP(N$4,Transactions!$C$5:$M$23,5,FALSE),VLOOKUP(N$4,Transactions!$C$5:$M$23,5,FALSE)-IFERROR(VLOOKUP(N$4,Transactions!$C$39:$N$42,5,FALSE),0)))</f>
        <v>0</v>
      </c>
      <c r="P199" s="315">
        <f t="shared" si="230"/>
        <v>0</v>
      </c>
      <c r="Q199" s="88">
        <f>VLOOKUP(P199,'Price Data'!$B$4:$AD$1048576,MATCH(U$4,'Price Data'!$B$2:$AE$2,0),FALSE)</f>
        <v>0</v>
      </c>
      <c r="R199" s="5">
        <f t="shared" si="259"/>
        <v>0</v>
      </c>
      <c r="T199" s="212" t="str">
        <f>IF(R199&gt;0,(R199+SUM(S$11:S199))/Q$6-1,"N/A")</f>
        <v>N/A</v>
      </c>
      <c r="U199" s="344">
        <f>IF(VLOOKUP(U$4,Transactions!$C$5:$M$23,7,FALSE)&gt;P199,0,IF(IFERROR(VLOOKUP(U$4,Transactions!$C$39:$N$42,8,FALSE),0)&gt;P199,VLOOKUP(U$4,Transactions!$C$5:$M$23,5,FALSE),VLOOKUP(U$4,Transactions!$C$5:$M$23,5,FALSE)-IFERROR(VLOOKUP(U$4,Transactions!$C$39:$N$42,5,FALSE),0)))</f>
        <v>0</v>
      </c>
      <c r="W199" s="315">
        <f t="shared" si="231"/>
        <v>0</v>
      </c>
      <c r="X199" s="88">
        <f>VLOOKUP(W199,'Price Data'!$B$4:$AD$1048576,MATCH(AB$4,'Price Data'!$B$2:$AE$2,0),FALSE)</f>
        <v>0</v>
      </c>
      <c r="Y199" s="5">
        <f t="shared" si="260"/>
        <v>0</v>
      </c>
      <c r="Z199" s="79"/>
      <c r="AA199" s="212" t="str">
        <f>IF(Y199&gt;0,(Y199+SUM(Z$11:Z199))/X$6-1,"N/A")</f>
        <v>N/A</v>
      </c>
      <c r="AB199" s="344">
        <f>IF(VLOOKUP(AB$4,Transactions!$C$5:$M$23,7,FALSE)&gt;W199,0,IF(IFERROR(VLOOKUP(AB$4,Transactions!$C$39:$N$42,8,FALSE),0)&gt;W199,VLOOKUP(AB$4,Transactions!$C$5:$M$23,5,FALSE),VLOOKUP(AB$4,Transactions!$C$5:$M$23,5,FALSE)-IFERROR(VLOOKUP(AB$4,Transactions!$C$39:$N$42,5,FALSE),0)))</f>
        <v>0</v>
      </c>
      <c r="AD199" s="315">
        <f t="shared" si="232"/>
        <v>0</v>
      </c>
      <c r="AE199" s="88">
        <f>VLOOKUP(AD199,'Price Data'!$B$4:$AD$1048576,MATCH(AI$4,'Price Data'!$B$2:$AE$2,0),FALSE)</f>
        <v>0</v>
      </c>
      <c r="AF199" s="5">
        <f t="shared" si="261"/>
        <v>0</v>
      </c>
      <c r="AG199" s="79"/>
      <c r="AH199" s="212" t="str">
        <f>IF(AF199&gt;0,(AF199+SUM(AG$11:AG199))/AE$6-1,"N/A")</f>
        <v>N/A</v>
      </c>
      <c r="AI199" s="344">
        <f>IF(VLOOKUP(AI$4,Transactions!$C$5:$M$23,7,FALSE)&gt;AD199,0,IF(IFERROR(VLOOKUP(AI$4,Transactions!$C$39:$N$42,8,FALSE),0)&gt;AD199,VLOOKUP(AI$4,Transactions!$C$5:$M$23,5,FALSE),VLOOKUP(AI$4,Transactions!$C$5:$M$23,5,FALSE)-IFERROR(VLOOKUP(AI$4,Transactions!$C$39:$N$42,5,FALSE),0)))</f>
        <v>0</v>
      </c>
      <c r="AK199" s="315">
        <f t="shared" si="233"/>
        <v>0</v>
      </c>
      <c r="AL199" s="88">
        <f>VLOOKUP(AK199,'Price Data'!$B$4:$AD$1048576,MATCH(AP$4,'Price Data'!$B$2:$AE$2,0),FALSE)</f>
        <v>0</v>
      </c>
      <c r="AM199" s="5">
        <f t="shared" si="262"/>
        <v>0</v>
      </c>
      <c r="AN199" s="79"/>
      <c r="AO199" s="212" t="str">
        <f>IF(AM199&gt;0,(AM199+SUM(AN$11:AN199))/AL$6-1,"N/A")</f>
        <v>N/A</v>
      </c>
      <c r="AP199" s="344">
        <f>IF(VLOOKUP(AP$4,Transactions!$C$5:$M$23,7,FALSE)&gt;AK199,0,IF(IFERROR(VLOOKUP(AP$4,Transactions!$C$39:$N$42,8,FALSE),0)&gt;AK199,VLOOKUP(AP$4,Transactions!$C$5:$M$23,5,FALSE),VLOOKUP(AP$4,Transactions!$C$5:$M$23,5,FALSE)-IFERROR(VLOOKUP(AP$4,Transactions!$C$39:$N$42,5,FALSE),0)))</f>
        <v>0</v>
      </c>
      <c r="AR199" s="315">
        <f t="shared" si="234"/>
        <v>0</v>
      </c>
      <c r="AS199" s="88">
        <f>VLOOKUP(AR199,'Price Data'!$B$4:$AD$1048576,MATCH(AW$4,'Price Data'!$B$2:$AE$2,0),FALSE)</f>
        <v>0</v>
      </c>
      <c r="AT199" s="5">
        <f t="shared" si="263"/>
        <v>0</v>
      </c>
      <c r="AU199" s="79"/>
      <c r="AV199" s="212" t="str">
        <f>IF(AT199&gt;0,(AT199+SUM(AU$11:AU199))/AS$6-1,"N/A")</f>
        <v>N/A</v>
      </c>
      <c r="AW199" s="344">
        <f>IF(VLOOKUP(AW$4,Transactions!$C$5:$M$23,7,FALSE)&gt;AR199,0,IF(IFERROR(VLOOKUP(AW$4,Transactions!$C$39:$N$42,8,FALSE),0)&gt;AR199,VLOOKUP(AW$4,Transactions!$C$5:$M$23,5,FALSE),VLOOKUP(AW$4,Transactions!$C$5:$M$23,5,FALSE)-IFERROR(VLOOKUP(AW$4,Transactions!$C$39:$N$42,5,FALSE),0)))</f>
        <v>0</v>
      </c>
      <c r="AY199" s="315">
        <f t="shared" si="235"/>
        <v>0</v>
      </c>
      <c r="AZ199" s="88">
        <f>VLOOKUP(AY199,'Price Data'!$B$4:$AD$1048576,MATCH(BD$4,'Price Data'!$B$2:$AE$2,0),FALSE)</f>
        <v>0</v>
      </c>
      <c r="BA199" s="5">
        <f t="shared" si="264"/>
        <v>0</v>
      </c>
      <c r="BB199" s="79"/>
      <c r="BC199" s="212" t="str">
        <f>IF(BA199&gt;0,(BA199+SUM(BB$11:BB199))/AZ$6-1,"N/A")</f>
        <v>N/A</v>
      </c>
      <c r="BD199" s="344">
        <f>IF(VLOOKUP(BD$4,Transactions!$C$5:$M$23,7,FALSE)&gt;AY199,0,IF(IFERROR(VLOOKUP(BD$4,Transactions!$C$39:$N$42,8,FALSE),0)&gt;AY199,VLOOKUP(BD$4,Transactions!$C$5:$M$23,5,FALSE),VLOOKUP(BD$4,Transactions!$C$5:$M$23,5,FALSE)-IFERROR(VLOOKUP(BD$4,Transactions!$C$39:$N$42,5,FALSE),0)))</f>
        <v>0</v>
      </c>
      <c r="BF199" s="315">
        <f t="shared" si="236"/>
        <v>0</v>
      </c>
      <c r="BG199" s="88">
        <f>VLOOKUP(BF199,'Price Data'!$B$4:$AD$1048576,MATCH(BK$4,'Price Data'!$B$2:$AE$2,0),FALSE)</f>
        <v>0</v>
      </c>
      <c r="BH199" s="5">
        <f t="shared" si="265"/>
        <v>0</v>
      </c>
      <c r="BI199" s="79"/>
      <c r="BJ199" s="212" t="str">
        <f>IF(BH199&gt;0,(BH199+SUM(BI$11:BI199))/BG$6-1,"N/A")</f>
        <v>N/A</v>
      </c>
      <c r="BK199" s="344">
        <f>IF(VLOOKUP(BK$4,Transactions!$C$5:$M$23,7,FALSE)&gt;BF199,0,IF(IFERROR(VLOOKUP(BK$4,Transactions!$C$39:$N$42,8,FALSE),0)&gt;BF199,VLOOKUP(BK$4,Transactions!$C$5:$M$23,5,FALSE),VLOOKUP(BK$4,Transactions!$C$5:$M$23,5,FALSE)-IFERROR(VLOOKUP(BK$4,Transactions!$C$39:$N$42,5,FALSE),0)))</f>
        <v>0</v>
      </c>
      <c r="BM199" s="315">
        <f t="shared" si="237"/>
        <v>0</v>
      </c>
      <c r="BN199" s="88">
        <f>VLOOKUP(BM199,'Price Data'!$B$4:$AD$1048576,MATCH(BR$4,'Price Data'!$B$2:$AE$2,0),FALSE)</f>
        <v>0</v>
      </c>
      <c r="BO199" s="5">
        <f t="shared" si="266"/>
        <v>0</v>
      </c>
      <c r="BP199" s="79"/>
      <c r="BQ199" s="212" t="str">
        <f>IF(BO199&gt;0,(BO199+SUM(BP$11:BP199))/BN$6-1,"N/A")</f>
        <v>N/A</v>
      </c>
      <c r="BR199" s="344">
        <f>IF(VLOOKUP(BR$4,Transactions!$C$5:$M$23,7,FALSE)&gt;BM199,0,IF(IFERROR(VLOOKUP(BR$4,Transactions!$C$39:$N$42,8,FALSE),0)&gt;BM199,VLOOKUP(BR$4,Transactions!$C$5:$M$23,5,FALSE),VLOOKUP(BR$4,Transactions!$C$5:$M$23,5,FALSE)-IFERROR(VLOOKUP(BR$4,Transactions!$C$39:$N$42,5,FALSE),0)))</f>
        <v>0</v>
      </c>
      <c r="BT199" s="315">
        <f t="shared" si="238"/>
        <v>0</v>
      </c>
      <c r="BU199" s="88">
        <f>VLOOKUP(BT199,'Price Data'!$B$4:$AD$1048576,MATCH(BY$4,'Price Data'!$B$2:$AE$2,0),FALSE)</f>
        <v>0</v>
      </c>
      <c r="BV199" s="5">
        <f t="shared" si="267"/>
        <v>0</v>
      </c>
      <c r="BW199" s="79"/>
      <c r="BX199" s="212" t="str">
        <f>IF(BV199&gt;0,(BV199+SUM(BW$11:BW199))/BU$6-1,"N/A")</f>
        <v>N/A</v>
      </c>
      <c r="BY199" s="344">
        <f>IF(VLOOKUP(BY$4,Transactions!$C$5:$M$23,7,FALSE)&gt;BT199,0,IF(IFERROR(VLOOKUP(BY$4,Transactions!$C$39:$N$42,8,FALSE),0)&gt;BT199,VLOOKUP(BY$4,Transactions!$C$5:$M$23,5,FALSE),VLOOKUP(BY$4,Transactions!$C$5:$M$23,5,FALSE)-IFERROR(VLOOKUP(BY$4,Transactions!$C$39:$N$42,5,FALSE),0)))</f>
        <v>0</v>
      </c>
      <c r="CA199" s="315">
        <f t="shared" si="239"/>
        <v>0</v>
      </c>
      <c r="CB199" s="88">
        <f>VLOOKUP(CA199,'Price Data'!$B$4:$AD$1048576,MATCH(CF$4,'Price Data'!$B$2:$AE$2,0),FALSE)</f>
        <v>0</v>
      </c>
      <c r="CC199" s="5">
        <f t="shared" si="268"/>
        <v>0</v>
      </c>
      <c r="CD199" s="79"/>
      <c r="CE199" s="212" t="str">
        <f>IF(CC199&gt;0,(CC199+SUM(CD$11:CD199))/CB$6-1,"N/A")</f>
        <v>N/A</v>
      </c>
      <c r="CF199" s="344">
        <f>IF(VLOOKUP(CF$4,Transactions!$C$5:$M$23,7,FALSE)&gt;CA199,0,IF(IFERROR(VLOOKUP(CF$4,Transactions!$C$39:$N$42,8,FALSE),0)&gt;CA199,VLOOKUP(CF$4,Transactions!$C$5:$M$23,5,FALSE),VLOOKUP(CF$4,Transactions!$C$5:$M$23,5,FALSE)-IFERROR(VLOOKUP(CF$4,Transactions!$C$39:$N$42,5,FALSE),0)))</f>
        <v>0</v>
      </c>
      <c r="CH199" s="315">
        <f t="shared" si="240"/>
        <v>0</v>
      </c>
      <c r="CI199" s="88">
        <f>VLOOKUP(CH199,'Price Data'!$B$4:$AD$1048576,MATCH(CM$4,'Price Data'!$B$2:$AE$2,0),FALSE)</f>
        <v>0</v>
      </c>
      <c r="CJ199" s="5">
        <f t="shared" si="269"/>
        <v>0</v>
      </c>
      <c r="CK199" s="79"/>
      <c r="CL199" s="212" t="str">
        <f>IF(CJ199&gt;0,(CJ199+SUM(CK$11:CK199))/CI$6-1,"N/A")</f>
        <v>N/A</v>
      </c>
      <c r="CM199" s="344">
        <f>IF(VLOOKUP(CM$4,Transactions!$C$5:$M$23,7,FALSE)&gt;CH199,0,IF(IFERROR(VLOOKUP(CM$4,Transactions!$C$39:$N$42,8,FALSE),0)&gt;CH199,VLOOKUP(CM$4,Transactions!$C$5:$M$23,5,FALSE),VLOOKUP(CM$4,Transactions!$C$5:$M$23,5,FALSE)-IFERROR(VLOOKUP(CM$4,Transactions!$C$39:$N$42,5,FALSE),0)))</f>
        <v>0</v>
      </c>
      <c r="CO199" s="315">
        <f t="shared" si="241"/>
        <v>0</v>
      </c>
      <c r="CP199" s="88">
        <f>VLOOKUP(CO199,'Price Data'!$B$4:$AD$1048576,MATCH(CT$4,'Price Data'!$B$2:$AE$2,0),FALSE)</f>
        <v>0</v>
      </c>
      <c r="CQ199" s="5">
        <f t="shared" si="270"/>
        <v>0</v>
      </c>
      <c r="CR199" s="79"/>
      <c r="CS199" s="212" t="str">
        <f>IF(CQ199&gt;0,(CQ199+SUM(CR$11:CR199))/CP$6-1,"N/A")</f>
        <v>N/A</v>
      </c>
      <c r="CT199" s="344">
        <f>IF(VLOOKUP(CT$4,Transactions!$C$5:$M$23,7,FALSE)&gt;CO199,0,IF(IFERROR(VLOOKUP(CT$4,Transactions!$C$39:$N$42,8,FALSE),0)&gt;CO199,VLOOKUP(CT$4,Transactions!$C$5:$M$23,5,FALSE),VLOOKUP(CT$4,Transactions!$C$5:$M$23,5,FALSE)-IFERROR(VLOOKUP(CT$4,Transactions!$C$39:$N$42,5,FALSE),0)))</f>
        <v>0</v>
      </c>
      <c r="CV199" s="315">
        <f t="shared" si="242"/>
        <v>0</v>
      </c>
      <c r="CW199" s="88">
        <f>VLOOKUP(CV199,'Price Data'!$B$4:$AD$1048576,MATCH(DA$4,'Price Data'!$B$2:$AE$2,0),FALSE)</f>
        <v>0</v>
      </c>
      <c r="CX199" s="5">
        <f t="shared" si="271"/>
        <v>0</v>
      </c>
      <c r="CY199" s="79"/>
      <c r="CZ199" s="212" t="str">
        <f>IF(CX199&gt;0,(CX199+SUM(CY$11:CY199))/CW$6-1,"N/A")</f>
        <v>N/A</v>
      </c>
      <c r="DA199" s="344">
        <f>IF(VLOOKUP(DA$4,Transactions!$C$5:$M$23,7,FALSE)&gt;CV199,0,IF(IFERROR(VLOOKUP(DA$4,Transactions!$C$39:$N$42,8,FALSE),0)&gt;CV199,VLOOKUP(DA$4,Transactions!$C$5:$M$23,5,FALSE),VLOOKUP(DA$4,Transactions!$C$5:$M$23,5,FALSE)-IFERROR(VLOOKUP(DA$4,Transactions!$C$39:$N$42,5,FALSE),0)))</f>
        <v>0</v>
      </c>
      <c r="DC199" s="315">
        <f t="shared" si="243"/>
        <v>0</v>
      </c>
      <c r="DD199" s="88">
        <f>VLOOKUP(DC199,'Price Data'!$B$4:$AD$1048576,MATCH(DH$4,'Price Data'!$B$2:$AE$2,0),FALSE)</f>
        <v>0</v>
      </c>
      <c r="DE199" s="5">
        <f t="shared" si="272"/>
        <v>0</v>
      </c>
      <c r="DF199" s="79"/>
      <c r="DG199" s="212" t="str">
        <f>IF(DE199&gt;0,(DE199+SUM(DF$11:DF199))/DD$6-1,"N/A")</f>
        <v>N/A</v>
      </c>
      <c r="DH199" s="344">
        <f>IF(VLOOKUP(DH$4,Transactions!$C$5:$M$23,7,FALSE)&gt;DC199,0,IF(IFERROR(VLOOKUP(DH$4,Transactions!$C$39:$N$42,8,FALSE),0)&gt;DC199,VLOOKUP(DH$4,Transactions!$C$5:$M$23,5,FALSE),VLOOKUP(DH$4,Transactions!$C$5:$M$23,5,FALSE)-IFERROR(VLOOKUP(DH$4,Transactions!$C$39:$N$42,5,FALSE),0)))</f>
        <v>0</v>
      </c>
      <c r="DJ199" s="315">
        <f t="shared" si="244"/>
        <v>0</v>
      </c>
      <c r="DK199" s="88">
        <f>VLOOKUP(DJ199,'Price Data'!$B$4:$AD$1048576,MATCH(DO$4,'Price Data'!$B$2:$AE$2,0),FALSE)</f>
        <v>0</v>
      </c>
      <c r="DL199" s="5">
        <f t="shared" si="273"/>
        <v>0</v>
      </c>
      <c r="DN199" s="212" t="str">
        <f>IF(DL199&gt;0,(DL199+SUM(DM$11:DM199))/DK$6-1,"N/A")</f>
        <v>N/A</v>
      </c>
      <c r="DO199" s="344">
        <f>IF(VLOOKUP(DO$4,Transactions!$C$5:$M$23,7,FALSE)&gt;DJ199,0,IF(IFERROR(VLOOKUP(DO$4,Transactions!$C$39:$N$42,8,FALSE),0)&gt;DJ199,VLOOKUP(DO$4,Transactions!$C$5:$M$23,5,FALSE),VLOOKUP(DO$4,Transactions!$C$5:$M$23,5,FALSE)-IFERROR(VLOOKUP(DO$4,Transactions!$C$39:$N$42,5,FALSE),0)))</f>
        <v>0</v>
      </c>
      <c r="DQ199" s="315">
        <f t="shared" si="245"/>
        <v>0</v>
      </c>
      <c r="DR199" s="88">
        <f>VLOOKUP(DQ199,'Price Data'!$B$4:$AD$1048576,MATCH(DV$4,'Price Data'!$B$2:$AE$2,0),FALSE)</f>
        <v>0</v>
      </c>
      <c r="DS199" s="5">
        <f t="shared" si="274"/>
        <v>0</v>
      </c>
      <c r="DT199" s="79"/>
      <c r="DU199" s="212" t="str">
        <f>IF(DS199&gt;0,(DS199+SUM(DT$11:DT199))/DR$6-1,"N/A")</f>
        <v>N/A</v>
      </c>
      <c r="DV199" s="344">
        <f>IF(VLOOKUP(DV$4,Transactions!$C$5:$M$23,7,FALSE)&gt;DQ199,0,IF(IFERROR(VLOOKUP(DV$4,Transactions!$C$39:$N$42,8,FALSE),0)&gt;DQ199,VLOOKUP(DV$4,Transactions!$C$5:$M$23,5,FALSE),VLOOKUP(DV$4,Transactions!$C$5:$M$23,5,FALSE)-IFERROR(VLOOKUP(DV$4,Transactions!$C$39:$N$42,5,FALSE),0)))</f>
        <v>0</v>
      </c>
      <c r="DX199" s="315">
        <f t="shared" si="246"/>
        <v>0</v>
      </c>
      <c r="DY199" s="88">
        <f>VLOOKUP(DX199,'Price Data'!$B$4:$AD$1048576,MATCH(EC$4,'Price Data'!$B$2:$AE$2,0),FALSE)</f>
        <v>0</v>
      </c>
      <c r="DZ199" s="5">
        <f t="shared" si="275"/>
        <v>0</v>
      </c>
      <c r="EA199" s="79"/>
      <c r="EB199" s="212" t="str">
        <f>IF(DZ199&gt;0,(DZ199+SUM(EA$11:EA199))/DY$6-1,"N/A")</f>
        <v>N/A</v>
      </c>
      <c r="EC199" s="344">
        <f>IF(VLOOKUP(EC$4,Transactions!$C$5:$M$23,7,FALSE)&gt;DX199,0,IF(IFERROR(VLOOKUP(EC$4,Transactions!$C$39:$N$42,8,FALSE),0)&gt;DX199,VLOOKUP(EC$4,Transactions!$C$5:$M$23,5,FALSE),VLOOKUP(EC$4,Transactions!$C$5:$M$23,5,FALSE)-IFERROR(VLOOKUP(EC$4,Transactions!$C$39:$N$42,5,FALSE),0)))</f>
        <v>0</v>
      </c>
      <c r="EF199" s="315">
        <f t="shared" si="247"/>
        <v>0</v>
      </c>
      <c r="EG199" s="88">
        <f>VLOOKUP(EF199,'Price Data'!$B$4:$AD$1048576,MATCH(EK$4,'Price Data'!$B$2:$AE$2,0),FALSE)</f>
        <v>0</v>
      </c>
      <c r="EH199" s="5">
        <f t="shared" si="276"/>
        <v>0</v>
      </c>
      <c r="EI199" s="79"/>
      <c r="EJ199" s="212" t="str">
        <f>IF(EH199&gt;0,(EH199+SUM(EI$11:EI199))/EG$6-1,"N/A")</f>
        <v>N/A</v>
      </c>
      <c r="EK199" s="344">
        <f>IF(VLOOKUP(EK$4,Transactions!$C$26:$M$34,7,FALSE)&gt;EF199,0,IF(IFERROR(VLOOKUP(EK$4,Transactions!$C$45:$N236,8,FALSE),0)&gt;EF199,VLOOKUP(EK$4,Transactions!$C$26:$M$34,5,FALSE),VLOOKUP(EK$4,Transactions!$C$26:$M$34,5,FALSE)-IFERROR(VLOOKUP(EK$4,Transactions!$C$45:$N$47,5,FALSE),0)))</f>
        <v>0</v>
      </c>
      <c r="EM199" s="315">
        <f t="shared" si="248"/>
        <v>0</v>
      </c>
      <c r="EN199" s="88">
        <f>VLOOKUP(EM199,'Price Data'!$B$4:$AD$1048576,MATCH(ER$4,'Price Data'!$B$2:$AE$2,0),FALSE)</f>
        <v>0</v>
      </c>
      <c r="EO199" s="5">
        <f t="shared" si="277"/>
        <v>0</v>
      </c>
      <c r="EP199" s="79"/>
      <c r="EQ199" s="212" t="str">
        <f>IF(EO199&gt;0,(EO199+SUM(EP$11:EP199))/EN$6-1,"N/A")</f>
        <v>N/A</v>
      </c>
      <c r="ER199" s="344">
        <f>IF(VLOOKUP(ER$4,Transactions!$C$26:$M$34,7,FALSE)&gt;EM199,0,IF(IFERROR(VLOOKUP(ER$4,Transactions!$C$45:$N236,8,FALSE),0)&gt;EM199,VLOOKUP(ER$4,Transactions!$C$26:$M$34,5,FALSE),VLOOKUP(ER$4,Transactions!$C$26:$M$34,5,FALSE)-IFERROR(VLOOKUP(ER$4,Transactions!$C$45:$N$47,5,FALSE),0)))</f>
        <v>0</v>
      </c>
      <c r="ET199" s="315">
        <f t="shared" si="249"/>
        <v>0</v>
      </c>
      <c r="EU199" s="88">
        <f>VLOOKUP(ET199,'Price Data'!$B$4:$AD$1048576,MATCH(EY$4,'Price Data'!$B$2:$AE$2,0),FALSE)</f>
        <v>0</v>
      </c>
      <c r="EV199" s="5">
        <f t="shared" si="278"/>
        <v>0</v>
      </c>
      <c r="EW199" s="79"/>
      <c r="EX199" s="212" t="str">
        <f>IF(EV199&gt;0,(EV199+SUM(EW$11:EW199))/EU$6-1,"N/A")</f>
        <v>N/A</v>
      </c>
      <c r="EY199" s="344">
        <f>IF(VLOOKUP(EY$4,Transactions!$C$26:$M$34,7,FALSE)&gt;ET199,0,IF(IFERROR(VLOOKUP(EY$4,Transactions!$C$45:$N236,8,FALSE),0)&gt;ET199,VLOOKUP(EY$4,Transactions!$C$26:$M$34,5,FALSE),VLOOKUP(EY$4,Transactions!$C$26:$M$34,5,FALSE)-IFERROR(VLOOKUP(EY$4,Transactions!$C$45:$N$47,5,FALSE),0)))</f>
        <v>0</v>
      </c>
      <c r="FA199" s="315">
        <f t="shared" si="250"/>
        <v>0</v>
      </c>
      <c r="FB199" s="88">
        <f>VLOOKUP(FA199,'Price Data'!$B$4:$AD$1048576,MATCH(FF$4,'Price Data'!$B$2:$AE$2,0),FALSE)</f>
        <v>0</v>
      </c>
      <c r="FC199" s="5">
        <f t="shared" si="279"/>
        <v>0</v>
      </c>
      <c r="FD199" s="79"/>
      <c r="FE199" s="212" t="str">
        <f>IF(FC199&gt;0,(FC199+SUM(FD$11:FD199))/FB$6-1,"N/A")</f>
        <v>N/A</v>
      </c>
      <c r="FF199" s="344">
        <f>IF(VLOOKUP(FF$4,Transactions!$C$26:$M$34,7,FALSE)&gt;FA199,0,IF(IFERROR(VLOOKUP(FF$4,Transactions!$C$45:$N236,8,FALSE),0)&gt;FA199,VLOOKUP(FF$4,Transactions!$C$26:$M$34,5,FALSE),VLOOKUP(FF$4,Transactions!$C$26:$M$34,5,FALSE)-IFERROR(VLOOKUP(FF$4,Transactions!$C$45:$N$47,5,FALSE),0)))</f>
        <v>0</v>
      </c>
      <c r="FH199" s="315">
        <f t="shared" si="251"/>
        <v>0</v>
      </c>
      <c r="FI199" s="88">
        <f>VLOOKUP(FH199,'Price Data'!$B$4:$AD$1048576,MATCH(FM$4,'Price Data'!$B$2:$AE$2,0),FALSE)</f>
        <v>0</v>
      </c>
      <c r="FJ199" s="5">
        <f t="shared" si="280"/>
        <v>0</v>
      </c>
      <c r="FK199" s="79"/>
      <c r="FL199" s="212" t="str">
        <f>IF(FJ199&gt;0,(FJ199+SUM(FK$11:FK199))/FI$6-1,"N/A")</f>
        <v>N/A</v>
      </c>
      <c r="FM199" s="344">
        <f>IF(VLOOKUP(FM$4,Transactions!$C$26:$M$34,7,FALSE)&gt;FH199,0,IF(IFERROR(VLOOKUP(FM$4,Transactions!$C$45:$N236,8,FALSE),0)&gt;FH199,VLOOKUP(FM$4,Transactions!$C$26:$M$34,5,FALSE),VLOOKUP(FM$4,Transactions!$C$26:$M$34,5,FALSE)-IFERROR(VLOOKUP(FM$4,Transactions!$C$45:$N$47,5,FALSE),0)))</f>
        <v>0</v>
      </c>
      <c r="FO199" s="315">
        <f t="shared" si="252"/>
        <v>0</v>
      </c>
      <c r="FP199" s="88">
        <f>VLOOKUP(FO199,'Price Data'!$B$4:$AD$1048576,MATCH(FT$4,'Price Data'!$B$2:$AE$2,0),FALSE)</f>
        <v>0</v>
      </c>
      <c r="FQ199" s="5">
        <f t="shared" si="281"/>
        <v>0</v>
      </c>
      <c r="FR199" s="79"/>
      <c r="FS199" s="212" t="str">
        <f>IF(FQ199&gt;0,(FQ199+SUM(FR$11:FR199))/FP$6-1,"N/A")</f>
        <v>N/A</v>
      </c>
      <c r="FT199" s="344">
        <f>IF(VLOOKUP(FT$4,Transactions!$C$26:$M$34,7,FALSE)&gt;FO199,0,IF(IFERROR(VLOOKUP(FT$4,Transactions!$C$45:$N236,8,FALSE),0)&gt;FO199,VLOOKUP(FT$4,Transactions!$C$26:$M$34,5,FALSE),VLOOKUP(FT$4,Transactions!$C$26:$M$34,5,FALSE)-IFERROR(VLOOKUP(FT$4,Transactions!$C$45:$N$47,5,FALSE),0)))</f>
        <v>0</v>
      </c>
      <c r="FV199" s="315">
        <f t="shared" si="253"/>
        <v>0</v>
      </c>
      <c r="FW199" s="88">
        <f>VLOOKUP(FV199,'Price Data'!$B$4:$AD$1048576,MATCH(GA$4,'Price Data'!$B$2:$AE$2,0),FALSE)</f>
        <v>0</v>
      </c>
      <c r="FX199" s="5">
        <f t="shared" si="282"/>
        <v>0</v>
      </c>
      <c r="FY199" s="79"/>
      <c r="FZ199" s="212" t="str">
        <f>IF(FX199&gt;0,(FX199+SUM(FY$11:FY199))/FW$6-1,"N/A")</f>
        <v>N/A</v>
      </c>
      <c r="GA199" s="344">
        <f>IF(VLOOKUP(GA$4,Transactions!$C$26:$M$34,7,FALSE)&gt;FV199,0,IF(IFERROR(VLOOKUP(GA$4,Transactions!$C$45:$N236,8,FALSE),0)&gt;FV199,VLOOKUP(GA$4,Transactions!$C$26:$M$34,5,FALSE),VLOOKUP(GA$4,Transactions!$C$26:$M$34,5,FALSE)-IFERROR(VLOOKUP(GA$4,Transactions!$C$45:$N$47,5,FALSE),0)))</f>
        <v>0</v>
      </c>
      <c r="GD199" s="315">
        <f t="shared" si="254"/>
        <v>0</v>
      </c>
      <c r="GE199" s="88">
        <f>VLOOKUP(GD199,'Price Data'!$B$4:$AD$1048576,MATCH(GI$4,'Price Data'!$B$2:$AE$2,0),FALSE)</f>
        <v>0</v>
      </c>
      <c r="GF199" s="5">
        <f t="shared" si="283"/>
        <v>0</v>
      </c>
      <c r="GH199" s="212" t="str">
        <f>IF(GF199&gt;0,(GF199+SUM(GG$11:GG199))/GE$6-1,"N/A")</f>
        <v>N/A</v>
      </c>
      <c r="GI199" s="374">
        <v>0.5</v>
      </c>
      <c r="GK199" s="315">
        <f t="shared" si="255"/>
        <v>0</v>
      </c>
      <c r="GL199" s="88">
        <f>VLOOKUP(GK199,'Price Data'!$B$4:$AD$1048576,MATCH(GP$4,'Price Data'!$B$2:$AE$2,0),FALSE)</f>
        <v>0</v>
      </c>
      <c r="GM199" s="5">
        <f t="shared" si="226"/>
        <v>0</v>
      </c>
      <c r="GN199" s="79"/>
      <c r="GO199" s="212" t="str">
        <f>IF(GM199&gt;0,(GM199+SUM(GN$11:GN199))/GL$6-1,"N/A")</f>
        <v>N/A</v>
      </c>
      <c r="GP199" s="374">
        <v>0.2</v>
      </c>
      <c r="GR199" s="315">
        <f t="shared" si="256"/>
        <v>0</v>
      </c>
      <c r="GS199" s="88">
        <f>VLOOKUP(GR199,'Price Data'!$B$4:$AD$1048576,MATCH(GW$4,'Price Data'!$B$2:$AE$2,0),FALSE)</f>
        <v>0</v>
      </c>
      <c r="GT199" s="5">
        <f t="shared" si="284"/>
        <v>0</v>
      </c>
      <c r="GV199" s="212" t="str">
        <f>IF(GT199&gt;0,(GT199+SUM(GU$11:GU199))/GS$6-1,"N/A")</f>
        <v>N/A</v>
      </c>
      <c r="GW199" s="374">
        <v>0.3</v>
      </c>
    </row>
    <row r="200" spans="1:205" x14ac:dyDescent="0.25">
      <c r="A200">
        <v>190</v>
      </c>
      <c r="B200" s="315">
        <f>'Price Data'!B194</f>
        <v>0</v>
      </c>
      <c r="C200" s="200">
        <f t="shared" si="257"/>
        <v>0</v>
      </c>
      <c r="D200" s="200">
        <f t="shared" si="227"/>
        <v>0</v>
      </c>
      <c r="E200" s="200">
        <f t="shared" si="258"/>
        <v>0</v>
      </c>
      <c r="F200" s="200">
        <f t="shared" si="228"/>
        <v>0</v>
      </c>
      <c r="I200" s="315">
        <f t="shared" si="229"/>
        <v>0</v>
      </c>
      <c r="J200" s="88">
        <f>VLOOKUP(I200,'Price Data'!$B$4:$AD$1048576,MATCH(N$4,'Price Data'!$B$2:$AE$2,0),FALSE)</f>
        <v>0</v>
      </c>
      <c r="K200" s="5">
        <f t="shared" si="225"/>
        <v>0</v>
      </c>
      <c r="M200" s="212" t="str">
        <f>IF(K200&gt;0,(K200+SUM(L$11:L200))/J$6-1,"N/A")</f>
        <v>N/A</v>
      </c>
      <c r="N200" s="344">
        <f>IF(VLOOKUP(N$4,Transactions!$C$5:$M$23,7,FALSE)&gt;I200,0,IF(IFERROR(VLOOKUP(N$4,Transactions!$C$39:$N$42,8,FALSE),0)&gt;I200,VLOOKUP(N$4,Transactions!$C$5:$M$23,5,FALSE),VLOOKUP(N$4,Transactions!$C$5:$M$23,5,FALSE)-IFERROR(VLOOKUP(N$4,Transactions!$C$39:$N$42,5,FALSE),0)))</f>
        <v>0</v>
      </c>
      <c r="P200" s="315">
        <f t="shared" si="230"/>
        <v>0</v>
      </c>
      <c r="Q200" s="88">
        <f>VLOOKUP(P200,'Price Data'!$B$4:$AD$1048576,MATCH(U$4,'Price Data'!$B$2:$AE$2,0),FALSE)</f>
        <v>0</v>
      </c>
      <c r="R200" s="5">
        <f t="shared" si="259"/>
        <v>0</v>
      </c>
      <c r="T200" s="212" t="str">
        <f>IF(R200&gt;0,(R200+SUM(S$11:S200))/Q$6-1,"N/A")</f>
        <v>N/A</v>
      </c>
      <c r="U200" s="344">
        <f>IF(VLOOKUP(U$4,Transactions!$C$5:$M$23,7,FALSE)&gt;P200,0,IF(IFERROR(VLOOKUP(U$4,Transactions!$C$39:$N$42,8,FALSE),0)&gt;P200,VLOOKUP(U$4,Transactions!$C$5:$M$23,5,FALSE),VLOOKUP(U$4,Transactions!$C$5:$M$23,5,FALSE)-IFERROR(VLOOKUP(U$4,Transactions!$C$39:$N$42,5,FALSE),0)))</f>
        <v>0</v>
      </c>
      <c r="W200" s="315">
        <f t="shared" si="231"/>
        <v>0</v>
      </c>
      <c r="X200" s="88">
        <f>VLOOKUP(W200,'Price Data'!$B$4:$AD$1048576,MATCH(AB$4,'Price Data'!$B$2:$AE$2,0),FALSE)</f>
        <v>0</v>
      </c>
      <c r="Y200" s="5">
        <f t="shared" si="260"/>
        <v>0</v>
      </c>
      <c r="Z200" s="79"/>
      <c r="AA200" s="212" t="str">
        <f>IF(Y200&gt;0,(Y200+SUM(Z$11:Z200))/X$6-1,"N/A")</f>
        <v>N/A</v>
      </c>
      <c r="AB200" s="344">
        <f>IF(VLOOKUP(AB$4,Transactions!$C$5:$M$23,7,FALSE)&gt;W200,0,IF(IFERROR(VLOOKUP(AB$4,Transactions!$C$39:$N$42,8,FALSE),0)&gt;W200,VLOOKUP(AB$4,Transactions!$C$5:$M$23,5,FALSE),VLOOKUP(AB$4,Transactions!$C$5:$M$23,5,FALSE)-IFERROR(VLOOKUP(AB$4,Transactions!$C$39:$N$42,5,FALSE),0)))</f>
        <v>0</v>
      </c>
      <c r="AD200" s="315">
        <f t="shared" si="232"/>
        <v>0</v>
      </c>
      <c r="AE200" s="88">
        <f>VLOOKUP(AD200,'Price Data'!$B$4:$AD$1048576,MATCH(AI$4,'Price Data'!$B$2:$AE$2,0),FALSE)</f>
        <v>0</v>
      </c>
      <c r="AF200" s="5">
        <f t="shared" si="261"/>
        <v>0</v>
      </c>
      <c r="AG200" s="79"/>
      <c r="AH200" s="212" t="str">
        <f>IF(AF200&gt;0,(AF200+SUM(AG$11:AG200))/AE$6-1,"N/A")</f>
        <v>N/A</v>
      </c>
      <c r="AI200" s="344">
        <f>IF(VLOOKUP(AI$4,Transactions!$C$5:$M$23,7,FALSE)&gt;AD200,0,IF(IFERROR(VLOOKUP(AI$4,Transactions!$C$39:$N$42,8,FALSE),0)&gt;AD200,VLOOKUP(AI$4,Transactions!$C$5:$M$23,5,FALSE),VLOOKUP(AI$4,Transactions!$C$5:$M$23,5,FALSE)-IFERROR(VLOOKUP(AI$4,Transactions!$C$39:$N$42,5,FALSE),0)))</f>
        <v>0</v>
      </c>
      <c r="AK200" s="315">
        <f t="shared" si="233"/>
        <v>0</v>
      </c>
      <c r="AL200" s="88">
        <f>VLOOKUP(AK200,'Price Data'!$B$4:$AD$1048576,MATCH(AP$4,'Price Data'!$B$2:$AE$2,0),FALSE)</f>
        <v>0</v>
      </c>
      <c r="AM200" s="5">
        <f t="shared" si="262"/>
        <v>0</v>
      </c>
      <c r="AN200" s="79"/>
      <c r="AO200" s="212" t="str">
        <f>IF(AM200&gt;0,(AM200+SUM(AN$11:AN200))/AL$6-1,"N/A")</f>
        <v>N/A</v>
      </c>
      <c r="AP200" s="344">
        <f>IF(VLOOKUP(AP$4,Transactions!$C$5:$M$23,7,FALSE)&gt;AK200,0,IF(IFERROR(VLOOKUP(AP$4,Transactions!$C$39:$N$42,8,FALSE),0)&gt;AK200,VLOOKUP(AP$4,Transactions!$C$5:$M$23,5,FALSE),VLOOKUP(AP$4,Transactions!$C$5:$M$23,5,FALSE)-IFERROR(VLOOKUP(AP$4,Transactions!$C$39:$N$42,5,FALSE),0)))</f>
        <v>0</v>
      </c>
      <c r="AR200" s="315">
        <f t="shared" si="234"/>
        <v>0</v>
      </c>
      <c r="AS200" s="88">
        <f>VLOOKUP(AR200,'Price Data'!$B$4:$AD$1048576,MATCH(AW$4,'Price Data'!$B$2:$AE$2,0),FALSE)</f>
        <v>0</v>
      </c>
      <c r="AT200" s="5">
        <f t="shared" si="263"/>
        <v>0</v>
      </c>
      <c r="AU200" s="79"/>
      <c r="AV200" s="212" t="str">
        <f>IF(AT200&gt;0,(AT200+SUM(AU$11:AU200))/AS$6-1,"N/A")</f>
        <v>N/A</v>
      </c>
      <c r="AW200" s="344">
        <f>IF(VLOOKUP(AW$4,Transactions!$C$5:$M$23,7,FALSE)&gt;AR200,0,IF(IFERROR(VLOOKUP(AW$4,Transactions!$C$39:$N$42,8,FALSE),0)&gt;AR200,VLOOKUP(AW$4,Transactions!$C$5:$M$23,5,FALSE),VLOOKUP(AW$4,Transactions!$C$5:$M$23,5,FALSE)-IFERROR(VLOOKUP(AW$4,Transactions!$C$39:$N$42,5,FALSE),0)))</f>
        <v>0</v>
      </c>
      <c r="AY200" s="315">
        <f t="shared" si="235"/>
        <v>0</v>
      </c>
      <c r="AZ200" s="88">
        <f>VLOOKUP(AY200,'Price Data'!$B$4:$AD$1048576,MATCH(BD$4,'Price Data'!$B$2:$AE$2,0),FALSE)</f>
        <v>0</v>
      </c>
      <c r="BA200" s="5">
        <f t="shared" si="264"/>
        <v>0</v>
      </c>
      <c r="BB200" s="79"/>
      <c r="BC200" s="212" t="str">
        <f>IF(BA200&gt;0,(BA200+SUM(BB$11:BB200))/AZ$6-1,"N/A")</f>
        <v>N/A</v>
      </c>
      <c r="BD200" s="344">
        <f>IF(VLOOKUP(BD$4,Transactions!$C$5:$M$23,7,FALSE)&gt;AY200,0,IF(IFERROR(VLOOKUP(BD$4,Transactions!$C$39:$N$42,8,FALSE),0)&gt;AY200,VLOOKUP(BD$4,Transactions!$C$5:$M$23,5,FALSE),VLOOKUP(BD$4,Transactions!$C$5:$M$23,5,FALSE)-IFERROR(VLOOKUP(BD$4,Transactions!$C$39:$N$42,5,FALSE),0)))</f>
        <v>0</v>
      </c>
      <c r="BF200" s="315">
        <f t="shared" si="236"/>
        <v>0</v>
      </c>
      <c r="BG200" s="88">
        <f>VLOOKUP(BF200,'Price Data'!$B$4:$AD$1048576,MATCH(BK$4,'Price Data'!$B$2:$AE$2,0),FALSE)</f>
        <v>0</v>
      </c>
      <c r="BH200" s="5">
        <f t="shared" si="265"/>
        <v>0</v>
      </c>
      <c r="BI200" s="79"/>
      <c r="BJ200" s="212" t="str">
        <f>IF(BH200&gt;0,(BH200+SUM(BI$11:BI200))/BG$6-1,"N/A")</f>
        <v>N/A</v>
      </c>
      <c r="BK200" s="344">
        <f>IF(VLOOKUP(BK$4,Transactions!$C$5:$M$23,7,FALSE)&gt;BF200,0,IF(IFERROR(VLOOKUP(BK$4,Transactions!$C$39:$N$42,8,FALSE),0)&gt;BF200,VLOOKUP(BK$4,Transactions!$C$5:$M$23,5,FALSE),VLOOKUP(BK$4,Transactions!$C$5:$M$23,5,FALSE)-IFERROR(VLOOKUP(BK$4,Transactions!$C$39:$N$42,5,FALSE),0)))</f>
        <v>0</v>
      </c>
      <c r="BM200" s="315">
        <f t="shared" si="237"/>
        <v>0</v>
      </c>
      <c r="BN200" s="88">
        <f>VLOOKUP(BM200,'Price Data'!$B$4:$AD$1048576,MATCH(BR$4,'Price Data'!$B$2:$AE$2,0),FALSE)</f>
        <v>0</v>
      </c>
      <c r="BO200" s="5">
        <f t="shared" si="266"/>
        <v>0</v>
      </c>
      <c r="BP200" s="79"/>
      <c r="BQ200" s="212" t="str">
        <f>IF(BO200&gt;0,(BO200+SUM(BP$11:BP200))/BN$6-1,"N/A")</f>
        <v>N/A</v>
      </c>
      <c r="BR200" s="344">
        <f>IF(VLOOKUP(BR$4,Transactions!$C$5:$M$23,7,FALSE)&gt;BM200,0,IF(IFERROR(VLOOKUP(BR$4,Transactions!$C$39:$N$42,8,FALSE),0)&gt;BM200,VLOOKUP(BR$4,Transactions!$C$5:$M$23,5,FALSE),VLOOKUP(BR$4,Transactions!$C$5:$M$23,5,FALSE)-IFERROR(VLOOKUP(BR$4,Transactions!$C$39:$N$42,5,FALSE),0)))</f>
        <v>0</v>
      </c>
      <c r="BT200" s="315">
        <f t="shared" si="238"/>
        <v>0</v>
      </c>
      <c r="BU200" s="88">
        <f>VLOOKUP(BT200,'Price Data'!$B$4:$AD$1048576,MATCH(BY$4,'Price Data'!$B$2:$AE$2,0),FALSE)</f>
        <v>0</v>
      </c>
      <c r="BV200" s="5">
        <f t="shared" si="267"/>
        <v>0</v>
      </c>
      <c r="BW200" s="79"/>
      <c r="BX200" s="212" t="str">
        <f>IF(BV200&gt;0,(BV200+SUM(BW$11:BW200))/BU$6-1,"N/A")</f>
        <v>N/A</v>
      </c>
      <c r="BY200" s="344">
        <f>IF(VLOOKUP(BY$4,Transactions!$C$5:$M$23,7,FALSE)&gt;BT200,0,IF(IFERROR(VLOOKUP(BY$4,Transactions!$C$39:$N$42,8,FALSE),0)&gt;BT200,VLOOKUP(BY$4,Transactions!$C$5:$M$23,5,FALSE),VLOOKUP(BY$4,Transactions!$C$5:$M$23,5,FALSE)-IFERROR(VLOOKUP(BY$4,Transactions!$C$39:$N$42,5,FALSE),0)))</f>
        <v>0</v>
      </c>
      <c r="CA200" s="315">
        <f t="shared" si="239"/>
        <v>0</v>
      </c>
      <c r="CB200" s="88">
        <f>VLOOKUP(CA200,'Price Data'!$B$4:$AD$1048576,MATCH(CF$4,'Price Data'!$B$2:$AE$2,0),FALSE)</f>
        <v>0</v>
      </c>
      <c r="CC200" s="5">
        <f t="shared" si="268"/>
        <v>0</v>
      </c>
      <c r="CD200" s="79"/>
      <c r="CE200" s="212" t="str">
        <f>IF(CC200&gt;0,(CC200+SUM(CD$11:CD200))/CB$6-1,"N/A")</f>
        <v>N/A</v>
      </c>
      <c r="CF200" s="344">
        <f>IF(VLOOKUP(CF$4,Transactions!$C$5:$M$23,7,FALSE)&gt;CA200,0,IF(IFERROR(VLOOKUP(CF$4,Transactions!$C$39:$N$42,8,FALSE),0)&gt;CA200,VLOOKUP(CF$4,Transactions!$C$5:$M$23,5,FALSE),VLOOKUP(CF$4,Transactions!$C$5:$M$23,5,FALSE)-IFERROR(VLOOKUP(CF$4,Transactions!$C$39:$N$42,5,FALSE),0)))</f>
        <v>0</v>
      </c>
      <c r="CH200" s="315">
        <f t="shared" si="240"/>
        <v>0</v>
      </c>
      <c r="CI200" s="88">
        <f>VLOOKUP(CH200,'Price Data'!$B$4:$AD$1048576,MATCH(CM$4,'Price Data'!$B$2:$AE$2,0),FALSE)</f>
        <v>0</v>
      </c>
      <c r="CJ200" s="5">
        <f t="shared" si="269"/>
        <v>0</v>
      </c>
      <c r="CK200" s="79"/>
      <c r="CL200" s="212" t="str">
        <f>IF(CJ200&gt;0,(CJ200+SUM(CK$11:CK200))/CI$6-1,"N/A")</f>
        <v>N/A</v>
      </c>
      <c r="CM200" s="344">
        <f>IF(VLOOKUP(CM$4,Transactions!$C$5:$M$23,7,FALSE)&gt;CH200,0,IF(IFERROR(VLOOKUP(CM$4,Transactions!$C$39:$N$42,8,FALSE),0)&gt;CH200,VLOOKUP(CM$4,Transactions!$C$5:$M$23,5,FALSE),VLOOKUP(CM$4,Transactions!$C$5:$M$23,5,FALSE)-IFERROR(VLOOKUP(CM$4,Transactions!$C$39:$N$42,5,FALSE),0)))</f>
        <v>0</v>
      </c>
      <c r="CO200" s="315">
        <f t="shared" si="241"/>
        <v>0</v>
      </c>
      <c r="CP200" s="88">
        <f>VLOOKUP(CO200,'Price Data'!$B$4:$AD$1048576,MATCH(CT$4,'Price Data'!$B$2:$AE$2,0),FALSE)</f>
        <v>0</v>
      </c>
      <c r="CQ200" s="5">
        <f t="shared" si="270"/>
        <v>0</v>
      </c>
      <c r="CR200" s="79"/>
      <c r="CS200" s="212" t="str">
        <f>IF(CQ200&gt;0,(CQ200+SUM(CR$11:CR200))/CP$6-1,"N/A")</f>
        <v>N/A</v>
      </c>
      <c r="CT200" s="344">
        <f>IF(VLOOKUP(CT$4,Transactions!$C$5:$M$23,7,FALSE)&gt;CO200,0,IF(IFERROR(VLOOKUP(CT$4,Transactions!$C$39:$N$42,8,FALSE),0)&gt;CO200,VLOOKUP(CT$4,Transactions!$C$5:$M$23,5,FALSE),VLOOKUP(CT$4,Transactions!$C$5:$M$23,5,FALSE)-IFERROR(VLOOKUP(CT$4,Transactions!$C$39:$N$42,5,FALSE),0)))</f>
        <v>0</v>
      </c>
      <c r="CV200" s="315">
        <f t="shared" si="242"/>
        <v>0</v>
      </c>
      <c r="CW200" s="88">
        <f>VLOOKUP(CV200,'Price Data'!$B$4:$AD$1048576,MATCH(DA$4,'Price Data'!$B$2:$AE$2,0),FALSE)</f>
        <v>0</v>
      </c>
      <c r="CX200" s="5">
        <f t="shared" si="271"/>
        <v>0</v>
      </c>
      <c r="CY200" s="79"/>
      <c r="CZ200" s="212" t="str">
        <f>IF(CX200&gt;0,(CX200+SUM(CY$11:CY200))/CW$6-1,"N/A")</f>
        <v>N/A</v>
      </c>
      <c r="DA200" s="344">
        <f>IF(VLOOKUP(DA$4,Transactions!$C$5:$M$23,7,FALSE)&gt;CV200,0,IF(IFERROR(VLOOKUP(DA$4,Transactions!$C$39:$N$42,8,FALSE),0)&gt;CV200,VLOOKUP(DA$4,Transactions!$C$5:$M$23,5,FALSE),VLOOKUP(DA$4,Transactions!$C$5:$M$23,5,FALSE)-IFERROR(VLOOKUP(DA$4,Transactions!$C$39:$N$42,5,FALSE),0)))</f>
        <v>0</v>
      </c>
      <c r="DC200" s="315">
        <f t="shared" si="243"/>
        <v>0</v>
      </c>
      <c r="DD200" s="88">
        <f>VLOOKUP(DC200,'Price Data'!$B$4:$AD$1048576,MATCH(DH$4,'Price Data'!$B$2:$AE$2,0),FALSE)</f>
        <v>0</v>
      </c>
      <c r="DE200" s="5">
        <f t="shared" si="272"/>
        <v>0</v>
      </c>
      <c r="DF200" s="79"/>
      <c r="DG200" s="212" t="str">
        <f>IF(DE200&gt;0,(DE200+SUM(DF$11:DF200))/DD$6-1,"N/A")</f>
        <v>N/A</v>
      </c>
      <c r="DH200" s="344">
        <f>IF(VLOOKUP(DH$4,Transactions!$C$5:$M$23,7,FALSE)&gt;DC200,0,IF(IFERROR(VLOOKUP(DH$4,Transactions!$C$39:$N$42,8,FALSE),0)&gt;DC200,VLOOKUP(DH$4,Transactions!$C$5:$M$23,5,FALSE),VLOOKUP(DH$4,Transactions!$C$5:$M$23,5,FALSE)-IFERROR(VLOOKUP(DH$4,Transactions!$C$39:$N$42,5,FALSE),0)))</f>
        <v>0</v>
      </c>
      <c r="DJ200" s="315">
        <f t="shared" si="244"/>
        <v>0</v>
      </c>
      <c r="DK200" s="88">
        <f>VLOOKUP(DJ200,'Price Data'!$B$4:$AD$1048576,MATCH(DO$4,'Price Data'!$B$2:$AE$2,0),FALSE)</f>
        <v>0</v>
      </c>
      <c r="DL200" s="5">
        <f t="shared" si="273"/>
        <v>0</v>
      </c>
      <c r="DN200" s="212" t="str">
        <f>IF(DL200&gt;0,(DL200+SUM(DM$11:DM200))/DK$6-1,"N/A")</f>
        <v>N/A</v>
      </c>
      <c r="DO200" s="344">
        <f>IF(VLOOKUP(DO$4,Transactions!$C$5:$M$23,7,FALSE)&gt;DJ200,0,IF(IFERROR(VLOOKUP(DO$4,Transactions!$C$39:$N$42,8,FALSE),0)&gt;DJ200,VLOOKUP(DO$4,Transactions!$C$5:$M$23,5,FALSE),VLOOKUP(DO$4,Transactions!$C$5:$M$23,5,FALSE)-IFERROR(VLOOKUP(DO$4,Transactions!$C$39:$N$42,5,FALSE),0)))</f>
        <v>0</v>
      </c>
      <c r="DQ200" s="315">
        <f t="shared" si="245"/>
        <v>0</v>
      </c>
      <c r="DR200" s="88">
        <f>VLOOKUP(DQ200,'Price Data'!$B$4:$AD$1048576,MATCH(DV$4,'Price Data'!$B$2:$AE$2,0),FALSE)</f>
        <v>0</v>
      </c>
      <c r="DS200" s="5">
        <f t="shared" si="274"/>
        <v>0</v>
      </c>
      <c r="DT200" s="79"/>
      <c r="DU200" s="212" t="str">
        <f>IF(DS200&gt;0,(DS200+SUM(DT$11:DT200))/DR$6-1,"N/A")</f>
        <v>N/A</v>
      </c>
      <c r="DV200" s="344">
        <f>IF(VLOOKUP(DV$4,Transactions!$C$5:$M$23,7,FALSE)&gt;DQ200,0,IF(IFERROR(VLOOKUP(DV$4,Transactions!$C$39:$N$42,8,FALSE),0)&gt;DQ200,VLOOKUP(DV$4,Transactions!$C$5:$M$23,5,FALSE),VLOOKUP(DV$4,Transactions!$C$5:$M$23,5,FALSE)-IFERROR(VLOOKUP(DV$4,Transactions!$C$39:$N$42,5,FALSE),0)))</f>
        <v>0</v>
      </c>
      <c r="DX200" s="315">
        <f t="shared" si="246"/>
        <v>0</v>
      </c>
      <c r="DY200" s="88">
        <f>VLOOKUP(DX200,'Price Data'!$B$4:$AD$1048576,MATCH(EC$4,'Price Data'!$B$2:$AE$2,0),FALSE)</f>
        <v>0</v>
      </c>
      <c r="DZ200" s="5">
        <f t="shared" si="275"/>
        <v>0</v>
      </c>
      <c r="EA200" s="79"/>
      <c r="EB200" s="212" t="str">
        <f>IF(DZ200&gt;0,(DZ200+SUM(EA$11:EA200))/DY$6-1,"N/A")</f>
        <v>N/A</v>
      </c>
      <c r="EC200" s="344">
        <f>IF(VLOOKUP(EC$4,Transactions!$C$5:$M$23,7,FALSE)&gt;DX200,0,IF(IFERROR(VLOOKUP(EC$4,Transactions!$C$39:$N$42,8,FALSE),0)&gt;DX200,VLOOKUP(EC$4,Transactions!$C$5:$M$23,5,FALSE),VLOOKUP(EC$4,Transactions!$C$5:$M$23,5,FALSE)-IFERROR(VLOOKUP(EC$4,Transactions!$C$39:$N$42,5,FALSE),0)))</f>
        <v>0</v>
      </c>
      <c r="EF200" s="315">
        <f t="shared" si="247"/>
        <v>0</v>
      </c>
      <c r="EG200" s="88">
        <f>VLOOKUP(EF200,'Price Data'!$B$4:$AD$1048576,MATCH(EK$4,'Price Data'!$B$2:$AE$2,0),FALSE)</f>
        <v>0</v>
      </c>
      <c r="EH200" s="5">
        <f t="shared" si="276"/>
        <v>0</v>
      </c>
      <c r="EI200" s="79"/>
      <c r="EJ200" s="212" t="str">
        <f>IF(EH200&gt;0,(EH200+SUM(EI$11:EI200))/EG$6-1,"N/A")</f>
        <v>N/A</v>
      </c>
      <c r="EK200" s="344">
        <f>IF(VLOOKUP(EK$4,Transactions!$C$26:$M$34,7,FALSE)&gt;EF200,0,IF(IFERROR(VLOOKUP(EK$4,Transactions!$C$45:$N237,8,FALSE),0)&gt;EF200,VLOOKUP(EK$4,Transactions!$C$26:$M$34,5,FALSE),VLOOKUP(EK$4,Transactions!$C$26:$M$34,5,FALSE)-IFERROR(VLOOKUP(EK$4,Transactions!$C$45:$N$47,5,FALSE),0)))</f>
        <v>0</v>
      </c>
      <c r="EM200" s="315">
        <f t="shared" si="248"/>
        <v>0</v>
      </c>
      <c r="EN200" s="88">
        <f>VLOOKUP(EM200,'Price Data'!$B$4:$AD$1048576,MATCH(ER$4,'Price Data'!$B$2:$AE$2,0),FALSE)</f>
        <v>0</v>
      </c>
      <c r="EO200" s="5">
        <f t="shared" si="277"/>
        <v>0</v>
      </c>
      <c r="EP200" s="79"/>
      <c r="EQ200" s="212" t="str">
        <f>IF(EO200&gt;0,(EO200+SUM(EP$11:EP200))/EN$6-1,"N/A")</f>
        <v>N/A</v>
      </c>
      <c r="ER200" s="344">
        <f>IF(VLOOKUP(ER$4,Transactions!$C$26:$M$34,7,FALSE)&gt;EM200,0,IF(IFERROR(VLOOKUP(ER$4,Transactions!$C$45:$N237,8,FALSE),0)&gt;EM200,VLOOKUP(ER$4,Transactions!$C$26:$M$34,5,FALSE),VLOOKUP(ER$4,Transactions!$C$26:$M$34,5,FALSE)-IFERROR(VLOOKUP(ER$4,Transactions!$C$45:$N$47,5,FALSE),0)))</f>
        <v>0</v>
      </c>
      <c r="ET200" s="315">
        <f t="shared" si="249"/>
        <v>0</v>
      </c>
      <c r="EU200" s="88">
        <f>VLOOKUP(ET200,'Price Data'!$B$4:$AD$1048576,MATCH(EY$4,'Price Data'!$B$2:$AE$2,0),FALSE)</f>
        <v>0</v>
      </c>
      <c r="EV200" s="5">
        <f t="shared" si="278"/>
        <v>0</v>
      </c>
      <c r="EW200" s="79"/>
      <c r="EX200" s="212" t="str">
        <f>IF(EV200&gt;0,(EV200+SUM(EW$11:EW200))/EU$6-1,"N/A")</f>
        <v>N/A</v>
      </c>
      <c r="EY200" s="344">
        <f>IF(VLOOKUP(EY$4,Transactions!$C$26:$M$34,7,FALSE)&gt;ET200,0,IF(IFERROR(VLOOKUP(EY$4,Transactions!$C$45:$N237,8,FALSE),0)&gt;ET200,VLOOKUP(EY$4,Transactions!$C$26:$M$34,5,FALSE),VLOOKUP(EY$4,Transactions!$C$26:$M$34,5,FALSE)-IFERROR(VLOOKUP(EY$4,Transactions!$C$45:$N$47,5,FALSE),0)))</f>
        <v>0</v>
      </c>
      <c r="FA200" s="315">
        <f t="shared" si="250"/>
        <v>0</v>
      </c>
      <c r="FB200" s="88">
        <f>VLOOKUP(FA200,'Price Data'!$B$4:$AD$1048576,MATCH(FF$4,'Price Data'!$B$2:$AE$2,0),FALSE)</f>
        <v>0</v>
      </c>
      <c r="FC200" s="5">
        <f t="shared" si="279"/>
        <v>0</v>
      </c>
      <c r="FD200" s="79"/>
      <c r="FE200" s="212" t="str">
        <f>IF(FC200&gt;0,(FC200+SUM(FD$11:FD200))/FB$6-1,"N/A")</f>
        <v>N/A</v>
      </c>
      <c r="FF200" s="344">
        <f>IF(VLOOKUP(FF$4,Transactions!$C$26:$M$34,7,FALSE)&gt;FA200,0,IF(IFERROR(VLOOKUP(FF$4,Transactions!$C$45:$N237,8,FALSE),0)&gt;FA200,VLOOKUP(FF$4,Transactions!$C$26:$M$34,5,FALSE),VLOOKUP(FF$4,Transactions!$C$26:$M$34,5,FALSE)-IFERROR(VLOOKUP(FF$4,Transactions!$C$45:$N$47,5,FALSE),0)))</f>
        <v>0</v>
      </c>
      <c r="FH200" s="315">
        <f t="shared" si="251"/>
        <v>0</v>
      </c>
      <c r="FI200" s="88">
        <f>VLOOKUP(FH200,'Price Data'!$B$4:$AD$1048576,MATCH(FM$4,'Price Data'!$B$2:$AE$2,0),FALSE)</f>
        <v>0</v>
      </c>
      <c r="FJ200" s="5">
        <f t="shared" si="280"/>
        <v>0</v>
      </c>
      <c r="FK200" s="79"/>
      <c r="FL200" s="212" t="str">
        <f>IF(FJ200&gt;0,(FJ200+SUM(FK$11:FK200))/FI$6-1,"N/A")</f>
        <v>N/A</v>
      </c>
      <c r="FM200" s="344">
        <f>IF(VLOOKUP(FM$4,Transactions!$C$26:$M$34,7,FALSE)&gt;FH200,0,IF(IFERROR(VLOOKUP(FM$4,Transactions!$C$45:$N237,8,FALSE),0)&gt;FH200,VLOOKUP(FM$4,Transactions!$C$26:$M$34,5,FALSE),VLOOKUP(FM$4,Transactions!$C$26:$M$34,5,FALSE)-IFERROR(VLOOKUP(FM$4,Transactions!$C$45:$N$47,5,FALSE),0)))</f>
        <v>0</v>
      </c>
      <c r="FO200" s="315">
        <f t="shared" si="252"/>
        <v>0</v>
      </c>
      <c r="FP200" s="88">
        <f>VLOOKUP(FO200,'Price Data'!$B$4:$AD$1048576,MATCH(FT$4,'Price Data'!$B$2:$AE$2,0),FALSE)</f>
        <v>0</v>
      </c>
      <c r="FQ200" s="5">
        <f t="shared" si="281"/>
        <v>0</v>
      </c>
      <c r="FR200" s="79"/>
      <c r="FS200" s="212" t="str">
        <f>IF(FQ200&gt;0,(FQ200+SUM(FR$11:FR200))/FP$6-1,"N/A")</f>
        <v>N/A</v>
      </c>
      <c r="FT200" s="344">
        <f>IF(VLOOKUP(FT$4,Transactions!$C$26:$M$34,7,FALSE)&gt;FO200,0,IF(IFERROR(VLOOKUP(FT$4,Transactions!$C$45:$N237,8,FALSE),0)&gt;FO200,VLOOKUP(FT$4,Transactions!$C$26:$M$34,5,FALSE),VLOOKUP(FT$4,Transactions!$C$26:$M$34,5,FALSE)-IFERROR(VLOOKUP(FT$4,Transactions!$C$45:$N$47,5,FALSE),0)))</f>
        <v>0</v>
      </c>
      <c r="FV200" s="315">
        <f t="shared" si="253"/>
        <v>0</v>
      </c>
      <c r="FW200" s="88">
        <f>VLOOKUP(FV200,'Price Data'!$B$4:$AD$1048576,MATCH(GA$4,'Price Data'!$B$2:$AE$2,0),FALSE)</f>
        <v>0</v>
      </c>
      <c r="FX200" s="5">
        <f t="shared" si="282"/>
        <v>0</v>
      </c>
      <c r="FY200" s="79"/>
      <c r="FZ200" s="212" t="str">
        <f>IF(FX200&gt;0,(FX200+SUM(FY$11:FY200))/FW$6-1,"N/A")</f>
        <v>N/A</v>
      </c>
      <c r="GA200" s="344">
        <f>IF(VLOOKUP(GA$4,Transactions!$C$26:$M$34,7,FALSE)&gt;FV200,0,IF(IFERROR(VLOOKUP(GA$4,Transactions!$C$45:$N237,8,FALSE),0)&gt;FV200,VLOOKUP(GA$4,Transactions!$C$26:$M$34,5,FALSE),VLOOKUP(GA$4,Transactions!$C$26:$M$34,5,FALSE)-IFERROR(VLOOKUP(GA$4,Transactions!$C$45:$N$47,5,FALSE),0)))</f>
        <v>0</v>
      </c>
      <c r="GD200" s="315">
        <f t="shared" si="254"/>
        <v>0</v>
      </c>
      <c r="GE200" s="88">
        <f>VLOOKUP(GD200,'Price Data'!$B$4:$AD$1048576,MATCH(GI$4,'Price Data'!$B$2:$AE$2,0),FALSE)</f>
        <v>0</v>
      </c>
      <c r="GF200" s="5">
        <f t="shared" si="283"/>
        <v>0</v>
      </c>
      <c r="GH200" s="212" t="str">
        <f>IF(GF200&gt;0,(GF200+SUM(GG$11:GG200))/GE$6-1,"N/A")</f>
        <v>N/A</v>
      </c>
      <c r="GI200" s="374">
        <v>0.5</v>
      </c>
      <c r="GK200" s="315">
        <f t="shared" si="255"/>
        <v>0</v>
      </c>
      <c r="GL200" s="88">
        <f>VLOOKUP(GK200,'Price Data'!$B$4:$AD$1048576,MATCH(GP$4,'Price Data'!$B$2:$AE$2,0),FALSE)</f>
        <v>0</v>
      </c>
      <c r="GM200" s="5">
        <f t="shared" si="226"/>
        <v>0</v>
      </c>
      <c r="GN200" s="79"/>
      <c r="GO200" s="212" t="str">
        <f>IF(GM200&gt;0,(GM200+SUM(GN$11:GN200))/GL$6-1,"N/A")</f>
        <v>N/A</v>
      </c>
      <c r="GP200" s="374">
        <v>0.2</v>
      </c>
      <c r="GR200" s="315">
        <f t="shared" si="256"/>
        <v>0</v>
      </c>
      <c r="GS200" s="88">
        <f>VLOOKUP(GR200,'Price Data'!$B$4:$AD$1048576,MATCH(GW$4,'Price Data'!$B$2:$AE$2,0),FALSE)</f>
        <v>0</v>
      </c>
      <c r="GT200" s="5">
        <f t="shared" si="284"/>
        <v>0</v>
      </c>
      <c r="GV200" s="212" t="str">
        <f>IF(GT200&gt;0,(GT200+SUM(GU$11:GU200))/GS$6-1,"N/A")</f>
        <v>N/A</v>
      </c>
      <c r="GW200" s="374">
        <v>0.3</v>
      </c>
    </row>
    <row r="201" spans="1:205" x14ac:dyDescent="0.25">
      <c r="A201">
        <v>191</v>
      </c>
      <c r="B201" s="315">
        <f>'Price Data'!B195</f>
        <v>0</v>
      </c>
      <c r="C201" s="200">
        <f t="shared" si="257"/>
        <v>0</v>
      </c>
      <c r="D201" s="200">
        <f t="shared" si="227"/>
        <v>0</v>
      </c>
      <c r="E201" s="200">
        <f t="shared" si="258"/>
        <v>0</v>
      </c>
      <c r="F201" s="200">
        <f t="shared" si="228"/>
        <v>0</v>
      </c>
      <c r="I201" s="315">
        <f t="shared" si="229"/>
        <v>0</v>
      </c>
      <c r="J201" s="88">
        <f>VLOOKUP(I201,'Price Data'!$B$4:$AD$1048576,MATCH(N$4,'Price Data'!$B$2:$AE$2,0),FALSE)</f>
        <v>0</v>
      </c>
      <c r="K201" s="5">
        <f t="shared" si="225"/>
        <v>0</v>
      </c>
      <c r="M201" s="212" t="str">
        <f>IF(K201&gt;0,(K201+SUM(L$11:L201))/J$6-1,"N/A")</f>
        <v>N/A</v>
      </c>
      <c r="N201" s="344">
        <f>IF(VLOOKUP(N$4,Transactions!$C$5:$M$23,7,FALSE)&gt;I201,0,IF(IFERROR(VLOOKUP(N$4,Transactions!$C$39:$N$42,8,FALSE),0)&gt;I201,VLOOKUP(N$4,Transactions!$C$5:$M$23,5,FALSE),VLOOKUP(N$4,Transactions!$C$5:$M$23,5,FALSE)-IFERROR(VLOOKUP(N$4,Transactions!$C$39:$N$42,5,FALSE),0)))</f>
        <v>0</v>
      </c>
      <c r="P201" s="315">
        <f t="shared" si="230"/>
        <v>0</v>
      </c>
      <c r="Q201" s="88">
        <f>VLOOKUP(P201,'Price Data'!$B$4:$AD$1048576,MATCH(U$4,'Price Data'!$B$2:$AE$2,0),FALSE)</f>
        <v>0</v>
      </c>
      <c r="R201" s="5">
        <f t="shared" si="259"/>
        <v>0</v>
      </c>
      <c r="T201" s="212" t="str">
        <f>IF(R201&gt;0,(R201+SUM(S$11:S201))/Q$6-1,"N/A")</f>
        <v>N/A</v>
      </c>
      <c r="U201" s="344">
        <f>IF(VLOOKUP(U$4,Transactions!$C$5:$M$23,7,FALSE)&gt;P201,0,IF(IFERROR(VLOOKUP(U$4,Transactions!$C$39:$N$42,8,FALSE),0)&gt;P201,VLOOKUP(U$4,Transactions!$C$5:$M$23,5,FALSE),VLOOKUP(U$4,Transactions!$C$5:$M$23,5,FALSE)-IFERROR(VLOOKUP(U$4,Transactions!$C$39:$N$42,5,FALSE),0)))</f>
        <v>0</v>
      </c>
      <c r="W201" s="315">
        <f t="shared" si="231"/>
        <v>0</v>
      </c>
      <c r="X201" s="88">
        <f>VLOOKUP(W201,'Price Data'!$B$4:$AD$1048576,MATCH(AB$4,'Price Data'!$B$2:$AE$2,0),FALSE)</f>
        <v>0</v>
      </c>
      <c r="Y201" s="5">
        <f t="shared" si="260"/>
        <v>0</v>
      </c>
      <c r="Z201" s="79"/>
      <c r="AA201" s="212" t="str">
        <f>IF(Y201&gt;0,(Y201+SUM(Z$11:Z201))/X$6-1,"N/A")</f>
        <v>N/A</v>
      </c>
      <c r="AB201" s="344">
        <f>IF(VLOOKUP(AB$4,Transactions!$C$5:$M$23,7,FALSE)&gt;W201,0,IF(IFERROR(VLOOKUP(AB$4,Transactions!$C$39:$N$42,8,FALSE),0)&gt;W201,VLOOKUP(AB$4,Transactions!$C$5:$M$23,5,FALSE),VLOOKUP(AB$4,Transactions!$C$5:$M$23,5,FALSE)-IFERROR(VLOOKUP(AB$4,Transactions!$C$39:$N$42,5,FALSE),0)))</f>
        <v>0</v>
      </c>
      <c r="AD201" s="315">
        <f t="shared" si="232"/>
        <v>0</v>
      </c>
      <c r="AE201" s="88">
        <f>VLOOKUP(AD201,'Price Data'!$B$4:$AD$1048576,MATCH(AI$4,'Price Data'!$B$2:$AE$2,0),FALSE)</f>
        <v>0</v>
      </c>
      <c r="AF201" s="5">
        <f t="shared" si="261"/>
        <v>0</v>
      </c>
      <c r="AG201" s="79"/>
      <c r="AH201" s="212" t="str">
        <f>IF(AF201&gt;0,(AF201+SUM(AG$11:AG201))/AE$6-1,"N/A")</f>
        <v>N/A</v>
      </c>
      <c r="AI201" s="344">
        <f>IF(VLOOKUP(AI$4,Transactions!$C$5:$M$23,7,FALSE)&gt;AD201,0,IF(IFERROR(VLOOKUP(AI$4,Transactions!$C$39:$N$42,8,FALSE),0)&gt;AD201,VLOOKUP(AI$4,Transactions!$C$5:$M$23,5,FALSE),VLOOKUP(AI$4,Transactions!$C$5:$M$23,5,FALSE)-IFERROR(VLOOKUP(AI$4,Transactions!$C$39:$N$42,5,FALSE),0)))</f>
        <v>0</v>
      </c>
      <c r="AK201" s="315">
        <f t="shared" si="233"/>
        <v>0</v>
      </c>
      <c r="AL201" s="88">
        <f>VLOOKUP(AK201,'Price Data'!$B$4:$AD$1048576,MATCH(AP$4,'Price Data'!$B$2:$AE$2,0),FALSE)</f>
        <v>0</v>
      </c>
      <c r="AM201" s="5">
        <f t="shared" si="262"/>
        <v>0</v>
      </c>
      <c r="AN201" s="79"/>
      <c r="AO201" s="212" t="str">
        <f>IF(AM201&gt;0,(AM201+SUM(AN$11:AN201))/AL$6-1,"N/A")</f>
        <v>N/A</v>
      </c>
      <c r="AP201" s="344">
        <f>IF(VLOOKUP(AP$4,Transactions!$C$5:$M$23,7,FALSE)&gt;AK201,0,IF(IFERROR(VLOOKUP(AP$4,Transactions!$C$39:$N$42,8,FALSE),0)&gt;AK201,VLOOKUP(AP$4,Transactions!$C$5:$M$23,5,FALSE),VLOOKUP(AP$4,Transactions!$C$5:$M$23,5,FALSE)-IFERROR(VLOOKUP(AP$4,Transactions!$C$39:$N$42,5,FALSE),0)))</f>
        <v>0</v>
      </c>
      <c r="AR201" s="315">
        <f t="shared" si="234"/>
        <v>0</v>
      </c>
      <c r="AS201" s="88">
        <f>VLOOKUP(AR201,'Price Data'!$B$4:$AD$1048576,MATCH(AW$4,'Price Data'!$B$2:$AE$2,0),FALSE)</f>
        <v>0</v>
      </c>
      <c r="AT201" s="5">
        <f t="shared" si="263"/>
        <v>0</v>
      </c>
      <c r="AU201" s="79"/>
      <c r="AV201" s="212" t="str">
        <f>IF(AT201&gt;0,(AT201+SUM(AU$11:AU201))/AS$6-1,"N/A")</f>
        <v>N/A</v>
      </c>
      <c r="AW201" s="344">
        <f>IF(VLOOKUP(AW$4,Transactions!$C$5:$M$23,7,FALSE)&gt;AR201,0,IF(IFERROR(VLOOKUP(AW$4,Transactions!$C$39:$N$42,8,FALSE),0)&gt;AR201,VLOOKUP(AW$4,Transactions!$C$5:$M$23,5,FALSE),VLOOKUP(AW$4,Transactions!$C$5:$M$23,5,FALSE)-IFERROR(VLOOKUP(AW$4,Transactions!$C$39:$N$42,5,FALSE),0)))</f>
        <v>0</v>
      </c>
      <c r="AY201" s="315">
        <f t="shared" si="235"/>
        <v>0</v>
      </c>
      <c r="AZ201" s="88">
        <f>VLOOKUP(AY201,'Price Data'!$B$4:$AD$1048576,MATCH(BD$4,'Price Data'!$B$2:$AE$2,0),FALSE)</f>
        <v>0</v>
      </c>
      <c r="BA201" s="5">
        <f t="shared" si="264"/>
        <v>0</v>
      </c>
      <c r="BB201" s="79"/>
      <c r="BC201" s="212" t="str">
        <f>IF(BA201&gt;0,(BA201+SUM(BB$11:BB201))/AZ$6-1,"N/A")</f>
        <v>N/A</v>
      </c>
      <c r="BD201" s="344">
        <f>IF(VLOOKUP(BD$4,Transactions!$C$5:$M$23,7,FALSE)&gt;AY201,0,IF(IFERROR(VLOOKUP(BD$4,Transactions!$C$39:$N$42,8,FALSE),0)&gt;AY201,VLOOKUP(BD$4,Transactions!$C$5:$M$23,5,FALSE),VLOOKUP(BD$4,Transactions!$C$5:$M$23,5,FALSE)-IFERROR(VLOOKUP(BD$4,Transactions!$C$39:$N$42,5,FALSE),0)))</f>
        <v>0</v>
      </c>
      <c r="BF201" s="315">
        <f t="shared" si="236"/>
        <v>0</v>
      </c>
      <c r="BG201" s="88">
        <f>VLOOKUP(BF201,'Price Data'!$B$4:$AD$1048576,MATCH(BK$4,'Price Data'!$B$2:$AE$2,0),FALSE)</f>
        <v>0</v>
      </c>
      <c r="BH201" s="5">
        <f t="shared" si="265"/>
        <v>0</v>
      </c>
      <c r="BI201" s="79"/>
      <c r="BJ201" s="212" t="str">
        <f>IF(BH201&gt;0,(BH201+SUM(BI$11:BI201))/BG$6-1,"N/A")</f>
        <v>N/A</v>
      </c>
      <c r="BK201" s="344">
        <f>IF(VLOOKUP(BK$4,Transactions!$C$5:$M$23,7,FALSE)&gt;BF201,0,IF(IFERROR(VLOOKUP(BK$4,Transactions!$C$39:$N$42,8,FALSE),0)&gt;BF201,VLOOKUP(BK$4,Transactions!$C$5:$M$23,5,FALSE),VLOOKUP(BK$4,Transactions!$C$5:$M$23,5,FALSE)-IFERROR(VLOOKUP(BK$4,Transactions!$C$39:$N$42,5,FALSE),0)))</f>
        <v>0</v>
      </c>
      <c r="BM201" s="315">
        <f t="shared" si="237"/>
        <v>0</v>
      </c>
      <c r="BN201" s="88">
        <f>VLOOKUP(BM201,'Price Data'!$B$4:$AD$1048576,MATCH(BR$4,'Price Data'!$B$2:$AE$2,0),FALSE)</f>
        <v>0</v>
      </c>
      <c r="BO201" s="5">
        <f t="shared" si="266"/>
        <v>0</v>
      </c>
      <c r="BP201" s="79"/>
      <c r="BQ201" s="212" t="str">
        <f>IF(BO201&gt;0,(BO201+SUM(BP$11:BP201))/BN$6-1,"N/A")</f>
        <v>N/A</v>
      </c>
      <c r="BR201" s="344">
        <f>IF(VLOOKUP(BR$4,Transactions!$C$5:$M$23,7,FALSE)&gt;BM201,0,IF(IFERROR(VLOOKUP(BR$4,Transactions!$C$39:$N$42,8,FALSE),0)&gt;BM201,VLOOKUP(BR$4,Transactions!$C$5:$M$23,5,FALSE),VLOOKUP(BR$4,Transactions!$C$5:$M$23,5,FALSE)-IFERROR(VLOOKUP(BR$4,Transactions!$C$39:$N$42,5,FALSE),0)))</f>
        <v>0</v>
      </c>
      <c r="BT201" s="315">
        <f t="shared" si="238"/>
        <v>0</v>
      </c>
      <c r="BU201" s="88">
        <f>VLOOKUP(BT201,'Price Data'!$B$4:$AD$1048576,MATCH(BY$4,'Price Data'!$B$2:$AE$2,0),FALSE)</f>
        <v>0</v>
      </c>
      <c r="BV201" s="5">
        <f t="shared" si="267"/>
        <v>0</v>
      </c>
      <c r="BW201" s="79"/>
      <c r="BX201" s="212" t="str">
        <f>IF(BV201&gt;0,(BV201+SUM(BW$11:BW201))/BU$6-1,"N/A")</f>
        <v>N/A</v>
      </c>
      <c r="BY201" s="344">
        <f>IF(VLOOKUP(BY$4,Transactions!$C$5:$M$23,7,FALSE)&gt;BT201,0,IF(IFERROR(VLOOKUP(BY$4,Transactions!$C$39:$N$42,8,FALSE),0)&gt;BT201,VLOOKUP(BY$4,Transactions!$C$5:$M$23,5,FALSE),VLOOKUP(BY$4,Transactions!$C$5:$M$23,5,FALSE)-IFERROR(VLOOKUP(BY$4,Transactions!$C$39:$N$42,5,FALSE),0)))</f>
        <v>0</v>
      </c>
      <c r="CA201" s="315">
        <f t="shared" si="239"/>
        <v>0</v>
      </c>
      <c r="CB201" s="88">
        <f>VLOOKUP(CA201,'Price Data'!$B$4:$AD$1048576,MATCH(CF$4,'Price Data'!$B$2:$AE$2,0),FALSE)</f>
        <v>0</v>
      </c>
      <c r="CC201" s="5">
        <f t="shared" si="268"/>
        <v>0</v>
      </c>
      <c r="CD201" s="79"/>
      <c r="CE201" s="212" t="str">
        <f>IF(CC201&gt;0,(CC201+SUM(CD$11:CD201))/CB$6-1,"N/A")</f>
        <v>N/A</v>
      </c>
      <c r="CF201" s="344">
        <f>IF(VLOOKUP(CF$4,Transactions!$C$5:$M$23,7,FALSE)&gt;CA201,0,IF(IFERROR(VLOOKUP(CF$4,Transactions!$C$39:$N$42,8,FALSE),0)&gt;CA201,VLOOKUP(CF$4,Transactions!$C$5:$M$23,5,FALSE),VLOOKUP(CF$4,Transactions!$C$5:$M$23,5,FALSE)-IFERROR(VLOOKUP(CF$4,Transactions!$C$39:$N$42,5,FALSE),0)))</f>
        <v>0</v>
      </c>
      <c r="CH201" s="315">
        <f t="shared" si="240"/>
        <v>0</v>
      </c>
      <c r="CI201" s="88">
        <f>VLOOKUP(CH201,'Price Data'!$B$4:$AD$1048576,MATCH(CM$4,'Price Data'!$B$2:$AE$2,0),FALSE)</f>
        <v>0</v>
      </c>
      <c r="CJ201" s="5">
        <f t="shared" si="269"/>
        <v>0</v>
      </c>
      <c r="CK201" s="79"/>
      <c r="CL201" s="212" t="str">
        <f>IF(CJ201&gt;0,(CJ201+SUM(CK$11:CK201))/CI$6-1,"N/A")</f>
        <v>N/A</v>
      </c>
      <c r="CM201" s="344">
        <f>IF(VLOOKUP(CM$4,Transactions!$C$5:$M$23,7,FALSE)&gt;CH201,0,IF(IFERROR(VLOOKUP(CM$4,Transactions!$C$39:$N$42,8,FALSE),0)&gt;CH201,VLOOKUP(CM$4,Transactions!$C$5:$M$23,5,FALSE),VLOOKUP(CM$4,Transactions!$C$5:$M$23,5,FALSE)-IFERROR(VLOOKUP(CM$4,Transactions!$C$39:$N$42,5,FALSE),0)))</f>
        <v>0</v>
      </c>
      <c r="CO201" s="315">
        <f t="shared" si="241"/>
        <v>0</v>
      </c>
      <c r="CP201" s="88">
        <f>VLOOKUP(CO201,'Price Data'!$B$4:$AD$1048576,MATCH(CT$4,'Price Data'!$B$2:$AE$2,0),FALSE)</f>
        <v>0</v>
      </c>
      <c r="CQ201" s="5">
        <f t="shared" si="270"/>
        <v>0</v>
      </c>
      <c r="CR201" s="79"/>
      <c r="CS201" s="212" t="str">
        <f>IF(CQ201&gt;0,(CQ201+SUM(CR$11:CR201))/CP$6-1,"N/A")</f>
        <v>N/A</v>
      </c>
      <c r="CT201" s="344">
        <f>IF(VLOOKUP(CT$4,Transactions!$C$5:$M$23,7,FALSE)&gt;CO201,0,IF(IFERROR(VLOOKUP(CT$4,Transactions!$C$39:$N$42,8,FALSE),0)&gt;CO201,VLOOKUP(CT$4,Transactions!$C$5:$M$23,5,FALSE),VLOOKUP(CT$4,Transactions!$C$5:$M$23,5,FALSE)-IFERROR(VLOOKUP(CT$4,Transactions!$C$39:$N$42,5,FALSE),0)))</f>
        <v>0</v>
      </c>
      <c r="CV201" s="315">
        <f t="shared" si="242"/>
        <v>0</v>
      </c>
      <c r="CW201" s="88">
        <f>VLOOKUP(CV201,'Price Data'!$B$4:$AD$1048576,MATCH(DA$4,'Price Data'!$B$2:$AE$2,0),FALSE)</f>
        <v>0</v>
      </c>
      <c r="CX201" s="5">
        <f t="shared" si="271"/>
        <v>0</v>
      </c>
      <c r="CY201" s="79"/>
      <c r="CZ201" s="212" t="str">
        <f>IF(CX201&gt;0,(CX201+SUM(CY$11:CY201))/CW$6-1,"N/A")</f>
        <v>N/A</v>
      </c>
      <c r="DA201" s="344">
        <f>IF(VLOOKUP(DA$4,Transactions!$C$5:$M$23,7,FALSE)&gt;CV201,0,IF(IFERROR(VLOOKUP(DA$4,Transactions!$C$39:$N$42,8,FALSE),0)&gt;CV201,VLOOKUP(DA$4,Transactions!$C$5:$M$23,5,FALSE),VLOOKUP(DA$4,Transactions!$C$5:$M$23,5,FALSE)-IFERROR(VLOOKUP(DA$4,Transactions!$C$39:$N$42,5,FALSE),0)))</f>
        <v>0</v>
      </c>
      <c r="DC201" s="315">
        <f t="shared" si="243"/>
        <v>0</v>
      </c>
      <c r="DD201" s="88">
        <f>VLOOKUP(DC201,'Price Data'!$B$4:$AD$1048576,MATCH(DH$4,'Price Data'!$B$2:$AE$2,0),FALSE)</f>
        <v>0</v>
      </c>
      <c r="DE201" s="5">
        <f t="shared" si="272"/>
        <v>0</v>
      </c>
      <c r="DF201" s="79"/>
      <c r="DG201" s="212" t="str">
        <f>IF(DE201&gt;0,(DE201+SUM(DF$11:DF201))/DD$6-1,"N/A")</f>
        <v>N/A</v>
      </c>
      <c r="DH201" s="344">
        <f>IF(VLOOKUP(DH$4,Transactions!$C$5:$M$23,7,FALSE)&gt;DC201,0,IF(IFERROR(VLOOKUP(DH$4,Transactions!$C$39:$N$42,8,FALSE),0)&gt;DC201,VLOOKUP(DH$4,Transactions!$C$5:$M$23,5,FALSE),VLOOKUP(DH$4,Transactions!$C$5:$M$23,5,FALSE)-IFERROR(VLOOKUP(DH$4,Transactions!$C$39:$N$42,5,FALSE),0)))</f>
        <v>0</v>
      </c>
      <c r="DJ201" s="315">
        <f t="shared" si="244"/>
        <v>0</v>
      </c>
      <c r="DK201" s="88">
        <f>VLOOKUP(DJ201,'Price Data'!$B$4:$AD$1048576,MATCH(DO$4,'Price Data'!$B$2:$AE$2,0),FALSE)</f>
        <v>0</v>
      </c>
      <c r="DL201" s="5">
        <f t="shared" si="273"/>
        <v>0</v>
      </c>
      <c r="DN201" s="212" t="str">
        <f>IF(DL201&gt;0,(DL201+SUM(DM$11:DM201))/DK$6-1,"N/A")</f>
        <v>N/A</v>
      </c>
      <c r="DO201" s="344">
        <f>IF(VLOOKUP(DO$4,Transactions!$C$5:$M$23,7,FALSE)&gt;DJ201,0,IF(IFERROR(VLOOKUP(DO$4,Transactions!$C$39:$N$42,8,FALSE),0)&gt;DJ201,VLOOKUP(DO$4,Transactions!$C$5:$M$23,5,FALSE),VLOOKUP(DO$4,Transactions!$C$5:$M$23,5,FALSE)-IFERROR(VLOOKUP(DO$4,Transactions!$C$39:$N$42,5,FALSE),0)))</f>
        <v>0</v>
      </c>
      <c r="DQ201" s="315">
        <f t="shared" si="245"/>
        <v>0</v>
      </c>
      <c r="DR201" s="88">
        <f>VLOOKUP(DQ201,'Price Data'!$B$4:$AD$1048576,MATCH(DV$4,'Price Data'!$B$2:$AE$2,0),FALSE)</f>
        <v>0</v>
      </c>
      <c r="DS201" s="5">
        <f t="shared" si="274"/>
        <v>0</v>
      </c>
      <c r="DT201" s="79"/>
      <c r="DU201" s="212" t="str">
        <f>IF(DS201&gt;0,(DS201+SUM(DT$11:DT201))/DR$6-1,"N/A")</f>
        <v>N/A</v>
      </c>
      <c r="DV201" s="344">
        <f>IF(VLOOKUP(DV$4,Transactions!$C$5:$M$23,7,FALSE)&gt;DQ201,0,IF(IFERROR(VLOOKUP(DV$4,Transactions!$C$39:$N$42,8,FALSE),0)&gt;DQ201,VLOOKUP(DV$4,Transactions!$C$5:$M$23,5,FALSE),VLOOKUP(DV$4,Transactions!$C$5:$M$23,5,FALSE)-IFERROR(VLOOKUP(DV$4,Transactions!$C$39:$N$42,5,FALSE),0)))</f>
        <v>0</v>
      </c>
      <c r="DX201" s="315">
        <f t="shared" si="246"/>
        <v>0</v>
      </c>
      <c r="DY201" s="88">
        <f>VLOOKUP(DX201,'Price Data'!$B$4:$AD$1048576,MATCH(EC$4,'Price Data'!$B$2:$AE$2,0),FALSE)</f>
        <v>0</v>
      </c>
      <c r="DZ201" s="5">
        <f t="shared" si="275"/>
        <v>0</v>
      </c>
      <c r="EA201" s="79"/>
      <c r="EB201" s="212" t="str">
        <f>IF(DZ201&gt;0,(DZ201+SUM(EA$11:EA201))/DY$6-1,"N/A")</f>
        <v>N/A</v>
      </c>
      <c r="EC201" s="344">
        <f>IF(VLOOKUP(EC$4,Transactions!$C$5:$M$23,7,FALSE)&gt;DX201,0,IF(IFERROR(VLOOKUP(EC$4,Transactions!$C$39:$N$42,8,FALSE),0)&gt;DX201,VLOOKUP(EC$4,Transactions!$C$5:$M$23,5,FALSE),VLOOKUP(EC$4,Transactions!$C$5:$M$23,5,FALSE)-IFERROR(VLOOKUP(EC$4,Transactions!$C$39:$N$42,5,FALSE),0)))</f>
        <v>0</v>
      </c>
      <c r="EF201" s="315">
        <f t="shared" si="247"/>
        <v>0</v>
      </c>
      <c r="EG201" s="88">
        <f>VLOOKUP(EF201,'Price Data'!$B$4:$AD$1048576,MATCH(EK$4,'Price Data'!$B$2:$AE$2,0),FALSE)</f>
        <v>0</v>
      </c>
      <c r="EH201" s="5">
        <f t="shared" si="276"/>
        <v>0</v>
      </c>
      <c r="EI201" s="79"/>
      <c r="EJ201" s="212" t="str">
        <f>IF(EH201&gt;0,(EH201+SUM(EI$11:EI201))/EG$6-1,"N/A")</f>
        <v>N/A</v>
      </c>
      <c r="EK201" s="344">
        <f>IF(VLOOKUP(EK$4,Transactions!$C$26:$M$34,7,FALSE)&gt;EF201,0,IF(IFERROR(VLOOKUP(EK$4,Transactions!$C$45:$N238,8,FALSE),0)&gt;EF201,VLOOKUP(EK$4,Transactions!$C$26:$M$34,5,FALSE),VLOOKUP(EK$4,Transactions!$C$26:$M$34,5,FALSE)-IFERROR(VLOOKUP(EK$4,Transactions!$C$45:$N$47,5,FALSE),0)))</f>
        <v>0</v>
      </c>
      <c r="EM201" s="315">
        <f t="shared" si="248"/>
        <v>0</v>
      </c>
      <c r="EN201" s="88">
        <f>VLOOKUP(EM201,'Price Data'!$B$4:$AD$1048576,MATCH(ER$4,'Price Data'!$B$2:$AE$2,0),FALSE)</f>
        <v>0</v>
      </c>
      <c r="EO201" s="5">
        <f t="shared" si="277"/>
        <v>0</v>
      </c>
      <c r="EP201" s="79"/>
      <c r="EQ201" s="212" t="str">
        <f>IF(EO201&gt;0,(EO201+SUM(EP$11:EP201))/EN$6-1,"N/A")</f>
        <v>N/A</v>
      </c>
      <c r="ER201" s="344">
        <f>IF(VLOOKUP(ER$4,Transactions!$C$26:$M$34,7,FALSE)&gt;EM201,0,IF(IFERROR(VLOOKUP(ER$4,Transactions!$C$45:$N238,8,FALSE),0)&gt;EM201,VLOOKUP(ER$4,Transactions!$C$26:$M$34,5,FALSE),VLOOKUP(ER$4,Transactions!$C$26:$M$34,5,FALSE)-IFERROR(VLOOKUP(ER$4,Transactions!$C$45:$N$47,5,FALSE),0)))</f>
        <v>0</v>
      </c>
      <c r="ET201" s="315">
        <f t="shared" si="249"/>
        <v>0</v>
      </c>
      <c r="EU201" s="88">
        <f>VLOOKUP(ET201,'Price Data'!$B$4:$AD$1048576,MATCH(EY$4,'Price Data'!$B$2:$AE$2,0),FALSE)</f>
        <v>0</v>
      </c>
      <c r="EV201" s="5">
        <f t="shared" si="278"/>
        <v>0</v>
      </c>
      <c r="EW201" s="79"/>
      <c r="EX201" s="212" t="str">
        <f>IF(EV201&gt;0,(EV201+SUM(EW$11:EW201))/EU$6-1,"N/A")</f>
        <v>N/A</v>
      </c>
      <c r="EY201" s="344">
        <f>IF(VLOOKUP(EY$4,Transactions!$C$26:$M$34,7,FALSE)&gt;ET201,0,IF(IFERROR(VLOOKUP(EY$4,Transactions!$C$45:$N238,8,FALSE),0)&gt;ET201,VLOOKUP(EY$4,Transactions!$C$26:$M$34,5,FALSE),VLOOKUP(EY$4,Transactions!$C$26:$M$34,5,FALSE)-IFERROR(VLOOKUP(EY$4,Transactions!$C$45:$N$47,5,FALSE),0)))</f>
        <v>0</v>
      </c>
      <c r="FA201" s="315">
        <f t="shared" si="250"/>
        <v>0</v>
      </c>
      <c r="FB201" s="88">
        <f>VLOOKUP(FA201,'Price Data'!$B$4:$AD$1048576,MATCH(FF$4,'Price Data'!$B$2:$AE$2,0),FALSE)</f>
        <v>0</v>
      </c>
      <c r="FC201" s="5">
        <f t="shared" si="279"/>
        <v>0</v>
      </c>
      <c r="FD201" s="79"/>
      <c r="FE201" s="212" t="str">
        <f>IF(FC201&gt;0,(FC201+SUM(FD$11:FD201))/FB$6-1,"N/A")</f>
        <v>N/A</v>
      </c>
      <c r="FF201" s="344">
        <f>IF(VLOOKUP(FF$4,Transactions!$C$26:$M$34,7,FALSE)&gt;FA201,0,IF(IFERROR(VLOOKUP(FF$4,Transactions!$C$45:$N238,8,FALSE),0)&gt;FA201,VLOOKUP(FF$4,Transactions!$C$26:$M$34,5,FALSE),VLOOKUP(FF$4,Transactions!$C$26:$M$34,5,FALSE)-IFERROR(VLOOKUP(FF$4,Transactions!$C$45:$N$47,5,FALSE),0)))</f>
        <v>0</v>
      </c>
      <c r="FH201" s="315">
        <f t="shared" si="251"/>
        <v>0</v>
      </c>
      <c r="FI201" s="88">
        <f>VLOOKUP(FH201,'Price Data'!$B$4:$AD$1048576,MATCH(FM$4,'Price Data'!$B$2:$AE$2,0),FALSE)</f>
        <v>0</v>
      </c>
      <c r="FJ201" s="5">
        <f t="shared" si="280"/>
        <v>0</v>
      </c>
      <c r="FK201" s="79"/>
      <c r="FL201" s="212" t="str">
        <f>IF(FJ201&gt;0,(FJ201+SUM(FK$11:FK201))/FI$6-1,"N/A")</f>
        <v>N/A</v>
      </c>
      <c r="FM201" s="344">
        <f>IF(VLOOKUP(FM$4,Transactions!$C$26:$M$34,7,FALSE)&gt;FH201,0,IF(IFERROR(VLOOKUP(FM$4,Transactions!$C$45:$N238,8,FALSE),0)&gt;FH201,VLOOKUP(FM$4,Transactions!$C$26:$M$34,5,FALSE),VLOOKUP(FM$4,Transactions!$C$26:$M$34,5,FALSE)-IFERROR(VLOOKUP(FM$4,Transactions!$C$45:$N$47,5,FALSE),0)))</f>
        <v>0</v>
      </c>
      <c r="FO201" s="315">
        <f t="shared" si="252"/>
        <v>0</v>
      </c>
      <c r="FP201" s="88">
        <f>VLOOKUP(FO201,'Price Data'!$B$4:$AD$1048576,MATCH(FT$4,'Price Data'!$B$2:$AE$2,0),FALSE)</f>
        <v>0</v>
      </c>
      <c r="FQ201" s="5">
        <f t="shared" si="281"/>
        <v>0</v>
      </c>
      <c r="FR201" s="79"/>
      <c r="FS201" s="212" t="str">
        <f>IF(FQ201&gt;0,(FQ201+SUM(FR$11:FR201))/FP$6-1,"N/A")</f>
        <v>N/A</v>
      </c>
      <c r="FT201" s="344">
        <f>IF(VLOOKUP(FT$4,Transactions!$C$26:$M$34,7,FALSE)&gt;FO201,0,IF(IFERROR(VLOOKUP(FT$4,Transactions!$C$45:$N238,8,FALSE),0)&gt;FO201,VLOOKUP(FT$4,Transactions!$C$26:$M$34,5,FALSE),VLOOKUP(FT$4,Transactions!$C$26:$M$34,5,FALSE)-IFERROR(VLOOKUP(FT$4,Transactions!$C$45:$N$47,5,FALSE),0)))</f>
        <v>0</v>
      </c>
      <c r="FV201" s="315">
        <f t="shared" si="253"/>
        <v>0</v>
      </c>
      <c r="FW201" s="88">
        <f>VLOOKUP(FV201,'Price Data'!$B$4:$AD$1048576,MATCH(GA$4,'Price Data'!$B$2:$AE$2,0),FALSE)</f>
        <v>0</v>
      </c>
      <c r="FX201" s="5">
        <f t="shared" si="282"/>
        <v>0</v>
      </c>
      <c r="FY201" s="79"/>
      <c r="FZ201" s="212" t="str">
        <f>IF(FX201&gt;0,(FX201+SUM(FY$11:FY201))/FW$6-1,"N/A")</f>
        <v>N/A</v>
      </c>
      <c r="GA201" s="344">
        <f>IF(VLOOKUP(GA$4,Transactions!$C$26:$M$34,7,FALSE)&gt;FV201,0,IF(IFERROR(VLOOKUP(GA$4,Transactions!$C$45:$N238,8,FALSE),0)&gt;FV201,VLOOKUP(GA$4,Transactions!$C$26:$M$34,5,FALSE),VLOOKUP(GA$4,Transactions!$C$26:$M$34,5,FALSE)-IFERROR(VLOOKUP(GA$4,Transactions!$C$45:$N$47,5,FALSE),0)))</f>
        <v>0</v>
      </c>
      <c r="GD201" s="315">
        <f t="shared" si="254"/>
        <v>0</v>
      </c>
      <c r="GE201" s="88">
        <f>VLOOKUP(GD201,'Price Data'!$B$4:$AD$1048576,MATCH(GI$4,'Price Data'!$B$2:$AE$2,0),FALSE)</f>
        <v>0</v>
      </c>
      <c r="GF201" s="5">
        <f t="shared" si="283"/>
        <v>0</v>
      </c>
      <c r="GH201" s="212" t="str">
        <f>IF(GF201&gt;0,(GF201+SUM(GG$11:GG201))/GE$6-1,"N/A")</f>
        <v>N/A</v>
      </c>
      <c r="GI201" s="374">
        <v>0.5</v>
      </c>
      <c r="GK201" s="315">
        <f t="shared" si="255"/>
        <v>0</v>
      </c>
      <c r="GL201" s="88">
        <f>VLOOKUP(GK201,'Price Data'!$B$4:$AD$1048576,MATCH(GP$4,'Price Data'!$B$2:$AE$2,0),FALSE)</f>
        <v>0</v>
      </c>
      <c r="GM201" s="5">
        <f t="shared" si="226"/>
        <v>0</v>
      </c>
      <c r="GN201" s="79"/>
      <c r="GO201" s="212" t="str">
        <f>IF(GM201&gt;0,(GM201+SUM(GN$11:GN201))/GL$6-1,"N/A")</f>
        <v>N/A</v>
      </c>
      <c r="GP201" s="374">
        <v>0.2</v>
      </c>
      <c r="GR201" s="315">
        <f t="shared" si="256"/>
        <v>0</v>
      </c>
      <c r="GS201" s="88">
        <f>VLOOKUP(GR201,'Price Data'!$B$4:$AD$1048576,MATCH(GW$4,'Price Data'!$B$2:$AE$2,0),FALSE)</f>
        <v>0</v>
      </c>
      <c r="GT201" s="5">
        <f t="shared" si="284"/>
        <v>0</v>
      </c>
      <c r="GV201" s="212" t="str">
        <f>IF(GT201&gt;0,(GT201+SUM(GU$11:GU201))/GS$6-1,"N/A")</f>
        <v>N/A</v>
      </c>
      <c r="GW201" s="374">
        <v>0.3</v>
      </c>
    </row>
    <row r="202" spans="1:205" x14ac:dyDescent="0.25">
      <c r="A202">
        <v>192</v>
      </c>
      <c r="B202" s="315">
        <f>'Price Data'!B196</f>
        <v>0</v>
      </c>
      <c r="C202" s="200">
        <f t="shared" si="257"/>
        <v>0</v>
      </c>
      <c r="D202" s="200">
        <f t="shared" si="227"/>
        <v>0</v>
      </c>
      <c r="E202" s="200">
        <f t="shared" si="258"/>
        <v>0</v>
      </c>
      <c r="F202" s="200">
        <f t="shared" si="228"/>
        <v>0</v>
      </c>
      <c r="I202" s="315">
        <f t="shared" si="229"/>
        <v>0</v>
      </c>
      <c r="J202" s="88">
        <f>VLOOKUP(I202,'Price Data'!$B$4:$AD$1048576,MATCH(N$4,'Price Data'!$B$2:$AE$2,0),FALSE)</f>
        <v>0</v>
      </c>
      <c r="K202" s="5">
        <f t="shared" ref="K202:K262" si="285">IF(AND(I202&gt;=J$5,I202&lt;=J$7),J202,0)</f>
        <v>0</v>
      </c>
      <c r="M202" s="212" t="str">
        <f>IF(K202&gt;0,(K202+SUM(L$11:L202))/J$6-1,"N/A")</f>
        <v>N/A</v>
      </c>
      <c r="N202" s="344">
        <f>IF(VLOOKUP(N$4,Transactions!$C$5:$M$23,7,FALSE)&gt;I202,0,IF(IFERROR(VLOOKUP(N$4,Transactions!$C$39:$N$42,8,FALSE),0)&gt;I202,VLOOKUP(N$4,Transactions!$C$5:$M$23,5,FALSE),VLOOKUP(N$4,Transactions!$C$5:$M$23,5,FALSE)-IFERROR(VLOOKUP(N$4,Transactions!$C$39:$N$42,5,FALSE),0)))</f>
        <v>0</v>
      </c>
      <c r="P202" s="315">
        <f t="shared" si="230"/>
        <v>0</v>
      </c>
      <c r="Q202" s="88">
        <f>VLOOKUP(P202,'Price Data'!$B$4:$AD$1048576,MATCH(U$4,'Price Data'!$B$2:$AE$2,0),FALSE)</f>
        <v>0</v>
      </c>
      <c r="R202" s="5">
        <f t="shared" si="259"/>
        <v>0</v>
      </c>
      <c r="T202" s="212" t="str">
        <f>IF(R202&gt;0,(R202+SUM(S$11:S202))/Q$6-1,"N/A")</f>
        <v>N/A</v>
      </c>
      <c r="U202" s="344">
        <f>IF(VLOOKUP(U$4,Transactions!$C$5:$M$23,7,FALSE)&gt;P202,0,IF(IFERROR(VLOOKUP(U$4,Transactions!$C$39:$N$42,8,FALSE),0)&gt;P202,VLOOKUP(U$4,Transactions!$C$5:$M$23,5,FALSE),VLOOKUP(U$4,Transactions!$C$5:$M$23,5,FALSE)-IFERROR(VLOOKUP(U$4,Transactions!$C$39:$N$42,5,FALSE),0)))</f>
        <v>0</v>
      </c>
      <c r="W202" s="315">
        <f t="shared" si="231"/>
        <v>0</v>
      </c>
      <c r="X202" s="88">
        <f>VLOOKUP(W202,'Price Data'!$B$4:$AD$1048576,MATCH(AB$4,'Price Data'!$B$2:$AE$2,0),FALSE)</f>
        <v>0</v>
      </c>
      <c r="Y202" s="5">
        <f t="shared" si="260"/>
        <v>0</v>
      </c>
      <c r="Z202" s="79"/>
      <c r="AA202" s="212" t="str">
        <f>IF(Y202&gt;0,(Y202+SUM(Z$11:Z202))/X$6-1,"N/A")</f>
        <v>N/A</v>
      </c>
      <c r="AB202" s="344">
        <f>IF(VLOOKUP(AB$4,Transactions!$C$5:$M$23,7,FALSE)&gt;W202,0,IF(IFERROR(VLOOKUP(AB$4,Transactions!$C$39:$N$42,8,FALSE),0)&gt;W202,VLOOKUP(AB$4,Transactions!$C$5:$M$23,5,FALSE),VLOOKUP(AB$4,Transactions!$C$5:$M$23,5,FALSE)-IFERROR(VLOOKUP(AB$4,Transactions!$C$39:$N$42,5,FALSE),0)))</f>
        <v>0</v>
      </c>
      <c r="AD202" s="315">
        <f t="shared" si="232"/>
        <v>0</v>
      </c>
      <c r="AE202" s="88">
        <f>VLOOKUP(AD202,'Price Data'!$B$4:$AD$1048576,MATCH(AI$4,'Price Data'!$B$2:$AE$2,0),FALSE)</f>
        <v>0</v>
      </c>
      <c r="AF202" s="5">
        <f t="shared" si="261"/>
        <v>0</v>
      </c>
      <c r="AG202" s="79"/>
      <c r="AH202" s="212" t="str">
        <f>IF(AF202&gt;0,(AF202+SUM(AG$11:AG202))/AE$6-1,"N/A")</f>
        <v>N/A</v>
      </c>
      <c r="AI202" s="344">
        <f>IF(VLOOKUP(AI$4,Transactions!$C$5:$M$23,7,FALSE)&gt;AD202,0,IF(IFERROR(VLOOKUP(AI$4,Transactions!$C$39:$N$42,8,FALSE),0)&gt;AD202,VLOOKUP(AI$4,Transactions!$C$5:$M$23,5,FALSE),VLOOKUP(AI$4,Transactions!$C$5:$M$23,5,FALSE)-IFERROR(VLOOKUP(AI$4,Transactions!$C$39:$N$42,5,FALSE),0)))</f>
        <v>0</v>
      </c>
      <c r="AK202" s="315">
        <f t="shared" si="233"/>
        <v>0</v>
      </c>
      <c r="AL202" s="88">
        <f>VLOOKUP(AK202,'Price Data'!$B$4:$AD$1048576,MATCH(AP$4,'Price Data'!$B$2:$AE$2,0),FALSE)</f>
        <v>0</v>
      </c>
      <c r="AM202" s="5">
        <f t="shared" si="262"/>
        <v>0</v>
      </c>
      <c r="AN202" s="79"/>
      <c r="AO202" s="212" t="str">
        <f>IF(AM202&gt;0,(AM202+SUM(AN$11:AN202))/AL$6-1,"N/A")</f>
        <v>N/A</v>
      </c>
      <c r="AP202" s="344">
        <f>IF(VLOOKUP(AP$4,Transactions!$C$5:$M$23,7,FALSE)&gt;AK202,0,IF(IFERROR(VLOOKUP(AP$4,Transactions!$C$39:$N$42,8,FALSE),0)&gt;AK202,VLOOKUP(AP$4,Transactions!$C$5:$M$23,5,FALSE),VLOOKUP(AP$4,Transactions!$C$5:$M$23,5,FALSE)-IFERROR(VLOOKUP(AP$4,Transactions!$C$39:$N$42,5,FALSE),0)))</f>
        <v>0</v>
      </c>
      <c r="AR202" s="315">
        <f t="shared" si="234"/>
        <v>0</v>
      </c>
      <c r="AS202" s="88">
        <f>VLOOKUP(AR202,'Price Data'!$B$4:$AD$1048576,MATCH(AW$4,'Price Data'!$B$2:$AE$2,0),FALSE)</f>
        <v>0</v>
      </c>
      <c r="AT202" s="5">
        <f t="shared" si="263"/>
        <v>0</v>
      </c>
      <c r="AU202" s="79"/>
      <c r="AV202" s="212" t="str">
        <f>IF(AT202&gt;0,(AT202+SUM(AU$11:AU202))/AS$6-1,"N/A")</f>
        <v>N/A</v>
      </c>
      <c r="AW202" s="344">
        <f>IF(VLOOKUP(AW$4,Transactions!$C$5:$M$23,7,FALSE)&gt;AR202,0,IF(IFERROR(VLOOKUP(AW$4,Transactions!$C$39:$N$42,8,FALSE),0)&gt;AR202,VLOOKUP(AW$4,Transactions!$C$5:$M$23,5,FALSE),VLOOKUP(AW$4,Transactions!$C$5:$M$23,5,FALSE)-IFERROR(VLOOKUP(AW$4,Transactions!$C$39:$N$42,5,FALSE),0)))</f>
        <v>0</v>
      </c>
      <c r="AY202" s="315">
        <f t="shared" si="235"/>
        <v>0</v>
      </c>
      <c r="AZ202" s="88">
        <f>VLOOKUP(AY202,'Price Data'!$B$4:$AD$1048576,MATCH(BD$4,'Price Data'!$B$2:$AE$2,0),FALSE)</f>
        <v>0</v>
      </c>
      <c r="BA202" s="5">
        <f t="shared" si="264"/>
        <v>0</v>
      </c>
      <c r="BB202" s="79"/>
      <c r="BC202" s="212" t="str">
        <f>IF(BA202&gt;0,(BA202+SUM(BB$11:BB202))/AZ$6-1,"N/A")</f>
        <v>N/A</v>
      </c>
      <c r="BD202" s="344">
        <f>IF(VLOOKUP(BD$4,Transactions!$C$5:$M$23,7,FALSE)&gt;AY202,0,IF(IFERROR(VLOOKUP(BD$4,Transactions!$C$39:$N$42,8,FALSE),0)&gt;AY202,VLOOKUP(BD$4,Transactions!$C$5:$M$23,5,FALSE),VLOOKUP(BD$4,Transactions!$C$5:$M$23,5,FALSE)-IFERROR(VLOOKUP(BD$4,Transactions!$C$39:$N$42,5,FALSE),0)))</f>
        <v>0</v>
      </c>
      <c r="BF202" s="315">
        <f t="shared" si="236"/>
        <v>0</v>
      </c>
      <c r="BG202" s="88">
        <f>VLOOKUP(BF202,'Price Data'!$B$4:$AD$1048576,MATCH(BK$4,'Price Data'!$B$2:$AE$2,0),FALSE)</f>
        <v>0</v>
      </c>
      <c r="BH202" s="5">
        <f t="shared" si="265"/>
        <v>0</v>
      </c>
      <c r="BI202" s="79"/>
      <c r="BJ202" s="212" t="str">
        <f>IF(BH202&gt;0,(BH202+SUM(BI$11:BI202))/BG$6-1,"N/A")</f>
        <v>N/A</v>
      </c>
      <c r="BK202" s="344">
        <f>IF(VLOOKUP(BK$4,Transactions!$C$5:$M$23,7,FALSE)&gt;BF202,0,IF(IFERROR(VLOOKUP(BK$4,Transactions!$C$39:$N$42,8,FALSE),0)&gt;BF202,VLOOKUP(BK$4,Transactions!$C$5:$M$23,5,FALSE),VLOOKUP(BK$4,Transactions!$C$5:$M$23,5,FALSE)-IFERROR(VLOOKUP(BK$4,Transactions!$C$39:$N$42,5,FALSE),0)))</f>
        <v>0</v>
      </c>
      <c r="BM202" s="315">
        <f t="shared" si="237"/>
        <v>0</v>
      </c>
      <c r="BN202" s="88">
        <f>VLOOKUP(BM202,'Price Data'!$B$4:$AD$1048576,MATCH(BR$4,'Price Data'!$B$2:$AE$2,0),FALSE)</f>
        <v>0</v>
      </c>
      <c r="BO202" s="5">
        <f t="shared" si="266"/>
        <v>0</v>
      </c>
      <c r="BP202" s="79"/>
      <c r="BQ202" s="212" t="str">
        <f>IF(BO202&gt;0,(BO202+SUM(BP$11:BP202))/BN$6-1,"N/A")</f>
        <v>N/A</v>
      </c>
      <c r="BR202" s="344">
        <f>IF(VLOOKUP(BR$4,Transactions!$C$5:$M$23,7,FALSE)&gt;BM202,0,IF(IFERROR(VLOOKUP(BR$4,Transactions!$C$39:$N$42,8,FALSE),0)&gt;BM202,VLOOKUP(BR$4,Transactions!$C$5:$M$23,5,FALSE),VLOOKUP(BR$4,Transactions!$C$5:$M$23,5,FALSE)-IFERROR(VLOOKUP(BR$4,Transactions!$C$39:$N$42,5,FALSE),0)))</f>
        <v>0</v>
      </c>
      <c r="BT202" s="315">
        <f t="shared" si="238"/>
        <v>0</v>
      </c>
      <c r="BU202" s="88">
        <f>VLOOKUP(BT202,'Price Data'!$B$4:$AD$1048576,MATCH(BY$4,'Price Data'!$B$2:$AE$2,0),FALSE)</f>
        <v>0</v>
      </c>
      <c r="BV202" s="5">
        <f t="shared" si="267"/>
        <v>0</v>
      </c>
      <c r="BW202" s="79"/>
      <c r="BX202" s="212" t="str">
        <f>IF(BV202&gt;0,(BV202+SUM(BW$11:BW202))/BU$6-1,"N/A")</f>
        <v>N/A</v>
      </c>
      <c r="BY202" s="344">
        <f>IF(VLOOKUP(BY$4,Transactions!$C$5:$M$23,7,FALSE)&gt;BT202,0,IF(IFERROR(VLOOKUP(BY$4,Transactions!$C$39:$N$42,8,FALSE),0)&gt;BT202,VLOOKUP(BY$4,Transactions!$C$5:$M$23,5,FALSE),VLOOKUP(BY$4,Transactions!$C$5:$M$23,5,FALSE)-IFERROR(VLOOKUP(BY$4,Transactions!$C$39:$N$42,5,FALSE),0)))</f>
        <v>0</v>
      </c>
      <c r="CA202" s="315">
        <f t="shared" si="239"/>
        <v>0</v>
      </c>
      <c r="CB202" s="88">
        <f>VLOOKUP(CA202,'Price Data'!$B$4:$AD$1048576,MATCH(CF$4,'Price Data'!$B$2:$AE$2,0),FALSE)</f>
        <v>0</v>
      </c>
      <c r="CC202" s="5">
        <f t="shared" si="268"/>
        <v>0</v>
      </c>
      <c r="CD202" s="79"/>
      <c r="CE202" s="212" t="str">
        <f>IF(CC202&gt;0,(CC202+SUM(CD$11:CD202))/CB$6-1,"N/A")</f>
        <v>N/A</v>
      </c>
      <c r="CF202" s="344">
        <f>IF(VLOOKUP(CF$4,Transactions!$C$5:$M$23,7,FALSE)&gt;CA202,0,IF(IFERROR(VLOOKUP(CF$4,Transactions!$C$39:$N$42,8,FALSE),0)&gt;CA202,VLOOKUP(CF$4,Transactions!$C$5:$M$23,5,FALSE),VLOOKUP(CF$4,Transactions!$C$5:$M$23,5,FALSE)-IFERROR(VLOOKUP(CF$4,Transactions!$C$39:$N$42,5,FALSE),0)))</f>
        <v>0</v>
      </c>
      <c r="CH202" s="315">
        <f t="shared" si="240"/>
        <v>0</v>
      </c>
      <c r="CI202" s="88">
        <f>VLOOKUP(CH202,'Price Data'!$B$4:$AD$1048576,MATCH(CM$4,'Price Data'!$B$2:$AE$2,0),FALSE)</f>
        <v>0</v>
      </c>
      <c r="CJ202" s="5">
        <f t="shared" si="269"/>
        <v>0</v>
      </c>
      <c r="CK202" s="79"/>
      <c r="CL202" s="212" t="str">
        <f>IF(CJ202&gt;0,(CJ202+SUM(CK$11:CK202))/CI$6-1,"N/A")</f>
        <v>N/A</v>
      </c>
      <c r="CM202" s="344">
        <f>IF(VLOOKUP(CM$4,Transactions!$C$5:$M$23,7,FALSE)&gt;CH202,0,IF(IFERROR(VLOOKUP(CM$4,Transactions!$C$39:$N$42,8,FALSE),0)&gt;CH202,VLOOKUP(CM$4,Transactions!$C$5:$M$23,5,FALSE),VLOOKUP(CM$4,Transactions!$C$5:$M$23,5,FALSE)-IFERROR(VLOOKUP(CM$4,Transactions!$C$39:$N$42,5,FALSE),0)))</f>
        <v>0</v>
      </c>
      <c r="CO202" s="315">
        <f t="shared" si="241"/>
        <v>0</v>
      </c>
      <c r="CP202" s="88">
        <f>VLOOKUP(CO202,'Price Data'!$B$4:$AD$1048576,MATCH(CT$4,'Price Data'!$B$2:$AE$2,0),FALSE)</f>
        <v>0</v>
      </c>
      <c r="CQ202" s="5">
        <f t="shared" si="270"/>
        <v>0</v>
      </c>
      <c r="CR202" s="79"/>
      <c r="CS202" s="212" t="str">
        <f>IF(CQ202&gt;0,(CQ202+SUM(CR$11:CR202))/CP$6-1,"N/A")</f>
        <v>N/A</v>
      </c>
      <c r="CT202" s="344">
        <f>IF(VLOOKUP(CT$4,Transactions!$C$5:$M$23,7,FALSE)&gt;CO202,0,IF(IFERROR(VLOOKUP(CT$4,Transactions!$C$39:$N$42,8,FALSE),0)&gt;CO202,VLOOKUP(CT$4,Transactions!$C$5:$M$23,5,FALSE),VLOOKUP(CT$4,Transactions!$C$5:$M$23,5,FALSE)-IFERROR(VLOOKUP(CT$4,Transactions!$C$39:$N$42,5,FALSE),0)))</f>
        <v>0</v>
      </c>
      <c r="CV202" s="315">
        <f t="shared" si="242"/>
        <v>0</v>
      </c>
      <c r="CW202" s="88">
        <f>VLOOKUP(CV202,'Price Data'!$B$4:$AD$1048576,MATCH(DA$4,'Price Data'!$B$2:$AE$2,0),FALSE)</f>
        <v>0</v>
      </c>
      <c r="CX202" s="5">
        <f t="shared" si="271"/>
        <v>0</v>
      </c>
      <c r="CY202" s="79"/>
      <c r="CZ202" s="212" t="str">
        <f>IF(CX202&gt;0,(CX202+SUM(CY$11:CY202))/CW$6-1,"N/A")</f>
        <v>N/A</v>
      </c>
      <c r="DA202" s="344">
        <f>IF(VLOOKUP(DA$4,Transactions!$C$5:$M$23,7,FALSE)&gt;CV202,0,IF(IFERROR(VLOOKUP(DA$4,Transactions!$C$39:$N$42,8,FALSE),0)&gt;CV202,VLOOKUP(DA$4,Transactions!$C$5:$M$23,5,FALSE),VLOOKUP(DA$4,Transactions!$C$5:$M$23,5,FALSE)-IFERROR(VLOOKUP(DA$4,Transactions!$C$39:$N$42,5,FALSE),0)))</f>
        <v>0</v>
      </c>
      <c r="DC202" s="315">
        <f t="shared" si="243"/>
        <v>0</v>
      </c>
      <c r="DD202" s="88">
        <f>VLOOKUP(DC202,'Price Data'!$B$4:$AD$1048576,MATCH(DH$4,'Price Data'!$B$2:$AE$2,0),FALSE)</f>
        <v>0</v>
      </c>
      <c r="DE202" s="5">
        <f t="shared" si="272"/>
        <v>0</v>
      </c>
      <c r="DF202" s="79"/>
      <c r="DG202" s="212" t="str">
        <f>IF(DE202&gt;0,(DE202+SUM(DF$11:DF202))/DD$6-1,"N/A")</f>
        <v>N/A</v>
      </c>
      <c r="DH202" s="344">
        <f>IF(VLOOKUP(DH$4,Transactions!$C$5:$M$23,7,FALSE)&gt;DC202,0,IF(IFERROR(VLOOKUP(DH$4,Transactions!$C$39:$N$42,8,FALSE),0)&gt;DC202,VLOOKUP(DH$4,Transactions!$C$5:$M$23,5,FALSE),VLOOKUP(DH$4,Transactions!$C$5:$M$23,5,FALSE)-IFERROR(VLOOKUP(DH$4,Transactions!$C$39:$N$42,5,FALSE),0)))</f>
        <v>0</v>
      </c>
      <c r="DJ202" s="315">
        <f t="shared" si="244"/>
        <v>0</v>
      </c>
      <c r="DK202" s="88">
        <f>VLOOKUP(DJ202,'Price Data'!$B$4:$AD$1048576,MATCH(DO$4,'Price Data'!$B$2:$AE$2,0),FALSE)</f>
        <v>0</v>
      </c>
      <c r="DL202" s="5">
        <f t="shared" si="273"/>
        <v>0</v>
      </c>
      <c r="DN202" s="212" t="str">
        <f>IF(DL202&gt;0,(DL202+SUM(DM$11:DM202))/DK$6-1,"N/A")</f>
        <v>N/A</v>
      </c>
      <c r="DO202" s="344">
        <f>IF(VLOOKUP(DO$4,Transactions!$C$5:$M$23,7,FALSE)&gt;DJ202,0,IF(IFERROR(VLOOKUP(DO$4,Transactions!$C$39:$N$42,8,FALSE),0)&gt;DJ202,VLOOKUP(DO$4,Transactions!$C$5:$M$23,5,FALSE),VLOOKUP(DO$4,Transactions!$C$5:$M$23,5,FALSE)-IFERROR(VLOOKUP(DO$4,Transactions!$C$39:$N$42,5,FALSE),0)))</f>
        <v>0</v>
      </c>
      <c r="DQ202" s="315">
        <f t="shared" si="245"/>
        <v>0</v>
      </c>
      <c r="DR202" s="88">
        <f>VLOOKUP(DQ202,'Price Data'!$B$4:$AD$1048576,MATCH(DV$4,'Price Data'!$B$2:$AE$2,0),FALSE)</f>
        <v>0</v>
      </c>
      <c r="DS202" s="5">
        <f t="shared" si="274"/>
        <v>0</v>
      </c>
      <c r="DT202" s="79"/>
      <c r="DU202" s="212" t="str">
        <f>IF(DS202&gt;0,(DS202+SUM(DT$11:DT202))/DR$6-1,"N/A")</f>
        <v>N/A</v>
      </c>
      <c r="DV202" s="344">
        <f>IF(VLOOKUP(DV$4,Transactions!$C$5:$M$23,7,FALSE)&gt;DQ202,0,IF(IFERROR(VLOOKUP(DV$4,Transactions!$C$39:$N$42,8,FALSE),0)&gt;DQ202,VLOOKUP(DV$4,Transactions!$C$5:$M$23,5,FALSE),VLOOKUP(DV$4,Transactions!$C$5:$M$23,5,FALSE)-IFERROR(VLOOKUP(DV$4,Transactions!$C$39:$N$42,5,FALSE),0)))</f>
        <v>0</v>
      </c>
      <c r="DX202" s="315">
        <f t="shared" si="246"/>
        <v>0</v>
      </c>
      <c r="DY202" s="88">
        <f>VLOOKUP(DX202,'Price Data'!$B$4:$AD$1048576,MATCH(EC$4,'Price Data'!$B$2:$AE$2,0),FALSE)</f>
        <v>0</v>
      </c>
      <c r="DZ202" s="5">
        <f t="shared" si="275"/>
        <v>0</v>
      </c>
      <c r="EA202" s="79"/>
      <c r="EB202" s="212" t="str">
        <f>IF(DZ202&gt;0,(DZ202+SUM(EA$11:EA202))/DY$6-1,"N/A")</f>
        <v>N/A</v>
      </c>
      <c r="EC202" s="344">
        <f>IF(VLOOKUP(EC$4,Transactions!$C$5:$M$23,7,FALSE)&gt;DX202,0,IF(IFERROR(VLOOKUP(EC$4,Transactions!$C$39:$N$42,8,FALSE),0)&gt;DX202,VLOOKUP(EC$4,Transactions!$C$5:$M$23,5,FALSE),VLOOKUP(EC$4,Transactions!$C$5:$M$23,5,FALSE)-IFERROR(VLOOKUP(EC$4,Transactions!$C$39:$N$42,5,FALSE),0)))</f>
        <v>0</v>
      </c>
      <c r="EF202" s="315">
        <f t="shared" si="247"/>
        <v>0</v>
      </c>
      <c r="EG202" s="88">
        <f>VLOOKUP(EF202,'Price Data'!$B$4:$AD$1048576,MATCH(EK$4,'Price Data'!$B$2:$AE$2,0),FALSE)</f>
        <v>0</v>
      </c>
      <c r="EH202" s="5">
        <f t="shared" si="276"/>
        <v>0</v>
      </c>
      <c r="EI202" s="79"/>
      <c r="EJ202" s="212" t="str">
        <f>IF(EH202&gt;0,(EH202+SUM(EI$11:EI202))/EG$6-1,"N/A")</f>
        <v>N/A</v>
      </c>
      <c r="EK202" s="344">
        <f>IF(VLOOKUP(EK$4,Transactions!$C$26:$M$34,7,FALSE)&gt;EF202,0,IF(IFERROR(VLOOKUP(EK$4,Transactions!$C$45:$N239,8,FALSE),0)&gt;EF202,VLOOKUP(EK$4,Transactions!$C$26:$M$34,5,FALSE),VLOOKUP(EK$4,Transactions!$C$26:$M$34,5,FALSE)-IFERROR(VLOOKUP(EK$4,Transactions!$C$45:$N$47,5,FALSE),0)))</f>
        <v>0</v>
      </c>
      <c r="EM202" s="315">
        <f t="shared" si="248"/>
        <v>0</v>
      </c>
      <c r="EN202" s="88">
        <f>VLOOKUP(EM202,'Price Data'!$B$4:$AD$1048576,MATCH(ER$4,'Price Data'!$B$2:$AE$2,0),FALSE)</f>
        <v>0</v>
      </c>
      <c r="EO202" s="5">
        <f t="shared" si="277"/>
        <v>0</v>
      </c>
      <c r="EP202" s="79"/>
      <c r="EQ202" s="212" t="str">
        <f>IF(EO202&gt;0,(EO202+SUM(EP$11:EP202))/EN$6-1,"N/A")</f>
        <v>N/A</v>
      </c>
      <c r="ER202" s="344">
        <f>IF(VLOOKUP(ER$4,Transactions!$C$26:$M$34,7,FALSE)&gt;EM202,0,IF(IFERROR(VLOOKUP(ER$4,Transactions!$C$45:$N239,8,FALSE),0)&gt;EM202,VLOOKUP(ER$4,Transactions!$C$26:$M$34,5,FALSE),VLOOKUP(ER$4,Transactions!$C$26:$M$34,5,FALSE)-IFERROR(VLOOKUP(ER$4,Transactions!$C$45:$N$47,5,FALSE),0)))</f>
        <v>0</v>
      </c>
      <c r="ET202" s="315">
        <f t="shared" si="249"/>
        <v>0</v>
      </c>
      <c r="EU202" s="88">
        <f>VLOOKUP(ET202,'Price Data'!$B$4:$AD$1048576,MATCH(EY$4,'Price Data'!$B$2:$AE$2,0),FALSE)</f>
        <v>0</v>
      </c>
      <c r="EV202" s="5">
        <f t="shared" si="278"/>
        <v>0</v>
      </c>
      <c r="EW202" s="79"/>
      <c r="EX202" s="212" t="str">
        <f>IF(EV202&gt;0,(EV202+SUM(EW$11:EW202))/EU$6-1,"N/A")</f>
        <v>N/A</v>
      </c>
      <c r="EY202" s="344">
        <f>IF(VLOOKUP(EY$4,Transactions!$C$26:$M$34,7,FALSE)&gt;ET202,0,IF(IFERROR(VLOOKUP(EY$4,Transactions!$C$45:$N239,8,FALSE),0)&gt;ET202,VLOOKUP(EY$4,Transactions!$C$26:$M$34,5,FALSE),VLOOKUP(EY$4,Transactions!$C$26:$M$34,5,FALSE)-IFERROR(VLOOKUP(EY$4,Transactions!$C$45:$N$47,5,FALSE),0)))</f>
        <v>0</v>
      </c>
      <c r="FA202" s="315">
        <f t="shared" si="250"/>
        <v>0</v>
      </c>
      <c r="FB202" s="88">
        <f>VLOOKUP(FA202,'Price Data'!$B$4:$AD$1048576,MATCH(FF$4,'Price Data'!$B$2:$AE$2,0),FALSE)</f>
        <v>0</v>
      </c>
      <c r="FC202" s="5">
        <f t="shared" si="279"/>
        <v>0</v>
      </c>
      <c r="FD202" s="79"/>
      <c r="FE202" s="212" t="str">
        <f>IF(FC202&gt;0,(FC202+SUM(FD$11:FD202))/FB$6-1,"N/A")</f>
        <v>N/A</v>
      </c>
      <c r="FF202" s="344">
        <f>IF(VLOOKUP(FF$4,Transactions!$C$26:$M$34,7,FALSE)&gt;FA202,0,IF(IFERROR(VLOOKUP(FF$4,Transactions!$C$45:$N239,8,FALSE),0)&gt;FA202,VLOOKUP(FF$4,Transactions!$C$26:$M$34,5,FALSE),VLOOKUP(FF$4,Transactions!$C$26:$M$34,5,FALSE)-IFERROR(VLOOKUP(FF$4,Transactions!$C$45:$N$47,5,FALSE),0)))</f>
        <v>0</v>
      </c>
      <c r="FH202" s="315">
        <f t="shared" si="251"/>
        <v>0</v>
      </c>
      <c r="FI202" s="88">
        <f>VLOOKUP(FH202,'Price Data'!$B$4:$AD$1048576,MATCH(FM$4,'Price Data'!$B$2:$AE$2,0),FALSE)</f>
        <v>0</v>
      </c>
      <c r="FJ202" s="5">
        <f t="shared" si="280"/>
        <v>0</v>
      </c>
      <c r="FK202" s="79"/>
      <c r="FL202" s="212" t="str">
        <f>IF(FJ202&gt;0,(FJ202+SUM(FK$11:FK202))/FI$6-1,"N/A")</f>
        <v>N/A</v>
      </c>
      <c r="FM202" s="344">
        <f>IF(VLOOKUP(FM$4,Transactions!$C$26:$M$34,7,FALSE)&gt;FH202,0,IF(IFERROR(VLOOKUP(FM$4,Transactions!$C$45:$N239,8,FALSE),0)&gt;FH202,VLOOKUP(FM$4,Transactions!$C$26:$M$34,5,FALSE),VLOOKUP(FM$4,Transactions!$C$26:$M$34,5,FALSE)-IFERROR(VLOOKUP(FM$4,Transactions!$C$45:$N$47,5,FALSE),0)))</f>
        <v>0</v>
      </c>
      <c r="FO202" s="315">
        <f t="shared" si="252"/>
        <v>0</v>
      </c>
      <c r="FP202" s="88">
        <f>VLOOKUP(FO202,'Price Data'!$B$4:$AD$1048576,MATCH(FT$4,'Price Data'!$B$2:$AE$2,0),FALSE)</f>
        <v>0</v>
      </c>
      <c r="FQ202" s="5">
        <f t="shared" si="281"/>
        <v>0</v>
      </c>
      <c r="FR202" s="79"/>
      <c r="FS202" s="212" t="str">
        <f>IF(FQ202&gt;0,(FQ202+SUM(FR$11:FR202))/FP$6-1,"N/A")</f>
        <v>N/A</v>
      </c>
      <c r="FT202" s="344">
        <f>IF(VLOOKUP(FT$4,Transactions!$C$26:$M$34,7,FALSE)&gt;FO202,0,IF(IFERROR(VLOOKUP(FT$4,Transactions!$C$45:$N239,8,FALSE),0)&gt;FO202,VLOOKUP(FT$4,Transactions!$C$26:$M$34,5,FALSE),VLOOKUP(FT$4,Transactions!$C$26:$M$34,5,FALSE)-IFERROR(VLOOKUP(FT$4,Transactions!$C$45:$N$47,5,FALSE),0)))</f>
        <v>0</v>
      </c>
      <c r="FV202" s="315">
        <f t="shared" si="253"/>
        <v>0</v>
      </c>
      <c r="FW202" s="88">
        <f>VLOOKUP(FV202,'Price Data'!$B$4:$AD$1048576,MATCH(GA$4,'Price Data'!$B$2:$AE$2,0),FALSE)</f>
        <v>0</v>
      </c>
      <c r="FX202" s="5">
        <f t="shared" si="282"/>
        <v>0</v>
      </c>
      <c r="FY202" s="79"/>
      <c r="FZ202" s="212" t="str">
        <f>IF(FX202&gt;0,(FX202+SUM(FY$11:FY202))/FW$6-1,"N/A")</f>
        <v>N/A</v>
      </c>
      <c r="GA202" s="344">
        <f>IF(VLOOKUP(GA$4,Transactions!$C$26:$M$34,7,FALSE)&gt;FV202,0,IF(IFERROR(VLOOKUP(GA$4,Transactions!$C$45:$N239,8,FALSE),0)&gt;FV202,VLOOKUP(GA$4,Transactions!$C$26:$M$34,5,FALSE),VLOOKUP(GA$4,Transactions!$C$26:$M$34,5,FALSE)-IFERROR(VLOOKUP(GA$4,Transactions!$C$45:$N$47,5,FALSE),0)))</f>
        <v>0</v>
      </c>
      <c r="GD202" s="315">
        <f t="shared" si="254"/>
        <v>0</v>
      </c>
      <c r="GE202" s="88">
        <f>VLOOKUP(GD202,'Price Data'!$B$4:$AD$1048576,MATCH(GI$4,'Price Data'!$B$2:$AE$2,0),FALSE)</f>
        <v>0</v>
      </c>
      <c r="GF202" s="5">
        <f t="shared" si="283"/>
        <v>0</v>
      </c>
      <c r="GH202" s="212" t="str">
        <f>IF(GF202&gt;0,(GF202+SUM(GG$11:GG202))/GE$6-1,"N/A")</f>
        <v>N/A</v>
      </c>
      <c r="GI202" s="374">
        <v>0.5</v>
      </c>
      <c r="GK202" s="315">
        <f t="shared" si="255"/>
        <v>0</v>
      </c>
      <c r="GL202" s="88">
        <f>VLOOKUP(GK202,'Price Data'!$B$4:$AD$1048576,MATCH(GP$4,'Price Data'!$B$2:$AE$2,0),FALSE)</f>
        <v>0</v>
      </c>
      <c r="GM202" s="5">
        <f t="shared" ref="GM202:GM261" si="286">IF(GK202&gt;=GL$5,GL202,0)</f>
        <v>0</v>
      </c>
      <c r="GN202" s="79"/>
      <c r="GO202" s="212" t="str">
        <f>IF(GM202&gt;0,(GM202+SUM(GN$11:GN202))/GL$6-1,"N/A")</f>
        <v>N/A</v>
      </c>
      <c r="GP202" s="374">
        <v>0.2</v>
      </c>
      <c r="GR202" s="315">
        <f t="shared" si="256"/>
        <v>0</v>
      </c>
      <c r="GS202" s="88">
        <f>VLOOKUP(GR202,'Price Data'!$B$4:$AD$1048576,MATCH(GW$4,'Price Data'!$B$2:$AE$2,0),FALSE)</f>
        <v>0</v>
      </c>
      <c r="GT202" s="5">
        <f t="shared" si="284"/>
        <v>0</v>
      </c>
      <c r="GV202" s="212" t="str">
        <f>IF(GT202&gt;0,(GT202+SUM(GU$11:GU202))/GS$6-1,"N/A")</f>
        <v>N/A</v>
      </c>
      <c r="GW202" s="374">
        <v>0.3</v>
      </c>
    </row>
    <row r="203" spans="1:205" x14ac:dyDescent="0.25">
      <c r="A203">
        <v>193</v>
      </c>
      <c r="B203" s="315">
        <f>'Price Data'!B197</f>
        <v>0</v>
      </c>
      <c r="C203" s="200">
        <f t="shared" si="257"/>
        <v>0</v>
      </c>
      <c r="D203" s="200">
        <f t="shared" ref="D203:D262" si="287">SUM(S203*U203,Z203*AB203,AG203*AI203,AN203*AP203,AU203*AW203,BB203*BD203,BI203*BK203,BP203*BR203,BW203*BY203,CD203*CF203,CK203*CM203,CR203*CT203,CY203*DA203,DF203*DH203,DM203*DO203,DT203*DV203,EA203*EC203)</f>
        <v>0</v>
      </c>
      <c r="E203" s="200">
        <f t="shared" si="258"/>
        <v>0</v>
      </c>
      <c r="F203" s="200">
        <f t="shared" ref="F203:F262" si="288">SUM(EI203*EK203,EP203*ER203,EW203*EY203,FD203*FF203,FK203*FM203,FR203*FT203,FY203*GA203)</f>
        <v>0</v>
      </c>
      <c r="I203" s="315">
        <f t="shared" ref="I203:I262" si="289">$B203</f>
        <v>0</v>
      </c>
      <c r="J203" s="88">
        <f>VLOOKUP(I203,'Price Data'!$B$4:$AD$1048576,MATCH(N$4,'Price Data'!$B$2:$AE$2,0),FALSE)</f>
        <v>0</v>
      </c>
      <c r="K203" s="5">
        <f t="shared" si="285"/>
        <v>0</v>
      </c>
      <c r="M203" s="212" t="str">
        <f>IF(K203&gt;0,(K203+SUM(L$11:L203))/J$6-1,"N/A")</f>
        <v>N/A</v>
      </c>
      <c r="N203" s="344">
        <f>IF(VLOOKUP(N$4,Transactions!$C$5:$M$23,7,FALSE)&gt;I203,0,IF(IFERROR(VLOOKUP(N$4,Transactions!$C$39:$N$42,8,FALSE),0)&gt;I203,VLOOKUP(N$4,Transactions!$C$5:$M$23,5,FALSE),VLOOKUP(N$4,Transactions!$C$5:$M$23,5,FALSE)-IFERROR(VLOOKUP(N$4,Transactions!$C$39:$N$42,5,FALSE),0)))</f>
        <v>0</v>
      </c>
      <c r="P203" s="315">
        <f t="shared" ref="P203:P262" si="290">$B203</f>
        <v>0</v>
      </c>
      <c r="Q203" s="88">
        <f>VLOOKUP(P203,'Price Data'!$B$4:$AD$1048576,MATCH(U$4,'Price Data'!$B$2:$AE$2,0),FALSE)</f>
        <v>0</v>
      </c>
      <c r="R203" s="5">
        <f t="shared" si="259"/>
        <v>0</v>
      </c>
      <c r="T203" s="212" t="str">
        <f>IF(R203&gt;0,(R203+SUM(S$11:S203))/Q$6-1,"N/A")</f>
        <v>N/A</v>
      </c>
      <c r="U203" s="344">
        <f>IF(VLOOKUP(U$4,Transactions!$C$5:$M$23,7,FALSE)&gt;P203,0,IF(IFERROR(VLOOKUP(U$4,Transactions!$C$39:$N$42,8,FALSE),0)&gt;P203,VLOOKUP(U$4,Transactions!$C$5:$M$23,5,FALSE),VLOOKUP(U$4,Transactions!$C$5:$M$23,5,FALSE)-IFERROR(VLOOKUP(U$4,Transactions!$C$39:$N$42,5,FALSE),0)))</f>
        <v>0</v>
      </c>
      <c r="W203" s="315">
        <f t="shared" ref="W203:W262" si="291">$B203</f>
        <v>0</v>
      </c>
      <c r="X203" s="88">
        <f>VLOOKUP(W203,'Price Data'!$B$4:$AD$1048576,MATCH(AB$4,'Price Data'!$B$2:$AE$2,0),FALSE)</f>
        <v>0</v>
      </c>
      <c r="Y203" s="5">
        <f t="shared" si="260"/>
        <v>0</v>
      </c>
      <c r="Z203" s="79"/>
      <c r="AA203" s="212" t="str">
        <f>IF(Y203&gt;0,(Y203+SUM(Z$11:Z203))/X$6-1,"N/A")</f>
        <v>N/A</v>
      </c>
      <c r="AB203" s="344">
        <f>IF(VLOOKUP(AB$4,Transactions!$C$5:$M$23,7,FALSE)&gt;W203,0,IF(IFERROR(VLOOKUP(AB$4,Transactions!$C$39:$N$42,8,FALSE),0)&gt;W203,VLOOKUP(AB$4,Transactions!$C$5:$M$23,5,FALSE),VLOOKUP(AB$4,Transactions!$C$5:$M$23,5,FALSE)-IFERROR(VLOOKUP(AB$4,Transactions!$C$39:$N$42,5,FALSE),0)))</f>
        <v>0</v>
      </c>
      <c r="AD203" s="315">
        <f t="shared" ref="AD203:AD262" si="292">$B203</f>
        <v>0</v>
      </c>
      <c r="AE203" s="88">
        <f>VLOOKUP(AD203,'Price Data'!$B$4:$AD$1048576,MATCH(AI$4,'Price Data'!$B$2:$AE$2,0),FALSE)</f>
        <v>0</v>
      </c>
      <c r="AF203" s="5">
        <f t="shared" si="261"/>
        <v>0</v>
      </c>
      <c r="AG203" s="79"/>
      <c r="AH203" s="212" t="str">
        <f>IF(AF203&gt;0,(AF203+SUM(AG$11:AG203))/AE$6-1,"N/A")</f>
        <v>N/A</v>
      </c>
      <c r="AI203" s="344">
        <f>IF(VLOOKUP(AI$4,Transactions!$C$5:$M$23,7,FALSE)&gt;AD203,0,IF(IFERROR(VLOOKUP(AI$4,Transactions!$C$39:$N$42,8,FALSE),0)&gt;AD203,VLOOKUP(AI$4,Transactions!$C$5:$M$23,5,FALSE),VLOOKUP(AI$4,Transactions!$C$5:$M$23,5,FALSE)-IFERROR(VLOOKUP(AI$4,Transactions!$C$39:$N$42,5,FALSE),0)))</f>
        <v>0</v>
      </c>
      <c r="AK203" s="315">
        <f t="shared" ref="AK203:AK262" si="293">$B203</f>
        <v>0</v>
      </c>
      <c r="AL203" s="88">
        <f>VLOOKUP(AK203,'Price Data'!$B$4:$AD$1048576,MATCH(AP$4,'Price Data'!$B$2:$AE$2,0),FALSE)</f>
        <v>0</v>
      </c>
      <c r="AM203" s="5">
        <f t="shared" si="262"/>
        <v>0</v>
      </c>
      <c r="AN203" s="79"/>
      <c r="AO203" s="212" t="str">
        <f>IF(AM203&gt;0,(AM203+SUM(AN$11:AN203))/AL$6-1,"N/A")</f>
        <v>N/A</v>
      </c>
      <c r="AP203" s="344">
        <f>IF(VLOOKUP(AP$4,Transactions!$C$5:$M$23,7,FALSE)&gt;AK203,0,IF(IFERROR(VLOOKUP(AP$4,Transactions!$C$39:$N$42,8,FALSE),0)&gt;AK203,VLOOKUP(AP$4,Transactions!$C$5:$M$23,5,FALSE),VLOOKUP(AP$4,Transactions!$C$5:$M$23,5,FALSE)-IFERROR(VLOOKUP(AP$4,Transactions!$C$39:$N$42,5,FALSE),0)))</f>
        <v>0</v>
      </c>
      <c r="AR203" s="315">
        <f t="shared" ref="AR203:AR262" si="294">$B203</f>
        <v>0</v>
      </c>
      <c r="AS203" s="88">
        <f>VLOOKUP(AR203,'Price Data'!$B$4:$AD$1048576,MATCH(AW$4,'Price Data'!$B$2:$AE$2,0),FALSE)</f>
        <v>0</v>
      </c>
      <c r="AT203" s="5">
        <f t="shared" si="263"/>
        <v>0</v>
      </c>
      <c r="AU203" s="79"/>
      <c r="AV203" s="212" t="str">
        <f>IF(AT203&gt;0,(AT203+SUM(AU$11:AU203))/AS$6-1,"N/A")</f>
        <v>N/A</v>
      </c>
      <c r="AW203" s="344">
        <f>IF(VLOOKUP(AW$4,Transactions!$C$5:$M$23,7,FALSE)&gt;AR203,0,IF(IFERROR(VLOOKUP(AW$4,Transactions!$C$39:$N$42,8,FALSE),0)&gt;AR203,VLOOKUP(AW$4,Transactions!$C$5:$M$23,5,FALSE),VLOOKUP(AW$4,Transactions!$C$5:$M$23,5,FALSE)-IFERROR(VLOOKUP(AW$4,Transactions!$C$39:$N$42,5,FALSE),0)))</f>
        <v>0</v>
      </c>
      <c r="AY203" s="315">
        <f t="shared" ref="AY203:AY262" si="295">$B203</f>
        <v>0</v>
      </c>
      <c r="AZ203" s="88">
        <f>VLOOKUP(AY203,'Price Data'!$B$4:$AD$1048576,MATCH(BD$4,'Price Data'!$B$2:$AE$2,0),FALSE)</f>
        <v>0</v>
      </c>
      <c r="BA203" s="5">
        <f t="shared" si="264"/>
        <v>0</v>
      </c>
      <c r="BB203" s="79"/>
      <c r="BC203" s="212" t="str">
        <f>IF(BA203&gt;0,(BA203+SUM(BB$11:BB203))/AZ$6-1,"N/A")</f>
        <v>N/A</v>
      </c>
      <c r="BD203" s="344">
        <f>IF(VLOOKUP(BD$4,Transactions!$C$5:$M$23,7,FALSE)&gt;AY203,0,IF(IFERROR(VLOOKUP(BD$4,Transactions!$C$39:$N$42,8,FALSE),0)&gt;AY203,VLOOKUP(BD$4,Transactions!$C$5:$M$23,5,FALSE),VLOOKUP(BD$4,Transactions!$C$5:$M$23,5,FALSE)-IFERROR(VLOOKUP(BD$4,Transactions!$C$39:$N$42,5,FALSE),0)))</f>
        <v>0</v>
      </c>
      <c r="BF203" s="315">
        <f t="shared" ref="BF203:BF262" si="296">$B203</f>
        <v>0</v>
      </c>
      <c r="BG203" s="88">
        <f>VLOOKUP(BF203,'Price Data'!$B$4:$AD$1048576,MATCH(BK$4,'Price Data'!$B$2:$AE$2,0),FALSE)</f>
        <v>0</v>
      </c>
      <c r="BH203" s="5">
        <f t="shared" si="265"/>
        <v>0</v>
      </c>
      <c r="BI203" s="79"/>
      <c r="BJ203" s="212" t="str">
        <f>IF(BH203&gt;0,(BH203+SUM(BI$11:BI203))/BG$6-1,"N/A")</f>
        <v>N/A</v>
      </c>
      <c r="BK203" s="344">
        <f>IF(VLOOKUP(BK$4,Transactions!$C$5:$M$23,7,FALSE)&gt;BF203,0,IF(IFERROR(VLOOKUP(BK$4,Transactions!$C$39:$N$42,8,FALSE),0)&gt;BF203,VLOOKUP(BK$4,Transactions!$C$5:$M$23,5,FALSE),VLOOKUP(BK$4,Transactions!$C$5:$M$23,5,FALSE)-IFERROR(VLOOKUP(BK$4,Transactions!$C$39:$N$42,5,FALSE),0)))</f>
        <v>0</v>
      </c>
      <c r="BM203" s="315">
        <f t="shared" ref="BM203:BM262" si="297">$B203</f>
        <v>0</v>
      </c>
      <c r="BN203" s="88">
        <f>VLOOKUP(BM203,'Price Data'!$B$4:$AD$1048576,MATCH(BR$4,'Price Data'!$B$2:$AE$2,0),FALSE)</f>
        <v>0</v>
      </c>
      <c r="BO203" s="5">
        <f t="shared" si="266"/>
        <v>0</v>
      </c>
      <c r="BP203" s="79"/>
      <c r="BQ203" s="212" t="str">
        <f>IF(BO203&gt;0,(BO203+SUM(BP$11:BP203))/BN$6-1,"N/A")</f>
        <v>N/A</v>
      </c>
      <c r="BR203" s="344">
        <f>IF(VLOOKUP(BR$4,Transactions!$C$5:$M$23,7,FALSE)&gt;BM203,0,IF(IFERROR(VLOOKUP(BR$4,Transactions!$C$39:$N$42,8,FALSE),0)&gt;BM203,VLOOKUP(BR$4,Transactions!$C$5:$M$23,5,FALSE),VLOOKUP(BR$4,Transactions!$C$5:$M$23,5,FALSE)-IFERROR(VLOOKUP(BR$4,Transactions!$C$39:$N$42,5,FALSE),0)))</f>
        <v>0</v>
      </c>
      <c r="BT203" s="315">
        <f t="shared" ref="BT203:BT262" si="298">$B203</f>
        <v>0</v>
      </c>
      <c r="BU203" s="88">
        <f>VLOOKUP(BT203,'Price Data'!$B$4:$AD$1048576,MATCH(BY$4,'Price Data'!$B$2:$AE$2,0),FALSE)</f>
        <v>0</v>
      </c>
      <c r="BV203" s="5">
        <f t="shared" si="267"/>
        <v>0</v>
      </c>
      <c r="BW203" s="79"/>
      <c r="BX203" s="212" t="str">
        <f>IF(BV203&gt;0,(BV203+SUM(BW$11:BW203))/BU$6-1,"N/A")</f>
        <v>N/A</v>
      </c>
      <c r="BY203" s="344">
        <f>IF(VLOOKUP(BY$4,Transactions!$C$5:$M$23,7,FALSE)&gt;BT203,0,IF(IFERROR(VLOOKUP(BY$4,Transactions!$C$39:$N$42,8,FALSE),0)&gt;BT203,VLOOKUP(BY$4,Transactions!$C$5:$M$23,5,FALSE),VLOOKUP(BY$4,Transactions!$C$5:$M$23,5,FALSE)-IFERROR(VLOOKUP(BY$4,Transactions!$C$39:$N$42,5,FALSE),0)))</f>
        <v>0</v>
      </c>
      <c r="CA203" s="315">
        <f t="shared" ref="CA203:CA262" si="299">$B203</f>
        <v>0</v>
      </c>
      <c r="CB203" s="88">
        <f>VLOOKUP(CA203,'Price Data'!$B$4:$AD$1048576,MATCH(CF$4,'Price Data'!$B$2:$AE$2,0),FALSE)</f>
        <v>0</v>
      </c>
      <c r="CC203" s="5">
        <f t="shared" si="268"/>
        <v>0</v>
      </c>
      <c r="CD203" s="79"/>
      <c r="CE203" s="212" t="str">
        <f>IF(CC203&gt;0,(CC203+SUM(CD$11:CD203))/CB$6-1,"N/A")</f>
        <v>N/A</v>
      </c>
      <c r="CF203" s="344">
        <f>IF(VLOOKUP(CF$4,Transactions!$C$5:$M$23,7,FALSE)&gt;CA203,0,IF(IFERROR(VLOOKUP(CF$4,Transactions!$C$39:$N$42,8,FALSE),0)&gt;CA203,VLOOKUP(CF$4,Transactions!$C$5:$M$23,5,FALSE),VLOOKUP(CF$4,Transactions!$C$5:$M$23,5,FALSE)-IFERROR(VLOOKUP(CF$4,Transactions!$C$39:$N$42,5,FALSE),0)))</f>
        <v>0</v>
      </c>
      <c r="CH203" s="315">
        <f t="shared" ref="CH203:CH262" si="300">$B203</f>
        <v>0</v>
      </c>
      <c r="CI203" s="88">
        <f>VLOOKUP(CH203,'Price Data'!$B$4:$AD$1048576,MATCH(CM$4,'Price Data'!$B$2:$AE$2,0),FALSE)</f>
        <v>0</v>
      </c>
      <c r="CJ203" s="5">
        <f t="shared" si="269"/>
        <v>0</v>
      </c>
      <c r="CK203" s="79"/>
      <c r="CL203" s="212" t="str">
        <f>IF(CJ203&gt;0,(CJ203+SUM(CK$11:CK203))/CI$6-1,"N/A")</f>
        <v>N/A</v>
      </c>
      <c r="CM203" s="344">
        <f>IF(VLOOKUP(CM$4,Transactions!$C$5:$M$23,7,FALSE)&gt;CH203,0,IF(IFERROR(VLOOKUP(CM$4,Transactions!$C$39:$N$42,8,FALSE),0)&gt;CH203,VLOOKUP(CM$4,Transactions!$C$5:$M$23,5,FALSE),VLOOKUP(CM$4,Transactions!$C$5:$M$23,5,FALSE)-IFERROR(VLOOKUP(CM$4,Transactions!$C$39:$N$42,5,FALSE),0)))</f>
        <v>0</v>
      </c>
      <c r="CO203" s="315">
        <f t="shared" ref="CO203:CO262" si="301">$B203</f>
        <v>0</v>
      </c>
      <c r="CP203" s="88">
        <f>VLOOKUP(CO203,'Price Data'!$B$4:$AD$1048576,MATCH(CT$4,'Price Data'!$B$2:$AE$2,0),FALSE)</f>
        <v>0</v>
      </c>
      <c r="CQ203" s="5">
        <f t="shared" si="270"/>
        <v>0</v>
      </c>
      <c r="CR203" s="79"/>
      <c r="CS203" s="212" t="str">
        <f>IF(CQ203&gt;0,(CQ203+SUM(CR$11:CR203))/CP$6-1,"N/A")</f>
        <v>N/A</v>
      </c>
      <c r="CT203" s="344">
        <f>IF(VLOOKUP(CT$4,Transactions!$C$5:$M$23,7,FALSE)&gt;CO203,0,IF(IFERROR(VLOOKUP(CT$4,Transactions!$C$39:$N$42,8,FALSE),0)&gt;CO203,VLOOKUP(CT$4,Transactions!$C$5:$M$23,5,FALSE),VLOOKUP(CT$4,Transactions!$C$5:$M$23,5,FALSE)-IFERROR(VLOOKUP(CT$4,Transactions!$C$39:$N$42,5,FALSE),0)))</f>
        <v>0</v>
      </c>
      <c r="CV203" s="315">
        <f t="shared" ref="CV203:CV262" si="302">$B203</f>
        <v>0</v>
      </c>
      <c r="CW203" s="88">
        <f>VLOOKUP(CV203,'Price Data'!$B$4:$AD$1048576,MATCH(DA$4,'Price Data'!$B$2:$AE$2,0),FALSE)</f>
        <v>0</v>
      </c>
      <c r="CX203" s="5">
        <f t="shared" si="271"/>
        <v>0</v>
      </c>
      <c r="CY203" s="79"/>
      <c r="CZ203" s="212" t="str">
        <f>IF(CX203&gt;0,(CX203+SUM(CY$11:CY203))/CW$6-1,"N/A")</f>
        <v>N/A</v>
      </c>
      <c r="DA203" s="344">
        <f>IF(VLOOKUP(DA$4,Transactions!$C$5:$M$23,7,FALSE)&gt;CV203,0,IF(IFERROR(VLOOKUP(DA$4,Transactions!$C$39:$N$42,8,FALSE),0)&gt;CV203,VLOOKUP(DA$4,Transactions!$C$5:$M$23,5,FALSE),VLOOKUP(DA$4,Transactions!$C$5:$M$23,5,FALSE)-IFERROR(VLOOKUP(DA$4,Transactions!$C$39:$N$42,5,FALSE),0)))</f>
        <v>0</v>
      </c>
      <c r="DC203" s="315">
        <f t="shared" ref="DC203:DC262" si="303">$B203</f>
        <v>0</v>
      </c>
      <c r="DD203" s="88">
        <f>VLOOKUP(DC203,'Price Data'!$B$4:$AD$1048576,MATCH(DH$4,'Price Data'!$B$2:$AE$2,0),FALSE)</f>
        <v>0</v>
      </c>
      <c r="DE203" s="5">
        <f t="shared" si="272"/>
        <v>0</v>
      </c>
      <c r="DF203" s="79"/>
      <c r="DG203" s="212" t="str">
        <f>IF(DE203&gt;0,(DE203+SUM(DF$11:DF203))/DD$6-1,"N/A")</f>
        <v>N/A</v>
      </c>
      <c r="DH203" s="344">
        <f>IF(VLOOKUP(DH$4,Transactions!$C$5:$M$23,7,FALSE)&gt;DC203,0,IF(IFERROR(VLOOKUP(DH$4,Transactions!$C$39:$N$42,8,FALSE),0)&gt;DC203,VLOOKUP(DH$4,Transactions!$C$5:$M$23,5,FALSE),VLOOKUP(DH$4,Transactions!$C$5:$M$23,5,FALSE)-IFERROR(VLOOKUP(DH$4,Transactions!$C$39:$N$42,5,FALSE),0)))</f>
        <v>0</v>
      </c>
      <c r="DJ203" s="315">
        <f t="shared" ref="DJ203:DJ262" si="304">$B203</f>
        <v>0</v>
      </c>
      <c r="DK203" s="88">
        <f>VLOOKUP(DJ203,'Price Data'!$B$4:$AD$1048576,MATCH(DO$4,'Price Data'!$B$2:$AE$2,0),FALSE)</f>
        <v>0</v>
      </c>
      <c r="DL203" s="5">
        <f t="shared" si="273"/>
        <v>0</v>
      </c>
      <c r="DN203" s="212" t="str">
        <f>IF(DL203&gt;0,(DL203+SUM(DM$11:DM203))/DK$6-1,"N/A")</f>
        <v>N/A</v>
      </c>
      <c r="DO203" s="344">
        <f>IF(VLOOKUP(DO$4,Transactions!$C$5:$M$23,7,FALSE)&gt;DJ203,0,IF(IFERROR(VLOOKUP(DO$4,Transactions!$C$39:$N$42,8,FALSE),0)&gt;DJ203,VLOOKUP(DO$4,Transactions!$C$5:$M$23,5,FALSE),VLOOKUP(DO$4,Transactions!$C$5:$M$23,5,FALSE)-IFERROR(VLOOKUP(DO$4,Transactions!$C$39:$N$42,5,FALSE),0)))</f>
        <v>0</v>
      </c>
      <c r="DQ203" s="315">
        <f t="shared" ref="DQ203:DQ262" si="305">$B203</f>
        <v>0</v>
      </c>
      <c r="DR203" s="88">
        <f>VLOOKUP(DQ203,'Price Data'!$B$4:$AD$1048576,MATCH(DV$4,'Price Data'!$B$2:$AE$2,0),FALSE)</f>
        <v>0</v>
      </c>
      <c r="DS203" s="5">
        <f t="shared" si="274"/>
        <v>0</v>
      </c>
      <c r="DT203" s="79"/>
      <c r="DU203" s="212" t="str">
        <f>IF(DS203&gt;0,(DS203+SUM(DT$11:DT203))/DR$6-1,"N/A")</f>
        <v>N/A</v>
      </c>
      <c r="DV203" s="344">
        <f>IF(VLOOKUP(DV$4,Transactions!$C$5:$M$23,7,FALSE)&gt;DQ203,0,IF(IFERROR(VLOOKUP(DV$4,Transactions!$C$39:$N$42,8,FALSE),0)&gt;DQ203,VLOOKUP(DV$4,Transactions!$C$5:$M$23,5,FALSE),VLOOKUP(DV$4,Transactions!$C$5:$M$23,5,FALSE)-IFERROR(VLOOKUP(DV$4,Transactions!$C$39:$N$42,5,FALSE),0)))</f>
        <v>0</v>
      </c>
      <c r="DX203" s="315">
        <f t="shared" ref="DX203:DX262" si="306">$B203</f>
        <v>0</v>
      </c>
      <c r="DY203" s="88">
        <f>VLOOKUP(DX203,'Price Data'!$B$4:$AD$1048576,MATCH(EC$4,'Price Data'!$B$2:$AE$2,0),FALSE)</f>
        <v>0</v>
      </c>
      <c r="DZ203" s="5">
        <f t="shared" si="275"/>
        <v>0</v>
      </c>
      <c r="EA203" s="79"/>
      <c r="EB203" s="212" t="str">
        <f>IF(DZ203&gt;0,(DZ203+SUM(EA$11:EA203))/DY$6-1,"N/A")</f>
        <v>N/A</v>
      </c>
      <c r="EC203" s="344">
        <f>IF(VLOOKUP(EC$4,Transactions!$C$5:$M$23,7,FALSE)&gt;DX203,0,IF(IFERROR(VLOOKUP(EC$4,Transactions!$C$39:$N$42,8,FALSE),0)&gt;DX203,VLOOKUP(EC$4,Transactions!$C$5:$M$23,5,FALSE),VLOOKUP(EC$4,Transactions!$C$5:$M$23,5,FALSE)-IFERROR(VLOOKUP(EC$4,Transactions!$C$39:$N$42,5,FALSE),0)))</f>
        <v>0</v>
      </c>
      <c r="EF203" s="315">
        <f t="shared" ref="EF203:EF262" si="307">$B203</f>
        <v>0</v>
      </c>
      <c r="EG203" s="88">
        <f>VLOOKUP(EF203,'Price Data'!$B$4:$AD$1048576,MATCH(EK$4,'Price Data'!$B$2:$AE$2,0),FALSE)</f>
        <v>0</v>
      </c>
      <c r="EH203" s="5">
        <f t="shared" si="276"/>
        <v>0</v>
      </c>
      <c r="EI203" s="79"/>
      <c r="EJ203" s="212" t="str">
        <f>IF(EH203&gt;0,(EH203+SUM(EI$11:EI203))/EG$6-1,"N/A")</f>
        <v>N/A</v>
      </c>
      <c r="EK203" s="344">
        <f>IF(VLOOKUP(EK$4,Transactions!$C$26:$M$34,7,FALSE)&gt;EF203,0,IF(IFERROR(VLOOKUP(EK$4,Transactions!$C$45:$N240,8,FALSE),0)&gt;EF203,VLOOKUP(EK$4,Transactions!$C$26:$M$34,5,FALSE),VLOOKUP(EK$4,Transactions!$C$26:$M$34,5,FALSE)-IFERROR(VLOOKUP(EK$4,Transactions!$C$45:$N$47,5,FALSE),0)))</f>
        <v>0</v>
      </c>
      <c r="EM203" s="315">
        <f t="shared" ref="EM203:EM262" si="308">$B203</f>
        <v>0</v>
      </c>
      <c r="EN203" s="88">
        <f>VLOOKUP(EM203,'Price Data'!$B$4:$AD$1048576,MATCH(ER$4,'Price Data'!$B$2:$AE$2,0),FALSE)</f>
        <v>0</v>
      </c>
      <c r="EO203" s="5">
        <f t="shared" si="277"/>
        <v>0</v>
      </c>
      <c r="EP203" s="79"/>
      <c r="EQ203" s="212" t="str">
        <f>IF(EO203&gt;0,(EO203+SUM(EP$11:EP203))/EN$6-1,"N/A")</f>
        <v>N/A</v>
      </c>
      <c r="ER203" s="344">
        <f>IF(VLOOKUP(ER$4,Transactions!$C$26:$M$34,7,FALSE)&gt;EM203,0,IF(IFERROR(VLOOKUP(ER$4,Transactions!$C$45:$N240,8,FALSE),0)&gt;EM203,VLOOKUP(ER$4,Transactions!$C$26:$M$34,5,FALSE),VLOOKUP(ER$4,Transactions!$C$26:$M$34,5,FALSE)-IFERROR(VLOOKUP(ER$4,Transactions!$C$45:$N$47,5,FALSE),0)))</f>
        <v>0</v>
      </c>
      <c r="ET203" s="315">
        <f t="shared" ref="ET203:ET262" si="309">$B203</f>
        <v>0</v>
      </c>
      <c r="EU203" s="88">
        <f>VLOOKUP(ET203,'Price Data'!$B$4:$AD$1048576,MATCH(EY$4,'Price Data'!$B$2:$AE$2,0),FALSE)</f>
        <v>0</v>
      </c>
      <c r="EV203" s="5">
        <f t="shared" si="278"/>
        <v>0</v>
      </c>
      <c r="EW203" s="79"/>
      <c r="EX203" s="212" t="str">
        <f>IF(EV203&gt;0,(EV203+SUM(EW$11:EW203))/EU$6-1,"N/A")</f>
        <v>N/A</v>
      </c>
      <c r="EY203" s="344">
        <f>IF(VLOOKUP(EY$4,Transactions!$C$26:$M$34,7,FALSE)&gt;ET203,0,IF(IFERROR(VLOOKUP(EY$4,Transactions!$C$45:$N240,8,FALSE),0)&gt;ET203,VLOOKUP(EY$4,Transactions!$C$26:$M$34,5,FALSE),VLOOKUP(EY$4,Transactions!$C$26:$M$34,5,FALSE)-IFERROR(VLOOKUP(EY$4,Transactions!$C$45:$N$47,5,FALSE),0)))</f>
        <v>0</v>
      </c>
      <c r="FA203" s="315">
        <f t="shared" ref="FA203:FA262" si="310">$B203</f>
        <v>0</v>
      </c>
      <c r="FB203" s="88">
        <f>VLOOKUP(FA203,'Price Data'!$B$4:$AD$1048576,MATCH(FF$4,'Price Data'!$B$2:$AE$2,0),FALSE)</f>
        <v>0</v>
      </c>
      <c r="FC203" s="5">
        <f t="shared" si="279"/>
        <v>0</v>
      </c>
      <c r="FD203" s="79"/>
      <c r="FE203" s="212" t="str">
        <f>IF(FC203&gt;0,(FC203+SUM(FD$11:FD203))/FB$6-1,"N/A")</f>
        <v>N/A</v>
      </c>
      <c r="FF203" s="344">
        <f>IF(VLOOKUP(FF$4,Transactions!$C$26:$M$34,7,FALSE)&gt;FA203,0,IF(IFERROR(VLOOKUP(FF$4,Transactions!$C$45:$N240,8,FALSE),0)&gt;FA203,VLOOKUP(FF$4,Transactions!$C$26:$M$34,5,FALSE),VLOOKUP(FF$4,Transactions!$C$26:$M$34,5,FALSE)-IFERROR(VLOOKUP(FF$4,Transactions!$C$45:$N$47,5,FALSE),0)))</f>
        <v>0</v>
      </c>
      <c r="FH203" s="315">
        <f t="shared" ref="FH203:FH262" si="311">$B203</f>
        <v>0</v>
      </c>
      <c r="FI203" s="88">
        <f>VLOOKUP(FH203,'Price Data'!$B$4:$AD$1048576,MATCH(FM$4,'Price Data'!$B$2:$AE$2,0),FALSE)</f>
        <v>0</v>
      </c>
      <c r="FJ203" s="5">
        <f t="shared" si="280"/>
        <v>0</v>
      </c>
      <c r="FK203" s="79"/>
      <c r="FL203" s="212" t="str">
        <f>IF(FJ203&gt;0,(FJ203+SUM(FK$11:FK203))/FI$6-1,"N/A")</f>
        <v>N/A</v>
      </c>
      <c r="FM203" s="344">
        <f>IF(VLOOKUP(FM$4,Transactions!$C$26:$M$34,7,FALSE)&gt;FH203,0,IF(IFERROR(VLOOKUP(FM$4,Transactions!$C$45:$N240,8,FALSE),0)&gt;FH203,VLOOKUP(FM$4,Transactions!$C$26:$M$34,5,FALSE),VLOOKUP(FM$4,Transactions!$C$26:$M$34,5,FALSE)-IFERROR(VLOOKUP(FM$4,Transactions!$C$45:$N$47,5,FALSE),0)))</f>
        <v>0</v>
      </c>
      <c r="FO203" s="315">
        <f t="shared" ref="FO203:FO262" si="312">$B203</f>
        <v>0</v>
      </c>
      <c r="FP203" s="88">
        <f>VLOOKUP(FO203,'Price Data'!$B$4:$AD$1048576,MATCH(FT$4,'Price Data'!$B$2:$AE$2,0),FALSE)</f>
        <v>0</v>
      </c>
      <c r="FQ203" s="5">
        <f t="shared" si="281"/>
        <v>0</v>
      </c>
      <c r="FR203" s="79"/>
      <c r="FS203" s="212" t="str">
        <f>IF(FQ203&gt;0,(FQ203+SUM(FR$11:FR203))/FP$6-1,"N/A")</f>
        <v>N/A</v>
      </c>
      <c r="FT203" s="344">
        <f>IF(VLOOKUP(FT$4,Transactions!$C$26:$M$34,7,FALSE)&gt;FO203,0,IF(IFERROR(VLOOKUP(FT$4,Transactions!$C$45:$N240,8,FALSE),0)&gt;FO203,VLOOKUP(FT$4,Transactions!$C$26:$M$34,5,FALSE),VLOOKUP(FT$4,Transactions!$C$26:$M$34,5,FALSE)-IFERROR(VLOOKUP(FT$4,Transactions!$C$45:$N$47,5,FALSE),0)))</f>
        <v>0</v>
      </c>
      <c r="FV203" s="315">
        <f t="shared" ref="FV203:FV262" si="313">$B203</f>
        <v>0</v>
      </c>
      <c r="FW203" s="88">
        <f>VLOOKUP(FV203,'Price Data'!$B$4:$AD$1048576,MATCH(GA$4,'Price Data'!$B$2:$AE$2,0),FALSE)</f>
        <v>0</v>
      </c>
      <c r="FX203" s="5">
        <f t="shared" si="282"/>
        <v>0</v>
      </c>
      <c r="FY203" s="79"/>
      <c r="FZ203" s="212" t="str">
        <f>IF(FX203&gt;0,(FX203+SUM(FY$11:FY203))/FW$6-1,"N/A")</f>
        <v>N/A</v>
      </c>
      <c r="GA203" s="344">
        <f>IF(VLOOKUP(GA$4,Transactions!$C$26:$M$34,7,FALSE)&gt;FV203,0,IF(IFERROR(VLOOKUP(GA$4,Transactions!$C$45:$N240,8,FALSE),0)&gt;FV203,VLOOKUP(GA$4,Transactions!$C$26:$M$34,5,FALSE),VLOOKUP(GA$4,Transactions!$C$26:$M$34,5,FALSE)-IFERROR(VLOOKUP(GA$4,Transactions!$C$45:$N$47,5,FALSE),0)))</f>
        <v>0</v>
      </c>
      <c r="GD203" s="315">
        <f t="shared" ref="GD203:GD262" si="314">$B203</f>
        <v>0</v>
      </c>
      <c r="GE203" s="88">
        <f>VLOOKUP(GD203,'Price Data'!$B$4:$AD$1048576,MATCH(GI$4,'Price Data'!$B$2:$AE$2,0),FALSE)</f>
        <v>0</v>
      </c>
      <c r="GF203" s="5">
        <f t="shared" si="283"/>
        <v>0</v>
      </c>
      <c r="GH203" s="212" t="str">
        <f>IF(GF203&gt;0,(GF203+SUM(GG$11:GG203))/GE$6-1,"N/A")</f>
        <v>N/A</v>
      </c>
      <c r="GI203" s="374">
        <v>0.5</v>
      </c>
      <c r="GK203" s="315">
        <f t="shared" ref="GK203:GK262" si="315">$B203</f>
        <v>0</v>
      </c>
      <c r="GL203" s="88">
        <f>VLOOKUP(GK203,'Price Data'!$B$4:$AD$1048576,MATCH(GP$4,'Price Data'!$B$2:$AE$2,0),FALSE)</f>
        <v>0</v>
      </c>
      <c r="GM203" s="5">
        <f t="shared" si="286"/>
        <v>0</v>
      </c>
      <c r="GN203" s="79"/>
      <c r="GO203" s="212" t="str">
        <f>IF(GM203&gt;0,(GM203+SUM(GN$11:GN203))/GL$6-1,"N/A")</f>
        <v>N/A</v>
      </c>
      <c r="GP203" s="374">
        <v>0.2</v>
      </c>
      <c r="GR203" s="315">
        <f t="shared" ref="GR203:GR262" si="316">$B203</f>
        <v>0</v>
      </c>
      <c r="GS203" s="88">
        <f>VLOOKUP(GR203,'Price Data'!$B$4:$AD$1048576,MATCH(GW$4,'Price Data'!$B$2:$AE$2,0),FALSE)</f>
        <v>0</v>
      </c>
      <c r="GT203" s="5">
        <f t="shared" si="284"/>
        <v>0</v>
      </c>
      <c r="GV203" s="212" t="str">
        <f>IF(GT203&gt;0,(GT203+SUM(GU$11:GU203))/GS$6-1,"N/A")</f>
        <v>N/A</v>
      </c>
      <c r="GW203" s="374">
        <v>0.3</v>
      </c>
    </row>
    <row r="204" spans="1:205" x14ac:dyDescent="0.25">
      <c r="A204">
        <v>194</v>
      </c>
      <c r="B204" s="315">
        <f>'Price Data'!B198</f>
        <v>0</v>
      </c>
      <c r="C204" s="200">
        <f t="shared" ref="C204:C262" si="317">SUM(K204*N204,R204*U204,Y204*AB204,AF204*AI204,AM204*AP204,AT204*AW204,BA204*BD204,BH204*BK204,BO204*BR204,BV204*BY204,CC204*CF204,CJ204*CM204,CQ204*CT204,CX204*DA204,DE204*DH204,DL204*DO204,DS204*DV204,DZ204*EC204)</f>
        <v>0</v>
      </c>
      <c r="D204" s="200">
        <f t="shared" si="287"/>
        <v>0</v>
      </c>
      <c r="E204" s="200">
        <f t="shared" si="258"/>
        <v>0</v>
      </c>
      <c r="F204" s="200">
        <f t="shared" si="288"/>
        <v>0</v>
      </c>
      <c r="I204" s="315">
        <f t="shared" si="289"/>
        <v>0</v>
      </c>
      <c r="J204" s="88">
        <f>VLOOKUP(I204,'Price Data'!$B$4:$AD$1048576,MATCH(N$4,'Price Data'!$B$2:$AE$2,0),FALSE)</f>
        <v>0</v>
      </c>
      <c r="K204" s="5">
        <f t="shared" si="285"/>
        <v>0</v>
      </c>
      <c r="M204" s="212" t="str">
        <f>IF(K204&gt;0,(K204+SUM(L$11:L204))/J$6-1,"N/A")</f>
        <v>N/A</v>
      </c>
      <c r="N204" s="344">
        <f>IF(VLOOKUP(N$4,Transactions!$C$5:$M$23,7,FALSE)&gt;I204,0,IF(IFERROR(VLOOKUP(N$4,Transactions!$C$39:$N$42,8,FALSE),0)&gt;I204,VLOOKUP(N$4,Transactions!$C$5:$M$23,5,FALSE),VLOOKUP(N$4,Transactions!$C$5:$M$23,5,FALSE)-IFERROR(VLOOKUP(N$4,Transactions!$C$39:$N$42,5,FALSE),0)))</f>
        <v>0</v>
      </c>
      <c r="P204" s="315">
        <f t="shared" si="290"/>
        <v>0</v>
      </c>
      <c r="Q204" s="88">
        <f>VLOOKUP(P204,'Price Data'!$B$4:$AD$1048576,MATCH(U$4,'Price Data'!$B$2:$AE$2,0),FALSE)</f>
        <v>0</v>
      </c>
      <c r="R204" s="5">
        <f t="shared" si="259"/>
        <v>0</v>
      </c>
      <c r="T204" s="212" t="str">
        <f>IF(R204&gt;0,(R204+SUM(S$11:S204))/Q$6-1,"N/A")</f>
        <v>N/A</v>
      </c>
      <c r="U204" s="344">
        <f>IF(VLOOKUP(U$4,Transactions!$C$5:$M$23,7,FALSE)&gt;P204,0,IF(IFERROR(VLOOKUP(U$4,Transactions!$C$39:$N$42,8,FALSE),0)&gt;P204,VLOOKUP(U$4,Transactions!$C$5:$M$23,5,FALSE),VLOOKUP(U$4,Transactions!$C$5:$M$23,5,FALSE)-IFERROR(VLOOKUP(U$4,Transactions!$C$39:$N$42,5,FALSE),0)))</f>
        <v>0</v>
      </c>
      <c r="W204" s="315">
        <f t="shared" si="291"/>
        <v>0</v>
      </c>
      <c r="X204" s="88">
        <f>VLOOKUP(W204,'Price Data'!$B$4:$AD$1048576,MATCH(AB$4,'Price Data'!$B$2:$AE$2,0),FALSE)</f>
        <v>0</v>
      </c>
      <c r="Y204" s="5">
        <f t="shared" si="260"/>
        <v>0</v>
      </c>
      <c r="Z204" s="79"/>
      <c r="AA204" s="212" t="str">
        <f>IF(Y204&gt;0,(Y204+SUM(Z$11:Z204))/X$6-1,"N/A")</f>
        <v>N/A</v>
      </c>
      <c r="AB204" s="344">
        <f>IF(VLOOKUP(AB$4,Transactions!$C$5:$M$23,7,FALSE)&gt;W204,0,IF(IFERROR(VLOOKUP(AB$4,Transactions!$C$39:$N$42,8,FALSE),0)&gt;W204,VLOOKUP(AB$4,Transactions!$C$5:$M$23,5,FALSE),VLOOKUP(AB$4,Transactions!$C$5:$M$23,5,FALSE)-IFERROR(VLOOKUP(AB$4,Transactions!$C$39:$N$42,5,FALSE),0)))</f>
        <v>0</v>
      </c>
      <c r="AD204" s="315">
        <f t="shared" si="292"/>
        <v>0</v>
      </c>
      <c r="AE204" s="88">
        <f>VLOOKUP(AD204,'Price Data'!$B$4:$AD$1048576,MATCH(AI$4,'Price Data'!$B$2:$AE$2,0),FALSE)</f>
        <v>0</v>
      </c>
      <c r="AF204" s="5">
        <f t="shared" si="261"/>
        <v>0</v>
      </c>
      <c r="AG204" s="79"/>
      <c r="AH204" s="212" t="str">
        <f>IF(AF204&gt;0,(AF204+SUM(AG$11:AG204))/AE$6-1,"N/A")</f>
        <v>N/A</v>
      </c>
      <c r="AI204" s="344">
        <f>IF(VLOOKUP(AI$4,Transactions!$C$5:$M$23,7,FALSE)&gt;AD204,0,IF(IFERROR(VLOOKUP(AI$4,Transactions!$C$39:$N$42,8,FALSE),0)&gt;AD204,VLOOKUP(AI$4,Transactions!$C$5:$M$23,5,FALSE),VLOOKUP(AI$4,Transactions!$C$5:$M$23,5,FALSE)-IFERROR(VLOOKUP(AI$4,Transactions!$C$39:$N$42,5,FALSE),0)))</f>
        <v>0</v>
      </c>
      <c r="AK204" s="315">
        <f t="shared" si="293"/>
        <v>0</v>
      </c>
      <c r="AL204" s="88">
        <f>VLOOKUP(AK204,'Price Data'!$B$4:$AD$1048576,MATCH(AP$4,'Price Data'!$B$2:$AE$2,0),FALSE)</f>
        <v>0</v>
      </c>
      <c r="AM204" s="5">
        <f t="shared" si="262"/>
        <v>0</v>
      </c>
      <c r="AN204" s="79"/>
      <c r="AO204" s="212" t="str">
        <f>IF(AM204&gt;0,(AM204+SUM(AN$11:AN204))/AL$6-1,"N/A")</f>
        <v>N/A</v>
      </c>
      <c r="AP204" s="344">
        <f>IF(VLOOKUP(AP$4,Transactions!$C$5:$M$23,7,FALSE)&gt;AK204,0,IF(IFERROR(VLOOKUP(AP$4,Transactions!$C$39:$N$42,8,FALSE),0)&gt;AK204,VLOOKUP(AP$4,Transactions!$C$5:$M$23,5,FALSE),VLOOKUP(AP$4,Transactions!$C$5:$M$23,5,FALSE)-IFERROR(VLOOKUP(AP$4,Transactions!$C$39:$N$42,5,FALSE),0)))</f>
        <v>0</v>
      </c>
      <c r="AR204" s="315">
        <f t="shared" si="294"/>
        <v>0</v>
      </c>
      <c r="AS204" s="88">
        <f>VLOOKUP(AR204,'Price Data'!$B$4:$AD$1048576,MATCH(AW$4,'Price Data'!$B$2:$AE$2,0),FALSE)</f>
        <v>0</v>
      </c>
      <c r="AT204" s="5">
        <f t="shared" si="263"/>
        <v>0</v>
      </c>
      <c r="AU204" s="79"/>
      <c r="AV204" s="212" t="str">
        <f>IF(AT204&gt;0,(AT204+SUM(AU$11:AU204))/AS$6-1,"N/A")</f>
        <v>N/A</v>
      </c>
      <c r="AW204" s="344">
        <f>IF(VLOOKUP(AW$4,Transactions!$C$5:$M$23,7,FALSE)&gt;AR204,0,IF(IFERROR(VLOOKUP(AW$4,Transactions!$C$39:$N$42,8,FALSE),0)&gt;AR204,VLOOKUP(AW$4,Transactions!$C$5:$M$23,5,FALSE),VLOOKUP(AW$4,Transactions!$C$5:$M$23,5,FALSE)-IFERROR(VLOOKUP(AW$4,Transactions!$C$39:$N$42,5,FALSE),0)))</f>
        <v>0</v>
      </c>
      <c r="AY204" s="315">
        <f t="shared" si="295"/>
        <v>0</v>
      </c>
      <c r="AZ204" s="88">
        <f>VLOOKUP(AY204,'Price Data'!$B$4:$AD$1048576,MATCH(BD$4,'Price Data'!$B$2:$AE$2,0),FALSE)</f>
        <v>0</v>
      </c>
      <c r="BA204" s="5">
        <f t="shared" si="264"/>
        <v>0</v>
      </c>
      <c r="BB204" s="79"/>
      <c r="BC204" s="212" t="str">
        <f>IF(BA204&gt;0,(BA204+SUM(BB$11:BB204))/AZ$6-1,"N/A")</f>
        <v>N/A</v>
      </c>
      <c r="BD204" s="344">
        <f>IF(VLOOKUP(BD$4,Transactions!$C$5:$M$23,7,FALSE)&gt;AY204,0,IF(IFERROR(VLOOKUP(BD$4,Transactions!$C$39:$N$42,8,FALSE),0)&gt;AY204,VLOOKUP(BD$4,Transactions!$C$5:$M$23,5,FALSE),VLOOKUP(BD$4,Transactions!$C$5:$M$23,5,FALSE)-IFERROR(VLOOKUP(BD$4,Transactions!$C$39:$N$42,5,FALSE),0)))</f>
        <v>0</v>
      </c>
      <c r="BF204" s="315">
        <f t="shared" si="296"/>
        <v>0</v>
      </c>
      <c r="BG204" s="88">
        <f>VLOOKUP(BF204,'Price Data'!$B$4:$AD$1048576,MATCH(BK$4,'Price Data'!$B$2:$AE$2,0),FALSE)</f>
        <v>0</v>
      </c>
      <c r="BH204" s="5">
        <f t="shared" si="265"/>
        <v>0</v>
      </c>
      <c r="BI204" s="79"/>
      <c r="BJ204" s="212" t="str">
        <f>IF(BH204&gt;0,(BH204+SUM(BI$11:BI204))/BG$6-1,"N/A")</f>
        <v>N/A</v>
      </c>
      <c r="BK204" s="344">
        <f>IF(VLOOKUP(BK$4,Transactions!$C$5:$M$23,7,FALSE)&gt;BF204,0,IF(IFERROR(VLOOKUP(BK$4,Transactions!$C$39:$N$42,8,FALSE),0)&gt;BF204,VLOOKUP(BK$4,Transactions!$C$5:$M$23,5,FALSE),VLOOKUP(BK$4,Transactions!$C$5:$M$23,5,FALSE)-IFERROR(VLOOKUP(BK$4,Transactions!$C$39:$N$42,5,FALSE),0)))</f>
        <v>0</v>
      </c>
      <c r="BM204" s="315">
        <f t="shared" si="297"/>
        <v>0</v>
      </c>
      <c r="BN204" s="88">
        <f>VLOOKUP(BM204,'Price Data'!$B$4:$AD$1048576,MATCH(BR$4,'Price Data'!$B$2:$AE$2,0),FALSE)</f>
        <v>0</v>
      </c>
      <c r="BO204" s="5">
        <f t="shared" si="266"/>
        <v>0</v>
      </c>
      <c r="BP204" s="79"/>
      <c r="BQ204" s="212" t="str">
        <f>IF(BO204&gt;0,(BO204+SUM(BP$11:BP204))/BN$6-1,"N/A")</f>
        <v>N/A</v>
      </c>
      <c r="BR204" s="344">
        <f>IF(VLOOKUP(BR$4,Transactions!$C$5:$M$23,7,FALSE)&gt;BM204,0,IF(IFERROR(VLOOKUP(BR$4,Transactions!$C$39:$N$42,8,FALSE),0)&gt;BM204,VLOOKUP(BR$4,Transactions!$C$5:$M$23,5,FALSE),VLOOKUP(BR$4,Transactions!$C$5:$M$23,5,FALSE)-IFERROR(VLOOKUP(BR$4,Transactions!$C$39:$N$42,5,FALSE),0)))</f>
        <v>0</v>
      </c>
      <c r="BT204" s="315">
        <f t="shared" si="298"/>
        <v>0</v>
      </c>
      <c r="BU204" s="88">
        <f>VLOOKUP(BT204,'Price Data'!$B$4:$AD$1048576,MATCH(BY$4,'Price Data'!$B$2:$AE$2,0),FALSE)</f>
        <v>0</v>
      </c>
      <c r="BV204" s="5">
        <f t="shared" si="267"/>
        <v>0</v>
      </c>
      <c r="BW204" s="79"/>
      <c r="BX204" s="212" t="str">
        <f>IF(BV204&gt;0,(BV204+SUM(BW$11:BW204))/BU$6-1,"N/A")</f>
        <v>N/A</v>
      </c>
      <c r="BY204" s="344">
        <f>IF(VLOOKUP(BY$4,Transactions!$C$5:$M$23,7,FALSE)&gt;BT204,0,IF(IFERROR(VLOOKUP(BY$4,Transactions!$C$39:$N$42,8,FALSE),0)&gt;BT204,VLOOKUP(BY$4,Transactions!$C$5:$M$23,5,FALSE),VLOOKUP(BY$4,Transactions!$C$5:$M$23,5,FALSE)-IFERROR(VLOOKUP(BY$4,Transactions!$C$39:$N$42,5,FALSE),0)))</f>
        <v>0</v>
      </c>
      <c r="CA204" s="315">
        <f t="shared" si="299"/>
        <v>0</v>
      </c>
      <c r="CB204" s="88">
        <f>VLOOKUP(CA204,'Price Data'!$B$4:$AD$1048576,MATCH(CF$4,'Price Data'!$B$2:$AE$2,0),FALSE)</f>
        <v>0</v>
      </c>
      <c r="CC204" s="5">
        <f t="shared" si="268"/>
        <v>0</v>
      </c>
      <c r="CD204" s="79"/>
      <c r="CE204" s="212" t="str">
        <f>IF(CC204&gt;0,(CC204+SUM(CD$11:CD204))/CB$6-1,"N/A")</f>
        <v>N/A</v>
      </c>
      <c r="CF204" s="344">
        <f>IF(VLOOKUP(CF$4,Transactions!$C$5:$M$23,7,FALSE)&gt;CA204,0,IF(IFERROR(VLOOKUP(CF$4,Transactions!$C$39:$N$42,8,FALSE),0)&gt;CA204,VLOOKUP(CF$4,Transactions!$C$5:$M$23,5,FALSE),VLOOKUP(CF$4,Transactions!$C$5:$M$23,5,FALSE)-IFERROR(VLOOKUP(CF$4,Transactions!$C$39:$N$42,5,FALSE),0)))</f>
        <v>0</v>
      </c>
      <c r="CH204" s="315">
        <f t="shared" si="300"/>
        <v>0</v>
      </c>
      <c r="CI204" s="88">
        <f>VLOOKUP(CH204,'Price Data'!$B$4:$AD$1048576,MATCH(CM$4,'Price Data'!$B$2:$AE$2,0),FALSE)</f>
        <v>0</v>
      </c>
      <c r="CJ204" s="5">
        <f t="shared" si="269"/>
        <v>0</v>
      </c>
      <c r="CK204" s="79"/>
      <c r="CL204" s="212" t="str">
        <f>IF(CJ204&gt;0,(CJ204+SUM(CK$11:CK204))/CI$6-1,"N/A")</f>
        <v>N/A</v>
      </c>
      <c r="CM204" s="344">
        <f>IF(VLOOKUP(CM$4,Transactions!$C$5:$M$23,7,FALSE)&gt;CH204,0,IF(IFERROR(VLOOKUP(CM$4,Transactions!$C$39:$N$42,8,FALSE),0)&gt;CH204,VLOOKUP(CM$4,Transactions!$C$5:$M$23,5,FALSE),VLOOKUP(CM$4,Transactions!$C$5:$M$23,5,FALSE)-IFERROR(VLOOKUP(CM$4,Transactions!$C$39:$N$42,5,FALSE),0)))</f>
        <v>0</v>
      </c>
      <c r="CO204" s="315">
        <f t="shared" si="301"/>
        <v>0</v>
      </c>
      <c r="CP204" s="88">
        <f>VLOOKUP(CO204,'Price Data'!$B$4:$AD$1048576,MATCH(CT$4,'Price Data'!$B$2:$AE$2,0),FALSE)</f>
        <v>0</v>
      </c>
      <c r="CQ204" s="5">
        <f t="shared" si="270"/>
        <v>0</v>
      </c>
      <c r="CR204" s="79"/>
      <c r="CS204" s="212" t="str">
        <f>IF(CQ204&gt;0,(CQ204+SUM(CR$11:CR204))/CP$6-1,"N/A")</f>
        <v>N/A</v>
      </c>
      <c r="CT204" s="344">
        <f>IF(VLOOKUP(CT$4,Transactions!$C$5:$M$23,7,FALSE)&gt;CO204,0,IF(IFERROR(VLOOKUP(CT$4,Transactions!$C$39:$N$42,8,FALSE),0)&gt;CO204,VLOOKUP(CT$4,Transactions!$C$5:$M$23,5,FALSE),VLOOKUP(CT$4,Transactions!$C$5:$M$23,5,FALSE)-IFERROR(VLOOKUP(CT$4,Transactions!$C$39:$N$42,5,FALSE),0)))</f>
        <v>0</v>
      </c>
      <c r="CV204" s="315">
        <f t="shared" si="302"/>
        <v>0</v>
      </c>
      <c r="CW204" s="88">
        <f>VLOOKUP(CV204,'Price Data'!$B$4:$AD$1048576,MATCH(DA$4,'Price Data'!$B$2:$AE$2,0),FALSE)</f>
        <v>0</v>
      </c>
      <c r="CX204" s="5">
        <f t="shared" si="271"/>
        <v>0</v>
      </c>
      <c r="CY204" s="79"/>
      <c r="CZ204" s="212" t="str">
        <f>IF(CX204&gt;0,(CX204+SUM(CY$11:CY204))/CW$6-1,"N/A")</f>
        <v>N/A</v>
      </c>
      <c r="DA204" s="344">
        <f>IF(VLOOKUP(DA$4,Transactions!$C$5:$M$23,7,FALSE)&gt;CV204,0,IF(IFERROR(VLOOKUP(DA$4,Transactions!$C$39:$N$42,8,FALSE),0)&gt;CV204,VLOOKUP(DA$4,Transactions!$C$5:$M$23,5,FALSE),VLOOKUP(DA$4,Transactions!$C$5:$M$23,5,FALSE)-IFERROR(VLOOKUP(DA$4,Transactions!$C$39:$N$42,5,FALSE),0)))</f>
        <v>0</v>
      </c>
      <c r="DC204" s="315">
        <f t="shared" si="303"/>
        <v>0</v>
      </c>
      <c r="DD204" s="88">
        <f>VLOOKUP(DC204,'Price Data'!$B$4:$AD$1048576,MATCH(DH$4,'Price Data'!$B$2:$AE$2,0),FALSE)</f>
        <v>0</v>
      </c>
      <c r="DE204" s="5">
        <f t="shared" si="272"/>
        <v>0</v>
      </c>
      <c r="DF204" s="79"/>
      <c r="DG204" s="212" t="str">
        <f>IF(DE204&gt;0,(DE204+SUM(DF$11:DF204))/DD$6-1,"N/A")</f>
        <v>N/A</v>
      </c>
      <c r="DH204" s="344">
        <f>IF(VLOOKUP(DH$4,Transactions!$C$5:$M$23,7,FALSE)&gt;DC204,0,IF(IFERROR(VLOOKUP(DH$4,Transactions!$C$39:$N$42,8,FALSE),0)&gt;DC204,VLOOKUP(DH$4,Transactions!$C$5:$M$23,5,FALSE),VLOOKUP(DH$4,Transactions!$C$5:$M$23,5,FALSE)-IFERROR(VLOOKUP(DH$4,Transactions!$C$39:$N$42,5,FALSE),0)))</f>
        <v>0</v>
      </c>
      <c r="DJ204" s="315">
        <f t="shared" si="304"/>
        <v>0</v>
      </c>
      <c r="DK204" s="88">
        <f>VLOOKUP(DJ204,'Price Data'!$B$4:$AD$1048576,MATCH(DO$4,'Price Data'!$B$2:$AE$2,0),FALSE)</f>
        <v>0</v>
      </c>
      <c r="DL204" s="5">
        <f t="shared" si="273"/>
        <v>0</v>
      </c>
      <c r="DN204" s="212" t="str">
        <f>IF(DL204&gt;0,(DL204+SUM(DM$11:DM204))/DK$6-1,"N/A")</f>
        <v>N/A</v>
      </c>
      <c r="DO204" s="344">
        <f>IF(VLOOKUP(DO$4,Transactions!$C$5:$M$23,7,FALSE)&gt;DJ204,0,IF(IFERROR(VLOOKUP(DO$4,Transactions!$C$39:$N$42,8,FALSE),0)&gt;DJ204,VLOOKUP(DO$4,Transactions!$C$5:$M$23,5,FALSE),VLOOKUP(DO$4,Transactions!$C$5:$M$23,5,FALSE)-IFERROR(VLOOKUP(DO$4,Transactions!$C$39:$N$42,5,FALSE),0)))</f>
        <v>0</v>
      </c>
      <c r="DQ204" s="315">
        <f t="shared" si="305"/>
        <v>0</v>
      </c>
      <c r="DR204" s="88">
        <f>VLOOKUP(DQ204,'Price Data'!$B$4:$AD$1048576,MATCH(DV$4,'Price Data'!$B$2:$AE$2,0),FALSE)</f>
        <v>0</v>
      </c>
      <c r="DS204" s="5">
        <f t="shared" si="274"/>
        <v>0</v>
      </c>
      <c r="DT204" s="79"/>
      <c r="DU204" s="212" t="str">
        <f>IF(DS204&gt;0,(DS204+SUM(DT$11:DT204))/DR$6-1,"N/A")</f>
        <v>N/A</v>
      </c>
      <c r="DV204" s="344">
        <f>IF(VLOOKUP(DV$4,Transactions!$C$5:$M$23,7,FALSE)&gt;DQ204,0,IF(IFERROR(VLOOKUP(DV$4,Transactions!$C$39:$N$42,8,FALSE),0)&gt;DQ204,VLOOKUP(DV$4,Transactions!$C$5:$M$23,5,FALSE),VLOOKUP(DV$4,Transactions!$C$5:$M$23,5,FALSE)-IFERROR(VLOOKUP(DV$4,Transactions!$C$39:$N$42,5,FALSE),0)))</f>
        <v>0</v>
      </c>
      <c r="DX204" s="315">
        <f t="shared" si="306"/>
        <v>0</v>
      </c>
      <c r="DY204" s="88">
        <f>VLOOKUP(DX204,'Price Data'!$B$4:$AD$1048576,MATCH(EC$4,'Price Data'!$B$2:$AE$2,0),FALSE)</f>
        <v>0</v>
      </c>
      <c r="DZ204" s="5">
        <f t="shared" si="275"/>
        <v>0</v>
      </c>
      <c r="EA204" s="79"/>
      <c r="EB204" s="212" t="str">
        <f>IF(DZ204&gt;0,(DZ204+SUM(EA$11:EA204))/DY$6-1,"N/A")</f>
        <v>N/A</v>
      </c>
      <c r="EC204" s="344">
        <f>IF(VLOOKUP(EC$4,Transactions!$C$5:$M$23,7,FALSE)&gt;DX204,0,IF(IFERROR(VLOOKUP(EC$4,Transactions!$C$39:$N$42,8,FALSE),0)&gt;DX204,VLOOKUP(EC$4,Transactions!$C$5:$M$23,5,FALSE),VLOOKUP(EC$4,Transactions!$C$5:$M$23,5,FALSE)-IFERROR(VLOOKUP(EC$4,Transactions!$C$39:$N$42,5,FALSE),0)))</f>
        <v>0</v>
      </c>
      <c r="EF204" s="315">
        <f t="shared" si="307"/>
        <v>0</v>
      </c>
      <c r="EG204" s="88">
        <f>VLOOKUP(EF204,'Price Data'!$B$4:$AD$1048576,MATCH(EK$4,'Price Data'!$B$2:$AE$2,0),FALSE)</f>
        <v>0</v>
      </c>
      <c r="EH204" s="5">
        <f t="shared" si="276"/>
        <v>0</v>
      </c>
      <c r="EI204" s="79"/>
      <c r="EJ204" s="212" t="str">
        <f>IF(EH204&gt;0,(EH204+SUM(EI$11:EI204))/EG$6-1,"N/A")</f>
        <v>N/A</v>
      </c>
      <c r="EK204" s="344">
        <f>IF(VLOOKUP(EK$4,Transactions!$C$26:$M$34,7,FALSE)&gt;EF204,0,IF(IFERROR(VLOOKUP(EK$4,Transactions!$C$45:$N241,8,FALSE),0)&gt;EF204,VLOOKUP(EK$4,Transactions!$C$26:$M$34,5,FALSE),VLOOKUP(EK$4,Transactions!$C$26:$M$34,5,FALSE)-IFERROR(VLOOKUP(EK$4,Transactions!$C$45:$N$47,5,FALSE),0)))</f>
        <v>0</v>
      </c>
      <c r="EM204" s="315">
        <f t="shared" si="308"/>
        <v>0</v>
      </c>
      <c r="EN204" s="88">
        <f>VLOOKUP(EM204,'Price Data'!$B$4:$AD$1048576,MATCH(ER$4,'Price Data'!$B$2:$AE$2,0),FALSE)</f>
        <v>0</v>
      </c>
      <c r="EO204" s="5">
        <f t="shared" si="277"/>
        <v>0</v>
      </c>
      <c r="EP204" s="79"/>
      <c r="EQ204" s="212" t="str">
        <f>IF(EO204&gt;0,(EO204+SUM(EP$11:EP204))/EN$6-1,"N/A")</f>
        <v>N/A</v>
      </c>
      <c r="ER204" s="344">
        <f>IF(VLOOKUP(ER$4,Transactions!$C$26:$M$34,7,FALSE)&gt;EM204,0,IF(IFERROR(VLOOKUP(ER$4,Transactions!$C$45:$N241,8,FALSE),0)&gt;EM204,VLOOKUP(ER$4,Transactions!$C$26:$M$34,5,FALSE),VLOOKUP(ER$4,Transactions!$C$26:$M$34,5,FALSE)-IFERROR(VLOOKUP(ER$4,Transactions!$C$45:$N$47,5,FALSE),0)))</f>
        <v>0</v>
      </c>
      <c r="ET204" s="315">
        <f t="shared" si="309"/>
        <v>0</v>
      </c>
      <c r="EU204" s="88">
        <f>VLOOKUP(ET204,'Price Data'!$B$4:$AD$1048576,MATCH(EY$4,'Price Data'!$B$2:$AE$2,0),FALSE)</f>
        <v>0</v>
      </c>
      <c r="EV204" s="5">
        <f t="shared" si="278"/>
        <v>0</v>
      </c>
      <c r="EW204" s="79"/>
      <c r="EX204" s="212" t="str">
        <f>IF(EV204&gt;0,(EV204+SUM(EW$11:EW204))/EU$6-1,"N/A")</f>
        <v>N/A</v>
      </c>
      <c r="EY204" s="344">
        <f>IF(VLOOKUP(EY$4,Transactions!$C$26:$M$34,7,FALSE)&gt;ET204,0,IF(IFERROR(VLOOKUP(EY$4,Transactions!$C$45:$N241,8,FALSE),0)&gt;ET204,VLOOKUP(EY$4,Transactions!$C$26:$M$34,5,FALSE),VLOOKUP(EY$4,Transactions!$C$26:$M$34,5,FALSE)-IFERROR(VLOOKUP(EY$4,Transactions!$C$45:$N$47,5,FALSE),0)))</f>
        <v>0</v>
      </c>
      <c r="FA204" s="315">
        <f t="shared" si="310"/>
        <v>0</v>
      </c>
      <c r="FB204" s="88">
        <f>VLOOKUP(FA204,'Price Data'!$B$4:$AD$1048576,MATCH(FF$4,'Price Data'!$B$2:$AE$2,0),FALSE)</f>
        <v>0</v>
      </c>
      <c r="FC204" s="5">
        <f t="shared" si="279"/>
        <v>0</v>
      </c>
      <c r="FD204" s="79"/>
      <c r="FE204" s="212" t="str">
        <f>IF(FC204&gt;0,(FC204+SUM(FD$11:FD204))/FB$6-1,"N/A")</f>
        <v>N/A</v>
      </c>
      <c r="FF204" s="344">
        <f>IF(VLOOKUP(FF$4,Transactions!$C$26:$M$34,7,FALSE)&gt;FA204,0,IF(IFERROR(VLOOKUP(FF$4,Transactions!$C$45:$N241,8,FALSE),0)&gt;FA204,VLOOKUP(FF$4,Transactions!$C$26:$M$34,5,FALSE),VLOOKUP(FF$4,Transactions!$C$26:$M$34,5,FALSE)-IFERROR(VLOOKUP(FF$4,Transactions!$C$45:$N$47,5,FALSE),0)))</f>
        <v>0</v>
      </c>
      <c r="FH204" s="315">
        <f t="shared" si="311"/>
        <v>0</v>
      </c>
      <c r="FI204" s="88">
        <f>VLOOKUP(FH204,'Price Data'!$B$4:$AD$1048576,MATCH(FM$4,'Price Data'!$B$2:$AE$2,0),FALSE)</f>
        <v>0</v>
      </c>
      <c r="FJ204" s="5">
        <f t="shared" si="280"/>
        <v>0</v>
      </c>
      <c r="FK204" s="79"/>
      <c r="FL204" s="212" t="str">
        <f>IF(FJ204&gt;0,(FJ204+SUM(FK$11:FK204))/FI$6-1,"N/A")</f>
        <v>N/A</v>
      </c>
      <c r="FM204" s="344">
        <f>IF(VLOOKUP(FM$4,Transactions!$C$26:$M$34,7,FALSE)&gt;FH204,0,IF(IFERROR(VLOOKUP(FM$4,Transactions!$C$45:$N241,8,FALSE),0)&gt;FH204,VLOOKUP(FM$4,Transactions!$C$26:$M$34,5,FALSE),VLOOKUP(FM$4,Transactions!$C$26:$M$34,5,FALSE)-IFERROR(VLOOKUP(FM$4,Transactions!$C$45:$N$47,5,FALSE),0)))</f>
        <v>0</v>
      </c>
      <c r="FO204" s="315">
        <f t="shared" si="312"/>
        <v>0</v>
      </c>
      <c r="FP204" s="88">
        <f>VLOOKUP(FO204,'Price Data'!$B$4:$AD$1048576,MATCH(FT$4,'Price Data'!$B$2:$AE$2,0),FALSE)</f>
        <v>0</v>
      </c>
      <c r="FQ204" s="5">
        <f t="shared" si="281"/>
        <v>0</v>
      </c>
      <c r="FR204" s="79"/>
      <c r="FS204" s="212" t="str">
        <f>IF(FQ204&gt;0,(FQ204+SUM(FR$11:FR204))/FP$6-1,"N/A")</f>
        <v>N/A</v>
      </c>
      <c r="FT204" s="344">
        <f>IF(VLOOKUP(FT$4,Transactions!$C$26:$M$34,7,FALSE)&gt;FO204,0,IF(IFERROR(VLOOKUP(FT$4,Transactions!$C$45:$N241,8,FALSE),0)&gt;FO204,VLOOKUP(FT$4,Transactions!$C$26:$M$34,5,FALSE),VLOOKUP(FT$4,Transactions!$C$26:$M$34,5,FALSE)-IFERROR(VLOOKUP(FT$4,Transactions!$C$45:$N$47,5,FALSE),0)))</f>
        <v>0</v>
      </c>
      <c r="FV204" s="315">
        <f t="shared" si="313"/>
        <v>0</v>
      </c>
      <c r="FW204" s="88">
        <f>VLOOKUP(FV204,'Price Data'!$B$4:$AD$1048576,MATCH(GA$4,'Price Data'!$B$2:$AE$2,0),FALSE)</f>
        <v>0</v>
      </c>
      <c r="FX204" s="5">
        <f t="shared" si="282"/>
        <v>0</v>
      </c>
      <c r="FY204" s="79"/>
      <c r="FZ204" s="212" t="str">
        <f>IF(FX204&gt;0,(FX204+SUM(FY$11:FY204))/FW$6-1,"N/A")</f>
        <v>N/A</v>
      </c>
      <c r="GA204" s="344">
        <f>IF(VLOOKUP(GA$4,Transactions!$C$26:$M$34,7,FALSE)&gt;FV204,0,IF(IFERROR(VLOOKUP(GA$4,Transactions!$C$45:$N241,8,FALSE),0)&gt;FV204,VLOOKUP(GA$4,Transactions!$C$26:$M$34,5,FALSE),VLOOKUP(GA$4,Transactions!$C$26:$M$34,5,FALSE)-IFERROR(VLOOKUP(GA$4,Transactions!$C$45:$N$47,5,FALSE),0)))</f>
        <v>0</v>
      </c>
      <c r="GD204" s="315">
        <f t="shared" si="314"/>
        <v>0</v>
      </c>
      <c r="GE204" s="88">
        <f>VLOOKUP(GD204,'Price Data'!$B$4:$AD$1048576,MATCH(GI$4,'Price Data'!$B$2:$AE$2,0),FALSE)</f>
        <v>0</v>
      </c>
      <c r="GF204" s="5">
        <f t="shared" si="283"/>
        <v>0</v>
      </c>
      <c r="GH204" s="212" t="str">
        <f>IF(GF204&gt;0,(GF204+SUM(GG$11:GG204))/GE$6-1,"N/A")</f>
        <v>N/A</v>
      </c>
      <c r="GI204" s="374">
        <v>0.5</v>
      </c>
      <c r="GK204" s="315">
        <f t="shared" si="315"/>
        <v>0</v>
      </c>
      <c r="GL204" s="88">
        <f>VLOOKUP(GK204,'Price Data'!$B$4:$AD$1048576,MATCH(GP$4,'Price Data'!$B$2:$AE$2,0),FALSE)</f>
        <v>0</v>
      </c>
      <c r="GM204" s="5">
        <f t="shared" si="286"/>
        <v>0</v>
      </c>
      <c r="GN204" s="79"/>
      <c r="GO204" s="212" t="str">
        <f>IF(GM204&gt;0,(GM204+SUM(GN$11:GN204))/GL$6-1,"N/A")</f>
        <v>N/A</v>
      </c>
      <c r="GP204" s="374">
        <v>0.2</v>
      </c>
      <c r="GR204" s="315">
        <f t="shared" si="316"/>
        <v>0</v>
      </c>
      <c r="GS204" s="88">
        <f>VLOOKUP(GR204,'Price Data'!$B$4:$AD$1048576,MATCH(GW$4,'Price Data'!$B$2:$AE$2,0),FALSE)</f>
        <v>0</v>
      </c>
      <c r="GT204" s="5">
        <f t="shared" si="284"/>
        <v>0</v>
      </c>
      <c r="GV204" s="212" t="str">
        <f>IF(GT204&gt;0,(GT204+SUM(GU$11:GU204))/GS$6-1,"N/A")</f>
        <v>N/A</v>
      </c>
      <c r="GW204" s="374">
        <v>0.3</v>
      </c>
    </row>
    <row r="205" spans="1:205" x14ac:dyDescent="0.25">
      <c r="A205">
        <v>195</v>
      </c>
      <c r="B205" s="315">
        <f>'Price Data'!B199</f>
        <v>0</v>
      </c>
      <c r="C205" s="200">
        <f t="shared" si="317"/>
        <v>0</v>
      </c>
      <c r="D205" s="200">
        <f t="shared" si="287"/>
        <v>0</v>
      </c>
      <c r="E205" s="200">
        <f t="shared" si="258"/>
        <v>0</v>
      </c>
      <c r="F205" s="200">
        <f t="shared" si="288"/>
        <v>0</v>
      </c>
      <c r="I205" s="315">
        <f t="shared" si="289"/>
        <v>0</v>
      </c>
      <c r="J205" s="88">
        <f>VLOOKUP(I205,'Price Data'!$B$4:$AD$1048576,MATCH(N$4,'Price Data'!$B$2:$AE$2,0),FALSE)</f>
        <v>0</v>
      </c>
      <c r="K205" s="5">
        <f t="shared" si="285"/>
        <v>0</v>
      </c>
      <c r="M205" s="212" t="str">
        <f>IF(K205&gt;0,(K205+SUM(L$11:L205))/J$6-1,"N/A")</f>
        <v>N/A</v>
      </c>
      <c r="N205" s="344">
        <f>IF(VLOOKUP(N$4,Transactions!$C$5:$M$23,7,FALSE)&gt;I205,0,IF(IFERROR(VLOOKUP(N$4,Transactions!$C$39:$N$42,8,FALSE),0)&gt;I205,VLOOKUP(N$4,Transactions!$C$5:$M$23,5,FALSE),VLOOKUP(N$4,Transactions!$C$5:$M$23,5,FALSE)-IFERROR(VLOOKUP(N$4,Transactions!$C$39:$N$42,5,FALSE),0)))</f>
        <v>0</v>
      </c>
      <c r="P205" s="315">
        <f t="shared" si="290"/>
        <v>0</v>
      </c>
      <c r="Q205" s="88">
        <f>VLOOKUP(P205,'Price Data'!$B$4:$AD$1048576,MATCH(U$4,'Price Data'!$B$2:$AE$2,0),FALSE)</f>
        <v>0</v>
      </c>
      <c r="R205" s="5">
        <f t="shared" si="259"/>
        <v>0</v>
      </c>
      <c r="T205" s="212" t="str">
        <f>IF(R205&gt;0,(R205+SUM(S$11:S205))/Q$6-1,"N/A")</f>
        <v>N/A</v>
      </c>
      <c r="U205" s="344">
        <f>IF(VLOOKUP(U$4,Transactions!$C$5:$M$23,7,FALSE)&gt;P205,0,IF(IFERROR(VLOOKUP(U$4,Transactions!$C$39:$N$42,8,FALSE),0)&gt;P205,VLOOKUP(U$4,Transactions!$C$5:$M$23,5,FALSE),VLOOKUP(U$4,Transactions!$C$5:$M$23,5,FALSE)-IFERROR(VLOOKUP(U$4,Transactions!$C$39:$N$42,5,FALSE),0)))</f>
        <v>0</v>
      </c>
      <c r="W205" s="315">
        <f t="shared" si="291"/>
        <v>0</v>
      </c>
      <c r="X205" s="88">
        <f>VLOOKUP(W205,'Price Data'!$B$4:$AD$1048576,MATCH(AB$4,'Price Data'!$B$2:$AE$2,0),FALSE)</f>
        <v>0</v>
      </c>
      <c r="Y205" s="5">
        <f t="shared" si="260"/>
        <v>0</v>
      </c>
      <c r="Z205" s="79"/>
      <c r="AA205" s="212" t="str">
        <f>IF(Y205&gt;0,(Y205+SUM(Z$11:Z205))/X$6-1,"N/A")</f>
        <v>N/A</v>
      </c>
      <c r="AB205" s="344">
        <f>IF(VLOOKUP(AB$4,Transactions!$C$5:$M$23,7,FALSE)&gt;W205,0,IF(IFERROR(VLOOKUP(AB$4,Transactions!$C$39:$N$42,8,FALSE),0)&gt;W205,VLOOKUP(AB$4,Transactions!$C$5:$M$23,5,FALSE),VLOOKUP(AB$4,Transactions!$C$5:$M$23,5,FALSE)-IFERROR(VLOOKUP(AB$4,Transactions!$C$39:$N$42,5,FALSE),0)))</f>
        <v>0</v>
      </c>
      <c r="AD205" s="315">
        <f t="shared" si="292"/>
        <v>0</v>
      </c>
      <c r="AE205" s="88">
        <f>VLOOKUP(AD205,'Price Data'!$B$4:$AD$1048576,MATCH(AI$4,'Price Data'!$B$2:$AE$2,0),FALSE)</f>
        <v>0</v>
      </c>
      <c r="AF205" s="5">
        <f t="shared" si="261"/>
        <v>0</v>
      </c>
      <c r="AG205" s="79"/>
      <c r="AH205" s="212" t="str">
        <f>IF(AF205&gt;0,(AF205+SUM(AG$11:AG205))/AE$6-1,"N/A")</f>
        <v>N/A</v>
      </c>
      <c r="AI205" s="344">
        <f>IF(VLOOKUP(AI$4,Transactions!$C$5:$M$23,7,FALSE)&gt;AD205,0,IF(IFERROR(VLOOKUP(AI$4,Transactions!$C$39:$N$42,8,FALSE),0)&gt;AD205,VLOOKUP(AI$4,Transactions!$C$5:$M$23,5,FALSE),VLOOKUP(AI$4,Transactions!$C$5:$M$23,5,FALSE)-IFERROR(VLOOKUP(AI$4,Transactions!$C$39:$N$42,5,FALSE),0)))</f>
        <v>0</v>
      </c>
      <c r="AK205" s="315">
        <f t="shared" si="293"/>
        <v>0</v>
      </c>
      <c r="AL205" s="88">
        <f>VLOOKUP(AK205,'Price Data'!$B$4:$AD$1048576,MATCH(AP$4,'Price Data'!$B$2:$AE$2,0),FALSE)</f>
        <v>0</v>
      </c>
      <c r="AM205" s="5">
        <f t="shared" si="262"/>
        <v>0</v>
      </c>
      <c r="AN205" s="79"/>
      <c r="AO205" s="212" t="str">
        <f>IF(AM205&gt;0,(AM205+SUM(AN$11:AN205))/AL$6-1,"N/A")</f>
        <v>N/A</v>
      </c>
      <c r="AP205" s="344">
        <f>IF(VLOOKUP(AP$4,Transactions!$C$5:$M$23,7,FALSE)&gt;AK205,0,IF(IFERROR(VLOOKUP(AP$4,Transactions!$C$39:$N$42,8,FALSE),0)&gt;AK205,VLOOKUP(AP$4,Transactions!$C$5:$M$23,5,FALSE),VLOOKUP(AP$4,Transactions!$C$5:$M$23,5,FALSE)-IFERROR(VLOOKUP(AP$4,Transactions!$C$39:$N$42,5,FALSE),0)))</f>
        <v>0</v>
      </c>
      <c r="AR205" s="315">
        <f t="shared" si="294"/>
        <v>0</v>
      </c>
      <c r="AS205" s="88">
        <f>VLOOKUP(AR205,'Price Data'!$B$4:$AD$1048576,MATCH(AW$4,'Price Data'!$B$2:$AE$2,0),FALSE)</f>
        <v>0</v>
      </c>
      <c r="AT205" s="5">
        <f t="shared" si="263"/>
        <v>0</v>
      </c>
      <c r="AU205" s="79"/>
      <c r="AV205" s="212" t="str">
        <f>IF(AT205&gt;0,(AT205+SUM(AU$11:AU205))/AS$6-1,"N/A")</f>
        <v>N/A</v>
      </c>
      <c r="AW205" s="344">
        <f>IF(VLOOKUP(AW$4,Transactions!$C$5:$M$23,7,FALSE)&gt;AR205,0,IF(IFERROR(VLOOKUP(AW$4,Transactions!$C$39:$N$42,8,FALSE),0)&gt;AR205,VLOOKUP(AW$4,Transactions!$C$5:$M$23,5,FALSE),VLOOKUP(AW$4,Transactions!$C$5:$M$23,5,FALSE)-IFERROR(VLOOKUP(AW$4,Transactions!$C$39:$N$42,5,FALSE),0)))</f>
        <v>0</v>
      </c>
      <c r="AY205" s="315">
        <f t="shared" si="295"/>
        <v>0</v>
      </c>
      <c r="AZ205" s="88">
        <f>VLOOKUP(AY205,'Price Data'!$B$4:$AD$1048576,MATCH(BD$4,'Price Data'!$B$2:$AE$2,0),FALSE)</f>
        <v>0</v>
      </c>
      <c r="BA205" s="5">
        <f t="shared" si="264"/>
        <v>0</v>
      </c>
      <c r="BB205" s="79"/>
      <c r="BC205" s="212" t="str">
        <f>IF(BA205&gt;0,(BA205+SUM(BB$11:BB205))/AZ$6-1,"N/A")</f>
        <v>N/A</v>
      </c>
      <c r="BD205" s="344">
        <f>IF(VLOOKUP(BD$4,Transactions!$C$5:$M$23,7,FALSE)&gt;AY205,0,IF(IFERROR(VLOOKUP(BD$4,Transactions!$C$39:$N$42,8,FALSE),0)&gt;AY205,VLOOKUP(BD$4,Transactions!$C$5:$M$23,5,FALSE),VLOOKUP(BD$4,Transactions!$C$5:$M$23,5,FALSE)-IFERROR(VLOOKUP(BD$4,Transactions!$C$39:$N$42,5,FALSE),0)))</f>
        <v>0</v>
      </c>
      <c r="BF205" s="315">
        <f t="shared" si="296"/>
        <v>0</v>
      </c>
      <c r="BG205" s="88">
        <f>VLOOKUP(BF205,'Price Data'!$B$4:$AD$1048576,MATCH(BK$4,'Price Data'!$B$2:$AE$2,0),FALSE)</f>
        <v>0</v>
      </c>
      <c r="BH205" s="5">
        <f t="shared" si="265"/>
        <v>0</v>
      </c>
      <c r="BI205" s="79"/>
      <c r="BJ205" s="212" t="str">
        <f>IF(BH205&gt;0,(BH205+SUM(BI$11:BI205))/BG$6-1,"N/A")</f>
        <v>N/A</v>
      </c>
      <c r="BK205" s="344">
        <f>IF(VLOOKUP(BK$4,Transactions!$C$5:$M$23,7,FALSE)&gt;BF205,0,IF(IFERROR(VLOOKUP(BK$4,Transactions!$C$39:$N$42,8,FALSE),0)&gt;BF205,VLOOKUP(BK$4,Transactions!$C$5:$M$23,5,FALSE),VLOOKUP(BK$4,Transactions!$C$5:$M$23,5,FALSE)-IFERROR(VLOOKUP(BK$4,Transactions!$C$39:$N$42,5,FALSE),0)))</f>
        <v>0</v>
      </c>
      <c r="BM205" s="315">
        <f t="shared" si="297"/>
        <v>0</v>
      </c>
      <c r="BN205" s="88">
        <f>VLOOKUP(BM205,'Price Data'!$B$4:$AD$1048576,MATCH(BR$4,'Price Data'!$B$2:$AE$2,0),FALSE)</f>
        <v>0</v>
      </c>
      <c r="BO205" s="5">
        <f t="shared" si="266"/>
        <v>0</v>
      </c>
      <c r="BP205" s="79"/>
      <c r="BQ205" s="212" t="str">
        <f>IF(BO205&gt;0,(BO205+SUM(BP$11:BP205))/BN$6-1,"N/A")</f>
        <v>N/A</v>
      </c>
      <c r="BR205" s="344">
        <f>IF(VLOOKUP(BR$4,Transactions!$C$5:$M$23,7,FALSE)&gt;BM205,0,IF(IFERROR(VLOOKUP(BR$4,Transactions!$C$39:$N$42,8,FALSE),0)&gt;BM205,VLOOKUP(BR$4,Transactions!$C$5:$M$23,5,FALSE),VLOOKUP(BR$4,Transactions!$C$5:$M$23,5,FALSE)-IFERROR(VLOOKUP(BR$4,Transactions!$C$39:$N$42,5,FALSE),0)))</f>
        <v>0</v>
      </c>
      <c r="BT205" s="315">
        <f t="shared" si="298"/>
        <v>0</v>
      </c>
      <c r="BU205" s="88">
        <f>VLOOKUP(BT205,'Price Data'!$B$4:$AD$1048576,MATCH(BY$4,'Price Data'!$B$2:$AE$2,0),FALSE)</f>
        <v>0</v>
      </c>
      <c r="BV205" s="5">
        <f t="shared" si="267"/>
        <v>0</v>
      </c>
      <c r="BW205" s="79"/>
      <c r="BX205" s="212" t="str">
        <f>IF(BV205&gt;0,(BV205+SUM(BW$11:BW205))/BU$6-1,"N/A")</f>
        <v>N/A</v>
      </c>
      <c r="BY205" s="344">
        <f>IF(VLOOKUP(BY$4,Transactions!$C$5:$M$23,7,FALSE)&gt;BT205,0,IF(IFERROR(VLOOKUP(BY$4,Transactions!$C$39:$N$42,8,FALSE),0)&gt;BT205,VLOOKUP(BY$4,Transactions!$C$5:$M$23,5,FALSE),VLOOKUP(BY$4,Transactions!$C$5:$M$23,5,FALSE)-IFERROR(VLOOKUP(BY$4,Transactions!$C$39:$N$42,5,FALSE),0)))</f>
        <v>0</v>
      </c>
      <c r="CA205" s="315">
        <f t="shared" si="299"/>
        <v>0</v>
      </c>
      <c r="CB205" s="88">
        <f>VLOOKUP(CA205,'Price Data'!$B$4:$AD$1048576,MATCH(CF$4,'Price Data'!$B$2:$AE$2,0),FALSE)</f>
        <v>0</v>
      </c>
      <c r="CC205" s="5">
        <f t="shared" si="268"/>
        <v>0</v>
      </c>
      <c r="CD205" s="79"/>
      <c r="CE205" s="212" t="str">
        <f>IF(CC205&gt;0,(CC205+SUM(CD$11:CD205))/CB$6-1,"N/A")</f>
        <v>N/A</v>
      </c>
      <c r="CF205" s="344">
        <f>IF(VLOOKUP(CF$4,Transactions!$C$5:$M$23,7,FALSE)&gt;CA205,0,IF(IFERROR(VLOOKUP(CF$4,Transactions!$C$39:$N$42,8,FALSE),0)&gt;CA205,VLOOKUP(CF$4,Transactions!$C$5:$M$23,5,FALSE),VLOOKUP(CF$4,Transactions!$C$5:$M$23,5,FALSE)-IFERROR(VLOOKUP(CF$4,Transactions!$C$39:$N$42,5,FALSE),0)))</f>
        <v>0</v>
      </c>
      <c r="CH205" s="315">
        <f t="shared" si="300"/>
        <v>0</v>
      </c>
      <c r="CI205" s="88">
        <f>VLOOKUP(CH205,'Price Data'!$B$4:$AD$1048576,MATCH(CM$4,'Price Data'!$B$2:$AE$2,0),FALSE)</f>
        <v>0</v>
      </c>
      <c r="CJ205" s="5">
        <f t="shared" si="269"/>
        <v>0</v>
      </c>
      <c r="CK205" s="79"/>
      <c r="CL205" s="212" t="str">
        <f>IF(CJ205&gt;0,(CJ205+SUM(CK$11:CK205))/CI$6-1,"N/A")</f>
        <v>N/A</v>
      </c>
      <c r="CM205" s="344">
        <f>IF(VLOOKUP(CM$4,Transactions!$C$5:$M$23,7,FALSE)&gt;CH205,0,IF(IFERROR(VLOOKUP(CM$4,Transactions!$C$39:$N$42,8,FALSE),0)&gt;CH205,VLOOKUP(CM$4,Transactions!$C$5:$M$23,5,FALSE),VLOOKUP(CM$4,Transactions!$C$5:$M$23,5,FALSE)-IFERROR(VLOOKUP(CM$4,Transactions!$C$39:$N$42,5,FALSE),0)))</f>
        <v>0</v>
      </c>
      <c r="CO205" s="315">
        <f t="shared" si="301"/>
        <v>0</v>
      </c>
      <c r="CP205" s="88">
        <f>VLOOKUP(CO205,'Price Data'!$B$4:$AD$1048576,MATCH(CT$4,'Price Data'!$B$2:$AE$2,0),FALSE)</f>
        <v>0</v>
      </c>
      <c r="CQ205" s="5">
        <f t="shared" si="270"/>
        <v>0</v>
      </c>
      <c r="CR205" s="79"/>
      <c r="CS205" s="212" t="str">
        <f>IF(CQ205&gt;0,(CQ205+SUM(CR$11:CR205))/CP$6-1,"N/A")</f>
        <v>N/A</v>
      </c>
      <c r="CT205" s="344">
        <f>IF(VLOOKUP(CT$4,Transactions!$C$5:$M$23,7,FALSE)&gt;CO205,0,IF(IFERROR(VLOOKUP(CT$4,Transactions!$C$39:$N$42,8,FALSE),0)&gt;CO205,VLOOKUP(CT$4,Transactions!$C$5:$M$23,5,FALSE),VLOOKUP(CT$4,Transactions!$C$5:$M$23,5,FALSE)-IFERROR(VLOOKUP(CT$4,Transactions!$C$39:$N$42,5,FALSE),0)))</f>
        <v>0</v>
      </c>
      <c r="CV205" s="315">
        <f t="shared" si="302"/>
        <v>0</v>
      </c>
      <c r="CW205" s="88">
        <f>VLOOKUP(CV205,'Price Data'!$B$4:$AD$1048576,MATCH(DA$4,'Price Data'!$B$2:$AE$2,0),FALSE)</f>
        <v>0</v>
      </c>
      <c r="CX205" s="5">
        <f t="shared" si="271"/>
        <v>0</v>
      </c>
      <c r="CY205" s="79"/>
      <c r="CZ205" s="212" t="str">
        <f>IF(CX205&gt;0,(CX205+SUM(CY$11:CY205))/CW$6-1,"N/A")</f>
        <v>N/A</v>
      </c>
      <c r="DA205" s="344">
        <f>IF(VLOOKUP(DA$4,Transactions!$C$5:$M$23,7,FALSE)&gt;CV205,0,IF(IFERROR(VLOOKUP(DA$4,Transactions!$C$39:$N$42,8,FALSE),0)&gt;CV205,VLOOKUP(DA$4,Transactions!$C$5:$M$23,5,FALSE),VLOOKUP(DA$4,Transactions!$C$5:$M$23,5,FALSE)-IFERROR(VLOOKUP(DA$4,Transactions!$C$39:$N$42,5,FALSE),0)))</f>
        <v>0</v>
      </c>
      <c r="DC205" s="315">
        <f t="shared" si="303"/>
        <v>0</v>
      </c>
      <c r="DD205" s="88">
        <f>VLOOKUP(DC205,'Price Data'!$B$4:$AD$1048576,MATCH(DH$4,'Price Data'!$B$2:$AE$2,0),FALSE)</f>
        <v>0</v>
      </c>
      <c r="DE205" s="5">
        <f t="shared" si="272"/>
        <v>0</v>
      </c>
      <c r="DF205" s="79"/>
      <c r="DG205" s="212" t="str">
        <f>IF(DE205&gt;0,(DE205+SUM(DF$11:DF205))/DD$6-1,"N/A")</f>
        <v>N/A</v>
      </c>
      <c r="DH205" s="344">
        <f>IF(VLOOKUP(DH$4,Transactions!$C$5:$M$23,7,FALSE)&gt;DC205,0,IF(IFERROR(VLOOKUP(DH$4,Transactions!$C$39:$N$42,8,FALSE),0)&gt;DC205,VLOOKUP(DH$4,Transactions!$C$5:$M$23,5,FALSE),VLOOKUP(DH$4,Transactions!$C$5:$M$23,5,FALSE)-IFERROR(VLOOKUP(DH$4,Transactions!$C$39:$N$42,5,FALSE),0)))</f>
        <v>0</v>
      </c>
      <c r="DJ205" s="315">
        <f t="shared" si="304"/>
        <v>0</v>
      </c>
      <c r="DK205" s="88">
        <f>VLOOKUP(DJ205,'Price Data'!$B$4:$AD$1048576,MATCH(DO$4,'Price Data'!$B$2:$AE$2,0),FALSE)</f>
        <v>0</v>
      </c>
      <c r="DL205" s="5">
        <f t="shared" si="273"/>
        <v>0</v>
      </c>
      <c r="DN205" s="212" t="str">
        <f>IF(DL205&gt;0,(DL205+SUM(DM$11:DM205))/DK$6-1,"N/A")</f>
        <v>N/A</v>
      </c>
      <c r="DO205" s="344">
        <f>IF(VLOOKUP(DO$4,Transactions!$C$5:$M$23,7,FALSE)&gt;DJ205,0,IF(IFERROR(VLOOKUP(DO$4,Transactions!$C$39:$N$42,8,FALSE),0)&gt;DJ205,VLOOKUP(DO$4,Transactions!$C$5:$M$23,5,FALSE),VLOOKUP(DO$4,Transactions!$C$5:$M$23,5,FALSE)-IFERROR(VLOOKUP(DO$4,Transactions!$C$39:$N$42,5,FALSE),0)))</f>
        <v>0</v>
      </c>
      <c r="DQ205" s="315">
        <f t="shared" si="305"/>
        <v>0</v>
      </c>
      <c r="DR205" s="88">
        <f>VLOOKUP(DQ205,'Price Data'!$B$4:$AD$1048576,MATCH(DV$4,'Price Data'!$B$2:$AE$2,0),FALSE)</f>
        <v>0</v>
      </c>
      <c r="DS205" s="5">
        <f t="shared" si="274"/>
        <v>0</v>
      </c>
      <c r="DT205" s="79"/>
      <c r="DU205" s="212" t="str">
        <f>IF(DS205&gt;0,(DS205+SUM(DT$11:DT205))/DR$6-1,"N/A")</f>
        <v>N/A</v>
      </c>
      <c r="DV205" s="344">
        <f>IF(VLOOKUP(DV$4,Transactions!$C$5:$M$23,7,FALSE)&gt;DQ205,0,IF(IFERROR(VLOOKUP(DV$4,Transactions!$C$39:$N$42,8,FALSE),0)&gt;DQ205,VLOOKUP(DV$4,Transactions!$C$5:$M$23,5,FALSE),VLOOKUP(DV$4,Transactions!$C$5:$M$23,5,FALSE)-IFERROR(VLOOKUP(DV$4,Transactions!$C$39:$N$42,5,FALSE),0)))</f>
        <v>0</v>
      </c>
      <c r="DX205" s="315">
        <f t="shared" si="306"/>
        <v>0</v>
      </c>
      <c r="DY205" s="88">
        <f>VLOOKUP(DX205,'Price Data'!$B$4:$AD$1048576,MATCH(EC$4,'Price Data'!$B$2:$AE$2,0),FALSE)</f>
        <v>0</v>
      </c>
      <c r="DZ205" s="5">
        <f t="shared" si="275"/>
        <v>0</v>
      </c>
      <c r="EA205" s="79"/>
      <c r="EB205" s="212" t="str">
        <f>IF(DZ205&gt;0,(DZ205+SUM(EA$11:EA205))/DY$6-1,"N/A")</f>
        <v>N/A</v>
      </c>
      <c r="EC205" s="344">
        <f>IF(VLOOKUP(EC$4,Transactions!$C$5:$M$23,7,FALSE)&gt;DX205,0,IF(IFERROR(VLOOKUP(EC$4,Transactions!$C$39:$N$42,8,FALSE),0)&gt;DX205,VLOOKUP(EC$4,Transactions!$C$5:$M$23,5,FALSE),VLOOKUP(EC$4,Transactions!$C$5:$M$23,5,FALSE)-IFERROR(VLOOKUP(EC$4,Transactions!$C$39:$N$42,5,FALSE),0)))</f>
        <v>0</v>
      </c>
      <c r="EF205" s="315">
        <f t="shared" si="307"/>
        <v>0</v>
      </c>
      <c r="EG205" s="88">
        <f>VLOOKUP(EF205,'Price Data'!$B$4:$AD$1048576,MATCH(EK$4,'Price Data'!$B$2:$AE$2,0),FALSE)</f>
        <v>0</v>
      </c>
      <c r="EH205" s="5">
        <f t="shared" si="276"/>
        <v>0</v>
      </c>
      <c r="EI205" s="79"/>
      <c r="EJ205" s="212" t="str">
        <f>IF(EH205&gt;0,(EH205+SUM(EI$11:EI205))/EG$6-1,"N/A")</f>
        <v>N/A</v>
      </c>
      <c r="EK205" s="344">
        <f>IF(VLOOKUP(EK$4,Transactions!$C$26:$M$34,7,FALSE)&gt;EF205,0,IF(IFERROR(VLOOKUP(EK$4,Transactions!$C$45:$N242,8,FALSE),0)&gt;EF205,VLOOKUP(EK$4,Transactions!$C$26:$M$34,5,FALSE),VLOOKUP(EK$4,Transactions!$C$26:$M$34,5,FALSE)-IFERROR(VLOOKUP(EK$4,Transactions!$C$45:$N$47,5,FALSE),0)))</f>
        <v>0</v>
      </c>
      <c r="EM205" s="315">
        <f t="shared" si="308"/>
        <v>0</v>
      </c>
      <c r="EN205" s="88">
        <f>VLOOKUP(EM205,'Price Data'!$B$4:$AD$1048576,MATCH(ER$4,'Price Data'!$B$2:$AE$2,0),FALSE)</f>
        <v>0</v>
      </c>
      <c r="EO205" s="5">
        <f t="shared" si="277"/>
        <v>0</v>
      </c>
      <c r="EP205" s="79"/>
      <c r="EQ205" s="212" t="str">
        <f>IF(EO205&gt;0,(EO205+SUM(EP$11:EP205))/EN$6-1,"N/A")</f>
        <v>N/A</v>
      </c>
      <c r="ER205" s="344">
        <f>IF(VLOOKUP(ER$4,Transactions!$C$26:$M$34,7,FALSE)&gt;EM205,0,IF(IFERROR(VLOOKUP(ER$4,Transactions!$C$45:$N242,8,FALSE),0)&gt;EM205,VLOOKUP(ER$4,Transactions!$C$26:$M$34,5,FALSE),VLOOKUP(ER$4,Transactions!$C$26:$M$34,5,FALSE)-IFERROR(VLOOKUP(ER$4,Transactions!$C$45:$N$47,5,FALSE),0)))</f>
        <v>0</v>
      </c>
      <c r="ET205" s="315">
        <f t="shared" si="309"/>
        <v>0</v>
      </c>
      <c r="EU205" s="88">
        <f>VLOOKUP(ET205,'Price Data'!$B$4:$AD$1048576,MATCH(EY$4,'Price Data'!$B$2:$AE$2,0),FALSE)</f>
        <v>0</v>
      </c>
      <c r="EV205" s="5">
        <f t="shared" si="278"/>
        <v>0</v>
      </c>
      <c r="EW205" s="79"/>
      <c r="EX205" s="212" t="str">
        <f>IF(EV205&gt;0,(EV205+SUM(EW$11:EW205))/EU$6-1,"N/A")</f>
        <v>N/A</v>
      </c>
      <c r="EY205" s="344">
        <f>IF(VLOOKUP(EY$4,Transactions!$C$26:$M$34,7,FALSE)&gt;ET205,0,IF(IFERROR(VLOOKUP(EY$4,Transactions!$C$45:$N242,8,FALSE),0)&gt;ET205,VLOOKUP(EY$4,Transactions!$C$26:$M$34,5,FALSE),VLOOKUP(EY$4,Transactions!$C$26:$M$34,5,FALSE)-IFERROR(VLOOKUP(EY$4,Transactions!$C$45:$N$47,5,FALSE),0)))</f>
        <v>0</v>
      </c>
      <c r="FA205" s="315">
        <f t="shared" si="310"/>
        <v>0</v>
      </c>
      <c r="FB205" s="88">
        <f>VLOOKUP(FA205,'Price Data'!$B$4:$AD$1048576,MATCH(FF$4,'Price Data'!$B$2:$AE$2,0),FALSE)</f>
        <v>0</v>
      </c>
      <c r="FC205" s="5">
        <f t="shared" si="279"/>
        <v>0</v>
      </c>
      <c r="FD205" s="79"/>
      <c r="FE205" s="212" t="str">
        <f>IF(FC205&gt;0,(FC205+SUM(FD$11:FD205))/FB$6-1,"N/A")</f>
        <v>N/A</v>
      </c>
      <c r="FF205" s="344">
        <f>IF(VLOOKUP(FF$4,Transactions!$C$26:$M$34,7,FALSE)&gt;FA205,0,IF(IFERROR(VLOOKUP(FF$4,Transactions!$C$45:$N242,8,FALSE),0)&gt;FA205,VLOOKUP(FF$4,Transactions!$C$26:$M$34,5,FALSE),VLOOKUP(FF$4,Transactions!$C$26:$M$34,5,FALSE)-IFERROR(VLOOKUP(FF$4,Transactions!$C$45:$N$47,5,FALSE),0)))</f>
        <v>0</v>
      </c>
      <c r="FH205" s="315">
        <f t="shared" si="311"/>
        <v>0</v>
      </c>
      <c r="FI205" s="88">
        <f>VLOOKUP(FH205,'Price Data'!$B$4:$AD$1048576,MATCH(FM$4,'Price Data'!$B$2:$AE$2,0),FALSE)</f>
        <v>0</v>
      </c>
      <c r="FJ205" s="5">
        <f t="shared" si="280"/>
        <v>0</v>
      </c>
      <c r="FK205" s="79"/>
      <c r="FL205" s="212" t="str">
        <f>IF(FJ205&gt;0,(FJ205+SUM(FK$11:FK205))/FI$6-1,"N/A")</f>
        <v>N/A</v>
      </c>
      <c r="FM205" s="344">
        <f>IF(VLOOKUP(FM$4,Transactions!$C$26:$M$34,7,FALSE)&gt;FH205,0,IF(IFERROR(VLOOKUP(FM$4,Transactions!$C$45:$N242,8,FALSE),0)&gt;FH205,VLOOKUP(FM$4,Transactions!$C$26:$M$34,5,FALSE),VLOOKUP(FM$4,Transactions!$C$26:$M$34,5,FALSE)-IFERROR(VLOOKUP(FM$4,Transactions!$C$45:$N$47,5,FALSE),0)))</f>
        <v>0</v>
      </c>
      <c r="FO205" s="315">
        <f t="shared" si="312"/>
        <v>0</v>
      </c>
      <c r="FP205" s="88">
        <f>VLOOKUP(FO205,'Price Data'!$B$4:$AD$1048576,MATCH(FT$4,'Price Data'!$B$2:$AE$2,0),FALSE)</f>
        <v>0</v>
      </c>
      <c r="FQ205" s="5">
        <f t="shared" si="281"/>
        <v>0</v>
      </c>
      <c r="FR205" s="79"/>
      <c r="FS205" s="212" t="str">
        <f>IF(FQ205&gt;0,(FQ205+SUM(FR$11:FR205))/FP$6-1,"N/A")</f>
        <v>N/A</v>
      </c>
      <c r="FT205" s="344">
        <f>IF(VLOOKUP(FT$4,Transactions!$C$26:$M$34,7,FALSE)&gt;FO205,0,IF(IFERROR(VLOOKUP(FT$4,Transactions!$C$45:$N242,8,FALSE),0)&gt;FO205,VLOOKUP(FT$4,Transactions!$C$26:$M$34,5,FALSE),VLOOKUP(FT$4,Transactions!$C$26:$M$34,5,FALSE)-IFERROR(VLOOKUP(FT$4,Transactions!$C$45:$N$47,5,FALSE),0)))</f>
        <v>0</v>
      </c>
      <c r="FV205" s="315">
        <f t="shared" si="313"/>
        <v>0</v>
      </c>
      <c r="FW205" s="88">
        <f>VLOOKUP(FV205,'Price Data'!$B$4:$AD$1048576,MATCH(GA$4,'Price Data'!$B$2:$AE$2,0),FALSE)</f>
        <v>0</v>
      </c>
      <c r="FX205" s="5">
        <f t="shared" si="282"/>
        <v>0</v>
      </c>
      <c r="FY205" s="79"/>
      <c r="FZ205" s="212" t="str">
        <f>IF(FX205&gt;0,(FX205+SUM(FY$11:FY205))/FW$6-1,"N/A")</f>
        <v>N/A</v>
      </c>
      <c r="GA205" s="344">
        <f>IF(VLOOKUP(GA$4,Transactions!$C$26:$M$34,7,FALSE)&gt;FV205,0,IF(IFERROR(VLOOKUP(GA$4,Transactions!$C$45:$N242,8,FALSE),0)&gt;FV205,VLOOKUP(GA$4,Transactions!$C$26:$M$34,5,FALSE),VLOOKUP(GA$4,Transactions!$C$26:$M$34,5,FALSE)-IFERROR(VLOOKUP(GA$4,Transactions!$C$45:$N$47,5,FALSE),0)))</f>
        <v>0</v>
      </c>
      <c r="GD205" s="315">
        <f t="shared" si="314"/>
        <v>0</v>
      </c>
      <c r="GE205" s="88">
        <f>VLOOKUP(GD205,'Price Data'!$B$4:$AD$1048576,MATCH(GI$4,'Price Data'!$B$2:$AE$2,0),FALSE)</f>
        <v>0</v>
      </c>
      <c r="GF205" s="5">
        <f t="shared" si="283"/>
        <v>0</v>
      </c>
      <c r="GH205" s="212" t="str">
        <f>IF(GF205&gt;0,(GF205+SUM(GG$11:GG205))/GE$6-1,"N/A")</f>
        <v>N/A</v>
      </c>
      <c r="GI205" s="374">
        <v>0.5</v>
      </c>
      <c r="GK205" s="315">
        <f t="shared" si="315"/>
        <v>0</v>
      </c>
      <c r="GL205" s="88">
        <f>VLOOKUP(GK205,'Price Data'!$B$4:$AD$1048576,MATCH(GP$4,'Price Data'!$B$2:$AE$2,0),FALSE)</f>
        <v>0</v>
      </c>
      <c r="GM205" s="5">
        <f t="shared" si="286"/>
        <v>0</v>
      </c>
      <c r="GN205" s="79"/>
      <c r="GO205" s="212" t="str">
        <f>IF(GM205&gt;0,(GM205+SUM(GN$11:GN205))/GL$6-1,"N/A")</f>
        <v>N/A</v>
      </c>
      <c r="GP205" s="374">
        <v>0.2</v>
      </c>
      <c r="GR205" s="315">
        <f t="shared" si="316"/>
        <v>0</v>
      </c>
      <c r="GS205" s="88">
        <f>VLOOKUP(GR205,'Price Data'!$B$4:$AD$1048576,MATCH(GW$4,'Price Data'!$B$2:$AE$2,0),FALSE)</f>
        <v>0</v>
      </c>
      <c r="GT205" s="5">
        <f t="shared" si="284"/>
        <v>0</v>
      </c>
      <c r="GV205" s="212" t="str">
        <f>IF(GT205&gt;0,(GT205+SUM(GU$11:GU205))/GS$6-1,"N/A")</f>
        <v>N/A</v>
      </c>
      <c r="GW205" s="374">
        <v>0.3</v>
      </c>
    </row>
    <row r="206" spans="1:205" x14ac:dyDescent="0.25">
      <c r="A206">
        <v>196</v>
      </c>
      <c r="B206" s="315">
        <f>'Price Data'!B200</f>
        <v>0</v>
      </c>
      <c r="C206" s="200">
        <f t="shared" si="317"/>
        <v>0</v>
      </c>
      <c r="D206" s="200">
        <f t="shared" si="287"/>
        <v>0</v>
      </c>
      <c r="E206" s="200">
        <f t="shared" si="258"/>
        <v>0</v>
      </c>
      <c r="F206" s="200">
        <f t="shared" si="288"/>
        <v>0</v>
      </c>
      <c r="I206" s="315">
        <f t="shared" si="289"/>
        <v>0</v>
      </c>
      <c r="J206" s="88">
        <f>VLOOKUP(I206,'Price Data'!$B$4:$AD$1048576,MATCH(N$4,'Price Data'!$B$2:$AE$2,0),FALSE)</f>
        <v>0</v>
      </c>
      <c r="K206" s="5">
        <f t="shared" si="285"/>
        <v>0</v>
      </c>
      <c r="M206" s="212" t="str">
        <f>IF(K206&gt;0,(K206+SUM(L$11:L206))/J$6-1,"N/A")</f>
        <v>N/A</v>
      </c>
      <c r="N206" s="344">
        <f>IF(VLOOKUP(N$4,Transactions!$C$5:$M$23,7,FALSE)&gt;I206,0,IF(IFERROR(VLOOKUP(N$4,Transactions!$C$39:$N$42,8,FALSE),0)&gt;I206,VLOOKUP(N$4,Transactions!$C$5:$M$23,5,FALSE),VLOOKUP(N$4,Transactions!$C$5:$M$23,5,FALSE)-IFERROR(VLOOKUP(N$4,Transactions!$C$39:$N$42,5,FALSE),0)))</f>
        <v>0</v>
      </c>
      <c r="P206" s="315">
        <f t="shared" si="290"/>
        <v>0</v>
      </c>
      <c r="Q206" s="88">
        <f>VLOOKUP(P206,'Price Data'!$B$4:$AD$1048576,MATCH(U$4,'Price Data'!$B$2:$AE$2,0),FALSE)</f>
        <v>0</v>
      </c>
      <c r="R206" s="5">
        <f t="shared" si="259"/>
        <v>0</v>
      </c>
      <c r="T206" s="212" t="str">
        <f>IF(R206&gt;0,(R206+SUM(S$11:S206))/Q$6-1,"N/A")</f>
        <v>N/A</v>
      </c>
      <c r="U206" s="344">
        <f>IF(VLOOKUP(U$4,Transactions!$C$5:$M$23,7,FALSE)&gt;P206,0,IF(IFERROR(VLOOKUP(U$4,Transactions!$C$39:$N$42,8,FALSE),0)&gt;P206,VLOOKUP(U$4,Transactions!$C$5:$M$23,5,FALSE),VLOOKUP(U$4,Transactions!$C$5:$M$23,5,FALSE)-IFERROR(VLOOKUP(U$4,Transactions!$C$39:$N$42,5,FALSE),0)))</f>
        <v>0</v>
      </c>
      <c r="W206" s="315">
        <f t="shared" si="291"/>
        <v>0</v>
      </c>
      <c r="X206" s="88">
        <f>VLOOKUP(W206,'Price Data'!$B$4:$AD$1048576,MATCH(AB$4,'Price Data'!$B$2:$AE$2,0),FALSE)</f>
        <v>0</v>
      </c>
      <c r="Y206" s="5">
        <f t="shared" si="260"/>
        <v>0</v>
      </c>
      <c r="Z206" s="79"/>
      <c r="AA206" s="212" t="str">
        <f>IF(Y206&gt;0,(Y206+SUM(Z$11:Z206))/X$6-1,"N/A")</f>
        <v>N/A</v>
      </c>
      <c r="AB206" s="344">
        <f>IF(VLOOKUP(AB$4,Transactions!$C$5:$M$23,7,FALSE)&gt;W206,0,IF(IFERROR(VLOOKUP(AB$4,Transactions!$C$39:$N$42,8,FALSE),0)&gt;W206,VLOOKUP(AB$4,Transactions!$C$5:$M$23,5,FALSE),VLOOKUP(AB$4,Transactions!$C$5:$M$23,5,FALSE)-IFERROR(VLOOKUP(AB$4,Transactions!$C$39:$N$42,5,FALSE),0)))</f>
        <v>0</v>
      </c>
      <c r="AD206" s="315">
        <f t="shared" si="292"/>
        <v>0</v>
      </c>
      <c r="AE206" s="88">
        <f>VLOOKUP(AD206,'Price Data'!$B$4:$AD$1048576,MATCH(AI$4,'Price Data'!$B$2:$AE$2,0),FALSE)</f>
        <v>0</v>
      </c>
      <c r="AF206" s="5">
        <f t="shared" si="261"/>
        <v>0</v>
      </c>
      <c r="AG206" s="79"/>
      <c r="AH206" s="212" t="str">
        <f>IF(AF206&gt;0,(AF206+SUM(AG$11:AG206))/AE$6-1,"N/A")</f>
        <v>N/A</v>
      </c>
      <c r="AI206" s="344">
        <f>IF(VLOOKUP(AI$4,Transactions!$C$5:$M$23,7,FALSE)&gt;AD206,0,IF(IFERROR(VLOOKUP(AI$4,Transactions!$C$39:$N$42,8,FALSE),0)&gt;AD206,VLOOKUP(AI$4,Transactions!$C$5:$M$23,5,FALSE),VLOOKUP(AI$4,Transactions!$C$5:$M$23,5,FALSE)-IFERROR(VLOOKUP(AI$4,Transactions!$C$39:$N$42,5,FALSE),0)))</f>
        <v>0</v>
      </c>
      <c r="AK206" s="315">
        <f t="shared" si="293"/>
        <v>0</v>
      </c>
      <c r="AL206" s="88">
        <f>VLOOKUP(AK206,'Price Data'!$B$4:$AD$1048576,MATCH(AP$4,'Price Data'!$B$2:$AE$2,0),FALSE)</f>
        <v>0</v>
      </c>
      <c r="AM206" s="5">
        <f t="shared" si="262"/>
        <v>0</v>
      </c>
      <c r="AN206" s="79"/>
      <c r="AO206" s="212" t="str">
        <f>IF(AM206&gt;0,(AM206+SUM(AN$11:AN206))/AL$6-1,"N/A")</f>
        <v>N/A</v>
      </c>
      <c r="AP206" s="344">
        <f>IF(VLOOKUP(AP$4,Transactions!$C$5:$M$23,7,FALSE)&gt;AK206,0,IF(IFERROR(VLOOKUP(AP$4,Transactions!$C$39:$N$42,8,FALSE),0)&gt;AK206,VLOOKUP(AP$4,Transactions!$C$5:$M$23,5,FALSE),VLOOKUP(AP$4,Transactions!$C$5:$M$23,5,FALSE)-IFERROR(VLOOKUP(AP$4,Transactions!$C$39:$N$42,5,FALSE),0)))</f>
        <v>0</v>
      </c>
      <c r="AR206" s="315">
        <f t="shared" si="294"/>
        <v>0</v>
      </c>
      <c r="AS206" s="88">
        <f>VLOOKUP(AR206,'Price Data'!$B$4:$AD$1048576,MATCH(AW$4,'Price Data'!$B$2:$AE$2,0),FALSE)</f>
        <v>0</v>
      </c>
      <c r="AT206" s="5">
        <f t="shared" si="263"/>
        <v>0</v>
      </c>
      <c r="AU206" s="79"/>
      <c r="AV206" s="212" t="str">
        <f>IF(AT206&gt;0,(AT206+SUM(AU$11:AU206))/AS$6-1,"N/A")</f>
        <v>N/A</v>
      </c>
      <c r="AW206" s="344">
        <f>IF(VLOOKUP(AW$4,Transactions!$C$5:$M$23,7,FALSE)&gt;AR206,0,IF(IFERROR(VLOOKUP(AW$4,Transactions!$C$39:$N$42,8,FALSE),0)&gt;AR206,VLOOKUP(AW$4,Transactions!$C$5:$M$23,5,FALSE),VLOOKUP(AW$4,Transactions!$C$5:$M$23,5,FALSE)-IFERROR(VLOOKUP(AW$4,Transactions!$C$39:$N$42,5,FALSE),0)))</f>
        <v>0</v>
      </c>
      <c r="AY206" s="315">
        <f t="shared" si="295"/>
        <v>0</v>
      </c>
      <c r="AZ206" s="88">
        <f>VLOOKUP(AY206,'Price Data'!$B$4:$AD$1048576,MATCH(BD$4,'Price Data'!$B$2:$AE$2,0),FALSE)</f>
        <v>0</v>
      </c>
      <c r="BA206" s="5">
        <f t="shared" si="264"/>
        <v>0</v>
      </c>
      <c r="BB206" s="79"/>
      <c r="BC206" s="212" t="str">
        <f>IF(BA206&gt;0,(BA206+SUM(BB$11:BB206))/AZ$6-1,"N/A")</f>
        <v>N/A</v>
      </c>
      <c r="BD206" s="344">
        <f>IF(VLOOKUP(BD$4,Transactions!$C$5:$M$23,7,FALSE)&gt;AY206,0,IF(IFERROR(VLOOKUP(BD$4,Transactions!$C$39:$N$42,8,FALSE),0)&gt;AY206,VLOOKUP(BD$4,Transactions!$C$5:$M$23,5,FALSE),VLOOKUP(BD$4,Transactions!$C$5:$M$23,5,FALSE)-IFERROR(VLOOKUP(BD$4,Transactions!$C$39:$N$42,5,FALSE),0)))</f>
        <v>0</v>
      </c>
      <c r="BF206" s="315">
        <f t="shared" si="296"/>
        <v>0</v>
      </c>
      <c r="BG206" s="88">
        <f>VLOOKUP(BF206,'Price Data'!$B$4:$AD$1048576,MATCH(BK$4,'Price Data'!$B$2:$AE$2,0),FALSE)</f>
        <v>0</v>
      </c>
      <c r="BH206" s="5">
        <f t="shared" si="265"/>
        <v>0</v>
      </c>
      <c r="BI206" s="79"/>
      <c r="BJ206" s="212" t="str">
        <f>IF(BH206&gt;0,(BH206+SUM(BI$11:BI206))/BG$6-1,"N/A")</f>
        <v>N/A</v>
      </c>
      <c r="BK206" s="344">
        <f>IF(VLOOKUP(BK$4,Transactions!$C$5:$M$23,7,FALSE)&gt;BF206,0,IF(IFERROR(VLOOKUP(BK$4,Transactions!$C$39:$N$42,8,FALSE),0)&gt;BF206,VLOOKUP(BK$4,Transactions!$C$5:$M$23,5,FALSE),VLOOKUP(BK$4,Transactions!$C$5:$M$23,5,FALSE)-IFERROR(VLOOKUP(BK$4,Transactions!$C$39:$N$42,5,FALSE),0)))</f>
        <v>0</v>
      </c>
      <c r="BM206" s="315">
        <f t="shared" si="297"/>
        <v>0</v>
      </c>
      <c r="BN206" s="88">
        <f>VLOOKUP(BM206,'Price Data'!$B$4:$AD$1048576,MATCH(BR$4,'Price Data'!$B$2:$AE$2,0),FALSE)</f>
        <v>0</v>
      </c>
      <c r="BO206" s="5">
        <f t="shared" si="266"/>
        <v>0</v>
      </c>
      <c r="BP206" s="79"/>
      <c r="BQ206" s="212" t="str">
        <f>IF(BO206&gt;0,(BO206+SUM(BP$11:BP206))/BN$6-1,"N/A")</f>
        <v>N/A</v>
      </c>
      <c r="BR206" s="344">
        <f>IF(VLOOKUP(BR$4,Transactions!$C$5:$M$23,7,FALSE)&gt;BM206,0,IF(IFERROR(VLOOKUP(BR$4,Transactions!$C$39:$N$42,8,FALSE),0)&gt;BM206,VLOOKUP(BR$4,Transactions!$C$5:$M$23,5,FALSE),VLOOKUP(BR$4,Transactions!$C$5:$M$23,5,FALSE)-IFERROR(VLOOKUP(BR$4,Transactions!$C$39:$N$42,5,FALSE),0)))</f>
        <v>0</v>
      </c>
      <c r="BT206" s="315">
        <f t="shared" si="298"/>
        <v>0</v>
      </c>
      <c r="BU206" s="88">
        <f>VLOOKUP(BT206,'Price Data'!$B$4:$AD$1048576,MATCH(BY$4,'Price Data'!$B$2:$AE$2,0),FALSE)</f>
        <v>0</v>
      </c>
      <c r="BV206" s="5">
        <f t="shared" si="267"/>
        <v>0</v>
      </c>
      <c r="BW206" s="79"/>
      <c r="BX206" s="212" t="str">
        <f>IF(BV206&gt;0,(BV206+SUM(BW$11:BW206))/BU$6-1,"N/A")</f>
        <v>N/A</v>
      </c>
      <c r="BY206" s="344">
        <f>IF(VLOOKUP(BY$4,Transactions!$C$5:$M$23,7,FALSE)&gt;BT206,0,IF(IFERROR(VLOOKUP(BY$4,Transactions!$C$39:$N$42,8,FALSE),0)&gt;BT206,VLOOKUP(BY$4,Transactions!$C$5:$M$23,5,FALSE),VLOOKUP(BY$4,Transactions!$C$5:$M$23,5,FALSE)-IFERROR(VLOOKUP(BY$4,Transactions!$C$39:$N$42,5,FALSE),0)))</f>
        <v>0</v>
      </c>
      <c r="CA206" s="315">
        <f t="shared" si="299"/>
        <v>0</v>
      </c>
      <c r="CB206" s="88">
        <f>VLOOKUP(CA206,'Price Data'!$B$4:$AD$1048576,MATCH(CF$4,'Price Data'!$B$2:$AE$2,0),FALSE)</f>
        <v>0</v>
      </c>
      <c r="CC206" s="5">
        <f t="shared" si="268"/>
        <v>0</v>
      </c>
      <c r="CD206" s="79"/>
      <c r="CE206" s="212" t="str">
        <f>IF(CC206&gt;0,(CC206+SUM(CD$11:CD206))/CB$6-1,"N/A")</f>
        <v>N/A</v>
      </c>
      <c r="CF206" s="344">
        <f>IF(VLOOKUP(CF$4,Transactions!$C$5:$M$23,7,FALSE)&gt;CA206,0,IF(IFERROR(VLOOKUP(CF$4,Transactions!$C$39:$N$42,8,FALSE),0)&gt;CA206,VLOOKUP(CF$4,Transactions!$C$5:$M$23,5,FALSE),VLOOKUP(CF$4,Transactions!$C$5:$M$23,5,FALSE)-IFERROR(VLOOKUP(CF$4,Transactions!$C$39:$N$42,5,FALSE),0)))</f>
        <v>0</v>
      </c>
      <c r="CH206" s="315">
        <f t="shared" si="300"/>
        <v>0</v>
      </c>
      <c r="CI206" s="88">
        <f>VLOOKUP(CH206,'Price Data'!$B$4:$AD$1048576,MATCH(CM$4,'Price Data'!$B$2:$AE$2,0),FALSE)</f>
        <v>0</v>
      </c>
      <c r="CJ206" s="5">
        <f t="shared" si="269"/>
        <v>0</v>
      </c>
      <c r="CK206" s="79"/>
      <c r="CL206" s="212" t="str">
        <f>IF(CJ206&gt;0,(CJ206+SUM(CK$11:CK206))/CI$6-1,"N/A")</f>
        <v>N/A</v>
      </c>
      <c r="CM206" s="344">
        <f>IF(VLOOKUP(CM$4,Transactions!$C$5:$M$23,7,FALSE)&gt;CH206,0,IF(IFERROR(VLOOKUP(CM$4,Transactions!$C$39:$N$42,8,FALSE),0)&gt;CH206,VLOOKUP(CM$4,Transactions!$C$5:$M$23,5,FALSE),VLOOKUP(CM$4,Transactions!$C$5:$M$23,5,FALSE)-IFERROR(VLOOKUP(CM$4,Transactions!$C$39:$N$42,5,FALSE),0)))</f>
        <v>0</v>
      </c>
      <c r="CO206" s="315">
        <f t="shared" si="301"/>
        <v>0</v>
      </c>
      <c r="CP206" s="88">
        <f>VLOOKUP(CO206,'Price Data'!$B$4:$AD$1048576,MATCH(CT$4,'Price Data'!$B$2:$AE$2,0),FALSE)</f>
        <v>0</v>
      </c>
      <c r="CQ206" s="5">
        <f t="shared" si="270"/>
        <v>0</v>
      </c>
      <c r="CR206" s="79"/>
      <c r="CS206" s="212" t="str">
        <f>IF(CQ206&gt;0,(CQ206+SUM(CR$11:CR206))/CP$6-1,"N/A")</f>
        <v>N/A</v>
      </c>
      <c r="CT206" s="344">
        <f>IF(VLOOKUP(CT$4,Transactions!$C$5:$M$23,7,FALSE)&gt;CO206,0,IF(IFERROR(VLOOKUP(CT$4,Transactions!$C$39:$N$42,8,FALSE),0)&gt;CO206,VLOOKUP(CT$4,Transactions!$C$5:$M$23,5,FALSE),VLOOKUP(CT$4,Transactions!$C$5:$M$23,5,FALSE)-IFERROR(VLOOKUP(CT$4,Transactions!$C$39:$N$42,5,FALSE),0)))</f>
        <v>0</v>
      </c>
      <c r="CV206" s="315">
        <f t="shared" si="302"/>
        <v>0</v>
      </c>
      <c r="CW206" s="88">
        <f>VLOOKUP(CV206,'Price Data'!$B$4:$AD$1048576,MATCH(DA$4,'Price Data'!$B$2:$AE$2,0),FALSE)</f>
        <v>0</v>
      </c>
      <c r="CX206" s="5">
        <f t="shared" si="271"/>
        <v>0</v>
      </c>
      <c r="CY206" s="79"/>
      <c r="CZ206" s="212" t="str">
        <f>IF(CX206&gt;0,(CX206+SUM(CY$11:CY206))/CW$6-1,"N/A")</f>
        <v>N/A</v>
      </c>
      <c r="DA206" s="344">
        <f>IF(VLOOKUP(DA$4,Transactions!$C$5:$M$23,7,FALSE)&gt;CV206,0,IF(IFERROR(VLOOKUP(DA$4,Transactions!$C$39:$N$42,8,FALSE),0)&gt;CV206,VLOOKUP(DA$4,Transactions!$C$5:$M$23,5,FALSE),VLOOKUP(DA$4,Transactions!$C$5:$M$23,5,FALSE)-IFERROR(VLOOKUP(DA$4,Transactions!$C$39:$N$42,5,FALSE),0)))</f>
        <v>0</v>
      </c>
      <c r="DC206" s="315">
        <f t="shared" si="303"/>
        <v>0</v>
      </c>
      <c r="DD206" s="88">
        <f>VLOOKUP(DC206,'Price Data'!$B$4:$AD$1048576,MATCH(DH$4,'Price Data'!$B$2:$AE$2,0),FALSE)</f>
        <v>0</v>
      </c>
      <c r="DE206" s="5">
        <f t="shared" si="272"/>
        <v>0</v>
      </c>
      <c r="DF206" s="79"/>
      <c r="DG206" s="212" t="str">
        <f>IF(DE206&gt;0,(DE206+SUM(DF$11:DF206))/DD$6-1,"N/A")</f>
        <v>N/A</v>
      </c>
      <c r="DH206" s="344">
        <f>IF(VLOOKUP(DH$4,Transactions!$C$5:$M$23,7,FALSE)&gt;DC206,0,IF(IFERROR(VLOOKUP(DH$4,Transactions!$C$39:$N$42,8,FALSE),0)&gt;DC206,VLOOKUP(DH$4,Transactions!$C$5:$M$23,5,FALSE),VLOOKUP(DH$4,Transactions!$C$5:$M$23,5,FALSE)-IFERROR(VLOOKUP(DH$4,Transactions!$C$39:$N$42,5,FALSE),0)))</f>
        <v>0</v>
      </c>
      <c r="DJ206" s="315">
        <f t="shared" si="304"/>
        <v>0</v>
      </c>
      <c r="DK206" s="88">
        <f>VLOOKUP(DJ206,'Price Data'!$B$4:$AD$1048576,MATCH(DO$4,'Price Data'!$B$2:$AE$2,0),FALSE)</f>
        <v>0</v>
      </c>
      <c r="DL206" s="5">
        <f t="shared" si="273"/>
        <v>0</v>
      </c>
      <c r="DN206" s="212" t="str">
        <f>IF(DL206&gt;0,(DL206+SUM(DM$11:DM206))/DK$6-1,"N/A")</f>
        <v>N/A</v>
      </c>
      <c r="DO206" s="344">
        <f>IF(VLOOKUP(DO$4,Transactions!$C$5:$M$23,7,FALSE)&gt;DJ206,0,IF(IFERROR(VLOOKUP(DO$4,Transactions!$C$39:$N$42,8,FALSE),0)&gt;DJ206,VLOOKUP(DO$4,Transactions!$C$5:$M$23,5,FALSE),VLOOKUP(DO$4,Transactions!$C$5:$M$23,5,FALSE)-IFERROR(VLOOKUP(DO$4,Transactions!$C$39:$N$42,5,FALSE),0)))</f>
        <v>0</v>
      </c>
      <c r="DQ206" s="315">
        <f t="shared" si="305"/>
        <v>0</v>
      </c>
      <c r="DR206" s="88">
        <f>VLOOKUP(DQ206,'Price Data'!$B$4:$AD$1048576,MATCH(DV$4,'Price Data'!$B$2:$AE$2,0),FALSE)</f>
        <v>0</v>
      </c>
      <c r="DS206" s="5">
        <f t="shared" si="274"/>
        <v>0</v>
      </c>
      <c r="DT206" s="79"/>
      <c r="DU206" s="212" t="str">
        <f>IF(DS206&gt;0,(DS206+SUM(DT$11:DT206))/DR$6-1,"N/A")</f>
        <v>N/A</v>
      </c>
      <c r="DV206" s="344">
        <f>IF(VLOOKUP(DV$4,Transactions!$C$5:$M$23,7,FALSE)&gt;DQ206,0,IF(IFERROR(VLOOKUP(DV$4,Transactions!$C$39:$N$42,8,FALSE),0)&gt;DQ206,VLOOKUP(DV$4,Transactions!$C$5:$M$23,5,FALSE),VLOOKUP(DV$4,Transactions!$C$5:$M$23,5,FALSE)-IFERROR(VLOOKUP(DV$4,Transactions!$C$39:$N$42,5,FALSE),0)))</f>
        <v>0</v>
      </c>
      <c r="DX206" s="315">
        <f t="shared" si="306"/>
        <v>0</v>
      </c>
      <c r="DY206" s="88">
        <f>VLOOKUP(DX206,'Price Data'!$B$4:$AD$1048576,MATCH(EC$4,'Price Data'!$B$2:$AE$2,0),FALSE)</f>
        <v>0</v>
      </c>
      <c r="DZ206" s="5">
        <f t="shared" si="275"/>
        <v>0</v>
      </c>
      <c r="EA206" s="79"/>
      <c r="EB206" s="212" t="str">
        <f>IF(DZ206&gt;0,(DZ206+SUM(EA$11:EA206))/DY$6-1,"N/A")</f>
        <v>N/A</v>
      </c>
      <c r="EC206" s="344">
        <f>IF(VLOOKUP(EC$4,Transactions!$C$5:$M$23,7,FALSE)&gt;DX206,0,IF(IFERROR(VLOOKUP(EC$4,Transactions!$C$39:$N$42,8,FALSE),0)&gt;DX206,VLOOKUP(EC$4,Transactions!$C$5:$M$23,5,FALSE),VLOOKUP(EC$4,Transactions!$C$5:$M$23,5,FALSE)-IFERROR(VLOOKUP(EC$4,Transactions!$C$39:$N$42,5,FALSE),0)))</f>
        <v>0</v>
      </c>
      <c r="EF206" s="315">
        <f t="shared" si="307"/>
        <v>0</v>
      </c>
      <c r="EG206" s="88">
        <f>VLOOKUP(EF206,'Price Data'!$B$4:$AD$1048576,MATCH(EK$4,'Price Data'!$B$2:$AE$2,0),FALSE)</f>
        <v>0</v>
      </c>
      <c r="EH206" s="5">
        <f t="shared" si="276"/>
        <v>0</v>
      </c>
      <c r="EI206" s="79"/>
      <c r="EJ206" s="212" t="str">
        <f>IF(EH206&gt;0,(EH206+SUM(EI$11:EI206))/EG$6-1,"N/A")</f>
        <v>N/A</v>
      </c>
      <c r="EK206" s="344">
        <f>IF(VLOOKUP(EK$4,Transactions!$C$26:$M$34,7,FALSE)&gt;EF206,0,IF(IFERROR(VLOOKUP(EK$4,Transactions!$C$45:$N243,8,FALSE),0)&gt;EF206,VLOOKUP(EK$4,Transactions!$C$26:$M$34,5,FALSE),VLOOKUP(EK$4,Transactions!$C$26:$M$34,5,FALSE)-IFERROR(VLOOKUP(EK$4,Transactions!$C$45:$N$47,5,FALSE),0)))</f>
        <v>0</v>
      </c>
      <c r="EM206" s="315">
        <f t="shared" si="308"/>
        <v>0</v>
      </c>
      <c r="EN206" s="88">
        <f>VLOOKUP(EM206,'Price Data'!$B$4:$AD$1048576,MATCH(ER$4,'Price Data'!$B$2:$AE$2,0),FALSE)</f>
        <v>0</v>
      </c>
      <c r="EO206" s="5">
        <f t="shared" si="277"/>
        <v>0</v>
      </c>
      <c r="EP206" s="79"/>
      <c r="EQ206" s="212" t="str">
        <f>IF(EO206&gt;0,(EO206+SUM(EP$11:EP206))/EN$6-1,"N/A")</f>
        <v>N/A</v>
      </c>
      <c r="ER206" s="344">
        <f>IF(VLOOKUP(ER$4,Transactions!$C$26:$M$34,7,FALSE)&gt;EM206,0,IF(IFERROR(VLOOKUP(ER$4,Transactions!$C$45:$N243,8,FALSE),0)&gt;EM206,VLOOKUP(ER$4,Transactions!$C$26:$M$34,5,FALSE),VLOOKUP(ER$4,Transactions!$C$26:$M$34,5,FALSE)-IFERROR(VLOOKUP(ER$4,Transactions!$C$45:$N$47,5,FALSE),0)))</f>
        <v>0</v>
      </c>
      <c r="ET206" s="315">
        <f t="shared" si="309"/>
        <v>0</v>
      </c>
      <c r="EU206" s="88">
        <f>VLOOKUP(ET206,'Price Data'!$B$4:$AD$1048576,MATCH(EY$4,'Price Data'!$B$2:$AE$2,0),FALSE)</f>
        <v>0</v>
      </c>
      <c r="EV206" s="5">
        <f t="shared" si="278"/>
        <v>0</v>
      </c>
      <c r="EW206" s="79"/>
      <c r="EX206" s="212" t="str">
        <f>IF(EV206&gt;0,(EV206+SUM(EW$11:EW206))/EU$6-1,"N/A")</f>
        <v>N/A</v>
      </c>
      <c r="EY206" s="344">
        <f>IF(VLOOKUP(EY$4,Transactions!$C$26:$M$34,7,FALSE)&gt;ET206,0,IF(IFERROR(VLOOKUP(EY$4,Transactions!$C$45:$N243,8,FALSE),0)&gt;ET206,VLOOKUP(EY$4,Transactions!$C$26:$M$34,5,FALSE),VLOOKUP(EY$4,Transactions!$C$26:$M$34,5,FALSE)-IFERROR(VLOOKUP(EY$4,Transactions!$C$45:$N$47,5,FALSE),0)))</f>
        <v>0</v>
      </c>
      <c r="FA206" s="315">
        <f t="shared" si="310"/>
        <v>0</v>
      </c>
      <c r="FB206" s="88">
        <f>VLOOKUP(FA206,'Price Data'!$B$4:$AD$1048576,MATCH(FF$4,'Price Data'!$B$2:$AE$2,0),FALSE)</f>
        <v>0</v>
      </c>
      <c r="FC206" s="5">
        <f t="shared" si="279"/>
        <v>0</v>
      </c>
      <c r="FD206" s="79"/>
      <c r="FE206" s="212" t="str">
        <f>IF(FC206&gt;0,(FC206+SUM(FD$11:FD206))/FB$6-1,"N/A")</f>
        <v>N/A</v>
      </c>
      <c r="FF206" s="344">
        <f>IF(VLOOKUP(FF$4,Transactions!$C$26:$M$34,7,FALSE)&gt;FA206,0,IF(IFERROR(VLOOKUP(FF$4,Transactions!$C$45:$N243,8,FALSE),0)&gt;FA206,VLOOKUP(FF$4,Transactions!$C$26:$M$34,5,FALSE),VLOOKUP(FF$4,Transactions!$C$26:$M$34,5,FALSE)-IFERROR(VLOOKUP(FF$4,Transactions!$C$45:$N$47,5,FALSE),0)))</f>
        <v>0</v>
      </c>
      <c r="FH206" s="315">
        <f t="shared" si="311"/>
        <v>0</v>
      </c>
      <c r="FI206" s="88">
        <f>VLOOKUP(FH206,'Price Data'!$B$4:$AD$1048576,MATCH(FM$4,'Price Data'!$B$2:$AE$2,0),FALSE)</f>
        <v>0</v>
      </c>
      <c r="FJ206" s="5">
        <f t="shared" si="280"/>
        <v>0</v>
      </c>
      <c r="FK206" s="79"/>
      <c r="FL206" s="212" t="str">
        <f>IF(FJ206&gt;0,(FJ206+SUM(FK$11:FK206))/FI$6-1,"N/A")</f>
        <v>N/A</v>
      </c>
      <c r="FM206" s="344">
        <f>IF(VLOOKUP(FM$4,Transactions!$C$26:$M$34,7,FALSE)&gt;FH206,0,IF(IFERROR(VLOOKUP(FM$4,Transactions!$C$45:$N243,8,FALSE),0)&gt;FH206,VLOOKUP(FM$4,Transactions!$C$26:$M$34,5,FALSE),VLOOKUP(FM$4,Transactions!$C$26:$M$34,5,FALSE)-IFERROR(VLOOKUP(FM$4,Transactions!$C$45:$N$47,5,FALSE),0)))</f>
        <v>0</v>
      </c>
      <c r="FO206" s="315">
        <f t="shared" si="312"/>
        <v>0</v>
      </c>
      <c r="FP206" s="88">
        <f>VLOOKUP(FO206,'Price Data'!$B$4:$AD$1048576,MATCH(FT$4,'Price Data'!$B$2:$AE$2,0),FALSE)</f>
        <v>0</v>
      </c>
      <c r="FQ206" s="5">
        <f t="shared" si="281"/>
        <v>0</v>
      </c>
      <c r="FR206" s="79"/>
      <c r="FS206" s="212" t="str">
        <f>IF(FQ206&gt;0,(FQ206+SUM(FR$11:FR206))/FP$6-1,"N/A")</f>
        <v>N/A</v>
      </c>
      <c r="FT206" s="344">
        <f>IF(VLOOKUP(FT$4,Transactions!$C$26:$M$34,7,FALSE)&gt;FO206,0,IF(IFERROR(VLOOKUP(FT$4,Transactions!$C$45:$N243,8,FALSE),0)&gt;FO206,VLOOKUP(FT$4,Transactions!$C$26:$M$34,5,FALSE),VLOOKUP(FT$4,Transactions!$C$26:$M$34,5,FALSE)-IFERROR(VLOOKUP(FT$4,Transactions!$C$45:$N$47,5,FALSE),0)))</f>
        <v>0</v>
      </c>
      <c r="FV206" s="315">
        <f t="shared" si="313"/>
        <v>0</v>
      </c>
      <c r="FW206" s="88">
        <f>VLOOKUP(FV206,'Price Data'!$B$4:$AD$1048576,MATCH(GA$4,'Price Data'!$B$2:$AE$2,0),FALSE)</f>
        <v>0</v>
      </c>
      <c r="FX206" s="5">
        <f t="shared" si="282"/>
        <v>0</v>
      </c>
      <c r="FY206" s="79"/>
      <c r="FZ206" s="212" t="str">
        <f>IF(FX206&gt;0,(FX206+SUM(FY$11:FY206))/FW$6-1,"N/A")</f>
        <v>N/A</v>
      </c>
      <c r="GA206" s="344">
        <f>IF(VLOOKUP(GA$4,Transactions!$C$26:$M$34,7,FALSE)&gt;FV206,0,IF(IFERROR(VLOOKUP(GA$4,Transactions!$C$45:$N243,8,FALSE),0)&gt;FV206,VLOOKUP(GA$4,Transactions!$C$26:$M$34,5,FALSE),VLOOKUP(GA$4,Transactions!$C$26:$M$34,5,FALSE)-IFERROR(VLOOKUP(GA$4,Transactions!$C$45:$N$47,5,FALSE),0)))</f>
        <v>0</v>
      </c>
      <c r="GD206" s="315">
        <f t="shared" si="314"/>
        <v>0</v>
      </c>
      <c r="GE206" s="88">
        <f>VLOOKUP(GD206,'Price Data'!$B$4:$AD$1048576,MATCH(GI$4,'Price Data'!$B$2:$AE$2,0),FALSE)</f>
        <v>0</v>
      </c>
      <c r="GF206" s="5">
        <f t="shared" si="283"/>
        <v>0</v>
      </c>
      <c r="GH206" s="212" t="str">
        <f>IF(GF206&gt;0,(GF206+SUM(GG$11:GG206))/GE$6-1,"N/A")</f>
        <v>N/A</v>
      </c>
      <c r="GI206" s="374">
        <v>0.5</v>
      </c>
      <c r="GK206" s="315">
        <f t="shared" si="315"/>
        <v>0</v>
      </c>
      <c r="GL206" s="88">
        <f>VLOOKUP(GK206,'Price Data'!$B$4:$AD$1048576,MATCH(GP$4,'Price Data'!$B$2:$AE$2,0),FALSE)</f>
        <v>0</v>
      </c>
      <c r="GM206" s="5">
        <f t="shared" si="286"/>
        <v>0</v>
      </c>
      <c r="GN206" s="79"/>
      <c r="GO206" s="212" t="str">
        <f>IF(GM206&gt;0,(GM206+SUM(GN$11:GN206))/GL$6-1,"N/A")</f>
        <v>N/A</v>
      </c>
      <c r="GP206" s="374">
        <v>0.2</v>
      </c>
      <c r="GR206" s="315">
        <f t="shared" si="316"/>
        <v>0</v>
      </c>
      <c r="GS206" s="88">
        <f>VLOOKUP(GR206,'Price Data'!$B$4:$AD$1048576,MATCH(GW$4,'Price Data'!$B$2:$AE$2,0),FALSE)</f>
        <v>0</v>
      </c>
      <c r="GT206" s="5">
        <f t="shared" si="284"/>
        <v>0</v>
      </c>
      <c r="GV206" s="212" t="str">
        <f>IF(GT206&gt;0,(GT206+SUM(GU$11:GU206))/GS$6-1,"N/A")</f>
        <v>N/A</v>
      </c>
      <c r="GW206" s="374">
        <v>0.3</v>
      </c>
    </row>
    <row r="207" spans="1:205" x14ac:dyDescent="0.25">
      <c r="A207">
        <v>197</v>
      </c>
      <c r="B207" s="315">
        <f>'Price Data'!B201</f>
        <v>0</v>
      </c>
      <c r="C207" s="200">
        <f t="shared" si="317"/>
        <v>0</v>
      </c>
      <c r="D207" s="200">
        <f t="shared" si="287"/>
        <v>0</v>
      </c>
      <c r="E207" s="200">
        <f t="shared" si="258"/>
        <v>0</v>
      </c>
      <c r="F207" s="200">
        <f t="shared" si="288"/>
        <v>0</v>
      </c>
      <c r="I207" s="315">
        <f t="shared" si="289"/>
        <v>0</v>
      </c>
      <c r="J207" s="88">
        <f>VLOOKUP(I207,'Price Data'!$B$4:$AD$1048576,MATCH(N$4,'Price Data'!$B$2:$AE$2,0),FALSE)</f>
        <v>0</v>
      </c>
      <c r="K207" s="5">
        <f t="shared" si="285"/>
        <v>0</v>
      </c>
      <c r="M207" s="212" t="str">
        <f>IF(K207&gt;0,(K207+SUM(L$11:L207))/J$6-1,"N/A")</f>
        <v>N/A</v>
      </c>
      <c r="N207" s="344">
        <f>IF(VLOOKUP(N$4,Transactions!$C$5:$M$23,7,FALSE)&gt;I207,0,IF(IFERROR(VLOOKUP(N$4,Transactions!$C$39:$N$42,8,FALSE),0)&gt;I207,VLOOKUP(N$4,Transactions!$C$5:$M$23,5,FALSE),VLOOKUP(N$4,Transactions!$C$5:$M$23,5,FALSE)-IFERROR(VLOOKUP(N$4,Transactions!$C$39:$N$42,5,FALSE),0)))</f>
        <v>0</v>
      </c>
      <c r="P207" s="315">
        <f t="shared" si="290"/>
        <v>0</v>
      </c>
      <c r="Q207" s="88">
        <f>VLOOKUP(P207,'Price Data'!$B$4:$AD$1048576,MATCH(U$4,'Price Data'!$B$2:$AE$2,0),FALSE)</f>
        <v>0</v>
      </c>
      <c r="R207" s="5">
        <f t="shared" si="259"/>
        <v>0</v>
      </c>
      <c r="T207" s="212" t="str">
        <f>IF(R207&gt;0,(R207+SUM(S$11:S207))/Q$6-1,"N/A")</f>
        <v>N/A</v>
      </c>
      <c r="U207" s="344">
        <f>IF(VLOOKUP(U$4,Transactions!$C$5:$M$23,7,FALSE)&gt;P207,0,IF(IFERROR(VLOOKUP(U$4,Transactions!$C$39:$N$42,8,FALSE),0)&gt;P207,VLOOKUP(U$4,Transactions!$C$5:$M$23,5,FALSE),VLOOKUP(U$4,Transactions!$C$5:$M$23,5,FALSE)-IFERROR(VLOOKUP(U$4,Transactions!$C$39:$N$42,5,FALSE),0)))</f>
        <v>0</v>
      </c>
      <c r="W207" s="315">
        <f t="shared" si="291"/>
        <v>0</v>
      </c>
      <c r="X207" s="88">
        <f>VLOOKUP(W207,'Price Data'!$B$4:$AD$1048576,MATCH(AB$4,'Price Data'!$B$2:$AE$2,0),FALSE)</f>
        <v>0</v>
      </c>
      <c r="Y207" s="5">
        <f t="shared" si="260"/>
        <v>0</v>
      </c>
      <c r="Z207" s="79"/>
      <c r="AA207" s="212" t="str">
        <f>IF(Y207&gt;0,(Y207+SUM(Z$11:Z207))/X$6-1,"N/A")</f>
        <v>N/A</v>
      </c>
      <c r="AB207" s="344">
        <f>IF(VLOOKUP(AB$4,Transactions!$C$5:$M$23,7,FALSE)&gt;W207,0,IF(IFERROR(VLOOKUP(AB$4,Transactions!$C$39:$N$42,8,FALSE),0)&gt;W207,VLOOKUP(AB$4,Transactions!$C$5:$M$23,5,FALSE),VLOOKUP(AB$4,Transactions!$C$5:$M$23,5,FALSE)-IFERROR(VLOOKUP(AB$4,Transactions!$C$39:$N$42,5,FALSE),0)))</f>
        <v>0</v>
      </c>
      <c r="AD207" s="315">
        <f t="shared" si="292"/>
        <v>0</v>
      </c>
      <c r="AE207" s="88">
        <f>VLOOKUP(AD207,'Price Data'!$B$4:$AD$1048576,MATCH(AI$4,'Price Data'!$B$2:$AE$2,0),FALSE)</f>
        <v>0</v>
      </c>
      <c r="AF207" s="5">
        <f t="shared" si="261"/>
        <v>0</v>
      </c>
      <c r="AG207" s="79"/>
      <c r="AH207" s="212" t="str">
        <f>IF(AF207&gt;0,(AF207+SUM(AG$11:AG207))/AE$6-1,"N/A")</f>
        <v>N/A</v>
      </c>
      <c r="AI207" s="344">
        <f>IF(VLOOKUP(AI$4,Transactions!$C$5:$M$23,7,FALSE)&gt;AD207,0,IF(IFERROR(VLOOKUP(AI$4,Transactions!$C$39:$N$42,8,FALSE),0)&gt;AD207,VLOOKUP(AI$4,Transactions!$C$5:$M$23,5,FALSE),VLOOKUP(AI$4,Transactions!$C$5:$M$23,5,FALSE)-IFERROR(VLOOKUP(AI$4,Transactions!$C$39:$N$42,5,FALSE),0)))</f>
        <v>0</v>
      </c>
      <c r="AK207" s="315">
        <f t="shared" si="293"/>
        <v>0</v>
      </c>
      <c r="AL207" s="88">
        <f>VLOOKUP(AK207,'Price Data'!$B$4:$AD$1048576,MATCH(AP$4,'Price Data'!$B$2:$AE$2,0),FALSE)</f>
        <v>0</v>
      </c>
      <c r="AM207" s="5">
        <f t="shared" si="262"/>
        <v>0</v>
      </c>
      <c r="AN207" s="79"/>
      <c r="AO207" s="212" t="str">
        <f>IF(AM207&gt;0,(AM207+SUM(AN$11:AN207))/AL$6-1,"N/A")</f>
        <v>N/A</v>
      </c>
      <c r="AP207" s="344">
        <f>IF(VLOOKUP(AP$4,Transactions!$C$5:$M$23,7,FALSE)&gt;AK207,0,IF(IFERROR(VLOOKUP(AP$4,Transactions!$C$39:$N$42,8,FALSE),0)&gt;AK207,VLOOKUP(AP$4,Transactions!$C$5:$M$23,5,FALSE),VLOOKUP(AP$4,Transactions!$C$5:$M$23,5,FALSE)-IFERROR(VLOOKUP(AP$4,Transactions!$C$39:$N$42,5,FALSE),0)))</f>
        <v>0</v>
      </c>
      <c r="AR207" s="315">
        <f t="shared" si="294"/>
        <v>0</v>
      </c>
      <c r="AS207" s="88">
        <f>VLOOKUP(AR207,'Price Data'!$B$4:$AD$1048576,MATCH(AW$4,'Price Data'!$B$2:$AE$2,0),FALSE)</f>
        <v>0</v>
      </c>
      <c r="AT207" s="5">
        <f t="shared" si="263"/>
        <v>0</v>
      </c>
      <c r="AU207" s="79"/>
      <c r="AV207" s="212" t="str">
        <f>IF(AT207&gt;0,(AT207+SUM(AU$11:AU207))/AS$6-1,"N/A")</f>
        <v>N/A</v>
      </c>
      <c r="AW207" s="344">
        <f>IF(VLOOKUP(AW$4,Transactions!$C$5:$M$23,7,FALSE)&gt;AR207,0,IF(IFERROR(VLOOKUP(AW$4,Transactions!$C$39:$N$42,8,FALSE),0)&gt;AR207,VLOOKUP(AW$4,Transactions!$C$5:$M$23,5,FALSE),VLOOKUP(AW$4,Transactions!$C$5:$M$23,5,FALSE)-IFERROR(VLOOKUP(AW$4,Transactions!$C$39:$N$42,5,FALSE),0)))</f>
        <v>0</v>
      </c>
      <c r="AY207" s="315">
        <f t="shared" si="295"/>
        <v>0</v>
      </c>
      <c r="AZ207" s="88">
        <f>VLOOKUP(AY207,'Price Data'!$B$4:$AD$1048576,MATCH(BD$4,'Price Data'!$B$2:$AE$2,0),FALSE)</f>
        <v>0</v>
      </c>
      <c r="BA207" s="5">
        <f t="shared" si="264"/>
        <v>0</v>
      </c>
      <c r="BB207" s="79"/>
      <c r="BC207" s="212" t="str">
        <f>IF(BA207&gt;0,(BA207+SUM(BB$11:BB207))/AZ$6-1,"N/A")</f>
        <v>N/A</v>
      </c>
      <c r="BD207" s="344">
        <f>IF(VLOOKUP(BD$4,Transactions!$C$5:$M$23,7,FALSE)&gt;AY207,0,IF(IFERROR(VLOOKUP(BD$4,Transactions!$C$39:$N$42,8,FALSE),0)&gt;AY207,VLOOKUP(BD$4,Transactions!$C$5:$M$23,5,FALSE),VLOOKUP(BD$4,Transactions!$C$5:$M$23,5,FALSE)-IFERROR(VLOOKUP(BD$4,Transactions!$C$39:$N$42,5,FALSE),0)))</f>
        <v>0</v>
      </c>
      <c r="BF207" s="315">
        <f t="shared" si="296"/>
        <v>0</v>
      </c>
      <c r="BG207" s="88">
        <f>VLOOKUP(BF207,'Price Data'!$B$4:$AD$1048576,MATCH(BK$4,'Price Data'!$B$2:$AE$2,0),FALSE)</f>
        <v>0</v>
      </c>
      <c r="BH207" s="5">
        <f t="shared" si="265"/>
        <v>0</v>
      </c>
      <c r="BI207" s="79"/>
      <c r="BJ207" s="212" t="str">
        <f>IF(BH207&gt;0,(BH207+SUM(BI$11:BI207))/BG$6-1,"N/A")</f>
        <v>N/A</v>
      </c>
      <c r="BK207" s="344">
        <f>IF(VLOOKUP(BK$4,Transactions!$C$5:$M$23,7,FALSE)&gt;BF207,0,IF(IFERROR(VLOOKUP(BK$4,Transactions!$C$39:$N$42,8,FALSE),0)&gt;BF207,VLOOKUP(BK$4,Transactions!$C$5:$M$23,5,FALSE),VLOOKUP(BK$4,Transactions!$C$5:$M$23,5,FALSE)-IFERROR(VLOOKUP(BK$4,Transactions!$C$39:$N$42,5,FALSE),0)))</f>
        <v>0</v>
      </c>
      <c r="BM207" s="315">
        <f t="shared" si="297"/>
        <v>0</v>
      </c>
      <c r="BN207" s="88">
        <f>VLOOKUP(BM207,'Price Data'!$B$4:$AD$1048576,MATCH(BR$4,'Price Data'!$B$2:$AE$2,0),FALSE)</f>
        <v>0</v>
      </c>
      <c r="BO207" s="5">
        <f t="shared" si="266"/>
        <v>0</v>
      </c>
      <c r="BP207" s="79"/>
      <c r="BQ207" s="212" t="str">
        <f>IF(BO207&gt;0,(BO207+SUM(BP$11:BP207))/BN$6-1,"N/A")</f>
        <v>N/A</v>
      </c>
      <c r="BR207" s="344">
        <f>IF(VLOOKUP(BR$4,Transactions!$C$5:$M$23,7,FALSE)&gt;BM207,0,IF(IFERROR(VLOOKUP(BR$4,Transactions!$C$39:$N$42,8,FALSE),0)&gt;BM207,VLOOKUP(BR$4,Transactions!$C$5:$M$23,5,FALSE),VLOOKUP(BR$4,Transactions!$C$5:$M$23,5,FALSE)-IFERROR(VLOOKUP(BR$4,Transactions!$C$39:$N$42,5,FALSE),0)))</f>
        <v>0</v>
      </c>
      <c r="BT207" s="315">
        <f t="shared" si="298"/>
        <v>0</v>
      </c>
      <c r="BU207" s="88">
        <f>VLOOKUP(BT207,'Price Data'!$B$4:$AD$1048576,MATCH(BY$4,'Price Data'!$B$2:$AE$2,0),FALSE)</f>
        <v>0</v>
      </c>
      <c r="BV207" s="5">
        <f t="shared" si="267"/>
        <v>0</v>
      </c>
      <c r="BW207" s="79"/>
      <c r="BX207" s="212" t="str">
        <f>IF(BV207&gt;0,(BV207+SUM(BW$11:BW207))/BU$6-1,"N/A")</f>
        <v>N/A</v>
      </c>
      <c r="BY207" s="344">
        <f>IF(VLOOKUP(BY$4,Transactions!$C$5:$M$23,7,FALSE)&gt;BT207,0,IF(IFERROR(VLOOKUP(BY$4,Transactions!$C$39:$N$42,8,FALSE),0)&gt;BT207,VLOOKUP(BY$4,Transactions!$C$5:$M$23,5,FALSE),VLOOKUP(BY$4,Transactions!$C$5:$M$23,5,FALSE)-IFERROR(VLOOKUP(BY$4,Transactions!$C$39:$N$42,5,FALSE),0)))</f>
        <v>0</v>
      </c>
      <c r="CA207" s="315">
        <f t="shared" si="299"/>
        <v>0</v>
      </c>
      <c r="CB207" s="88">
        <f>VLOOKUP(CA207,'Price Data'!$B$4:$AD$1048576,MATCH(CF$4,'Price Data'!$B$2:$AE$2,0),FALSE)</f>
        <v>0</v>
      </c>
      <c r="CC207" s="5">
        <f t="shared" si="268"/>
        <v>0</v>
      </c>
      <c r="CD207" s="79"/>
      <c r="CE207" s="212" t="str">
        <f>IF(CC207&gt;0,(CC207+SUM(CD$11:CD207))/CB$6-1,"N/A")</f>
        <v>N/A</v>
      </c>
      <c r="CF207" s="344">
        <f>IF(VLOOKUP(CF$4,Transactions!$C$5:$M$23,7,FALSE)&gt;CA207,0,IF(IFERROR(VLOOKUP(CF$4,Transactions!$C$39:$N$42,8,FALSE),0)&gt;CA207,VLOOKUP(CF$4,Transactions!$C$5:$M$23,5,FALSE),VLOOKUP(CF$4,Transactions!$C$5:$M$23,5,FALSE)-IFERROR(VLOOKUP(CF$4,Transactions!$C$39:$N$42,5,FALSE),0)))</f>
        <v>0</v>
      </c>
      <c r="CH207" s="315">
        <f t="shared" si="300"/>
        <v>0</v>
      </c>
      <c r="CI207" s="88">
        <f>VLOOKUP(CH207,'Price Data'!$B$4:$AD$1048576,MATCH(CM$4,'Price Data'!$B$2:$AE$2,0),FALSE)</f>
        <v>0</v>
      </c>
      <c r="CJ207" s="5">
        <f t="shared" si="269"/>
        <v>0</v>
      </c>
      <c r="CK207" s="79"/>
      <c r="CL207" s="212" t="str">
        <f>IF(CJ207&gt;0,(CJ207+SUM(CK$11:CK207))/CI$6-1,"N/A")</f>
        <v>N/A</v>
      </c>
      <c r="CM207" s="344">
        <f>IF(VLOOKUP(CM$4,Transactions!$C$5:$M$23,7,FALSE)&gt;CH207,0,IF(IFERROR(VLOOKUP(CM$4,Transactions!$C$39:$N$42,8,FALSE),0)&gt;CH207,VLOOKUP(CM$4,Transactions!$C$5:$M$23,5,FALSE),VLOOKUP(CM$4,Transactions!$C$5:$M$23,5,FALSE)-IFERROR(VLOOKUP(CM$4,Transactions!$C$39:$N$42,5,FALSE),0)))</f>
        <v>0</v>
      </c>
      <c r="CO207" s="315">
        <f t="shared" si="301"/>
        <v>0</v>
      </c>
      <c r="CP207" s="88">
        <f>VLOOKUP(CO207,'Price Data'!$B$4:$AD$1048576,MATCH(CT$4,'Price Data'!$B$2:$AE$2,0),FALSE)</f>
        <v>0</v>
      </c>
      <c r="CQ207" s="5">
        <f t="shared" si="270"/>
        <v>0</v>
      </c>
      <c r="CR207" s="79"/>
      <c r="CS207" s="212" t="str">
        <f>IF(CQ207&gt;0,(CQ207+SUM(CR$11:CR207))/CP$6-1,"N/A")</f>
        <v>N/A</v>
      </c>
      <c r="CT207" s="344">
        <f>IF(VLOOKUP(CT$4,Transactions!$C$5:$M$23,7,FALSE)&gt;CO207,0,IF(IFERROR(VLOOKUP(CT$4,Transactions!$C$39:$N$42,8,FALSE),0)&gt;CO207,VLOOKUP(CT$4,Transactions!$C$5:$M$23,5,FALSE),VLOOKUP(CT$4,Transactions!$C$5:$M$23,5,FALSE)-IFERROR(VLOOKUP(CT$4,Transactions!$C$39:$N$42,5,FALSE),0)))</f>
        <v>0</v>
      </c>
      <c r="CV207" s="315">
        <f t="shared" si="302"/>
        <v>0</v>
      </c>
      <c r="CW207" s="88">
        <f>VLOOKUP(CV207,'Price Data'!$B$4:$AD$1048576,MATCH(DA$4,'Price Data'!$B$2:$AE$2,0),FALSE)</f>
        <v>0</v>
      </c>
      <c r="CX207" s="5">
        <f t="shared" si="271"/>
        <v>0</v>
      </c>
      <c r="CY207" s="79"/>
      <c r="CZ207" s="212" t="str">
        <f>IF(CX207&gt;0,(CX207+SUM(CY$11:CY207))/CW$6-1,"N/A")</f>
        <v>N/A</v>
      </c>
      <c r="DA207" s="344">
        <f>IF(VLOOKUP(DA$4,Transactions!$C$5:$M$23,7,FALSE)&gt;CV207,0,IF(IFERROR(VLOOKUP(DA$4,Transactions!$C$39:$N$42,8,FALSE),0)&gt;CV207,VLOOKUP(DA$4,Transactions!$C$5:$M$23,5,FALSE),VLOOKUP(DA$4,Transactions!$C$5:$M$23,5,FALSE)-IFERROR(VLOOKUP(DA$4,Transactions!$C$39:$N$42,5,FALSE),0)))</f>
        <v>0</v>
      </c>
      <c r="DC207" s="315">
        <f t="shared" si="303"/>
        <v>0</v>
      </c>
      <c r="DD207" s="88">
        <f>VLOOKUP(DC207,'Price Data'!$B$4:$AD$1048576,MATCH(DH$4,'Price Data'!$B$2:$AE$2,0),FALSE)</f>
        <v>0</v>
      </c>
      <c r="DE207" s="5">
        <f t="shared" si="272"/>
        <v>0</v>
      </c>
      <c r="DF207" s="79"/>
      <c r="DG207" s="212" t="str">
        <f>IF(DE207&gt;0,(DE207+SUM(DF$11:DF207))/DD$6-1,"N/A")</f>
        <v>N/A</v>
      </c>
      <c r="DH207" s="344">
        <f>IF(VLOOKUP(DH$4,Transactions!$C$5:$M$23,7,FALSE)&gt;DC207,0,IF(IFERROR(VLOOKUP(DH$4,Transactions!$C$39:$N$42,8,FALSE),0)&gt;DC207,VLOOKUP(DH$4,Transactions!$C$5:$M$23,5,FALSE),VLOOKUP(DH$4,Transactions!$C$5:$M$23,5,FALSE)-IFERROR(VLOOKUP(DH$4,Transactions!$C$39:$N$42,5,FALSE),0)))</f>
        <v>0</v>
      </c>
      <c r="DJ207" s="315">
        <f t="shared" si="304"/>
        <v>0</v>
      </c>
      <c r="DK207" s="88">
        <f>VLOOKUP(DJ207,'Price Data'!$B$4:$AD$1048576,MATCH(DO$4,'Price Data'!$B$2:$AE$2,0),FALSE)</f>
        <v>0</v>
      </c>
      <c r="DL207" s="5">
        <f t="shared" si="273"/>
        <v>0</v>
      </c>
      <c r="DN207" s="212" t="str">
        <f>IF(DL207&gt;0,(DL207+SUM(DM$11:DM207))/DK$6-1,"N/A")</f>
        <v>N/A</v>
      </c>
      <c r="DO207" s="344">
        <f>IF(VLOOKUP(DO$4,Transactions!$C$5:$M$23,7,FALSE)&gt;DJ207,0,IF(IFERROR(VLOOKUP(DO$4,Transactions!$C$39:$N$42,8,FALSE),0)&gt;DJ207,VLOOKUP(DO$4,Transactions!$C$5:$M$23,5,FALSE),VLOOKUP(DO$4,Transactions!$C$5:$M$23,5,FALSE)-IFERROR(VLOOKUP(DO$4,Transactions!$C$39:$N$42,5,FALSE),0)))</f>
        <v>0</v>
      </c>
      <c r="DQ207" s="315">
        <f t="shared" si="305"/>
        <v>0</v>
      </c>
      <c r="DR207" s="88">
        <f>VLOOKUP(DQ207,'Price Data'!$B$4:$AD$1048576,MATCH(DV$4,'Price Data'!$B$2:$AE$2,0),FALSE)</f>
        <v>0</v>
      </c>
      <c r="DS207" s="5">
        <f t="shared" si="274"/>
        <v>0</v>
      </c>
      <c r="DT207" s="79"/>
      <c r="DU207" s="212" t="str">
        <f>IF(DS207&gt;0,(DS207+SUM(DT$11:DT207))/DR$6-1,"N/A")</f>
        <v>N/A</v>
      </c>
      <c r="DV207" s="344">
        <f>IF(VLOOKUP(DV$4,Transactions!$C$5:$M$23,7,FALSE)&gt;DQ207,0,IF(IFERROR(VLOOKUP(DV$4,Transactions!$C$39:$N$42,8,FALSE),0)&gt;DQ207,VLOOKUP(DV$4,Transactions!$C$5:$M$23,5,FALSE),VLOOKUP(DV$4,Transactions!$C$5:$M$23,5,FALSE)-IFERROR(VLOOKUP(DV$4,Transactions!$C$39:$N$42,5,FALSE),0)))</f>
        <v>0</v>
      </c>
      <c r="DX207" s="315">
        <f t="shared" si="306"/>
        <v>0</v>
      </c>
      <c r="DY207" s="88">
        <f>VLOOKUP(DX207,'Price Data'!$B$4:$AD$1048576,MATCH(EC$4,'Price Data'!$B$2:$AE$2,0),FALSE)</f>
        <v>0</v>
      </c>
      <c r="DZ207" s="5">
        <f t="shared" si="275"/>
        <v>0</v>
      </c>
      <c r="EA207" s="79"/>
      <c r="EB207" s="212" t="str">
        <f>IF(DZ207&gt;0,(DZ207+SUM(EA$11:EA207))/DY$6-1,"N/A")</f>
        <v>N/A</v>
      </c>
      <c r="EC207" s="344">
        <f>IF(VLOOKUP(EC$4,Transactions!$C$5:$M$23,7,FALSE)&gt;DX207,0,IF(IFERROR(VLOOKUP(EC$4,Transactions!$C$39:$N$42,8,FALSE),0)&gt;DX207,VLOOKUP(EC$4,Transactions!$C$5:$M$23,5,FALSE),VLOOKUP(EC$4,Transactions!$C$5:$M$23,5,FALSE)-IFERROR(VLOOKUP(EC$4,Transactions!$C$39:$N$42,5,FALSE),0)))</f>
        <v>0</v>
      </c>
      <c r="EF207" s="315">
        <f t="shared" si="307"/>
        <v>0</v>
      </c>
      <c r="EG207" s="88">
        <f>VLOOKUP(EF207,'Price Data'!$B$4:$AD$1048576,MATCH(EK$4,'Price Data'!$B$2:$AE$2,0),FALSE)</f>
        <v>0</v>
      </c>
      <c r="EH207" s="5">
        <f t="shared" si="276"/>
        <v>0</v>
      </c>
      <c r="EI207" s="79"/>
      <c r="EJ207" s="212" t="str">
        <f>IF(EH207&gt;0,(EH207+SUM(EI$11:EI207))/EG$6-1,"N/A")</f>
        <v>N/A</v>
      </c>
      <c r="EK207" s="344">
        <f>IF(VLOOKUP(EK$4,Transactions!$C$26:$M$34,7,FALSE)&gt;EF207,0,IF(IFERROR(VLOOKUP(EK$4,Transactions!$C$45:$N244,8,FALSE),0)&gt;EF207,VLOOKUP(EK$4,Transactions!$C$26:$M$34,5,FALSE),VLOOKUP(EK$4,Transactions!$C$26:$M$34,5,FALSE)-IFERROR(VLOOKUP(EK$4,Transactions!$C$45:$N$47,5,FALSE),0)))</f>
        <v>0</v>
      </c>
      <c r="EM207" s="315">
        <f t="shared" si="308"/>
        <v>0</v>
      </c>
      <c r="EN207" s="88">
        <f>VLOOKUP(EM207,'Price Data'!$B$4:$AD$1048576,MATCH(ER$4,'Price Data'!$B$2:$AE$2,0),FALSE)</f>
        <v>0</v>
      </c>
      <c r="EO207" s="5">
        <f t="shared" si="277"/>
        <v>0</v>
      </c>
      <c r="EP207" s="79"/>
      <c r="EQ207" s="212" t="str">
        <f>IF(EO207&gt;0,(EO207+SUM(EP$11:EP207))/EN$6-1,"N/A")</f>
        <v>N/A</v>
      </c>
      <c r="ER207" s="344">
        <f>IF(VLOOKUP(ER$4,Transactions!$C$26:$M$34,7,FALSE)&gt;EM207,0,IF(IFERROR(VLOOKUP(ER$4,Transactions!$C$45:$N244,8,FALSE),0)&gt;EM207,VLOOKUP(ER$4,Transactions!$C$26:$M$34,5,FALSE),VLOOKUP(ER$4,Transactions!$C$26:$M$34,5,FALSE)-IFERROR(VLOOKUP(ER$4,Transactions!$C$45:$N$47,5,FALSE),0)))</f>
        <v>0</v>
      </c>
      <c r="ET207" s="315">
        <f t="shared" si="309"/>
        <v>0</v>
      </c>
      <c r="EU207" s="88">
        <f>VLOOKUP(ET207,'Price Data'!$B$4:$AD$1048576,MATCH(EY$4,'Price Data'!$B$2:$AE$2,0),FALSE)</f>
        <v>0</v>
      </c>
      <c r="EV207" s="5">
        <f t="shared" si="278"/>
        <v>0</v>
      </c>
      <c r="EW207" s="79"/>
      <c r="EX207" s="212" t="str">
        <f>IF(EV207&gt;0,(EV207+SUM(EW$11:EW207))/EU$6-1,"N/A")</f>
        <v>N/A</v>
      </c>
      <c r="EY207" s="344">
        <f>IF(VLOOKUP(EY$4,Transactions!$C$26:$M$34,7,FALSE)&gt;ET207,0,IF(IFERROR(VLOOKUP(EY$4,Transactions!$C$45:$N244,8,FALSE),0)&gt;ET207,VLOOKUP(EY$4,Transactions!$C$26:$M$34,5,FALSE),VLOOKUP(EY$4,Transactions!$C$26:$M$34,5,FALSE)-IFERROR(VLOOKUP(EY$4,Transactions!$C$45:$N$47,5,FALSE),0)))</f>
        <v>0</v>
      </c>
      <c r="FA207" s="315">
        <f t="shared" si="310"/>
        <v>0</v>
      </c>
      <c r="FB207" s="88">
        <f>VLOOKUP(FA207,'Price Data'!$B$4:$AD$1048576,MATCH(FF$4,'Price Data'!$B$2:$AE$2,0),FALSE)</f>
        <v>0</v>
      </c>
      <c r="FC207" s="5">
        <f t="shared" si="279"/>
        <v>0</v>
      </c>
      <c r="FD207" s="79"/>
      <c r="FE207" s="212" t="str">
        <f>IF(FC207&gt;0,(FC207+SUM(FD$11:FD207))/FB$6-1,"N/A")</f>
        <v>N/A</v>
      </c>
      <c r="FF207" s="344">
        <f>IF(VLOOKUP(FF$4,Transactions!$C$26:$M$34,7,FALSE)&gt;FA207,0,IF(IFERROR(VLOOKUP(FF$4,Transactions!$C$45:$N244,8,FALSE),0)&gt;FA207,VLOOKUP(FF$4,Transactions!$C$26:$M$34,5,FALSE),VLOOKUP(FF$4,Transactions!$C$26:$M$34,5,FALSE)-IFERROR(VLOOKUP(FF$4,Transactions!$C$45:$N$47,5,FALSE),0)))</f>
        <v>0</v>
      </c>
      <c r="FH207" s="315">
        <f t="shared" si="311"/>
        <v>0</v>
      </c>
      <c r="FI207" s="88">
        <f>VLOOKUP(FH207,'Price Data'!$B$4:$AD$1048576,MATCH(FM$4,'Price Data'!$B$2:$AE$2,0),FALSE)</f>
        <v>0</v>
      </c>
      <c r="FJ207" s="5">
        <f t="shared" si="280"/>
        <v>0</v>
      </c>
      <c r="FK207" s="79"/>
      <c r="FL207" s="212" t="str">
        <f>IF(FJ207&gt;0,(FJ207+SUM(FK$11:FK207))/FI$6-1,"N/A")</f>
        <v>N/A</v>
      </c>
      <c r="FM207" s="344">
        <f>IF(VLOOKUP(FM$4,Transactions!$C$26:$M$34,7,FALSE)&gt;FH207,0,IF(IFERROR(VLOOKUP(FM$4,Transactions!$C$45:$N244,8,FALSE),0)&gt;FH207,VLOOKUP(FM$4,Transactions!$C$26:$M$34,5,FALSE),VLOOKUP(FM$4,Transactions!$C$26:$M$34,5,FALSE)-IFERROR(VLOOKUP(FM$4,Transactions!$C$45:$N$47,5,FALSE),0)))</f>
        <v>0</v>
      </c>
      <c r="FO207" s="315">
        <f t="shared" si="312"/>
        <v>0</v>
      </c>
      <c r="FP207" s="88">
        <f>VLOOKUP(FO207,'Price Data'!$B$4:$AD$1048576,MATCH(FT$4,'Price Data'!$B$2:$AE$2,0),FALSE)</f>
        <v>0</v>
      </c>
      <c r="FQ207" s="5">
        <f t="shared" si="281"/>
        <v>0</v>
      </c>
      <c r="FR207" s="79"/>
      <c r="FS207" s="212" t="str">
        <f>IF(FQ207&gt;0,(FQ207+SUM(FR$11:FR207))/FP$6-1,"N/A")</f>
        <v>N/A</v>
      </c>
      <c r="FT207" s="344">
        <f>IF(VLOOKUP(FT$4,Transactions!$C$26:$M$34,7,FALSE)&gt;FO207,0,IF(IFERROR(VLOOKUP(FT$4,Transactions!$C$45:$N244,8,FALSE),0)&gt;FO207,VLOOKUP(FT$4,Transactions!$C$26:$M$34,5,FALSE),VLOOKUP(FT$4,Transactions!$C$26:$M$34,5,FALSE)-IFERROR(VLOOKUP(FT$4,Transactions!$C$45:$N$47,5,FALSE),0)))</f>
        <v>0</v>
      </c>
      <c r="FV207" s="315">
        <f t="shared" si="313"/>
        <v>0</v>
      </c>
      <c r="FW207" s="88">
        <f>VLOOKUP(FV207,'Price Data'!$B$4:$AD$1048576,MATCH(GA$4,'Price Data'!$B$2:$AE$2,0),FALSE)</f>
        <v>0</v>
      </c>
      <c r="FX207" s="5">
        <f t="shared" si="282"/>
        <v>0</v>
      </c>
      <c r="FY207" s="79"/>
      <c r="FZ207" s="212" t="str">
        <f>IF(FX207&gt;0,(FX207+SUM(FY$11:FY207))/FW$6-1,"N/A")</f>
        <v>N/A</v>
      </c>
      <c r="GA207" s="344">
        <f>IF(VLOOKUP(GA$4,Transactions!$C$26:$M$34,7,FALSE)&gt;FV207,0,IF(IFERROR(VLOOKUP(GA$4,Transactions!$C$45:$N244,8,FALSE),0)&gt;FV207,VLOOKUP(GA$4,Transactions!$C$26:$M$34,5,FALSE),VLOOKUP(GA$4,Transactions!$C$26:$M$34,5,FALSE)-IFERROR(VLOOKUP(GA$4,Transactions!$C$45:$N$47,5,FALSE),0)))</f>
        <v>0</v>
      </c>
      <c r="GD207" s="315">
        <f t="shared" si="314"/>
        <v>0</v>
      </c>
      <c r="GE207" s="88">
        <f>VLOOKUP(GD207,'Price Data'!$B$4:$AD$1048576,MATCH(GI$4,'Price Data'!$B$2:$AE$2,0),FALSE)</f>
        <v>0</v>
      </c>
      <c r="GF207" s="5">
        <f t="shared" si="283"/>
        <v>0</v>
      </c>
      <c r="GH207" s="212" t="str">
        <f>IF(GF207&gt;0,(GF207+SUM(GG$11:GG207))/GE$6-1,"N/A")</f>
        <v>N/A</v>
      </c>
      <c r="GI207" s="374">
        <v>0.5</v>
      </c>
      <c r="GK207" s="315">
        <f t="shared" si="315"/>
        <v>0</v>
      </c>
      <c r="GL207" s="88">
        <f>VLOOKUP(GK207,'Price Data'!$B$4:$AD$1048576,MATCH(GP$4,'Price Data'!$B$2:$AE$2,0),FALSE)</f>
        <v>0</v>
      </c>
      <c r="GM207" s="5">
        <f t="shared" si="286"/>
        <v>0</v>
      </c>
      <c r="GN207" s="79"/>
      <c r="GO207" s="212" t="str">
        <f>IF(GM207&gt;0,(GM207+SUM(GN$11:GN207))/GL$6-1,"N/A")</f>
        <v>N/A</v>
      </c>
      <c r="GP207" s="374">
        <v>0.2</v>
      </c>
      <c r="GR207" s="315">
        <f t="shared" si="316"/>
        <v>0</v>
      </c>
      <c r="GS207" s="88">
        <f>VLOOKUP(GR207,'Price Data'!$B$4:$AD$1048576,MATCH(GW$4,'Price Data'!$B$2:$AE$2,0),FALSE)</f>
        <v>0</v>
      </c>
      <c r="GT207" s="5">
        <f t="shared" si="284"/>
        <v>0</v>
      </c>
      <c r="GV207" s="212" t="str">
        <f>IF(GT207&gt;0,(GT207+SUM(GU$11:GU207))/GS$6-1,"N/A")</f>
        <v>N/A</v>
      </c>
      <c r="GW207" s="374">
        <v>0.3</v>
      </c>
    </row>
    <row r="208" spans="1:205" x14ac:dyDescent="0.25">
      <c r="A208">
        <v>198</v>
      </c>
      <c r="B208" s="315">
        <f>'Price Data'!B202</f>
        <v>0</v>
      </c>
      <c r="C208" s="200">
        <f t="shared" si="317"/>
        <v>0</v>
      </c>
      <c r="D208" s="200">
        <f t="shared" si="287"/>
        <v>0</v>
      </c>
      <c r="E208" s="200">
        <f t="shared" si="258"/>
        <v>0</v>
      </c>
      <c r="F208" s="200">
        <f t="shared" si="288"/>
        <v>0</v>
      </c>
      <c r="I208" s="315">
        <f t="shared" si="289"/>
        <v>0</v>
      </c>
      <c r="J208" s="88">
        <f>VLOOKUP(I208,'Price Data'!$B$4:$AD$1048576,MATCH(N$4,'Price Data'!$B$2:$AE$2,0),FALSE)</f>
        <v>0</v>
      </c>
      <c r="K208" s="5">
        <f t="shared" si="285"/>
        <v>0</v>
      </c>
      <c r="M208" s="212" t="str">
        <f>IF(K208&gt;0,(K208+SUM(L$11:L208))/J$6-1,"N/A")</f>
        <v>N/A</v>
      </c>
      <c r="N208" s="344">
        <f>IF(VLOOKUP(N$4,Transactions!$C$5:$M$23,7,FALSE)&gt;I208,0,IF(IFERROR(VLOOKUP(N$4,Transactions!$C$39:$N$42,8,FALSE),0)&gt;I208,VLOOKUP(N$4,Transactions!$C$5:$M$23,5,FALSE),VLOOKUP(N$4,Transactions!$C$5:$M$23,5,FALSE)-IFERROR(VLOOKUP(N$4,Transactions!$C$39:$N$42,5,FALSE),0)))</f>
        <v>0</v>
      </c>
      <c r="P208" s="315">
        <f t="shared" si="290"/>
        <v>0</v>
      </c>
      <c r="Q208" s="88">
        <f>VLOOKUP(P208,'Price Data'!$B$4:$AD$1048576,MATCH(U$4,'Price Data'!$B$2:$AE$2,0),FALSE)</f>
        <v>0</v>
      </c>
      <c r="R208" s="5">
        <f t="shared" si="259"/>
        <v>0</v>
      </c>
      <c r="T208" s="212" t="str">
        <f>IF(R208&gt;0,(R208+SUM(S$11:S208))/Q$6-1,"N/A")</f>
        <v>N/A</v>
      </c>
      <c r="U208" s="344">
        <f>IF(VLOOKUP(U$4,Transactions!$C$5:$M$23,7,FALSE)&gt;P208,0,IF(IFERROR(VLOOKUP(U$4,Transactions!$C$39:$N$42,8,FALSE),0)&gt;P208,VLOOKUP(U$4,Transactions!$C$5:$M$23,5,FALSE),VLOOKUP(U$4,Transactions!$C$5:$M$23,5,FALSE)-IFERROR(VLOOKUP(U$4,Transactions!$C$39:$N$42,5,FALSE),0)))</f>
        <v>0</v>
      </c>
      <c r="W208" s="315">
        <f t="shared" si="291"/>
        <v>0</v>
      </c>
      <c r="X208" s="88">
        <f>VLOOKUP(W208,'Price Data'!$B$4:$AD$1048576,MATCH(AB$4,'Price Data'!$B$2:$AE$2,0),FALSE)</f>
        <v>0</v>
      </c>
      <c r="Y208" s="5">
        <f t="shared" si="260"/>
        <v>0</v>
      </c>
      <c r="Z208" s="79"/>
      <c r="AA208" s="212" t="str">
        <f>IF(Y208&gt;0,(Y208+SUM(Z$11:Z208))/X$6-1,"N/A")</f>
        <v>N/A</v>
      </c>
      <c r="AB208" s="344">
        <f>IF(VLOOKUP(AB$4,Transactions!$C$5:$M$23,7,FALSE)&gt;W208,0,IF(IFERROR(VLOOKUP(AB$4,Transactions!$C$39:$N$42,8,FALSE),0)&gt;W208,VLOOKUP(AB$4,Transactions!$C$5:$M$23,5,FALSE),VLOOKUP(AB$4,Transactions!$C$5:$M$23,5,FALSE)-IFERROR(VLOOKUP(AB$4,Transactions!$C$39:$N$42,5,FALSE),0)))</f>
        <v>0</v>
      </c>
      <c r="AD208" s="315">
        <f t="shared" si="292"/>
        <v>0</v>
      </c>
      <c r="AE208" s="88">
        <f>VLOOKUP(AD208,'Price Data'!$B$4:$AD$1048576,MATCH(AI$4,'Price Data'!$B$2:$AE$2,0),FALSE)</f>
        <v>0</v>
      </c>
      <c r="AF208" s="5">
        <f t="shared" si="261"/>
        <v>0</v>
      </c>
      <c r="AG208" s="79"/>
      <c r="AH208" s="212" t="str">
        <f>IF(AF208&gt;0,(AF208+SUM(AG$11:AG208))/AE$6-1,"N/A")</f>
        <v>N/A</v>
      </c>
      <c r="AI208" s="344">
        <f>IF(VLOOKUP(AI$4,Transactions!$C$5:$M$23,7,FALSE)&gt;AD208,0,IF(IFERROR(VLOOKUP(AI$4,Transactions!$C$39:$N$42,8,FALSE),0)&gt;AD208,VLOOKUP(AI$4,Transactions!$C$5:$M$23,5,FALSE),VLOOKUP(AI$4,Transactions!$C$5:$M$23,5,FALSE)-IFERROR(VLOOKUP(AI$4,Transactions!$C$39:$N$42,5,FALSE),0)))</f>
        <v>0</v>
      </c>
      <c r="AK208" s="315">
        <f t="shared" si="293"/>
        <v>0</v>
      </c>
      <c r="AL208" s="88">
        <f>VLOOKUP(AK208,'Price Data'!$B$4:$AD$1048576,MATCH(AP$4,'Price Data'!$B$2:$AE$2,0),FALSE)</f>
        <v>0</v>
      </c>
      <c r="AM208" s="5">
        <f t="shared" si="262"/>
        <v>0</v>
      </c>
      <c r="AN208" s="79"/>
      <c r="AO208" s="212" t="str">
        <f>IF(AM208&gt;0,(AM208+SUM(AN$11:AN208))/AL$6-1,"N/A")</f>
        <v>N/A</v>
      </c>
      <c r="AP208" s="344">
        <f>IF(VLOOKUP(AP$4,Transactions!$C$5:$M$23,7,FALSE)&gt;AK208,0,IF(IFERROR(VLOOKUP(AP$4,Transactions!$C$39:$N$42,8,FALSE),0)&gt;AK208,VLOOKUP(AP$4,Transactions!$C$5:$M$23,5,FALSE),VLOOKUP(AP$4,Transactions!$C$5:$M$23,5,FALSE)-IFERROR(VLOOKUP(AP$4,Transactions!$C$39:$N$42,5,FALSE),0)))</f>
        <v>0</v>
      </c>
      <c r="AR208" s="315">
        <f t="shared" si="294"/>
        <v>0</v>
      </c>
      <c r="AS208" s="88">
        <f>VLOOKUP(AR208,'Price Data'!$B$4:$AD$1048576,MATCH(AW$4,'Price Data'!$B$2:$AE$2,0),FALSE)</f>
        <v>0</v>
      </c>
      <c r="AT208" s="5">
        <f t="shared" si="263"/>
        <v>0</v>
      </c>
      <c r="AU208" s="79"/>
      <c r="AV208" s="212" t="str">
        <f>IF(AT208&gt;0,(AT208+SUM(AU$11:AU208))/AS$6-1,"N/A")</f>
        <v>N/A</v>
      </c>
      <c r="AW208" s="344">
        <f>IF(VLOOKUP(AW$4,Transactions!$C$5:$M$23,7,FALSE)&gt;AR208,0,IF(IFERROR(VLOOKUP(AW$4,Transactions!$C$39:$N$42,8,FALSE),0)&gt;AR208,VLOOKUP(AW$4,Transactions!$C$5:$M$23,5,FALSE),VLOOKUP(AW$4,Transactions!$C$5:$M$23,5,FALSE)-IFERROR(VLOOKUP(AW$4,Transactions!$C$39:$N$42,5,FALSE),0)))</f>
        <v>0</v>
      </c>
      <c r="AY208" s="315">
        <f t="shared" si="295"/>
        <v>0</v>
      </c>
      <c r="AZ208" s="88">
        <f>VLOOKUP(AY208,'Price Data'!$B$4:$AD$1048576,MATCH(BD$4,'Price Data'!$B$2:$AE$2,0),FALSE)</f>
        <v>0</v>
      </c>
      <c r="BA208" s="5">
        <f t="shared" si="264"/>
        <v>0</v>
      </c>
      <c r="BB208" s="79"/>
      <c r="BC208" s="212" t="str">
        <f>IF(BA208&gt;0,(BA208+SUM(BB$11:BB208))/AZ$6-1,"N/A")</f>
        <v>N/A</v>
      </c>
      <c r="BD208" s="344">
        <f>IF(VLOOKUP(BD$4,Transactions!$C$5:$M$23,7,FALSE)&gt;AY208,0,IF(IFERROR(VLOOKUP(BD$4,Transactions!$C$39:$N$42,8,FALSE),0)&gt;AY208,VLOOKUP(BD$4,Transactions!$C$5:$M$23,5,FALSE),VLOOKUP(BD$4,Transactions!$C$5:$M$23,5,FALSE)-IFERROR(VLOOKUP(BD$4,Transactions!$C$39:$N$42,5,FALSE),0)))</f>
        <v>0</v>
      </c>
      <c r="BF208" s="315">
        <f t="shared" si="296"/>
        <v>0</v>
      </c>
      <c r="BG208" s="88">
        <f>VLOOKUP(BF208,'Price Data'!$B$4:$AD$1048576,MATCH(BK$4,'Price Data'!$B$2:$AE$2,0),FALSE)</f>
        <v>0</v>
      </c>
      <c r="BH208" s="5">
        <f t="shared" si="265"/>
        <v>0</v>
      </c>
      <c r="BI208" s="79"/>
      <c r="BJ208" s="212" t="str">
        <f>IF(BH208&gt;0,(BH208+SUM(BI$11:BI208))/BG$6-1,"N/A")</f>
        <v>N/A</v>
      </c>
      <c r="BK208" s="344">
        <f>IF(VLOOKUP(BK$4,Transactions!$C$5:$M$23,7,FALSE)&gt;BF208,0,IF(IFERROR(VLOOKUP(BK$4,Transactions!$C$39:$N$42,8,FALSE),0)&gt;BF208,VLOOKUP(BK$4,Transactions!$C$5:$M$23,5,FALSE),VLOOKUP(BK$4,Transactions!$C$5:$M$23,5,FALSE)-IFERROR(VLOOKUP(BK$4,Transactions!$C$39:$N$42,5,FALSE),0)))</f>
        <v>0</v>
      </c>
      <c r="BM208" s="315">
        <f t="shared" si="297"/>
        <v>0</v>
      </c>
      <c r="BN208" s="88">
        <f>VLOOKUP(BM208,'Price Data'!$B$4:$AD$1048576,MATCH(BR$4,'Price Data'!$B$2:$AE$2,0),FALSE)</f>
        <v>0</v>
      </c>
      <c r="BO208" s="5">
        <f t="shared" si="266"/>
        <v>0</v>
      </c>
      <c r="BP208" s="79"/>
      <c r="BQ208" s="212" t="str">
        <f>IF(BO208&gt;0,(BO208+SUM(BP$11:BP208))/BN$6-1,"N/A")</f>
        <v>N/A</v>
      </c>
      <c r="BR208" s="344">
        <f>IF(VLOOKUP(BR$4,Transactions!$C$5:$M$23,7,FALSE)&gt;BM208,0,IF(IFERROR(VLOOKUP(BR$4,Transactions!$C$39:$N$42,8,FALSE),0)&gt;BM208,VLOOKUP(BR$4,Transactions!$C$5:$M$23,5,FALSE),VLOOKUP(BR$4,Transactions!$C$5:$M$23,5,FALSE)-IFERROR(VLOOKUP(BR$4,Transactions!$C$39:$N$42,5,FALSE),0)))</f>
        <v>0</v>
      </c>
      <c r="BT208" s="315">
        <f t="shared" si="298"/>
        <v>0</v>
      </c>
      <c r="BU208" s="88">
        <f>VLOOKUP(BT208,'Price Data'!$B$4:$AD$1048576,MATCH(BY$4,'Price Data'!$B$2:$AE$2,0),FALSE)</f>
        <v>0</v>
      </c>
      <c r="BV208" s="5">
        <f t="shared" si="267"/>
        <v>0</v>
      </c>
      <c r="BW208" s="79"/>
      <c r="BX208" s="212" t="str">
        <f>IF(BV208&gt;0,(BV208+SUM(BW$11:BW208))/BU$6-1,"N/A")</f>
        <v>N/A</v>
      </c>
      <c r="BY208" s="344">
        <f>IF(VLOOKUP(BY$4,Transactions!$C$5:$M$23,7,FALSE)&gt;BT208,0,IF(IFERROR(VLOOKUP(BY$4,Transactions!$C$39:$N$42,8,FALSE),0)&gt;BT208,VLOOKUP(BY$4,Transactions!$C$5:$M$23,5,FALSE),VLOOKUP(BY$4,Transactions!$C$5:$M$23,5,FALSE)-IFERROR(VLOOKUP(BY$4,Transactions!$C$39:$N$42,5,FALSE),0)))</f>
        <v>0</v>
      </c>
      <c r="CA208" s="315">
        <f t="shared" si="299"/>
        <v>0</v>
      </c>
      <c r="CB208" s="88">
        <f>VLOOKUP(CA208,'Price Data'!$B$4:$AD$1048576,MATCH(CF$4,'Price Data'!$B$2:$AE$2,0),FALSE)</f>
        <v>0</v>
      </c>
      <c r="CC208" s="5">
        <f t="shared" si="268"/>
        <v>0</v>
      </c>
      <c r="CD208" s="79"/>
      <c r="CE208" s="212" t="str">
        <f>IF(CC208&gt;0,(CC208+SUM(CD$11:CD208))/CB$6-1,"N/A")</f>
        <v>N/A</v>
      </c>
      <c r="CF208" s="344">
        <f>IF(VLOOKUP(CF$4,Transactions!$C$5:$M$23,7,FALSE)&gt;CA208,0,IF(IFERROR(VLOOKUP(CF$4,Transactions!$C$39:$N$42,8,FALSE),0)&gt;CA208,VLOOKUP(CF$4,Transactions!$C$5:$M$23,5,FALSE),VLOOKUP(CF$4,Transactions!$C$5:$M$23,5,FALSE)-IFERROR(VLOOKUP(CF$4,Transactions!$C$39:$N$42,5,FALSE),0)))</f>
        <v>0</v>
      </c>
      <c r="CH208" s="315">
        <f t="shared" si="300"/>
        <v>0</v>
      </c>
      <c r="CI208" s="88">
        <f>VLOOKUP(CH208,'Price Data'!$B$4:$AD$1048576,MATCH(CM$4,'Price Data'!$B$2:$AE$2,0),FALSE)</f>
        <v>0</v>
      </c>
      <c r="CJ208" s="5">
        <f t="shared" si="269"/>
        <v>0</v>
      </c>
      <c r="CK208" s="79"/>
      <c r="CL208" s="212" t="str">
        <f>IF(CJ208&gt;0,(CJ208+SUM(CK$11:CK208))/CI$6-1,"N/A")</f>
        <v>N/A</v>
      </c>
      <c r="CM208" s="344">
        <f>IF(VLOOKUP(CM$4,Transactions!$C$5:$M$23,7,FALSE)&gt;CH208,0,IF(IFERROR(VLOOKUP(CM$4,Transactions!$C$39:$N$42,8,FALSE),0)&gt;CH208,VLOOKUP(CM$4,Transactions!$C$5:$M$23,5,FALSE),VLOOKUP(CM$4,Transactions!$C$5:$M$23,5,FALSE)-IFERROR(VLOOKUP(CM$4,Transactions!$C$39:$N$42,5,FALSE),0)))</f>
        <v>0</v>
      </c>
      <c r="CO208" s="315">
        <f t="shared" si="301"/>
        <v>0</v>
      </c>
      <c r="CP208" s="88">
        <f>VLOOKUP(CO208,'Price Data'!$B$4:$AD$1048576,MATCH(CT$4,'Price Data'!$B$2:$AE$2,0),FALSE)</f>
        <v>0</v>
      </c>
      <c r="CQ208" s="5">
        <f t="shared" si="270"/>
        <v>0</v>
      </c>
      <c r="CR208" s="79"/>
      <c r="CS208" s="212" t="str">
        <f>IF(CQ208&gt;0,(CQ208+SUM(CR$11:CR208))/CP$6-1,"N/A")</f>
        <v>N/A</v>
      </c>
      <c r="CT208" s="344">
        <f>IF(VLOOKUP(CT$4,Transactions!$C$5:$M$23,7,FALSE)&gt;CO208,0,IF(IFERROR(VLOOKUP(CT$4,Transactions!$C$39:$N$42,8,FALSE),0)&gt;CO208,VLOOKUP(CT$4,Transactions!$C$5:$M$23,5,FALSE),VLOOKUP(CT$4,Transactions!$C$5:$M$23,5,FALSE)-IFERROR(VLOOKUP(CT$4,Transactions!$C$39:$N$42,5,FALSE),0)))</f>
        <v>0</v>
      </c>
      <c r="CV208" s="315">
        <f t="shared" si="302"/>
        <v>0</v>
      </c>
      <c r="CW208" s="88">
        <f>VLOOKUP(CV208,'Price Data'!$B$4:$AD$1048576,MATCH(DA$4,'Price Data'!$B$2:$AE$2,0),FALSE)</f>
        <v>0</v>
      </c>
      <c r="CX208" s="5">
        <f t="shared" si="271"/>
        <v>0</v>
      </c>
      <c r="CY208" s="79"/>
      <c r="CZ208" s="212" t="str">
        <f>IF(CX208&gt;0,(CX208+SUM(CY$11:CY208))/CW$6-1,"N/A")</f>
        <v>N/A</v>
      </c>
      <c r="DA208" s="344">
        <f>IF(VLOOKUP(DA$4,Transactions!$C$5:$M$23,7,FALSE)&gt;CV208,0,IF(IFERROR(VLOOKUP(DA$4,Transactions!$C$39:$N$42,8,FALSE),0)&gt;CV208,VLOOKUP(DA$4,Transactions!$C$5:$M$23,5,FALSE),VLOOKUP(DA$4,Transactions!$C$5:$M$23,5,FALSE)-IFERROR(VLOOKUP(DA$4,Transactions!$C$39:$N$42,5,FALSE),0)))</f>
        <v>0</v>
      </c>
      <c r="DC208" s="315">
        <f t="shared" si="303"/>
        <v>0</v>
      </c>
      <c r="DD208" s="88">
        <f>VLOOKUP(DC208,'Price Data'!$B$4:$AD$1048576,MATCH(DH$4,'Price Data'!$B$2:$AE$2,0),FALSE)</f>
        <v>0</v>
      </c>
      <c r="DE208" s="5">
        <f t="shared" si="272"/>
        <v>0</v>
      </c>
      <c r="DF208" s="79"/>
      <c r="DG208" s="212" t="str">
        <f>IF(DE208&gt;0,(DE208+SUM(DF$11:DF208))/DD$6-1,"N/A")</f>
        <v>N/A</v>
      </c>
      <c r="DH208" s="344">
        <f>IF(VLOOKUP(DH$4,Transactions!$C$5:$M$23,7,FALSE)&gt;DC208,0,IF(IFERROR(VLOOKUP(DH$4,Transactions!$C$39:$N$42,8,FALSE),0)&gt;DC208,VLOOKUP(DH$4,Transactions!$C$5:$M$23,5,FALSE),VLOOKUP(DH$4,Transactions!$C$5:$M$23,5,FALSE)-IFERROR(VLOOKUP(DH$4,Transactions!$C$39:$N$42,5,FALSE),0)))</f>
        <v>0</v>
      </c>
      <c r="DJ208" s="315">
        <f t="shared" si="304"/>
        <v>0</v>
      </c>
      <c r="DK208" s="88">
        <f>VLOOKUP(DJ208,'Price Data'!$B$4:$AD$1048576,MATCH(DO$4,'Price Data'!$B$2:$AE$2,0),FALSE)</f>
        <v>0</v>
      </c>
      <c r="DL208" s="5">
        <f t="shared" si="273"/>
        <v>0</v>
      </c>
      <c r="DN208" s="212" t="str">
        <f>IF(DL208&gt;0,(DL208+SUM(DM$11:DM208))/DK$6-1,"N/A")</f>
        <v>N/A</v>
      </c>
      <c r="DO208" s="344">
        <f>IF(VLOOKUP(DO$4,Transactions!$C$5:$M$23,7,FALSE)&gt;DJ208,0,IF(IFERROR(VLOOKUP(DO$4,Transactions!$C$39:$N$42,8,FALSE),0)&gt;DJ208,VLOOKUP(DO$4,Transactions!$C$5:$M$23,5,FALSE),VLOOKUP(DO$4,Transactions!$C$5:$M$23,5,FALSE)-IFERROR(VLOOKUP(DO$4,Transactions!$C$39:$N$42,5,FALSE),0)))</f>
        <v>0</v>
      </c>
      <c r="DQ208" s="315">
        <f t="shared" si="305"/>
        <v>0</v>
      </c>
      <c r="DR208" s="88">
        <f>VLOOKUP(DQ208,'Price Data'!$B$4:$AD$1048576,MATCH(DV$4,'Price Data'!$B$2:$AE$2,0),FALSE)</f>
        <v>0</v>
      </c>
      <c r="DS208" s="5">
        <f t="shared" si="274"/>
        <v>0</v>
      </c>
      <c r="DT208" s="79"/>
      <c r="DU208" s="212" t="str">
        <f>IF(DS208&gt;0,(DS208+SUM(DT$11:DT208))/DR$6-1,"N/A")</f>
        <v>N/A</v>
      </c>
      <c r="DV208" s="344">
        <f>IF(VLOOKUP(DV$4,Transactions!$C$5:$M$23,7,FALSE)&gt;DQ208,0,IF(IFERROR(VLOOKUP(DV$4,Transactions!$C$39:$N$42,8,FALSE),0)&gt;DQ208,VLOOKUP(DV$4,Transactions!$C$5:$M$23,5,FALSE),VLOOKUP(DV$4,Transactions!$C$5:$M$23,5,FALSE)-IFERROR(VLOOKUP(DV$4,Transactions!$C$39:$N$42,5,FALSE),0)))</f>
        <v>0</v>
      </c>
      <c r="DX208" s="315">
        <f t="shared" si="306"/>
        <v>0</v>
      </c>
      <c r="DY208" s="88">
        <f>VLOOKUP(DX208,'Price Data'!$B$4:$AD$1048576,MATCH(EC$4,'Price Data'!$B$2:$AE$2,0),FALSE)</f>
        <v>0</v>
      </c>
      <c r="DZ208" s="5">
        <f t="shared" si="275"/>
        <v>0</v>
      </c>
      <c r="EA208" s="79"/>
      <c r="EB208" s="212" t="str">
        <f>IF(DZ208&gt;0,(DZ208+SUM(EA$11:EA208))/DY$6-1,"N/A")</f>
        <v>N/A</v>
      </c>
      <c r="EC208" s="344">
        <f>IF(VLOOKUP(EC$4,Transactions!$C$5:$M$23,7,FALSE)&gt;DX208,0,IF(IFERROR(VLOOKUP(EC$4,Transactions!$C$39:$N$42,8,FALSE),0)&gt;DX208,VLOOKUP(EC$4,Transactions!$C$5:$M$23,5,FALSE),VLOOKUP(EC$4,Transactions!$C$5:$M$23,5,FALSE)-IFERROR(VLOOKUP(EC$4,Transactions!$C$39:$N$42,5,FALSE),0)))</f>
        <v>0</v>
      </c>
      <c r="EF208" s="315">
        <f t="shared" si="307"/>
        <v>0</v>
      </c>
      <c r="EG208" s="88">
        <f>VLOOKUP(EF208,'Price Data'!$B$4:$AD$1048576,MATCH(EK$4,'Price Data'!$B$2:$AE$2,0),FALSE)</f>
        <v>0</v>
      </c>
      <c r="EH208" s="5">
        <f t="shared" si="276"/>
        <v>0</v>
      </c>
      <c r="EI208" s="79"/>
      <c r="EJ208" s="212" t="str">
        <f>IF(EH208&gt;0,(EH208+SUM(EI$11:EI208))/EG$6-1,"N/A")</f>
        <v>N/A</v>
      </c>
      <c r="EK208" s="344">
        <f>IF(VLOOKUP(EK$4,Transactions!$C$26:$M$34,7,FALSE)&gt;EF208,0,IF(IFERROR(VLOOKUP(EK$4,Transactions!$C$45:$N245,8,FALSE),0)&gt;EF208,VLOOKUP(EK$4,Transactions!$C$26:$M$34,5,FALSE),VLOOKUP(EK$4,Transactions!$C$26:$M$34,5,FALSE)-IFERROR(VLOOKUP(EK$4,Transactions!$C$45:$N$47,5,FALSE),0)))</f>
        <v>0</v>
      </c>
      <c r="EM208" s="315">
        <f t="shared" si="308"/>
        <v>0</v>
      </c>
      <c r="EN208" s="88">
        <f>VLOOKUP(EM208,'Price Data'!$B$4:$AD$1048576,MATCH(ER$4,'Price Data'!$B$2:$AE$2,0),FALSE)</f>
        <v>0</v>
      </c>
      <c r="EO208" s="5">
        <f t="shared" si="277"/>
        <v>0</v>
      </c>
      <c r="EP208" s="79"/>
      <c r="EQ208" s="212" t="str">
        <f>IF(EO208&gt;0,(EO208+SUM(EP$11:EP208))/EN$6-1,"N/A")</f>
        <v>N/A</v>
      </c>
      <c r="ER208" s="344">
        <f>IF(VLOOKUP(ER$4,Transactions!$C$26:$M$34,7,FALSE)&gt;EM208,0,IF(IFERROR(VLOOKUP(ER$4,Transactions!$C$45:$N245,8,FALSE),0)&gt;EM208,VLOOKUP(ER$4,Transactions!$C$26:$M$34,5,FALSE),VLOOKUP(ER$4,Transactions!$C$26:$M$34,5,FALSE)-IFERROR(VLOOKUP(ER$4,Transactions!$C$45:$N$47,5,FALSE),0)))</f>
        <v>0</v>
      </c>
      <c r="ET208" s="315">
        <f t="shared" si="309"/>
        <v>0</v>
      </c>
      <c r="EU208" s="88">
        <f>VLOOKUP(ET208,'Price Data'!$B$4:$AD$1048576,MATCH(EY$4,'Price Data'!$B$2:$AE$2,0),FALSE)</f>
        <v>0</v>
      </c>
      <c r="EV208" s="5">
        <f t="shared" si="278"/>
        <v>0</v>
      </c>
      <c r="EW208" s="79"/>
      <c r="EX208" s="212" t="str">
        <f>IF(EV208&gt;0,(EV208+SUM(EW$11:EW208))/EU$6-1,"N/A")</f>
        <v>N/A</v>
      </c>
      <c r="EY208" s="344">
        <f>IF(VLOOKUP(EY$4,Transactions!$C$26:$M$34,7,FALSE)&gt;ET208,0,IF(IFERROR(VLOOKUP(EY$4,Transactions!$C$45:$N245,8,FALSE),0)&gt;ET208,VLOOKUP(EY$4,Transactions!$C$26:$M$34,5,FALSE),VLOOKUP(EY$4,Transactions!$C$26:$M$34,5,FALSE)-IFERROR(VLOOKUP(EY$4,Transactions!$C$45:$N$47,5,FALSE),0)))</f>
        <v>0</v>
      </c>
      <c r="FA208" s="315">
        <f t="shared" si="310"/>
        <v>0</v>
      </c>
      <c r="FB208" s="88">
        <f>VLOOKUP(FA208,'Price Data'!$B$4:$AD$1048576,MATCH(FF$4,'Price Data'!$B$2:$AE$2,0),FALSE)</f>
        <v>0</v>
      </c>
      <c r="FC208" s="5">
        <f t="shared" si="279"/>
        <v>0</v>
      </c>
      <c r="FD208" s="79"/>
      <c r="FE208" s="212" t="str">
        <f>IF(FC208&gt;0,(FC208+SUM(FD$11:FD208))/FB$6-1,"N/A")</f>
        <v>N/A</v>
      </c>
      <c r="FF208" s="344">
        <f>IF(VLOOKUP(FF$4,Transactions!$C$26:$M$34,7,FALSE)&gt;FA208,0,IF(IFERROR(VLOOKUP(FF$4,Transactions!$C$45:$N245,8,FALSE),0)&gt;FA208,VLOOKUP(FF$4,Transactions!$C$26:$M$34,5,FALSE),VLOOKUP(FF$4,Transactions!$C$26:$M$34,5,FALSE)-IFERROR(VLOOKUP(FF$4,Transactions!$C$45:$N$47,5,FALSE),0)))</f>
        <v>0</v>
      </c>
      <c r="FH208" s="315">
        <f t="shared" si="311"/>
        <v>0</v>
      </c>
      <c r="FI208" s="88">
        <f>VLOOKUP(FH208,'Price Data'!$B$4:$AD$1048576,MATCH(FM$4,'Price Data'!$B$2:$AE$2,0),FALSE)</f>
        <v>0</v>
      </c>
      <c r="FJ208" s="5">
        <f t="shared" si="280"/>
        <v>0</v>
      </c>
      <c r="FK208" s="79"/>
      <c r="FL208" s="212" t="str">
        <f>IF(FJ208&gt;0,(FJ208+SUM(FK$11:FK208))/FI$6-1,"N/A")</f>
        <v>N/A</v>
      </c>
      <c r="FM208" s="344">
        <f>IF(VLOOKUP(FM$4,Transactions!$C$26:$M$34,7,FALSE)&gt;FH208,0,IF(IFERROR(VLOOKUP(FM$4,Transactions!$C$45:$N245,8,FALSE),0)&gt;FH208,VLOOKUP(FM$4,Transactions!$C$26:$M$34,5,FALSE),VLOOKUP(FM$4,Transactions!$C$26:$M$34,5,FALSE)-IFERROR(VLOOKUP(FM$4,Transactions!$C$45:$N$47,5,FALSE),0)))</f>
        <v>0</v>
      </c>
      <c r="FO208" s="315">
        <f t="shared" si="312"/>
        <v>0</v>
      </c>
      <c r="FP208" s="88">
        <f>VLOOKUP(FO208,'Price Data'!$B$4:$AD$1048576,MATCH(FT$4,'Price Data'!$B$2:$AE$2,0),FALSE)</f>
        <v>0</v>
      </c>
      <c r="FQ208" s="5">
        <f t="shared" si="281"/>
        <v>0</v>
      </c>
      <c r="FR208" s="79"/>
      <c r="FS208" s="212" t="str">
        <f>IF(FQ208&gt;0,(FQ208+SUM(FR$11:FR208))/FP$6-1,"N/A")</f>
        <v>N/A</v>
      </c>
      <c r="FT208" s="344">
        <f>IF(VLOOKUP(FT$4,Transactions!$C$26:$M$34,7,FALSE)&gt;FO208,0,IF(IFERROR(VLOOKUP(FT$4,Transactions!$C$45:$N245,8,FALSE),0)&gt;FO208,VLOOKUP(FT$4,Transactions!$C$26:$M$34,5,FALSE),VLOOKUP(FT$4,Transactions!$C$26:$M$34,5,FALSE)-IFERROR(VLOOKUP(FT$4,Transactions!$C$45:$N$47,5,FALSE),0)))</f>
        <v>0</v>
      </c>
      <c r="FV208" s="315">
        <f t="shared" si="313"/>
        <v>0</v>
      </c>
      <c r="FW208" s="88">
        <f>VLOOKUP(FV208,'Price Data'!$B$4:$AD$1048576,MATCH(GA$4,'Price Data'!$B$2:$AE$2,0),FALSE)</f>
        <v>0</v>
      </c>
      <c r="FX208" s="5">
        <f t="shared" si="282"/>
        <v>0</v>
      </c>
      <c r="FY208" s="79"/>
      <c r="FZ208" s="212" t="str">
        <f>IF(FX208&gt;0,(FX208+SUM(FY$11:FY208))/FW$6-1,"N/A")</f>
        <v>N/A</v>
      </c>
      <c r="GA208" s="344">
        <f>IF(VLOOKUP(GA$4,Transactions!$C$26:$M$34,7,FALSE)&gt;FV208,0,IF(IFERROR(VLOOKUP(GA$4,Transactions!$C$45:$N245,8,FALSE),0)&gt;FV208,VLOOKUP(GA$4,Transactions!$C$26:$M$34,5,FALSE),VLOOKUP(GA$4,Transactions!$C$26:$M$34,5,FALSE)-IFERROR(VLOOKUP(GA$4,Transactions!$C$45:$N$47,5,FALSE),0)))</f>
        <v>0</v>
      </c>
      <c r="GD208" s="315">
        <f t="shared" si="314"/>
        <v>0</v>
      </c>
      <c r="GE208" s="88">
        <f>VLOOKUP(GD208,'Price Data'!$B$4:$AD$1048576,MATCH(GI$4,'Price Data'!$B$2:$AE$2,0),FALSE)</f>
        <v>0</v>
      </c>
      <c r="GF208" s="5">
        <f t="shared" si="283"/>
        <v>0</v>
      </c>
      <c r="GH208" s="212" t="str">
        <f>IF(GF208&gt;0,(GF208+SUM(GG$11:GG208))/GE$6-1,"N/A")</f>
        <v>N/A</v>
      </c>
      <c r="GI208" s="374">
        <v>0.5</v>
      </c>
      <c r="GK208" s="315">
        <f t="shared" si="315"/>
        <v>0</v>
      </c>
      <c r="GL208" s="88">
        <f>VLOOKUP(GK208,'Price Data'!$B$4:$AD$1048576,MATCH(GP$4,'Price Data'!$B$2:$AE$2,0),FALSE)</f>
        <v>0</v>
      </c>
      <c r="GM208" s="5">
        <f t="shared" si="286"/>
        <v>0</v>
      </c>
      <c r="GN208" s="79"/>
      <c r="GO208" s="212" t="str">
        <f>IF(GM208&gt;0,(GM208+SUM(GN$11:GN208))/GL$6-1,"N/A")</f>
        <v>N/A</v>
      </c>
      <c r="GP208" s="374">
        <v>0.2</v>
      </c>
      <c r="GR208" s="315">
        <f t="shared" si="316"/>
        <v>0</v>
      </c>
      <c r="GS208" s="88">
        <f>VLOOKUP(GR208,'Price Data'!$B$4:$AD$1048576,MATCH(GW$4,'Price Data'!$B$2:$AE$2,0),FALSE)</f>
        <v>0</v>
      </c>
      <c r="GT208" s="5">
        <f t="shared" si="284"/>
        <v>0</v>
      </c>
      <c r="GV208" s="212" t="str">
        <f>IF(GT208&gt;0,(GT208+SUM(GU$11:GU208))/GS$6-1,"N/A")</f>
        <v>N/A</v>
      </c>
      <c r="GW208" s="374">
        <v>0.3</v>
      </c>
    </row>
    <row r="209" spans="1:205" x14ac:dyDescent="0.25">
      <c r="A209">
        <v>199</v>
      </c>
      <c r="B209" s="315">
        <f>'Price Data'!B203</f>
        <v>0</v>
      </c>
      <c r="C209" s="200">
        <f t="shared" si="317"/>
        <v>0</v>
      </c>
      <c r="D209" s="200">
        <f t="shared" si="287"/>
        <v>0</v>
      </c>
      <c r="E209" s="200">
        <f t="shared" si="258"/>
        <v>0</v>
      </c>
      <c r="F209" s="200">
        <f t="shared" si="288"/>
        <v>0</v>
      </c>
      <c r="I209" s="315">
        <f t="shared" si="289"/>
        <v>0</v>
      </c>
      <c r="J209" s="88">
        <f>VLOOKUP(I209,'Price Data'!$B$4:$AD$1048576,MATCH(N$4,'Price Data'!$B$2:$AE$2,0),FALSE)</f>
        <v>0</v>
      </c>
      <c r="K209" s="5">
        <f t="shared" si="285"/>
        <v>0</v>
      </c>
      <c r="M209" s="212" t="str">
        <f>IF(K209&gt;0,(K209+SUM(L$11:L209))/J$6-1,"N/A")</f>
        <v>N/A</v>
      </c>
      <c r="N209" s="344">
        <f>IF(VLOOKUP(N$4,Transactions!$C$5:$M$23,7,FALSE)&gt;I209,0,IF(IFERROR(VLOOKUP(N$4,Transactions!$C$39:$N$42,8,FALSE),0)&gt;I209,VLOOKUP(N$4,Transactions!$C$5:$M$23,5,FALSE),VLOOKUP(N$4,Transactions!$C$5:$M$23,5,FALSE)-IFERROR(VLOOKUP(N$4,Transactions!$C$39:$N$42,5,FALSE),0)))</f>
        <v>0</v>
      </c>
      <c r="P209" s="315">
        <f t="shared" si="290"/>
        <v>0</v>
      </c>
      <c r="Q209" s="88">
        <f>VLOOKUP(P209,'Price Data'!$B$4:$AD$1048576,MATCH(U$4,'Price Data'!$B$2:$AE$2,0),FALSE)</f>
        <v>0</v>
      </c>
      <c r="R209" s="5">
        <f t="shared" si="259"/>
        <v>0</v>
      </c>
      <c r="T209" s="212" t="str">
        <f>IF(R209&gt;0,(R209+SUM(S$11:S209))/Q$6-1,"N/A")</f>
        <v>N/A</v>
      </c>
      <c r="U209" s="344">
        <f>IF(VLOOKUP(U$4,Transactions!$C$5:$M$23,7,FALSE)&gt;P209,0,IF(IFERROR(VLOOKUP(U$4,Transactions!$C$39:$N$42,8,FALSE),0)&gt;P209,VLOOKUP(U$4,Transactions!$C$5:$M$23,5,FALSE),VLOOKUP(U$4,Transactions!$C$5:$M$23,5,FALSE)-IFERROR(VLOOKUP(U$4,Transactions!$C$39:$N$42,5,FALSE),0)))</f>
        <v>0</v>
      </c>
      <c r="W209" s="315">
        <f t="shared" si="291"/>
        <v>0</v>
      </c>
      <c r="X209" s="88">
        <f>VLOOKUP(W209,'Price Data'!$B$4:$AD$1048576,MATCH(AB$4,'Price Data'!$B$2:$AE$2,0),FALSE)</f>
        <v>0</v>
      </c>
      <c r="Y209" s="5">
        <f t="shared" si="260"/>
        <v>0</v>
      </c>
      <c r="Z209" s="79"/>
      <c r="AA209" s="212" t="str">
        <f>IF(Y209&gt;0,(Y209+SUM(Z$11:Z209))/X$6-1,"N/A")</f>
        <v>N/A</v>
      </c>
      <c r="AB209" s="344">
        <f>IF(VLOOKUP(AB$4,Transactions!$C$5:$M$23,7,FALSE)&gt;W209,0,IF(IFERROR(VLOOKUP(AB$4,Transactions!$C$39:$N$42,8,FALSE),0)&gt;W209,VLOOKUP(AB$4,Transactions!$C$5:$M$23,5,FALSE),VLOOKUP(AB$4,Transactions!$C$5:$M$23,5,FALSE)-IFERROR(VLOOKUP(AB$4,Transactions!$C$39:$N$42,5,FALSE),0)))</f>
        <v>0</v>
      </c>
      <c r="AD209" s="315">
        <f t="shared" si="292"/>
        <v>0</v>
      </c>
      <c r="AE209" s="88">
        <f>VLOOKUP(AD209,'Price Data'!$B$4:$AD$1048576,MATCH(AI$4,'Price Data'!$B$2:$AE$2,0),FALSE)</f>
        <v>0</v>
      </c>
      <c r="AF209" s="5">
        <f t="shared" si="261"/>
        <v>0</v>
      </c>
      <c r="AG209" s="79"/>
      <c r="AH209" s="212" t="str">
        <f>IF(AF209&gt;0,(AF209+SUM(AG$11:AG209))/AE$6-1,"N/A")</f>
        <v>N/A</v>
      </c>
      <c r="AI209" s="344">
        <f>IF(VLOOKUP(AI$4,Transactions!$C$5:$M$23,7,FALSE)&gt;AD209,0,IF(IFERROR(VLOOKUP(AI$4,Transactions!$C$39:$N$42,8,FALSE),0)&gt;AD209,VLOOKUP(AI$4,Transactions!$C$5:$M$23,5,FALSE),VLOOKUP(AI$4,Transactions!$C$5:$M$23,5,FALSE)-IFERROR(VLOOKUP(AI$4,Transactions!$C$39:$N$42,5,FALSE),0)))</f>
        <v>0</v>
      </c>
      <c r="AK209" s="315">
        <f t="shared" si="293"/>
        <v>0</v>
      </c>
      <c r="AL209" s="88">
        <f>VLOOKUP(AK209,'Price Data'!$B$4:$AD$1048576,MATCH(AP$4,'Price Data'!$B$2:$AE$2,0),FALSE)</f>
        <v>0</v>
      </c>
      <c r="AM209" s="5">
        <f t="shared" si="262"/>
        <v>0</v>
      </c>
      <c r="AN209" s="79"/>
      <c r="AO209" s="212" t="str">
        <f>IF(AM209&gt;0,(AM209+SUM(AN$11:AN209))/AL$6-1,"N/A")</f>
        <v>N/A</v>
      </c>
      <c r="AP209" s="344">
        <f>IF(VLOOKUP(AP$4,Transactions!$C$5:$M$23,7,FALSE)&gt;AK209,0,IF(IFERROR(VLOOKUP(AP$4,Transactions!$C$39:$N$42,8,FALSE),0)&gt;AK209,VLOOKUP(AP$4,Transactions!$C$5:$M$23,5,FALSE),VLOOKUP(AP$4,Transactions!$C$5:$M$23,5,FALSE)-IFERROR(VLOOKUP(AP$4,Transactions!$C$39:$N$42,5,FALSE),0)))</f>
        <v>0</v>
      </c>
      <c r="AR209" s="315">
        <f t="shared" si="294"/>
        <v>0</v>
      </c>
      <c r="AS209" s="88">
        <f>VLOOKUP(AR209,'Price Data'!$B$4:$AD$1048576,MATCH(AW$4,'Price Data'!$B$2:$AE$2,0),FALSE)</f>
        <v>0</v>
      </c>
      <c r="AT209" s="5">
        <f t="shared" si="263"/>
        <v>0</v>
      </c>
      <c r="AU209" s="79"/>
      <c r="AV209" s="212" t="str">
        <f>IF(AT209&gt;0,(AT209+SUM(AU$11:AU209))/AS$6-1,"N/A")</f>
        <v>N/A</v>
      </c>
      <c r="AW209" s="344">
        <f>IF(VLOOKUP(AW$4,Transactions!$C$5:$M$23,7,FALSE)&gt;AR209,0,IF(IFERROR(VLOOKUP(AW$4,Transactions!$C$39:$N$42,8,FALSE),0)&gt;AR209,VLOOKUP(AW$4,Transactions!$C$5:$M$23,5,FALSE),VLOOKUP(AW$4,Transactions!$C$5:$M$23,5,FALSE)-IFERROR(VLOOKUP(AW$4,Transactions!$C$39:$N$42,5,FALSE),0)))</f>
        <v>0</v>
      </c>
      <c r="AY209" s="315">
        <f t="shared" si="295"/>
        <v>0</v>
      </c>
      <c r="AZ209" s="88">
        <f>VLOOKUP(AY209,'Price Data'!$B$4:$AD$1048576,MATCH(BD$4,'Price Data'!$B$2:$AE$2,0),FALSE)</f>
        <v>0</v>
      </c>
      <c r="BA209" s="5">
        <f t="shared" si="264"/>
        <v>0</v>
      </c>
      <c r="BB209" s="79"/>
      <c r="BC209" s="212" t="str">
        <f>IF(BA209&gt;0,(BA209+SUM(BB$11:BB209))/AZ$6-1,"N/A")</f>
        <v>N/A</v>
      </c>
      <c r="BD209" s="344">
        <f>IF(VLOOKUP(BD$4,Transactions!$C$5:$M$23,7,FALSE)&gt;AY209,0,IF(IFERROR(VLOOKUP(BD$4,Transactions!$C$39:$N$42,8,FALSE),0)&gt;AY209,VLOOKUP(BD$4,Transactions!$C$5:$M$23,5,FALSE),VLOOKUP(BD$4,Transactions!$C$5:$M$23,5,FALSE)-IFERROR(VLOOKUP(BD$4,Transactions!$C$39:$N$42,5,FALSE),0)))</f>
        <v>0</v>
      </c>
      <c r="BF209" s="315">
        <f t="shared" si="296"/>
        <v>0</v>
      </c>
      <c r="BG209" s="88">
        <f>VLOOKUP(BF209,'Price Data'!$B$4:$AD$1048576,MATCH(BK$4,'Price Data'!$B$2:$AE$2,0),FALSE)</f>
        <v>0</v>
      </c>
      <c r="BH209" s="5">
        <f t="shared" si="265"/>
        <v>0</v>
      </c>
      <c r="BI209" s="79"/>
      <c r="BJ209" s="212" t="str">
        <f>IF(BH209&gt;0,(BH209+SUM(BI$11:BI209))/BG$6-1,"N/A")</f>
        <v>N/A</v>
      </c>
      <c r="BK209" s="344">
        <f>IF(VLOOKUP(BK$4,Transactions!$C$5:$M$23,7,FALSE)&gt;BF209,0,IF(IFERROR(VLOOKUP(BK$4,Transactions!$C$39:$N$42,8,FALSE),0)&gt;BF209,VLOOKUP(BK$4,Transactions!$C$5:$M$23,5,FALSE),VLOOKUP(BK$4,Transactions!$C$5:$M$23,5,FALSE)-IFERROR(VLOOKUP(BK$4,Transactions!$C$39:$N$42,5,FALSE),0)))</f>
        <v>0</v>
      </c>
      <c r="BM209" s="315">
        <f t="shared" si="297"/>
        <v>0</v>
      </c>
      <c r="BN209" s="88">
        <f>VLOOKUP(BM209,'Price Data'!$B$4:$AD$1048576,MATCH(BR$4,'Price Data'!$B$2:$AE$2,0),FALSE)</f>
        <v>0</v>
      </c>
      <c r="BO209" s="5">
        <f t="shared" si="266"/>
        <v>0</v>
      </c>
      <c r="BP209" s="79"/>
      <c r="BQ209" s="212" t="str">
        <f>IF(BO209&gt;0,(BO209+SUM(BP$11:BP209))/BN$6-1,"N/A")</f>
        <v>N/A</v>
      </c>
      <c r="BR209" s="344">
        <f>IF(VLOOKUP(BR$4,Transactions!$C$5:$M$23,7,FALSE)&gt;BM209,0,IF(IFERROR(VLOOKUP(BR$4,Transactions!$C$39:$N$42,8,FALSE),0)&gt;BM209,VLOOKUP(BR$4,Transactions!$C$5:$M$23,5,FALSE),VLOOKUP(BR$4,Transactions!$C$5:$M$23,5,FALSE)-IFERROR(VLOOKUP(BR$4,Transactions!$C$39:$N$42,5,FALSE),0)))</f>
        <v>0</v>
      </c>
      <c r="BT209" s="315">
        <f t="shared" si="298"/>
        <v>0</v>
      </c>
      <c r="BU209" s="88">
        <f>VLOOKUP(BT209,'Price Data'!$B$4:$AD$1048576,MATCH(BY$4,'Price Data'!$B$2:$AE$2,0),FALSE)</f>
        <v>0</v>
      </c>
      <c r="BV209" s="5">
        <f t="shared" si="267"/>
        <v>0</v>
      </c>
      <c r="BW209" s="79"/>
      <c r="BX209" s="212" t="str">
        <f>IF(BV209&gt;0,(BV209+SUM(BW$11:BW209))/BU$6-1,"N/A")</f>
        <v>N/A</v>
      </c>
      <c r="BY209" s="344">
        <f>IF(VLOOKUP(BY$4,Transactions!$C$5:$M$23,7,FALSE)&gt;BT209,0,IF(IFERROR(VLOOKUP(BY$4,Transactions!$C$39:$N$42,8,FALSE),0)&gt;BT209,VLOOKUP(BY$4,Transactions!$C$5:$M$23,5,FALSE),VLOOKUP(BY$4,Transactions!$C$5:$M$23,5,FALSE)-IFERROR(VLOOKUP(BY$4,Transactions!$C$39:$N$42,5,FALSE),0)))</f>
        <v>0</v>
      </c>
      <c r="CA209" s="315">
        <f t="shared" si="299"/>
        <v>0</v>
      </c>
      <c r="CB209" s="88">
        <f>VLOOKUP(CA209,'Price Data'!$B$4:$AD$1048576,MATCH(CF$4,'Price Data'!$B$2:$AE$2,0),FALSE)</f>
        <v>0</v>
      </c>
      <c r="CC209" s="5">
        <f t="shared" si="268"/>
        <v>0</v>
      </c>
      <c r="CD209" s="79"/>
      <c r="CE209" s="212" t="str">
        <f>IF(CC209&gt;0,(CC209+SUM(CD$11:CD209))/CB$6-1,"N/A")</f>
        <v>N/A</v>
      </c>
      <c r="CF209" s="344">
        <f>IF(VLOOKUP(CF$4,Transactions!$C$5:$M$23,7,FALSE)&gt;CA209,0,IF(IFERROR(VLOOKUP(CF$4,Transactions!$C$39:$N$42,8,FALSE),0)&gt;CA209,VLOOKUP(CF$4,Transactions!$C$5:$M$23,5,FALSE),VLOOKUP(CF$4,Transactions!$C$5:$M$23,5,FALSE)-IFERROR(VLOOKUP(CF$4,Transactions!$C$39:$N$42,5,FALSE),0)))</f>
        <v>0</v>
      </c>
      <c r="CH209" s="315">
        <f t="shared" si="300"/>
        <v>0</v>
      </c>
      <c r="CI209" s="88">
        <f>VLOOKUP(CH209,'Price Data'!$B$4:$AD$1048576,MATCH(CM$4,'Price Data'!$B$2:$AE$2,0),FALSE)</f>
        <v>0</v>
      </c>
      <c r="CJ209" s="5">
        <f t="shared" si="269"/>
        <v>0</v>
      </c>
      <c r="CK209" s="79"/>
      <c r="CL209" s="212" t="str">
        <f>IF(CJ209&gt;0,(CJ209+SUM(CK$11:CK209))/CI$6-1,"N/A")</f>
        <v>N/A</v>
      </c>
      <c r="CM209" s="344">
        <f>IF(VLOOKUP(CM$4,Transactions!$C$5:$M$23,7,FALSE)&gt;CH209,0,IF(IFERROR(VLOOKUP(CM$4,Transactions!$C$39:$N$42,8,FALSE),0)&gt;CH209,VLOOKUP(CM$4,Transactions!$C$5:$M$23,5,FALSE),VLOOKUP(CM$4,Transactions!$C$5:$M$23,5,FALSE)-IFERROR(VLOOKUP(CM$4,Transactions!$C$39:$N$42,5,FALSE),0)))</f>
        <v>0</v>
      </c>
      <c r="CO209" s="315">
        <f t="shared" si="301"/>
        <v>0</v>
      </c>
      <c r="CP209" s="88">
        <f>VLOOKUP(CO209,'Price Data'!$B$4:$AD$1048576,MATCH(CT$4,'Price Data'!$B$2:$AE$2,0),FALSE)</f>
        <v>0</v>
      </c>
      <c r="CQ209" s="5">
        <f t="shared" si="270"/>
        <v>0</v>
      </c>
      <c r="CR209" s="79"/>
      <c r="CS209" s="212" t="str">
        <f>IF(CQ209&gt;0,(CQ209+SUM(CR$11:CR209))/CP$6-1,"N/A")</f>
        <v>N/A</v>
      </c>
      <c r="CT209" s="344">
        <f>IF(VLOOKUP(CT$4,Transactions!$C$5:$M$23,7,FALSE)&gt;CO209,0,IF(IFERROR(VLOOKUP(CT$4,Transactions!$C$39:$N$42,8,FALSE),0)&gt;CO209,VLOOKUP(CT$4,Transactions!$C$5:$M$23,5,FALSE),VLOOKUP(CT$4,Transactions!$C$5:$M$23,5,FALSE)-IFERROR(VLOOKUP(CT$4,Transactions!$C$39:$N$42,5,FALSE),0)))</f>
        <v>0</v>
      </c>
      <c r="CV209" s="315">
        <f t="shared" si="302"/>
        <v>0</v>
      </c>
      <c r="CW209" s="88">
        <f>VLOOKUP(CV209,'Price Data'!$B$4:$AD$1048576,MATCH(DA$4,'Price Data'!$B$2:$AE$2,0),FALSE)</f>
        <v>0</v>
      </c>
      <c r="CX209" s="5">
        <f t="shared" si="271"/>
        <v>0</v>
      </c>
      <c r="CY209" s="79"/>
      <c r="CZ209" s="212" t="str">
        <f>IF(CX209&gt;0,(CX209+SUM(CY$11:CY209))/CW$6-1,"N/A")</f>
        <v>N/A</v>
      </c>
      <c r="DA209" s="344">
        <f>IF(VLOOKUP(DA$4,Transactions!$C$5:$M$23,7,FALSE)&gt;CV209,0,IF(IFERROR(VLOOKUP(DA$4,Transactions!$C$39:$N$42,8,FALSE),0)&gt;CV209,VLOOKUP(DA$4,Transactions!$C$5:$M$23,5,FALSE),VLOOKUP(DA$4,Transactions!$C$5:$M$23,5,FALSE)-IFERROR(VLOOKUP(DA$4,Transactions!$C$39:$N$42,5,FALSE),0)))</f>
        <v>0</v>
      </c>
      <c r="DC209" s="315">
        <f t="shared" si="303"/>
        <v>0</v>
      </c>
      <c r="DD209" s="88">
        <f>VLOOKUP(DC209,'Price Data'!$B$4:$AD$1048576,MATCH(DH$4,'Price Data'!$B$2:$AE$2,0),FALSE)</f>
        <v>0</v>
      </c>
      <c r="DE209" s="5">
        <f t="shared" si="272"/>
        <v>0</v>
      </c>
      <c r="DF209" s="79"/>
      <c r="DG209" s="212" t="str">
        <f>IF(DE209&gt;0,(DE209+SUM(DF$11:DF209))/DD$6-1,"N/A")</f>
        <v>N/A</v>
      </c>
      <c r="DH209" s="344">
        <f>IF(VLOOKUP(DH$4,Transactions!$C$5:$M$23,7,FALSE)&gt;DC209,0,IF(IFERROR(VLOOKUP(DH$4,Transactions!$C$39:$N$42,8,FALSE),0)&gt;DC209,VLOOKUP(DH$4,Transactions!$C$5:$M$23,5,FALSE),VLOOKUP(DH$4,Transactions!$C$5:$M$23,5,FALSE)-IFERROR(VLOOKUP(DH$4,Transactions!$C$39:$N$42,5,FALSE),0)))</f>
        <v>0</v>
      </c>
      <c r="DJ209" s="315">
        <f t="shared" si="304"/>
        <v>0</v>
      </c>
      <c r="DK209" s="88">
        <f>VLOOKUP(DJ209,'Price Data'!$B$4:$AD$1048576,MATCH(DO$4,'Price Data'!$B$2:$AE$2,0),FALSE)</f>
        <v>0</v>
      </c>
      <c r="DL209" s="5">
        <f t="shared" si="273"/>
        <v>0</v>
      </c>
      <c r="DN209" s="212" t="str">
        <f>IF(DL209&gt;0,(DL209+SUM(DM$11:DM209))/DK$6-1,"N/A")</f>
        <v>N/A</v>
      </c>
      <c r="DO209" s="344">
        <f>IF(VLOOKUP(DO$4,Transactions!$C$5:$M$23,7,FALSE)&gt;DJ209,0,IF(IFERROR(VLOOKUP(DO$4,Transactions!$C$39:$N$42,8,FALSE),0)&gt;DJ209,VLOOKUP(DO$4,Transactions!$C$5:$M$23,5,FALSE),VLOOKUP(DO$4,Transactions!$C$5:$M$23,5,FALSE)-IFERROR(VLOOKUP(DO$4,Transactions!$C$39:$N$42,5,FALSE),0)))</f>
        <v>0</v>
      </c>
      <c r="DQ209" s="315">
        <f t="shared" si="305"/>
        <v>0</v>
      </c>
      <c r="DR209" s="88">
        <f>VLOOKUP(DQ209,'Price Data'!$B$4:$AD$1048576,MATCH(DV$4,'Price Data'!$B$2:$AE$2,0),FALSE)</f>
        <v>0</v>
      </c>
      <c r="DS209" s="5">
        <f t="shared" si="274"/>
        <v>0</v>
      </c>
      <c r="DT209" s="79"/>
      <c r="DU209" s="212" t="str">
        <f>IF(DS209&gt;0,(DS209+SUM(DT$11:DT209))/DR$6-1,"N/A")</f>
        <v>N/A</v>
      </c>
      <c r="DV209" s="344">
        <f>IF(VLOOKUP(DV$4,Transactions!$C$5:$M$23,7,FALSE)&gt;DQ209,0,IF(IFERROR(VLOOKUP(DV$4,Transactions!$C$39:$N$42,8,FALSE),0)&gt;DQ209,VLOOKUP(DV$4,Transactions!$C$5:$M$23,5,FALSE),VLOOKUP(DV$4,Transactions!$C$5:$M$23,5,FALSE)-IFERROR(VLOOKUP(DV$4,Transactions!$C$39:$N$42,5,FALSE),0)))</f>
        <v>0</v>
      </c>
      <c r="DX209" s="315">
        <f t="shared" si="306"/>
        <v>0</v>
      </c>
      <c r="DY209" s="88">
        <f>VLOOKUP(DX209,'Price Data'!$B$4:$AD$1048576,MATCH(EC$4,'Price Data'!$B$2:$AE$2,0),FALSE)</f>
        <v>0</v>
      </c>
      <c r="DZ209" s="5">
        <f t="shared" si="275"/>
        <v>0</v>
      </c>
      <c r="EA209" s="79"/>
      <c r="EB209" s="212" t="str">
        <f>IF(DZ209&gt;0,(DZ209+SUM(EA$11:EA209))/DY$6-1,"N/A")</f>
        <v>N/A</v>
      </c>
      <c r="EC209" s="344">
        <f>IF(VLOOKUP(EC$4,Transactions!$C$5:$M$23,7,FALSE)&gt;DX209,0,IF(IFERROR(VLOOKUP(EC$4,Transactions!$C$39:$N$42,8,FALSE),0)&gt;DX209,VLOOKUP(EC$4,Transactions!$C$5:$M$23,5,FALSE),VLOOKUP(EC$4,Transactions!$C$5:$M$23,5,FALSE)-IFERROR(VLOOKUP(EC$4,Transactions!$C$39:$N$42,5,FALSE),0)))</f>
        <v>0</v>
      </c>
      <c r="EF209" s="315">
        <f t="shared" si="307"/>
        <v>0</v>
      </c>
      <c r="EG209" s="88">
        <f>VLOOKUP(EF209,'Price Data'!$B$4:$AD$1048576,MATCH(EK$4,'Price Data'!$B$2:$AE$2,0),FALSE)</f>
        <v>0</v>
      </c>
      <c r="EH209" s="5">
        <f t="shared" si="276"/>
        <v>0</v>
      </c>
      <c r="EI209" s="79"/>
      <c r="EJ209" s="212" t="str">
        <f>IF(EH209&gt;0,(EH209+SUM(EI$11:EI209))/EG$6-1,"N/A")</f>
        <v>N/A</v>
      </c>
      <c r="EK209" s="344">
        <f>IF(VLOOKUP(EK$4,Transactions!$C$26:$M$34,7,FALSE)&gt;EF209,0,IF(IFERROR(VLOOKUP(EK$4,Transactions!$C$45:$N246,8,FALSE),0)&gt;EF209,VLOOKUP(EK$4,Transactions!$C$26:$M$34,5,FALSE),VLOOKUP(EK$4,Transactions!$C$26:$M$34,5,FALSE)-IFERROR(VLOOKUP(EK$4,Transactions!$C$45:$N$47,5,FALSE),0)))</f>
        <v>0</v>
      </c>
      <c r="EM209" s="315">
        <f t="shared" si="308"/>
        <v>0</v>
      </c>
      <c r="EN209" s="88">
        <f>VLOOKUP(EM209,'Price Data'!$B$4:$AD$1048576,MATCH(ER$4,'Price Data'!$B$2:$AE$2,0),FALSE)</f>
        <v>0</v>
      </c>
      <c r="EO209" s="5">
        <f t="shared" si="277"/>
        <v>0</v>
      </c>
      <c r="EP209" s="79"/>
      <c r="EQ209" s="212" t="str">
        <f>IF(EO209&gt;0,(EO209+SUM(EP$11:EP209))/EN$6-1,"N/A")</f>
        <v>N/A</v>
      </c>
      <c r="ER209" s="344">
        <f>IF(VLOOKUP(ER$4,Transactions!$C$26:$M$34,7,FALSE)&gt;EM209,0,IF(IFERROR(VLOOKUP(ER$4,Transactions!$C$45:$N246,8,FALSE),0)&gt;EM209,VLOOKUP(ER$4,Transactions!$C$26:$M$34,5,FALSE),VLOOKUP(ER$4,Transactions!$C$26:$M$34,5,FALSE)-IFERROR(VLOOKUP(ER$4,Transactions!$C$45:$N$47,5,FALSE),0)))</f>
        <v>0</v>
      </c>
      <c r="ET209" s="315">
        <f t="shared" si="309"/>
        <v>0</v>
      </c>
      <c r="EU209" s="88">
        <f>VLOOKUP(ET209,'Price Data'!$B$4:$AD$1048576,MATCH(EY$4,'Price Data'!$B$2:$AE$2,0),FALSE)</f>
        <v>0</v>
      </c>
      <c r="EV209" s="5">
        <f t="shared" si="278"/>
        <v>0</v>
      </c>
      <c r="EW209" s="79"/>
      <c r="EX209" s="212" t="str">
        <f>IF(EV209&gt;0,(EV209+SUM(EW$11:EW209))/EU$6-1,"N/A")</f>
        <v>N/A</v>
      </c>
      <c r="EY209" s="344">
        <f>IF(VLOOKUP(EY$4,Transactions!$C$26:$M$34,7,FALSE)&gt;ET209,0,IF(IFERROR(VLOOKUP(EY$4,Transactions!$C$45:$N246,8,FALSE),0)&gt;ET209,VLOOKUP(EY$4,Transactions!$C$26:$M$34,5,FALSE),VLOOKUP(EY$4,Transactions!$C$26:$M$34,5,FALSE)-IFERROR(VLOOKUP(EY$4,Transactions!$C$45:$N$47,5,FALSE),0)))</f>
        <v>0</v>
      </c>
      <c r="FA209" s="315">
        <f t="shared" si="310"/>
        <v>0</v>
      </c>
      <c r="FB209" s="88">
        <f>VLOOKUP(FA209,'Price Data'!$B$4:$AD$1048576,MATCH(FF$4,'Price Data'!$B$2:$AE$2,0),FALSE)</f>
        <v>0</v>
      </c>
      <c r="FC209" s="5">
        <f t="shared" si="279"/>
        <v>0</v>
      </c>
      <c r="FD209" s="79"/>
      <c r="FE209" s="212" t="str">
        <f>IF(FC209&gt;0,(FC209+SUM(FD$11:FD209))/FB$6-1,"N/A")</f>
        <v>N/A</v>
      </c>
      <c r="FF209" s="344">
        <f>IF(VLOOKUP(FF$4,Transactions!$C$26:$M$34,7,FALSE)&gt;FA209,0,IF(IFERROR(VLOOKUP(FF$4,Transactions!$C$45:$N246,8,FALSE),0)&gt;FA209,VLOOKUP(FF$4,Transactions!$C$26:$M$34,5,FALSE),VLOOKUP(FF$4,Transactions!$C$26:$M$34,5,FALSE)-IFERROR(VLOOKUP(FF$4,Transactions!$C$45:$N$47,5,FALSE),0)))</f>
        <v>0</v>
      </c>
      <c r="FH209" s="315">
        <f t="shared" si="311"/>
        <v>0</v>
      </c>
      <c r="FI209" s="88">
        <f>VLOOKUP(FH209,'Price Data'!$B$4:$AD$1048576,MATCH(FM$4,'Price Data'!$B$2:$AE$2,0),FALSE)</f>
        <v>0</v>
      </c>
      <c r="FJ209" s="5">
        <f t="shared" si="280"/>
        <v>0</v>
      </c>
      <c r="FK209" s="79"/>
      <c r="FL209" s="212" t="str">
        <f>IF(FJ209&gt;0,(FJ209+SUM(FK$11:FK209))/FI$6-1,"N/A")</f>
        <v>N/A</v>
      </c>
      <c r="FM209" s="344">
        <f>IF(VLOOKUP(FM$4,Transactions!$C$26:$M$34,7,FALSE)&gt;FH209,0,IF(IFERROR(VLOOKUP(FM$4,Transactions!$C$45:$N246,8,FALSE),0)&gt;FH209,VLOOKUP(FM$4,Transactions!$C$26:$M$34,5,FALSE),VLOOKUP(FM$4,Transactions!$C$26:$M$34,5,FALSE)-IFERROR(VLOOKUP(FM$4,Transactions!$C$45:$N$47,5,FALSE),0)))</f>
        <v>0</v>
      </c>
      <c r="FO209" s="315">
        <f t="shared" si="312"/>
        <v>0</v>
      </c>
      <c r="FP209" s="88">
        <f>VLOOKUP(FO209,'Price Data'!$B$4:$AD$1048576,MATCH(FT$4,'Price Data'!$B$2:$AE$2,0),FALSE)</f>
        <v>0</v>
      </c>
      <c r="FQ209" s="5">
        <f t="shared" si="281"/>
        <v>0</v>
      </c>
      <c r="FR209" s="79"/>
      <c r="FS209" s="212" t="str">
        <f>IF(FQ209&gt;0,(FQ209+SUM(FR$11:FR209))/FP$6-1,"N/A")</f>
        <v>N/A</v>
      </c>
      <c r="FT209" s="344">
        <f>IF(VLOOKUP(FT$4,Transactions!$C$26:$M$34,7,FALSE)&gt;FO209,0,IF(IFERROR(VLOOKUP(FT$4,Transactions!$C$45:$N246,8,FALSE),0)&gt;FO209,VLOOKUP(FT$4,Transactions!$C$26:$M$34,5,FALSE),VLOOKUP(FT$4,Transactions!$C$26:$M$34,5,FALSE)-IFERROR(VLOOKUP(FT$4,Transactions!$C$45:$N$47,5,FALSE),0)))</f>
        <v>0</v>
      </c>
      <c r="FV209" s="315">
        <f t="shared" si="313"/>
        <v>0</v>
      </c>
      <c r="FW209" s="88">
        <f>VLOOKUP(FV209,'Price Data'!$B$4:$AD$1048576,MATCH(GA$4,'Price Data'!$B$2:$AE$2,0),FALSE)</f>
        <v>0</v>
      </c>
      <c r="FX209" s="5">
        <f t="shared" si="282"/>
        <v>0</v>
      </c>
      <c r="FY209" s="79"/>
      <c r="FZ209" s="212" t="str">
        <f>IF(FX209&gt;0,(FX209+SUM(FY$11:FY209))/FW$6-1,"N/A")</f>
        <v>N/A</v>
      </c>
      <c r="GA209" s="344">
        <f>IF(VLOOKUP(GA$4,Transactions!$C$26:$M$34,7,FALSE)&gt;FV209,0,IF(IFERROR(VLOOKUP(GA$4,Transactions!$C$45:$N246,8,FALSE),0)&gt;FV209,VLOOKUP(GA$4,Transactions!$C$26:$M$34,5,FALSE),VLOOKUP(GA$4,Transactions!$C$26:$M$34,5,FALSE)-IFERROR(VLOOKUP(GA$4,Transactions!$C$45:$N$47,5,FALSE),0)))</f>
        <v>0</v>
      </c>
      <c r="GD209" s="315">
        <f t="shared" si="314"/>
        <v>0</v>
      </c>
      <c r="GE209" s="88">
        <f>VLOOKUP(GD209,'Price Data'!$B$4:$AD$1048576,MATCH(GI$4,'Price Data'!$B$2:$AE$2,0),FALSE)</f>
        <v>0</v>
      </c>
      <c r="GF209" s="5">
        <f t="shared" si="283"/>
        <v>0</v>
      </c>
      <c r="GH209" s="212" t="str">
        <f>IF(GF209&gt;0,(GF209+SUM(GG$11:GG209))/GE$6-1,"N/A")</f>
        <v>N/A</v>
      </c>
      <c r="GI209" s="374">
        <v>0.5</v>
      </c>
      <c r="GK209" s="315">
        <f t="shared" si="315"/>
        <v>0</v>
      </c>
      <c r="GL209" s="88">
        <f>VLOOKUP(GK209,'Price Data'!$B$4:$AD$1048576,MATCH(GP$4,'Price Data'!$B$2:$AE$2,0),FALSE)</f>
        <v>0</v>
      </c>
      <c r="GM209" s="5">
        <f t="shared" si="286"/>
        <v>0</v>
      </c>
      <c r="GN209" s="79"/>
      <c r="GO209" s="212" t="str">
        <f>IF(GM209&gt;0,(GM209+SUM(GN$11:GN209))/GL$6-1,"N/A")</f>
        <v>N/A</v>
      </c>
      <c r="GP209" s="374">
        <v>0.2</v>
      </c>
      <c r="GR209" s="315">
        <f t="shared" si="316"/>
        <v>0</v>
      </c>
      <c r="GS209" s="88">
        <f>VLOOKUP(GR209,'Price Data'!$B$4:$AD$1048576,MATCH(GW$4,'Price Data'!$B$2:$AE$2,0),FALSE)</f>
        <v>0</v>
      </c>
      <c r="GT209" s="5">
        <f t="shared" si="284"/>
        <v>0</v>
      </c>
      <c r="GV209" s="212" t="str">
        <f>IF(GT209&gt;0,(GT209+SUM(GU$11:GU209))/GS$6-1,"N/A")</f>
        <v>N/A</v>
      </c>
      <c r="GW209" s="374">
        <v>0.3</v>
      </c>
    </row>
    <row r="210" spans="1:205" x14ac:dyDescent="0.25">
      <c r="A210">
        <v>200</v>
      </c>
      <c r="B210" s="315">
        <f>'Price Data'!B204</f>
        <v>0</v>
      </c>
      <c r="C210" s="200">
        <f t="shared" si="317"/>
        <v>0</v>
      </c>
      <c r="D210" s="200">
        <f t="shared" si="287"/>
        <v>0</v>
      </c>
      <c r="E210" s="200">
        <f t="shared" si="258"/>
        <v>0</v>
      </c>
      <c r="F210" s="200">
        <f t="shared" si="288"/>
        <v>0</v>
      </c>
      <c r="I210" s="315">
        <f t="shared" si="289"/>
        <v>0</v>
      </c>
      <c r="J210" s="88">
        <f>VLOOKUP(I210,'Price Data'!$B$4:$AD$1048576,MATCH(N$4,'Price Data'!$B$2:$AE$2,0),FALSE)</f>
        <v>0</v>
      </c>
      <c r="K210" s="5">
        <f t="shared" si="285"/>
        <v>0</v>
      </c>
      <c r="M210" s="212" t="str">
        <f>IF(K210&gt;0,(K210+SUM(L$11:L210))/J$6-1,"N/A")</f>
        <v>N/A</v>
      </c>
      <c r="N210" s="344">
        <f>IF(VLOOKUP(N$4,Transactions!$C$5:$M$23,7,FALSE)&gt;I210,0,IF(IFERROR(VLOOKUP(N$4,Transactions!$C$39:$N$42,8,FALSE),0)&gt;I210,VLOOKUP(N$4,Transactions!$C$5:$M$23,5,FALSE),VLOOKUP(N$4,Transactions!$C$5:$M$23,5,FALSE)-IFERROR(VLOOKUP(N$4,Transactions!$C$39:$N$42,5,FALSE),0)))</f>
        <v>0</v>
      </c>
      <c r="P210" s="315">
        <f t="shared" si="290"/>
        <v>0</v>
      </c>
      <c r="Q210" s="88">
        <f>VLOOKUP(P210,'Price Data'!$B$4:$AD$1048576,MATCH(U$4,'Price Data'!$B$2:$AE$2,0),FALSE)</f>
        <v>0</v>
      </c>
      <c r="R210" s="5">
        <f t="shared" si="259"/>
        <v>0</v>
      </c>
      <c r="T210" s="212" t="str">
        <f>IF(R210&gt;0,(R210+SUM(S$11:S210))/Q$6-1,"N/A")</f>
        <v>N/A</v>
      </c>
      <c r="U210" s="344">
        <f>IF(VLOOKUP(U$4,Transactions!$C$5:$M$23,7,FALSE)&gt;P210,0,IF(IFERROR(VLOOKUP(U$4,Transactions!$C$39:$N$42,8,FALSE),0)&gt;P210,VLOOKUP(U$4,Transactions!$C$5:$M$23,5,FALSE),VLOOKUP(U$4,Transactions!$C$5:$M$23,5,FALSE)-IFERROR(VLOOKUP(U$4,Transactions!$C$39:$N$42,5,FALSE),0)))</f>
        <v>0</v>
      </c>
      <c r="W210" s="315">
        <f t="shared" si="291"/>
        <v>0</v>
      </c>
      <c r="X210" s="88">
        <f>VLOOKUP(W210,'Price Data'!$B$4:$AD$1048576,MATCH(AB$4,'Price Data'!$B$2:$AE$2,0),FALSE)</f>
        <v>0</v>
      </c>
      <c r="Y210" s="5">
        <f t="shared" si="260"/>
        <v>0</v>
      </c>
      <c r="Z210" s="79"/>
      <c r="AA210" s="212" t="str">
        <f>IF(Y210&gt;0,(Y210+SUM(Z$11:Z210))/X$6-1,"N/A")</f>
        <v>N/A</v>
      </c>
      <c r="AB210" s="344">
        <f>IF(VLOOKUP(AB$4,Transactions!$C$5:$M$23,7,FALSE)&gt;W210,0,IF(IFERROR(VLOOKUP(AB$4,Transactions!$C$39:$N$42,8,FALSE),0)&gt;W210,VLOOKUP(AB$4,Transactions!$C$5:$M$23,5,FALSE),VLOOKUP(AB$4,Transactions!$C$5:$M$23,5,FALSE)-IFERROR(VLOOKUP(AB$4,Transactions!$C$39:$N$42,5,FALSE),0)))</f>
        <v>0</v>
      </c>
      <c r="AD210" s="315">
        <f t="shared" si="292"/>
        <v>0</v>
      </c>
      <c r="AE210" s="88">
        <f>VLOOKUP(AD210,'Price Data'!$B$4:$AD$1048576,MATCH(AI$4,'Price Data'!$B$2:$AE$2,0),FALSE)</f>
        <v>0</v>
      </c>
      <c r="AF210" s="5">
        <f t="shared" si="261"/>
        <v>0</v>
      </c>
      <c r="AG210" s="79"/>
      <c r="AH210" s="212" t="str">
        <f>IF(AF210&gt;0,(AF210+SUM(AG$11:AG210))/AE$6-1,"N/A")</f>
        <v>N/A</v>
      </c>
      <c r="AI210" s="344">
        <f>IF(VLOOKUP(AI$4,Transactions!$C$5:$M$23,7,FALSE)&gt;AD210,0,IF(IFERROR(VLOOKUP(AI$4,Transactions!$C$39:$N$42,8,FALSE),0)&gt;AD210,VLOOKUP(AI$4,Transactions!$C$5:$M$23,5,FALSE),VLOOKUP(AI$4,Transactions!$C$5:$M$23,5,FALSE)-IFERROR(VLOOKUP(AI$4,Transactions!$C$39:$N$42,5,FALSE),0)))</f>
        <v>0</v>
      </c>
      <c r="AK210" s="315">
        <f t="shared" si="293"/>
        <v>0</v>
      </c>
      <c r="AL210" s="88">
        <f>VLOOKUP(AK210,'Price Data'!$B$4:$AD$1048576,MATCH(AP$4,'Price Data'!$B$2:$AE$2,0),FALSE)</f>
        <v>0</v>
      </c>
      <c r="AM210" s="5">
        <f t="shared" si="262"/>
        <v>0</v>
      </c>
      <c r="AN210" s="79"/>
      <c r="AO210" s="212" t="str">
        <f>IF(AM210&gt;0,(AM210+SUM(AN$11:AN210))/AL$6-1,"N/A")</f>
        <v>N/A</v>
      </c>
      <c r="AP210" s="344">
        <f>IF(VLOOKUP(AP$4,Transactions!$C$5:$M$23,7,FALSE)&gt;AK210,0,IF(IFERROR(VLOOKUP(AP$4,Transactions!$C$39:$N$42,8,FALSE),0)&gt;AK210,VLOOKUP(AP$4,Transactions!$C$5:$M$23,5,FALSE),VLOOKUP(AP$4,Transactions!$C$5:$M$23,5,FALSE)-IFERROR(VLOOKUP(AP$4,Transactions!$C$39:$N$42,5,FALSE),0)))</f>
        <v>0</v>
      </c>
      <c r="AR210" s="315">
        <f t="shared" si="294"/>
        <v>0</v>
      </c>
      <c r="AS210" s="88">
        <f>VLOOKUP(AR210,'Price Data'!$B$4:$AD$1048576,MATCH(AW$4,'Price Data'!$B$2:$AE$2,0),FALSE)</f>
        <v>0</v>
      </c>
      <c r="AT210" s="5">
        <f t="shared" si="263"/>
        <v>0</v>
      </c>
      <c r="AU210" s="79"/>
      <c r="AV210" s="212" t="str">
        <f>IF(AT210&gt;0,(AT210+SUM(AU$11:AU210))/AS$6-1,"N/A")</f>
        <v>N/A</v>
      </c>
      <c r="AW210" s="344">
        <f>IF(VLOOKUP(AW$4,Transactions!$C$5:$M$23,7,FALSE)&gt;AR210,0,IF(IFERROR(VLOOKUP(AW$4,Transactions!$C$39:$N$42,8,FALSE),0)&gt;AR210,VLOOKUP(AW$4,Transactions!$C$5:$M$23,5,FALSE),VLOOKUP(AW$4,Transactions!$C$5:$M$23,5,FALSE)-IFERROR(VLOOKUP(AW$4,Transactions!$C$39:$N$42,5,FALSE),0)))</f>
        <v>0</v>
      </c>
      <c r="AY210" s="315">
        <f t="shared" si="295"/>
        <v>0</v>
      </c>
      <c r="AZ210" s="88">
        <f>VLOOKUP(AY210,'Price Data'!$B$4:$AD$1048576,MATCH(BD$4,'Price Data'!$B$2:$AE$2,0),FALSE)</f>
        <v>0</v>
      </c>
      <c r="BA210" s="5">
        <f t="shared" si="264"/>
        <v>0</v>
      </c>
      <c r="BB210" s="79"/>
      <c r="BC210" s="212" t="str">
        <f>IF(BA210&gt;0,(BA210+SUM(BB$11:BB210))/AZ$6-1,"N/A")</f>
        <v>N/A</v>
      </c>
      <c r="BD210" s="344">
        <f>IF(VLOOKUP(BD$4,Transactions!$C$5:$M$23,7,FALSE)&gt;AY210,0,IF(IFERROR(VLOOKUP(BD$4,Transactions!$C$39:$N$42,8,FALSE),0)&gt;AY210,VLOOKUP(BD$4,Transactions!$C$5:$M$23,5,FALSE),VLOOKUP(BD$4,Transactions!$C$5:$M$23,5,FALSE)-IFERROR(VLOOKUP(BD$4,Transactions!$C$39:$N$42,5,FALSE),0)))</f>
        <v>0</v>
      </c>
      <c r="BF210" s="315">
        <f t="shared" si="296"/>
        <v>0</v>
      </c>
      <c r="BG210" s="88">
        <f>VLOOKUP(BF210,'Price Data'!$B$4:$AD$1048576,MATCH(BK$4,'Price Data'!$B$2:$AE$2,0),FALSE)</f>
        <v>0</v>
      </c>
      <c r="BH210" s="5">
        <f t="shared" si="265"/>
        <v>0</v>
      </c>
      <c r="BI210" s="79"/>
      <c r="BJ210" s="212" t="str">
        <f>IF(BH210&gt;0,(BH210+SUM(BI$11:BI210))/BG$6-1,"N/A")</f>
        <v>N/A</v>
      </c>
      <c r="BK210" s="344">
        <f>IF(VLOOKUP(BK$4,Transactions!$C$5:$M$23,7,FALSE)&gt;BF210,0,IF(IFERROR(VLOOKUP(BK$4,Transactions!$C$39:$N$42,8,FALSE),0)&gt;BF210,VLOOKUP(BK$4,Transactions!$C$5:$M$23,5,FALSE),VLOOKUP(BK$4,Transactions!$C$5:$M$23,5,FALSE)-IFERROR(VLOOKUP(BK$4,Transactions!$C$39:$N$42,5,FALSE),0)))</f>
        <v>0</v>
      </c>
      <c r="BM210" s="315">
        <f t="shared" si="297"/>
        <v>0</v>
      </c>
      <c r="BN210" s="88">
        <f>VLOOKUP(BM210,'Price Data'!$B$4:$AD$1048576,MATCH(BR$4,'Price Data'!$B$2:$AE$2,0),FALSE)</f>
        <v>0</v>
      </c>
      <c r="BO210" s="5">
        <f t="shared" si="266"/>
        <v>0</v>
      </c>
      <c r="BP210" s="79"/>
      <c r="BQ210" s="212" t="str">
        <f>IF(BO210&gt;0,(BO210+SUM(BP$11:BP210))/BN$6-1,"N/A")</f>
        <v>N/A</v>
      </c>
      <c r="BR210" s="344">
        <f>IF(VLOOKUP(BR$4,Transactions!$C$5:$M$23,7,FALSE)&gt;BM210,0,IF(IFERROR(VLOOKUP(BR$4,Transactions!$C$39:$N$42,8,FALSE),0)&gt;BM210,VLOOKUP(BR$4,Transactions!$C$5:$M$23,5,FALSE),VLOOKUP(BR$4,Transactions!$C$5:$M$23,5,FALSE)-IFERROR(VLOOKUP(BR$4,Transactions!$C$39:$N$42,5,FALSE),0)))</f>
        <v>0</v>
      </c>
      <c r="BT210" s="315">
        <f t="shared" si="298"/>
        <v>0</v>
      </c>
      <c r="BU210" s="88">
        <f>VLOOKUP(BT210,'Price Data'!$B$4:$AD$1048576,MATCH(BY$4,'Price Data'!$B$2:$AE$2,0),FALSE)</f>
        <v>0</v>
      </c>
      <c r="BV210" s="5">
        <f t="shared" si="267"/>
        <v>0</v>
      </c>
      <c r="BW210" s="79"/>
      <c r="BX210" s="212" t="str">
        <f>IF(BV210&gt;0,(BV210+SUM(BW$11:BW210))/BU$6-1,"N/A")</f>
        <v>N/A</v>
      </c>
      <c r="BY210" s="344">
        <f>IF(VLOOKUP(BY$4,Transactions!$C$5:$M$23,7,FALSE)&gt;BT210,0,IF(IFERROR(VLOOKUP(BY$4,Transactions!$C$39:$N$42,8,FALSE),0)&gt;BT210,VLOOKUP(BY$4,Transactions!$C$5:$M$23,5,FALSE),VLOOKUP(BY$4,Transactions!$C$5:$M$23,5,FALSE)-IFERROR(VLOOKUP(BY$4,Transactions!$C$39:$N$42,5,FALSE),0)))</f>
        <v>0</v>
      </c>
      <c r="CA210" s="315">
        <f t="shared" si="299"/>
        <v>0</v>
      </c>
      <c r="CB210" s="88">
        <f>VLOOKUP(CA210,'Price Data'!$B$4:$AD$1048576,MATCH(CF$4,'Price Data'!$B$2:$AE$2,0),FALSE)</f>
        <v>0</v>
      </c>
      <c r="CC210" s="5">
        <f t="shared" si="268"/>
        <v>0</v>
      </c>
      <c r="CD210" s="79"/>
      <c r="CE210" s="212" t="str">
        <f>IF(CC210&gt;0,(CC210+SUM(CD$11:CD210))/CB$6-1,"N/A")</f>
        <v>N/A</v>
      </c>
      <c r="CF210" s="344">
        <f>IF(VLOOKUP(CF$4,Transactions!$C$5:$M$23,7,FALSE)&gt;CA210,0,IF(IFERROR(VLOOKUP(CF$4,Transactions!$C$39:$N$42,8,FALSE),0)&gt;CA210,VLOOKUP(CF$4,Transactions!$C$5:$M$23,5,FALSE),VLOOKUP(CF$4,Transactions!$C$5:$M$23,5,FALSE)-IFERROR(VLOOKUP(CF$4,Transactions!$C$39:$N$42,5,FALSE),0)))</f>
        <v>0</v>
      </c>
      <c r="CH210" s="315">
        <f t="shared" si="300"/>
        <v>0</v>
      </c>
      <c r="CI210" s="88">
        <f>VLOOKUP(CH210,'Price Data'!$B$4:$AD$1048576,MATCH(CM$4,'Price Data'!$B$2:$AE$2,0),FALSE)</f>
        <v>0</v>
      </c>
      <c r="CJ210" s="5">
        <f t="shared" si="269"/>
        <v>0</v>
      </c>
      <c r="CK210" s="79"/>
      <c r="CL210" s="212" t="str">
        <f>IF(CJ210&gt;0,(CJ210+SUM(CK$11:CK210))/CI$6-1,"N/A")</f>
        <v>N/A</v>
      </c>
      <c r="CM210" s="344">
        <f>IF(VLOOKUP(CM$4,Transactions!$C$5:$M$23,7,FALSE)&gt;CH210,0,IF(IFERROR(VLOOKUP(CM$4,Transactions!$C$39:$N$42,8,FALSE),0)&gt;CH210,VLOOKUP(CM$4,Transactions!$C$5:$M$23,5,FALSE),VLOOKUP(CM$4,Transactions!$C$5:$M$23,5,FALSE)-IFERROR(VLOOKUP(CM$4,Transactions!$C$39:$N$42,5,FALSE),0)))</f>
        <v>0</v>
      </c>
      <c r="CO210" s="315">
        <f t="shared" si="301"/>
        <v>0</v>
      </c>
      <c r="CP210" s="88">
        <f>VLOOKUP(CO210,'Price Data'!$B$4:$AD$1048576,MATCH(CT$4,'Price Data'!$B$2:$AE$2,0),FALSE)</f>
        <v>0</v>
      </c>
      <c r="CQ210" s="5">
        <f t="shared" si="270"/>
        <v>0</v>
      </c>
      <c r="CR210" s="79"/>
      <c r="CS210" s="212" t="str">
        <f>IF(CQ210&gt;0,(CQ210+SUM(CR$11:CR210))/CP$6-1,"N/A")</f>
        <v>N/A</v>
      </c>
      <c r="CT210" s="344">
        <f>IF(VLOOKUP(CT$4,Transactions!$C$5:$M$23,7,FALSE)&gt;CO210,0,IF(IFERROR(VLOOKUP(CT$4,Transactions!$C$39:$N$42,8,FALSE),0)&gt;CO210,VLOOKUP(CT$4,Transactions!$C$5:$M$23,5,FALSE),VLOOKUP(CT$4,Transactions!$C$5:$M$23,5,FALSE)-IFERROR(VLOOKUP(CT$4,Transactions!$C$39:$N$42,5,FALSE),0)))</f>
        <v>0</v>
      </c>
      <c r="CV210" s="315">
        <f t="shared" si="302"/>
        <v>0</v>
      </c>
      <c r="CW210" s="88">
        <f>VLOOKUP(CV210,'Price Data'!$B$4:$AD$1048576,MATCH(DA$4,'Price Data'!$B$2:$AE$2,0),FALSE)</f>
        <v>0</v>
      </c>
      <c r="CX210" s="5">
        <f t="shared" si="271"/>
        <v>0</v>
      </c>
      <c r="CY210" s="79"/>
      <c r="CZ210" s="212" t="str">
        <f>IF(CX210&gt;0,(CX210+SUM(CY$11:CY210))/CW$6-1,"N/A")</f>
        <v>N/A</v>
      </c>
      <c r="DA210" s="344">
        <f>IF(VLOOKUP(DA$4,Transactions!$C$5:$M$23,7,FALSE)&gt;CV210,0,IF(IFERROR(VLOOKUP(DA$4,Transactions!$C$39:$N$42,8,FALSE),0)&gt;CV210,VLOOKUP(DA$4,Transactions!$C$5:$M$23,5,FALSE),VLOOKUP(DA$4,Transactions!$C$5:$M$23,5,FALSE)-IFERROR(VLOOKUP(DA$4,Transactions!$C$39:$N$42,5,FALSE),0)))</f>
        <v>0</v>
      </c>
      <c r="DC210" s="315">
        <f t="shared" si="303"/>
        <v>0</v>
      </c>
      <c r="DD210" s="88">
        <f>VLOOKUP(DC210,'Price Data'!$B$4:$AD$1048576,MATCH(DH$4,'Price Data'!$B$2:$AE$2,0),FALSE)</f>
        <v>0</v>
      </c>
      <c r="DE210" s="5">
        <f t="shared" si="272"/>
        <v>0</v>
      </c>
      <c r="DF210" s="79"/>
      <c r="DG210" s="212" t="str">
        <f>IF(DE210&gt;0,(DE210+SUM(DF$11:DF210))/DD$6-1,"N/A")</f>
        <v>N/A</v>
      </c>
      <c r="DH210" s="344">
        <f>IF(VLOOKUP(DH$4,Transactions!$C$5:$M$23,7,FALSE)&gt;DC210,0,IF(IFERROR(VLOOKUP(DH$4,Transactions!$C$39:$N$42,8,FALSE),0)&gt;DC210,VLOOKUP(DH$4,Transactions!$C$5:$M$23,5,FALSE),VLOOKUP(DH$4,Transactions!$C$5:$M$23,5,FALSE)-IFERROR(VLOOKUP(DH$4,Transactions!$C$39:$N$42,5,FALSE),0)))</f>
        <v>0</v>
      </c>
      <c r="DJ210" s="315">
        <f t="shared" si="304"/>
        <v>0</v>
      </c>
      <c r="DK210" s="88">
        <f>VLOOKUP(DJ210,'Price Data'!$B$4:$AD$1048576,MATCH(DO$4,'Price Data'!$B$2:$AE$2,0),FALSE)</f>
        <v>0</v>
      </c>
      <c r="DL210" s="5">
        <f t="shared" si="273"/>
        <v>0</v>
      </c>
      <c r="DN210" s="212" t="str">
        <f>IF(DL210&gt;0,(DL210+SUM(DM$11:DM210))/DK$6-1,"N/A")</f>
        <v>N/A</v>
      </c>
      <c r="DO210" s="344">
        <f>IF(VLOOKUP(DO$4,Transactions!$C$5:$M$23,7,FALSE)&gt;DJ210,0,IF(IFERROR(VLOOKUP(DO$4,Transactions!$C$39:$N$42,8,FALSE),0)&gt;DJ210,VLOOKUP(DO$4,Transactions!$C$5:$M$23,5,FALSE),VLOOKUP(DO$4,Transactions!$C$5:$M$23,5,FALSE)-IFERROR(VLOOKUP(DO$4,Transactions!$C$39:$N$42,5,FALSE),0)))</f>
        <v>0</v>
      </c>
      <c r="DQ210" s="315">
        <f t="shared" si="305"/>
        <v>0</v>
      </c>
      <c r="DR210" s="88">
        <f>VLOOKUP(DQ210,'Price Data'!$B$4:$AD$1048576,MATCH(DV$4,'Price Data'!$B$2:$AE$2,0),FALSE)</f>
        <v>0</v>
      </c>
      <c r="DS210" s="5">
        <f t="shared" si="274"/>
        <v>0</v>
      </c>
      <c r="DT210" s="79"/>
      <c r="DU210" s="212" t="str">
        <f>IF(DS210&gt;0,(DS210+SUM(DT$11:DT210))/DR$6-1,"N/A")</f>
        <v>N/A</v>
      </c>
      <c r="DV210" s="344">
        <f>IF(VLOOKUP(DV$4,Transactions!$C$5:$M$23,7,FALSE)&gt;DQ210,0,IF(IFERROR(VLOOKUP(DV$4,Transactions!$C$39:$N$42,8,FALSE),0)&gt;DQ210,VLOOKUP(DV$4,Transactions!$C$5:$M$23,5,FALSE),VLOOKUP(DV$4,Transactions!$C$5:$M$23,5,FALSE)-IFERROR(VLOOKUP(DV$4,Transactions!$C$39:$N$42,5,FALSE),0)))</f>
        <v>0</v>
      </c>
      <c r="DX210" s="315">
        <f t="shared" si="306"/>
        <v>0</v>
      </c>
      <c r="DY210" s="88">
        <f>VLOOKUP(DX210,'Price Data'!$B$4:$AD$1048576,MATCH(EC$4,'Price Data'!$B$2:$AE$2,0),FALSE)</f>
        <v>0</v>
      </c>
      <c r="DZ210" s="5">
        <f t="shared" si="275"/>
        <v>0</v>
      </c>
      <c r="EA210" s="79"/>
      <c r="EB210" s="212" t="str">
        <f>IF(DZ210&gt;0,(DZ210+SUM(EA$11:EA210))/DY$6-1,"N/A")</f>
        <v>N/A</v>
      </c>
      <c r="EC210" s="344">
        <f>IF(VLOOKUP(EC$4,Transactions!$C$5:$M$23,7,FALSE)&gt;DX210,0,IF(IFERROR(VLOOKUP(EC$4,Transactions!$C$39:$N$42,8,FALSE),0)&gt;DX210,VLOOKUP(EC$4,Transactions!$C$5:$M$23,5,FALSE),VLOOKUP(EC$4,Transactions!$C$5:$M$23,5,FALSE)-IFERROR(VLOOKUP(EC$4,Transactions!$C$39:$N$42,5,FALSE),0)))</f>
        <v>0</v>
      </c>
      <c r="EF210" s="315">
        <f t="shared" si="307"/>
        <v>0</v>
      </c>
      <c r="EG210" s="88">
        <f>VLOOKUP(EF210,'Price Data'!$B$4:$AD$1048576,MATCH(EK$4,'Price Data'!$B$2:$AE$2,0),FALSE)</f>
        <v>0</v>
      </c>
      <c r="EH210" s="5">
        <f t="shared" si="276"/>
        <v>0</v>
      </c>
      <c r="EI210" s="79"/>
      <c r="EJ210" s="212" t="str">
        <f>IF(EH210&gt;0,(EH210+SUM(EI$11:EI210))/EG$6-1,"N/A")</f>
        <v>N/A</v>
      </c>
      <c r="EK210" s="344">
        <f>IF(VLOOKUP(EK$4,Transactions!$C$26:$M$34,7,FALSE)&gt;EF210,0,IF(IFERROR(VLOOKUP(EK$4,Transactions!$C$45:$N247,8,FALSE),0)&gt;EF210,VLOOKUP(EK$4,Transactions!$C$26:$M$34,5,FALSE),VLOOKUP(EK$4,Transactions!$C$26:$M$34,5,FALSE)-IFERROR(VLOOKUP(EK$4,Transactions!$C$45:$N$47,5,FALSE),0)))</f>
        <v>0</v>
      </c>
      <c r="EM210" s="315">
        <f t="shared" si="308"/>
        <v>0</v>
      </c>
      <c r="EN210" s="88">
        <f>VLOOKUP(EM210,'Price Data'!$B$4:$AD$1048576,MATCH(ER$4,'Price Data'!$B$2:$AE$2,0),FALSE)</f>
        <v>0</v>
      </c>
      <c r="EO210" s="5">
        <f t="shared" si="277"/>
        <v>0</v>
      </c>
      <c r="EP210" s="79"/>
      <c r="EQ210" s="212" t="str">
        <f>IF(EO210&gt;0,(EO210+SUM(EP$11:EP210))/EN$6-1,"N/A")</f>
        <v>N/A</v>
      </c>
      <c r="ER210" s="344">
        <f>IF(VLOOKUP(ER$4,Transactions!$C$26:$M$34,7,FALSE)&gt;EM210,0,IF(IFERROR(VLOOKUP(ER$4,Transactions!$C$45:$N247,8,FALSE),0)&gt;EM210,VLOOKUP(ER$4,Transactions!$C$26:$M$34,5,FALSE),VLOOKUP(ER$4,Transactions!$C$26:$M$34,5,FALSE)-IFERROR(VLOOKUP(ER$4,Transactions!$C$45:$N$47,5,FALSE),0)))</f>
        <v>0</v>
      </c>
      <c r="ET210" s="315">
        <f t="shared" si="309"/>
        <v>0</v>
      </c>
      <c r="EU210" s="88">
        <f>VLOOKUP(ET210,'Price Data'!$B$4:$AD$1048576,MATCH(EY$4,'Price Data'!$B$2:$AE$2,0),FALSE)</f>
        <v>0</v>
      </c>
      <c r="EV210" s="5">
        <f t="shared" si="278"/>
        <v>0</v>
      </c>
      <c r="EW210" s="79"/>
      <c r="EX210" s="212" t="str">
        <f>IF(EV210&gt;0,(EV210+SUM(EW$11:EW210))/EU$6-1,"N/A")</f>
        <v>N/A</v>
      </c>
      <c r="EY210" s="344">
        <f>IF(VLOOKUP(EY$4,Transactions!$C$26:$M$34,7,FALSE)&gt;ET210,0,IF(IFERROR(VLOOKUP(EY$4,Transactions!$C$45:$N247,8,FALSE),0)&gt;ET210,VLOOKUP(EY$4,Transactions!$C$26:$M$34,5,FALSE),VLOOKUP(EY$4,Transactions!$C$26:$M$34,5,FALSE)-IFERROR(VLOOKUP(EY$4,Transactions!$C$45:$N$47,5,FALSE),0)))</f>
        <v>0</v>
      </c>
      <c r="FA210" s="315">
        <f t="shared" si="310"/>
        <v>0</v>
      </c>
      <c r="FB210" s="88">
        <f>VLOOKUP(FA210,'Price Data'!$B$4:$AD$1048576,MATCH(FF$4,'Price Data'!$B$2:$AE$2,0),FALSE)</f>
        <v>0</v>
      </c>
      <c r="FC210" s="5">
        <f t="shared" si="279"/>
        <v>0</v>
      </c>
      <c r="FD210" s="79"/>
      <c r="FE210" s="212" t="str">
        <f>IF(FC210&gt;0,(FC210+SUM(FD$11:FD210))/FB$6-1,"N/A")</f>
        <v>N/A</v>
      </c>
      <c r="FF210" s="344">
        <f>IF(VLOOKUP(FF$4,Transactions!$C$26:$M$34,7,FALSE)&gt;FA210,0,IF(IFERROR(VLOOKUP(FF$4,Transactions!$C$45:$N247,8,FALSE),0)&gt;FA210,VLOOKUP(FF$4,Transactions!$C$26:$M$34,5,FALSE),VLOOKUP(FF$4,Transactions!$C$26:$M$34,5,FALSE)-IFERROR(VLOOKUP(FF$4,Transactions!$C$45:$N$47,5,FALSE),0)))</f>
        <v>0</v>
      </c>
      <c r="FH210" s="315">
        <f t="shared" si="311"/>
        <v>0</v>
      </c>
      <c r="FI210" s="88">
        <f>VLOOKUP(FH210,'Price Data'!$B$4:$AD$1048576,MATCH(FM$4,'Price Data'!$B$2:$AE$2,0),FALSE)</f>
        <v>0</v>
      </c>
      <c r="FJ210" s="5">
        <f t="shared" si="280"/>
        <v>0</v>
      </c>
      <c r="FK210" s="79"/>
      <c r="FL210" s="212" t="str">
        <f>IF(FJ210&gt;0,(FJ210+SUM(FK$11:FK210))/FI$6-1,"N/A")</f>
        <v>N/A</v>
      </c>
      <c r="FM210" s="344">
        <f>IF(VLOOKUP(FM$4,Transactions!$C$26:$M$34,7,FALSE)&gt;FH210,0,IF(IFERROR(VLOOKUP(FM$4,Transactions!$C$45:$N247,8,FALSE),0)&gt;FH210,VLOOKUP(FM$4,Transactions!$C$26:$M$34,5,FALSE),VLOOKUP(FM$4,Transactions!$C$26:$M$34,5,FALSE)-IFERROR(VLOOKUP(FM$4,Transactions!$C$45:$N$47,5,FALSE),0)))</f>
        <v>0</v>
      </c>
      <c r="FO210" s="315">
        <f t="shared" si="312"/>
        <v>0</v>
      </c>
      <c r="FP210" s="88">
        <f>VLOOKUP(FO210,'Price Data'!$B$4:$AD$1048576,MATCH(FT$4,'Price Data'!$B$2:$AE$2,0),FALSE)</f>
        <v>0</v>
      </c>
      <c r="FQ210" s="5">
        <f t="shared" si="281"/>
        <v>0</v>
      </c>
      <c r="FR210" s="79"/>
      <c r="FS210" s="212" t="str">
        <f>IF(FQ210&gt;0,(FQ210+SUM(FR$11:FR210))/FP$6-1,"N/A")</f>
        <v>N/A</v>
      </c>
      <c r="FT210" s="344">
        <f>IF(VLOOKUP(FT$4,Transactions!$C$26:$M$34,7,FALSE)&gt;FO210,0,IF(IFERROR(VLOOKUP(FT$4,Transactions!$C$45:$N247,8,FALSE),0)&gt;FO210,VLOOKUP(FT$4,Transactions!$C$26:$M$34,5,FALSE),VLOOKUP(FT$4,Transactions!$C$26:$M$34,5,FALSE)-IFERROR(VLOOKUP(FT$4,Transactions!$C$45:$N$47,5,FALSE),0)))</f>
        <v>0</v>
      </c>
      <c r="FV210" s="315">
        <f t="shared" si="313"/>
        <v>0</v>
      </c>
      <c r="FW210" s="88">
        <f>VLOOKUP(FV210,'Price Data'!$B$4:$AD$1048576,MATCH(GA$4,'Price Data'!$B$2:$AE$2,0),FALSE)</f>
        <v>0</v>
      </c>
      <c r="FX210" s="5">
        <f t="shared" si="282"/>
        <v>0</v>
      </c>
      <c r="FY210" s="79"/>
      <c r="FZ210" s="212" t="str">
        <f>IF(FX210&gt;0,(FX210+SUM(FY$11:FY210))/FW$6-1,"N/A")</f>
        <v>N/A</v>
      </c>
      <c r="GA210" s="344">
        <f>IF(VLOOKUP(GA$4,Transactions!$C$26:$M$34,7,FALSE)&gt;FV210,0,IF(IFERROR(VLOOKUP(GA$4,Transactions!$C$45:$N247,8,FALSE),0)&gt;FV210,VLOOKUP(GA$4,Transactions!$C$26:$M$34,5,FALSE),VLOOKUP(GA$4,Transactions!$C$26:$M$34,5,FALSE)-IFERROR(VLOOKUP(GA$4,Transactions!$C$45:$N$47,5,FALSE),0)))</f>
        <v>0</v>
      </c>
      <c r="GD210" s="315">
        <f t="shared" si="314"/>
        <v>0</v>
      </c>
      <c r="GE210" s="88">
        <f>VLOOKUP(GD210,'Price Data'!$B$4:$AD$1048576,MATCH(GI$4,'Price Data'!$B$2:$AE$2,0),FALSE)</f>
        <v>0</v>
      </c>
      <c r="GF210" s="5">
        <f t="shared" si="283"/>
        <v>0</v>
      </c>
      <c r="GH210" s="212" t="str">
        <f>IF(GF210&gt;0,(GF210+SUM(GG$11:GG210))/GE$6-1,"N/A")</f>
        <v>N/A</v>
      </c>
      <c r="GI210" s="374">
        <v>0.5</v>
      </c>
      <c r="GK210" s="315">
        <f t="shared" si="315"/>
        <v>0</v>
      </c>
      <c r="GL210" s="88">
        <f>VLOOKUP(GK210,'Price Data'!$B$4:$AD$1048576,MATCH(GP$4,'Price Data'!$B$2:$AE$2,0),FALSE)</f>
        <v>0</v>
      </c>
      <c r="GM210" s="5">
        <f t="shared" si="286"/>
        <v>0</v>
      </c>
      <c r="GN210" s="79"/>
      <c r="GO210" s="212" t="str">
        <f>IF(GM210&gt;0,(GM210+SUM(GN$11:GN210))/GL$6-1,"N/A")</f>
        <v>N/A</v>
      </c>
      <c r="GP210" s="374">
        <v>0.2</v>
      </c>
      <c r="GR210" s="315">
        <f t="shared" si="316"/>
        <v>0</v>
      </c>
      <c r="GS210" s="88">
        <f>VLOOKUP(GR210,'Price Data'!$B$4:$AD$1048576,MATCH(GW$4,'Price Data'!$B$2:$AE$2,0),FALSE)</f>
        <v>0</v>
      </c>
      <c r="GT210" s="5">
        <f t="shared" si="284"/>
        <v>0</v>
      </c>
      <c r="GV210" s="212" t="str">
        <f>IF(GT210&gt;0,(GT210+SUM(GU$11:GU210))/GS$6-1,"N/A")</f>
        <v>N/A</v>
      </c>
      <c r="GW210" s="374">
        <v>0.3</v>
      </c>
    </row>
    <row r="211" spans="1:205" x14ac:dyDescent="0.25">
      <c r="A211">
        <v>201</v>
      </c>
      <c r="B211" s="315">
        <f>'Price Data'!B205</f>
        <v>0</v>
      </c>
      <c r="C211" s="200">
        <f t="shared" si="317"/>
        <v>0</v>
      </c>
      <c r="D211" s="200">
        <f t="shared" si="287"/>
        <v>0</v>
      </c>
      <c r="E211" s="200">
        <f t="shared" si="258"/>
        <v>0</v>
      </c>
      <c r="F211" s="200">
        <f t="shared" si="288"/>
        <v>0</v>
      </c>
      <c r="I211" s="315">
        <f t="shared" si="289"/>
        <v>0</v>
      </c>
      <c r="J211" s="88">
        <f>VLOOKUP(I211,'Price Data'!$B$4:$AD$1048576,MATCH(N$4,'Price Data'!$B$2:$AE$2,0),FALSE)</f>
        <v>0</v>
      </c>
      <c r="K211" s="5">
        <f t="shared" si="285"/>
        <v>0</v>
      </c>
      <c r="M211" s="212" t="str">
        <f>IF(K211&gt;0,(K211+SUM(L$11:L211))/J$6-1,"N/A")</f>
        <v>N/A</v>
      </c>
      <c r="N211" s="344">
        <f>IF(VLOOKUP(N$4,Transactions!$C$5:$M$23,7,FALSE)&gt;I211,0,IF(IFERROR(VLOOKUP(N$4,Transactions!$C$39:$N$42,8,FALSE),0)&gt;I211,VLOOKUP(N$4,Transactions!$C$5:$M$23,5,FALSE),VLOOKUP(N$4,Transactions!$C$5:$M$23,5,FALSE)-IFERROR(VLOOKUP(N$4,Transactions!$C$39:$N$42,5,FALSE),0)))</f>
        <v>0</v>
      </c>
      <c r="P211" s="315">
        <f t="shared" si="290"/>
        <v>0</v>
      </c>
      <c r="Q211" s="88">
        <f>VLOOKUP(P211,'Price Data'!$B$4:$AD$1048576,MATCH(U$4,'Price Data'!$B$2:$AE$2,0),FALSE)</f>
        <v>0</v>
      </c>
      <c r="R211" s="5">
        <f t="shared" si="259"/>
        <v>0</v>
      </c>
      <c r="T211" s="212" t="str">
        <f>IF(R211&gt;0,(R211+SUM(S$11:S211))/Q$6-1,"N/A")</f>
        <v>N/A</v>
      </c>
      <c r="U211" s="344">
        <f>IF(VLOOKUP(U$4,Transactions!$C$5:$M$23,7,FALSE)&gt;P211,0,IF(IFERROR(VLOOKUP(U$4,Transactions!$C$39:$N$42,8,FALSE),0)&gt;P211,VLOOKUP(U$4,Transactions!$C$5:$M$23,5,FALSE),VLOOKUP(U$4,Transactions!$C$5:$M$23,5,FALSE)-IFERROR(VLOOKUP(U$4,Transactions!$C$39:$N$42,5,FALSE),0)))</f>
        <v>0</v>
      </c>
      <c r="W211" s="315">
        <f t="shared" si="291"/>
        <v>0</v>
      </c>
      <c r="X211" s="88">
        <f>VLOOKUP(W211,'Price Data'!$B$4:$AD$1048576,MATCH(AB$4,'Price Data'!$B$2:$AE$2,0),FALSE)</f>
        <v>0</v>
      </c>
      <c r="Y211" s="5">
        <f t="shared" si="260"/>
        <v>0</v>
      </c>
      <c r="Z211" s="79"/>
      <c r="AA211" s="212" t="str">
        <f>IF(Y211&gt;0,(Y211+SUM(Z$11:Z211))/X$6-1,"N/A")</f>
        <v>N/A</v>
      </c>
      <c r="AB211" s="344">
        <f>IF(VLOOKUP(AB$4,Transactions!$C$5:$M$23,7,FALSE)&gt;W211,0,IF(IFERROR(VLOOKUP(AB$4,Transactions!$C$39:$N$42,8,FALSE),0)&gt;W211,VLOOKUP(AB$4,Transactions!$C$5:$M$23,5,FALSE),VLOOKUP(AB$4,Transactions!$C$5:$M$23,5,FALSE)-IFERROR(VLOOKUP(AB$4,Transactions!$C$39:$N$42,5,FALSE),0)))</f>
        <v>0</v>
      </c>
      <c r="AD211" s="315">
        <f t="shared" si="292"/>
        <v>0</v>
      </c>
      <c r="AE211" s="88">
        <f>VLOOKUP(AD211,'Price Data'!$B$4:$AD$1048576,MATCH(AI$4,'Price Data'!$B$2:$AE$2,0),FALSE)</f>
        <v>0</v>
      </c>
      <c r="AF211" s="5">
        <f t="shared" si="261"/>
        <v>0</v>
      </c>
      <c r="AG211" s="79"/>
      <c r="AH211" s="212" t="str">
        <f>IF(AF211&gt;0,(AF211+SUM(AG$11:AG211))/AE$6-1,"N/A")</f>
        <v>N/A</v>
      </c>
      <c r="AI211" s="344">
        <f>IF(VLOOKUP(AI$4,Transactions!$C$5:$M$23,7,FALSE)&gt;AD211,0,IF(IFERROR(VLOOKUP(AI$4,Transactions!$C$39:$N$42,8,FALSE),0)&gt;AD211,VLOOKUP(AI$4,Transactions!$C$5:$M$23,5,FALSE),VLOOKUP(AI$4,Transactions!$C$5:$M$23,5,FALSE)-IFERROR(VLOOKUP(AI$4,Transactions!$C$39:$N$42,5,FALSE),0)))</f>
        <v>0</v>
      </c>
      <c r="AK211" s="315">
        <f t="shared" si="293"/>
        <v>0</v>
      </c>
      <c r="AL211" s="88">
        <f>VLOOKUP(AK211,'Price Data'!$B$4:$AD$1048576,MATCH(AP$4,'Price Data'!$B$2:$AE$2,0),FALSE)</f>
        <v>0</v>
      </c>
      <c r="AM211" s="5">
        <f t="shared" si="262"/>
        <v>0</v>
      </c>
      <c r="AN211" s="79"/>
      <c r="AO211" s="212" t="str">
        <f>IF(AM211&gt;0,(AM211+SUM(AN$11:AN211))/AL$6-1,"N/A")</f>
        <v>N/A</v>
      </c>
      <c r="AP211" s="344">
        <f>IF(VLOOKUP(AP$4,Transactions!$C$5:$M$23,7,FALSE)&gt;AK211,0,IF(IFERROR(VLOOKUP(AP$4,Transactions!$C$39:$N$42,8,FALSE),0)&gt;AK211,VLOOKUP(AP$4,Transactions!$C$5:$M$23,5,FALSE),VLOOKUP(AP$4,Transactions!$C$5:$M$23,5,FALSE)-IFERROR(VLOOKUP(AP$4,Transactions!$C$39:$N$42,5,FALSE),0)))</f>
        <v>0</v>
      </c>
      <c r="AR211" s="315">
        <f t="shared" si="294"/>
        <v>0</v>
      </c>
      <c r="AS211" s="88">
        <f>VLOOKUP(AR211,'Price Data'!$B$4:$AD$1048576,MATCH(AW$4,'Price Data'!$B$2:$AE$2,0),FALSE)</f>
        <v>0</v>
      </c>
      <c r="AT211" s="5">
        <f t="shared" si="263"/>
        <v>0</v>
      </c>
      <c r="AU211" s="79"/>
      <c r="AV211" s="212" t="str">
        <f>IF(AT211&gt;0,(AT211+SUM(AU$11:AU211))/AS$6-1,"N/A")</f>
        <v>N/A</v>
      </c>
      <c r="AW211" s="344">
        <f>IF(VLOOKUP(AW$4,Transactions!$C$5:$M$23,7,FALSE)&gt;AR211,0,IF(IFERROR(VLOOKUP(AW$4,Transactions!$C$39:$N$42,8,FALSE),0)&gt;AR211,VLOOKUP(AW$4,Transactions!$C$5:$M$23,5,FALSE),VLOOKUP(AW$4,Transactions!$C$5:$M$23,5,FALSE)-IFERROR(VLOOKUP(AW$4,Transactions!$C$39:$N$42,5,FALSE),0)))</f>
        <v>0</v>
      </c>
      <c r="AY211" s="315">
        <f t="shared" si="295"/>
        <v>0</v>
      </c>
      <c r="AZ211" s="88">
        <f>VLOOKUP(AY211,'Price Data'!$B$4:$AD$1048576,MATCH(BD$4,'Price Data'!$B$2:$AE$2,0),FALSE)</f>
        <v>0</v>
      </c>
      <c r="BA211" s="5">
        <f t="shared" si="264"/>
        <v>0</v>
      </c>
      <c r="BB211" s="79"/>
      <c r="BC211" s="212" t="str">
        <f>IF(BA211&gt;0,(BA211+SUM(BB$11:BB211))/AZ$6-1,"N/A")</f>
        <v>N/A</v>
      </c>
      <c r="BD211" s="344">
        <f>IF(VLOOKUP(BD$4,Transactions!$C$5:$M$23,7,FALSE)&gt;AY211,0,IF(IFERROR(VLOOKUP(BD$4,Transactions!$C$39:$N$42,8,FALSE),0)&gt;AY211,VLOOKUP(BD$4,Transactions!$C$5:$M$23,5,FALSE),VLOOKUP(BD$4,Transactions!$C$5:$M$23,5,FALSE)-IFERROR(VLOOKUP(BD$4,Transactions!$C$39:$N$42,5,FALSE),0)))</f>
        <v>0</v>
      </c>
      <c r="BF211" s="315">
        <f t="shared" si="296"/>
        <v>0</v>
      </c>
      <c r="BG211" s="88">
        <f>VLOOKUP(BF211,'Price Data'!$B$4:$AD$1048576,MATCH(BK$4,'Price Data'!$B$2:$AE$2,0),FALSE)</f>
        <v>0</v>
      </c>
      <c r="BH211" s="5">
        <f t="shared" si="265"/>
        <v>0</v>
      </c>
      <c r="BI211" s="79"/>
      <c r="BJ211" s="212" t="str">
        <f>IF(BH211&gt;0,(BH211+SUM(BI$11:BI211))/BG$6-1,"N/A")</f>
        <v>N/A</v>
      </c>
      <c r="BK211" s="344">
        <f>IF(VLOOKUP(BK$4,Transactions!$C$5:$M$23,7,FALSE)&gt;BF211,0,IF(IFERROR(VLOOKUP(BK$4,Transactions!$C$39:$N$42,8,FALSE),0)&gt;BF211,VLOOKUP(BK$4,Transactions!$C$5:$M$23,5,FALSE),VLOOKUP(BK$4,Transactions!$C$5:$M$23,5,FALSE)-IFERROR(VLOOKUP(BK$4,Transactions!$C$39:$N$42,5,FALSE),0)))</f>
        <v>0</v>
      </c>
      <c r="BM211" s="315">
        <f t="shared" si="297"/>
        <v>0</v>
      </c>
      <c r="BN211" s="88">
        <f>VLOOKUP(BM211,'Price Data'!$B$4:$AD$1048576,MATCH(BR$4,'Price Data'!$B$2:$AE$2,0),FALSE)</f>
        <v>0</v>
      </c>
      <c r="BO211" s="5">
        <f t="shared" si="266"/>
        <v>0</v>
      </c>
      <c r="BP211" s="79"/>
      <c r="BQ211" s="212" t="str">
        <f>IF(BO211&gt;0,(BO211+SUM(BP$11:BP211))/BN$6-1,"N/A")</f>
        <v>N/A</v>
      </c>
      <c r="BR211" s="344">
        <f>IF(VLOOKUP(BR$4,Transactions!$C$5:$M$23,7,FALSE)&gt;BM211,0,IF(IFERROR(VLOOKUP(BR$4,Transactions!$C$39:$N$42,8,FALSE),0)&gt;BM211,VLOOKUP(BR$4,Transactions!$C$5:$M$23,5,FALSE),VLOOKUP(BR$4,Transactions!$C$5:$M$23,5,FALSE)-IFERROR(VLOOKUP(BR$4,Transactions!$C$39:$N$42,5,FALSE),0)))</f>
        <v>0</v>
      </c>
      <c r="BT211" s="315">
        <f t="shared" si="298"/>
        <v>0</v>
      </c>
      <c r="BU211" s="88">
        <f>VLOOKUP(BT211,'Price Data'!$B$4:$AD$1048576,MATCH(BY$4,'Price Data'!$B$2:$AE$2,0),FALSE)</f>
        <v>0</v>
      </c>
      <c r="BV211" s="5">
        <f t="shared" si="267"/>
        <v>0</v>
      </c>
      <c r="BW211" s="79"/>
      <c r="BX211" s="212" t="str">
        <f>IF(BV211&gt;0,(BV211+SUM(BW$11:BW211))/BU$6-1,"N/A")</f>
        <v>N/A</v>
      </c>
      <c r="BY211" s="344">
        <f>IF(VLOOKUP(BY$4,Transactions!$C$5:$M$23,7,FALSE)&gt;BT211,0,IF(IFERROR(VLOOKUP(BY$4,Transactions!$C$39:$N$42,8,FALSE),0)&gt;BT211,VLOOKUP(BY$4,Transactions!$C$5:$M$23,5,FALSE),VLOOKUP(BY$4,Transactions!$C$5:$M$23,5,FALSE)-IFERROR(VLOOKUP(BY$4,Transactions!$C$39:$N$42,5,FALSE),0)))</f>
        <v>0</v>
      </c>
      <c r="CA211" s="315">
        <f t="shared" si="299"/>
        <v>0</v>
      </c>
      <c r="CB211" s="88">
        <f>VLOOKUP(CA211,'Price Data'!$B$4:$AD$1048576,MATCH(CF$4,'Price Data'!$B$2:$AE$2,0),FALSE)</f>
        <v>0</v>
      </c>
      <c r="CC211" s="5">
        <f t="shared" si="268"/>
        <v>0</v>
      </c>
      <c r="CD211" s="79"/>
      <c r="CE211" s="212" t="str">
        <f>IF(CC211&gt;0,(CC211+SUM(CD$11:CD211))/CB$6-1,"N/A")</f>
        <v>N/A</v>
      </c>
      <c r="CF211" s="344">
        <f>IF(VLOOKUP(CF$4,Transactions!$C$5:$M$23,7,FALSE)&gt;CA211,0,IF(IFERROR(VLOOKUP(CF$4,Transactions!$C$39:$N$42,8,FALSE),0)&gt;CA211,VLOOKUP(CF$4,Transactions!$C$5:$M$23,5,FALSE),VLOOKUP(CF$4,Transactions!$C$5:$M$23,5,FALSE)-IFERROR(VLOOKUP(CF$4,Transactions!$C$39:$N$42,5,FALSE),0)))</f>
        <v>0</v>
      </c>
      <c r="CH211" s="315">
        <f t="shared" si="300"/>
        <v>0</v>
      </c>
      <c r="CI211" s="88">
        <f>VLOOKUP(CH211,'Price Data'!$B$4:$AD$1048576,MATCH(CM$4,'Price Data'!$B$2:$AE$2,0),FALSE)</f>
        <v>0</v>
      </c>
      <c r="CJ211" s="5">
        <f t="shared" si="269"/>
        <v>0</v>
      </c>
      <c r="CK211" s="79"/>
      <c r="CL211" s="212" t="str">
        <f>IF(CJ211&gt;0,(CJ211+SUM(CK$11:CK211))/CI$6-1,"N/A")</f>
        <v>N/A</v>
      </c>
      <c r="CM211" s="344">
        <f>IF(VLOOKUP(CM$4,Transactions!$C$5:$M$23,7,FALSE)&gt;CH211,0,IF(IFERROR(VLOOKUP(CM$4,Transactions!$C$39:$N$42,8,FALSE),0)&gt;CH211,VLOOKUP(CM$4,Transactions!$C$5:$M$23,5,FALSE),VLOOKUP(CM$4,Transactions!$C$5:$M$23,5,FALSE)-IFERROR(VLOOKUP(CM$4,Transactions!$C$39:$N$42,5,FALSE),0)))</f>
        <v>0</v>
      </c>
      <c r="CO211" s="315">
        <f t="shared" si="301"/>
        <v>0</v>
      </c>
      <c r="CP211" s="88">
        <f>VLOOKUP(CO211,'Price Data'!$B$4:$AD$1048576,MATCH(CT$4,'Price Data'!$B$2:$AE$2,0),FALSE)</f>
        <v>0</v>
      </c>
      <c r="CQ211" s="5">
        <f t="shared" si="270"/>
        <v>0</v>
      </c>
      <c r="CR211" s="79"/>
      <c r="CS211" s="212" t="str">
        <f>IF(CQ211&gt;0,(CQ211+SUM(CR$11:CR211))/CP$6-1,"N/A")</f>
        <v>N/A</v>
      </c>
      <c r="CT211" s="344">
        <f>IF(VLOOKUP(CT$4,Transactions!$C$5:$M$23,7,FALSE)&gt;CO211,0,IF(IFERROR(VLOOKUP(CT$4,Transactions!$C$39:$N$42,8,FALSE),0)&gt;CO211,VLOOKUP(CT$4,Transactions!$C$5:$M$23,5,FALSE),VLOOKUP(CT$4,Transactions!$C$5:$M$23,5,FALSE)-IFERROR(VLOOKUP(CT$4,Transactions!$C$39:$N$42,5,FALSE),0)))</f>
        <v>0</v>
      </c>
      <c r="CV211" s="315">
        <f t="shared" si="302"/>
        <v>0</v>
      </c>
      <c r="CW211" s="88">
        <f>VLOOKUP(CV211,'Price Data'!$B$4:$AD$1048576,MATCH(DA$4,'Price Data'!$B$2:$AE$2,0),FALSE)</f>
        <v>0</v>
      </c>
      <c r="CX211" s="5">
        <f t="shared" si="271"/>
        <v>0</v>
      </c>
      <c r="CY211" s="79"/>
      <c r="CZ211" s="212" t="str">
        <f>IF(CX211&gt;0,(CX211+SUM(CY$11:CY211))/CW$6-1,"N/A")</f>
        <v>N/A</v>
      </c>
      <c r="DA211" s="344">
        <f>IF(VLOOKUP(DA$4,Transactions!$C$5:$M$23,7,FALSE)&gt;CV211,0,IF(IFERROR(VLOOKUP(DA$4,Transactions!$C$39:$N$42,8,FALSE),0)&gt;CV211,VLOOKUP(DA$4,Transactions!$C$5:$M$23,5,FALSE),VLOOKUP(DA$4,Transactions!$C$5:$M$23,5,FALSE)-IFERROR(VLOOKUP(DA$4,Transactions!$C$39:$N$42,5,FALSE),0)))</f>
        <v>0</v>
      </c>
      <c r="DC211" s="315">
        <f t="shared" si="303"/>
        <v>0</v>
      </c>
      <c r="DD211" s="88">
        <f>VLOOKUP(DC211,'Price Data'!$B$4:$AD$1048576,MATCH(DH$4,'Price Data'!$B$2:$AE$2,0),FALSE)</f>
        <v>0</v>
      </c>
      <c r="DE211" s="5">
        <f t="shared" si="272"/>
        <v>0</v>
      </c>
      <c r="DF211" s="79"/>
      <c r="DG211" s="212" t="str">
        <f>IF(DE211&gt;0,(DE211+SUM(DF$11:DF211))/DD$6-1,"N/A")</f>
        <v>N/A</v>
      </c>
      <c r="DH211" s="344">
        <f>IF(VLOOKUP(DH$4,Transactions!$C$5:$M$23,7,FALSE)&gt;DC211,0,IF(IFERROR(VLOOKUP(DH$4,Transactions!$C$39:$N$42,8,FALSE),0)&gt;DC211,VLOOKUP(DH$4,Transactions!$C$5:$M$23,5,FALSE),VLOOKUP(DH$4,Transactions!$C$5:$M$23,5,FALSE)-IFERROR(VLOOKUP(DH$4,Transactions!$C$39:$N$42,5,FALSE),0)))</f>
        <v>0</v>
      </c>
      <c r="DJ211" s="315">
        <f t="shared" si="304"/>
        <v>0</v>
      </c>
      <c r="DK211" s="88">
        <f>VLOOKUP(DJ211,'Price Data'!$B$4:$AD$1048576,MATCH(DO$4,'Price Data'!$B$2:$AE$2,0),FALSE)</f>
        <v>0</v>
      </c>
      <c r="DL211" s="5">
        <f t="shared" si="273"/>
        <v>0</v>
      </c>
      <c r="DN211" s="212" t="str">
        <f>IF(DL211&gt;0,(DL211+SUM(DM$11:DM211))/DK$6-1,"N/A")</f>
        <v>N/A</v>
      </c>
      <c r="DO211" s="344">
        <f>IF(VLOOKUP(DO$4,Transactions!$C$5:$M$23,7,FALSE)&gt;DJ211,0,IF(IFERROR(VLOOKUP(DO$4,Transactions!$C$39:$N$42,8,FALSE),0)&gt;DJ211,VLOOKUP(DO$4,Transactions!$C$5:$M$23,5,FALSE),VLOOKUP(DO$4,Transactions!$C$5:$M$23,5,FALSE)-IFERROR(VLOOKUP(DO$4,Transactions!$C$39:$N$42,5,FALSE),0)))</f>
        <v>0</v>
      </c>
      <c r="DQ211" s="315">
        <f t="shared" si="305"/>
        <v>0</v>
      </c>
      <c r="DR211" s="88">
        <f>VLOOKUP(DQ211,'Price Data'!$B$4:$AD$1048576,MATCH(DV$4,'Price Data'!$B$2:$AE$2,0),FALSE)</f>
        <v>0</v>
      </c>
      <c r="DS211" s="5">
        <f t="shared" si="274"/>
        <v>0</v>
      </c>
      <c r="DT211" s="79"/>
      <c r="DU211" s="212" t="str">
        <f>IF(DS211&gt;0,(DS211+SUM(DT$11:DT211))/DR$6-1,"N/A")</f>
        <v>N/A</v>
      </c>
      <c r="DV211" s="344">
        <f>IF(VLOOKUP(DV$4,Transactions!$C$5:$M$23,7,FALSE)&gt;DQ211,0,IF(IFERROR(VLOOKUP(DV$4,Transactions!$C$39:$N$42,8,FALSE),0)&gt;DQ211,VLOOKUP(DV$4,Transactions!$C$5:$M$23,5,FALSE),VLOOKUP(DV$4,Transactions!$C$5:$M$23,5,FALSE)-IFERROR(VLOOKUP(DV$4,Transactions!$C$39:$N$42,5,FALSE),0)))</f>
        <v>0</v>
      </c>
      <c r="DX211" s="315">
        <f t="shared" si="306"/>
        <v>0</v>
      </c>
      <c r="DY211" s="88">
        <f>VLOOKUP(DX211,'Price Data'!$B$4:$AD$1048576,MATCH(EC$4,'Price Data'!$B$2:$AE$2,0),FALSE)</f>
        <v>0</v>
      </c>
      <c r="DZ211" s="5">
        <f t="shared" si="275"/>
        <v>0</v>
      </c>
      <c r="EA211" s="79"/>
      <c r="EB211" s="212" t="str">
        <f>IF(DZ211&gt;0,(DZ211+SUM(EA$11:EA211))/DY$6-1,"N/A")</f>
        <v>N/A</v>
      </c>
      <c r="EC211" s="344">
        <f>IF(VLOOKUP(EC$4,Transactions!$C$5:$M$23,7,FALSE)&gt;DX211,0,IF(IFERROR(VLOOKUP(EC$4,Transactions!$C$39:$N$42,8,FALSE),0)&gt;DX211,VLOOKUP(EC$4,Transactions!$C$5:$M$23,5,FALSE),VLOOKUP(EC$4,Transactions!$C$5:$M$23,5,FALSE)-IFERROR(VLOOKUP(EC$4,Transactions!$C$39:$N$42,5,FALSE),0)))</f>
        <v>0</v>
      </c>
      <c r="EF211" s="315">
        <f t="shared" si="307"/>
        <v>0</v>
      </c>
      <c r="EG211" s="88">
        <f>VLOOKUP(EF211,'Price Data'!$B$4:$AD$1048576,MATCH(EK$4,'Price Data'!$B$2:$AE$2,0),FALSE)</f>
        <v>0</v>
      </c>
      <c r="EH211" s="5">
        <f t="shared" si="276"/>
        <v>0</v>
      </c>
      <c r="EI211" s="79"/>
      <c r="EJ211" s="212" t="str">
        <f>IF(EH211&gt;0,(EH211+SUM(EI$11:EI211))/EG$6-1,"N/A")</f>
        <v>N/A</v>
      </c>
      <c r="EK211" s="344">
        <f>IF(VLOOKUP(EK$4,Transactions!$C$26:$M$34,7,FALSE)&gt;EF211,0,IF(IFERROR(VLOOKUP(EK$4,Transactions!$C$45:$N248,8,FALSE),0)&gt;EF211,VLOOKUP(EK$4,Transactions!$C$26:$M$34,5,FALSE),VLOOKUP(EK$4,Transactions!$C$26:$M$34,5,FALSE)-IFERROR(VLOOKUP(EK$4,Transactions!$C$45:$N$47,5,FALSE),0)))</f>
        <v>0</v>
      </c>
      <c r="EM211" s="315">
        <f t="shared" si="308"/>
        <v>0</v>
      </c>
      <c r="EN211" s="88">
        <f>VLOOKUP(EM211,'Price Data'!$B$4:$AD$1048576,MATCH(ER$4,'Price Data'!$B$2:$AE$2,0),FALSE)</f>
        <v>0</v>
      </c>
      <c r="EO211" s="5">
        <f t="shared" si="277"/>
        <v>0</v>
      </c>
      <c r="EP211" s="79"/>
      <c r="EQ211" s="212" t="str">
        <f>IF(EO211&gt;0,(EO211+SUM(EP$11:EP211))/EN$6-1,"N/A")</f>
        <v>N/A</v>
      </c>
      <c r="ER211" s="344">
        <f>IF(VLOOKUP(ER$4,Transactions!$C$26:$M$34,7,FALSE)&gt;EM211,0,IF(IFERROR(VLOOKUP(ER$4,Transactions!$C$45:$N248,8,FALSE),0)&gt;EM211,VLOOKUP(ER$4,Transactions!$C$26:$M$34,5,FALSE),VLOOKUP(ER$4,Transactions!$C$26:$M$34,5,FALSE)-IFERROR(VLOOKUP(ER$4,Transactions!$C$45:$N$47,5,FALSE),0)))</f>
        <v>0</v>
      </c>
      <c r="ET211" s="315">
        <f t="shared" si="309"/>
        <v>0</v>
      </c>
      <c r="EU211" s="88">
        <f>VLOOKUP(ET211,'Price Data'!$B$4:$AD$1048576,MATCH(EY$4,'Price Data'!$B$2:$AE$2,0),FALSE)</f>
        <v>0</v>
      </c>
      <c r="EV211" s="5">
        <f t="shared" si="278"/>
        <v>0</v>
      </c>
      <c r="EW211" s="79"/>
      <c r="EX211" s="212" t="str">
        <f>IF(EV211&gt;0,(EV211+SUM(EW$11:EW211))/EU$6-1,"N/A")</f>
        <v>N/A</v>
      </c>
      <c r="EY211" s="344">
        <f>IF(VLOOKUP(EY$4,Transactions!$C$26:$M$34,7,FALSE)&gt;ET211,0,IF(IFERROR(VLOOKUP(EY$4,Transactions!$C$45:$N248,8,FALSE),0)&gt;ET211,VLOOKUP(EY$4,Transactions!$C$26:$M$34,5,FALSE),VLOOKUP(EY$4,Transactions!$C$26:$M$34,5,FALSE)-IFERROR(VLOOKUP(EY$4,Transactions!$C$45:$N$47,5,FALSE),0)))</f>
        <v>0</v>
      </c>
      <c r="FA211" s="315">
        <f t="shared" si="310"/>
        <v>0</v>
      </c>
      <c r="FB211" s="88">
        <f>VLOOKUP(FA211,'Price Data'!$B$4:$AD$1048576,MATCH(FF$4,'Price Data'!$B$2:$AE$2,0),FALSE)</f>
        <v>0</v>
      </c>
      <c r="FC211" s="5">
        <f t="shared" si="279"/>
        <v>0</v>
      </c>
      <c r="FD211" s="79"/>
      <c r="FE211" s="212" t="str">
        <f>IF(FC211&gt;0,(FC211+SUM(FD$11:FD211))/FB$6-1,"N/A")</f>
        <v>N/A</v>
      </c>
      <c r="FF211" s="344">
        <f>IF(VLOOKUP(FF$4,Transactions!$C$26:$M$34,7,FALSE)&gt;FA211,0,IF(IFERROR(VLOOKUP(FF$4,Transactions!$C$45:$N248,8,FALSE),0)&gt;FA211,VLOOKUP(FF$4,Transactions!$C$26:$M$34,5,FALSE),VLOOKUP(FF$4,Transactions!$C$26:$M$34,5,FALSE)-IFERROR(VLOOKUP(FF$4,Transactions!$C$45:$N$47,5,FALSE),0)))</f>
        <v>0</v>
      </c>
      <c r="FH211" s="315">
        <f t="shared" si="311"/>
        <v>0</v>
      </c>
      <c r="FI211" s="88">
        <f>VLOOKUP(FH211,'Price Data'!$B$4:$AD$1048576,MATCH(FM$4,'Price Data'!$B$2:$AE$2,0),FALSE)</f>
        <v>0</v>
      </c>
      <c r="FJ211" s="5">
        <f t="shared" si="280"/>
        <v>0</v>
      </c>
      <c r="FK211" s="79"/>
      <c r="FL211" s="212" t="str">
        <f>IF(FJ211&gt;0,(FJ211+SUM(FK$11:FK211))/FI$6-1,"N/A")</f>
        <v>N/A</v>
      </c>
      <c r="FM211" s="344">
        <f>IF(VLOOKUP(FM$4,Transactions!$C$26:$M$34,7,FALSE)&gt;FH211,0,IF(IFERROR(VLOOKUP(FM$4,Transactions!$C$45:$N248,8,FALSE),0)&gt;FH211,VLOOKUP(FM$4,Transactions!$C$26:$M$34,5,FALSE),VLOOKUP(FM$4,Transactions!$C$26:$M$34,5,FALSE)-IFERROR(VLOOKUP(FM$4,Transactions!$C$45:$N$47,5,FALSE),0)))</f>
        <v>0</v>
      </c>
      <c r="FO211" s="315">
        <f t="shared" si="312"/>
        <v>0</v>
      </c>
      <c r="FP211" s="88">
        <f>VLOOKUP(FO211,'Price Data'!$B$4:$AD$1048576,MATCH(FT$4,'Price Data'!$B$2:$AE$2,0),FALSE)</f>
        <v>0</v>
      </c>
      <c r="FQ211" s="5">
        <f t="shared" si="281"/>
        <v>0</v>
      </c>
      <c r="FR211" s="79"/>
      <c r="FS211" s="212" t="str">
        <f>IF(FQ211&gt;0,(FQ211+SUM(FR$11:FR211))/FP$6-1,"N/A")</f>
        <v>N/A</v>
      </c>
      <c r="FT211" s="344">
        <f>IF(VLOOKUP(FT$4,Transactions!$C$26:$M$34,7,FALSE)&gt;FO211,0,IF(IFERROR(VLOOKUP(FT$4,Transactions!$C$45:$N248,8,FALSE),0)&gt;FO211,VLOOKUP(FT$4,Transactions!$C$26:$M$34,5,FALSE),VLOOKUP(FT$4,Transactions!$C$26:$M$34,5,FALSE)-IFERROR(VLOOKUP(FT$4,Transactions!$C$45:$N$47,5,FALSE),0)))</f>
        <v>0</v>
      </c>
      <c r="FV211" s="315">
        <f t="shared" si="313"/>
        <v>0</v>
      </c>
      <c r="FW211" s="88">
        <f>VLOOKUP(FV211,'Price Data'!$B$4:$AD$1048576,MATCH(GA$4,'Price Data'!$B$2:$AE$2,0),FALSE)</f>
        <v>0</v>
      </c>
      <c r="FX211" s="5">
        <f t="shared" si="282"/>
        <v>0</v>
      </c>
      <c r="FY211" s="79"/>
      <c r="FZ211" s="212" t="str">
        <f>IF(FX211&gt;0,(FX211+SUM(FY$11:FY211))/FW$6-1,"N/A")</f>
        <v>N/A</v>
      </c>
      <c r="GA211" s="344">
        <f>IF(VLOOKUP(GA$4,Transactions!$C$26:$M$34,7,FALSE)&gt;FV211,0,IF(IFERROR(VLOOKUP(GA$4,Transactions!$C$45:$N248,8,FALSE),0)&gt;FV211,VLOOKUP(GA$4,Transactions!$C$26:$M$34,5,FALSE),VLOOKUP(GA$4,Transactions!$C$26:$M$34,5,FALSE)-IFERROR(VLOOKUP(GA$4,Transactions!$C$45:$N$47,5,FALSE),0)))</f>
        <v>0</v>
      </c>
      <c r="GD211" s="315">
        <f t="shared" si="314"/>
        <v>0</v>
      </c>
      <c r="GE211" s="88">
        <f>VLOOKUP(GD211,'Price Data'!$B$4:$AD$1048576,MATCH(GI$4,'Price Data'!$B$2:$AE$2,0),FALSE)</f>
        <v>0</v>
      </c>
      <c r="GF211" s="5">
        <f t="shared" si="283"/>
        <v>0</v>
      </c>
      <c r="GH211" s="212" t="str">
        <f>IF(GF211&gt;0,(GF211+SUM(GG$11:GG211))/GE$6-1,"N/A")</f>
        <v>N/A</v>
      </c>
      <c r="GI211" s="374">
        <v>0.5</v>
      </c>
      <c r="GK211" s="315">
        <f t="shared" si="315"/>
        <v>0</v>
      </c>
      <c r="GL211" s="88">
        <f>VLOOKUP(GK211,'Price Data'!$B$4:$AD$1048576,MATCH(GP$4,'Price Data'!$B$2:$AE$2,0),FALSE)</f>
        <v>0</v>
      </c>
      <c r="GM211" s="5">
        <f t="shared" si="286"/>
        <v>0</v>
      </c>
      <c r="GN211" s="79"/>
      <c r="GO211" s="212" t="str">
        <f>IF(GM211&gt;0,(GM211+SUM(GN$11:GN211))/GL$6-1,"N/A")</f>
        <v>N/A</v>
      </c>
      <c r="GP211" s="374">
        <v>0.2</v>
      </c>
      <c r="GR211" s="315">
        <f t="shared" si="316"/>
        <v>0</v>
      </c>
      <c r="GS211" s="88">
        <f>VLOOKUP(GR211,'Price Data'!$B$4:$AD$1048576,MATCH(GW$4,'Price Data'!$B$2:$AE$2,0),FALSE)</f>
        <v>0</v>
      </c>
      <c r="GT211" s="5">
        <f t="shared" si="284"/>
        <v>0</v>
      </c>
      <c r="GV211" s="212" t="str">
        <f>IF(GT211&gt;0,(GT211+SUM(GU$11:GU211))/GS$6-1,"N/A")</f>
        <v>N/A</v>
      </c>
      <c r="GW211" s="374">
        <v>0.3</v>
      </c>
    </row>
    <row r="212" spans="1:205" x14ac:dyDescent="0.25">
      <c r="A212">
        <v>202</v>
      </c>
      <c r="B212" s="315">
        <f>'Price Data'!B206</f>
        <v>0</v>
      </c>
      <c r="C212" s="200">
        <f t="shared" si="317"/>
        <v>0</v>
      </c>
      <c r="D212" s="200">
        <f t="shared" si="287"/>
        <v>0</v>
      </c>
      <c r="E212" s="200">
        <f t="shared" si="258"/>
        <v>0</v>
      </c>
      <c r="F212" s="200">
        <f t="shared" si="288"/>
        <v>0</v>
      </c>
      <c r="I212" s="315">
        <f t="shared" si="289"/>
        <v>0</v>
      </c>
      <c r="J212" s="88">
        <f>VLOOKUP(I212,'Price Data'!$B$4:$AD$1048576,MATCH(N$4,'Price Data'!$B$2:$AE$2,0),FALSE)</f>
        <v>0</v>
      </c>
      <c r="K212" s="5">
        <f t="shared" si="285"/>
        <v>0</v>
      </c>
      <c r="M212" s="212" t="str">
        <f>IF(K212&gt;0,(K212+SUM(L$11:L212))/J$6-1,"N/A")</f>
        <v>N/A</v>
      </c>
      <c r="N212" s="344">
        <f>IF(VLOOKUP(N$4,Transactions!$C$5:$M$23,7,FALSE)&gt;I212,0,IF(IFERROR(VLOOKUP(N$4,Transactions!$C$39:$N$42,8,FALSE),0)&gt;I212,VLOOKUP(N$4,Transactions!$C$5:$M$23,5,FALSE),VLOOKUP(N$4,Transactions!$C$5:$M$23,5,FALSE)-IFERROR(VLOOKUP(N$4,Transactions!$C$39:$N$42,5,FALSE),0)))</f>
        <v>0</v>
      </c>
      <c r="P212" s="315">
        <f t="shared" si="290"/>
        <v>0</v>
      </c>
      <c r="Q212" s="88">
        <f>VLOOKUP(P212,'Price Data'!$B$4:$AD$1048576,MATCH(U$4,'Price Data'!$B$2:$AE$2,0),FALSE)</f>
        <v>0</v>
      </c>
      <c r="R212" s="5">
        <f t="shared" si="259"/>
        <v>0</v>
      </c>
      <c r="T212" s="212" t="str">
        <f>IF(R212&gt;0,(R212+SUM(S$11:S212))/Q$6-1,"N/A")</f>
        <v>N/A</v>
      </c>
      <c r="U212" s="344">
        <f>IF(VLOOKUP(U$4,Transactions!$C$5:$M$23,7,FALSE)&gt;P212,0,IF(IFERROR(VLOOKUP(U$4,Transactions!$C$39:$N$42,8,FALSE),0)&gt;P212,VLOOKUP(U$4,Transactions!$C$5:$M$23,5,FALSE),VLOOKUP(U$4,Transactions!$C$5:$M$23,5,FALSE)-IFERROR(VLOOKUP(U$4,Transactions!$C$39:$N$42,5,FALSE),0)))</f>
        <v>0</v>
      </c>
      <c r="W212" s="315">
        <f t="shared" si="291"/>
        <v>0</v>
      </c>
      <c r="X212" s="88">
        <f>VLOOKUP(W212,'Price Data'!$B$4:$AD$1048576,MATCH(AB$4,'Price Data'!$B$2:$AE$2,0),FALSE)</f>
        <v>0</v>
      </c>
      <c r="Y212" s="5">
        <f t="shared" si="260"/>
        <v>0</v>
      </c>
      <c r="Z212" s="79"/>
      <c r="AA212" s="212" t="str">
        <f>IF(Y212&gt;0,(Y212+SUM(Z$11:Z212))/X$6-1,"N/A")</f>
        <v>N/A</v>
      </c>
      <c r="AB212" s="344">
        <f>IF(VLOOKUP(AB$4,Transactions!$C$5:$M$23,7,FALSE)&gt;W212,0,IF(IFERROR(VLOOKUP(AB$4,Transactions!$C$39:$N$42,8,FALSE),0)&gt;W212,VLOOKUP(AB$4,Transactions!$C$5:$M$23,5,FALSE),VLOOKUP(AB$4,Transactions!$C$5:$M$23,5,FALSE)-IFERROR(VLOOKUP(AB$4,Transactions!$C$39:$N$42,5,FALSE),0)))</f>
        <v>0</v>
      </c>
      <c r="AD212" s="315">
        <f t="shared" si="292"/>
        <v>0</v>
      </c>
      <c r="AE212" s="88">
        <f>VLOOKUP(AD212,'Price Data'!$B$4:$AD$1048576,MATCH(AI$4,'Price Data'!$B$2:$AE$2,0),FALSE)</f>
        <v>0</v>
      </c>
      <c r="AF212" s="5">
        <f t="shared" si="261"/>
        <v>0</v>
      </c>
      <c r="AG212" s="79"/>
      <c r="AH212" s="212" t="str">
        <f>IF(AF212&gt;0,(AF212+SUM(AG$11:AG212))/AE$6-1,"N/A")</f>
        <v>N/A</v>
      </c>
      <c r="AI212" s="344">
        <f>IF(VLOOKUP(AI$4,Transactions!$C$5:$M$23,7,FALSE)&gt;AD212,0,IF(IFERROR(VLOOKUP(AI$4,Transactions!$C$39:$N$42,8,FALSE),0)&gt;AD212,VLOOKUP(AI$4,Transactions!$C$5:$M$23,5,FALSE),VLOOKUP(AI$4,Transactions!$C$5:$M$23,5,FALSE)-IFERROR(VLOOKUP(AI$4,Transactions!$C$39:$N$42,5,FALSE),0)))</f>
        <v>0</v>
      </c>
      <c r="AK212" s="315">
        <f t="shared" si="293"/>
        <v>0</v>
      </c>
      <c r="AL212" s="88">
        <f>VLOOKUP(AK212,'Price Data'!$B$4:$AD$1048576,MATCH(AP$4,'Price Data'!$B$2:$AE$2,0),FALSE)</f>
        <v>0</v>
      </c>
      <c r="AM212" s="5">
        <f t="shared" si="262"/>
        <v>0</v>
      </c>
      <c r="AN212" s="79"/>
      <c r="AO212" s="212" t="str">
        <f>IF(AM212&gt;0,(AM212+SUM(AN$11:AN212))/AL$6-1,"N/A")</f>
        <v>N/A</v>
      </c>
      <c r="AP212" s="344">
        <f>IF(VLOOKUP(AP$4,Transactions!$C$5:$M$23,7,FALSE)&gt;AK212,0,IF(IFERROR(VLOOKUP(AP$4,Transactions!$C$39:$N$42,8,FALSE),0)&gt;AK212,VLOOKUP(AP$4,Transactions!$C$5:$M$23,5,FALSE),VLOOKUP(AP$4,Transactions!$C$5:$M$23,5,FALSE)-IFERROR(VLOOKUP(AP$4,Transactions!$C$39:$N$42,5,FALSE),0)))</f>
        <v>0</v>
      </c>
      <c r="AR212" s="315">
        <f t="shared" si="294"/>
        <v>0</v>
      </c>
      <c r="AS212" s="88">
        <f>VLOOKUP(AR212,'Price Data'!$B$4:$AD$1048576,MATCH(AW$4,'Price Data'!$B$2:$AE$2,0),FALSE)</f>
        <v>0</v>
      </c>
      <c r="AT212" s="5">
        <f t="shared" si="263"/>
        <v>0</v>
      </c>
      <c r="AU212" s="79"/>
      <c r="AV212" s="212" t="str">
        <f>IF(AT212&gt;0,(AT212+SUM(AU$11:AU212))/AS$6-1,"N/A")</f>
        <v>N/A</v>
      </c>
      <c r="AW212" s="344">
        <f>IF(VLOOKUP(AW$4,Transactions!$C$5:$M$23,7,FALSE)&gt;AR212,0,IF(IFERROR(VLOOKUP(AW$4,Transactions!$C$39:$N$42,8,FALSE),0)&gt;AR212,VLOOKUP(AW$4,Transactions!$C$5:$M$23,5,FALSE),VLOOKUP(AW$4,Transactions!$C$5:$M$23,5,FALSE)-IFERROR(VLOOKUP(AW$4,Transactions!$C$39:$N$42,5,FALSE),0)))</f>
        <v>0</v>
      </c>
      <c r="AY212" s="315">
        <f t="shared" si="295"/>
        <v>0</v>
      </c>
      <c r="AZ212" s="88">
        <f>VLOOKUP(AY212,'Price Data'!$B$4:$AD$1048576,MATCH(BD$4,'Price Data'!$B$2:$AE$2,0),FALSE)</f>
        <v>0</v>
      </c>
      <c r="BA212" s="5">
        <f t="shared" si="264"/>
        <v>0</v>
      </c>
      <c r="BB212" s="79"/>
      <c r="BC212" s="212" t="str">
        <f>IF(BA212&gt;0,(BA212+SUM(BB$11:BB212))/AZ$6-1,"N/A")</f>
        <v>N/A</v>
      </c>
      <c r="BD212" s="344">
        <f>IF(VLOOKUP(BD$4,Transactions!$C$5:$M$23,7,FALSE)&gt;AY212,0,IF(IFERROR(VLOOKUP(BD$4,Transactions!$C$39:$N$42,8,FALSE),0)&gt;AY212,VLOOKUP(BD$4,Transactions!$C$5:$M$23,5,FALSE),VLOOKUP(BD$4,Transactions!$C$5:$M$23,5,FALSE)-IFERROR(VLOOKUP(BD$4,Transactions!$C$39:$N$42,5,FALSE),0)))</f>
        <v>0</v>
      </c>
      <c r="BF212" s="315">
        <f t="shared" si="296"/>
        <v>0</v>
      </c>
      <c r="BG212" s="88">
        <f>VLOOKUP(BF212,'Price Data'!$B$4:$AD$1048576,MATCH(BK$4,'Price Data'!$B$2:$AE$2,0),FALSE)</f>
        <v>0</v>
      </c>
      <c r="BH212" s="5">
        <f t="shared" si="265"/>
        <v>0</v>
      </c>
      <c r="BI212" s="79"/>
      <c r="BJ212" s="212" t="str">
        <f>IF(BH212&gt;0,(BH212+SUM(BI$11:BI212))/BG$6-1,"N/A")</f>
        <v>N/A</v>
      </c>
      <c r="BK212" s="344">
        <f>IF(VLOOKUP(BK$4,Transactions!$C$5:$M$23,7,FALSE)&gt;BF212,0,IF(IFERROR(VLOOKUP(BK$4,Transactions!$C$39:$N$42,8,FALSE),0)&gt;BF212,VLOOKUP(BK$4,Transactions!$C$5:$M$23,5,FALSE),VLOOKUP(BK$4,Transactions!$C$5:$M$23,5,FALSE)-IFERROR(VLOOKUP(BK$4,Transactions!$C$39:$N$42,5,FALSE),0)))</f>
        <v>0</v>
      </c>
      <c r="BM212" s="315">
        <f t="shared" si="297"/>
        <v>0</v>
      </c>
      <c r="BN212" s="88">
        <f>VLOOKUP(BM212,'Price Data'!$B$4:$AD$1048576,MATCH(BR$4,'Price Data'!$B$2:$AE$2,0),FALSE)</f>
        <v>0</v>
      </c>
      <c r="BO212" s="5">
        <f t="shared" si="266"/>
        <v>0</v>
      </c>
      <c r="BP212" s="79"/>
      <c r="BQ212" s="212" t="str">
        <f>IF(BO212&gt;0,(BO212+SUM(BP$11:BP212))/BN$6-1,"N/A")</f>
        <v>N/A</v>
      </c>
      <c r="BR212" s="344">
        <f>IF(VLOOKUP(BR$4,Transactions!$C$5:$M$23,7,FALSE)&gt;BM212,0,IF(IFERROR(VLOOKUP(BR$4,Transactions!$C$39:$N$42,8,FALSE),0)&gt;BM212,VLOOKUP(BR$4,Transactions!$C$5:$M$23,5,FALSE),VLOOKUP(BR$4,Transactions!$C$5:$M$23,5,FALSE)-IFERROR(VLOOKUP(BR$4,Transactions!$C$39:$N$42,5,FALSE),0)))</f>
        <v>0</v>
      </c>
      <c r="BT212" s="315">
        <f t="shared" si="298"/>
        <v>0</v>
      </c>
      <c r="BU212" s="88">
        <f>VLOOKUP(BT212,'Price Data'!$B$4:$AD$1048576,MATCH(BY$4,'Price Data'!$B$2:$AE$2,0),FALSE)</f>
        <v>0</v>
      </c>
      <c r="BV212" s="5">
        <f t="shared" si="267"/>
        <v>0</v>
      </c>
      <c r="BW212" s="79"/>
      <c r="BX212" s="212" t="str">
        <f>IF(BV212&gt;0,(BV212+SUM(BW$11:BW212))/BU$6-1,"N/A")</f>
        <v>N/A</v>
      </c>
      <c r="BY212" s="344">
        <f>IF(VLOOKUP(BY$4,Transactions!$C$5:$M$23,7,FALSE)&gt;BT212,0,IF(IFERROR(VLOOKUP(BY$4,Transactions!$C$39:$N$42,8,FALSE),0)&gt;BT212,VLOOKUP(BY$4,Transactions!$C$5:$M$23,5,FALSE),VLOOKUP(BY$4,Transactions!$C$5:$M$23,5,FALSE)-IFERROR(VLOOKUP(BY$4,Transactions!$C$39:$N$42,5,FALSE),0)))</f>
        <v>0</v>
      </c>
      <c r="CA212" s="315">
        <f t="shared" si="299"/>
        <v>0</v>
      </c>
      <c r="CB212" s="88">
        <f>VLOOKUP(CA212,'Price Data'!$B$4:$AD$1048576,MATCH(CF$4,'Price Data'!$B$2:$AE$2,0),FALSE)</f>
        <v>0</v>
      </c>
      <c r="CC212" s="5">
        <f t="shared" si="268"/>
        <v>0</v>
      </c>
      <c r="CD212" s="79"/>
      <c r="CE212" s="212" t="str">
        <f>IF(CC212&gt;0,(CC212+SUM(CD$11:CD212))/CB$6-1,"N/A")</f>
        <v>N/A</v>
      </c>
      <c r="CF212" s="344">
        <f>IF(VLOOKUP(CF$4,Transactions!$C$5:$M$23,7,FALSE)&gt;CA212,0,IF(IFERROR(VLOOKUP(CF$4,Transactions!$C$39:$N$42,8,FALSE),0)&gt;CA212,VLOOKUP(CF$4,Transactions!$C$5:$M$23,5,FALSE),VLOOKUP(CF$4,Transactions!$C$5:$M$23,5,FALSE)-IFERROR(VLOOKUP(CF$4,Transactions!$C$39:$N$42,5,FALSE),0)))</f>
        <v>0</v>
      </c>
      <c r="CH212" s="315">
        <f t="shared" si="300"/>
        <v>0</v>
      </c>
      <c r="CI212" s="88">
        <f>VLOOKUP(CH212,'Price Data'!$B$4:$AD$1048576,MATCH(CM$4,'Price Data'!$B$2:$AE$2,0),FALSE)</f>
        <v>0</v>
      </c>
      <c r="CJ212" s="5">
        <f t="shared" si="269"/>
        <v>0</v>
      </c>
      <c r="CK212" s="79"/>
      <c r="CL212" s="212" t="str">
        <f>IF(CJ212&gt;0,(CJ212+SUM(CK$11:CK212))/CI$6-1,"N/A")</f>
        <v>N/A</v>
      </c>
      <c r="CM212" s="344">
        <f>IF(VLOOKUP(CM$4,Transactions!$C$5:$M$23,7,FALSE)&gt;CH212,0,IF(IFERROR(VLOOKUP(CM$4,Transactions!$C$39:$N$42,8,FALSE),0)&gt;CH212,VLOOKUP(CM$4,Transactions!$C$5:$M$23,5,FALSE),VLOOKUP(CM$4,Transactions!$C$5:$M$23,5,FALSE)-IFERROR(VLOOKUP(CM$4,Transactions!$C$39:$N$42,5,FALSE),0)))</f>
        <v>0</v>
      </c>
      <c r="CO212" s="315">
        <f t="shared" si="301"/>
        <v>0</v>
      </c>
      <c r="CP212" s="88">
        <f>VLOOKUP(CO212,'Price Data'!$B$4:$AD$1048576,MATCH(CT$4,'Price Data'!$B$2:$AE$2,0),FALSE)</f>
        <v>0</v>
      </c>
      <c r="CQ212" s="5">
        <f t="shared" si="270"/>
        <v>0</v>
      </c>
      <c r="CR212" s="79"/>
      <c r="CS212" s="212" t="str">
        <f>IF(CQ212&gt;0,(CQ212+SUM(CR$11:CR212))/CP$6-1,"N/A")</f>
        <v>N/A</v>
      </c>
      <c r="CT212" s="344">
        <f>IF(VLOOKUP(CT$4,Transactions!$C$5:$M$23,7,FALSE)&gt;CO212,0,IF(IFERROR(VLOOKUP(CT$4,Transactions!$C$39:$N$42,8,FALSE),0)&gt;CO212,VLOOKUP(CT$4,Transactions!$C$5:$M$23,5,FALSE),VLOOKUP(CT$4,Transactions!$C$5:$M$23,5,FALSE)-IFERROR(VLOOKUP(CT$4,Transactions!$C$39:$N$42,5,FALSE),0)))</f>
        <v>0</v>
      </c>
      <c r="CV212" s="315">
        <f t="shared" si="302"/>
        <v>0</v>
      </c>
      <c r="CW212" s="88">
        <f>VLOOKUP(CV212,'Price Data'!$B$4:$AD$1048576,MATCH(DA$4,'Price Data'!$B$2:$AE$2,0),FALSE)</f>
        <v>0</v>
      </c>
      <c r="CX212" s="5">
        <f t="shared" si="271"/>
        <v>0</v>
      </c>
      <c r="CY212" s="79"/>
      <c r="CZ212" s="212" t="str">
        <f>IF(CX212&gt;0,(CX212+SUM(CY$11:CY212))/CW$6-1,"N/A")</f>
        <v>N/A</v>
      </c>
      <c r="DA212" s="344">
        <f>IF(VLOOKUP(DA$4,Transactions!$C$5:$M$23,7,FALSE)&gt;CV212,0,IF(IFERROR(VLOOKUP(DA$4,Transactions!$C$39:$N$42,8,FALSE),0)&gt;CV212,VLOOKUP(DA$4,Transactions!$C$5:$M$23,5,FALSE),VLOOKUP(DA$4,Transactions!$C$5:$M$23,5,FALSE)-IFERROR(VLOOKUP(DA$4,Transactions!$C$39:$N$42,5,FALSE),0)))</f>
        <v>0</v>
      </c>
      <c r="DC212" s="315">
        <f t="shared" si="303"/>
        <v>0</v>
      </c>
      <c r="DD212" s="88">
        <f>VLOOKUP(DC212,'Price Data'!$B$4:$AD$1048576,MATCH(DH$4,'Price Data'!$B$2:$AE$2,0),FALSE)</f>
        <v>0</v>
      </c>
      <c r="DE212" s="5">
        <f t="shared" si="272"/>
        <v>0</v>
      </c>
      <c r="DF212" s="79"/>
      <c r="DG212" s="212" t="str">
        <f>IF(DE212&gt;0,(DE212+SUM(DF$11:DF212))/DD$6-1,"N/A")</f>
        <v>N/A</v>
      </c>
      <c r="DH212" s="344">
        <f>IF(VLOOKUP(DH$4,Transactions!$C$5:$M$23,7,FALSE)&gt;DC212,0,IF(IFERROR(VLOOKUP(DH$4,Transactions!$C$39:$N$42,8,FALSE),0)&gt;DC212,VLOOKUP(DH$4,Transactions!$C$5:$M$23,5,FALSE),VLOOKUP(DH$4,Transactions!$C$5:$M$23,5,FALSE)-IFERROR(VLOOKUP(DH$4,Transactions!$C$39:$N$42,5,FALSE),0)))</f>
        <v>0</v>
      </c>
      <c r="DJ212" s="315">
        <f t="shared" si="304"/>
        <v>0</v>
      </c>
      <c r="DK212" s="88">
        <f>VLOOKUP(DJ212,'Price Data'!$B$4:$AD$1048576,MATCH(DO$4,'Price Data'!$B$2:$AE$2,0),FALSE)</f>
        <v>0</v>
      </c>
      <c r="DL212" s="5">
        <f t="shared" si="273"/>
        <v>0</v>
      </c>
      <c r="DN212" s="212" t="str">
        <f>IF(DL212&gt;0,(DL212+SUM(DM$11:DM212))/DK$6-1,"N/A")</f>
        <v>N/A</v>
      </c>
      <c r="DO212" s="344">
        <f>IF(VLOOKUP(DO$4,Transactions!$C$5:$M$23,7,FALSE)&gt;DJ212,0,IF(IFERROR(VLOOKUP(DO$4,Transactions!$C$39:$N$42,8,FALSE),0)&gt;DJ212,VLOOKUP(DO$4,Transactions!$C$5:$M$23,5,FALSE),VLOOKUP(DO$4,Transactions!$C$5:$M$23,5,FALSE)-IFERROR(VLOOKUP(DO$4,Transactions!$C$39:$N$42,5,FALSE),0)))</f>
        <v>0</v>
      </c>
      <c r="DQ212" s="315">
        <f t="shared" si="305"/>
        <v>0</v>
      </c>
      <c r="DR212" s="88">
        <f>VLOOKUP(DQ212,'Price Data'!$B$4:$AD$1048576,MATCH(DV$4,'Price Data'!$B$2:$AE$2,0),FALSE)</f>
        <v>0</v>
      </c>
      <c r="DS212" s="5">
        <f t="shared" si="274"/>
        <v>0</v>
      </c>
      <c r="DT212" s="79"/>
      <c r="DU212" s="212" t="str">
        <f>IF(DS212&gt;0,(DS212+SUM(DT$11:DT212))/DR$6-1,"N/A")</f>
        <v>N/A</v>
      </c>
      <c r="DV212" s="344">
        <f>IF(VLOOKUP(DV$4,Transactions!$C$5:$M$23,7,FALSE)&gt;DQ212,0,IF(IFERROR(VLOOKUP(DV$4,Transactions!$C$39:$N$42,8,FALSE),0)&gt;DQ212,VLOOKUP(DV$4,Transactions!$C$5:$M$23,5,FALSE),VLOOKUP(DV$4,Transactions!$C$5:$M$23,5,FALSE)-IFERROR(VLOOKUP(DV$4,Transactions!$C$39:$N$42,5,FALSE),0)))</f>
        <v>0</v>
      </c>
      <c r="DX212" s="315">
        <f t="shared" si="306"/>
        <v>0</v>
      </c>
      <c r="DY212" s="88">
        <f>VLOOKUP(DX212,'Price Data'!$B$4:$AD$1048576,MATCH(EC$4,'Price Data'!$B$2:$AE$2,0),FALSE)</f>
        <v>0</v>
      </c>
      <c r="DZ212" s="5">
        <f t="shared" si="275"/>
        <v>0</v>
      </c>
      <c r="EA212" s="79"/>
      <c r="EB212" s="212" t="str">
        <f>IF(DZ212&gt;0,(DZ212+SUM(EA$11:EA212))/DY$6-1,"N/A")</f>
        <v>N/A</v>
      </c>
      <c r="EC212" s="344">
        <f>IF(VLOOKUP(EC$4,Transactions!$C$5:$M$23,7,FALSE)&gt;DX212,0,IF(IFERROR(VLOOKUP(EC$4,Transactions!$C$39:$N$42,8,FALSE),0)&gt;DX212,VLOOKUP(EC$4,Transactions!$C$5:$M$23,5,FALSE),VLOOKUP(EC$4,Transactions!$C$5:$M$23,5,FALSE)-IFERROR(VLOOKUP(EC$4,Transactions!$C$39:$N$42,5,FALSE),0)))</f>
        <v>0</v>
      </c>
      <c r="EF212" s="315">
        <f t="shared" si="307"/>
        <v>0</v>
      </c>
      <c r="EG212" s="88">
        <f>VLOOKUP(EF212,'Price Data'!$B$4:$AD$1048576,MATCH(EK$4,'Price Data'!$B$2:$AE$2,0),FALSE)</f>
        <v>0</v>
      </c>
      <c r="EH212" s="5">
        <f t="shared" si="276"/>
        <v>0</v>
      </c>
      <c r="EI212" s="79"/>
      <c r="EJ212" s="212" t="str">
        <f>IF(EH212&gt;0,(EH212+SUM(EI$11:EI212))/EG$6-1,"N/A")</f>
        <v>N/A</v>
      </c>
      <c r="EK212" s="344">
        <f>IF(VLOOKUP(EK$4,Transactions!$C$26:$M$34,7,FALSE)&gt;EF212,0,IF(IFERROR(VLOOKUP(EK$4,Transactions!$C$45:$N249,8,FALSE),0)&gt;EF212,VLOOKUP(EK$4,Transactions!$C$26:$M$34,5,FALSE),VLOOKUP(EK$4,Transactions!$C$26:$M$34,5,FALSE)-IFERROR(VLOOKUP(EK$4,Transactions!$C$45:$N$47,5,FALSE),0)))</f>
        <v>0</v>
      </c>
      <c r="EM212" s="315">
        <f t="shared" si="308"/>
        <v>0</v>
      </c>
      <c r="EN212" s="88">
        <f>VLOOKUP(EM212,'Price Data'!$B$4:$AD$1048576,MATCH(ER$4,'Price Data'!$B$2:$AE$2,0),FALSE)</f>
        <v>0</v>
      </c>
      <c r="EO212" s="5">
        <f t="shared" si="277"/>
        <v>0</v>
      </c>
      <c r="EP212" s="79"/>
      <c r="EQ212" s="212" t="str">
        <f>IF(EO212&gt;0,(EO212+SUM(EP$11:EP212))/EN$6-1,"N/A")</f>
        <v>N/A</v>
      </c>
      <c r="ER212" s="344">
        <f>IF(VLOOKUP(ER$4,Transactions!$C$26:$M$34,7,FALSE)&gt;EM212,0,IF(IFERROR(VLOOKUP(ER$4,Transactions!$C$45:$N249,8,FALSE),0)&gt;EM212,VLOOKUP(ER$4,Transactions!$C$26:$M$34,5,FALSE),VLOOKUP(ER$4,Transactions!$C$26:$M$34,5,FALSE)-IFERROR(VLOOKUP(ER$4,Transactions!$C$45:$N$47,5,FALSE),0)))</f>
        <v>0</v>
      </c>
      <c r="ET212" s="315">
        <f t="shared" si="309"/>
        <v>0</v>
      </c>
      <c r="EU212" s="88">
        <f>VLOOKUP(ET212,'Price Data'!$B$4:$AD$1048576,MATCH(EY$4,'Price Data'!$B$2:$AE$2,0),FALSE)</f>
        <v>0</v>
      </c>
      <c r="EV212" s="5">
        <f t="shared" si="278"/>
        <v>0</v>
      </c>
      <c r="EW212" s="79"/>
      <c r="EX212" s="212" t="str">
        <f>IF(EV212&gt;0,(EV212+SUM(EW$11:EW212))/EU$6-1,"N/A")</f>
        <v>N/A</v>
      </c>
      <c r="EY212" s="344">
        <f>IF(VLOOKUP(EY$4,Transactions!$C$26:$M$34,7,FALSE)&gt;ET212,0,IF(IFERROR(VLOOKUP(EY$4,Transactions!$C$45:$N249,8,FALSE),0)&gt;ET212,VLOOKUP(EY$4,Transactions!$C$26:$M$34,5,FALSE),VLOOKUP(EY$4,Transactions!$C$26:$M$34,5,FALSE)-IFERROR(VLOOKUP(EY$4,Transactions!$C$45:$N$47,5,FALSE),0)))</f>
        <v>0</v>
      </c>
      <c r="FA212" s="315">
        <f t="shared" si="310"/>
        <v>0</v>
      </c>
      <c r="FB212" s="88">
        <f>VLOOKUP(FA212,'Price Data'!$B$4:$AD$1048576,MATCH(FF$4,'Price Data'!$B$2:$AE$2,0),FALSE)</f>
        <v>0</v>
      </c>
      <c r="FC212" s="5">
        <f t="shared" si="279"/>
        <v>0</v>
      </c>
      <c r="FD212" s="79"/>
      <c r="FE212" s="212" t="str">
        <f>IF(FC212&gt;0,(FC212+SUM(FD$11:FD212))/FB$6-1,"N/A")</f>
        <v>N/A</v>
      </c>
      <c r="FF212" s="344">
        <f>IF(VLOOKUP(FF$4,Transactions!$C$26:$M$34,7,FALSE)&gt;FA212,0,IF(IFERROR(VLOOKUP(FF$4,Transactions!$C$45:$N249,8,FALSE),0)&gt;FA212,VLOOKUP(FF$4,Transactions!$C$26:$M$34,5,FALSE),VLOOKUP(FF$4,Transactions!$C$26:$M$34,5,FALSE)-IFERROR(VLOOKUP(FF$4,Transactions!$C$45:$N$47,5,FALSE),0)))</f>
        <v>0</v>
      </c>
      <c r="FH212" s="315">
        <f t="shared" si="311"/>
        <v>0</v>
      </c>
      <c r="FI212" s="88">
        <f>VLOOKUP(FH212,'Price Data'!$B$4:$AD$1048576,MATCH(FM$4,'Price Data'!$B$2:$AE$2,0),FALSE)</f>
        <v>0</v>
      </c>
      <c r="FJ212" s="5">
        <f t="shared" si="280"/>
        <v>0</v>
      </c>
      <c r="FK212" s="79"/>
      <c r="FL212" s="212" t="str">
        <f>IF(FJ212&gt;0,(FJ212+SUM(FK$11:FK212))/FI$6-1,"N/A")</f>
        <v>N/A</v>
      </c>
      <c r="FM212" s="344">
        <f>IF(VLOOKUP(FM$4,Transactions!$C$26:$M$34,7,FALSE)&gt;FH212,0,IF(IFERROR(VLOOKUP(FM$4,Transactions!$C$45:$N249,8,FALSE),0)&gt;FH212,VLOOKUP(FM$4,Transactions!$C$26:$M$34,5,FALSE),VLOOKUP(FM$4,Transactions!$C$26:$M$34,5,FALSE)-IFERROR(VLOOKUP(FM$4,Transactions!$C$45:$N$47,5,FALSE),0)))</f>
        <v>0</v>
      </c>
      <c r="FO212" s="315">
        <f t="shared" si="312"/>
        <v>0</v>
      </c>
      <c r="FP212" s="88">
        <f>VLOOKUP(FO212,'Price Data'!$B$4:$AD$1048576,MATCH(FT$4,'Price Data'!$B$2:$AE$2,0),FALSE)</f>
        <v>0</v>
      </c>
      <c r="FQ212" s="5">
        <f t="shared" si="281"/>
        <v>0</v>
      </c>
      <c r="FR212" s="79"/>
      <c r="FS212" s="212" t="str">
        <f>IF(FQ212&gt;0,(FQ212+SUM(FR$11:FR212))/FP$6-1,"N/A")</f>
        <v>N/A</v>
      </c>
      <c r="FT212" s="344">
        <f>IF(VLOOKUP(FT$4,Transactions!$C$26:$M$34,7,FALSE)&gt;FO212,0,IF(IFERROR(VLOOKUP(FT$4,Transactions!$C$45:$N249,8,FALSE),0)&gt;FO212,VLOOKUP(FT$4,Transactions!$C$26:$M$34,5,FALSE),VLOOKUP(FT$4,Transactions!$C$26:$M$34,5,FALSE)-IFERROR(VLOOKUP(FT$4,Transactions!$C$45:$N$47,5,FALSE),0)))</f>
        <v>0</v>
      </c>
      <c r="FV212" s="315">
        <f t="shared" si="313"/>
        <v>0</v>
      </c>
      <c r="FW212" s="88">
        <f>VLOOKUP(FV212,'Price Data'!$B$4:$AD$1048576,MATCH(GA$4,'Price Data'!$B$2:$AE$2,0),FALSE)</f>
        <v>0</v>
      </c>
      <c r="FX212" s="5">
        <f t="shared" si="282"/>
        <v>0</v>
      </c>
      <c r="FY212" s="79"/>
      <c r="FZ212" s="212" t="str">
        <f>IF(FX212&gt;0,(FX212+SUM(FY$11:FY212))/FW$6-1,"N/A")</f>
        <v>N/A</v>
      </c>
      <c r="GA212" s="344">
        <f>IF(VLOOKUP(GA$4,Transactions!$C$26:$M$34,7,FALSE)&gt;FV212,0,IF(IFERROR(VLOOKUP(GA$4,Transactions!$C$45:$N249,8,FALSE),0)&gt;FV212,VLOOKUP(GA$4,Transactions!$C$26:$M$34,5,FALSE),VLOOKUP(GA$4,Transactions!$C$26:$M$34,5,FALSE)-IFERROR(VLOOKUP(GA$4,Transactions!$C$45:$N$47,5,FALSE),0)))</f>
        <v>0</v>
      </c>
      <c r="GD212" s="315">
        <f t="shared" si="314"/>
        <v>0</v>
      </c>
      <c r="GE212" s="88">
        <f>VLOOKUP(GD212,'Price Data'!$B$4:$AD$1048576,MATCH(GI$4,'Price Data'!$B$2:$AE$2,0),FALSE)</f>
        <v>0</v>
      </c>
      <c r="GF212" s="5">
        <f t="shared" si="283"/>
        <v>0</v>
      </c>
      <c r="GH212" s="212" t="str">
        <f>IF(GF212&gt;0,(GF212+SUM(GG$11:GG212))/GE$6-1,"N/A")</f>
        <v>N/A</v>
      </c>
      <c r="GI212" s="374">
        <v>0.5</v>
      </c>
      <c r="GK212" s="315">
        <f t="shared" si="315"/>
        <v>0</v>
      </c>
      <c r="GL212" s="88">
        <f>VLOOKUP(GK212,'Price Data'!$B$4:$AD$1048576,MATCH(GP$4,'Price Data'!$B$2:$AE$2,0),FALSE)</f>
        <v>0</v>
      </c>
      <c r="GM212" s="5">
        <f t="shared" si="286"/>
        <v>0</v>
      </c>
      <c r="GN212" s="79"/>
      <c r="GO212" s="212" t="str">
        <f>IF(GM212&gt;0,(GM212+SUM(GN$11:GN212))/GL$6-1,"N/A")</f>
        <v>N/A</v>
      </c>
      <c r="GP212" s="374">
        <v>0.2</v>
      </c>
      <c r="GR212" s="315">
        <f t="shared" si="316"/>
        <v>0</v>
      </c>
      <c r="GS212" s="88">
        <f>VLOOKUP(GR212,'Price Data'!$B$4:$AD$1048576,MATCH(GW$4,'Price Data'!$B$2:$AE$2,0),FALSE)</f>
        <v>0</v>
      </c>
      <c r="GT212" s="5">
        <f t="shared" si="284"/>
        <v>0</v>
      </c>
      <c r="GV212" s="212" t="str">
        <f>IF(GT212&gt;0,(GT212+SUM(GU$11:GU212))/GS$6-1,"N/A")</f>
        <v>N/A</v>
      </c>
      <c r="GW212" s="374">
        <v>0.3</v>
      </c>
    </row>
    <row r="213" spans="1:205" x14ac:dyDescent="0.25">
      <c r="A213">
        <v>203</v>
      </c>
      <c r="B213" s="315">
        <f>'Price Data'!B207</f>
        <v>0</v>
      </c>
      <c r="C213" s="200">
        <f t="shared" si="317"/>
        <v>0</v>
      </c>
      <c r="D213" s="200">
        <f t="shared" si="287"/>
        <v>0</v>
      </c>
      <c r="E213" s="200">
        <f t="shared" si="258"/>
        <v>0</v>
      </c>
      <c r="F213" s="200">
        <f t="shared" si="288"/>
        <v>0</v>
      </c>
      <c r="I213" s="315">
        <f t="shared" si="289"/>
        <v>0</v>
      </c>
      <c r="J213" s="88">
        <f>VLOOKUP(I213,'Price Data'!$B$4:$AD$1048576,MATCH(N$4,'Price Data'!$B$2:$AE$2,0),FALSE)</f>
        <v>0</v>
      </c>
      <c r="K213" s="5">
        <f t="shared" si="285"/>
        <v>0</v>
      </c>
      <c r="M213" s="212" t="str">
        <f>IF(K213&gt;0,(K213+SUM(L$11:L213))/J$6-1,"N/A")</f>
        <v>N/A</v>
      </c>
      <c r="N213" s="344">
        <f>IF(VLOOKUP(N$4,Transactions!$C$5:$M$23,7,FALSE)&gt;I213,0,IF(IFERROR(VLOOKUP(N$4,Transactions!$C$39:$N$42,8,FALSE),0)&gt;I213,VLOOKUP(N$4,Transactions!$C$5:$M$23,5,FALSE),VLOOKUP(N$4,Transactions!$C$5:$M$23,5,FALSE)-IFERROR(VLOOKUP(N$4,Transactions!$C$39:$N$42,5,FALSE),0)))</f>
        <v>0</v>
      </c>
      <c r="P213" s="315">
        <f t="shared" si="290"/>
        <v>0</v>
      </c>
      <c r="Q213" s="88">
        <f>VLOOKUP(P213,'Price Data'!$B$4:$AD$1048576,MATCH(U$4,'Price Data'!$B$2:$AE$2,0),FALSE)</f>
        <v>0</v>
      </c>
      <c r="R213" s="5">
        <f t="shared" si="259"/>
        <v>0</v>
      </c>
      <c r="T213" s="212" t="str">
        <f>IF(R213&gt;0,(R213+SUM(S$11:S213))/Q$6-1,"N/A")</f>
        <v>N/A</v>
      </c>
      <c r="U213" s="344">
        <f>IF(VLOOKUP(U$4,Transactions!$C$5:$M$23,7,FALSE)&gt;P213,0,IF(IFERROR(VLOOKUP(U$4,Transactions!$C$39:$N$42,8,FALSE),0)&gt;P213,VLOOKUP(U$4,Transactions!$C$5:$M$23,5,FALSE),VLOOKUP(U$4,Transactions!$C$5:$M$23,5,FALSE)-IFERROR(VLOOKUP(U$4,Transactions!$C$39:$N$42,5,FALSE),0)))</f>
        <v>0</v>
      </c>
      <c r="W213" s="315">
        <f t="shared" si="291"/>
        <v>0</v>
      </c>
      <c r="X213" s="88">
        <f>VLOOKUP(W213,'Price Data'!$B$4:$AD$1048576,MATCH(AB$4,'Price Data'!$B$2:$AE$2,0),FALSE)</f>
        <v>0</v>
      </c>
      <c r="Y213" s="5">
        <f t="shared" si="260"/>
        <v>0</v>
      </c>
      <c r="Z213" s="79"/>
      <c r="AA213" s="212" t="str">
        <f>IF(Y213&gt;0,(Y213+SUM(Z$11:Z213))/X$6-1,"N/A")</f>
        <v>N/A</v>
      </c>
      <c r="AB213" s="344">
        <f>IF(VLOOKUP(AB$4,Transactions!$C$5:$M$23,7,FALSE)&gt;W213,0,IF(IFERROR(VLOOKUP(AB$4,Transactions!$C$39:$N$42,8,FALSE),0)&gt;W213,VLOOKUP(AB$4,Transactions!$C$5:$M$23,5,FALSE),VLOOKUP(AB$4,Transactions!$C$5:$M$23,5,FALSE)-IFERROR(VLOOKUP(AB$4,Transactions!$C$39:$N$42,5,FALSE),0)))</f>
        <v>0</v>
      </c>
      <c r="AD213" s="315">
        <f t="shared" si="292"/>
        <v>0</v>
      </c>
      <c r="AE213" s="88">
        <f>VLOOKUP(AD213,'Price Data'!$B$4:$AD$1048576,MATCH(AI$4,'Price Data'!$B$2:$AE$2,0),FALSE)</f>
        <v>0</v>
      </c>
      <c r="AF213" s="5">
        <f t="shared" si="261"/>
        <v>0</v>
      </c>
      <c r="AG213" s="79"/>
      <c r="AH213" s="212" t="str">
        <f>IF(AF213&gt;0,(AF213+SUM(AG$11:AG213))/AE$6-1,"N/A")</f>
        <v>N/A</v>
      </c>
      <c r="AI213" s="344">
        <f>IF(VLOOKUP(AI$4,Transactions!$C$5:$M$23,7,FALSE)&gt;AD213,0,IF(IFERROR(VLOOKUP(AI$4,Transactions!$C$39:$N$42,8,FALSE),0)&gt;AD213,VLOOKUP(AI$4,Transactions!$C$5:$M$23,5,FALSE),VLOOKUP(AI$4,Transactions!$C$5:$M$23,5,FALSE)-IFERROR(VLOOKUP(AI$4,Transactions!$C$39:$N$42,5,FALSE),0)))</f>
        <v>0</v>
      </c>
      <c r="AK213" s="315">
        <f t="shared" si="293"/>
        <v>0</v>
      </c>
      <c r="AL213" s="88">
        <f>VLOOKUP(AK213,'Price Data'!$B$4:$AD$1048576,MATCH(AP$4,'Price Data'!$B$2:$AE$2,0),FALSE)</f>
        <v>0</v>
      </c>
      <c r="AM213" s="5">
        <f t="shared" si="262"/>
        <v>0</v>
      </c>
      <c r="AN213" s="79"/>
      <c r="AO213" s="212" t="str">
        <f>IF(AM213&gt;0,(AM213+SUM(AN$11:AN213))/AL$6-1,"N/A")</f>
        <v>N/A</v>
      </c>
      <c r="AP213" s="344">
        <f>IF(VLOOKUP(AP$4,Transactions!$C$5:$M$23,7,FALSE)&gt;AK213,0,IF(IFERROR(VLOOKUP(AP$4,Transactions!$C$39:$N$42,8,FALSE),0)&gt;AK213,VLOOKUP(AP$4,Transactions!$C$5:$M$23,5,FALSE),VLOOKUP(AP$4,Transactions!$C$5:$M$23,5,FALSE)-IFERROR(VLOOKUP(AP$4,Transactions!$C$39:$N$42,5,FALSE),0)))</f>
        <v>0</v>
      </c>
      <c r="AR213" s="315">
        <f t="shared" si="294"/>
        <v>0</v>
      </c>
      <c r="AS213" s="88">
        <f>VLOOKUP(AR213,'Price Data'!$B$4:$AD$1048576,MATCH(AW$4,'Price Data'!$B$2:$AE$2,0),FALSE)</f>
        <v>0</v>
      </c>
      <c r="AT213" s="5">
        <f t="shared" si="263"/>
        <v>0</v>
      </c>
      <c r="AU213" s="79"/>
      <c r="AV213" s="212" t="str">
        <f>IF(AT213&gt;0,(AT213+SUM(AU$11:AU213))/AS$6-1,"N/A")</f>
        <v>N/A</v>
      </c>
      <c r="AW213" s="344">
        <f>IF(VLOOKUP(AW$4,Transactions!$C$5:$M$23,7,FALSE)&gt;AR213,0,IF(IFERROR(VLOOKUP(AW$4,Transactions!$C$39:$N$42,8,FALSE),0)&gt;AR213,VLOOKUP(AW$4,Transactions!$C$5:$M$23,5,FALSE),VLOOKUP(AW$4,Transactions!$C$5:$M$23,5,FALSE)-IFERROR(VLOOKUP(AW$4,Transactions!$C$39:$N$42,5,FALSE),0)))</f>
        <v>0</v>
      </c>
      <c r="AY213" s="315">
        <f t="shared" si="295"/>
        <v>0</v>
      </c>
      <c r="AZ213" s="88">
        <f>VLOOKUP(AY213,'Price Data'!$B$4:$AD$1048576,MATCH(BD$4,'Price Data'!$B$2:$AE$2,0),FALSE)</f>
        <v>0</v>
      </c>
      <c r="BA213" s="5">
        <f t="shared" si="264"/>
        <v>0</v>
      </c>
      <c r="BB213" s="79"/>
      <c r="BC213" s="212" t="str">
        <f>IF(BA213&gt;0,(BA213+SUM(BB$11:BB213))/AZ$6-1,"N/A")</f>
        <v>N/A</v>
      </c>
      <c r="BD213" s="344">
        <f>IF(VLOOKUP(BD$4,Transactions!$C$5:$M$23,7,FALSE)&gt;AY213,0,IF(IFERROR(VLOOKUP(BD$4,Transactions!$C$39:$N$42,8,FALSE),0)&gt;AY213,VLOOKUP(BD$4,Transactions!$C$5:$M$23,5,FALSE),VLOOKUP(BD$4,Transactions!$C$5:$M$23,5,FALSE)-IFERROR(VLOOKUP(BD$4,Transactions!$C$39:$N$42,5,FALSE),0)))</f>
        <v>0</v>
      </c>
      <c r="BF213" s="315">
        <f t="shared" si="296"/>
        <v>0</v>
      </c>
      <c r="BG213" s="88">
        <f>VLOOKUP(BF213,'Price Data'!$B$4:$AD$1048576,MATCH(BK$4,'Price Data'!$B$2:$AE$2,0),FALSE)</f>
        <v>0</v>
      </c>
      <c r="BH213" s="5">
        <f t="shared" si="265"/>
        <v>0</v>
      </c>
      <c r="BI213" s="79"/>
      <c r="BJ213" s="212" t="str">
        <f>IF(BH213&gt;0,(BH213+SUM(BI$11:BI213))/BG$6-1,"N/A")</f>
        <v>N/A</v>
      </c>
      <c r="BK213" s="344">
        <f>IF(VLOOKUP(BK$4,Transactions!$C$5:$M$23,7,FALSE)&gt;BF213,0,IF(IFERROR(VLOOKUP(BK$4,Transactions!$C$39:$N$42,8,FALSE),0)&gt;BF213,VLOOKUP(BK$4,Transactions!$C$5:$M$23,5,FALSE),VLOOKUP(BK$4,Transactions!$C$5:$M$23,5,FALSE)-IFERROR(VLOOKUP(BK$4,Transactions!$C$39:$N$42,5,FALSE),0)))</f>
        <v>0</v>
      </c>
      <c r="BM213" s="315">
        <f t="shared" si="297"/>
        <v>0</v>
      </c>
      <c r="BN213" s="88">
        <f>VLOOKUP(BM213,'Price Data'!$B$4:$AD$1048576,MATCH(BR$4,'Price Data'!$B$2:$AE$2,0),FALSE)</f>
        <v>0</v>
      </c>
      <c r="BO213" s="5">
        <f t="shared" si="266"/>
        <v>0</v>
      </c>
      <c r="BP213" s="79"/>
      <c r="BQ213" s="212" t="str">
        <f>IF(BO213&gt;0,(BO213+SUM(BP$11:BP213))/BN$6-1,"N/A")</f>
        <v>N/A</v>
      </c>
      <c r="BR213" s="344">
        <f>IF(VLOOKUP(BR$4,Transactions!$C$5:$M$23,7,FALSE)&gt;BM213,0,IF(IFERROR(VLOOKUP(BR$4,Transactions!$C$39:$N$42,8,FALSE),0)&gt;BM213,VLOOKUP(BR$4,Transactions!$C$5:$M$23,5,FALSE),VLOOKUP(BR$4,Transactions!$C$5:$M$23,5,FALSE)-IFERROR(VLOOKUP(BR$4,Transactions!$C$39:$N$42,5,FALSE),0)))</f>
        <v>0</v>
      </c>
      <c r="BT213" s="315">
        <f t="shared" si="298"/>
        <v>0</v>
      </c>
      <c r="BU213" s="88">
        <f>VLOOKUP(BT213,'Price Data'!$B$4:$AD$1048576,MATCH(BY$4,'Price Data'!$B$2:$AE$2,0),FALSE)</f>
        <v>0</v>
      </c>
      <c r="BV213" s="5">
        <f t="shared" si="267"/>
        <v>0</v>
      </c>
      <c r="BW213" s="79"/>
      <c r="BX213" s="212" t="str">
        <f>IF(BV213&gt;0,(BV213+SUM(BW$11:BW213))/BU$6-1,"N/A")</f>
        <v>N/A</v>
      </c>
      <c r="BY213" s="344">
        <f>IF(VLOOKUP(BY$4,Transactions!$C$5:$M$23,7,FALSE)&gt;BT213,0,IF(IFERROR(VLOOKUP(BY$4,Transactions!$C$39:$N$42,8,FALSE),0)&gt;BT213,VLOOKUP(BY$4,Transactions!$C$5:$M$23,5,FALSE),VLOOKUP(BY$4,Transactions!$C$5:$M$23,5,FALSE)-IFERROR(VLOOKUP(BY$4,Transactions!$C$39:$N$42,5,FALSE),0)))</f>
        <v>0</v>
      </c>
      <c r="CA213" s="315">
        <f t="shared" si="299"/>
        <v>0</v>
      </c>
      <c r="CB213" s="88">
        <f>VLOOKUP(CA213,'Price Data'!$B$4:$AD$1048576,MATCH(CF$4,'Price Data'!$B$2:$AE$2,0),FALSE)</f>
        <v>0</v>
      </c>
      <c r="CC213" s="5">
        <f t="shared" si="268"/>
        <v>0</v>
      </c>
      <c r="CD213" s="79"/>
      <c r="CE213" s="212" t="str">
        <f>IF(CC213&gt;0,(CC213+SUM(CD$11:CD213))/CB$6-1,"N/A")</f>
        <v>N/A</v>
      </c>
      <c r="CF213" s="344">
        <f>IF(VLOOKUP(CF$4,Transactions!$C$5:$M$23,7,FALSE)&gt;CA213,0,IF(IFERROR(VLOOKUP(CF$4,Transactions!$C$39:$N$42,8,FALSE),0)&gt;CA213,VLOOKUP(CF$4,Transactions!$C$5:$M$23,5,FALSE),VLOOKUP(CF$4,Transactions!$C$5:$M$23,5,FALSE)-IFERROR(VLOOKUP(CF$4,Transactions!$C$39:$N$42,5,FALSE),0)))</f>
        <v>0</v>
      </c>
      <c r="CH213" s="315">
        <f t="shared" si="300"/>
        <v>0</v>
      </c>
      <c r="CI213" s="88">
        <f>VLOOKUP(CH213,'Price Data'!$B$4:$AD$1048576,MATCH(CM$4,'Price Data'!$B$2:$AE$2,0),FALSE)</f>
        <v>0</v>
      </c>
      <c r="CJ213" s="5">
        <f t="shared" si="269"/>
        <v>0</v>
      </c>
      <c r="CK213" s="79"/>
      <c r="CL213" s="212" t="str">
        <f>IF(CJ213&gt;0,(CJ213+SUM(CK$11:CK213))/CI$6-1,"N/A")</f>
        <v>N/A</v>
      </c>
      <c r="CM213" s="344">
        <f>IF(VLOOKUP(CM$4,Transactions!$C$5:$M$23,7,FALSE)&gt;CH213,0,IF(IFERROR(VLOOKUP(CM$4,Transactions!$C$39:$N$42,8,FALSE),0)&gt;CH213,VLOOKUP(CM$4,Transactions!$C$5:$M$23,5,FALSE),VLOOKUP(CM$4,Transactions!$C$5:$M$23,5,FALSE)-IFERROR(VLOOKUP(CM$4,Transactions!$C$39:$N$42,5,FALSE),0)))</f>
        <v>0</v>
      </c>
      <c r="CO213" s="315">
        <f t="shared" si="301"/>
        <v>0</v>
      </c>
      <c r="CP213" s="88">
        <f>VLOOKUP(CO213,'Price Data'!$B$4:$AD$1048576,MATCH(CT$4,'Price Data'!$B$2:$AE$2,0),FALSE)</f>
        <v>0</v>
      </c>
      <c r="CQ213" s="5">
        <f t="shared" si="270"/>
        <v>0</v>
      </c>
      <c r="CR213" s="79"/>
      <c r="CS213" s="212" t="str">
        <f>IF(CQ213&gt;0,(CQ213+SUM(CR$11:CR213))/CP$6-1,"N/A")</f>
        <v>N/A</v>
      </c>
      <c r="CT213" s="344">
        <f>IF(VLOOKUP(CT$4,Transactions!$C$5:$M$23,7,FALSE)&gt;CO213,0,IF(IFERROR(VLOOKUP(CT$4,Transactions!$C$39:$N$42,8,FALSE),0)&gt;CO213,VLOOKUP(CT$4,Transactions!$C$5:$M$23,5,FALSE),VLOOKUP(CT$4,Transactions!$C$5:$M$23,5,FALSE)-IFERROR(VLOOKUP(CT$4,Transactions!$C$39:$N$42,5,FALSE),0)))</f>
        <v>0</v>
      </c>
      <c r="CV213" s="315">
        <f t="shared" si="302"/>
        <v>0</v>
      </c>
      <c r="CW213" s="88">
        <f>VLOOKUP(CV213,'Price Data'!$B$4:$AD$1048576,MATCH(DA$4,'Price Data'!$B$2:$AE$2,0),FALSE)</f>
        <v>0</v>
      </c>
      <c r="CX213" s="5">
        <f t="shared" si="271"/>
        <v>0</v>
      </c>
      <c r="CY213" s="79"/>
      <c r="CZ213" s="212" t="str">
        <f>IF(CX213&gt;0,(CX213+SUM(CY$11:CY213))/CW$6-1,"N/A")</f>
        <v>N/A</v>
      </c>
      <c r="DA213" s="344">
        <f>IF(VLOOKUP(DA$4,Transactions!$C$5:$M$23,7,FALSE)&gt;CV213,0,IF(IFERROR(VLOOKUP(DA$4,Transactions!$C$39:$N$42,8,FALSE),0)&gt;CV213,VLOOKUP(DA$4,Transactions!$C$5:$M$23,5,FALSE),VLOOKUP(DA$4,Transactions!$C$5:$M$23,5,FALSE)-IFERROR(VLOOKUP(DA$4,Transactions!$C$39:$N$42,5,FALSE),0)))</f>
        <v>0</v>
      </c>
      <c r="DC213" s="315">
        <f t="shared" si="303"/>
        <v>0</v>
      </c>
      <c r="DD213" s="88">
        <f>VLOOKUP(DC213,'Price Data'!$B$4:$AD$1048576,MATCH(DH$4,'Price Data'!$B$2:$AE$2,0),FALSE)</f>
        <v>0</v>
      </c>
      <c r="DE213" s="5">
        <f t="shared" si="272"/>
        <v>0</v>
      </c>
      <c r="DF213" s="79"/>
      <c r="DG213" s="212" t="str">
        <f>IF(DE213&gt;0,(DE213+SUM(DF$11:DF213))/DD$6-1,"N/A")</f>
        <v>N/A</v>
      </c>
      <c r="DH213" s="344">
        <f>IF(VLOOKUP(DH$4,Transactions!$C$5:$M$23,7,FALSE)&gt;DC213,0,IF(IFERROR(VLOOKUP(DH$4,Transactions!$C$39:$N$42,8,FALSE),0)&gt;DC213,VLOOKUP(DH$4,Transactions!$C$5:$M$23,5,FALSE),VLOOKUP(DH$4,Transactions!$C$5:$M$23,5,FALSE)-IFERROR(VLOOKUP(DH$4,Transactions!$C$39:$N$42,5,FALSE),0)))</f>
        <v>0</v>
      </c>
      <c r="DJ213" s="315">
        <f t="shared" si="304"/>
        <v>0</v>
      </c>
      <c r="DK213" s="88">
        <f>VLOOKUP(DJ213,'Price Data'!$B$4:$AD$1048576,MATCH(DO$4,'Price Data'!$B$2:$AE$2,0),FALSE)</f>
        <v>0</v>
      </c>
      <c r="DL213" s="5">
        <f t="shared" si="273"/>
        <v>0</v>
      </c>
      <c r="DN213" s="212" t="str">
        <f>IF(DL213&gt;0,(DL213+SUM(DM$11:DM213))/DK$6-1,"N/A")</f>
        <v>N/A</v>
      </c>
      <c r="DO213" s="344">
        <f>IF(VLOOKUP(DO$4,Transactions!$C$5:$M$23,7,FALSE)&gt;DJ213,0,IF(IFERROR(VLOOKUP(DO$4,Transactions!$C$39:$N$42,8,FALSE),0)&gt;DJ213,VLOOKUP(DO$4,Transactions!$C$5:$M$23,5,FALSE),VLOOKUP(DO$4,Transactions!$C$5:$M$23,5,FALSE)-IFERROR(VLOOKUP(DO$4,Transactions!$C$39:$N$42,5,FALSE),0)))</f>
        <v>0</v>
      </c>
      <c r="DQ213" s="315">
        <f t="shared" si="305"/>
        <v>0</v>
      </c>
      <c r="DR213" s="88">
        <f>VLOOKUP(DQ213,'Price Data'!$B$4:$AD$1048576,MATCH(DV$4,'Price Data'!$B$2:$AE$2,0),FALSE)</f>
        <v>0</v>
      </c>
      <c r="DS213" s="5">
        <f t="shared" si="274"/>
        <v>0</v>
      </c>
      <c r="DT213" s="79"/>
      <c r="DU213" s="212" t="str">
        <f>IF(DS213&gt;0,(DS213+SUM(DT$11:DT213))/DR$6-1,"N/A")</f>
        <v>N/A</v>
      </c>
      <c r="DV213" s="344">
        <f>IF(VLOOKUP(DV$4,Transactions!$C$5:$M$23,7,FALSE)&gt;DQ213,0,IF(IFERROR(VLOOKUP(DV$4,Transactions!$C$39:$N$42,8,FALSE),0)&gt;DQ213,VLOOKUP(DV$4,Transactions!$C$5:$M$23,5,FALSE),VLOOKUP(DV$4,Transactions!$C$5:$M$23,5,FALSE)-IFERROR(VLOOKUP(DV$4,Transactions!$C$39:$N$42,5,FALSE),0)))</f>
        <v>0</v>
      </c>
      <c r="DX213" s="315">
        <f t="shared" si="306"/>
        <v>0</v>
      </c>
      <c r="DY213" s="88">
        <f>VLOOKUP(DX213,'Price Data'!$B$4:$AD$1048576,MATCH(EC$4,'Price Data'!$B$2:$AE$2,0),FALSE)</f>
        <v>0</v>
      </c>
      <c r="DZ213" s="5">
        <f t="shared" si="275"/>
        <v>0</v>
      </c>
      <c r="EA213" s="79"/>
      <c r="EB213" s="212" t="str">
        <f>IF(DZ213&gt;0,(DZ213+SUM(EA$11:EA213))/DY$6-1,"N/A")</f>
        <v>N/A</v>
      </c>
      <c r="EC213" s="344">
        <f>IF(VLOOKUP(EC$4,Transactions!$C$5:$M$23,7,FALSE)&gt;DX213,0,IF(IFERROR(VLOOKUP(EC$4,Transactions!$C$39:$N$42,8,FALSE),0)&gt;DX213,VLOOKUP(EC$4,Transactions!$C$5:$M$23,5,FALSE),VLOOKUP(EC$4,Transactions!$C$5:$M$23,5,FALSE)-IFERROR(VLOOKUP(EC$4,Transactions!$C$39:$N$42,5,FALSE),0)))</f>
        <v>0</v>
      </c>
      <c r="EF213" s="315">
        <f t="shared" si="307"/>
        <v>0</v>
      </c>
      <c r="EG213" s="88">
        <f>VLOOKUP(EF213,'Price Data'!$B$4:$AD$1048576,MATCH(EK$4,'Price Data'!$B$2:$AE$2,0),FALSE)</f>
        <v>0</v>
      </c>
      <c r="EH213" s="5">
        <f t="shared" si="276"/>
        <v>0</v>
      </c>
      <c r="EI213" s="79"/>
      <c r="EJ213" s="212" t="str">
        <f>IF(EH213&gt;0,(EH213+SUM(EI$11:EI213))/EG$6-1,"N/A")</f>
        <v>N/A</v>
      </c>
      <c r="EK213" s="344">
        <f>IF(VLOOKUP(EK$4,Transactions!$C$26:$M$34,7,FALSE)&gt;EF213,0,IF(IFERROR(VLOOKUP(EK$4,Transactions!$C$45:$N250,8,FALSE),0)&gt;EF213,VLOOKUP(EK$4,Transactions!$C$26:$M$34,5,FALSE),VLOOKUP(EK$4,Transactions!$C$26:$M$34,5,FALSE)-IFERROR(VLOOKUP(EK$4,Transactions!$C$45:$N$47,5,FALSE),0)))</f>
        <v>0</v>
      </c>
      <c r="EM213" s="315">
        <f t="shared" si="308"/>
        <v>0</v>
      </c>
      <c r="EN213" s="88">
        <f>VLOOKUP(EM213,'Price Data'!$B$4:$AD$1048576,MATCH(ER$4,'Price Data'!$B$2:$AE$2,0),FALSE)</f>
        <v>0</v>
      </c>
      <c r="EO213" s="5">
        <f t="shared" si="277"/>
        <v>0</v>
      </c>
      <c r="EP213" s="79"/>
      <c r="EQ213" s="212" t="str">
        <f>IF(EO213&gt;0,(EO213+SUM(EP$11:EP213))/EN$6-1,"N/A")</f>
        <v>N/A</v>
      </c>
      <c r="ER213" s="344">
        <f>IF(VLOOKUP(ER$4,Transactions!$C$26:$M$34,7,FALSE)&gt;EM213,0,IF(IFERROR(VLOOKUP(ER$4,Transactions!$C$45:$N250,8,FALSE),0)&gt;EM213,VLOOKUP(ER$4,Transactions!$C$26:$M$34,5,FALSE),VLOOKUP(ER$4,Transactions!$C$26:$M$34,5,FALSE)-IFERROR(VLOOKUP(ER$4,Transactions!$C$45:$N$47,5,FALSE),0)))</f>
        <v>0</v>
      </c>
      <c r="ET213" s="315">
        <f t="shared" si="309"/>
        <v>0</v>
      </c>
      <c r="EU213" s="88">
        <f>VLOOKUP(ET213,'Price Data'!$B$4:$AD$1048576,MATCH(EY$4,'Price Data'!$B$2:$AE$2,0),FALSE)</f>
        <v>0</v>
      </c>
      <c r="EV213" s="5">
        <f t="shared" si="278"/>
        <v>0</v>
      </c>
      <c r="EW213" s="79"/>
      <c r="EX213" s="212" t="str">
        <f>IF(EV213&gt;0,(EV213+SUM(EW$11:EW213))/EU$6-1,"N/A")</f>
        <v>N/A</v>
      </c>
      <c r="EY213" s="344">
        <f>IF(VLOOKUP(EY$4,Transactions!$C$26:$M$34,7,FALSE)&gt;ET213,0,IF(IFERROR(VLOOKUP(EY$4,Transactions!$C$45:$N250,8,FALSE),0)&gt;ET213,VLOOKUP(EY$4,Transactions!$C$26:$M$34,5,FALSE),VLOOKUP(EY$4,Transactions!$C$26:$M$34,5,FALSE)-IFERROR(VLOOKUP(EY$4,Transactions!$C$45:$N$47,5,FALSE),0)))</f>
        <v>0</v>
      </c>
      <c r="FA213" s="315">
        <f t="shared" si="310"/>
        <v>0</v>
      </c>
      <c r="FB213" s="88">
        <f>VLOOKUP(FA213,'Price Data'!$B$4:$AD$1048576,MATCH(FF$4,'Price Data'!$B$2:$AE$2,0),FALSE)</f>
        <v>0</v>
      </c>
      <c r="FC213" s="5">
        <f t="shared" si="279"/>
        <v>0</v>
      </c>
      <c r="FD213" s="79"/>
      <c r="FE213" s="212" t="str">
        <f>IF(FC213&gt;0,(FC213+SUM(FD$11:FD213))/FB$6-1,"N/A")</f>
        <v>N/A</v>
      </c>
      <c r="FF213" s="344">
        <f>IF(VLOOKUP(FF$4,Transactions!$C$26:$M$34,7,FALSE)&gt;FA213,0,IF(IFERROR(VLOOKUP(FF$4,Transactions!$C$45:$N250,8,FALSE),0)&gt;FA213,VLOOKUP(FF$4,Transactions!$C$26:$M$34,5,FALSE),VLOOKUP(FF$4,Transactions!$C$26:$M$34,5,FALSE)-IFERROR(VLOOKUP(FF$4,Transactions!$C$45:$N$47,5,FALSE),0)))</f>
        <v>0</v>
      </c>
      <c r="FH213" s="315">
        <f t="shared" si="311"/>
        <v>0</v>
      </c>
      <c r="FI213" s="88">
        <f>VLOOKUP(FH213,'Price Data'!$B$4:$AD$1048576,MATCH(FM$4,'Price Data'!$B$2:$AE$2,0),FALSE)</f>
        <v>0</v>
      </c>
      <c r="FJ213" s="5">
        <f t="shared" si="280"/>
        <v>0</v>
      </c>
      <c r="FK213" s="79"/>
      <c r="FL213" s="212" t="str">
        <f>IF(FJ213&gt;0,(FJ213+SUM(FK$11:FK213))/FI$6-1,"N/A")</f>
        <v>N/A</v>
      </c>
      <c r="FM213" s="344">
        <f>IF(VLOOKUP(FM$4,Transactions!$C$26:$M$34,7,FALSE)&gt;FH213,0,IF(IFERROR(VLOOKUP(FM$4,Transactions!$C$45:$N250,8,FALSE),0)&gt;FH213,VLOOKUP(FM$4,Transactions!$C$26:$M$34,5,FALSE),VLOOKUP(FM$4,Transactions!$C$26:$M$34,5,FALSE)-IFERROR(VLOOKUP(FM$4,Transactions!$C$45:$N$47,5,FALSE),0)))</f>
        <v>0</v>
      </c>
      <c r="FO213" s="315">
        <f t="shared" si="312"/>
        <v>0</v>
      </c>
      <c r="FP213" s="88">
        <f>VLOOKUP(FO213,'Price Data'!$B$4:$AD$1048576,MATCH(FT$4,'Price Data'!$B$2:$AE$2,0),FALSE)</f>
        <v>0</v>
      </c>
      <c r="FQ213" s="5">
        <f t="shared" si="281"/>
        <v>0</v>
      </c>
      <c r="FR213" s="79"/>
      <c r="FS213" s="212" t="str">
        <f>IF(FQ213&gt;0,(FQ213+SUM(FR$11:FR213))/FP$6-1,"N/A")</f>
        <v>N/A</v>
      </c>
      <c r="FT213" s="344">
        <f>IF(VLOOKUP(FT$4,Transactions!$C$26:$M$34,7,FALSE)&gt;FO213,0,IF(IFERROR(VLOOKUP(FT$4,Transactions!$C$45:$N250,8,FALSE),0)&gt;FO213,VLOOKUP(FT$4,Transactions!$C$26:$M$34,5,FALSE),VLOOKUP(FT$4,Transactions!$C$26:$M$34,5,FALSE)-IFERROR(VLOOKUP(FT$4,Transactions!$C$45:$N$47,5,FALSE),0)))</f>
        <v>0</v>
      </c>
      <c r="FV213" s="315">
        <f t="shared" si="313"/>
        <v>0</v>
      </c>
      <c r="FW213" s="88">
        <f>VLOOKUP(FV213,'Price Data'!$B$4:$AD$1048576,MATCH(GA$4,'Price Data'!$B$2:$AE$2,0),FALSE)</f>
        <v>0</v>
      </c>
      <c r="FX213" s="5">
        <f t="shared" si="282"/>
        <v>0</v>
      </c>
      <c r="FY213" s="79"/>
      <c r="FZ213" s="212" t="str">
        <f>IF(FX213&gt;0,(FX213+SUM(FY$11:FY213))/FW$6-1,"N/A")</f>
        <v>N/A</v>
      </c>
      <c r="GA213" s="344">
        <f>IF(VLOOKUP(GA$4,Transactions!$C$26:$M$34,7,FALSE)&gt;FV213,0,IF(IFERROR(VLOOKUP(GA$4,Transactions!$C$45:$N250,8,FALSE),0)&gt;FV213,VLOOKUP(GA$4,Transactions!$C$26:$M$34,5,FALSE),VLOOKUP(GA$4,Transactions!$C$26:$M$34,5,FALSE)-IFERROR(VLOOKUP(GA$4,Transactions!$C$45:$N$47,5,FALSE),0)))</f>
        <v>0</v>
      </c>
      <c r="GD213" s="315">
        <f t="shared" si="314"/>
        <v>0</v>
      </c>
      <c r="GE213" s="88">
        <f>VLOOKUP(GD213,'Price Data'!$B$4:$AD$1048576,MATCH(GI$4,'Price Data'!$B$2:$AE$2,0),FALSE)</f>
        <v>0</v>
      </c>
      <c r="GF213" s="5">
        <f t="shared" si="283"/>
        <v>0</v>
      </c>
      <c r="GH213" s="212" t="str">
        <f>IF(GF213&gt;0,(GF213+SUM(GG$11:GG213))/GE$6-1,"N/A")</f>
        <v>N/A</v>
      </c>
      <c r="GI213" s="374">
        <v>0.5</v>
      </c>
      <c r="GK213" s="315">
        <f t="shared" si="315"/>
        <v>0</v>
      </c>
      <c r="GL213" s="88">
        <f>VLOOKUP(GK213,'Price Data'!$B$4:$AD$1048576,MATCH(GP$4,'Price Data'!$B$2:$AE$2,0),FALSE)</f>
        <v>0</v>
      </c>
      <c r="GM213" s="5">
        <f t="shared" si="286"/>
        <v>0</v>
      </c>
      <c r="GN213" s="79"/>
      <c r="GO213" s="212" t="str">
        <f>IF(GM213&gt;0,(GM213+SUM(GN$11:GN213))/GL$6-1,"N/A")</f>
        <v>N/A</v>
      </c>
      <c r="GP213" s="374">
        <v>0.2</v>
      </c>
      <c r="GR213" s="315">
        <f t="shared" si="316"/>
        <v>0</v>
      </c>
      <c r="GS213" s="88">
        <f>VLOOKUP(GR213,'Price Data'!$B$4:$AD$1048576,MATCH(GW$4,'Price Data'!$B$2:$AE$2,0),FALSE)</f>
        <v>0</v>
      </c>
      <c r="GT213" s="5">
        <f t="shared" si="284"/>
        <v>0</v>
      </c>
      <c r="GV213" s="212" t="str">
        <f>IF(GT213&gt;0,(GT213+SUM(GU$11:GU213))/GS$6-1,"N/A")</f>
        <v>N/A</v>
      </c>
      <c r="GW213" s="374">
        <v>0.3</v>
      </c>
    </row>
    <row r="214" spans="1:205" x14ac:dyDescent="0.25">
      <c r="A214">
        <v>204</v>
      </c>
      <c r="B214" s="315">
        <f>'Price Data'!B208</f>
        <v>0</v>
      </c>
      <c r="C214" s="200">
        <f t="shared" si="317"/>
        <v>0</v>
      </c>
      <c r="D214" s="200">
        <f t="shared" si="287"/>
        <v>0</v>
      </c>
      <c r="E214" s="200">
        <f t="shared" si="258"/>
        <v>0</v>
      </c>
      <c r="F214" s="200">
        <f t="shared" si="288"/>
        <v>0</v>
      </c>
      <c r="I214" s="315">
        <f t="shared" si="289"/>
        <v>0</v>
      </c>
      <c r="J214" s="88">
        <f>VLOOKUP(I214,'Price Data'!$B$4:$AD$1048576,MATCH(N$4,'Price Data'!$B$2:$AE$2,0),FALSE)</f>
        <v>0</v>
      </c>
      <c r="K214" s="5">
        <f t="shared" si="285"/>
        <v>0</v>
      </c>
      <c r="M214" s="212" t="str">
        <f>IF(K214&gt;0,(K214+SUM(L$11:L214))/J$6-1,"N/A")</f>
        <v>N/A</v>
      </c>
      <c r="N214" s="344">
        <f>IF(VLOOKUP(N$4,Transactions!$C$5:$M$23,7,FALSE)&gt;I214,0,IF(IFERROR(VLOOKUP(N$4,Transactions!$C$39:$N$42,8,FALSE),0)&gt;I214,VLOOKUP(N$4,Transactions!$C$5:$M$23,5,FALSE),VLOOKUP(N$4,Transactions!$C$5:$M$23,5,FALSE)-IFERROR(VLOOKUP(N$4,Transactions!$C$39:$N$42,5,FALSE),0)))</f>
        <v>0</v>
      </c>
      <c r="P214" s="315">
        <f t="shared" si="290"/>
        <v>0</v>
      </c>
      <c r="Q214" s="88">
        <f>VLOOKUP(P214,'Price Data'!$B$4:$AD$1048576,MATCH(U$4,'Price Data'!$B$2:$AE$2,0),FALSE)</f>
        <v>0</v>
      </c>
      <c r="R214" s="5">
        <f t="shared" si="259"/>
        <v>0</v>
      </c>
      <c r="T214" s="212" t="str">
        <f>IF(R214&gt;0,(R214+SUM(S$11:S214))/Q$6-1,"N/A")</f>
        <v>N/A</v>
      </c>
      <c r="U214" s="344">
        <f>IF(VLOOKUP(U$4,Transactions!$C$5:$M$23,7,FALSE)&gt;P214,0,IF(IFERROR(VLOOKUP(U$4,Transactions!$C$39:$N$42,8,FALSE),0)&gt;P214,VLOOKUP(U$4,Transactions!$C$5:$M$23,5,FALSE),VLOOKUP(U$4,Transactions!$C$5:$M$23,5,FALSE)-IFERROR(VLOOKUP(U$4,Transactions!$C$39:$N$42,5,FALSE),0)))</f>
        <v>0</v>
      </c>
      <c r="W214" s="315">
        <f t="shared" si="291"/>
        <v>0</v>
      </c>
      <c r="X214" s="88">
        <f>VLOOKUP(W214,'Price Data'!$B$4:$AD$1048576,MATCH(AB$4,'Price Data'!$B$2:$AE$2,0),FALSE)</f>
        <v>0</v>
      </c>
      <c r="Y214" s="5">
        <f t="shared" si="260"/>
        <v>0</v>
      </c>
      <c r="Z214" s="79"/>
      <c r="AA214" s="212" t="str">
        <f>IF(Y214&gt;0,(Y214+SUM(Z$11:Z214))/X$6-1,"N/A")</f>
        <v>N/A</v>
      </c>
      <c r="AB214" s="344">
        <f>IF(VLOOKUP(AB$4,Transactions!$C$5:$M$23,7,FALSE)&gt;W214,0,IF(IFERROR(VLOOKUP(AB$4,Transactions!$C$39:$N$42,8,FALSE),0)&gt;W214,VLOOKUP(AB$4,Transactions!$C$5:$M$23,5,FALSE),VLOOKUP(AB$4,Transactions!$C$5:$M$23,5,FALSE)-IFERROR(VLOOKUP(AB$4,Transactions!$C$39:$N$42,5,FALSE),0)))</f>
        <v>0</v>
      </c>
      <c r="AD214" s="315">
        <f t="shared" si="292"/>
        <v>0</v>
      </c>
      <c r="AE214" s="88">
        <f>VLOOKUP(AD214,'Price Data'!$B$4:$AD$1048576,MATCH(AI$4,'Price Data'!$B$2:$AE$2,0),FALSE)</f>
        <v>0</v>
      </c>
      <c r="AF214" s="5">
        <f t="shared" si="261"/>
        <v>0</v>
      </c>
      <c r="AG214" s="79"/>
      <c r="AH214" s="212" t="str">
        <f>IF(AF214&gt;0,(AF214+SUM(AG$11:AG214))/AE$6-1,"N/A")</f>
        <v>N/A</v>
      </c>
      <c r="AI214" s="344">
        <f>IF(VLOOKUP(AI$4,Transactions!$C$5:$M$23,7,FALSE)&gt;AD214,0,IF(IFERROR(VLOOKUP(AI$4,Transactions!$C$39:$N$42,8,FALSE),0)&gt;AD214,VLOOKUP(AI$4,Transactions!$C$5:$M$23,5,FALSE),VLOOKUP(AI$4,Transactions!$C$5:$M$23,5,FALSE)-IFERROR(VLOOKUP(AI$4,Transactions!$C$39:$N$42,5,FALSE),0)))</f>
        <v>0</v>
      </c>
      <c r="AK214" s="315">
        <f t="shared" si="293"/>
        <v>0</v>
      </c>
      <c r="AL214" s="88">
        <f>VLOOKUP(AK214,'Price Data'!$B$4:$AD$1048576,MATCH(AP$4,'Price Data'!$B$2:$AE$2,0),FALSE)</f>
        <v>0</v>
      </c>
      <c r="AM214" s="5">
        <f t="shared" si="262"/>
        <v>0</v>
      </c>
      <c r="AN214" s="79"/>
      <c r="AO214" s="212" t="str">
        <f>IF(AM214&gt;0,(AM214+SUM(AN$11:AN214))/AL$6-1,"N/A")</f>
        <v>N/A</v>
      </c>
      <c r="AP214" s="344">
        <f>IF(VLOOKUP(AP$4,Transactions!$C$5:$M$23,7,FALSE)&gt;AK214,0,IF(IFERROR(VLOOKUP(AP$4,Transactions!$C$39:$N$42,8,FALSE),0)&gt;AK214,VLOOKUP(AP$4,Transactions!$C$5:$M$23,5,FALSE),VLOOKUP(AP$4,Transactions!$C$5:$M$23,5,FALSE)-IFERROR(VLOOKUP(AP$4,Transactions!$C$39:$N$42,5,FALSE),0)))</f>
        <v>0</v>
      </c>
      <c r="AR214" s="315">
        <f t="shared" si="294"/>
        <v>0</v>
      </c>
      <c r="AS214" s="88">
        <f>VLOOKUP(AR214,'Price Data'!$B$4:$AD$1048576,MATCH(AW$4,'Price Data'!$B$2:$AE$2,0),FALSE)</f>
        <v>0</v>
      </c>
      <c r="AT214" s="5">
        <f t="shared" si="263"/>
        <v>0</v>
      </c>
      <c r="AU214" s="79"/>
      <c r="AV214" s="212" t="str">
        <f>IF(AT214&gt;0,(AT214+SUM(AU$11:AU214))/AS$6-1,"N/A")</f>
        <v>N/A</v>
      </c>
      <c r="AW214" s="344">
        <f>IF(VLOOKUP(AW$4,Transactions!$C$5:$M$23,7,FALSE)&gt;AR214,0,IF(IFERROR(VLOOKUP(AW$4,Transactions!$C$39:$N$42,8,FALSE),0)&gt;AR214,VLOOKUP(AW$4,Transactions!$C$5:$M$23,5,FALSE),VLOOKUP(AW$4,Transactions!$C$5:$M$23,5,FALSE)-IFERROR(VLOOKUP(AW$4,Transactions!$C$39:$N$42,5,FALSE),0)))</f>
        <v>0</v>
      </c>
      <c r="AY214" s="315">
        <f t="shared" si="295"/>
        <v>0</v>
      </c>
      <c r="AZ214" s="88">
        <f>VLOOKUP(AY214,'Price Data'!$B$4:$AD$1048576,MATCH(BD$4,'Price Data'!$B$2:$AE$2,0),FALSE)</f>
        <v>0</v>
      </c>
      <c r="BA214" s="5">
        <f t="shared" si="264"/>
        <v>0</v>
      </c>
      <c r="BB214" s="79"/>
      <c r="BC214" s="212" t="str">
        <f>IF(BA214&gt;0,(BA214+SUM(BB$11:BB214))/AZ$6-1,"N/A")</f>
        <v>N/A</v>
      </c>
      <c r="BD214" s="344">
        <f>IF(VLOOKUP(BD$4,Transactions!$C$5:$M$23,7,FALSE)&gt;AY214,0,IF(IFERROR(VLOOKUP(BD$4,Transactions!$C$39:$N$42,8,FALSE),0)&gt;AY214,VLOOKUP(BD$4,Transactions!$C$5:$M$23,5,FALSE),VLOOKUP(BD$4,Transactions!$C$5:$M$23,5,FALSE)-IFERROR(VLOOKUP(BD$4,Transactions!$C$39:$N$42,5,FALSE),0)))</f>
        <v>0</v>
      </c>
      <c r="BF214" s="315">
        <f t="shared" si="296"/>
        <v>0</v>
      </c>
      <c r="BG214" s="88">
        <f>VLOOKUP(BF214,'Price Data'!$B$4:$AD$1048576,MATCH(BK$4,'Price Data'!$B$2:$AE$2,0),FALSE)</f>
        <v>0</v>
      </c>
      <c r="BH214" s="5">
        <f t="shared" si="265"/>
        <v>0</v>
      </c>
      <c r="BI214" s="79"/>
      <c r="BJ214" s="212" t="str">
        <f>IF(BH214&gt;0,(BH214+SUM(BI$11:BI214))/BG$6-1,"N/A")</f>
        <v>N/A</v>
      </c>
      <c r="BK214" s="344">
        <f>IF(VLOOKUP(BK$4,Transactions!$C$5:$M$23,7,FALSE)&gt;BF214,0,IF(IFERROR(VLOOKUP(BK$4,Transactions!$C$39:$N$42,8,FALSE),0)&gt;BF214,VLOOKUP(BK$4,Transactions!$C$5:$M$23,5,FALSE),VLOOKUP(BK$4,Transactions!$C$5:$M$23,5,FALSE)-IFERROR(VLOOKUP(BK$4,Transactions!$C$39:$N$42,5,FALSE),0)))</f>
        <v>0</v>
      </c>
      <c r="BM214" s="315">
        <f t="shared" si="297"/>
        <v>0</v>
      </c>
      <c r="BN214" s="88">
        <f>VLOOKUP(BM214,'Price Data'!$B$4:$AD$1048576,MATCH(BR$4,'Price Data'!$B$2:$AE$2,0),FALSE)</f>
        <v>0</v>
      </c>
      <c r="BO214" s="5">
        <f t="shared" si="266"/>
        <v>0</v>
      </c>
      <c r="BP214" s="79"/>
      <c r="BQ214" s="212" t="str">
        <f>IF(BO214&gt;0,(BO214+SUM(BP$11:BP214))/BN$6-1,"N/A")</f>
        <v>N/A</v>
      </c>
      <c r="BR214" s="344">
        <f>IF(VLOOKUP(BR$4,Transactions!$C$5:$M$23,7,FALSE)&gt;BM214,0,IF(IFERROR(VLOOKUP(BR$4,Transactions!$C$39:$N$42,8,FALSE),0)&gt;BM214,VLOOKUP(BR$4,Transactions!$C$5:$M$23,5,FALSE),VLOOKUP(BR$4,Transactions!$C$5:$M$23,5,FALSE)-IFERROR(VLOOKUP(BR$4,Transactions!$C$39:$N$42,5,FALSE),0)))</f>
        <v>0</v>
      </c>
      <c r="BT214" s="315">
        <f t="shared" si="298"/>
        <v>0</v>
      </c>
      <c r="BU214" s="88">
        <f>VLOOKUP(BT214,'Price Data'!$B$4:$AD$1048576,MATCH(BY$4,'Price Data'!$B$2:$AE$2,0),FALSE)</f>
        <v>0</v>
      </c>
      <c r="BV214" s="5">
        <f t="shared" si="267"/>
        <v>0</v>
      </c>
      <c r="BW214" s="79"/>
      <c r="BX214" s="212" t="str">
        <f>IF(BV214&gt;0,(BV214+SUM(BW$11:BW214))/BU$6-1,"N/A")</f>
        <v>N/A</v>
      </c>
      <c r="BY214" s="344">
        <f>IF(VLOOKUP(BY$4,Transactions!$C$5:$M$23,7,FALSE)&gt;BT214,0,IF(IFERROR(VLOOKUP(BY$4,Transactions!$C$39:$N$42,8,FALSE),0)&gt;BT214,VLOOKUP(BY$4,Transactions!$C$5:$M$23,5,FALSE),VLOOKUP(BY$4,Transactions!$C$5:$M$23,5,FALSE)-IFERROR(VLOOKUP(BY$4,Transactions!$C$39:$N$42,5,FALSE),0)))</f>
        <v>0</v>
      </c>
      <c r="CA214" s="315">
        <f t="shared" si="299"/>
        <v>0</v>
      </c>
      <c r="CB214" s="88">
        <f>VLOOKUP(CA214,'Price Data'!$B$4:$AD$1048576,MATCH(CF$4,'Price Data'!$B$2:$AE$2,0),FALSE)</f>
        <v>0</v>
      </c>
      <c r="CC214" s="5">
        <f t="shared" si="268"/>
        <v>0</v>
      </c>
      <c r="CD214" s="79"/>
      <c r="CE214" s="212" t="str">
        <f>IF(CC214&gt;0,(CC214+SUM(CD$11:CD214))/CB$6-1,"N/A")</f>
        <v>N/A</v>
      </c>
      <c r="CF214" s="344">
        <f>IF(VLOOKUP(CF$4,Transactions!$C$5:$M$23,7,FALSE)&gt;CA214,0,IF(IFERROR(VLOOKUP(CF$4,Transactions!$C$39:$N$42,8,FALSE),0)&gt;CA214,VLOOKUP(CF$4,Transactions!$C$5:$M$23,5,FALSE),VLOOKUP(CF$4,Transactions!$C$5:$M$23,5,FALSE)-IFERROR(VLOOKUP(CF$4,Transactions!$C$39:$N$42,5,FALSE),0)))</f>
        <v>0</v>
      </c>
      <c r="CH214" s="315">
        <f t="shared" si="300"/>
        <v>0</v>
      </c>
      <c r="CI214" s="88">
        <f>VLOOKUP(CH214,'Price Data'!$B$4:$AD$1048576,MATCH(CM$4,'Price Data'!$B$2:$AE$2,0),FALSE)</f>
        <v>0</v>
      </c>
      <c r="CJ214" s="5">
        <f t="shared" si="269"/>
        <v>0</v>
      </c>
      <c r="CK214" s="79"/>
      <c r="CL214" s="212" t="str">
        <f>IF(CJ214&gt;0,(CJ214+SUM(CK$11:CK214))/CI$6-1,"N/A")</f>
        <v>N/A</v>
      </c>
      <c r="CM214" s="344">
        <f>IF(VLOOKUP(CM$4,Transactions!$C$5:$M$23,7,FALSE)&gt;CH214,0,IF(IFERROR(VLOOKUP(CM$4,Transactions!$C$39:$N$42,8,FALSE),0)&gt;CH214,VLOOKUP(CM$4,Transactions!$C$5:$M$23,5,FALSE),VLOOKUP(CM$4,Transactions!$C$5:$M$23,5,FALSE)-IFERROR(VLOOKUP(CM$4,Transactions!$C$39:$N$42,5,FALSE),0)))</f>
        <v>0</v>
      </c>
      <c r="CO214" s="315">
        <f t="shared" si="301"/>
        <v>0</v>
      </c>
      <c r="CP214" s="88">
        <f>VLOOKUP(CO214,'Price Data'!$B$4:$AD$1048576,MATCH(CT$4,'Price Data'!$B$2:$AE$2,0),FALSE)</f>
        <v>0</v>
      </c>
      <c r="CQ214" s="5">
        <f t="shared" si="270"/>
        <v>0</v>
      </c>
      <c r="CR214" s="79"/>
      <c r="CS214" s="212" t="str">
        <f>IF(CQ214&gt;0,(CQ214+SUM(CR$11:CR214))/CP$6-1,"N/A")</f>
        <v>N/A</v>
      </c>
      <c r="CT214" s="344">
        <f>IF(VLOOKUP(CT$4,Transactions!$C$5:$M$23,7,FALSE)&gt;CO214,0,IF(IFERROR(VLOOKUP(CT$4,Transactions!$C$39:$N$42,8,FALSE),0)&gt;CO214,VLOOKUP(CT$4,Transactions!$C$5:$M$23,5,FALSE),VLOOKUP(CT$4,Transactions!$C$5:$M$23,5,FALSE)-IFERROR(VLOOKUP(CT$4,Transactions!$C$39:$N$42,5,FALSE),0)))</f>
        <v>0</v>
      </c>
      <c r="CV214" s="315">
        <f t="shared" si="302"/>
        <v>0</v>
      </c>
      <c r="CW214" s="88">
        <f>VLOOKUP(CV214,'Price Data'!$B$4:$AD$1048576,MATCH(DA$4,'Price Data'!$B$2:$AE$2,0),FALSE)</f>
        <v>0</v>
      </c>
      <c r="CX214" s="5">
        <f t="shared" si="271"/>
        <v>0</v>
      </c>
      <c r="CY214" s="79"/>
      <c r="CZ214" s="212" t="str">
        <f>IF(CX214&gt;0,(CX214+SUM(CY$11:CY214))/CW$6-1,"N/A")</f>
        <v>N/A</v>
      </c>
      <c r="DA214" s="344">
        <f>IF(VLOOKUP(DA$4,Transactions!$C$5:$M$23,7,FALSE)&gt;CV214,0,IF(IFERROR(VLOOKUP(DA$4,Transactions!$C$39:$N$42,8,FALSE),0)&gt;CV214,VLOOKUP(DA$4,Transactions!$C$5:$M$23,5,FALSE),VLOOKUP(DA$4,Transactions!$C$5:$M$23,5,FALSE)-IFERROR(VLOOKUP(DA$4,Transactions!$C$39:$N$42,5,FALSE),0)))</f>
        <v>0</v>
      </c>
      <c r="DC214" s="315">
        <f t="shared" si="303"/>
        <v>0</v>
      </c>
      <c r="DD214" s="88">
        <f>VLOOKUP(DC214,'Price Data'!$B$4:$AD$1048576,MATCH(DH$4,'Price Data'!$B$2:$AE$2,0),FALSE)</f>
        <v>0</v>
      </c>
      <c r="DE214" s="5">
        <f t="shared" si="272"/>
        <v>0</v>
      </c>
      <c r="DF214" s="79"/>
      <c r="DG214" s="212" t="str">
        <f>IF(DE214&gt;0,(DE214+SUM(DF$11:DF214))/DD$6-1,"N/A")</f>
        <v>N/A</v>
      </c>
      <c r="DH214" s="344">
        <f>IF(VLOOKUP(DH$4,Transactions!$C$5:$M$23,7,FALSE)&gt;DC214,0,IF(IFERROR(VLOOKUP(DH$4,Transactions!$C$39:$N$42,8,FALSE),0)&gt;DC214,VLOOKUP(DH$4,Transactions!$C$5:$M$23,5,FALSE),VLOOKUP(DH$4,Transactions!$C$5:$M$23,5,FALSE)-IFERROR(VLOOKUP(DH$4,Transactions!$C$39:$N$42,5,FALSE),0)))</f>
        <v>0</v>
      </c>
      <c r="DJ214" s="315">
        <f t="shared" si="304"/>
        <v>0</v>
      </c>
      <c r="DK214" s="88">
        <f>VLOOKUP(DJ214,'Price Data'!$B$4:$AD$1048576,MATCH(DO$4,'Price Data'!$B$2:$AE$2,0),FALSE)</f>
        <v>0</v>
      </c>
      <c r="DL214" s="5">
        <f t="shared" si="273"/>
        <v>0</v>
      </c>
      <c r="DN214" s="212" t="str">
        <f>IF(DL214&gt;0,(DL214+SUM(DM$11:DM214))/DK$6-1,"N/A")</f>
        <v>N/A</v>
      </c>
      <c r="DO214" s="344">
        <f>IF(VLOOKUP(DO$4,Transactions!$C$5:$M$23,7,FALSE)&gt;DJ214,0,IF(IFERROR(VLOOKUP(DO$4,Transactions!$C$39:$N$42,8,FALSE),0)&gt;DJ214,VLOOKUP(DO$4,Transactions!$C$5:$M$23,5,FALSE),VLOOKUP(DO$4,Transactions!$C$5:$M$23,5,FALSE)-IFERROR(VLOOKUP(DO$4,Transactions!$C$39:$N$42,5,FALSE),0)))</f>
        <v>0</v>
      </c>
      <c r="DQ214" s="315">
        <f t="shared" si="305"/>
        <v>0</v>
      </c>
      <c r="DR214" s="88">
        <f>VLOOKUP(DQ214,'Price Data'!$B$4:$AD$1048576,MATCH(DV$4,'Price Data'!$B$2:$AE$2,0),FALSE)</f>
        <v>0</v>
      </c>
      <c r="DS214" s="5">
        <f t="shared" si="274"/>
        <v>0</v>
      </c>
      <c r="DT214" s="79"/>
      <c r="DU214" s="212" t="str">
        <f>IF(DS214&gt;0,(DS214+SUM(DT$11:DT214))/DR$6-1,"N/A")</f>
        <v>N/A</v>
      </c>
      <c r="DV214" s="344">
        <f>IF(VLOOKUP(DV$4,Transactions!$C$5:$M$23,7,FALSE)&gt;DQ214,0,IF(IFERROR(VLOOKUP(DV$4,Transactions!$C$39:$N$42,8,FALSE),0)&gt;DQ214,VLOOKUP(DV$4,Transactions!$C$5:$M$23,5,FALSE),VLOOKUP(DV$4,Transactions!$C$5:$M$23,5,FALSE)-IFERROR(VLOOKUP(DV$4,Transactions!$C$39:$N$42,5,FALSE),0)))</f>
        <v>0</v>
      </c>
      <c r="DX214" s="315">
        <f t="shared" si="306"/>
        <v>0</v>
      </c>
      <c r="DY214" s="88">
        <f>VLOOKUP(DX214,'Price Data'!$B$4:$AD$1048576,MATCH(EC$4,'Price Data'!$B$2:$AE$2,0),FALSE)</f>
        <v>0</v>
      </c>
      <c r="DZ214" s="5">
        <f t="shared" si="275"/>
        <v>0</v>
      </c>
      <c r="EA214" s="79"/>
      <c r="EB214" s="212" t="str">
        <f>IF(DZ214&gt;0,(DZ214+SUM(EA$11:EA214))/DY$6-1,"N/A")</f>
        <v>N/A</v>
      </c>
      <c r="EC214" s="344">
        <f>IF(VLOOKUP(EC$4,Transactions!$C$5:$M$23,7,FALSE)&gt;DX214,0,IF(IFERROR(VLOOKUP(EC$4,Transactions!$C$39:$N$42,8,FALSE),0)&gt;DX214,VLOOKUP(EC$4,Transactions!$C$5:$M$23,5,FALSE),VLOOKUP(EC$4,Transactions!$C$5:$M$23,5,FALSE)-IFERROR(VLOOKUP(EC$4,Transactions!$C$39:$N$42,5,FALSE),0)))</f>
        <v>0</v>
      </c>
      <c r="EF214" s="315">
        <f t="shared" si="307"/>
        <v>0</v>
      </c>
      <c r="EG214" s="88">
        <f>VLOOKUP(EF214,'Price Data'!$B$4:$AD$1048576,MATCH(EK$4,'Price Data'!$B$2:$AE$2,0),FALSE)</f>
        <v>0</v>
      </c>
      <c r="EH214" s="5">
        <f t="shared" si="276"/>
        <v>0</v>
      </c>
      <c r="EI214" s="79"/>
      <c r="EJ214" s="212" t="str">
        <f>IF(EH214&gt;0,(EH214+SUM(EI$11:EI214))/EG$6-1,"N/A")</f>
        <v>N/A</v>
      </c>
      <c r="EK214" s="344">
        <f>IF(VLOOKUP(EK$4,Transactions!$C$26:$M$34,7,FALSE)&gt;EF214,0,IF(IFERROR(VLOOKUP(EK$4,Transactions!$C$45:$N251,8,FALSE),0)&gt;EF214,VLOOKUP(EK$4,Transactions!$C$26:$M$34,5,FALSE),VLOOKUP(EK$4,Transactions!$C$26:$M$34,5,FALSE)-IFERROR(VLOOKUP(EK$4,Transactions!$C$45:$N$47,5,FALSE),0)))</f>
        <v>0</v>
      </c>
      <c r="EM214" s="315">
        <f t="shared" si="308"/>
        <v>0</v>
      </c>
      <c r="EN214" s="88">
        <f>VLOOKUP(EM214,'Price Data'!$B$4:$AD$1048576,MATCH(ER$4,'Price Data'!$B$2:$AE$2,0),FALSE)</f>
        <v>0</v>
      </c>
      <c r="EO214" s="5">
        <f t="shared" si="277"/>
        <v>0</v>
      </c>
      <c r="EP214" s="79"/>
      <c r="EQ214" s="212" t="str">
        <f>IF(EO214&gt;0,(EO214+SUM(EP$11:EP214))/EN$6-1,"N/A")</f>
        <v>N/A</v>
      </c>
      <c r="ER214" s="344">
        <f>IF(VLOOKUP(ER$4,Transactions!$C$26:$M$34,7,FALSE)&gt;EM214,0,IF(IFERROR(VLOOKUP(ER$4,Transactions!$C$45:$N251,8,FALSE),0)&gt;EM214,VLOOKUP(ER$4,Transactions!$C$26:$M$34,5,FALSE),VLOOKUP(ER$4,Transactions!$C$26:$M$34,5,FALSE)-IFERROR(VLOOKUP(ER$4,Transactions!$C$45:$N$47,5,FALSE),0)))</f>
        <v>0</v>
      </c>
      <c r="ET214" s="315">
        <f t="shared" si="309"/>
        <v>0</v>
      </c>
      <c r="EU214" s="88">
        <f>VLOOKUP(ET214,'Price Data'!$B$4:$AD$1048576,MATCH(EY$4,'Price Data'!$B$2:$AE$2,0),FALSE)</f>
        <v>0</v>
      </c>
      <c r="EV214" s="5">
        <f t="shared" si="278"/>
        <v>0</v>
      </c>
      <c r="EW214" s="79"/>
      <c r="EX214" s="212" t="str">
        <f>IF(EV214&gt;0,(EV214+SUM(EW$11:EW214))/EU$6-1,"N/A")</f>
        <v>N/A</v>
      </c>
      <c r="EY214" s="344">
        <f>IF(VLOOKUP(EY$4,Transactions!$C$26:$M$34,7,FALSE)&gt;ET214,0,IF(IFERROR(VLOOKUP(EY$4,Transactions!$C$45:$N251,8,FALSE),0)&gt;ET214,VLOOKUP(EY$4,Transactions!$C$26:$M$34,5,FALSE),VLOOKUP(EY$4,Transactions!$C$26:$M$34,5,FALSE)-IFERROR(VLOOKUP(EY$4,Transactions!$C$45:$N$47,5,FALSE),0)))</f>
        <v>0</v>
      </c>
      <c r="FA214" s="315">
        <f t="shared" si="310"/>
        <v>0</v>
      </c>
      <c r="FB214" s="88">
        <f>VLOOKUP(FA214,'Price Data'!$B$4:$AD$1048576,MATCH(FF$4,'Price Data'!$B$2:$AE$2,0),FALSE)</f>
        <v>0</v>
      </c>
      <c r="FC214" s="5">
        <f t="shared" si="279"/>
        <v>0</v>
      </c>
      <c r="FD214" s="79"/>
      <c r="FE214" s="212" t="str">
        <f>IF(FC214&gt;0,(FC214+SUM(FD$11:FD214))/FB$6-1,"N/A")</f>
        <v>N/A</v>
      </c>
      <c r="FF214" s="344">
        <f>IF(VLOOKUP(FF$4,Transactions!$C$26:$M$34,7,FALSE)&gt;FA214,0,IF(IFERROR(VLOOKUP(FF$4,Transactions!$C$45:$N251,8,FALSE),0)&gt;FA214,VLOOKUP(FF$4,Transactions!$C$26:$M$34,5,FALSE),VLOOKUP(FF$4,Transactions!$C$26:$M$34,5,FALSE)-IFERROR(VLOOKUP(FF$4,Transactions!$C$45:$N$47,5,FALSE),0)))</f>
        <v>0</v>
      </c>
      <c r="FH214" s="315">
        <f t="shared" si="311"/>
        <v>0</v>
      </c>
      <c r="FI214" s="88">
        <f>VLOOKUP(FH214,'Price Data'!$B$4:$AD$1048576,MATCH(FM$4,'Price Data'!$B$2:$AE$2,0),FALSE)</f>
        <v>0</v>
      </c>
      <c r="FJ214" s="5">
        <f t="shared" si="280"/>
        <v>0</v>
      </c>
      <c r="FK214" s="79"/>
      <c r="FL214" s="212" t="str">
        <f>IF(FJ214&gt;0,(FJ214+SUM(FK$11:FK214))/FI$6-1,"N/A")</f>
        <v>N/A</v>
      </c>
      <c r="FM214" s="344">
        <f>IF(VLOOKUP(FM$4,Transactions!$C$26:$M$34,7,FALSE)&gt;FH214,0,IF(IFERROR(VLOOKUP(FM$4,Transactions!$C$45:$N251,8,FALSE),0)&gt;FH214,VLOOKUP(FM$4,Transactions!$C$26:$M$34,5,FALSE),VLOOKUP(FM$4,Transactions!$C$26:$M$34,5,FALSE)-IFERROR(VLOOKUP(FM$4,Transactions!$C$45:$N$47,5,FALSE),0)))</f>
        <v>0</v>
      </c>
      <c r="FO214" s="315">
        <f t="shared" si="312"/>
        <v>0</v>
      </c>
      <c r="FP214" s="88">
        <f>VLOOKUP(FO214,'Price Data'!$B$4:$AD$1048576,MATCH(FT$4,'Price Data'!$B$2:$AE$2,0),FALSE)</f>
        <v>0</v>
      </c>
      <c r="FQ214" s="5">
        <f t="shared" si="281"/>
        <v>0</v>
      </c>
      <c r="FR214" s="79"/>
      <c r="FS214" s="212" t="str">
        <f>IF(FQ214&gt;0,(FQ214+SUM(FR$11:FR214))/FP$6-1,"N/A")</f>
        <v>N/A</v>
      </c>
      <c r="FT214" s="344">
        <f>IF(VLOOKUP(FT$4,Transactions!$C$26:$M$34,7,FALSE)&gt;FO214,0,IF(IFERROR(VLOOKUP(FT$4,Transactions!$C$45:$N251,8,FALSE),0)&gt;FO214,VLOOKUP(FT$4,Transactions!$C$26:$M$34,5,FALSE),VLOOKUP(FT$4,Transactions!$C$26:$M$34,5,FALSE)-IFERROR(VLOOKUP(FT$4,Transactions!$C$45:$N$47,5,FALSE),0)))</f>
        <v>0</v>
      </c>
      <c r="FV214" s="315">
        <f t="shared" si="313"/>
        <v>0</v>
      </c>
      <c r="FW214" s="88">
        <f>VLOOKUP(FV214,'Price Data'!$B$4:$AD$1048576,MATCH(GA$4,'Price Data'!$B$2:$AE$2,0),FALSE)</f>
        <v>0</v>
      </c>
      <c r="FX214" s="5">
        <f t="shared" si="282"/>
        <v>0</v>
      </c>
      <c r="FY214" s="79"/>
      <c r="FZ214" s="212" t="str">
        <f>IF(FX214&gt;0,(FX214+SUM(FY$11:FY214))/FW$6-1,"N/A")</f>
        <v>N/A</v>
      </c>
      <c r="GA214" s="344">
        <f>IF(VLOOKUP(GA$4,Transactions!$C$26:$M$34,7,FALSE)&gt;FV214,0,IF(IFERROR(VLOOKUP(GA$4,Transactions!$C$45:$N251,8,FALSE),0)&gt;FV214,VLOOKUP(GA$4,Transactions!$C$26:$M$34,5,FALSE),VLOOKUP(GA$4,Transactions!$C$26:$M$34,5,FALSE)-IFERROR(VLOOKUP(GA$4,Transactions!$C$45:$N$47,5,FALSE),0)))</f>
        <v>0</v>
      </c>
      <c r="GD214" s="315">
        <f t="shared" si="314"/>
        <v>0</v>
      </c>
      <c r="GE214" s="88">
        <f>VLOOKUP(GD214,'Price Data'!$B$4:$AD$1048576,MATCH(GI$4,'Price Data'!$B$2:$AE$2,0),FALSE)</f>
        <v>0</v>
      </c>
      <c r="GF214" s="5">
        <f t="shared" si="283"/>
        <v>0</v>
      </c>
      <c r="GH214" s="212" t="str">
        <f>IF(GF214&gt;0,(GF214+SUM(GG$11:GG214))/GE$6-1,"N/A")</f>
        <v>N/A</v>
      </c>
      <c r="GI214" s="374">
        <v>0.5</v>
      </c>
      <c r="GK214" s="315">
        <f t="shared" si="315"/>
        <v>0</v>
      </c>
      <c r="GL214" s="88">
        <f>VLOOKUP(GK214,'Price Data'!$B$4:$AD$1048576,MATCH(GP$4,'Price Data'!$B$2:$AE$2,0),FALSE)</f>
        <v>0</v>
      </c>
      <c r="GM214" s="5">
        <f t="shared" si="286"/>
        <v>0</v>
      </c>
      <c r="GN214" s="79"/>
      <c r="GO214" s="212" t="str">
        <f>IF(GM214&gt;0,(GM214+SUM(GN$11:GN214))/GL$6-1,"N/A")</f>
        <v>N/A</v>
      </c>
      <c r="GP214" s="374">
        <v>0.2</v>
      </c>
      <c r="GR214" s="315">
        <f t="shared" si="316"/>
        <v>0</v>
      </c>
      <c r="GS214" s="88">
        <f>VLOOKUP(GR214,'Price Data'!$B$4:$AD$1048576,MATCH(GW$4,'Price Data'!$B$2:$AE$2,0),FALSE)</f>
        <v>0</v>
      </c>
      <c r="GT214" s="5">
        <f t="shared" si="284"/>
        <v>0</v>
      </c>
      <c r="GV214" s="212" t="str">
        <f>IF(GT214&gt;0,(GT214+SUM(GU$11:GU214))/GS$6-1,"N/A")</f>
        <v>N/A</v>
      </c>
      <c r="GW214" s="374">
        <v>0.3</v>
      </c>
    </row>
    <row r="215" spans="1:205" x14ac:dyDescent="0.25">
      <c r="A215">
        <v>205</v>
      </c>
      <c r="B215" s="315">
        <f>'Price Data'!B209</f>
        <v>0</v>
      </c>
      <c r="C215" s="200">
        <f t="shared" si="317"/>
        <v>0</v>
      </c>
      <c r="D215" s="200">
        <f t="shared" si="287"/>
        <v>0</v>
      </c>
      <c r="E215" s="200">
        <f t="shared" si="258"/>
        <v>0</v>
      </c>
      <c r="F215" s="200">
        <f t="shared" si="288"/>
        <v>0</v>
      </c>
      <c r="I215" s="315">
        <f t="shared" si="289"/>
        <v>0</v>
      </c>
      <c r="J215" s="88">
        <f>VLOOKUP(I215,'Price Data'!$B$4:$AD$1048576,MATCH(N$4,'Price Data'!$B$2:$AE$2,0),FALSE)</f>
        <v>0</v>
      </c>
      <c r="K215" s="5">
        <f t="shared" si="285"/>
        <v>0</v>
      </c>
      <c r="M215" s="212" t="str">
        <f>IF(K215&gt;0,(K215+SUM(L$11:L215))/J$6-1,"N/A")</f>
        <v>N/A</v>
      </c>
      <c r="N215" s="344">
        <f>IF(VLOOKUP(N$4,Transactions!$C$5:$M$23,7,FALSE)&gt;I215,0,IF(IFERROR(VLOOKUP(N$4,Transactions!$C$39:$N$42,8,FALSE),0)&gt;I215,VLOOKUP(N$4,Transactions!$C$5:$M$23,5,FALSE),VLOOKUP(N$4,Transactions!$C$5:$M$23,5,FALSE)-IFERROR(VLOOKUP(N$4,Transactions!$C$39:$N$42,5,FALSE),0)))</f>
        <v>0</v>
      </c>
      <c r="P215" s="315">
        <f t="shared" si="290"/>
        <v>0</v>
      </c>
      <c r="Q215" s="88">
        <f>VLOOKUP(P215,'Price Data'!$B$4:$AD$1048576,MATCH(U$4,'Price Data'!$B$2:$AE$2,0),FALSE)</f>
        <v>0</v>
      </c>
      <c r="R215" s="5">
        <f t="shared" si="259"/>
        <v>0</v>
      </c>
      <c r="T215" s="212" t="str">
        <f>IF(R215&gt;0,(R215+SUM(S$11:S215))/Q$6-1,"N/A")</f>
        <v>N/A</v>
      </c>
      <c r="U215" s="344">
        <f>IF(VLOOKUP(U$4,Transactions!$C$5:$M$23,7,FALSE)&gt;P215,0,IF(IFERROR(VLOOKUP(U$4,Transactions!$C$39:$N$42,8,FALSE),0)&gt;P215,VLOOKUP(U$4,Transactions!$C$5:$M$23,5,FALSE),VLOOKUP(U$4,Transactions!$C$5:$M$23,5,FALSE)-IFERROR(VLOOKUP(U$4,Transactions!$C$39:$N$42,5,FALSE),0)))</f>
        <v>0</v>
      </c>
      <c r="W215" s="315">
        <f t="shared" si="291"/>
        <v>0</v>
      </c>
      <c r="X215" s="88">
        <f>VLOOKUP(W215,'Price Data'!$B$4:$AD$1048576,MATCH(AB$4,'Price Data'!$B$2:$AE$2,0),FALSE)</f>
        <v>0</v>
      </c>
      <c r="Y215" s="5">
        <f t="shared" si="260"/>
        <v>0</v>
      </c>
      <c r="Z215" s="79"/>
      <c r="AA215" s="212" t="str">
        <f>IF(Y215&gt;0,(Y215+SUM(Z$11:Z215))/X$6-1,"N/A")</f>
        <v>N/A</v>
      </c>
      <c r="AB215" s="344">
        <f>IF(VLOOKUP(AB$4,Transactions!$C$5:$M$23,7,FALSE)&gt;W215,0,IF(IFERROR(VLOOKUP(AB$4,Transactions!$C$39:$N$42,8,FALSE),0)&gt;W215,VLOOKUP(AB$4,Transactions!$C$5:$M$23,5,FALSE),VLOOKUP(AB$4,Transactions!$C$5:$M$23,5,FALSE)-IFERROR(VLOOKUP(AB$4,Transactions!$C$39:$N$42,5,FALSE),0)))</f>
        <v>0</v>
      </c>
      <c r="AD215" s="315">
        <f t="shared" si="292"/>
        <v>0</v>
      </c>
      <c r="AE215" s="88">
        <f>VLOOKUP(AD215,'Price Data'!$B$4:$AD$1048576,MATCH(AI$4,'Price Data'!$B$2:$AE$2,0),FALSE)</f>
        <v>0</v>
      </c>
      <c r="AF215" s="5">
        <f t="shared" si="261"/>
        <v>0</v>
      </c>
      <c r="AG215" s="79"/>
      <c r="AH215" s="212" t="str">
        <f>IF(AF215&gt;0,(AF215+SUM(AG$11:AG215))/AE$6-1,"N/A")</f>
        <v>N/A</v>
      </c>
      <c r="AI215" s="344">
        <f>IF(VLOOKUP(AI$4,Transactions!$C$5:$M$23,7,FALSE)&gt;AD215,0,IF(IFERROR(VLOOKUP(AI$4,Transactions!$C$39:$N$42,8,FALSE),0)&gt;AD215,VLOOKUP(AI$4,Transactions!$C$5:$M$23,5,FALSE),VLOOKUP(AI$4,Transactions!$C$5:$M$23,5,FALSE)-IFERROR(VLOOKUP(AI$4,Transactions!$C$39:$N$42,5,FALSE),0)))</f>
        <v>0</v>
      </c>
      <c r="AK215" s="315">
        <f t="shared" si="293"/>
        <v>0</v>
      </c>
      <c r="AL215" s="88">
        <f>VLOOKUP(AK215,'Price Data'!$B$4:$AD$1048576,MATCH(AP$4,'Price Data'!$B$2:$AE$2,0),FALSE)</f>
        <v>0</v>
      </c>
      <c r="AM215" s="5">
        <f t="shared" si="262"/>
        <v>0</v>
      </c>
      <c r="AN215" s="79"/>
      <c r="AO215" s="212" t="str">
        <f>IF(AM215&gt;0,(AM215+SUM(AN$11:AN215))/AL$6-1,"N/A")</f>
        <v>N/A</v>
      </c>
      <c r="AP215" s="344">
        <f>IF(VLOOKUP(AP$4,Transactions!$C$5:$M$23,7,FALSE)&gt;AK215,0,IF(IFERROR(VLOOKUP(AP$4,Transactions!$C$39:$N$42,8,FALSE),0)&gt;AK215,VLOOKUP(AP$4,Transactions!$C$5:$M$23,5,FALSE),VLOOKUP(AP$4,Transactions!$C$5:$M$23,5,FALSE)-IFERROR(VLOOKUP(AP$4,Transactions!$C$39:$N$42,5,FALSE),0)))</f>
        <v>0</v>
      </c>
      <c r="AR215" s="315">
        <f t="shared" si="294"/>
        <v>0</v>
      </c>
      <c r="AS215" s="88">
        <f>VLOOKUP(AR215,'Price Data'!$B$4:$AD$1048576,MATCH(AW$4,'Price Data'!$B$2:$AE$2,0),FALSE)</f>
        <v>0</v>
      </c>
      <c r="AT215" s="5">
        <f t="shared" si="263"/>
        <v>0</v>
      </c>
      <c r="AU215" s="79"/>
      <c r="AV215" s="212" t="str">
        <f>IF(AT215&gt;0,(AT215+SUM(AU$11:AU215))/AS$6-1,"N/A")</f>
        <v>N/A</v>
      </c>
      <c r="AW215" s="344">
        <f>IF(VLOOKUP(AW$4,Transactions!$C$5:$M$23,7,FALSE)&gt;AR215,0,IF(IFERROR(VLOOKUP(AW$4,Transactions!$C$39:$N$42,8,FALSE),0)&gt;AR215,VLOOKUP(AW$4,Transactions!$C$5:$M$23,5,FALSE),VLOOKUP(AW$4,Transactions!$C$5:$M$23,5,FALSE)-IFERROR(VLOOKUP(AW$4,Transactions!$C$39:$N$42,5,FALSE),0)))</f>
        <v>0</v>
      </c>
      <c r="AY215" s="315">
        <f t="shared" si="295"/>
        <v>0</v>
      </c>
      <c r="AZ215" s="88">
        <f>VLOOKUP(AY215,'Price Data'!$B$4:$AD$1048576,MATCH(BD$4,'Price Data'!$B$2:$AE$2,0),FALSE)</f>
        <v>0</v>
      </c>
      <c r="BA215" s="5">
        <f t="shared" si="264"/>
        <v>0</v>
      </c>
      <c r="BB215" s="79"/>
      <c r="BC215" s="212" t="str">
        <f>IF(BA215&gt;0,(BA215+SUM(BB$11:BB215))/AZ$6-1,"N/A")</f>
        <v>N/A</v>
      </c>
      <c r="BD215" s="344">
        <f>IF(VLOOKUP(BD$4,Transactions!$C$5:$M$23,7,FALSE)&gt;AY215,0,IF(IFERROR(VLOOKUP(BD$4,Transactions!$C$39:$N$42,8,FALSE),0)&gt;AY215,VLOOKUP(BD$4,Transactions!$C$5:$M$23,5,FALSE),VLOOKUP(BD$4,Transactions!$C$5:$M$23,5,FALSE)-IFERROR(VLOOKUP(BD$4,Transactions!$C$39:$N$42,5,FALSE),0)))</f>
        <v>0</v>
      </c>
      <c r="BF215" s="315">
        <f t="shared" si="296"/>
        <v>0</v>
      </c>
      <c r="BG215" s="88">
        <f>VLOOKUP(BF215,'Price Data'!$B$4:$AD$1048576,MATCH(BK$4,'Price Data'!$B$2:$AE$2,0),FALSE)</f>
        <v>0</v>
      </c>
      <c r="BH215" s="5">
        <f t="shared" si="265"/>
        <v>0</v>
      </c>
      <c r="BI215" s="79"/>
      <c r="BJ215" s="212" t="str">
        <f>IF(BH215&gt;0,(BH215+SUM(BI$11:BI215))/BG$6-1,"N/A")</f>
        <v>N/A</v>
      </c>
      <c r="BK215" s="344">
        <f>IF(VLOOKUP(BK$4,Transactions!$C$5:$M$23,7,FALSE)&gt;BF215,0,IF(IFERROR(VLOOKUP(BK$4,Transactions!$C$39:$N$42,8,FALSE),0)&gt;BF215,VLOOKUP(BK$4,Transactions!$C$5:$M$23,5,FALSE),VLOOKUP(BK$4,Transactions!$C$5:$M$23,5,FALSE)-IFERROR(VLOOKUP(BK$4,Transactions!$C$39:$N$42,5,FALSE),0)))</f>
        <v>0</v>
      </c>
      <c r="BM215" s="315">
        <f t="shared" si="297"/>
        <v>0</v>
      </c>
      <c r="BN215" s="88">
        <f>VLOOKUP(BM215,'Price Data'!$B$4:$AD$1048576,MATCH(BR$4,'Price Data'!$B$2:$AE$2,0),FALSE)</f>
        <v>0</v>
      </c>
      <c r="BO215" s="5">
        <f t="shared" si="266"/>
        <v>0</v>
      </c>
      <c r="BP215" s="79"/>
      <c r="BQ215" s="212" t="str">
        <f>IF(BO215&gt;0,(BO215+SUM(BP$11:BP215))/BN$6-1,"N/A")</f>
        <v>N/A</v>
      </c>
      <c r="BR215" s="344">
        <f>IF(VLOOKUP(BR$4,Transactions!$C$5:$M$23,7,FALSE)&gt;BM215,0,IF(IFERROR(VLOOKUP(BR$4,Transactions!$C$39:$N$42,8,FALSE),0)&gt;BM215,VLOOKUP(BR$4,Transactions!$C$5:$M$23,5,FALSE),VLOOKUP(BR$4,Transactions!$C$5:$M$23,5,FALSE)-IFERROR(VLOOKUP(BR$4,Transactions!$C$39:$N$42,5,FALSE),0)))</f>
        <v>0</v>
      </c>
      <c r="BT215" s="315">
        <f t="shared" si="298"/>
        <v>0</v>
      </c>
      <c r="BU215" s="88">
        <f>VLOOKUP(BT215,'Price Data'!$B$4:$AD$1048576,MATCH(BY$4,'Price Data'!$B$2:$AE$2,0),FALSE)</f>
        <v>0</v>
      </c>
      <c r="BV215" s="5">
        <f t="shared" si="267"/>
        <v>0</v>
      </c>
      <c r="BW215" s="79"/>
      <c r="BX215" s="212" t="str">
        <f>IF(BV215&gt;0,(BV215+SUM(BW$11:BW215))/BU$6-1,"N/A")</f>
        <v>N/A</v>
      </c>
      <c r="BY215" s="344">
        <f>IF(VLOOKUP(BY$4,Transactions!$C$5:$M$23,7,FALSE)&gt;BT215,0,IF(IFERROR(VLOOKUP(BY$4,Transactions!$C$39:$N$42,8,FALSE),0)&gt;BT215,VLOOKUP(BY$4,Transactions!$C$5:$M$23,5,FALSE),VLOOKUP(BY$4,Transactions!$C$5:$M$23,5,FALSE)-IFERROR(VLOOKUP(BY$4,Transactions!$C$39:$N$42,5,FALSE),0)))</f>
        <v>0</v>
      </c>
      <c r="CA215" s="315">
        <f t="shared" si="299"/>
        <v>0</v>
      </c>
      <c r="CB215" s="88">
        <f>VLOOKUP(CA215,'Price Data'!$B$4:$AD$1048576,MATCH(CF$4,'Price Data'!$B$2:$AE$2,0),FALSE)</f>
        <v>0</v>
      </c>
      <c r="CC215" s="5">
        <f t="shared" si="268"/>
        <v>0</v>
      </c>
      <c r="CD215" s="79"/>
      <c r="CE215" s="212" t="str">
        <f>IF(CC215&gt;0,(CC215+SUM(CD$11:CD215))/CB$6-1,"N/A")</f>
        <v>N/A</v>
      </c>
      <c r="CF215" s="344">
        <f>IF(VLOOKUP(CF$4,Transactions!$C$5:$M$23,7,FALSE)&gt;CA215,0,IF(IFERROR(VLOOKUP(CF$4,Transactions!$C$39:$N$42,8,FALSE),0)&gt;CA215,VLOOKUP(CF$4,Transactions!$C$5:$M$23,5,FALSE),VLOOKUP(CF$4,Transactions!$C$5:$M$23,5,FALSE)-IFERROR(VLOOKUP(CF$4,Transactions!$C$39:$N$42,5,FALSE),0)))</f>
        <v>0</v>
      </c>
      <c r="CH215" s="315">
        <f t="shared" si="300"/>
        <v>0</v>
      </c>
      <c r="CI215" s="88">
        <f>VLOOKUP(CH215,'Price Data'!$B$4:$AD$1048576,MATCH(CM$4,'Price Data'!$B$2:$AE$2,0),FALSE)</f>
        <v>0</v>
      </c>
      <c r="CJ215" s="5">
        <f t="shared" si="269"/>
        <v>0</v>
      </c>
      <c r="CK215" s="79"/>
      <c r="CL215" s="212" t="str">
        <f>IF(CJ215&gt;0,(CJ215+SUM(CK$11:CK215))/CI$6-1,"N/A")</f>
        <v>N/A</v>
      </c>
      <c r="CM215" s="344">
        <f>IF(VLOOKUP(CM$4,Transactions!$C$5:$M$23,7,FALSE)&gt;CH215,0,IF(IFERROR(VLOOKUP(CM$4,Transactions!$C$39:$N$42,8,FALSE),0)&gt;CH215,VLOOKUP(CM$4,Transactions!$C$5:$M$23,5,FALSE),VLOOKUP(CM$4,Transactions!$C$5:$M$23,5,FALSE)-IFERROR(VLOOKUP(CM$4,Transactions!$C$39:$N$42,5,FALSE),0)))</f>
        <v>0</v>
      </c>
      <c r="CO215" s="315">
        <f t="shared" si="301"/>
        <v>0</v>
      </c>
      <c r="CP215" s="88">
        <f>VLOOKUP(CO215,'Price Data'!$B$4:$AD$1048576,MATCH(CT$4,'Price Data'!$B$2:$AE$2,0),FALSE)</f>
        <v>0</v>
      </c>
      <c r="CQ215" s="5">
        <f t="shared" si="270"/>
        <v>0</v>
      </c>
      <c r="CR215" s="79"/>
      <c r="CS215" s="212" t="str">
        <f>IF(CQ215&gt;0,(CQ215+SUM(CR$11:CR215))/CP$6-1,"N/A")</f>
        <v>N/A</v>
      </c>
      <c r="CT215" s="344">
        <f>IF(VLOOKUP(CT$4,Transactions!$C$5:$M$23,7,FALSE)&gt;CO215,0,IF(IFERROR(VLOOKUP(CT$4,Transactions!$C$39:$N$42,8,FALSE),0)&gt;CO215,VLOOKUP(CT$4,Transactions!$C$5:$M$23,5,FALSE),VLOOKUP(CT$4,Transactions!$C$5:$M$23,5,FALSE)-IFERROR(VLOOKUP(CT$4,Transactions!$C$39:$N$42,5,FALSE),0)))</f>
        <v>0</v>
      </c>
      <c r="CV215" s="315">
        <f t="shared" si="302"/>
        <v>0</v>
      </c>
      <c r="CW215" s="88">
        <f>VLOOKUP(CV215,'Price Data'!$B$4:$AD$1048576,MATCH(DA$4,'Price Data'!$B$2:$AE$2,0),FALSE)</f>
        <v>0</v>
      </c>
      <c r="CX215" s="5">
        <f t="shared" si="271"/>
        <v>0</v>
      </c>
      <c r="CY215" s="79"/>
      <c r="CZ215" s="212" t="str">
        <f>IF(CX215&gt;0,(CX215+SUM(CY$11:CY215))/CW$6-1,"N/A")</f>
        <v>N/A</v>
      </c>
      <c r="DA215" s="344">
        <f>IF(VLOOKUP(DA$4,Transactions!$C$5:$M$23,7,FALSE)&gt;CV215,0,IF(IFERROR(VLOOKUP(DA$4,Transactions!$C$39:$N$42,8,FALSE),0)&gt;CV215,VLOOKUP(DA$4,Transactions!$C$5:$M$23,5,FALSE),VLOOKUP(DA$4,Transactions!$C$5:$M$23,5,FALSE)-IFERROR(VLOOKUP(DA$4,Transactions!$C$39:$N$42,5,FALSE),0)))</f>
        <v>0</v>
      </c>
      <c r="DC215" s="315">
        <f t="shared" si="303"/>
        <v>0</v>
      </c>
      <c r="DD215" s="88">
        <f>VLOOKUP(DC215,'Price Data'!$B$4:$AD$1048576,MATCH(DH$4,'Price Data'!$B$2:$AE$2,0),FALSE)</f>
        <v>0</v>
      </c>
      <c r="DE215" s="5">
        <f t="shared" si="272"/>
        <v>0</v>
      </c>
      <c r="DF215" s="79"/>
      <c r="DG215" s="212" t="str">
        <f>IF(DE215&gt;0,(DE215+SUM(DF$11:DF215))/DD$6-1,"N/A")</f>
        <v>N/A</v>
      </c>
      <c r="DH215" s="344">
        <f>IF(VLOOKUP(DH$4,Transactions!$C$5:$M$23,7,FALSE)&gt;DC215,0,IF(IFERROR(VLOOKUP(DH$4,Transactions!$C$39:$N$42,8,FALSE),0)&gt;DC215,VLOOKUP(DH$4,Transactions!$C$5:$M$23,5,FALSE),VLOOKUP(DH$4,Transactions!$C$5:$M$23,5,FALSE)-IFERROR(VLOOKUP(DH$4,Transactions!$C$39:$N$42,5,FALSE),0)))</f>
        <v>0</v>
      </c>
      <c r="DJ215" s="315">
        <f t="shared" si="304"/>
        <v>0</v>
      </c>
      <c r="DK215" s="88">
        <f>VLOOKUP(DJ215,'Price Data'!$B$4:$AD$1048576,MATCH(DO$4,'Price Data'!$B$2:$AE$2,0),FALSE)</f>
        <v>0</v>
      </c>
      <c r="DL215" s="5">
        <f t="shared" si="273"/>
        <v>0</v>
      </c>
      <c r="DN215" s="212" t="str">
        <f>IF(DL215&gt;0,(DL215+SUM(DM$11:DM215))/DK$6-1,"N/A")</f>
        <v>N/A</v>
      </c>
      <c r="DO215" s="344">
        <f>IF(VLOOKUP(DO$4,Transactions!$C$5:$M$23,7,FALSE)&gt;DJ215,0,IF(IFERROR(VLOOKUP(DO$4,Transactions!$C$39:$N$42,8,FALSE),0)&gt;DJ215,VLOOKUP(DO$4,Transactions!$C$5:$M$23,5,FALSE),VLOOKUP(DO$4,Transactions!$C$5:$M$23,5,FALSE)-IFERROR(VLOOKUP(DO$4,Transactions!$C$39:$N$42,5,FALSE),0)))</f>
        <v>0</v>
      </c>
      <c r="DQ215" s="315">
        <f t="shared" si="305"/>
        <v>0</v>
      </c>
      <c r="DR215" s="88">
        <f>VLOOKUP(DQ215,'Price Data'!$B$4:$AD$1048576,MATCH(DV$4,'Price Data'!$B$2:$AE$2,0),FALSE)</f>
        <v>0</v>
      </c>
      <c r="DS215" s="5">
        <f t="shared" si="274"/>
        <v>0</v>
      </c>
      <c r="DT215" s="79"/>
      <c r="DU215" s="212" t="str">
        <f>IF(DS215&gt;0,(DS215+SUM(DT$11:DT215))/DR$6-1,"N/A")</f>
        <v>N/A</v>
      </c>
      <c r="DV215" s="344">
        <f>IF(VLOOKUP(DV$4,Transactions!$C$5:$M$23,7,FALSE)&gt;DQ215,0,IF(IFERROR(VLOOKUP(DV$4,Transactions!$C$39:$N$42,8,FALSE),0)&gt;DQ215,VLOOKUP(DV$4,Transactions!$C$5:$M$23,5,FALSE),VLOOKUP(DV$4,Transactions!$C$5:$M$23,5,FALSE)-IFERROR(VLOOKUP(DV$4,Transactions!$C$39:$N$42,5,FALSE),0)))</f>
        <v>0</v>
      </c>
      <c r="DX215" s="315">
        <f t="shared" si="306"/>
        <v>0</v>
      </c>
      <c r="DY215" s="88">
        <f>VLOOKUP(DX215,'Price Data'!$B$4:$AD$1048576,MATCH(EC$4,'Price Data'!$B$2:$AE$2,0),FALSE)</f>
        <v>0</v>
      </c>
      <c r="DZ215" s="5">
        <f t="shared" si="275"/>
        <v>0</v>
      </c>
      <c r="EA215" s="79"/>
      <c r="EB215" s="212" t="str">
        <f>IF(DZ215&gt;0,(DZ215+SUM(EA$11:EA215))/DY$6-1,"N/A")</f>
        <v>N/A</v>
      </c>
      <c r="EC215" s="344">
        <f>IF(VLOOKUP(EC$4,Transactions!$C$5:$M$23,7,FALSE)&gt;DX215,0,IF(IFERROR(VLOOKUP(EC$4,Transactions!$C$39:$N$42,8,FALSE),0)&gt;DX215,VLOOKUP(EC$4,Transactions!$C$5:$M$23,5,FALSE),VLOOKUP(EC$4,Transactions!$C$5:$M$23,5,FALSE)-IFERROR(VLOOKUP(EC$4,Transactions!$C$39:$N$42,5,FALSE),0)))</f>
        <v>0</v>
      </c>
      <c r="EF215" s="315">
        <f t="shared" si="307"/>
        <v>0</v>
      </c>
      <c r="EG215" s="88">
        <f>VLOOKUP(EF215,'Price Data'!$B$4:$AD$1048576,MATCH(EK$4,'Price Data'!$B$2:$AE$2,0),FALSE)</f>
        <v>0</v>
      </c>
      <c r="EH215" s="5">
        <f t="shared" si="276"/>
        <v>0</v>
      </c>
      <c r="EI215" s="79"/>
      <c r="EJ215" s="212" t="str">
        <f>IF(EH215&gt;0,(EH215+SUM(EI$11:EI215))/EG$6-1,"N/A")</f>
        <v>N/A</v>
      </c>
      <c r="EK215" s="344">
        <f>IF(VLOOKUP(EK$4,Transactions!$C$26:$M$34,7,FALSE)&gt;EF215,0,IF(IFERROR(VLOOKUP(EK$4,Transactions!$C$45:$N252,8,FALSE),0)&gt;EF215,VLOOKUP(EK$4,Transactions!$C$26:$M$34,5,FALSE),VLOOKUP(EK$4,Transactions!$C$26:$M$34,5,FALSE)-IFERROR(VLOOKUP(EK$4,Transactions!$C$45:$N$47,5,FALSE),0)))</f>
        <v>0</v>
      </c>
      <c r="EM215" s="315">
        <f t="shared" si="308"/>
        <v>0</v>
      </c>
      <c r="EN215" s="88">
        <f>VLOOKUP(EM215,'Price Data'!$B$4:$AD$1048576,MATCH(ER$4,'Price Data'!$B$2:$AE$2,0),FALSE)</f>
        <v>0</v>
      </c>
      <c r="EO215" s="5">
        <f t="shared" si="277"/>
        <v>0</v>
      </c>
      <c r="EP215" s="79"/>
      <c r="EQ215" s="212" t="str">
        <f>IF(EO215&gt;0,(EO215+SUM(EP$11:EP215))/EN$6-1,"N/A")</f>
        <v>N/A</v>
      </c>
      <c r="ER215" s="344">
        <f>IF(VLOOKUP(ER$4,Transactions!$C$26:$M$34,7,FALSE)&gt;EM215,0,IF(IFERROR(VLOOKUP(ER$4,Transactions!$C$45:$N252,8,FALSE),0)&gt;EM215,VLOOKUP(ER$4,Transactions!$C$26:$M$34,5,FALSE),VLOOKUP(ER$4,Transactions!$C$26:$M$34,5,FALSE)-IFERROR(VLOOKUP(ER$4,Transactions!$C$45:$N$47,5,FALSE),0)))</f>
        <v>0</v>
      </c>
      <c r="ET215" s="315">
        <f t="shared" si="309"/>
        <v>0</v>
      </c>
      <c r="EU215" s="88">
        <f>VLOOKUP(ET215,'Price Data'!$B$4:$AD$1048576,MATCH(EY$4,'Price Data'!$B$2:$AE$2,0),FALSE)</f>
        <v>0</v>
      </c>
      <c r="EV215" s="5">
        <f t="shared" si="278"/>
        <v>0</v>
      </c>
      <c r="EW215" s="79"/>
      <c r="EX215" s="212" t="str">
        <f>IF(EV215&gt;0,(EV215+SUM(EW$11:EW215))/EU$6-1,"N/A")</f>
        <v>N/A</v>
      </c>
      <c r="EY215" s="344">
        <f>IF(VLOOKUP(EY$4,Transactions!$C$26:$M$34,7,FALSE)&gt;ET215,0,IF(IFERROR(VLOOKUP(EY$4,Transactions!$C$45:$N252,8,FALSE),0)&gt;ET215,VLOOKUP(EY$4,Transactions!$C$26:$M$34,5,FALSE),VLOOKUP(EY$4,Transactions!$C$26:$M$34,5,FALSE)-IFERROR(VLOOKUP(EY$4,Transactions!$C$45:$N$47,5,FALSE),0)))</f>
        <v>0</v>
      </c>
      <c r="FA215" s="315">
        <f t="shared" si="310"/>
        <v>0</v>
      </c>
      <c r="FB215" s="88">
        <f>VLOOKUP(FA215,'Price Data'!$B$4:$AD$1048576,MATCH(FF$4,'Price Data'!$B$2:$AE$2,0),FALSE)</f>
        <v>0</v>
      </c>
      <c r="FC215" s="5">
        <f t="shared" si="279"/>
        <v>0</v>
      </c>
      <c r="FD215" s="79"/>
      <c r="FE215" s="212" t="str">
        <f>IF(FC215&gt;0,(FC215+SUM(FD$11:FD215))/FB$6-1,"N/A")</f>
        <v>N/A</v>
      </c>
      <c r="FF215" s="344">
        <f>IF(VLOOKUP(FF$4,Transactions!$C$26:$M$34,7,FALSE)&gt;FA215,0,IF(IFERROR(VLOOKUP(FF$4,Transactions!$C$45:$N252,8,FALSE),0)&gt;FA215,VLOOKUP(FF$4,Transactions!$C$26:$M$34,5,FALSE),VLOOKUP(FF$4,Transactions!$C$26:$M$34,5,FALSE)-IFERROR(VLOOKUP(FF$4,Transactions!$C$45:$N$47,5,FALSE),0)))</f>
        <v>0</v>
      </c>
      <c r="FH215" s="315">
        <f t="shared" si="311"/>
        <v>0</v>
      </c>
      <c r="FI215" s="88">
        <f>VLOOKUP(FH215,'Price Data'!$B$4:$AD$1048576,MATCH(FM$4,'Price Data'!$B$2:$AE$2,0),FALSE)</f>
        <v>0</v>
      </c>
      <c r="FJ215" s="5">
        <f t="shared" si="280"/>
        <v>0</v>
      </c>
      <c r="FK215" s="79"/>
      <c r="FL215" s="212" t="str">
        <f>IF(FJ215&gt;0,(FJ215+SUM(FK$11:FK215))/FI$6-1,"N/A")</f>
        <v>N/A</v>
      </c>
      <c r="FM215" s="344">
        <f>IF(VLOOKUP(FM$4,Transactions!$C$26:$M$34,7,FALSE)&gt;FH215,0,IF(IFERROR(VLOOKUP(FM$4,Transactions!$C$45:$N252,8,FALSE),0)&gt;FH215,VLOOKUP(FM$4,Transactions!$C$26:$M$34,5,FALSE),VLOOKUP(FM$4,Transactions!$C$26:$M$34,5,FALSE)-IFERROR(VLOOKUP(FM$4,Transactions!$C$45:$N$47,5,FALSE),0)))</f>
        <v>0</v>
      </c>
      <c r="FO215" s="315">
        <f t="shared" si="312"/>
        <v>0</v>
      </c>
      <c r="FP215" s="88">
        <f>VLOOKUP(FO215,'Price Data'!$B$4:$AD$1048576,MATCH(FT$4,'Price Data'!$B$2:$AE$2,0),FALSE)</f>
        <v>0</v>
      </c>
      <c r="FQ215" s="5">
        <f t="shared" si="281"/>
        <v>0</v>
      </c>
      <c r="FR215" s="79"/>
      <c r="FS215" s="212" t="str">
        <f>IF(FQ215&gt;0,(FQ215+SUM(FR$11:FR215))/FP$6-1,"N/A")</f>
        <v>N/A</v>
      </c>
      <c r="FT215" s="344">
        <f>IF(VLOOKUP(FT$4,Transactions!$C$26:$M$34,7,FALSE)&gt;FO215,0,IF(IFERROR(VLOOKUP(FT$4,Transactions!$C$45:$N252,8,FALSE),0)&gt;FO215,VLOOKUP(FT$4,Transactions!$C$26:$M$34,5,FALSE),VLOOKUP(FT$4,Transactions!$C$26:$M$34,5,FALSE)-IFERROR(VLOOKUP(FT$4,Transactions!$C$45:$N$47,5,FALSE),0)))</f>
        <v>0</v>
      </c>
      <c r="FV215" s="315">
        <f t="shared" si="313"/>
        <v>0</v>
      </c>
      <c r="FW215" s="88">
        <f>VLOOKUP(FV215,'Price Data'!$B$4:$AD$1048576,MATCH(GA$4,'Price Data'!$B$2:$AE$2,0),FALSE)</f>
        <v>0</v>
      </c>
      <c r="FX215" s="5">
        <f t="shared" si="282"/>
        <v>0</v>
      </c>
      <c r="FY215" s="79"/>
      <c r="FZ215" s="212" t="str">
        <f>IF(FX215&gt;0,(FX215+SUM(FY$11:FY215))/FW$6-1,"N/A")</f>
        <v>N/A</v>
      </c>
      <c r="GA215" s="344">
        <f>IF(VLOOKUP(GA$4,Transactions!$C$26:$M$34,7,FALSE)&gt;FV215,0,IF(IFERROR(VLOOKUP(GA$4,Transactions!$C$45:$N252,8,FALSE),0)&gt;FV215,VLOOKUP(GA$4,Transactions!$C$26:$M$34,5,FALSE),VLOOKUP(GA$4,Transactions!$C$26:$M$34,5,FALSE)-IFERROR(VLOOKUP(GA$4,Transactions!$C$45:$N$47,5,FALSE),0)))</f>
        <v>0</v>
      </c>
      <c r="GD215" s="315">
        <f t="shared" si="314"/>
        <v>0</v>
      </c>
      <c r="GE215" s="88">
        <f>VLOOKUP(GD215,'Price Data'!$B$4:$AD$1048576,MATCH(GI$4,'Price Data'!$B$2:$AE$2,0),FALSE)</f>
        <v>0</v>
      </c>
      <c r="GF215" s="5">
        <f t="shared" si="283"/>
        <v>0</v>
      </c>
      <c r="GH215" s="212" t="str">
        <f>IF(GF215&gt;0,(GF215+SUM(GG$11:GG215))/GE$6-1,"N/A")</f>
        <v>N/A</v>
      </c>
      <c r="GI215" s="374">
        <v>0.5</v>
      </c>
      <c r="GK215" s="315">
        <f t="shared" si="315"/>
        <v>0</v>
      </c>
      <c r="GL215" s="88">
        <f>VLOOKUP(GK215,'Price Data'!$B$4:$AD$1048576,MATCH(GP$4,'Price Data'!$B$2:$AE$2,0),FALSE)</f>
        <v>0</v>
      </c>
      <c r="GM215" s="5">
        <f t="shared" si="286"/>
        <v>0</v>
      </c>
      <c r="GN215" s="79"/>
      <c r="GO215" s="212" t="str">
        <f>IF(GM215&gt;0,(GM215+SUM(GN$11:GN215))/GL$6-1,"N/A")</f>
        <v>N/A</v>
      </c>
      <c r="GP215" s="374">
        <v>0.2</v>
      </c>
      <c r="GR215" s="315">
        <f t="shared" si="316"/>
        <v>0</v>
      </c>
      <c r="GS215" s="88">
        <f>VLOOKUP(GR215,'Price Data'!$B$4:$AD$1048576,MATCH(GW$4,'Price Data'!$B$2:$AE$2,0),FALSE)</f>
        <v>0</v>
      </c>
      <c r="GT215" s="5">
        <f t="shared" si="284"/>
        <v>0</v>
      </c>
      <c r="GV215" s="212" t="str">
        <f>IF(GT215&gt;0,(GT215+SUM(GU$11:GU215))/GS$6-1,"N/A")</f>
        <v>N/A</v>
      </c>
      <c r="GW215" s="374">
        <v>0.3</v>
      </c>
    </row>
    <row r="216" spans="1:205" x14ac:dyDescent="0.25">
      <c r="A216">
        <v>206</v>
      </c>
      <c r="B216" s="315">
        <f>'Price Data'!B210</f>
        <v>0</v>
      </c>
      <c r="C216" s="200">
        <f t="shared" si="317"/>
        <v>0</v>
      </c>
      <c r="D216" s="200">
        <f t="shared" si="287"/>
        <v>0</v>
      </c>
      <c r="E216" s="200">
        <f t="shared" si="258"/>
        <v>0</v>
      </c>
      <c r="F216" s="200">
        <f t="shared" si="288"/>
        <v>0</v>
      </c>
      <c r="I216" s="315">
        <f t="shared" si="289"/>
        <v>0</v>
      </c>
      <c r="J216" s="88">
        <f>VLOOKUP(I216,'Price Data'!$B$4:$AD$1048576,MATCH(N$4,'Price Data'!$B$2:$AE$2,0),FALSE)</f>
        <v>0</v>
      </c>
      <c r="K216" s="5">
        <f t="shared" si="285"/>
        <v>0</v>
      </c>
      <c r="M216" s="212" t="str">
        <f>IF(K216&gt;0,(K216+SUM(L$11:L216))/J$6-1,"N/A")</f>
        <v>N/A</v>
      </c>
      <c r="N216" s="344">
        <f>IF(VLOOKUP(N$4,Transactions!$C$5:$M$23,7,FALSE)&gt;I216,0,IF(IFERROR(VLOOKUP(N$4,Transactions!$C$39:$N$42,8,FALSE),0)&gt;I216,VLOOKUP(N$4,Transactions!$C$5:$M$23,5,FALSE),VLOOKUP(N$4,Transactions!$C$5:$M$23,5,FALSE)-IFERROR(VLOOKUP(N$4,Transactions!$C$39:$N$42,5,FALSE),0)))</f>
        <v>0</v>
      </c>
      <c r="P216" s="315">
        <f t="shared" si="290"/>
        <v>0</v>
      </c>
      <c r="Q216" s="88">
        <f>VLOOKUP(P216,'Price Data'!$B$4:$AD$1048576,MATCH(U$4,'Price Data'!$B$2:$AE$2,0),FALSE)</f>
        <v>0</v>
      </c>
      <c r="R216" s="5">
        <f t="shared" si="259"/>
        <v>0</v>
      </c>
      <c r="T216" s="212" t="str">
        <f>IF(R216&gt;0,(R216+SUM(S$11:S216))/Q$6-1,"N/A")</f>
        <v>N/A</v>
      </c>
      <c r="U216" s="344">
        <f>IF(VLOOKUP(U$4,Transactions!$C$5:$M$23,7,FALSE)&gt;P216,0,IF(IFERROR(VLOOKUP(U$4,Transactions!$C$39:$N$42,8,FALSE),0)&gt;P216,VLOOKUP(U$4,Transactions!$C$5:$M$23,5,FALSE),VLOOKUP(U$4,Transactions!$C$5:$M$23,5,FALSE)-IFERROR(VLOOKUP(U$4,Transactions!$C$39:$N$42,5,FALSE),0)))</f>
        <v>0</v>
      </c>
      <c r="W216" s="315">
        <f t="shared" si="291"/>
        <v>0</v>
      </c>
      <c r="X216" s="88">
        <f>VLOOKUP(W216,'Price Data'!$B$4:$AD$1048576,MATCH(AB$4,'Price Data'!$B$2:$AE$2,0),FALSE)</f>
        <v>0</v>
      </c>
      <c r="Y216" s="5">
        <f t="shared" si="260"/>
        <v>0</v>
      </c>
      <c r="Z216" s="79"/>
      <c r="AA216" s="212" t="str">
        <f>IF(Y216&gt;0,(Y216+SUM(Z$11:Z216))/X$6-1,"N/A")</f>
        <v>N/A</v>
      </c>
      <c r="AB216" s="344">
        <f>IF(VLOOKUP(AB$4,Transactions!$C$5:$M$23,7,FALSE)&gt;W216,0,IF(IFERROR(VLOOKUP(AB$4,Transactions!$C$39:$N$42,8,FALSE),0)&gt;W216,VLOOKUP(AB$4,Transactions!$C$5:$M$23,5,FALSE),VLOOKUP(AB$4,Transactions!$C$5:$M$23,5,FALSE)-IFERROR(VLOOKUP(AB$4,Transactions!$C$39:$N$42,5,FALSE),0)))</f>
        <v>0</v>
      </c>
      <c r="AD216" s="315">
        <f t="shared" si="292"/>
        <v>0</v>
      </c>
      <c r="AE216" s="88">
        <f>VLOOKUP(AD216,'Price Data'!$B$4:$AD$1048576,MATCH(AI$4,'Price Data'!$B$2:$AE$2,0),FALSE)</f>
        <v>0</v>
      </c>
      <c r="AF216" s="5">
        <f t="shared" si="261"/>
        <v>0</v>
      </c>
      <c r="AG216" s="79"/>
      <c r="AH216" s="212" t="str">
        <f>IF(AF216&gt;0,(AF216+SUM(AG$11:AG216))/AE$6-1,"N/A")</f>
        <v>N/A</v>
      </c>
      <c r="AI216" s="344">
        <f>IF(VLOOKUP(AI$4,Transactions!$C$5:$M$23,7,FALSE)&gt;AD216,0,IF(IFERROR(VLOOKUP(AI$4,Transactions!$C$39:$N$42,8,FALSE),0)&gt;AD216,VLOOKUP(AI$4,Transactions!$C$5:$M$23,5,FALSE),VLOOKUP(AI$4,Transactions!$C$5:$M$23,5,FALSE)-IFERROR(VLOOKUP(AI$4,Transactions!$C$39:$N$42,5,FALSE),0)))</f>
        <v>0</v>
      </c>
      <c r="AK216" s="315">
        <f t="shared" si="293"/>
        <v>0</v>
      </c>
      <c r="AL216" s="88">
        <f>VLOOKUP(AK216,'Price Data'!$B$4:$AD$1048576,MATCH(AP$4,'Price Data'!$B$2:$AE$2,0),FALSE)</f>
        <v>0</v>
      </c>
      <c r="AM216" s="5">
        <f t="shared" si="262"/>
        <v>0</v>
      </c>
      <c r="AN216" s="79"/>
      <c r="AO216" s="212" t="str">
        <f>IF(AM216&gt;0,(AM216+SUM(AN$11:AN216))/AL$6-1,"N/A")</f>
        <v>N/A</v>
      </c>
      <c r="AP216" s="344">
        <f>IF(VLOOKUP(AP$4,Transactions!$C$5:$M$23,7,FALSE)&gt;AK216,0,IF(IFERROR(VLOOKUP(AP$4,Transactions!$C$39:$N$42,8,FALSE),0)&gt;AK216,VLOOKUP(AP$4,Transactions!$C$5:$M$23,5,FALSE),VLOOKUP(AP$4,Transactions!$C$5:$M$23,5,FALSE)-IFERROR(VLOOKUP(AP$4,Transactions!$C$39:$N$42,5,FALSE),0)))</f>
        <v>0</v>
      </c>
      <c r="AR216" s="315">
        <f t="shared" si="294"/>
        <v>0</v>
      </c>
      <c r="AS216" s="88">
        <f>VLOOKUP(AR216,'Price Data'!$B$4:$AD$1048576,MATCH(AW$4,'Price Data'!$B$2:$AE$2,0),FALSE)</f>
        <v>0</v>
      </c>
      <c r="AT216" s="5">
        <f t="shared" si="263"/>
        <v>0</v>
      </c>
      <c r="AU216" s="79"/>
      <c r="AV216" s="212" t="str">
        <f>IF(AT216&gt;0,(AT216+SUM(AU$11:AU216))/AS$6-1,"N/A")</f>
        <v>N/A</v>
      </c>
      <c r="AW216" s="344">
        <f>IF(VLOOKUP(AW$4,Transactions!$C$5:$M$23,7,FALSE)&gt;AR216,0,IF(IFERROR(VLOOKUP(AW$4,Transactions!$C$39:$N$42,8,FALSE),0)&gt;AR216,VLOOKUP(AW$4,Transactions!$C$5:$M$23,5,FALSE),VLOOKUP(AW$4,Transactions!$C$5:$M$23,5,FALSE)-IFERROR(VLOOKUP(AW$4,Transactions!$C$39:$N$42,5,FALSE),0)))</f>
        <v>0</v>
      </c>
      <c r="AY216" s="315">
        <f t="shared" si="295"/>
        <v>0</v>
      </c>
      <c r="AZ216" s="88">
        <f>VLOOKUP(AY216,'Price Data'!$B$4:$AD$1048576,MATCH(BD$4,'Price Data'!$B$2:$AE$2,0),FALSE)</f>
        <v>0</v>
      </c>
      <c r="BA216" s="5">
        <f t="shared" si="264"/>
        <v>0</v>
      </c>
      <c r="BB216" s="79"/>
      <c r="BC216" s="212" t="str">
        <f>IF(BA216&gt;0,(BA216+SUM(BB$11:BB216))/AZ$6-1,"N/A")</f>
        <v>N/A</v>
      </c>
      <c r="BD216" s="344">
        <f>IF(VLOOKUP(BD$4,Transactions!$C$5:$M$23,7,FALSE)&gt;AY216,0,IF(IFERROR(VLOOKUP(BD$4,Transactions!$C$39:$N$42,8,FALSE),0)&gt;AY216,VLOOKUP(BD$4,Transactions!$C$5:$M$23,5,FALSE),VLOOKUP(BD$4,Transactions!$C$5:$M$23,5,FALSE)-IFERROR(VLOOKUP(BD$4,Transactions!$C$39:$N$42,5,FALSE),0)))</f>
        <v>0</v>
      </c>
      <c r="BF216" s="315">
        <f t="shared" si="296"/>
        <v>0</v>
      </c>
      <c r="BG216" s="88">
        <f>VLOOKUP(BF216,'Price Data'!$B$4:$AD$1048576,MATCH(BK$4,'Price Data'!$B$2:$AE$2,0),FALSE)</f>
        <v>0</v>
      </c>
      <c r="BH216" s="5">
        <f t="shared" si="265"/>
        <v>0</v>
      </c>
      <c r="BI216" s="79"/>
      <c r="BJ216" s="212" t="str">
        <f>IF(BH216&gt;0,(BH216+SUM(BI$11:BI216))/BG$6-1,"N/A")</f>
        <v>N/A</v>
      </c>
      <c r="BK216" s="344">
        <f>IF(VLOOKUP(BK$4,Transactions!$C$5:$M$23,7,FALSE)&gt;BF216,0,IF(IFERROR(VLOOKUP(BK$4,Transactions!$C$39:$N$42,8,FALSE),0)&gt;BF216,VLOOKUP(BK$4,Transactions!$C$5:$M$23,5,FALSE),VLOOKUP(BK$4,Transactions!$C$5:$M$23,5,FALSE)-IFERROR(VLOOKUP(BK$4,Transactions!$C$39:$N$42,5,FALSE),0)))</f>
        <v>0</v>
      </c>
      <c r="BM216" s="315">
        <f t="shared" si="297"/>
        <v>0</v>
      </c>
      <c r="BN216" s="88">
        <f>VLOOKUP(BM216,'Price Data'!$B$4:$AD$1048576,MATCH(BR$4,'Price Data'!$B$2:$AE$2,0),FALSE)</f>
        <v>0</v>
      </c>
      <c r="BO216" s="5">
        <f t="shared" si="266"/>
        <v>0</v>
      </c>
      <c r="BP216" s="79"/>
      <c r="BQ216" s="212" t="str">
        <f>IF(BO216&gt;0,(BO216+SUM(BP$11:BP216))/BN$6-1,"N/A")</f>
        <v>N/A</v>
      </c>
      <c r="BR216" s="344">
        <f>IF(VLOOKUP(BR$4,Transactions!$C$5:$M$23,7,FALSE)&gt;BM216,0,IF(IFERROR(VLOOKUP(BR$4,Transactions!$C$39:$N$42,8,FALSE),0)&gt;BM216,VLOOKUP(BR$4,Transactions!$C$5:$M$23,5,FALSE),VLOOKUP(BR$4,Transactions!$C$5:$M$23,5,FALSE)-IFERROR(VLOOKUP(BR$4,Transactions!$C$39:$N$42,5,FALSE),0)))</f>
        <v>0</v>
      </c>
      <c r="BT216" s="315">
        <f t="shared" si="298"/>
        <v>0</v>
      </c>
      <c r="BU216" s="88">
        <f>VLOOKUP(BT216,'Price Data'!$B$4:$AD$1048576,MATCH(BY$4,'Price Data'!$B$2:$AE$2,0),FALSE)</f>
        <v>0</v>
      </c>
      <c r="BV216" s="5">
        <f t="shared" si="267"/>
        <v>0</v>
      </c>
      <c r="BW216" s="79"/>
      <c r="BX216" s="212" t="str">
        <f>IF(BV216&gt;0,(BV216+SUM(BW$11:BW216))/BU$6-1,"N/A")</f>
        <v>N/A</v>
      </c>
      <c r="BY216" s="344">
        <f>IF(VLOOKUP(BY$4,Transactions!$C$5:$M$23,7,FALSE)&gt;BT216,0,IF(IFERROR(VLOOKUP(BY$4,Transactions!$C$39:$N$42,8,FALSE),0)&gt;BT216,VLOOKUP(BY$4,Transactions!$C$5:$M$23,5,FALSE),VLOOKUP(BY$4,Transactions!$C$5:$M$23,5,FALSE)-IFERROR(VLOOKUP(BY$4,Transactions!$C$39:$N$42,5,FALSE),0)))</f>
        <v>0</v>
      </c>
      <c r="CA216" s="315">
        <f t="shared" si="299"/>
        <v>0</v>
      </c>
      <c r="CB216" s="88">
        <f>VLOOKUP(CA216,'Price Data'!$B$4:$AD$1048576,MATCH(CF$4,'Price Data'!$B$2:$AE$2,0),FALSE)</f>
        <v>0</v>
      </c>
      <c r="CC216" s="5">
        <f t="shared" si="268"/>
        <v>0</v>
      </c>
      <c r="CD216" s="79"/>
      <c r="CE216" s="212" t="str">
        <f>IF(CC216&gt;0,(CC216+SUM(CD$11:CD216))/CB$6-1,"N/A")</f>
        <v>N/A</v>
      </c>
      <c r="CF216" s="344">
        <f>IF(VLOOKUP(CF$4,Transactions!$C$5:$M$23,7,FALSE)&gt;CA216,0,IF(IFERROR(VLOOKUP(CF$4,Transactions!$C$39:$N$42,8,FALSE),0)&gt;CA216,VLOOKUP(CF$4,Transactions!$C$5:$M$23,5,FALSE),VLOOKUP(CF$4,Transactions!$C$5:$M$23,5,FALSE)-IFERROR(VLOOKUP(CF$4,Transactions!$C$39:$N$42,5,FALSE),0)))</f>
        <v>0</v>
      </c>
      <c r="CH216" s="315">
        <f t="shared" si="300"/>
        <v>0</v>
      </c>
      <c r="CI216" s="88">
        <f>VLOOKUP(CH216,'Price Data'!$B$4:$AD$1048576,MATCH(CM$4,'Price Data'!$B$2:$AE$2,0),FALSE)</f>
        <v>0</v>
      </c>
      <c r="CJ216" s="5">
        <f t="shared" si="269"/>
        <v>0</v>
      </c>
      <c r="CK216" s="79"/>
      <c r="CL216" s="212" t="str">
        <f>IF(CJ216&gt;0,(CJ216+SUM(CK$11:CK216))/CI$6-1,"N/A")</f>
        <v>N/A</v>
      </c>
      <c r="CM216" s="344">
        <f>IF(VLOOKUP(CM$4,Transactions!$C$5:$M$23,7,FALSE)&gt;CH216,0,IF(IFERROR(VLOOKUP(CM$4,Transactions!$C$39:$N$42,8,FALSE),0)&gt;CH216,VLOOKUP(CM$4,Transactions!$C$5:$M$23,5,FALSE),VLOOKUP(CM$4,Transactions!$C$5:$M$23,5,FALSE)-IFERROR(VLOOKUP(CM$4,Transactions!$C$39:$N$42,5,FALSE),0)))</f>
        <v>0</v>
      </c>
      <c r="CO216" s="315">
        <f t="shared" si="301"/>
        <v>0</v>
      </c>
      <c r="CP216" s="88">
        <f>VLOOKUP(CO216,'Price Data'!$B$4:$AD$1048576,MATCH(CT$4,'Price Data'!$B$2:$AE$2,0),FALSE)</f>
        <v>0</v>
      </c>
      <c r="CQ216" s="5">
        <f t="shared" si="270"/>
        <v>0</v>
      </c>
      <c r="CR216" s="79"/>
      <c r="CS216" s="212" t="str">
        <f>IF(CQ216&gt;0,(CQ216+SUM(CR$11:CR216))/CP$6-1,"N/A")</f>
        <v>N/A</v>
      </c>
      <c r="CT216" s="344">
        <f>IF(VLOOKUP(CT$4,Transactions!$C$5:$M$23,7,FALSE)&gt;CO216,0,IF(IFERROR(VLOOKUP(CT$4,Transactions!$C$39:$N$42,8,FALSE),0)&gt;CO216,VLOOKUP(CT$4,Transactions!$C$5:$M$23,5,FALSE),VLOOKUP(CT$4,Transactions!$C$5:$M$23,5,FALSE)-IFERROR(VLOOKUP(CT$4,Transactions!$C$39:$N$42,5,FALSE),0)))</f>
        <v>0</v>
      </c>
      <c r="CV216" s="315">
        <f t="shared" si="302"/>
        <v>0</v>
      </c>
      <c r="CW216" s="88">
        <f>VLOOKUP(CV216,'Price Data'!$B$4:$AD$1048576,MATCH(DA$4,'Price Data'!$B$2:$AE$2,0),FALSE)</f>
        <v>0</v>
      </c>
      <c r="CX216" s="5">
        <f t="shared" si="271"/>
        <v>0</v>
      </c>
      <c r="CY216" s="79"/>
      <c r="CZ216" s="212" t="str">
        <f>IF(CX216&gt;0,(CX216+SUM(CY$11:CY216))/CW$6-1,"N/A")</f>
        <v>N/A</v>
      </c>
      <c r="DA216" s="344">
        <f>IF(VLOOKUP(DA$4,Transactions!$C$5:$M$23,7,FALSE)&gt;CV216,0,IF(IFERROR(VLOOKUP(DA$4,Transactions!$C$39:$N$42,8,FALSE),0)&gt;CV216,VLOOKUP(DA$4,Transactions!$C$5:$M$23,5,FALSE),VLOOKUP(DA$4,Transactions!$C$5:$M$23,5,FALSE)-IFERROR(VLOOKUP(DA$4,Transactions!$C$39:$N$42,5,FALSE),0)))</f>
        <v>0</v>
      </c>
      <c r="DC216" s="315">
        <f t="shared" si="303"/>
        <v>0</v>
      </c>
      <c r="DD216" s="88">
        <f>VLOOKUP(DC216,'Price Data'!$B$4:$AD$1048576,MATCH(DH$4,'Price Data'!$B$2:$AE$2,0),FALSE)</f>
        <v>0</v>
      </c>
      <c r="DE216" s="5">
        <f t="shared" si="272"/>
        <v>0</v>
      </c>
      <c r="DF216" s="79"/>
      <c r="DG216" s="212" t="str">
        <f>IF(DE216&gt;0,(DE216+SUM(DF$11:DF216))/DD$6-1,"N/A")</f>
        <v>N/A</v>
      </c>
      <c r="DH216" s="344">
        <f>IF(VLOOKUP(DH$4,Transactions!$C$5:$M$23,7,FALSE)&gt;DC216,0,IF(IFERROR(VLOOKUP(DH$4,Transactions!$C$39:$N$42,8,FALSE),0)&gt;DC216,VLOOKUP(DH$4,Transactions!$C$5:$M$23,5,FALSE),VLOOKUP(DH$4,Transactions!$C$5:$M$23,5,FALSE)-IFERROR(VLOOKUP(DH$4,Transactions!$C$39:$N$42,5,FALSE),0)))</f>
        <v>0</v>
      </c>
      <c r="DJ216" s="315">
        <f t="shared" si="304"/>
        <v>0</v>
      </c>
      <c r="DK216" s="88">
        <f>VLOOKUP(DJ216,'Price Data'!$B$4:$AD$1048576,MATCH(DO$4,'Price Data'!$B$2:$AE$2,0),FALSE)</f>
        <v>0</v>
      </c>
      <c r="DL216" s="5">
        <f t="shared" si="273"/>
        <v>0</v>
      </c>
      <c r="DN216" s="212" t="str">
        <f>IF(DL216&gt;0,(DL216+SUM(DM$11:DM216))/DK$6-1,"N/A")</f>
        <v>N/A</v>
      </c>
      <c r="DO216" s="344">
        <f>IF(VLOOKUP(DO$4,Transactions!$C$5:$M$23,7,FALSE)&gt;DJ216,0,IF(IFERROR(VLOOKUP(DO$4,Transactions!$C$39:$N$42,8,FALSE),0)&gt;DJ216,VLOOKUP(DO$4,Transactions!$C$5:$M$23,5,FALSE),VLOOKUP(DO$4,Transactions!$C$5:$M$23,5,FALSE)-IFERROR(VLOOKUP(DO$4,Transactions!$C$39:$N$42,5,FALSE),0)))</f>
        <v>0</v>
      </c>
      <c r="DQ216" s="315">
        <f t="shared" si="305"/>
        <v>0</v>
      </c>
      <c r="DR216" s="88">
        <f>VLOOKUP(DQ216,'Price Data'!$B$4:$AD$1048576,MATCH(DV$4,'Price Data'!$B$2:$AE$2,0),FALSE)</f>
        <v>0</v>
      </c>
      <c r="DS216" s="5">
        <f t="shared" si="274"/>
        <v>0</v>
      </c>
      <c r="DT216" s="79"/>
      <c r="DU216" s="212" t="str">
        <f>IF(DS216&gt;0,(DS216+SUM(DT$11:DT216))/DR$6-1,"N/A")</f>
        <v>N/A</v>
      </c>
      <c r="DV216" s="344">
        <f>IF(VLOOKUP(DV$4,Transactions!$C$5:$M$23,7,FALSE)&gt;DQ216,0,IF(IFERROR(VLOOKUP(DV$4,Transactions!$C$39:$N$42,8,FALSE),0)&gt;DQ216,VLOOKUP(DV$4,Transactions!$C$5:$M$23,5,FALSE),VLOOKUP(DV$4,Transactions!$C$5:$M$23,5,FALSE)-IFERROR(VLOOKUP(DV$4,Transactions!$C$39:$N$42,5,FALSE),0)))</f>
        <v>0</v>
      </c>
      <c r="DX216" s="315">
        <f t="shared" si="306"/>
        <v>0</v>
      </c>
      <c r="DY216" s="88">
        <f>VLOOKUP(DX216,'Price Data'!$B$4:$AD$1048576,MATCH(EC$4,'Price Data'!$B$2:$AE$2,0),FALSE)</f>
        <v>0</v>
      </c>
      <c r="DZ216" s="5">
        <f t="shared" si="275"/>
        <v>0</v>
      </c>
      <c r="EA216" s="79"/>
      <c r="EB216" s="212" t="str">
        <f>IF(DZ216&gt;0,(DZ216+SUM(EA$11:EA216))/DY$6-1,"N/A")</f>
        <v>N/A</v>
      </c>
      <c r="EC216" s="344">
        <f>IF(VLOOKUP(EC$4,Transactions!$C$5:$M$23,7,FALSE)&gt;DX216,0,IF(IFERROR(VLOOKUP(EC$4,Transactions!$C$39:$N$42,8,FALSE),0)&gt;DX216,VLOOKUP(EC$4,Transactions!$C$5:$M$23,5,FALSE),VLOOKUP(EC$4,Transactions!$C$5:$M$23,5,FALSE)-IFERROR(VLOOKUP(EC$4,Transactions!$C$39:$N$42,5,FALSE),0)))</f>
        <v>0</v>
      </c>
      <c r="EF216" s="315">
        <f t="shared" si="307"/>
        <v>0</v>
      </c>
      <c r="EG216" s="88">
        <f>VLOOKUP(EF216,'Price Data'!$B$4:$AD$1048576,MATCH(EK$4,'Price Data'!$B$2:$AE$2,0),FALSE)</f>
        <v>0</v>
      </c>
      <c r="EH216" s="5">
        <f t="shared" si="276"/>
        <v>0</v>
      </c>
      <c r="EI216" s="79"/>
      <c r="EJ216" s="212" t="str">
        <f>IF(EH216&gt;0,(EH216+SUM(EI$11:EI216))/EG$6-1,"N/A")</f>
        <v>N/A</v>
      </c>
      <c r="EK216" s="344">
        <f>IF(VLOOKUP(EK$4,Transactions!$C$26:$M$34,7,FALSE)&gt;EF216,0,IF(IFERROR(VLOOKUP(EK$4,Transactions!$C$45:$N253,8,FALSE),0)&gt;EF216,VLOOKUP(EK$4,Transactions!$C$26:$M$34,5,FALSE),VLOOKUP(EK$4,Transactions!$C$26:$M$34,5,FALSE)-IFERROR(VLOOKUP(EK$4,Transactions!$C$45:$N$47,5,FALSE),0)))</f>
        <v>0</v>
      </c>
      <c r="EM216" s="315">
        <f t="shared" si="308"/>
        <v>0</v>
      </c>
      <c r="EN216" s="88">
        <f>VLOOKUP(EM216,'Price Data'!$B$4:$AD$1048576,MATCH(ER$4,'Price Data'!$B$2:$AE$2,0),FALSE)</f>
        <v>0</v>
      </c>
      <c r="EO216" s="5">
        <f t="shared" si="277"/>
        <v>0</v>
      </c>
      <c r="EP216" s="79"/>
      <c r="EQ216" s="212" t="str">
        <f>IF(EO216&gt;0,(EO216+SUM(EP$11:EP216))/EN$6-1,"N/A")</f>
        <v>N/A</v>
      </c>
      <c r="ER216" s="344">
        <f>IF(VLOOKUP(ER$4,Transactions!$C$26:$M$34,7,FALSE)&gt;EM216,0,IF(IFERROR(VLOOKUP(ER$4,Transactions!$C$45:$N253,8,FALSE),0)&gt;EM216,VLOOKUP(ER$4,Transactions!$C$26:$M$34,5,FALSE),VLOOKUP(ER$4,Transactions!$C$26:$M$34,5,FALSE)-IFERROR(VLOOKUP(ER$4,Transactions!$C$45:$N$47,5,FALSE),0)))</f>
        <v>0</v>
      </c>
      <c r="ET216" s="315">
        <f t="shared" si="309"/>
        <v>0</v>
      </c>
      <c r="EU216" s="88">
        <f>VLOOKUP(ET216,'Price Data'!$B$4:$AD$1048576,MATCH(EY$4,'Price Data'!$B$2:$AE$2,0),FALSE)</f>
        <v>0</v>
      </c>
      <c r="EV216" s="5">
        <f t="shared" si="278"/>
        <v>0</v>
      </c>
      <c r="EW216" s="79"/>
      <c r="EX216" s="212" t="str">
        <f>IF(EV216&gt;0,(EV216+SUM(EW$11:EW216))/EU$6-1,"N/A")</f>
        <v>N/A</v>
      </c>
      <c r="EY216" s="344">
        <f>IF(VLOOKUP(EY$4,Transactions!$C$26:$M$34,7,FALSE)&gt;ET216,0,IF(IFERROR(VLOOKUP(EY$4,Transactions!$C$45:$N253,8,FALSE),0)&gt;ET216,VLOOKUP(EY$4,Transactions!$C$26:$M$34,5,FALSE),VLOOKUP(EY$4,Transactions!$C$26:$M$34,5,FALSE)-IFERROR(VLOOKUP(EY$4,Transactions!$C$45:$N$47,5,FALSE),0)))</f>
        <v>0</v>
      </c>
      <c r="FA216" s="315">
        <f t="shared" si="310"/>
        <v>0</v>
      </c>
      <c r="FB216" s="88">
        <f>VLOOKUP(FA216,'Price Data'!$B$4:$AD$1048576,MATCH(FF$4,'Price Data'!$B$2:$AE$2,0),FALSE)</f>
        <v>0</v>
      </c>
      <c r="FC216" s="5">
        <f t="shared" si="279"/>
        <v>0</v>
      </c>
      <c r="FD216" s="79"/>
      <c r="FE216" s="212" t="str">
        <f>IF(FC216&gt;0,(FC216+SUM(FD$11:FD216))/FB$6-1,"N/A")</f>
        <v>N/A</v>
      </c>
      <c r="FF216" s="344">
        <f>IF(VLOOKUP(FF$4,Transactions!$C$26:$M$34,7,FALSE)&gt;FA216,0,IF(IFERROR(VLOOKUP(FF$4,Transactions!$C$45:$N253,8,FALSE),0)&gt;FA216,VLOOKUP(FF$4,Transactions!$C$26:$M$34,5,FALSE),VLOOKUP(FF$4,Transactions!$C$26:$M$34,5,FALSE)-IFERROR(VLOOKUP(FF$4,Transactions!$C$45:$N$47,5,FALSE),0)))</f>
        <v>0</v>
      </c>
      <c r="FH216" s="315">
        <f t="shared" si="311"/>
        <v>0</v>
      </c>
      <c r="FI216" s="88">
        <f>VLOOKUP(FH216,'Price Data'!$B$4:$AD$1048576,MATCH(FM$4,'Price Data'!$B$2:$AE$2,0),FALSE)</f>
        <v>0</v>
      </c>
      <c r="FJ216" s="5">
        <f t="shared" si="280"/>
        <v>0</v>
      </c>
      <c r="FK216" s="79"/>
      <c r="FL216" s="212" t="str">
        <f>IF(FJ216&gt;0,(FJ216+SUM(FK$11:FK216))/FI$6-1,"N/A")</f>
        <v>N/A</v>
      </c>
      <c r="FM216" s="344">
        <f>IF(VLOOKUP(FM$4,Transactions!$C$26:$M$34,7,FALSE)&gt;FH216,0,IF(IFERROR(VLOOKUP(FM$4,Transactions!$C$45:$N253,8,FALSE),0)&gt;FH216,VLOOKUP(FM$4,Transactions!$C$26:$M$34,5,FALSE),VLOOKUP(FM$4,Transactions!$C$26:$M$34,5,FALSE)-IFERROR(VLOOKUP(FM$4,Transactions!$C$45:$N$47,5,FALSE),0)))</f>
        <v>0</v>
      </c>
      <c r="FO216" s="315">
        <f t="shared" si="312"/>
        <v>0</v>
      </c>
      <c r="FP216" s="88">
        <f>VLOOKUP(FO216,'Price Data'!$B$4:$AD$1048576,MATCH(FT$4,'Price Data'!$B$2:$AE$2,0),FALSE)</f>
        <v>0</v>
      </c>
      <c r="FQ216" s="5">
        <f t="shared" si="281"/>
        <v>0</v>
      </c>
      <c r="FR216" s="79"/>
      <c r="FS216" s="212" t="str">
        <f>IF(FQ216&gt;0,(FQ216+SUM(FR$11:FR216))/FP$6-1,"N/A")</f>
        <v>N/A</v>
      </c>
      <c r="FT216" s="344">
        <f>IF(VLOOKUP(FT$4,Transactions!$C$26:$M$34,7,FALSE)&gt;FO216,0,IF(IFERROR(VLOOKUP(FT$4,Transactions!$C$45:$N253,8,FALSE),0)&gt;FO216,VLOOKUP(FT$4,Transactions!$C$26:$M$34,5,FALSE),VLOOKUP(FT$4,Transactions!$C$26:$M$34,5,FALSE)-IFERROR(VLOOKUP(FT$4,Transactions!$C$45:$N$47,5,FALSE),0)))</f>
        <v>0</v>
      </c>
      <c r="FV216" s="315">
        <f t="shared" si="313"/>
        <v>0</v>
      </c>
      <c r="FW216" s="88">
        <f>VLOOKUP(FV216,'Price Data'!$B$4:$AD$1048576,MATCH(GA$4,'Price Data'!$B$2:$AE$2,0),FALSE)</f>
        <v>0</v>
      </c>
      <c r="FX216" s="5">
        <f t="shared" si="282"/>
        <v>0</v>
      </c>
      <c r="FY216" s="79"/>
      <c r="FZ216" s="212" t="str">
        <f>IF(FX216&gt;0,(FX216+SUM(FY$11:FY216))/FW$6-1,"N/A")</f>
        <v>N/A</v>
      </c>
      <c r="GA216" s="344">
        <f>IF(VLOOKUP(GA$4,Transactions!$C$26:$M$34,7,FALSE)&gt;FV216,0,IF(IFERROR(VLOOKUP(GA$4,Transactions!$C$45:$N253,8,FALSE),0)&gt;FV216,VLOOKUP(GA$4,Transactions!$C$26:$M$34,5,FALSE),VLOOKUP(GA$4,Transactions!$C$26:$M$34,5,FALSE)-IFERROR(VLOOKUP(GA$4,Transactions!$C$45:$N$47,5,FALSE),0)))</f>
        <v>0</v>
      </c>
      <c r="GD216" s="315">
        <f t="shared" si="314"/>
        <v>0</v>
      </c>
      <c r="GE216" s="88">
        <f>VLOOKUP(GD216,'Price Data'!$B$4:$AD$1048576,MATCH(GI$4,'Price Data'!$B$2:$AE$2,0),FALSE)</f>
        <v>0</v>
      </c>
      <c r="GF216" s="5">
        <f t="shared" si="283"/>
        <v>0</v>
      </c>
      <c r="GH216" s="212" t="str">
        <f>IF(GF216&gt;0,(GF216+SUM(GG$11:GG216))/GE$6-1,"N/A")</f>
        <v>N/A</v>
      </c>
      <c r="GI216" s="374">
        <v>0.5</v>
      </c>
      <c r="GK216" s="315">
        <f t="shared" si="315"/>
        <v>0</v>
      </c>
      <c r="GL216" s="88">
        <f>VLOOKUP(GK216,'Price Data'!$B$4:$AD$1048576,MATCH(GP$4,'Price Data'!$B$2:$AE$2,0),FALSE)</f>
        <v>0</v>
      </c>
      <c r="GM216" s="5">
        <f t="shared" si="286"/>
        <v>0</v>
      </c>
      <c r="GN216" s="79"/>
      <c r="GO216" s="212" t="str">
        <f>IF(GM216&gt;0,(GM216+SUM(GN$11:GN216))/GL$6-1,"N/A")</f>
        <v>N/A</v>
      </c>
      <c r="GP216" s="374">
        <v>0.2</v>
      </c>
      <c r="GR216" s="315">
        <f t="shared" si="316"/>
        <v>0</v>
      </c>
      <c r="GS216" s="88">
        <f>VLOOKUP(GR216,'Price Data'!$B$4:$AD$1048576,MATCH(GW$4,'Price Data'!$B$2:$AE$2,0),FALSE)</f>
        <v>0</v>
      </c>
      <c r="GT216" s="5">
        <f t="shared" si="284"/>
        <v>0</v>
      </c>
      <c r="GV216" s="212" t="str">
        <f>IF(GT216&gt;0,(GT216+SUM(GU$11:GU216))/GS$6-1,"N/A")</f>
        <v>N/A</v>
      </c>
      <c r="GW216" s="374">
        <v>0.3</v>
      </c>
    </row>
    <row r="217" spans="1:205" x14ac:dyDescent="0.25">
      <c r="A217">
        <v>207</v>
      </c>
      <c r="B217" s="315">
        <f>'Price Data'!B211</f>
        <v>0</v>
      </c>
      <c r="C217" s="200">
        <f t="shared" si="317"/>
        <v>0</v>
      </c>
      <c r="D217" s="200">
        <f t="shared" si="287"/>
        <v>0</v>
      </c>
      <c r="E217" s="200">
        <f t="shared" si="258"/>
        <v>0</v>
      </c>
      <c r="F217" s="200">
        <f t="shared" si="288"/>
        <v>0</v>
      </c>
      <c r="I217" s="315">
        <f t="shared" si="289"/>
        <v>0</v>
      </c>
      <c r="J217" s="88">
        <f>VLOOKUP(I217,'Price Data'!$B$4:$AD$1048576,MATCH(N$4,'Price Data'!$B$2:$AE$2,0),FALSE)</f>
        <v>0</v>
      </c>
      <c r="K217" s="5">
        <f t="shared" si="285"/>
        <v>0</v>
      </c>
      <c r="M217" s="212" t="str">
        <f>IF(K217&gt;0,(K217+SUM(L$11:L217))/J$6-1,"N/A")</f>
        <v>N/A</v>
      </c>
      <c r="N217" s="344">
        <f>IF(VLOOKUP(N$4,Transactions!$C$5:$M$23,7,FALSE)&gt;I217,0,IF(IFERROR(VLOOKUP(N$4,Transactions!$C$39:$N$42,8,FALSE),0)&gt;I217,VLOOKUP(N$4,Transactions!$C$5:$M$23,5,FALSE),VLOOKUP(N$4,Transactions!$C$5:$M$23,5,FALSE)-IFERROR(VLOOKUP(N$4,Transactions!$C$39:$N$42,5,FALSE),0)))</f>
        <v>0</v>
      </c>
      <c r="P217" s="315">
        <f t="shared" si="290"/>
        <v>0</v>
      </c>
      <c r="Q217" s="88">
        <f>VLOOKUP(P217,'Price Data'!$B$4:$AD$1048576,MATCH(U$4,'Price Data'!$B$2:$AE$2,0),FALSE)</f>
        <v>0</v>
      </c>
      <c r="R217" s="5">
        <f t="shared" si="259"/>
        <v>0</v>
      </c>
      <c r="T217" s="212" t="str">
        <f>IF(R217&gt;0,(R217+SUM(S$11:S217))/Q$6-1,"N/A")</f>
        <v>N/A</v>
      </c>
      <c r="U217" s="344">
        <f>IF(VLOOKUP(U$4,Transactions!$C$5:$M$23,7,FALSE)&gt;P217,0,IF(IFERROR(VLOOKUP(U$4,Transactions!$C$39:$N$42,8,FALSE),0)&gt;P217,VLOOKUP(U$4,Transactions!$C$5:$M$23,5,FALSE),VLOOKUP(U$4,Transactions!$C$5:$M$23,5,FALSE)-IFERROR(VLOOKUP(U$4,Transactions!$C$39:$N$42,5,FALSE),0)))</f>
        <v>0</v>
      </c>
      <c r="W217" s="315">
        <f t="shared" si="291"/>
        <v>0</v>
      </c>
      <c r="X217" s="88">
        <f>VLOOKUP(W217,'Price Data'!$B$4:$AD$1048576,MATCH(AB$4,'Price Data'!$B$2:$AE$2,0),FALSE)</f>
        <v>0</v>
      </c>
      <c r="Y217" s="5">
        <f t="shared" si="260"/>
        <v>0</v>
      </c>
      <c r="Z217" s="79"/>
      <c r="AA217" s="212" t="str">
        <f>IF(Y217&gt;0,(Y217+SUM(Z$11:Z217))/X$6-1,"N/A")</f>
        <v>N/A</v>
      </c>
      <c r="AB217" s="344">
        <f>IF(VLOOKUP(AB$4,Transactions!$C$5:$M$23,7,FALSE)&gt;W217,0,IF(IFERROR(VLOOKUP(AB$4,Transactions!$C$39:$N$42,8,FALSE),0)&gt;W217,VLOOKUP(AB$4,Transactions!$C$5:$M$23,5,FALSE),VLOOKUP(AB$4,Transactions!$C$5:$M$23,5,FALSE)-IFERROR(VLOOKUP(AB$4,Transactions!$C$39:$N$42,5,FALSE),0)))</f>
        <v>0</v>
      </c>
      <c r="AD217" s="315">
        <f t="shared" si="292"/>
        <v>0</v>
      </c>
      <c r="AE217" s="88">
        <f>VLOOKUP(AD217,'Price Data'!$B$4:$AD$1048576,MATCH(AI$4,'Price Data'!$B$2:$AE$2,0),FALSE)</f>
        <v>0</v>
      </c>
      <c r="AF217" s="5">
        <f t="shared" si="261"/>
        <v>0</v>
      </c>
      <c r="AG217" s="79"/>
      <c r="AH217" s="212" t="str">
        <f>IF(AF217&gt;0,(AF217+SUM(AG$11:AG217))/AE$6-1,"N/A")</f>
        <v>N/A</v>
      </c>
      <c r="AI217" s="344">
        <f>IF(VLOOKUP(AI$4,Transactions!$C$5:$M$23,7,FALSE)&gt;AD217,0,IF(IFERROR(VLOOKUP(AI$4,Transactions!$C$39:$N$42,8,FALSE),0)&gt;AD217,VLOOKUP(AI$4,Transactions!$C$5:$M$23,5,FALSE),VLOOKUP(AI$4,Transactions!$C$5:$M$23,5,FALSE)-IFERROR(VLOOKUP(AI$4,Transactions!$C$39:$N$42,5,FALSE),0)))</f>
        <v>0</v>
      </c>
      <c r="AK217" s="315">
        <f t="shared" si="293"/>
        <v>0</v>
      </c>
      <c r="AL217" s="88">
        <f>VLOOKUP(AK217,'Price Data'!$B$4:$AD$1048576,MATCH(AP$4,'Price Data'!$B$2:$AE$2,0),FALSE)</f>
        <v>0</v>
      </c>
      <c r="AM217" s="5">
        <f t="shared" si="262"/>
        <v>0</v>
      </c>
      <c r="AN217" s="79"/>
      <c r="AO217" s="212" t="str">
        <f>IF(AM217&gt;0,(AM217+SUM(AN$11:AN217))/AL$6-1,"N/A")</f>
        <v>N/A</v>
      </c>
      <c r="AP217" s="344">
        <f>IF(VLOOKUP(AP$4,Transactions!$C$5:$M$23,7,FALSE)&gt;AK217,0,IF(IFERROR(VLOOKUP(AP$4,Transactions!$C$39:$N$42,8,FALSE),0)&gt;AK217,VLOOKUP(AP$4,Transactions!$C$5:$M$23,5,FALSE),VLOOKUP(AP$4,Transactions!$C$5:$M$23,5,FALSE)-IFERROR(VLOOKUP(AP$4,Transactions!$C$39:$N$42,5,FALSE),0)))</f>
        <v>0</v>
      </c>
      <c r="AR217" s="315">
        <f t="shared" si="294"/>
        <v>0</v>
      </c>
      <c r="AS217" s="88">
        <f>VLOOKUP(AR217,'Price Data'!$B$4:$AD$1048576,MATCH(AW$4,'Price Data'!$B$2:$AE$2,0),FALSE)</f>
        <v>0</v>
      </c>
      <c r="AT217" s="5">
        <f t="shared" si="263"/>
        <v>0</v>
      </c>
      <c r="AU217" s="79"/>
      <c r="AV217" s="212" t="str">
        <f>IF(AT217&gt;0,(AT217+SUM(AU$11:AU217))/AS$6-1,"N/A")</f>
        <v>N/A</v>
      </c>
      <c r="AW217" s="344">
        <f>IF(VLOOKUP(AW$4,Transactions!$C$5:$M$23,7,FALSE)&gt;AR217,0,IF(IFERROR(VLOOKUP(AW$4,Transactions!$C$39:$N$42,8,FALSE),0)&gt;AR217,VLOOKUP(AW$4,Transactions!$C$5:$M$23,5,FALSE),VLOOKUP(AW$4,Transactions!$C$5:$M$23,5,FALSE)-IFERROR(VLOOKUP(AW$4,Transactions!$C$39:$N$42,5,FALSE),0)))</f>
        <v>0</v>
      </c>
      <c r="AY217" s="315">
        <f t="shared" si="295"/>
        <v>0</v>
      </c>
      <c r="AZ217" s="88">
        <f>VLOOKUP(AY217,'Price Data'!$B$4:$AD$1048576,MATCH(BD$4,'Price Data'!$B$2:$AE$2,0),FALSE)</f>
        <v>0</v>
      </c>
      <c r="BA217" s="5">
        <f t="shared" si="264"/>
        <v>0</v>
      </c>
      <c r="BB217" s="79"/>
      <c r="BC217" s="212" t="str">
        <f>IF(BA217&gt;0,(BA217+SUM(BB$11:BB217))/AZ$6-1,"N/A")</f>
        <v>N/A</v>
      </c>
      <c r="BD217" s="344">
        <f>IF(VLOOKUP(BD$4,Transactions!$C$5:$M$23,7,FALSE)&gt;AY217,0,IF(IFERROR(VLOOKUP(BD$4,Transactions!$C$39:$N$42,8,FALSE),0)&gt;AY217,VLOOKUP(BD$4,Transactions!$C$5:$M$23,5,FALSE),VLOOKUP(BD$4,Transactions!$C$5:$M$23,5,FALSE)-IFERROR(VLOOKUP(BD$4,Transactions!$C$39:$N$42,5,FALSE),0)))</f>
        <v>0</v>
      </c>
      <c r="BF217" s="315">
        <f t="shared" si="296"/>
        <v>0</v>
      </c>
      <c r="BG217" s="88">
        <f>VLOOKUP(BF217,'Price Data'!$B$4:$AD$1048576,MATCH(BK$4,'Price Data'!$B$2:$AE$2,0),FALSE)</f>
        <v>0</v>
      </c>
      <c r="BH217" s="5">
        <f t="shared" si="265"/>
        <v>0</v>
      </c>
      <c r="BI217" s="79"/>
      <c r="BJ217" s="212" t="str">
        <f>IF(BH217&gt;0,(BH217+SUM(BI$11:BI217))/BG$6-1,"N/A")</f>
        <v>N/A</v>
      </c>
      <c r="BK217" s="344">
        <f>IF(VLOOKUP(BK$4,Transactions!$C$5:$M$23,7,FALSE)&gt;BF217,0,IF(IFERROR(VLOOKUP(BK$4,Transactions!$C$39:$N$42,8,FALSE),0)&gt;BF217,VLOOKUP(BK$4,Transactions!$C$5:$M$23,5,FALSE),VLOOKUP(BK$4,Transactions!$C$5:$M$23,5,FALSE)-IFERROR(VLOOKUP(BK$4,Transactions!$C$39:$N$42,5,FALSE),0)))</f>
        <v>0</v>
      </c>
      <c r="BM217" s="315">
        <f t="shared" si="297"/>
        <v>0</v>
      </c>
      <c r="BN217" s="88">
        <f>VLOOKUP(BM217,'Price Data'!$B$4:$AD$1048576,MATCH(BR$4,'Price Data'!$B$2:$AE$2,0),FALSE)</f>
        <v>0</v>
      </c>
      <c r="BO217" s="5">
        <f t="shared" si="266"/>
        <v>0</v>
      </c>
      <c r="BP217" s="79"/>
      <c r="BQ217" s="212" t="str">
        <f>IF(BO217&gt;0,(BO217+SUM(BP$11:BP217))/BN$6-1,"N/A")</f>
        <v>N/A</v>
      </c>
      <c r="BR217" s="344">
        <f>IF(VLOOKUP(BR$4,Transactions!$C$5:$M$23,7,FALSE)&gt;BM217,0,IF(IFERROR(VLOOKUP(BR$4,Transactions!$C$39:$N$42,8,FALSE),0)&gt;BM217,VLOOKUP(BR$4,Transactions!$C$5:$M$23,5,FALSE),VLOOKUP(BR$4,Transactions!$C$5:$M$23,5,FALSE)-IFERROR(VLOOKUP(BR$4,Transactions!$C$39:$N$42,5,FALSE),0)))</f>
        <v>0</v>
      </c>
      <c r="BT217" s="315">
        <f t="shared" si="298"/>
        <v>0</v>
      </c>
      <c r="BU217" s="88">
        <f>VLOOKUP(BT217,'Price Data'!$B$4:$AD$1048576,MATCH(BY$4,'Price Data'!$B$2:$AE$2,0),FALSE)</f>
        <v>0</v>
      </c>
      <c r="BV217" s="5">
        <f t="shared" si="267"/>
        <v>0</v>
      </c>
      <c r="BW217" s="79"/>
      <c r="BX217" s="212" t="str">
        <f>IF(BV217&gt;0,(BV217+SUM(BW$11:BW217))/BU$6-1,"N/A")</f>
        <v>N/A</v>
      </c>
      <c r="BY217" s="344">
        <f>IF(VLOOKUP(BY$4,Transactions!$C$5:$M$23,7,FALSE)&gt;BT217,0,IF(IFERROR(VLOOKUP(BY$4,Transactions!$C$39:$N$42,8,FALSE),0)&gt;BT217,VLOOKUP(BY$4,Transactions!$C$5:$M$23,5,FALSE),VLOOKUP(BY$4,Transactions!$C$5:$M$23,5,FALSE)-IFERROR(VLOOKUP(BY$4,Transactions!$C$39:$N$42,5,FALSE),0)))</f>
        <v>0</v>
      </c>
      <c r="CA217" s="315">
        <f t="shared" si="299"/>
        <v>0</v>
      </c>
      <c r="CB217" s="88">
        <f>VLOOKUP(CA217,'Price Data'!$B$4:$AD$1048576,MATCH(CF$4,'Price Data'!$B$2:$AE$2,0),FALSE)</f>
        <v>0</v>
      </c>
      <c r="CC217" s="5">
        <f t="shared" si="268"/>
        <v>0</v>
      </c>
      <c r="CD217" s="79"/>
      <c r="CE217" s="212" t="str">
        <f>IF(CC217&gt;0,(CC217+SUM(CD$11:CD217))/CB$6-1,"N/A")</f>
        <v>N/A</v>
      </c>
      <c r="CF217" s="344">
        <f>IF(VLOOKUP(CF$4,Transactions!$C$5:$M$23,7,FALSE)&gt;CA217,0,IF(IFERROR(VLOOKUP(CF$4,Transactions!$C$39:$N$42,8,FALSE),0)&gt;CA217,VLOOKUP(CF$4,Transactions!$C$5:$M$23,5,FALSE),VLOOKUP(CF$4,Transactions!$C$5:$M$23,5,FALSE)-IFERROR(VLOOKUP(CF$4,Transactions!$C$39:$N$42,5,FALSE),0)))</f>
        <v>0</v>
      </c>
      <c r="CH217" s="315">
        <f t="shared" si="300"/>
        <v>0</v>
      </c>
      <c r="CI217" s="88">
        <f>VLOOKUP(CH217,'Price Data'!$B$4:$AD$1048576,MATCH(CM$4,'Price Data'!$B$2:$AE$2,0),FALSE)</f>
        <v>0</v>
      </c>
      <c r="CJ217" s="5">
        <f t="shared" si="269"/>
        <v>0</v>
      </c>
      <c r="CK217" s="79"/>
      <c r="CL217" s="212" t="str">
        <f>IF(CJ217&gt;0,(CJ217+SUM(CK$11:CK217))/CI$6-1,"N/A")</f>
        <v>N/A</v>
      </c>
      <c r="CM217" s="344">
        <f>IF(VLOOKUP(CM$4,Transactions!$C$5:$M$23,7,FALSE)&gt;CH217,0,IF(IFERROR(VLOOKUP(CM$4,Transactions!$C$39:$N$42,8,FALSE),0)&gt;CH217,VLOOKUP(CM$4,Transactions!$C$5:$M$23,5,FALSE),VLOOKUP(CM$4,Transactions!$C$5:$M$23,5,FALSE)-IFERROR(VLOOKUP(CM$4,Transactions!$C$39:$N$42,5,FALSE),0)))</f>
        <v>0</v>
      </c>
      <c r="CO217" s="315">
        <f t="shared" si="301"/>
        <v>0</v>
      </c>
      <c r="CP217" s="88">
        <f>VLOOKUP(CO217,'Price Data'!$B$4:$AD$1048576,MATCH(CT$4,'Price Data'!$B$2:$AE$2,0),FALSE)</f>
        <v>0</v>
      </c>
      <c r="CQ217" s="5">
        <f t="shared" si="270"/>
        <v>0</v>
      </c>
      <c r="CR217" s="79"/>
      <c r="CS217" s="212" t="str">
        <f>IF(CQ217&gt;0,(CQ217+SUM(CR$11:CR217))/CP$6-1,"N/A")</f>
        <v>N/A</v>
      </c>
      <c r="CT217" s="344">
        <f>IF(VLOOKUP(CT$4,Transactions!$C$5:$M$23,7,FALSE)&gt;CO217,0,IF(IFERROR(VLOOKUP(CT$4,Transactions!$C$39:$N$42,8,FALSE),0)&gt;CO217,VLOOKUP(CT$4,Transactions!$C$5:$M$23,5,FALSE),VLOOKUP(CT$4,Transactions!$C$5:$M$23,5,FALSE)-IFERROR(VLOOKUP(CT$4,Transactions!$C$39:$N$42,5,FALSE),0)))</f>
        <v>0</v>
      </c>
      <c r="CV217" s="315">
        <f t="shared" si="302"/>
        <v>0</v>
      </c>
      <c r="CW217" s="88">
        <f>VLOOKUP(CV217,'Price Data'!$B$4:$AD$1048576,MATCH(DA$4,'Price Data'!$B$2:$AE$2,0),FALSE)</f>
        <v>0</v>
      </c>
      <c r="CX217" s="5">
        <f t="shared" si="271"/>
        <v>0</v>
      </c>
      <c r="CY217" s="79"/>
      <c r="CZ217" s="212" t="str">
        <f>IF(CX217&gt;0,(CX217+SUM(CY$11:CY217))/CW$6-1,"N/A")</f>
        <v>N/A</v>
      </c>
      <c r="DA217" s="344">
        <f>IF(VLOOKUP(DA$4,Transactions!$C$5:$M$23,7,FALSE)&gt;CV217,0,IF(IFERROR(VLOOKUP(DA$4,Transactions!$C$39:$N$42,8,FALSE),0)&gt;CV217,VLOOKUP(DA$4,Transactions!$C$5:$M$23,5,FALSE),VLOOKUP(DA$4,Transactions!$C$5:$M$23,5,FALSE)-IFERROR(VLOOKUP(DA$4,Transactions!$C$39:$N$42,5,FALSE),0)))</f>
        <v>0</v>
      </c>
      <c r="DC217" s="315">
        <f t="shared" si="303"/>
        <v>0</v>
      </c>
      <c r="DD217" s="88">
        <f>VLOOKUP(DC217,'Price Data'!$B$4:$AD$1048576,MATCH(DH$4,'Price Data'!$B$2:$AE$2,0),FALSE)</f>
        <v>0</v>
      </c>
      <c r="DE217" s="5">
        <f t="shared" si="272"/>
        <v>0</v>
      </c>
      <c r="DF217" s="79"/>
      <c r="DG217" s="212" t="str">
        <f>IF(DE217&gt;0,(DE217+SUM(DF$11:DF217))/DD$6-1,"N/A")</f>
        <v>N/A</v>
      </c>
      <c r="DH217" s="344">
        <f>IF(VLOOKUP(DH$4,Transactions!$C$5:$M$23,7,FALSE)&gt;DC217,0,IF(IFERROR(VLOOKUP(DH$4,Transactions!$C$39:$N$42,8,FALSE),0)&gt;DC217,VLOOKUP(DH$4,Transactions!$C$5:$M$23,5,FALSE),VLOOKUP(DH$4,Transactions!$C$5:$M$23,5,FALSE)-IFERROR(VLOOKUP(DH$4,Transactions!$C$39:$N$42,5,FALSE),0)))</f>
        <v>0</v>
      </c>
      <c r="DJ217" s="315">
        <f t="shared" si="304"/>
        <v>0</v>
      </c>
      <c r="DK217" s="88">
        <f>VLOOKUP(DJ217,'Price Data'!$B$4:$AD$1048576,MATCH(DO$4,'Price Data'!$B$2:$AE$2,0),FALSE)</f>
        <v>0</v>
      </c>
      <c r="DL217" s="5">
        <f t="shared" si="273"/>
        <v>0</v>
      </c>
      <c r="DN217" s="212" t="str">
        <f>IF(DL217&gt;0,(DL217+SUM(DM$11:DM217))/DK$6-1,"N/A")</f>
        <v>N/A</v>
      </c>
      <c r="DO217" s="344">
        <f>IF(VLOOKUP(DO$4,Transactions!$C$5:$M$23,7,FALSE)&gt;DJ217,0,IF(IFERROR(VLOOKUP(DO$4,Transactions!$C$39:$N$42,8,FALSE),0)&gt;DJ217,VLOOKUP(DO$4,Transactions!$C$5:$M$23,5,FALSE),VLOOKUP(DO$4,Transactions!$C$5:$M$23,5,FALSE)-IFERROR(VLOOKUP(DO$4,Transactions!$C$39:$N$42,5,FALSE),0)))</f>
        <v>0</v>
      </c>
      <c r="DQ217" s="315">
        <f t="shared" si="305"/>
        <v>0</v>
      </c>
      <c r="DR217" s="88">
        <f>VLOOKUP(DQ217,'Price Data'!$B$4:$AD$1048576,MATCH(DV$4,'Price Data'!$B$2:$AE$2,0),FALSE)</f>
        <v>0</v>
      </c>
      <c r="DS217" s="5">
        <f t="shared" si="274"/>
        <v>0</v>
      </c>
      <c r="DT217" s="79"/>
      <c r="DU217" s="212" t="str">
        <f>IF(DS217&gt;0,(DS217+SUM(DT$11:DT217))/DR$6-1,"N/A")</f>
        <v>N/A</v>
      </c>
      <c r="DV217" s="344">
        <f>IF(VLOOKUP(DV$4,Transactions!$C$5:$M$23,7,FALSE)&gt;DQ217,0,IF(IFERROR(VLOOKUP(DV$4,Transactions!$C$39:$N$42,8,FALSE),0)&gt;DQ217,VLOOKUP(DV$4,Transactions!$C$5:$M$23,5,FALSE),VLOOKUP(DV$4,Transactions!$C$5:$M$23,5,FALSE)-IFERROR(VLOOKUP(DV$4,Transactions!$C$39:$N$42,5,FALSE),0)))</f>
        <v>0</v>
      </c>
      <c r="DX217" s="315">
        <f t="shared" si="306"/>
        <v>0</v>
      </c>
      <c r="DY217" s="88">
        <f>VLOOKUP(DX217,'Price Data'!$B$4:$AD$1048576,MATCH(EC$4,'Price Data'!$B$2:$AE$2,0),FALSE)</f>
        <v>0</v>
      </c>
      <c r="DZ217" s="5">
        <f t="shared" si="275"/>
        <v>0</v>
      </c>
      <c r="EA217" s="79"/>
      <c r="EB217" s="212" t="str">
        <f>IF(DZ217&gt;0,(DZ217+SUM(EA$11:EA217))/DY$6-1,"N/A")</f>
        <v>N/A</v>
      </c>
      <c r="EC217" s="344">
        <f>IF(VLOOKUP(EC$4,Transactions!$C$5:$M$23,7,FALSE)&gt;DX217,0,IF(IFERROR(VLOOKUP(EC$4,Transactions!$C$39:$N$42,8,FALSE),0)&gt;DX217,VLOOKUP(EC$4,Transactions!$C$5:$M$23,5,FALSE),VLOOKUP(EC$4,Transactions!$C$5:$M$23,5,FALSE)-IFERROR(VLOOKUP(EC$4,Transactions!$C$39:$N$42,5,FALSE),0)))</f>
        <v>0</v>
      </c>
      <c r="EF217" s="315">
        <f t="shared" si="307"/>
        <v>0</v>
      </c>
      <c r="EG217" s="88">
        <f>VLOOKUP(EF217,'Price Data'!$B$4:$AD$1048576,MATCH(EK$4,'Price Data'!$B$2:$AE$2,0),FALSE)</f>
        <v>0</v>
      </c>
      <c r="EH217" s="5">
        <f t="shared" si="276"/>
        <v>0</v>
      </c>
      <c r="EI217" s="79"/>
      <c r="EJ217" s="212" t="str">
        <f>IF(EH217&gt;0,(EH217+SUM(EI$11:EI217))/EG$6-1,"N/A")</f>
        <v>N/A</v>
      </c>
      <c r="EK217" s="344">
        <f>IF(VLOOKUP(EK$4,Transactions!$C$26:$M$34,7,FALSE)&gt;EF217,0,IF(IFERROR(VLOOKUP(EK$4,Transactions!$C$45:$N254,8,FALSE),0)&gt;EF217,VLOOKUP(EK$4,Transactions!$C$26:$M$34,5,FALSE),VLOOKUP(EK$4,Transactions!$C$26:$M$34,5,FALSE)-IFERROR(VLOOKUP(EK$4,Transactions!$C$45:$N$47,5,FALSE),0)))</f>
        <v>0</v>
      </c>
      <c r="EM217" s="315">
        <f t="shared" si="308"/>
        <v>0</v>
      </c>
      <c r="EN217" s="88">
        <f>VLOOKUP(EM217,'Price Data'!$B$4:$AD$1048576,MATCH(ER$4,'Price Data'!$B$2:$AE$2,0),FALSE)</f>
        <v>0</v>
      </c>
      <c r="EO217" s="5">
        <f t="shared" si="277"/>
        <v>0</v>
      </c>
      <c r="EP217" s="79"/>
      <c r="EQ217" s="212" t="str">
        <f>IF(EO217&gt;0,(EO217+SUM(EP$11:EP217))/EN$6-1,"N/A")</f>
        <v>N/A</v>
      </c>
      <c r="ER217" s="344">
        <f>IF(VLOOKUP(ER$4,Transactions!$C$26:$M$34,7,FALSE)&gt;EM217,0,IF(IFERROR(VLOOKUP(ER$4,Transactions!$C$45:$N254,8,FALSE),0)&gt;EM217,VLOOKUP(ER$4,Transactions!$C$26:$M$34,5,FALSE),VLOOKUP(ER$4,Transactions!$C$26:$M$34,5,FALSE)-IFERROR(VLOOKUP(ER$4,Transactions!$C$45:$N$47,5,FALSE),0)))</f>
        <v>0</v>
      </c>
      <c r="ET217" s="315">
        <f t="shared" si="309"/>
        <v>0</v>
      </c>
      <c r="EU217" s="88">
        <f>VLOOKUP(ET217,'Price Data'!$B$4:$AD$1048576,MATCH(EY$4,'Price Data'!$B$2:$AE$2,0),FALSE)</f>
        <v>0</v>
      </c>
      <c r="EV217" s="5">
        <f t="shared" si="278"/>
        <v>0</v>
      </c>
      <c r="EW217" s="79"/>
      <c r="EX217" s="212" t="str">
        <f>IF(EV217&gt;0,(EV217+SUM(EW$11:EW217))/EU$6-1,"N/A")</f>
        <v>N/A</v>
      </c>
      <c r="EY217" s="344">
        <f>IF(VLOOKUP(EY$4,Transactions!$C$26:$M$34,7,FALSE)&gt;ET217,0,IF(IFERROR(VLOOKUP(EY$4,Transactions!$C$45:$N254,8,FALSE),0)&gt;ET217,VLOOKUP(EY$4,Transactions!$C$26:$M$34,5,FALSE),VLOOKUP(EY$4,Transactions!$C$26:$M$34,5,FALSE)-IFERROR(VLOOKUP(EY$4,Transactions!$C$45:$N$47,5,FALSE),0)))</f>
        <v>0</v>
      </c>
      <c r="FA217" s="315">
        <f t="shared" si="310"/>
        <v>0</v>
      </c>
      <c r="FB217" s="88">
        <f>VLOOKUP(FA217,'Price Data'!$B$4:$AD$1048576,MATCH(FF$4,'Price Data'!$B$2:$AE$2,0),FALSE)</f>
        <v>0</v>
      </c>
      <c r="FC217" s="5">
        <f t="shared" si="279"/>
        <v>0</v>
      </c>
      <c r="FD217" s="79"/>
      <c r="FE217" s="212" t="str">
        <f>IF(FC217&gt;0,(FC217+SUM(FD$11:FD217))/FB$6-1,"N/A")</f>
        <v>N/A</v>
      </c>
      <c r="FF217" s="344">
        <f>IF(VLOOKUP(FF$4,Transactions!$C$26:$M$34,7,FALSE)&gt;FA217,0,IF(IFERROR(VLOOKUP(FF$4,Transactions!$C$45:$N254,8,FALSE),0)&gt;FA217,VLOOKUP(FF$4,Transactions!$C$26:$M$34,5,FALSE),VLOOKUP(FF$4,Transactions!$C$26:$M$34,5,FALSE)-IFERROR(VLOOKUP(FF$4,Transactions!$C$45:$N$47,5,FALSE),0)))</f>
        <v>0</v>
      </c>
      <c r="FH217" s="315">
        <f t="shared" si="311"/>
        <v>0</v>
      </c>
      <c r="FI217" s="88">
        <f>VLOOKUP(FH217,'Price Data'!$B$4:$AD$1048576,MATCH(FM$4,'Price Data'!$B$2:$AE$2,0),FALSE)</f>
        <v>0</v>
      </c>
      <c r="FJ217" s="5">
        <f t="shared" si="280"/>
        <v>0</v>
      </c>
      <c r="FK217" s="79"/>
      <c r="FL217" s="212" t="str">
        <f>IF(FJ217&gt;0,(FJ217+SUM(FK$11:FK217))/FI$6-1,"N/A")</f>
        <v>N/A</v>
      </c>
      <c r="FM217" s="344">
        <f>IF(VLOOKUP(FM$4,Transactions!$C$26:$M$34,7,FALSE)&gt;FH217,0,IF(IFERROR(VLOOKUP(FM$4,Transactions!$C$45:$N254,8,FALSE),0)&gt;FH217,VLOOKUP(FM$4,Transactions!$C$26:$M$34,5,FALSE),VLOOKUP(FM$4,Transactions!$C$26:$M$34,5,FALSE)-IFERROR(VLOOKUP(FM$4,Transactions!$C$45:$N$47,5,FALSE),0)))</f>
        <v>0</v>
      </c>
      <c r="FO217" s="315">
        <f t="shared" si="312"/>
        <v>0</v>
      </c>
      <c r="FP217" s="88">
        <f>VLOOKUP(FO217,'Price Data'!$B$4:$AD$1048576,MATCH(FT$4,'Price Data'!$B$2:$AE$2,0),FALSE)</f>
        <v>0</v>
      </c>
      <c r="FQ217" s="5">
        <f t="shared" si="281"/>
        <v>0</v>
      </c>
      <c r="FR217" s="79"/>
      <c r="FS217" s="212" t="str">
        <f>IF(FQ217&gt;0,(FQ217+SUM(FR$11:FR217))/FP$6-1,"N/A")</f>
        <v>N/A</v>
      </c>
      <c r="FT217" s="344">
        <f>IF(VLOOKUP(FT$4,Transactions!$C$26:$M$34,7,FALSE)&gt;FO217,0,IF(IFERROR(VLOOKUP(FT$4,Transactions!$C$45:$N254,8,FALSE),0)&gt;FO217,VLOOKUP(FT$4,Transactions!$C$26:$M$34,5,FALSE),VLOOKUP(FT$4,Transactions!$C$26:$M$34,5,FALSE)-IFERROR(VLOOKUP(FT$4,Transactions!$C$45:$N$47,5,FALSE),0)))</f>
        <v>0</v>
      </c>
      <c r="FV217" s="315">
        <f t="shared" si="313"/>
        <v>0</v>
      </c>
      <c r="FW217" s="88">
        <f>VLOOKUP(FV217,'Price Data'!$B$4:$AD$1048576,MATCH(GA$4,'Price Data'!$B$2:$AE$2,0),FALSE)</f>
        <v>0</v>
      </c>
      <c r="FX217" s="5">
        <f t="shared" si="282"/>
        <v>0</v>
      </c>
      <c r="FY217" s="79"/>
      <c r="FZ217" s="212" t="str">
        <f>IF(FX217&gt;0,(FX217+SUM(FY$11:FY217))/FW$6-1,"N/A")</f>
        <v>N/A</v>
      </c>
      <c r="GA217" s="344">
        <f>IF(VLOOKUP(GA$4,Transactions!$C$26:$M$34,7,FALSE)&gt;FV217,0,IF(IFERROR(VLOOKUP(GA$4,Transactions!$C$45:$N254,8,FALSE),0)&gt;FV217,VLOOKUP(GA$4,Transactions!$C$26:$M$34,5,FALSE),VLOOKUP(GA$4,Transactions!$C$26:$M$34,5,FALSE)-IFERROR(VLOOKUP(GA$4,Transactions!$C$45:$N$47,5,FALSE),0)))</f>
        <v>0</v>
      </c>
      <c r="GD217" s="315">
        <f t="shared" si="314"/>
        <v>0</v>
      </c>
      <c r="GE217" s="88">
        <f>VLOOKUP(GD217,'Price Data'!$B$4:$AD$1048576,MATCH(GI$4,'Price Data'!$B$2:$AE$2,0),FALSE)</f>
        <v>0</v>
      </c>
      <c r="GF217" s="5">
        <f t="shared" si="283"/>
        <v>0</v>
      </c>
      <c r="GH217" s="212" t="str">
        <f>IF(GF217&gt;0,(GF217+SUM(GG$11:GG217))/GE$6-1,"N/A")</f>
        <v>N/A</v>
      </c>
      <c r="GI217" s="374">
        <v>0.5</v>
      </c>
      <c r="GK217" s="315">
        <f t="shared" si="315"/>
        <v>0</v>
      </c>
      <c r="GL217" s="88">
        <f>VLOOKUP(GK217,'Price Data'!$B$4:$AD$1048576,MATCH(GP$4,'Price Data'!$B$2:$AE$2,0),FALSE)</f>
        <v>0</v>
      </c>
      <c r="GM217" s="5">
        <f t="shared" si="286"/>
        <v>0</v>
      </c>
      <c r="GN217" s="79"/>
      <c r="GO217" s="212" t="str">
        <f>IF(GM217&gt;0,(GM217+SUM(GN$11:GN217))/GL$6-1,"N/A")</f>
        <v>N/A</v>
      </c>
      <c r="GP217" s="374">
        <v>0.2</v>
      </c>
      <c r="GR217" s="315">
        <f t="shared" si="316"/>
        <v>0</v>
      </c>
      <c r="GS217" s="88">
        <f>VLOOKUP(GR217,'Price Data'!$B$4:$AD$1048576,MATCH(GW$4,'Price Data'!$B$2:$AE$2,0),FALSE)</f>
        <v>0</v>
      </c>
      <c r="GT217" s="5">
        <f t="shared" si="284"/>
        <v>0</v>
      </c>
      <c r="GV217" s="212" t="str">
        <f>IF(GT217&gt;0,(GT217+SUM(GU$11:GU217))/GS$6-1,"N/A")</f>
        <v>N/A</v>
      </c>
      <c r="GW217" s="374">
        <v>0.3</v>
      </c>
    </row>
    <row r="218" spans="1:205" x14ac:dyDescent="0.25">
      <c r="A218">
        <v>208</v>
      </c>
      <c r="B218" s="315">
        <f>'Price Data'!B212</f>
        <v>0</v>
      </c>
      <c r="C218" s="200">
        <f t="shared" si="317"/>
        <v>0</v>
      </c>
      <c r="D218" s="200">
        <f t="shared" si="287"/>
        <v>0</v>
      </c>
      <c r="E218" s="200">
        <f t="shared" si="258"/>
        <v>0</v>
      </c>
      <c r="F218" s="200">
        <f t="shared" si="288"/>
        <v>0</v>
      </c>
      <c r="I218" s="315">
        <f t="shared" si="289"/>
        <v>0</v>
      </c>
      <c r="J218" s="88">
        <f>VLOOKUP(I218,'Price Data'!$B$4:$AD$1048576,MATCH(N$4,'Price Data'!$B$2:$AE$2,0),FALSE)</f>
        <v>0</v>
      </c>
      <c r="K218" s="5">
        <f t="shared" si="285"/>
        <v>0</v>
      </c>
      <c r="M218" s="212" t="str">
        <f>IF(K218&gt;0,(K218+SUM(L$11:L218))/J$6-1,"N/A")</f>
        <v>N/A</v>
      </c>
      <c r="N218" s="344">
        <f>IF(VLOOKUP(N$4,Transactions!$C$5:$M$23,7,FALSE)&gt;I218,0,IF(IFERROR(VLOOKUP(N$4,Transactions!$C$39:$N$42,8,FALSE),0)&gt;I218,VLOOKUP(N$4,Transactions!$C$5:$M$23,5,FALSE),VLOOKUP(N$4,Transactions!$C$5:$M$23,5,FALSE)-IFERROR(VLOOKUP(N$4,Transactions!$C$39:$N$42,5,FALSE),0)))</f>
        <v>0</v>
      </c>
      <c r="P218" s="315">
        <f t="shared" si="290"/>
        <v>0</v>
      </c>
      <c r="Q218" s="88">
        <f>VLOOKUP(P218,'Price Data'!$B$4:$AD$1048576,MATCH(U$4,'Price Data'!$B$2:$AE$2,0),FALSE)</f>
        <v>0</v>
      </c>
      <c r="R218" s="5">
        <f t="shared" si="259"/>
        <v>0</v>
      </c>
      <c r="T218" s="212" t="str">
        <f>IF(R218&gt;0,(R218+SUM(S$11:S218))/Q$6-1,"N/A")</f>
        <v>N/A</v>
      </c>
      <c r="U218" s="344">
        <f>IF(VLOOKUP(U$4,Transactions!$C$5:$M$23,7,FALSE)&gt;P218,0,IF(IFERROR(VLOOKUP(U$4,Transactions!$C$39:$N$42,8,FALSE),0)&gt;P218,VLOOKUP(U$4,Transactions!$C$5:$M$23,5,FALSE),VLOOKUP(U$4,Transactions!$C$5:$M$23,5,FALSE)-IFERROR(VLOOKUP(U$4,Transactions!$C$39:$N$42,5,FALSE),0)))</f>
        <v>0</v>
      </c>
      <c r="W218" s="315">
        <f t="shared" si="291"/>
        <v>0</v>
      </c>
      <c r="X218" s="88">
        <f>VLOOKUP(W218,'Price Data'!$B$4:$AD$1048576,MATCH(AB$4,'Price Data'!$B$2:$AE$2,0),FALSE)</f>
        <v>0</v>
      </c>
      <c r="Y218" s="5">
        <f t="shared" si="260"/>
        <v>0</v>
      </c>
      <c r="Z218" s="79"/>
      <c r="AA218" s="212" t="str">
        <f>IF(Y218&gt;0,(Y218+SUM(Z$11:Z218))/X$6-1,"N/A")</f>
        <v>N/A</v>
      </c>
      <c r="AB218" s="344">
        <f>IF(VLOOKUP(AB$4,Transactions!$C$5:$M$23,7,FALSE)&gt;W218,0,IF(IFERROR(VLOOKUP(AB$4,Transactions!$C$39:$N$42,8,FALSE),0)&gt;W218,VLOOKUP(AB$4,Transactions!$C$5:$M$23,5,FALSE),VLOOKUP(AB$4,Transactions!$C$5:$M$23,5,FALSE)-IFERROR(VLOOKUP(AB$4,Transactions!$C$39:$N$42,5,FALSE),0)))</f>
        <v>0</v>
      </c>
      <c r="AD218" s="315">
        <f t="shared" si="292"/>
        <v>0</v>
      </c>
      <c r="AE218" s="88">
        <f>VLOOKUP(AD218,'Price Data'!$B$4:$AD$1048576,MATCH(AI$4,'Price Data'!$B$2:$AE$2,0),FALSE)</f>
        <v>0</v>
      </c>
      <c r="AF218" s="5">
        <f t="shared" si="261"/>
        <v>0</v>
      </c>
      <c r="AG218" s="79"/>
      <c r="AH218" s="212" t="str">
        <f>IF(AF218&gt;0,(AF218+SUM(AG$11:AG218))/AE$6-1,"N/A")</f>
        <v>N/A</v>
      </c>
      <c r="AI218" s="344">
        <f>IF(VLOOKUP(AI$4,Transactions!$C$5:$M$23,7,FALSE)&gt;AD218,0,IF(IFERROR(VLOOKUP(AI$4,Transactions!$C$39:$N$42,8,FALSE),0)&gt;AD218,VLOOKUP(AI$4,Transactions!$C$5:$M$23,5,FALSE),VLOOKUP(AI$4,Transactions!$C$5:$M$23,5,FALSE)-IFERROR(VLOOKUP(AI$4,Transactions!$C$39:$N$42,5,FALSE),0)))</f>
        <v>0</v>
      </c>
      <c r="AK218" s="315">
        <f t="shared" si="293"/>
        <v>0</v>
      </c>
      <c r="AL218" s="88">
        <f>VLOOKUP(AK218,'Price Data'!$B$4:$AD$1048576,MATCH(AP$4,'Price Data'!$B$2:$AE$2,0),FALSE)</f>
        <v>0</v>
      </c>
      <c r="AM218" s="5">
        <f t="shared" si="262"/>
        <v>0</v>
      </c>
      <c r="AN218" s="79"/>
      <c r="AO218" s="212" t="str">
        <f>IF(AM218&gt;0,(AM218+SUM(AN$11:AN218))/AL$6-1,"N/A")</f>
        <v>N/A</v>
      </c>
      <c r="AP218" s="344">
        <f>IF(VLOOKUP(AP$4,Transactions!$C$5:$M$23,7,FALSE)&gt;AK218,0,IF(IFERROR(VLOOKUP(AP$4,Transactions!$C$39:$N$42,8,FALSE),0)&gt;AK218,VLOOKUP(AP$4,Transactions!$C$5:$M$23,5,FALSE),VLOOKUP(AP$4,Transactions!$C$5:$M$23,5,FALSE)-IFERROR(VLOOKUP(AP$4,Transactions!$C$39:$N$42,5,FALSE),0)))</f>
        <v>0</v>
      </c>
      <c r="AR218" s="315">
        <f t="shared" si="294"/>
        <v>0</v>
      </c>
      <c r="AS218" s="88">
        <f>VLOOKUP(AR218,'Price Data'!$B$4:$AD$1048576,MATCH(AW$4,'Price Data'!$B$2:$AE$2,0),FALSE)</f>
        <v>0</v>
      </c>
      <c r="AT218" s="5">
        <f t="shared" si="263"/>
        <v>0</v>
      </c>
      <c r="AU218" s="79"/>
      <c r="AV218" s="212" t="str">
        <f>IF(AT218&gt;0,(AT218+SUM(AU$11:AU218))/AS$6-1,"N/A")</f>
        <v>N/A</v>
      </c>
      <c r="AW218" s="344">
        <f>IF(VLOOKUP(AW$4,Transactions!$C$5:$M$23,7,FALSE)&gt;AR218,0,IF(IFERROR(VLOOKUP(AW$4,Transactions!$C$39:$N$42,8,FALSE),0)&gt;AR218,VLOOKUP(AW$4,Transactions!$C$5:$M$23,5,FALSE),VLOOKUP(AW$4,Transactions!$C$5:$M$23,5,FALSE)-IFERROR(VLOOKUP(AW$4,Transactions!$C$39:$N$42,5,FALSE),0)))</f>
        <v>0</v>
      </c>
      <c r="AY218" s="315">
        <f t="shared" si="295"/>
        <v>0</v>
      </c>
      <c r="AZ218" s="88">
        <f>VLOOKUP(AY218,'Price Data'!$B$4:$AD$1048576,MATCH(BD$4,'Price Data'!$B$2:$AE$2,0),FALSE)</f>
        <v>0</v>
      </c>
      <c r="BA218" s="5">
        <f t="shared" si="264"/>
        <v>0</v>
      </c>
      <c r="BB218" s="79"/>
      <c r="BC218" s="212" t="str">
        <f>IF(BA218&gt;0,(BA218+SUM(BB$11:BB218))/AZ$6-1,"N/A")</f>
        <v>N/A</v>
      </c>
      <c r="BD218" s="344">
        <f>IF(VLOOKUP(BD$4,Transactions!$C$5:$M$23,7,FALSE)&gt;AY218,0,IF(IFERROR(VLOOKUP(BD$4,Transactions!$C$39:$N$42,8,FALSE),0)&gt;AY218,VLOOKUP(BD$4,Transactions!$C$5:$M$23,5,FALSE),VLOOKUP(BD$4,Transactions!$C$5:$M$23,5,FALSE)-IFERROR(VLOOKUP(BD$4,Transactions!$C$39:$N$42,5,FALSE),0)))</f>
        <v>0</v>
      </c>
      <c r="BF218" s="315">
        <f t="shared" si="296"/>
        <v>0</v>
      </c>
      <c r="BG218" s="88">
        <f>VLOOKUP(BF218,'Price Data'!$B$4:$AD$1048576,MATCH(BK$4,'Price Data'!$B$2:$AE$2,0),FALSE)</f>
        <v>0</v>
      </c>
      <c r="BH218" s="5">
        <f t="shared" si="265"/>
        <v>0</v>
      </c>
      <c r="BI218" s="79"/>
      <c r="BJ218" s="212" t="str">
        <f>IF(BH218&gt;0,(BH218+SUM(BI$11:BI218))/BG$6-1,"N/A")</f>
        <v>N/A</v>
      </c>
      <c r="BK218" s="344">
        <f>IF(VLOOKUP(BK$4,Transactions!$C$5:$M$23,7,FALSE)&gt;BF218,0,IF(IFERROR(VLOOKUP(BK$4,Transactions!$C$39:$N$42,8,FALSE),0)&gt;BF218,VLOOKUP(BK$4,Transactions!$C$5:$M$23,5,FALSE),VLOOKUP(BK$4,Transactions!$C$5:$M$23,5,FALSE)-IFERROR(VLOOKUP(BK$4,Transactions!$C$39:$N$42,5,FALSE),0)))</f>
        <v>0</v>
      </c>
      <c r="BM218" s="315">
        <f t="shared" si="297"/>
        <v>0</v>
      </c>
      <c r="BN218" s="88">
        <f>VLOOKUP(BM218,'Price Data'!$B$4:$AD$1048576,MATCH(BR$4,'Price Data'!$B$2:$AE$2,0),FALSE)</f>
        <v>0</v>
      </c>
      <c r="BO218" s="5">
        <f t="shared" si="266"/>
        <v>0</v>
      </c>
      <c r="BP218" s="79"/>
      <c r="BQ218" s="212" t="str">
        <f>IF(BO218&gt;0,(BO218+SUM(BP$11:BP218))/BN$6-1,"N/A")</f>
        <v>N/A</v>
      </c>
      <c r="BR218" s="344">
        <f>IF(VLOOKUP(BR$4,Transactions!$C$5:$M$23,7,FALSE)&gt;BM218,0,IF(IFERROR(VLOOKUP(BR$4,Transactions!$C$39:$N$42,8,FALSE),0)&gt;BM218,VLOOKUP(BR$4,Transactions!$C$5:$M$23,5,FALSE),VLOOKUP(BR$4,Transactions!$C$5:$M$23,5,FALSE)-IFERROR(VLOOKUP(BR$4,Transactions!$C$39:$N$42,5,FALSE),0)))</f>
        <v>0</v>
      </c>
      <c r="BT218" s="315">
        <f t="shared" si="298"/>
        <v>0</v>
      </c>
      <c r="BU218" s="88">
        <f>VLOOKUP(BT218,'Price Data'!$B$4:$AD$1048576,MATCH(BY$4,'Price Data'!$B$2:$AE$2,0),FALSE)</f>
        <v>0</v>
      </c>
      <c r="BV218" s="5">
        <f t="shared" si="267"/>
        <v>0</v>
      </c>
      <c r="BW218" s="79"/>
      <c r="BX218" s="212" t="str">
        <f>IF(BV218&gt;0,(BV218+SUM(BW$11:BW218))/BU$6-1,"N/A")</f>
        <v>N/A</v>
      </c>
      <c r="BY218" s="344">
        <f>IF(VLOOKUP(BY$4,Transactions!$C$5:$M$23,7,FALSE)&gt;BT218,0,IF(IFERROR(VLOOKUP(BY$4,Transactions!$C$39:$N$42,8,FALSE),0)&gt;BT218,VLOOKUP(BY$4,Transactions!$C$5:$M$23,5,FALSE),VLOOKUP(BY$4,Transactions!$C$5:$M$23,5,FALSE)-IFERROR(VLOOKUP(BY$4,Transactions!$C$39:$N$42,5,FALSE),0)))</f>
        <v>0</v>
      </c>
      <c r="CA218" s="315">
        <f t="shared" si="299"/>
        <v>0</v>
      </c>
      <c r="CB218" s="88">
        <f>VLOOKUP(CA218,'Price Data'!$B$4:$AD$1048576,MATCH(CF$4,'Price Data'!$B$2:$AE$2,0),FALSE)</f>
        <v>0</v>
      </c>
      <c r="CC218" s="5">
        <f t="shared" si="268"/>
        <v>0</v>
      </c>
      <c r="CD218" s="79"/>
      <c r="CE218" s="212" t="str">
        <f>IF(CC218&gt;0,(CC218+SUM(CD$11:CD218))/CB$6-1,"N/A")</f>
        <v>N/A</v>
      </c>
      <c r="CF218" s="344">
        <f>IF(VLOOKUP(CF$4,Transactions!$C$5:$M$23,7,FALSE)&gt;CA218,0,IF(IFERROR(VLOOKUP(CF$4,Transactions!$C$39:$N$42,8,FALSE),0)&gt;CA218,VLOOKUP(CF$4,Transactions!$C$5:$M$23,5,FALSE),VLOOKUP(CF$4,Transactions!$C$5:$M$23,5,FALSE)-IFERROR(VLOOKUP(CF$4,Transactions!$C$39:$N$42,5,FALSE),0)))</f>
        <v>0</v>
      </c>
      <c r="CH218" s="315">
        <f t="shared" si="300"/>
        <v>0</v>
      </c>
      <c r="CI218" s="88">
        <f>VLOOKUP(CH218,'Price Data'!$B$4:$AD$1048576,MATCH(CM$4,'Price Data'!$B$2:$AE$2,0),FALSE)</f>
        <v>0</v>
      </c>
      <c r="CJ218" s="5">
        <f t="shared" si="269"/>
        <v>0</v>
      </c>
      <c r="CK218" s="79"/>
      <c r="CL218" s="212" t="str">
        <f>IF(CJ218&gt;0,(CJ218+SUM(CK$11:CK218))/CI$6-1,"N/A")</f>
        <v>N/A</v>
      </c>
      <c r="CM218" s="344">
        <f>IF(VLOOKUP(CM$4,Transactions!$C$5:$M$23,7,FALSE)&gt;CH218,0,IF(IFERROR(VLOOKUP(CM$4,Transactions!$C$39:$N$42,8,FALSE),0)&gt;CH218,VLOOKUP(CM$4,Transactions!$C$5:$M$23,5,FALSE),VLOOKUP(CM$4,Transactions!$C$5:$M$23,5,FALSE)-IFERROR(VLOOKUP(CM$4,Transactions!$C$39:$N$42,5,FALSE),0)))</f>
        <v>0</v>
      </c>
      <c r="CO218" s="315">
        <f t="shared" si="301"/>
        <v>0</v>
      </c>
      <c r="CP218" s="88">
        <f>VLOOKUP(CO218,'Price Data'!$B$4:$AD$1048576,MATCH(CT$4,'Price Data'!$B$2:$AE$2,0),FALSE)</f>
        <v>0</v>
      </c>
      <c r="CQ218" s="5">
        <f t="shared" si="270"/>
        <v>0</v>
      </c>
      <c r="CR218" s="79"/>
      <c r="CS218" s="212" t="str">
        <f>IF(CQ218&gt;0,(CQ218+SUM(CR$11:CR218))/CP$6-1,"N/A")</f>
        <v>N/A</v>
      </c>
      <c r="CT218" s="344">
        <f>IF(VLOOKUP(CT$4,Transactions!$C$5:$M$23,7,FALSE)&gt;CO218,0,IF(IFERROR(VLOOKUP(CT$4,Transactions!$C$39:$N$42,8,FALSE),0)&gt;CO218,VLOOKUP(CT$4,Transactions!$C$5:$M$23,5,FALSE),VLOOKUP(CT$4,Transactions!$C$5:$M$23,5,FALSE)-IFERROR(VLOOKUP(CT$4,Transactions!$C$39:$N$42,5,FALSE),0)))</f>
        <v>0</v>
      </c>
      <c r="CV218" s="315">
        <f t="shared" si="302"/>
        <v>0</v>
      </c>
      <c r="CW218" s="88">
        <f>VLOOKUP(CV218,'Price Data'!$B$4:$AD$1048576,MATCH(DA$4,'Price Data'!$B$2:$AE$2,0),FALSE)</f>
        <v>0</v>
      </c>
      <c r="CX218" s="5">
        <f t="shared" si="271"/>
        <v>0</v>
      </c>
      <c r="CY218" s="79"/>
      <c r="CZ218" s="212" t="str">
        <f>IF(CX218&gt;0,(CX218+SUM(CY$11:CY218))/CW$6-1,"N/A")</f>
        <v>N/A</v>
      </c>
      <c r="DA218" s="344">
        <f>IF(VLOOKUP(DA$4,Transactions!$C$5:$M$23,7,FALSE)&gt;CV218,0,IF(IFERROR(VLOOKUP(DA$4,Transactions!$C$39:$N$42,8,FALSE),0)&gt;CV218,VLOOKUP(DA$4,Transactions!$C$5:$M$23,5,FALSE),VLOOKUP(DA$4,Transactions!$C$5:$M$23,5,FALSE)-IFERROR(VLOOKUP(DA$4,Transactions!$C$39:$N$42,5,FALSE),0)))</f>
        <v>0</v>
      </c>
      <c r="DC218" s="315">
        <f t="shared" si="303"/>
        <v>0</v>
      </c>
      <c r="DD218" s="88">
        <f>VLOOKUP(DC218,'Price Data'!$B$4:$AD$1048576,MATCH(DH$4,'Price Data'!$B$2:$AE$2,0),FALSE)</f>
        <v>0</v>
      </c>
      <c r="DE218" s="5">
        <f t="shared" si="272"/>
        <v>0</v>
      </c>
      <c r="DF218" s="79"/>
      <c r="DG218" s="212" t="str">
        <f>IF(DE218&gt;0,(DE218+SUM(DF$11:DF218))/DD$6-1,"N/A")</f>
        <v>N/A</v>
      </c>
      <c r="DH218" s="344">
        <f>IF(VLOOKUP(DH$4,Transactions!$C$5:$M$23,7,FALSE)&gt;DC218,0,IF(IFERROR(VLOOKUP(DH$4,Transactions!$C$39:$N$42,8,FALSE),0)&gt;DC218,VLOOKUP(DH$4,Transactions!$C$5:$M$23,5,FALSE),VLOOKUP(DH$4,Transactions!$C$5:$M$23,5,FALSE)-IFERROR(VLOOKUP(DH$4,Transactions!$C$39:$N$42,5,FALSE),0)))</f>
        <v>0</v>
      </c>
      <c r="DJ218" s="315">
        <f t="shared" si="304"/>
        <v>0</v>
      </c>
      <c r="DK218" s="88">
        <f>VLOOKUP(DJ218,'Price Data'!$B$4:$AD$1048576,MATCH(DO$4,'Price Data'!$B$2:$AE$2,0),FALSE)</f>
        <v>0</v>
      </c>
      <c r="DL218" s="5">
        <f t="shared" si="273"/>
        <v>0</v>
      </c>
      <c r="DN218" s="212" t="str">
        <f>IF(DL218&gt;0,(DL218+SUM(DM$11:DM218))/DK$6-1,"N/A")</f>
        <v>N/A</v>
      </c>
      <c r="DO218" s="344">
        <f>IF(VLOOKUP(DO$4,Transactions!$C$5:$M$23,7,FALSE)&gt;DJ218,0,IF(IFERROR(VLOOKUP(DO$4,Transactions!$C$39:$N$42,8,FALSE),0)&gt;DJ218,VLOOKUP(DO$4,Transactions!$C$5:$M$23,5,FALSE),VLOOKUP(DO$4,Transactions!$C$5:$M$23,5,FALSE)-IFERROR(VLOOKUP(DO$4,Transactions!$C$39:$N$42,5,FALSE),0)))</f>
        <v>0</v>
      </c>
      <c r="DQ218" s="315">
        <f t="shared" si="305"/>
        <v>0</v>
      </c>
      <c r="DR218" s="88">
        <f>VLOOKUP(DQ218,'Price Data'!$B$4:$AD$1048576,MATCH(DV$4,'Price Data'!$B$2:$AE$2,0),FALSE)</f>
        <v>0</v>
      </c>
      <c r="DS218" s="5">
        <f t="shared" si="274"/>
        <v>0</v>
      </c>
      <c r="DT218" s="79"/>
      <c r="DU218" s="212" t="str">
        <f>IF(DS218&gt;0,(DS218+SUM(DT$11:DT218))/DR$6-1,"N/A")</f>
        <v>N/A</v>
      </c>
      <c r="DV218" s="344">
        <f>IF(VLOOKUP(DV$4,Transactions!$C$5:$M$23,7,FALSE)&gt;DQ218,0,IF(IFERROR(VLOOKUP(DV$4,Transactions!$C$39:$N$42,8,FALSE),0)&gt;DQ218,VLOOKUP(DV$4,Transactions!$C$5:$M$23,5,FALSE),VLOOKUP(DV$4,Transactions!$C$5:$M$23,5,FALSE)-IFERROR(VLOOKUP(DV$4,Transactions!$C$39:$N$42,5,FALSE),0)))</f>
        <v>0</v>
      </c>
      <c r="DX218" s="315">
        <f t="shared" si="306"/>
        <v>0</v>
      </c>
      <c r="DY218" s="88">
        <f>VLOOKUP(DX218,'Price Data'!$B$4:$AD$1048576,MATCH(EC$4,'Price Data'!$B$2:$AE$2,0),FALSE)</f>
        <v>0</v>
      </c>
      <c r="DZ218" s="5">
        <f t="shared" si="275"/>
        <v>0</v>
      </c>
      <c r="EA218" s="79"/>
      <c r="EB218" s="212" t="str">
        <f>IF(DZ218&gt;0,(DZ218+SUM(EA$11:EA218))/DY$6-1,"N/A")</f>
        <v>N/A</v>
      </c>
      <c r="EC218" s="344">
        <f>IF(VLOOKUP(EC$4,Transactions!$C$5:$M$23,7,FALSE)&gt;DX218,0,IF(IFERROR(VLOOKUP(EC$4,Transactions!$C$39:$N$42,8,FALSE),0)&gt;DX218,VLOOKUP(EC$4,Transactions!$C$5:$M$23,5,FALSE),VLOOKUP(EC$4,Transactions!$C$5:$M$23,5,FALSE)-IFERROR(VLOOKUP(EC$4,Transactions!$C$39:$N$42,5,FALSE),0)))</f>
        <v>0</v>
      </c>
      <c r="EF218" s="315">
        <f t="shared" si="307"/>
        <v>0</v>
      </c>
      <c r="EG218" s="88">
        <f>VLOOKUP(EF218,'Price Data'!$B$4:$AD$1048576,MATCH(EK$4,'Price Data'!$B$2:$AE$2,0),FALSE)</f>
        <v>0</v>
      </c>
      <c r="EH218" s="5">
        <f t="shared" si="276"/>
        <v>0</v>
      </c>
      <c r="EI218" s="79"/>
      <c r="EJ218" s="212" t="str">
        <f>IF(EH218&gt;0,(EH218+SUM(EI$11:EI218))/EG$6-1,"N/A")</f>
        <v>N/A</v>
      </c>
      <c r="EK218" s="344">
        <f>IF(VLOOKUP(EK$4,Transactions!$C$26:$M$34,7,FALSE)&gt;EF218,0,IF(IFERROR(VLOOKUP(EK$4,Transactions!$C$45:$N255,8,FALSE),0)&gt;EF218,VLOOKUP(EK$4,Transactions!$C$26:$M$34,5,FALSE),VLOOKUP(EK$4,Transactions!$C$26:$M$34,5,FALSE)-IFERROR(VLOOKUP(EK$4,Transactions!$C$45:$N$47,5,FALSE),0)))</f>
        <v>0</v>
      </c>
      <c r="EM218" s="315">
        <f t="shared" si="308"/>
        <v>0</v>
      </c>
      <c r="EN218" s="88">
        <f>VLOOKUP(EM218,'Price Data'!$B$4:$AD$1048576,MATCH(ER$4,'Price Data'!$B$2:$AE$2,0),FALSE)</f>
        <v>0</v>
      </c>
      <c r="EO218" s="5">
        <f t="shared" si="277"/>
        <v>0</v>
      </c>
      <c r="EP218" s="79"/>
      <c r="EQ218" s="212" t="str">
        <f>IF(EO218&gt;0,(EO218+SUM(EP$11:EP218))/EN$6-1,"N/A")</f>
        <v>N/A</v>
      </c>
      <c r="ER218" s="344">
        <f>IF(VLOOKUP(ER$4,Transactions!$C$26:$M$34,7,FALSE)&gt;EM218,0,IF(IFERROR(VLOOKUP(ER$4,Transactions!$C$45:$N255,8,FALSE),0)&gt;EM218,VLOOKUP(ER$4,Transactions!$C$26:$M$34,5,FALSE),VLOOKUP(ER$4,Transactions!$C$26:$M$34,5,FALSE)-IFERROR(VLOOKUP(ER$4,Transactions!$C$45:$N$47,5,FALSE),0)))</f>
        <v>0</v>
      </c>
      <c r="ET218" s="315">
        <f t="shared" si="309"/>
        <v>0</v>
      </c>
      <c r="EU218" s="88">
        <f>VLOOKUP(ET218,'Price Data'!$B$4:$AD$1048576,MATCH(EY$4,'Price Data'!$B$2:$AE$2,0),FALSE)</f>
        <v>0</v>
      </c>
      <c r="EV218" s="5">
        <f t="shared" si="278"/>
        <v>0</v>
      </c>
      <c r="EW218" s="79"/>
      <c r="EX218" s="212" t="str">
        <f>IF(EV218&gt;0,(EV218+SUM(EW$11:EW218))/EU$6-1,"N/A")</f>
        <v>N/A</v>
      </c>
      <c r="EY218" s="344">
        <f>IF(VLOOKUP(EY$4,Transactions!$C$26:$M$34,7,FALSE)&gt;ET218,0,IF(IFERROR(VLOOKUP(EY$4,Transactions!$C$45:$N255,8,FALSE),0)&gt;ET218,VLOOKUP(EY$4,Transactions!$C$26:$M$34,5,FALSE),VLOOKUP(EY$4,Transactions!$C$26:$M$34,5,FALSE)-IFERROR(VLOOKUP(EY$4,Transactions!$C$45:$N$47,5,FALSE),0)))</f>
        <v>0</v>
      </c>
      <c r="FA218" s="315">
        <f t="shared" si="310"/>
        <v>0</v>
      </c>
      <c r="FB218" s="88">
        <f>VLOOKUP(FA218,'Price Data'!$B$4:$AD$1048576,MATCH(FF$4,'Price Data'!$B$2:$AE$2,0),FALSE)</f>
        <v>0</v>
      </c>
      <c r="FC218" s="5">
        <f t="shared" si="279"/>
        <v>0</v>
      </c>
      <c r="FD218" s="79"/>
      <c r="FE218" s="212" t="str">
        <f>IF(FC218&gt;0,(FC218+SUM(FD$11:FD218))/FB$6-1,"N/A")</f>
        <v>N/A</v>
      </c>
      <c r="FF218" s="344">
        <f>IF(VLOOKUP(FF$4,Transactions!$C$26:$M$34,7,FALSE)&gt;FA218,0,IF(IFERROR(VLOOKUP(FF$4,Transactions!$C$45:$N255,8,FALSE),0)&gt;FA218,VLOOKUP(FF$4,Transactions!$C$26:$M$34,5,FALSE),VLOOKUP(FF$4,Transactions!$C$26:$M$34,5,FALSE)-IFERROR(VLOOKUP(FF$4,Transactions!$C$45:$N$47,5,FALSE),0)))</f>
        <v>0</v>
      </c>
      <c r="FH218" s="315">
        <f t="shared" si="311"/>
        <v>0</v>
      </c>
      <c r="FI218" s="88">
        <f>VLOOKUP(FH218,'Price Data'!$B$4:$AD$1048576,MATCH(FM$4,'Price Data'!$B$2:$AE$2,0),FALSE)</f>
        <v>0</v>
      </c>
      <c r="FJ218" s="5">
        <f t="shared" si="280"/>
        <v>0</v>
      </c>
      <c r="FK218" s="79"/>
      <c r="FL218" s="212" t="str">
        <f>IF(FJ218&gt;0,(FJ218+SUM(FK$11:FK218))/FI$6-1,"N/A")</f>
        <v>N/A</v>
      </c>
      <c r="FM218" s="344">
        <f>IF(VLOOKUP(FM$4,Transactions!$C$26:$M$34,7,FALSE)&gt;FH218,0,IF(IFERROR(VLOOKUP(FM$4,Transactions!$C$45:$N255,8,FALSE),0)&gt;FH218,VLOOKUP(FM$4,Transactions!$C$26:$M$34,5,FALSE),VLOOKUP(FM$4,Transactions!$C$26:$M$34,5,FALSE)-IFERROR(VLOOKUP(FM$4,Transactions!$C$45:$N$47,5,FALSE),0)))</f>
        <v>0</v>
      </c>
      <c r="FO218" s="315">
        <f t="shared" si="312"/>
        <v>0</v>
      </c>
      <c r="FP218" s="88">
        <f>VLOOKUP(FO218,'Price Data'!$B$4:$AD$1048576,MATCH(FT$4,'Price Data'!$B$2:$AE$2,0),FALSE)</f>
        <v>0</v>
      </c>
      <c r="FQ218" s="5">
        <f t="shared" si="281"/>
        <v>0</v>
      </c>
      <c r="FR218" s="79"/>
      <c r="FS218" s="212" t="str">
        <f>IF(FQ218&gt;0,(FQ218+SUM(FR$11:FR218))/FP$6-1,"N/A")</f>
        <v>N/A</v>
      </c>
      <c r="FT218" s="344">
        <f>IF(VLOOKUP(FT$4,Transactions!$C$26:$M$34,7,FALSE)&gt;FO218,0,IF(IFERROR(VLOOKUP(FT$4,Transactions!$C$45:$N255,8,FALSE),0)&gt;FO218,VLOOKUP(FT$4,Transactions!$C$26:$M$34,5,FALSE),VLOOKUP(FT$4,Transactions!$C$26:$M$34,5,FALSE)-IFERROR(VLOOKUP(FT$4,Transactions!$C$45:$N$47,5,FALSE),0)))</f>
        <v>0</v>
      </c>
      <c r="FV218" s="315">
        <f t="shared" si="313"/>
        <v>0</v>
      </c>
      <c r="FW218" s="88">
        <f>VLOOKUP(FV218,'Price Data'!$B$4:$AD$1048576,MATCH(GA$4,'Price Data'!$B$2:$AE$2,0),FALSE)</f>
        <v>0</v>
      </c>
      <c r="FX218" s="5">
        <f t="shared" si="282"/>
        <v>0</v>
      </c>
      <c r="FY218" s="79"/>
      <c r="FZ218" s="212" t="str">
        <f>IF(FX218&gt;0,(FX218+SUM(FY$11:FY218))/FW$6-1,"N/A")</f>
        <v>N/A</v>
      </c>
      <c r="GA218" s="344">
        <f>IF(VLOOKUP(GA$4,Transactions!$C$26:$M$34,7,FALSE)&gt;FV218,0,IF(IFERROR(VLOOKUP(GA$4,Transactions!$C$45:$N255,8,FALSE),0)&gt;FV218,VLOOKUP(GA$4,Transactions!$C$26:$M$34,5,FALSE),VLOOKUP(GA$4,Transactions!$C$26:$M$34,5,FALSE)-IFERROR(VLOOKUP(GA$4,Transactions!$C$45:$N$47,5,FALSE),0)))</f>
        <v>0</v>
      </c>
      <c r="GD218" s="315">
        <f t="shared" si="314"/>
        <v>0</v>
      </c>
      <c r="GE218" s="88">
        <f>VLOOKUP(GD218,'Price Data'!$B$4:$AD$1048576,MATCH(GI$4,'Price Data'!$B$2:$AE$2,0),FALSE)</f>
        <v>0</v>
      </c>
      <c r="GF218" s="5">
        <f t="shared" si="283"/>
        <v>0</v>
      </c>
      <c r="GH218" s="212" t="str">
        <f>IF(GF218&gt;0,(GF218+SUM(GG$11:GG218))/GE$6-1,"N/A")</f>
        <v>N/A</v>
      </c>
      <c r="GI218" s="374">
        <v>0.5</v>
      </c>
      <c r="GK218" s="315">
        <f t="shared" si="315"/>
        <v>0</v>
      </c>
      <c r="GL218" s="88">
        <f>VLOOKUP(GK218,'Price Data'!$B$4:$AD$1048576,MATCH(GP$4,'Price Data'!$B$2:$AE$2,0),FALSE)</f>
        <v>0</v>
      </c>
      <c r="GM218" s="5">
        <f t="shared" si="286"/>
        <v>0</v>
      </c>
      <c r="GN218" s="79"/>
      <c r="GO218" s="212" t="str">
        <f>IF(GM218&gt;0,(GM218+SUM(GN$11:GN218))/GL$6-1,"N/A")</f>
        <v>N/A</v>
      </c>
      <c r="GP218" s="374">
        <v>0.2</v>
      </c>
      <c r="GR218" s="315">
        <f t="shared" si="316"/>
        <v>0</v>
      </c>
      <c r="GS218" s="88">
        <f>VLOOKUP(GR218,'Price Data'!$B$4:$AD$1048576,MATCH(GW$4,'Price Data'!$B$2:$AE$2,0),FALSE)</f>
        <v>0</v>
      </c>
      <c r="GT218" s="5">
        <f t="shared" si="284"/>
        <v>0</v>
      </c>
      <c r="GV218" s="212" t="str">
        <f>IF(GT218&gt;0,(GT218+SUM(GU$11:GU218))/GS$6-1,"N/A")</f>
        <v>N/A</v>
      </c>
      <c r="GW218" s="374">
        <v>0.3</v>
      </c>
    </row>
    <row r="219" spans="1:205" x14ac:dyDescent="0.25">
      <c r="A219">
        <v>209</v>
      </c>
      <c r="B219" s="315">
        <f>'Price Data'!B213</f>
        <v>0</v>
      </c>
      <c r="C219" s="200">
        <f t="shared" si="317"/>
        <v>0</v>
      </c>
      <c r="D219" s="200">
        <f t="shared" si="287"/>
        <v>0</v>
      </c>
      <c r="E219" s="200">
        <f t="shared" si="258"/>
        <v>0</v>
      </c>
      <c r="F219" s="200">
        <f t="shared" si="288"/>
        <v>0</v>
      </c>
      <c r="I219" s="315">
        <f t="shared" si="289"/>
        <v>0</v>
      </c>
      <c r="J219" s="88">
        <f>VLOOKUP(I219,'Price Data'!$B$4:$AD$1048576,MATCH(N$4,'Price Data'!$B$2:$AE$2,0),FALSE)</f>
        <v>0</v>
      </c>
      <c r="K219" s="5">
        <f t="shared" si="285"/>
        <v>0</v>
      </c>
      <c r="M219" s="212" t="str">
        <f>IF(K219&gt;0,(K219+SUM(L$11:L219))/J$6-1,"N/A")</f>
        <v>N/A</v>
      </c>
      <c r="N219" s="344">
        <f>IF(VLOOKUP(N$4,Transactions!$C$5:$M$23,7,FALSE)&gt;I219,0,IF(IFERROR(VLOOKUP(N$4,Transactions!$C$39:$N$42,8,FALSE),0)&gt;I219,VLOOKUP(N$4,Transactions!$C$5:$M$23,5,FALSE),VLOOKUP(N$4,Transactions!$C$5:$M$23,5,FALSE)-IFERROR(VLOOKUP(N$4,Transactions!$C$39:$N$42,5,FALSE),0)))</f>
        <v>0</v>
      </c>
      <c r="P219" s="315">
        <f t="shared" si="290"/>
        <v>0</v>
      </c>
      <c r="Q219" s="88">
        <f>VLOOKUP(P219,'Price Data'!$B$4:$AD$1048576,MATCH(U$4,'Price Data'!$B$2:$AE$2,0),FALSE)</f>
        <v>0</v>
      </c>
      <c r="R219" s="5">
        <f t="shared" si="259"/>
        <v>0</v>
      </c>
      <c r="T219" s="212" t="str">
        <f>IF(R219&gt;0,(R219+SUM(S$11:S219))/Q$6-1,"N/A")</f>
        <v>N/A</v>
      </c>
      <c r="U219" s="344">
        <f>IF(VLOOKUP(U$4,Transactions!$C$5:$M$23,7,FALSE)&gt;P219,0,IF(IFERROR(VLOOKUP(U$4,Transactions!$C$39:$N$42,8,FALSE),0)&gt;P219,VLOOKUP(U$4,Transactions!$C$5:$M$23,5,FALSE),VLOOKUP(U$4,Transactions!$C$5:$M$23,5,FALSE)-IFERROR(VLOOKUP(U$4,Transactions!$C$39:$N$42,5,FALSE),0)))</f>
        <v>0</v>
      </c>
      <c r="W219" s="315">
        <f t="shared" si="291"/>
        <v>0</v>
      </c>
      <c r="X219" s="88">
        <f>VLOOKUP(W219,'Price Data'!$B$4:$AD$1048576,MATCH(AB$4,'Price Data'!$B$2:$AE$2,0),FALSE)</f>
        <v>0</v>
      </c>
      <c r="Y219" s="5">
        <f t="shared" si="260"/>
        <v>0</v>
      </c>
      <c r="Z219" s="79"/>
      <c r="AA219" s="212" t="str">
        <f>IF(Y219&gt;0,(Y219+SUM(Z$11:Z219))/X$6-1,"N/A")</f>
        <v>N/A</v>
      </c>
      <c r="AB219" s="344">
        <f>IF(VLOOKUP(AB$4,Transactions!$C$5:$M$23,7,FALSE)&gt;W219,0,IF(IFERROR(VLOOKUP(AB$4,Transactions!$C$39:$N$42,8,FALSE),0)&gt;W219,VLOOKUP(AB$4,Transactions!$C$5:$M$23,5,FALSE),VLOOKUP(AB$4,Transactions!$C$5:$M$23,5,FALSE)-IFERROR(VLOOKUP(AB$4,Transactions!$C$39:$N$42,5,FALSE),0)))</f>
        <v>0</v>
      </c>
      <c r="AD219" s="315">
        <f t="shared" si="292"/>
        <v>0</v>
      </c>
      <c r="AE219" s="88">
        <f>VLOOKUP(AD219,'Price Data'!$B$4:$AD$1048576,MATCH(AI$4,'Price Data'!$B$2:$AE$2,0),FALSE)</f>
        <v>0</v>
      </c>
      <c r="AF219" s="5">
        <f t="shared" si="261"/>
        <v>0</v>
      </c>
      <c r="AG219" s="79"/>
      <c r="AH219" s="212" t="str">
        <f>IF(AF219&gt;0,(AF219+SUM(AG$11:AG219))/AE$6-1,"N/A")</f>
        <v>N/A</v>
      </c>
      <c r="AI219" s="344">
        <f>IF(VLOOKUP(AI$4,Transactions!$C$5:$M$23,7,FALSE)&gt;AD219,0,IF(IFERROR(VLOOKUP(AI$4,Transactions!$C$39:$N$42,8,FALSE),0)&gt;AD219,VLOOKUP(AI$4,Transactions!$C$5:$M$23,5,FALSE),VLOOKUP(AI$4,Transactions!$C$5:$M$23,5,FALSE)-IFERROR(VLOOKUP(AI$4,Transactions!$C$39:$N$42,5,FALSE),0)))</f>
        <v>0</v>
      </c>
      <c r="AK219" s="315">
        <f t="shared" si="293"/>
        <v>0</v>
      </c>
      <c r="AL219" s="88">
        <f>VLOOKUP(AK219,'Price Data'!$B$4:$AD$1048576,MATCH(AP$4,'Price Data'!$B$2:$AE$2,0),FALSE)</f>
        <v>0</v>
      </c>
      <c r="AM219" s="5">
        <f t="shared" si="262"/>
        <v>0</v>
      </c>
      <c r="AN219" s="79"/>
      <c r="AO219" s="212" t="str">
        <f>IF(AM219&gt;0,(AM219+SUM(AN$11:AN219))/AL$6-1,"N/A")</f>
        <v>N/A</v>
      </c>
      <c r="AP219" s="344">
        <f>IF(VLOOKUP(AP$4,Transactions!$C$5:$M$23,7,FALSE)&gt;AK219,0,IF(IFERROR(VLOOKUP(AP$4,Transactions!$C$39:$N$42,8,FALSE),0)&gt;AK219,VLOOKUP(AP$4,Transactions!$C$5:$M$23,5,FALSE),VLOOKUP(AP$4,Transactions!$C$5:$M$23,5,FALSE)-IFERROR(VLOOKUP(AP$4,Transactions!$C$39:$N$42,5,FALSE),0)))</f>
        <v>0</v>
      </c>
      <c r="AR219" s="315">
        <f t="shared" si="294"/>
        <v>0</v>
      </c>
      <c r="AS219" s="88">
        <f>VLOOKUP(AR219,'Price Data'!$B$4:$AD$1048576,MATCH(AW$4,'Price Data'!$B$2:$AE$2,0),FALSE)</f>
        <v>0</v>
      </c>
      <c r="AT219" s="5">
        <f t="shared" si="263"/>
        <v>0</v>
      </c>
      <c r="AU219" s="79"/>
      <c r="AV219" s="212" t="str">
        <f>IF(AT219&gt;0,(AT219+SUM(AU$11:AU219))/AS$6-1,"N/A")</f>
        <v>N/A</v>
      </c>
      <c r="AW219" s="344">
        <f>IF(VLOOKUP(AW$4,Transactions!$C$5:$M$23,7,FALSE)&gt;AR219,0,IF(IFERROR(VLOOKUP(AW$4,Transactions!$C$39:$N$42,8,FALSE),0)&gt;AR219,VLOOKUP(AW$4,Transactions!$C$5:$M$23,5,FALSE),VLOOKUP(AW$4,Transactions!$C$5:$M$23,5,FALSE)-IFERROR(VLOOKUP(AW$4,Transactions!$C$39:$N$42,5,FALSE),0)))</f>
        <v>0</v>
      </c>
      <c r="AY219" s="315">
        <f t="shared" si="295"/>
        <v>0</v>
      </c>
      <c r="AZ219" s="88">
        <f>VLOOKUP(AY219,'Price Data'!$B$4:$AD$1048576,MATCH(BD$4,'Price Data'!$B$2:$AE$2,0),FALSE)</f>
        <v>0</v>
      </c>
      <c r="BA219" s="5">
        <f t="shared" si="264"/>
        <v>0</v>
      </c>
      <c r="BB219" s="79"/>
      <c r="BC219" s="212" t="str">
        <f>IF(BA219&gt;0,(BA219+SUM(BB$11:BB219))/AZ$6-1,"N/A")</f>
        <v>N/A</v>
      </c>
      <c r="BD219" s="344">
        <f>IF(VLOOKUP(BD$4,Transactions!$C$5:$M$23,7,FALSE)&gt;AY219,0,IF(IFERROR(VLOOKUP(BD$4,Transactions!$C$39:$N$42,8,FALSE),0)&gt;AY219,VLOOKUP(BD$4,Transactions!$C$5:$M$23,5,FALSE),VLOOKUP(BD$4,Transactions!$C$5:$M$23,5,FALSE)-IFERROR(VLOOKUP(BD$4,Transactions!$C$39:$N$42,5,FALSE),0)))</f>
        <v>0</v>
      </c>
      <c r="BF219" s="315">
        <f t="shared" si="296"/>
        <v>0</v>
      </c>
      <c r="BG219" s="88">
        <f>VLOOKUP(BF219,'Price Data'!$B$4:$AD$1048576,MATCH(BK$4,'Price Data'!$B$2:$AE$2,0),FALSE)</f>
        <v>0</v>
      </c>
      <c r="BH219" s="5">
        <f t="shared" si="265"/>
        <v>0</v>
      </c>
      <c r="BI219" s="79"/>
      <c r="BJ219" s="212" t="str">
        <f>IF(BH219&gt;0,(BH219+SUM(BI$11:BI219))/BG$6-1,"N/A")</f>
        <v>N/A</v>
      </c>
      <c r="BK219" s="344">
        <f>IF(VLOOKUP(BK$4,Transactions!$C$5:$M$23,7,FALSE)&gt;BF219,0,IF(IFERROR(VLOOKUP(BK$4,Transactions!$C$39:$N$42,8,FALSE),0)&gt;BF219,VLOOKUP(BK$4,Transactions!$C$5:$M$23,5,FALSE),VLOOKUP(BK$4,Transactions!$C$5:$M$23,5,FALSE)-IFERROR(VLOOKUP(BK$4,Transactions!$C$39:$N$42,5,FALSE),0)))</f>
        <v>0</v>
      </c>
      <c r="BM219" s="315">
        <f t="shared" si="297"/>
        <v>0</v>
      </c>
      <c r="BN219" s="88">
        <f>VLOOKUP(BM219,'Price Data'!$B$4:$AD$1048576,MATCH(BR$4,'Price Data'!$B$2:$AE$2,0),FALSE)</f>
        <v>0</v>
      </c>
      <c r="BO219" s="5">
        <f t="shared" si="266"/>
        <v>0</v>
      </c>
      <c r="BP219" s="79"/>
      <c r="BQ219" s="212" t="str">
        <f>IF(BO219&gt;0,(BO219+SUM(BP$11:BP219))/BN$6-1,"N/A")</f>
        <v>N/A</v>
      </c>
      <c r="BR219" s="344">
        <f>IF(VLOOKUP(BR$4,Transactions!$C$5:$M$23,7,FALSE)&gt;BM219,0,IF(IFERROR(VLOOKUP(BR$4,Transactions!$C$39:$N$42,8,FALSE),0)&gt;BM219,VLOOKUP(BR$4,Transactions!$C$5:$M$23,5,FALSE),VLOOKUP(BR$4,Transactions!$C$5:$M$23,5,FALSE)-IFERROR(VLOOKUP(BR$4,Transactions!$C$39:$N$42,5,FALSE),0)))</f>
        <v>0</v>
      </c>
      <c r="BT219" s="315">
        <f t="shared" si="298"/>
        <v>0</v>
      </c>
      <c r="BU219" s="88">
        <f>VLOOKUP(BT219,'Price Data'!$B$4:$AD$1048576,MATCH(BY$4,'Price Data'!$B$2:$AE$2,0),FALSE)</f>
        <v>0</v>
      </c>
      <c r="BV219" s="5">
        <f t="shared" si="267"/>
        <v>0</v>
      </c>
      <c r="BW219" s="79"/>
      <c r="BX219" s="212" t="str">
        <f>IF(BV219&gt;0,(BV219+SUM(BW$11:BW219))/BU$6-1,"N/A")</f>
        <v>N/A</v>
      </c>
      <c r="BY219" s="344">
        <f>IF(VLOOKUP(BY$4,Transactions!$C$5:$M$23,7,FALSE)&gt;BT219,0,IF(IFERROR(VLOOKUP(BY$4,Transactions!$C$39:$N$42,8,FALSE),0)&gt;BT219,VLOOKUP(BY$4,Transactions!$C$5:$M$23,5,FALSE),VLOOKUP(BY$4,Transactions!$C$5:$M$23,5,FALSE)-IFERROR(VLOOKUP(BY$4,Transactions!$C$39:$N$42,5,FALSE),0)))</f>
        <v>0</v>
      </c>
      <c r="CA219" s="315">
        <f t="shared" si="299"/>
        <v>0</v>
      </c>
      <c r="CB219" s="88">
        <f>VLOOKUP(CA219,'Price Data'!$B$4:$AD$1048576,MATCH(CF$4,'Price Data'!$B$2:$AE$2,0),FALSE)</f>
        <v>0</v>
      </c>
      <c r="CC219" s="5">
        <f t="shared" si="268"/>
        <v>0</v>
      </c>
      <c r="CD219" s="79"/>
      <c r="CE219" s="212" t="str">
        <f>IF(CC219&gt;0,(CC219+SUM(CD$11:CD219))/CB$6-1,"N/A")</f>
        <v>N/A</v>
      </c>
      <c r="CF219" s="344">
        <f>IF(VLOOKUP(CF$4,Transactions!$C$5:$M$23,7,FALSE)&gt;CA219,0,IF(IFERROR(VLOOKUP(CF$4,Transactions!$C$39:$N$42,8,FALSE),0)&gt;CA219,VLOOKUP(CF$4,Transactions!$C$5:$M$23,5,FALSE),VLOOKUP(CF$4,Transactions!$C$5:$M$23,5,FALSE)-IFERROR(VLOOKUP(CF$4,Transactions!$C$39:$N$42,5,FALSE),0)))</f>
        <v>0</v>
      </c>
      <c r="CH219" s="315">
        <f t="shared" si="300"/>
        <v>0</v>
      </c>
      <c r="CI219" s="88">
        <f>VLOOKUP(CH219,'Price Data'!$B$4:$AD$1048576,MATCH(CM$4,'Price Data'!$B$2:$AE$2,0),FALSE)</f>
        <v>0</v>
      </c>
      <c r="CJ219" s="5">
        <f t="shared" si="269"/>
        <v>0</v>
      </c>
      <c r="CK219" s="79"/>
      <c r="CL219" s="212" t="str">
        <f>IF(CJ219&gt;0,(CJ219+SUM(CK$11:CK219))/CI$6-1,"N/A")</f>
        <v>N/A</v>
      </c>
      <c r="CM219" s="344">
        <f>IF(VLOOKUP(CM$4,Transactions!$C$5:$M$23,7,FALSE)&gt;CH219,0,IF(IFERROR(VLOOKUP(CM$4,Transactions!$C$39:$N$42,8,FALSE),0)&gt;CH219,VLOOKUP(CM$4,Transactions!$C$5:$M$23,5,FALSE),VLOOKUP(CM$4,Transactions!$C$5:$M$23,5,FALSE)-IFERROR(VLOOKUP(CM$4,Transactions!$C$39:$N$42,5,FALSE),0)))</f>
        <v>0</v>
      </c>
      <c r="CO219" s="315">
        <f t="shared" si="301"/>
        <v>0</v>
      </c>
      <c r="CP219" s="88">
        <f>VLOOKUP(CO219,'Price Data'!$B$4:$AD$1048576,MATCH(CT$4,'Price Data'!$B$2:$AE$2,0),FALSE)</f>
        <v>0</v>
      </c>
      <c r="CQ219" s="5">
        <f t="shared" si="270"/>
        <v>0</v>
      </c>
      <c r="CR219" s="79"/>
      <c r="CS219" s="212" t="str">
        <f>IF(CQ219&gt;0,(CQ219+SUM(CR$11:CR219))/CP$6-1,"N/A")</f>
        <v>N/A</v>
      </c>
      <c r="CT219" s="344">
        <f>IF(VLOOKUP(CT$4,Transactions!$C$5:$M$23,7,FALSE)&gt;CO219,0,IF(IFERROR(VLOOKUP(CT$4,Transactions!$C$39:$N$42,8,FALSE),0)&gt;CO219,VLOOKUP(CT$4,Transactions!$C$5:$M$23,5,FALSE),VLOOKUP(CT$4,Transactions!$C$5:$M$23,5,FALSE)-IFERROR(VLOOKUP(CT$4,Transactions!$C$39:$N$42,5,FALSE),0)))</f>
        <v>0</v>
      </c>
      <c r="CV219" s="315">
        <f t="shared" si="302"/>
        <v>0</v>
      </c>
      <c r="CW219" s="88">
        <f>VLOOKUP(CV219,'Price Data'!$B$4:$AD$1048576,MATCH(DA$4,'Price Data'!$B$2:$AE$2,0),FALSE)</f>
        <v>0</v>
      </c>
      <c r="CX219" s="5">
        <f t="shared" si="271"/>
        <v>0</v>
      </c>
      <c r="CY219" s="79"/>
      <c r="CZ219" s="212" t="str">
        <f>IF(CX219&gt;0,(CX219+SUM(CY$11:CY219))/CW$6-1,"N/A")</f>
        <v>N/A</v>
      </c>
      <c r="DA219" s="344">
        <f>IF(VLOOKUP(DA$4,Transactions!$C$5:$M$23,7,FALSE)&gt;CV219,0,IF(IFERROR(VLOOKUP(DA$4,Transactions!$C$39:$N$42,8,FALSE),0)&gt;CV219,VLOOKUP(DA$4,Transactions!$C$5:$M$23,5,FALSE),VLOOKUP(DA$4,Transactions!$C$5:$M$23,5,FALSE)-IFERROR(VLOOKUP(DA$4,Transactions!$C$39:$N$42,5,FALSE),0)))</f>
        <v>0</v>
      </c>
      <c r="DC219" s="315">
        <f t="shared" si="303"/>
        <v>0</v>
      </c>
      <c r="DD219" s="88">
        <f>VLOOKUP(DC219,'Price Data'!$B$4:$AD$1048576,MATCH(DH$4,'Price Data'!$B$2:$AE$2,0),FALSE)</f>
        <v>0</v>
      </c>
      <c r="DE219" s="5">
        <f t="shared" si="272"/>
        <v>0</v>
      </c>
      <c r="DF219" s="79"/>
      <c r="DG219" s="212" t="str">
        <f>IF(DE219&gt;0,(DE219+SUM(DF$11:DF219))/DD$6-1,"N/A")</f>
        <v>N/A</v>
      </c>
      <c r="DH219" s="344">
        <f>IF(VLOOKUP(DH$4,Transactions!$C$5:$M$23,7,FALSE)&gt;DC219,0,IF(IFERROR(VLOOKUP(DH$4,Transactions!$C$39:$N$42,8,FALSE),0)&gt;DC219,VLOOKUP(DH$4,Transactions!$C$5:$M$23,5,FALSE),VLOOKUP(DH$4,Transactions!$C$5:$M$23,5,FALSE)-IFERROR(VLOOKUP(DH$4,Transactions!$C$39:$N$42,5,FALSE),0)))</f>
        <v>0</v>
      </c>
      <c r="DJ219" s="315">
        <f t="shared" si="304"/>
        <v>0</v>
      </c>
      <c r="DK219" s="88">
        <f>VLOOKUP(DJ219,'Price Data'!$B$4:$AD$1048576,MATCH(DO$4,'Price Data'!$B$2:$AE$2,0),FALSE)</f>
        <v>0</v>
      </c>
      <c r="DL219" s="5">
        <f t="shared" si="273"/>
        <v>0</v>
      </c>
      <c r="DN219" s="212" t="str">
        <f>IF(DL219&gt;0,(DL219+SUM(DM$11:DM219))/DK$6-1,"N/A")</f>
        <v>N/A</v>
      </c>
      <c r="DO219" s="344">
        <f>IF(VLOOKUP(DO$4,Transactions!$C$5:$M$23,7,FALSE)&gt;DJ219,0,IF(IFERROR(VLOOKUP(DO$4,Transactions!$C$39:$N$42,8,FALSE),0)&gt;DJ219,VLOOKUP(DO$4,Transactions!$C$5:$M$23,5,FALSE),VLOOKUP(DO$4,Transactions!$C$5:$M$23,5,FALSE)-IFERROR(VLOOKUP(DO$4,Transactions!$C$39:$N$42,5,FALSE),0)))</f>
        <v>0</v>
      </c>
      <c r="DQ219" s="315">
        <f t="shared" si="305"/>
        <v>0</v>
      </c>
      <c r="DR219" s="88">
        <f>VLOOKUP(DQ219,'Price Data'!$B$4:$AD$1048576,MATCH(DV$4,'Price Data'!$B$2:$AE$2,0),FALSE)</f>
        <v>0</v>
      </c>
      <c r="DS219" s="5">
        <f t="shared" si="274"/>
        <v>0</v>
      </c>
      <c r="DT219" s="79"/>
      <c r="DU219" s="212" t="str">
        <f>IF(DS219&gt;0,(DS219+SUM(DT$11:DT219))/DR$6-1,"N/A")</f>
        <v>N/A</v>
      </c>
      <c r="DV219" s="344">
        <f>IF(VLOOKUP(DV$4,Transactions!$C$5:$M$23,7,FALSE)&gt;DQ219,0,IF(IFERROR(VLOOKUP(DV$4,Transactions!$C$39:$N$42,8,FALSE),0)&gt;DQ219,VLOOKUP(DV$4,Transactions!$C$5:$M$23,5,FALSE),VLOOKUP(DV$4,Transactions!$C$5:$M$23,5,FALSE)-IFERROR(VLOOKUP(DV$4,Transactions!$C$39:$N$42,5,FALSE),0)))</f>
        <v>0</v>
      </c>
      <c r="DX219" s="315">
        <f t="shared" si="306"/>
        <v>0</v>
      </c>
      <c r="DY219" s="88">
        <f>VLOOKUP(DX219,'Price Data'!$B$4:$AD$1048576,MATCH(EC$4,'Price Data'!$B$2:$AE$2,0),FALSE)</f>
        <v>0</v>
      </c>
      <c r="DZ219" s="5">
        <f t="shared" si="275"/>
        <v>0</v>
      </c>
      <c r="EA219" s="79"/>
      <c r="EB219" s="212" t="str">
        <f>IF(DZ219&gt;0,(DZ219+SUM(EA$11:EA219))/DY$6-1,"N/A")</f>
        <v>N/A</v>
      </c>
      <c r="EC219" s="344">
        <f>IF(VLOOKUP(EC$4,Transactions!$C$5:$M$23,7,FALSE)&gt;DX219,0,IF(IFERROR(VLOOKUP(EC$4,Transactions!$C$39:$N$42,8,FALSE),0)&gt;DX219,VLOOKUP(EC$4,Transactions!$C$5:$M$23,5,FALSE),VLOOKUP(EC$4,Transactions!$C$5:$M$23,5,FALSE)-IFERROR(VLOOKUP(EC$4,Transactions!$C$39:$N$42,5,FALSE),0)))</f>
        <v>0</v>
      </c>
      <c r="EF219" s="315">
        <f t="shared" si="307"/>
        <v>0</v>
      </c>
      <c r="EG219" s="88">
        <f>VLOOKUP(EF219,'Price Data'!$B$4:$AD$1048576,MATCH(EK$4,'Price Data'!$B$2:$AE$2,0),FALSE)</f>
        <v>0</v>
      </c>
      <c r="EH219" s="5">
        <f t="shared" si="276"/>
        <v>0</v>
      </c>
      <c r="EI219" s="79"/>
      <c r="EJ219" s="212" t="str">
        <f>IF(EH219&gt;0,(EH219+SUM(EI$11:EI219))/EG$6-1,"N/A")</f>
        <v>N/A</v>
      </c>
      <c r="EK219" s="344">
        <f>IF(VLOOKUP(EK$4,Transactions!$C$26:$M$34,7,FALSE)&gt;EF219,0,IF(IFERROR(VLOOKUP(EK$4,Transactions!$C$45:$N256,8,FALSE),0)&gt;EF219,VLOOKUP(EK$4,Transactions!$C$26:$M$34,5,FALSE),VLOOKUP(EK$4,Transactions!$C$26:$M$34,5,FALSE)-IFERROR(VLOOKUP(EK$4,Transactions!$C$45:$N$47,5,FALSE),0)))</f>
        <v>0</v>
      </c>
      <c r="EM219" s="315">
        <f t="shared" si="308"/>
        <v>0</v>
      </c>
      <c r="EN219" s="88">
        <f>VLOOKUP(EM219,'Price Data'!$B$4:$AD$1048576,MATCH(ER$4,'Price Data'!$B$2:$AE$2,0),FALSE)</f>
        <v>0</v>
      </c>
      <c r="EO219" s="5">
        <f t="shared" si="277"/>
        <v>0</v>
      </c>
      <c r="EP219" s="79"/>
      <c r="EQ219" s="212" t="str">
        <f>IF(EO219&gt;0,(EO219+SUM(EP$11:EP219))/EN$6-1,"N/A")</f>
        <v>N/A</v>
      </c>
      <c r="ER219" s="344">
        <f>IF(VLOOKUP(ER$4,Transactions!$C$26:$M$34,7,FALSE)&gt;EM219,0,IF(IFERROR(VLOOKUP(ER$4,Transactions!$C$45:$N256,8,FALSE),0)&gt;EM219,VLOOKUP(ER$4,Transactions!$C$26:$M$34,5,FALSE),VLOOKUP(ER$4,Transactions!$C$26:$M$34,5,FALSE)-IFERROR(VLOOKUP(ER$4,Transactions!$C$45:$N$47,5,FALSE),0)))</f>
        <v>0</v>
      </c>
      <c r="ET219" s="315">
        <f t="shared" si="309"/>
        <v>0</v>
      </c>
      <c r="EU219" s="88">
        <f>VLOOKUP(ET219,'Price Data'!$B$4:$AD$1048576,MATCH(EY$4,'Price Data'!$B$2:$AE$2,0),FALSE)</f>
        <v>0</v>
      </c>
      <c r="EV219" s="5">
        <f t="shared" si="278"/>
        <v>0</v>
      </c>
      <c r="EW219" s="79"/>
      <c r="EX219" s="212" t="str">
        <f>IF(EV219&gt;0,(EV219+SUM(EW$11:EW219))/EU$6-1,"N/A")</f>
        <v>N/A</v>
      </c>
      <c r="EY219" s="344">
        <f>IF(VLOOKUP(EY$4,Transactions!$C$26:$M$34,7,FALSE)&gt;ET219,0,IF(IFERROR(VLOOKUP(EY$4,Transactions!$C$45:$N256,8,FALSE),0)&gt;ET219,VLOOKUP(EY$4,Transactions!$C$26:$M$34,5,FALSE),VLOOKUP(EY$4,Transactions!$C$26:$M$34,5,FALSE)-IFERROR(VLOOKUP(EY$4,Transactions!$C$45:$N$47,5,FALSE),0)))</f>
        <v>0</v>
      </c>
      <c r="FA219" s="315">
        <f t="shared" si="310"/>
        <v>0</v>
      </c>
      <c r="FB219" s="88">
        <f>VLOOKUP(FA219,'Price Data'!$B$4:$AD$1048576,MATCH(FF$4,'Price Data'!$B$2:$AE$2,0),FALSE)</f>
        <v>0</v>
      </c>
      <c r="FC219" s="5">
        <f t="shared" si="279"/>
        <v>0</v>
      </c>
      <c r="FD219" s="79"/>
      <c r="FE219" s="212" t="str">
        <f>IF(FC219&gt;0,(FC219+SUM(FD$11:FD219))/FB$6-1,"N/A")</f>
        <v>N/A</v>
      </c>
      <c r="FF219" s="344">
        <f>IF(VLOOKUP(FF$4,Transactions!$C$26:$M$34,7,FALSE)&gt;FA219,0,IF(IFERROR(VLOOKUP(FF$4,Transactions!$C$45:$N256,8,FALSE),0)&gt;FA219,VLOOKUP(FF$4,Transactions!$C$26:$M$34,5,FALSE),VLOOKUP(FF$4,Transactions!$C$26:$M$34,5,FALSE)-IFERROR(VLOOKUP(FF$4,Transactions!$C$45:$N$47,5,FALSE),0)))</f>
        <v>0</v>
      </c>
      <c r="FH219" s="315">
        <f t="shared" si="311"/>
        <v>0</v>
      </c>
      <c r="FI219" s="88">
        <f>VLOOKUP(FH219,'Price Data'!$B$4:$AD$1048576,MATCH(FM$4,'Price Data'!$B$2:$AE$2,0),FALSE)</f>
        <v>0</v>
      </c>
      <c r="FJ219" s="5">
        <f t="shared" si="280"/>
        <v>0</v>
      </c>
      <c r="FK219" s="79"/>
      <c r="FL219" s="212" t="str">
        <f>IF(FJ219&gt;0,(FJ219+SUM(FK$11:FK219))/FI$6-1,"N/A")</f>
        <v>N/A</v>
      </c>
      <c r="FM219" s="344">
        <f>IF(VLOOKUP(FM$4,Transactions!$C$26:$M$34,7,FALSE)&gt;FH219,0,IF(IFERROR(VLOOKUP(FM$4,Transactions!$C$45:$N256,8,FALSE),0)&gt;FH219,VLOOKUP(FM$4,Transactions!$C$26:$M$34,5,FALSE),VLOOKUP(FM$4,Transactions!$C$26:$M$34,5,FALSE)-IFERROR(VLOOKUP(FM$4,Transactions!$C$45:$N$47,5,FALSE),0)))</f>
        <v>0</v>
      </c>
      <c r="FO219" s="315">
        <f t="shared" si="312"/>
        <v>0</v>
      </c>
      <c r="FP219" s="88">
        <f>VLOOKUP(FO219,'Price Data'!$B$4:$AD$1048576,MATCH(FT$4,'Price Data'!$B$2:$AE$2,0),FALSE)</f>
        <v>0</v>
      </c>
      <c r="FQ219" s="5">
        <f t="shared" si="281"/>
        <v>0</v>
      </c>
      <c r="FR219" s="79"/>
      <c r="FS219" s="212" t="str">
        <f>IF(FQ219&gt;0,(FQ219+SUM(FR$11:FR219))/FP$6-1,"N/A")</f>
        <v>N/A</v>
      </c>
      <c r="FT219" s="344">
        <f>IF(VLOOKUP(FT$4,Transactions!$C$26:$M$34,7,FALSE)&gt;FO219,0,IF(IFERROR(VLOOKUP(FT$4,Transactions!$C$45:$N256,8,FALSE),0)&gt;FO219,VLOOKUP(FT$4,Transactions!$C$26:$M$34,5,FALSE),VLOOKUP(FT$4,Transactions!$C$26:$M$34,5,FALSE)-IFERROR(VLOOKUP(FT$4,Transactions!$C$45:$N$47,5,FALSE),0)))</f>
        <v>0</v>
      </c>
      <c r="FV219" s="315">
        <f t="shared" si="313"/>
        <v>0</v>
      </c>
      <c r="FW219" s="88">
        <f>VLOOKUP(FV219,'Price Data'!$B$4:$AD$1048576,MATCH(GA$4,'Price Data'!$B$2:$AE$2,0),FALSE)</f>
        <v>0</v>
      </c>
      <c r="FX219" s="5">
        <f t="shared" si="282"/>
        <v>0</v>
      </c>
      <c r="FY219" s="79"/>
      <c r="FZ219" s="212" t="str">
        <f>IF(FX219&gt;0,(FX219+SUM(FY$11:FY219))/FW$6-1,"N/A")</f>
        <v>N/A</v>
      </c>
      <c r="GA219" s="344">
        <f>IF(VLOOKUP(GA$4,Transactions!$C$26:$M$34,7,FALSE)&gt;FV219,0,IF(IFERROR(VLOOKUP(GA$4,Transactions!$C$45:$N256,8,FALSE),0)&gt;FV219,VLOOKUP(GA$4,Transactions!$C$26:$M$34,5,FALSE),VLOOKUP(GA$4,Transactions!$C$26:$M$34,5,FALSE)-IFERROR(VLOOKUP(GA$4,Transactions!$C$45:$N$47,5,FALSE),0)))</f>
        <v>0</v>
      </c>
      <c r="GD219" s="315">
        <f t="shared" si="314"/>
        <v>0</v>
      </c>
      <c r="GE219" s="88">
        <f>VLOOKUP(GD219,'Price Data'!$B$4:$AD$1048576,MATCH(GI$4,'Price Data'!$B$2:$AE$2,0),FALSE)</f>
        <v>0</v>
      </c>
      <c r="GF219" s="5">
        <f t="shared" si="283"/>
        <v>0</v>
      </c>
      <c r="GH219" s="212" t="str">
        <f>IF(GF219&gt;0,(GF219+SUM(GG$11:GG219))/GE$6-1,"N/A")</f>
        <v>N/A</v>
      </c>
      <c r="GI219" s="374">
        <v>0.5</v>
      </c>
      <c r="GK219" s="315">
        <f t="shared" si="315"/>
        <v>0</v>
      </c>
      <c r="GL219" s="88">
        <f>VLOOKUP(GK219,'Price Data'!$B$4:$AD$1048576,MATCH(GP$4,'Price Data'!$B$2:$AE$2,0),FALSE)</f>
        <v>0</v>
      </c>
      <c r="GM219" s="5">
        <f t="shared" si="286"/>
        <v>0</v>
      </c>
      <c r="GN219" s="79"/>
      <c r="GO219" s="212" t="str">
        <f>IF(GM219&gt;0,(GM219+SUM(GN$11:GN219))/GL$6-1,"N/A")</f>
        <v>N/A</v>
      </c>
      <c r="GP219" s="374">
        <v>0.2</v>
      </c>
      <c r="GR219" s="315">
        <f t="shared" si="316"/>
        <v>0</v>
      </c>
      <c r="GS219" s="88">
        <f>VLOOKUP(GR219,'Price Data'!$B$4:$AD$1048576,MATCH(GW$4,'Price Data'!$B$2:$AE$2,0),FALSE)</f>
        <v>0</v>
      </c>
      <c r="GT219" s="5">
        <f t="shared" si="284"/>
        <v>0</v>
      </c>
      <c r="GV219" s="212" t="str">
        <f>IF(GT219&gt;0,(GT219+SUM(GU$11:GU219))/GS$6-1,"N/A")</f>
        <v>N/A</v>
      </c>
      <c r="GW219" s="374">
        <v>0.3</v>
      </c>
    </row>
    <row r="220" spans="1:205" x14ac:dyDescent="0.25">
      <c r="A220">
        <v>210</v>
      </c>
      <c r="B220" s="315">
        <f>'Price Data'!B214</f>
        <v>0</v>
      </c>
      <c r="C220" s="200">
        <f t="shared" si="317"/>
        <v>0</v>
      </c>
      <c r="D220" s="200">
        <f t="shared" si="287"/>
        <v>0</v>
      </c>
      <c r="E220" s="200">
        <f t="shared" si="258"/>
        <v>0</v>
      </c>
      <c r="F220" s="200">
        <f t="shared" si="288"/>
        <v>0</v>
      </c>
      <c r="I220" s="315">
        <f t="shared" si="289"/>
        <v>0</v>
      </c>
      <c r="J220" s="88">
        <f>VLOOKUP(I220,'Price Data'!$B$4:$AD$1048576,MATCH(N$4,'Price Data'!$B$2:$AE$2,0),FALSE)</f>
        <v>0</v>
      </c>
      <c r="K220" s="5">
        <f t="shared" si="285"/>
        <v>0</v>
      </c>
      <c r="M220" s="212" t="str">
        <f>IF(K220&gt;0,(K220+SUM(L$11:L220))/J$6-1,"N/A")</f>
        <v>N/A</v>
      </c>
      <c r="N220" s="344">
        <f>IF(VLOOKUP(N$4,Transactions!$C$5:$M$23,7,FALSE)&gt;I220,0,IF(IFERROR(VLOOKUP(N$4,Transactions!$C$39:$N$42,8,FALSE),0)&gt;I220,VLOOKUP(N$4,Transactions!$C$5:$M$23,5,FALSE),VLOOKUP(N$4,Transactions!$C$5:$M$23,5,FALSE)-IFERROR(VLOOKUP(N$4,Transactions!$C$39:$N$42,5,FALSE),0)))</f>
        <v>0</v>
      </c>
      <c r="P220" s="315">
        <f t="shared" si="290"/>
        <v>0</v>
      </c>
      <c r="Q220" s="88">
        <f>VLOOKUP(P220,'Price Data'!$B$4:$AD$1048576,MATCH(U$4,'Price Data'!$B$2:$AE$2,0),FALSE)</f>
        <v>0</v>
      </c>
      <c r="R220" s="5">
        <f t="shared" si="259"/>
        <v>0</v>
      </c>
      <c r="T220" s="212" t="str">
        <f>IF(R220&gt;0,(R220+SUM(S$11:S220))/Q$6-1,"N/A")</f>
        <v>N/A</v>
      </c>
      <c r="U220" s="344">
        <f>IF(VLOOKUP(U$4,Transactions!$C$5:$M$23,7,FALSE)&gt;P220,0,IF(IFERROR(VLOOKUP(U$4,Transactions!$C$39:$N$42,8,FALSE),0)&gt;P220,VLOOKUP(U$4,Transactions!$C$5:$M$23,5,FALSE),VLOOKUP(U$4,Transactions!$C$5:$M$23,5,FALSE)-IFERROR(VLOOKUP(U$4,Transactions!$C$39:$N$42,5,FALSE),0)))</f>
        <v>0</v>
      </c>
      <c r="W220" s="315">
        <f t="shared" si="291"/>
        <v>0</v>
      </c>
      <c r="X220" s="88">
        <f>VLOOKUP(W220,'Price Data'!$B$4:$AD$1048576,MATCH(AB$4,'Price Data'!$B$2:$AE$2,0),FALSE)</f>
        <v>0</v>
      </c>
      <c r="Y220" s="5">
        <f t="shared" si="260"/>
        <v>0</v>
      </c>
      <c r="Z220" s="79"/>
      <c r="AA220" s="212" t="str">
        <f>IF(Y220&gt;0,(Y220+SUM(Z$11:Z220))/X$6-1,"N/A")</f>
        <v>N/A</v>
      </c>
      <c r="AB220" s="344">
        <f>IF(VLOOKUP(AB$4,Transactions!$C$5:$M$23,7,FALSE)&gt;W220,0,IF(IFERROR(VLOOKUP(AB$4,Transactions!$C$39:$N$42,8,FALSE),0)&gt;W220,VLOOKUP(AB$4,Transactions!$C$5:$M$23,5,FALSE),VLOOKUP(AB$4,Transactions!$C$5:$M$23,5,FALSE)-IFERROR(VLOOKUP(AB$4,Transactions!$C$39:$N$42,5,FALSE),0)))</f>
        <v>0</v>
      </c>
      <c r="AD220" s="315">
        <f t="shared" si="292"/>
        <v>0</v>
      </c>
      <c r="AE220" s="88">
        <f>VLOOKUP(AD220,'Price Data'!$B$4:$AD$1048576,MATCH(AI$4,'Price Data'!$B$2:$AE$2,0),FALSE)</f>
        <v>0</v>
      </c>
      <c r="AF220" s="5">
        <f t="shared" si="261"/>
        <v>0</v>
      </c>
      <c r="AG220" s="79"/>
      <c r="AH220" s="212" t="str">
        <f>IF(AF220&gt;0,(AF220+SUM(AG$11:AG220))/AE$6-1,"N/A")</f>
        <v>N/A</v>
      </c>
      <c r="AI220" s="344">
        <f>IF(VLOOKUP(AI$4,Transactions!$C$5:$M$23,7,FALSE)&gt;AD220,0,IF(IFERROR(VLOOKUP(AI$4,Transactions!$C$39:$N$42,8,FALSE),0)&gt;AD220,VLOOKUP(AI$4,Transactions!$C$5:$M$23,5,FALSE),VLOOKUP(AI$4,Transactions!$C$5:$M$23,5,FALSE)-IFERROR(VLOOKUP(AI$4,Transactions!$C$39:$N$42,5,FALSE),0)))</f>
        <v>0</v>
      </c>
      <c r="AK220" s="315">
        <f t="shared" si="293"/>
        <v>0</v>
      </c>
      <c r="AL220" s="88">
        <f>VLOOKUP(AK220,'Price Data'!$B$4:$AD$1048576,MATCH(AP$4,'Price Data'!$B$2:$AE$2,0),FALSE)</f>
        <v>0</v>
      </c>
      <c r="AM220" s="5">
        <f t="shared" si="262"/>
        <v>0</v>
      </c>
      <c r="AN220" s="79"/>
      <c r="AO220" s="212" t="str">
        <f>IF(AM220&gt;0,(AM220+SUM(AN$11:AN220))/AL$6-1,"N/A")</f>
        <v>N/A</v>
      </c>
      <c r="AP220" s="344">
        <f>IF(VLOOKUP(AP$4,Transactions!$C$5:$M$23,7,FALSE)&gt;AK220,0,IF(IFERROR(VLOOKUP(AP$4,Transactions!$C$39:$N$42,8,FALSE),0)&gt;AK220,VLOOKUP(AP$4,Transactions!$C$5:$M$23,5,FALSE),VLOOKUP(AP$4,Transactions!$C$5:$M$23,5,FALSE)-IFERROR(VLOOKUP(AP$4,Transactions!$C$39:$N$42,5,FALSE),0)))</f>
        <v>0</v>
      </c>
      <c r="AR220" s="315">
        <f t="shared" si="294"/>
        <v>0</v>
      </c>
      <c r="AS220" s="88">
        <f>VLOOKUP(AR220,'Price Data'!$B$4:$AD$1048576,MATCH(AW$4,'Price Data'!$B$2:$AE$2,0),FALSE)</f>
        <v>0</v>
      </c>
      <c r="AT220" s="5">
        <f t="shared" si="263"/>
        <v>0</v>
      </c>
      <c r="AU220" s="79"/>
      <c r="AV220" s="212" t="str">
        <f>IF(AT220&gt;0,(AT220+SUM(AU$11:AU220))/AS$6-1,"N/A")</f>
        <v>N/A</v>
      </c>
      <c r="AW220" s="344">
        <f>IF(VLOOKUP(AW$4,Transactions!$C$5:$M$23,7,FALSE)&gt;AR220,0,IF(IFERROR(VLOOKUP(AW$4,Transactions!$C$39:$N$42,8,FALSE),0)&gt;AR220,VLOOKUP(AW$4,Transactions!$C$5:$M$23,5,FALSE),VLOOKUP(AW$4,Transactions!$C$5:$M$23,5,FALSE)-IFERROR(VLOOKUP(AW$4,Transactions!$C$39:$N$42,5,FALSE),0)))</f>
        <v>0</v>
      </c>
      <c r="AY220" s="315">
        <f t="shared" si="295"/>
        <v>0</v>
      </c>
      <c r="AZ220" s="88">
        <f>VLOOKUP(AY220,'Price Data'!$B$4:$AD$1048576,MATCH(BD$4,'Price Data'!$B$2:$AE$2,0),FALSE)</f>
        <v>0</v>
      </c>
      <c r="BA220" s="5">
        <f t="shared" si="264"/>
        <v>0</v>
      </c>
      <c r="BB220" s="79"/>
      <c r="BC220" s="212" t="str">
        <f>IF(BA220&gt;0,(BA220+SUM(BB$11:BB220))/AZ$6-1,"N/A")</f>
        <v>N/A</v>
      </c>
      <c r="BD220" s="344">
        <f>IF(VLOOKUP(BD$4,Transactions!$C$5:$M$23,7,FALSE)&gt;AY220,0,IF(IFERROR(VLOOKUP(BD$4,Transactions!$C$39:$N$42,8,FALSE),0)&gt;AY220,VLOOKUP(BD$4,Transactions!$C$5:$M$23,5,FALSE),VLOOKUP(BD$4,Transactions!$C$5:$M$23,5,FALSE)-IFERROR(VLOOKUP(BD$4,Transactions!$C$39:$N$42,5,FALSE),0)))</f>
        <v>0</v>
      </c>
      <c r="BF220" s="315">
        <f t="shared" si="296"/>
        <v>0</v>
      </c>
      <c r="BG220" s="88">
        <f>VLOOKUP(BF220,'Price Data'!$B$4:$AD$1048576,MATCH(BK$4,'Price Data'!$B$2:$AE$2,0),FALSE)</f>
        <v>0</v>
      </c>
      <c r="BH220" s="5">
        <f t="shared" si="265"/>
        <v>0</v>
      </c>
      <c r="BI220" s="79"/>
      <c r="BJ220" s="212" t="str">
        <f>IF(BH220&gt;0,(BH220+SUM(BI$11:BI220))/BG$6-1,"N/A")</f>
        <v>N/A</v>
      </c>
      <c r="BK220" s="344">
        <f>IF(VLOOKUP(BK$4,Transactions!$C$5:$M$23,7,FALSE)&gt;BF220,0,IF(IFERROR(VLOOKUP(BK$4,Transactions!$C$39:$N$42,8,FALSE),0)&gt;BF220,VLOOKUP(BK$4,Transactions!$C$5:$M$23,5,FALSE),VLOOKUP(BK$4,Transactions!$C$5:$M$23,5,FALSE)-IFERROR(VLOOKUP(BK$4,Transactions!$C$39:$N$42,5,FALSE),0)))</f>
        <v>0</v>
      </c>
      <c r="BM220" s="315">
        <f t="shared" si="297"/>
        <v>0</v>
      </c>
      <c r="BN220" s="88">
        <f>VLOOKUP(BM220,'Price Data'!$B$4:$AD$1048576,MATCH(BR$4,'Price Data'!$B$2:$AE$2,0),FALSE)</f>
        <v>0</v>
      </c>
      <c r="BO220" s="5">
        <f t="shared" si="266"/>
        <v>0</v>
      </c>
      <c r="BP220" s="79"/>
      <c r="BQ220" s="212" t="str">
        <f>IF(BO220&gt;0,(BO220+SUM(BP$11:BP220))/BN$6-1,"N/A")</f>
        <v>N/A</v>
      </c>
      <c r="BR220" s="344">
        <f>IF(VLOOKUP(BR$4,Transactions!$C$5:$M$23,7,FALSE)&gt;BM220,0,IF(IFERROR(VLOOKUP(BR$4,Transactions!$C$39:$N$42,8,FALSE),0)&gt;BM220,VLOOKUP(BR$4,Transactions!$C$5:$M$23,5,FALSE),VLOOKUP(BR$4,Transactions!$C$5:$M$23,5,FALSE)-IFERROR(VLOOKUP(BR$4,Transactions!$C$39:$N$42,5,FALSE),0)))</f>
        <v>0</v>
      </c>
      <c r="BT220" s="315">
        <f t="shared" si="298"/>
        <v>0</v>
      </c>
      <c r="BU220" s="88">
        <f>VLOOKUP(BT220,'Price Data'!$B$4:$AD$1048576,MATCH(BY$4,'Price Data'!$B$2:$AE$2,0),FALSE)</f>
        <v>0</v>
      </c>
      <c r="BV220" s="5">
        <f t="shared" si="267"/>
        <v>0</v>
      </c>
      <c r="BW220" s="79"/>
      <c r="BX220" s="212" t="str">
        <f>IF(BV220&gt;0,(BV220+SUM(BW$11:BW220))/BU$6-1,"N/A")</f>
        <v>N/A</v>
      </c>
      <c r="BY220" s="344">
        <f>IF(VLOOKUP(BY$4,Transactions!$C$5:$M$23,7,FALSE)&gt;BT220,0,IF(IFERROR(VLOOKUP(BY$4,Transactions!$C$39:$N$42,8,FALSE),0)&gt;BT220,VLOOKUP(BY$4,Transactions!$C$5:$M$23,5,FALSE),VLOOKUP(BY$4,Transactions!$C$5:$M$23,5,FALSE)-IFERROR(VLOOKUP(BY$4,Transactions!$C$39:$N$42,5,FALSE),0)))</f>
        <v>0</v>
      </c>
      <c r="CA220" s="315">
        <f t="shared" si="299"/>
        <v>0</v>
      </c>
      <c r="CB220" s="88">
        <f>VLOOKUP(CA220,'Price Data'!$B$4:$AD$1048576,MATCH(CF$4,'Price Data'!$B$2:$AE$2,0),FALSE)</f>
        <v>0</v>
      </c>
      <c r="CC220" s="5">
        <f t="shared" si="268"/>
        <v>0</v>
      </c>
      <c r="CD220" s="79"/>
      <c r="CE220" s="212" t="str">
        <f>IF(CC220&gt;0,(CC220+SUM(CD$11:CD220))/CB$6-1,"N/A")</f>
        <v>N/A</v>
      </c>
      <c r="CF220" s="344">
        <f>IF(VLOOKUP(CF$4,Transactions!$C$5:$M$23,7,FALSE)&gt;CA220,0,IF(IFERROR(VLOOKUP(CF$4,Transactions!$C$39:$N$42,8,FALSE),0)&gt;CA220,VLOOKUP(CF$4,Transactions!$C$5:$M$23,5,FALSE),VLOOKUP(CF$4,Transactions!$C$5:$M$23,5,FALSE)-IFERROR(VLOOKUP(CF$4,Transactions!$C$39:$N$42,5,FALSE),0)))</f>
        <v>0</v>
      </c>
      <c r="CH220" s="315">
        <f t="shared" si="300"/>
        <v>0</v>
      </c>
      <c r="CI220" s="88">
        <f>VLOOKUP(CH220,'Price Data'!$B$4:$AD$1048576,MATCH(CM$4,'Price Data'!$B$2:$AE$2,0),FALSE)</f>
        <v>0</v>
      </c>
      <c r="CJ220" s="5">
        <f t="shared" si="269"/>
        <v>0</v>
      </c>
      <c r="CK220" s="79"/>
      <c r="CL220" s="212" t="str">
        <f>IF(CJ220&gt;0,(CJ220+SUM(CK$11:CK220))/CI$6-1,"N/A")</f>
        <v>N/A</v>
      </c>
      <c r="CM220" s="344">
        <f>IF(VLOOKUP(CM$4,Transactions!$C$5:$M$23,7,FALSE)&gt;CH220,0,IF(IFERROR(VLOOKUP(CM$4,Transactions!$C$39:$N$42,8,FALSE),0)&gt;CH220,VLOOKUP(CM$4,Transactions!$C$5:$M$23,5,FALSE),VLOOKUP(CM$4,Transactions!$C$5:$M$23,5,FALSE)-IFERROR(VLOOKUP(CM$4,Transactions!$C$39:$N$42,5,FALSE),0)))</f>
        <v>0</v>
      </c>
      <c r="CO220" s="315">
        <f t="shared" si="301"/>
        <v>0</v>
      </c>
      <c r="CP220" s="88">
        <f>VLOOKUP(CO220,'Price Data'!$B$4:$AD$1048576,MATCH(CT$4,'Price Data'!$B$2:$AE$2,0),FALSE)</f>
        <v>0</v>
      </c>
      <c r="CQ220" s="5">
        <f t="shared" si="270"/>
        <v>0</v>
      </c>
      <c r="CR220" s="79"/>
      <c r="CS220" s="212" t="str">
        <f>IF(CQ220&gt;0,(CQ220+SUM(CR$11:CR220))/CP$6-1,"N/A")</f>
        <v>N/A</v>
      </c>
      <c r="CT220" s="344">
        <f>IF(VLOOKUP(CT$4,Transactions!$C$5:$M$23,7,FALSE)&gt;CO220,0,IF(IFERROR(VLOOKUP(CT$4,Transactions!$C$39:$N$42,8,FALSE),0)&gt;CO220,VLOOKUP(CT$4,Transactions!$C$5:$M$23,5,FALSE),VLOOKUP(CT$4,Transactions!$C$5:$M$23,5,FALSE)-IFERROR(VLOOKUP(CT$4,Transactions!$C$39:$N$42,5,FALSE),0)))</f>
        <v>0</v>
      </c>
      <c r="CV220" s="315">
        <f t="shared" si="302"/>
        <v>0</v>
      </c>
      <c r="CW220" s="88">
        <f>VLOOKUP(CV220,'Price Data'!$B$4:$AD$1048576,MATCH(DA$4,'Price Data'!$B$2:$AE$2,0),FALSE)</f>
        <v>0</v>
      </c>
      <c r="CX220" s="5">
        <f t="shared" si="271"/>
        <v>0</v>
      </c>
      <c r="CY220" s="79"/>
      <c r="CZ220" s="212" t="str">
        <f>IF(CX220&gt;0,(CX220+SUM(CY$11:CY220))/CW$6-1,"N/A")</f>
        <v>N/A</v>
      </c>
      <c r="DA220" s="344">
        <f>IF(VLOOKUP(DA$4,Transactions!$C$5:$M$23,7,FALSE)&gt;CV220,0,IF(IFERROR(VLOOKUP(DA$4,Transactions!$C$39:$N$42,8,FALSE),0)&gt;CV220,VLOOKUP(DA$4,Transactions!$C$5:$M$23,5,FALSE),VLOOKUP(DA$4,Transactions!$C$5:$M$23,5,FALSE)-IFERROR(VLOOKUP(DA$4,Transactions!$C$39:$N$42,5,FALSE),0)))</f>
        <v>0</v>
      </c>
      <c r="DC220" s="315">
        <f t="shared" si="303"/>
        <v>0</v>
      </c>
      <c r="DD220" s="88">
        <f>VLOOKUP(DC220,'Price Data'!$B$4:$AD$1048576,MATCH(DH$4,'Price Data'!$B$2:$AE$2,0),FALSE)</f>
        <v>0</v>
      </c>
      <c r="DE220" s="5">
        <f t="shared" si="272"/>
        <v>0</v>
      </c>
      <c r="DF220" s="79"/>
      <c r="DG220" s="212" t="str">
        <f>IF(DE220&gt;0,(DE220+SUM(DF$11:DF220))/DD$6-1,"N/A")</f>
        <v>N/A</v>
      </c>
      <c r="DH220" s="344">
        <f>IF(VLOOKUP(DH$4,Transactions!$C$5:$M$23,7,FALSE)&gt;DC220,0,IF(IFERROR(VLOOKUP(DH$4,Transactions!$C$39:$N$42,8,FALSE),0)&gt;DC220,VLOOKUP(DH$4,Transactions!$C$5:$M$23,5,FALSE),VLOOKUP(DH$4,Transactions!$C$5:$M$23,5,FALSE)-IFERROR(VLOOKUP(DH$4,Transactions!$C$39:$N$42,5,FALSE),0)))</f>
        <v>0</v>
      </c>
      <c r="DJ220" s="315">
        <f t="shared" si="304"/>
        <v>0</v>
      </c>
      <c r="DK220" s="88">
        <f>VLOOKUP(DJ220,'Price Data'!$B$4:$AD$1048576,MATCH(DO$4,'Price Data'!$B$2:$AE$2,0),FALSE)</f>
        <v>0</v>
      </c>
      <c r="DL220" s="5">
        <f t="shared" si="273"/>
        <v>0</v>
      </c>
      <c r="DN220" s="212" t="str">
        <f>IF(DL220&gt;0,(DL220+SUM(DM$11:DM220))/DK$6-1,"N/A")</f>
        <v>N/A</v>
      </c>
      <c r="DO220" s="344">
        <f>IF(VLOOKUP(DO$4,Transactions!$C$5:$M$23,7,FALSE)&gt;DJ220,0,IF(IFERROR(VLOOKUP(DO$4,Transactions!$C$39:$N$42,8,FALSE),0)&gt;DJ220,VLOOKUP(DO$4,Transactions!$C$5:$M$23,5,FALSE),VLOOKUP(DO$4,Transactions!$C$5:$M$23,5,FALSE)-IFERROR(VLOOKUP(DO$4,Transactions!$C$39:$N$42,5,FALSE),0)))</f>
        <v>0</v>
      </c>
      <c r="DQ220" s="315">
        <f t="shared" si="305"/>
        <v>0</v>
      </c>
      <c r="DR220" s="88">
        <f>VLOOKUP(DQ220,'Price Data'!$B$4:$AD$1048576,MATCH(DV$4,'Price Data'!$B$2:$AE$2,0),FALSE)</f>
        <v>0</v>
      </c>
      <c r="DS220" s="5">
        <f t="shared" si="274"/>
        <v>0</v>
      </c>
      <c r="DT220" s="79"/>
      <c r="DU220" s="212" t="str">
        <f>IF(DS220&gt;0,(DS220+SUM(DT$11:DT220))/DR$6-1,"N/A")</f>
        <v>N/A</v>
      </c>
      <c r="DV220" s="344">
        <f>IF(VLOOKUP(DV$4,Transactions!$C$5:$M$23,7,FALSE)&gt;DQ220,0,IF(IFERROR(VLOOKUP(DV$4,Transactions!$C$39:$N$42,8,FALSE),0)&gt;DQ220,VLOOKUP(DV$4,Transactions!$C$5:$M$23,5,FALSE),VLOOKUP(DV$4,Transactions!$C$5:$M$23,5,FALSE)-IFERROR(VLOOKUP(DV$4,Transactions!$C$39:$N$42,5,FALSE),0)))</f>
        <v>0</v>
      </c>
      <c r="DX220" s="315">
        <f t="shared" si="306"/>
        <v>0</v>
      </c>
      <c r="DY220" s="88">
        <f>VLOOKUP(DX220,'Price Data'!$B$4:$AD$1048576,MATCH(EC$4,'Price Data'!$B$2:$AE$2,0),FALSE)</f>
        <v>0</v>
      </c>
      <c r="DZ220" s="5">
        <f t="shared" si="275"/>
        <v>0</v>
      </c>
      <c r="EA220" s="79"/>
      <c r="EB220" s="212" t="str">
        <f>IF(DZ220&gt;0,(DZ220+SUM(EA$11:EA220))/DY$6-1,"N/A")</f>
        <v>N/A</v>
      </c>
      <c r="EC220" s="344">
        <f>IF(VLOOKUP(EC$4,Transactions!$C$5:$M$23,7,FALSE)&gt;DX220,0,IF(IFERROR(VLOOKUP(EC$4,Transactions!$C$39:$N$42,8,FALSE),0)&gt;DX220,VLOOKUP(EC$4,Transactions!$C$5:$M$23,5,FALSE),VLOOKUP(EC$4,Transactions!$C$5:$M$23,5,FALSE)-IFERROR(VLOOKUP(EC$4,Transactions!$C$39:$N$42,5,FALSE),0)))</f>
        <v>0</v>
      </c>
      <c r="EF220" s="315">
        <f t="shared" si="307"/>
        <v>0</v>
      </c>
      <c r="EG220" s="88">
        <f>VLOOKUP(EF220,'Price Data'!$B$4:$AD$1048576,MATCH(EK$4,'Price Data'!$B$2:$AE$2,0),FALSE)</f>
        <v>0</v>
      </c>
      <c r="EH220" s="5">
        <f t="shared" si="276"/>
        <v>0</v>
      </c>
      <c r="EI220" s="79"/>
      <c r="EJ220" s="212" t="str">
        <f>IF(EH220&gt;0,(EH220+SUM(EI$11:EI220))/EG$6-1,"N/A")</f>
        <v>N/A</v>
      </c>
      <c r="EK220" s="344">
        <f>IF(VLOOKUP(EK$4,Transactions!$C$26:$M$34,7,FALSE)&gt;EF220,0,IF(IFERROR(VLOOKUP(EK$4,Transactions!$C$45:$N257,8,FALSE),0)&gt;EF220,VLOOKUP(EK$4,Transactions!$C$26:$M$34,5,FALSE),VLOOKUP(EK$4,Transactions!$C$26:$M$34,5,FALSE)-IFERROR(VLOOKUP(EK$4,Transactions!$C$45:$N$47,5,FALSE),0)))</f>
        <v>0</v>
      </c>
      <c r="EM220" s="315">
        <f t="shared" si="308"/>
        <v>0</v>
      </c>
      <c r="EN220" s="88">
        <f>VLOOKUP(EM220,'Price Data'!$B$4:$AD$1048576,MATCH(ER$4,'Price Data'!$B$2:$AE$2,0),FALSE)</f>
        <v>0</v>
      </c>
      <c r="EO220" s="5">
        <f t="shared" si="277"/>
        <v>0</v>
      </c>
      <c r="EP220" s="79"/>
      <c r="EQ220" s="212" t="str">
        <f>IF(EO220&gt;0,(EO220+SUM(EP$11:EP220))/EN$6-1,"N/A")</f>
        <v>N/A</v>
      </c>
      <c r="ER220" s="344">
        <f>IF(VLOOKUP(ER$4,Transactions!$C$26:$M$34,7,FALSE)&gt;EM220,0,IF(IFERROR(VLOOKUP(ER$4,Transactions!$C$45:$N257,8,FALSE),0)&gt;EM220,VLOOKUP(ER$4,Transactions!$C$26:$M$34,5,FALSE),VLOOKUP(ER$4,Transactions!$C$26:$M$34,5,FALSE)-IFERROR(VLOOKUP(ER$4,Transactions!$C$45:$N$47,5,FALSE),0)))</f>
        <v>0</v>
      </c>
      <c r="ET220" s="315">
        <f t="shared" si="309"/>
        <v>0</v>
      </c>
      <c r="EU220" s="88">
        <f>VLOOKUP(ET220,'Price Data'!$B$4:$AD$1048576,MATCH(EY$4,'Price Data'!$B$2:$AE$2,0),FALSE)</f>
        <v>0</v>
      </c>
      <c r="EV220" s="5">
        <f t="shared" si="278"/>
        <v>0</v>
      </c>
      <c r="EW220" s="79"/>
      <c r="EX220" s="212" t="str">
        <f>IF(EV220&gt;0,(EV220+SUM(EW$11:EW220))/EU$6-1,"N/A")</f>
        <v>N/A</v>
      </c>
      <c r="EY220" s="344">
        <f>IF(VLOOKUP(EY$4,Transactions!$C$26:$M$34,7,FALSE)&gt;ET220,0,IF(IFERROR(VLOOKUP(EY$4,Transactions!$C$45:$N257,8,FALSE),0)&gt;ET220,VLOOKUP(EY$4,Transactions!$C$26:$M$34,5,FALSE),VLOOKUP(EY$4,Transactions!$C$26:$M$34,5,FALSE)-IFERROR(VLOOKUP(EY$4,Transactions!$C$45:$N$47,5,FALSE),0)))</f>
        <v>0</v>
      </c>
      <c r="FA220" s="315">
        <f t="shared" si="310"/>
        <v>0</v>
      </c>
      <c r="FB220" s="88">
        <f>VLOOKUP(FA220,'Price Data'!$B$4:$AD$1048576,MATCH(FF$4,'Price Data'!$B$2:$AE$2,0),FALSE)</f>
        <v>0</v>
      </c>
      <c r="FC220" s="5">
        <f t="shared" si="279"/>
        <v>0</v>
      </c>
      <c r="FD220" s="79"/>
      <c r="FE220" s="212" t="str">
        <f>IF(FC220&gt;0,(FC220+SUM(FD$11:FD220))/FB$6-1,"N/A")</f>
        <v>N/A</v>
      </c>
      <c r="FF220" s="344">
        <f>IF(VLOOKUP(FF$4,Transactions!$C$26:$M$34,7,FALSE)&gt;FA220,0,IF(IFERROR(VLOOKUP(FF$4,Transactions!$C$45:$N257,8,FALSE),0)&gt;FA220,VLOOKUP(FF$4,Transactions!$C$26:$M$34,5,FALSE),VLOOKUP(FF$4,Transactions!$C$26:$M$34,5,FALSE)-IFERROR(VLOOKUP(FF$4,Transactions!$C$45:$N$47,5,FALSE),0)))</f>
        <v>0</v>
      </c>
      <c r="FH220" s="315">
        <f t="shared" si="311"/>
        <v>0</v>
      </c>
      <c r="FI220" s="88">
        <f>VLOOKUP(FH220,'Price Data'!$B$4:$AD$1048576,MATCH(FM$4,'Price Data'!$B$2:$AE$2,0),FALSE)</f>
        <v>0</v>
      </c>
      <c r="FJ220" s="5">
        <f t="shared" si="280"/>
        <v>0</v>
      </c>
      <c r="FK220" s="79"/>
      <c r="FL220" s="212" t="str">
        <f>IF(FJ220&gt;0,(FJ220+SUM(FK$11:FK220))/FI$6-1,"N/A")</f>
        <v>N/A</v>
      </c>
      <c r="FM220" s="344">
        <f>IF(VLOOKUP(FM$4,Transactions!$C$26:$M$34,7,FALSE)&gt;FH220,0,IF(IFERROR(VLOOKUP(FM$4,Transactions!$C$45:$N257,8,FALSE),0)&gt;FH220,VLOOKUP(FM$4,Transactions!$C$26:$M$34,5,FALSE),VLOOKUP(FM$4,Transactions!$C$26:$M$34,5,FALSE)-IFERROR(VLOOKUP(FM$4,Transactions!$C$45:$N$47,5,FALSE),0)))</f>
        <v>0</v>
      </c>
      <c r="FO220" s="315">
        <f t="shared" si="312"/>
        <v>0</v>
      </c>
      <c r="FP220" s="88">
        <f>VLOOKUP(FO220,'Price Data'!$B$4:$AD$1048576,MATCH(FT$4,'Price Data'!$B$2:$AE$2,0),FALSE)</f>
        <v>0</v>
      </c>
      <c r="FQ220" s="5">
        <f t="shared" si="281"/>
        <v>0</v>
      </c>
      <c r="FR220" s="79"/>
      <c r="FS220" s="212" t="str">
        <f>IF(FQ220&gt;0,(FQ220+SUM(FR$11:FR220))/FP$6-1,"N/A")</f>
        <v>N/A</v>
      </c>
      <c r="FT220" s="344">
        <f>IF(VLOOKUP(FT$4,Transactions!$C$26:$M$34,7,FALSE)&gt;FO220,0,IF(IFERROR(VLOOKUP(FT$4,Transactions!$C$45:$N257,8,FALSE),0)&gt;FO220,VLOOKUP(FT$4,Transactions!$C$26:$M$34,5,FALSE),VLOOKUP(FT$4,Transactions!$C$26:$M$34,5,FALSE)-IFERROR(VLOOKUP(FT$4,Transactions!$C$45:$N$47,5,FALSE),0)))</f>
        <v>0</v>
      </c>
      <c r="FV220" s="315">
        <f t="shared" si="313"/>
        <v>0</v>
      </c>
      <c r="FW220" s="88">
        <f>VLOOKUP(FV220,'Price Data'!$B$4:$AD$1048576,MATCH(GA$4,'Price Data'!$B$2:$AE$2,0),FALSE)</f>
        <v>0</v>
      </c>
      <c r="FX220" s="5">
        <f t="shared" si="282"/>
        <v>0</v>
      </c>
      <c r="FY220" s="79"/>
      <c r="FZ220" s="212" t="str">
        <f>IF(FX220&gt;0,(FX220+SUM(FY$11:FY220))/FW$6-1,"N/A")</f>
        <v>N/A</v>
      </c>
      <c r="GA220" s="344">
        <f>IF(VLOOKUP(GA$4,Transactions!$C$26:$M$34,7,FALSE)&gt;FV220,0,IF(IFERROR(VLOOKUP(GA$4,Transactions!$C$45:$N257,8,FALSE),0)&gt;FV220,VLOOKUP(GA$4,Transactions!$C$26:$M$34,5,FALSE),VLOOKUP(GA$4,Transactions!$C$26:$M$34,5,FALSE)-IFERROR(VLOOKUP(GA$4,Transactions!$C$45:$N$47,5,FALSE),0)))</f>
        <v>0</v>
      </c>
      <c r="GD220" s="315">
        <f t="shared" si="314"/>
        <v>0</v>
      </c>
      <c r="GE220" s="88">
        <f>VLOOKUP(GD220,'Price Data'!$B$4:$AD$1048576,MATCH(GI$4,'Price Data'!$B$2:$AE$2,0),FALSE)</f>
        <v>0</v>
      </c>
      <c r="GF220" s="5">
        <f t="shared" si="283"/>
        <v>0</v>
      </c>
      <c r="GH220" s="212" t="str">
        <f>IF(GF220&gt;0,(GF220+SUM(GG$11:GG220))/GE$6-1,"N/A")</f>
        <v>N/A</v>
      </c>
      <c r="GI220" s="374">
        <v>0.5</v>
      </c>
      <c r="GK220" s="315">
        <f t="shared" si="315"/>
        <v>0</v>
      </c>
      <c r="GL220" s="88">
        <f>VLOOKUP(GK220,'Price Data'!$B$4:$AD$1048576,MATCH(GP$4,'Price Data'!$B$2:$AE$2,0),FALSE)</f>
        <v>0</v>
      </c>
      <c r="GM220" s="5">
        <f t="shared" si="286"/>
        <v>0</v>
      </c>
      <c r="GN220" s="79"/>
      <c r="GO220" s="212" t="str">
        <f>IF(GM220&gt;0,(GM220+SUM(GN$11:GN220))/GL$6-1,"N/A")</f>
        <v>N/A</v>
      </c>
      <c r="GP220" s="374">
        <v>0.2</v>
      </c>
      <c r="GR220" s="315">
        <f t="shared" si="316"/>
        <v>0</v>
      </c>
      <c r="GS220" s="88">
        <f>VLOOKUP(GR220,'Price Data'!$B$4:$AD$1048576,MATCH(GW$4,'Price Data'!$B$2:$AE$2,0),FALSE)</f>
        <v>0</v>
      </c>
      <c r="GT220" s="5">
        <f t="shared" si="284"/>
        <v>0</v>
      </c>
      <c r="GV220" s="212" t="str">
        <f>IF(GT220&gt;0,(GT220+SUM(GU$11:GU220))/GS$6-1,"N/A")</f>
        <v>N/A</v>
      </c>
      <c r="GW220" s="374">
        <v>0.3</v>
      </c>
    </row>
    <row r="221" spans="1:205" x14ac:dyDescent="0.25">
      <c r="A221">
        <v>211</v>
      </c>
      <c r="B221" s="315">
        <f>'Price Data'!B215</f>
        <v>0</v>
      </c>
      <c r="C221" s="200">
        <f t="shared" si="317"/>
        <v>0</v>
      </c>
      <c r="D221" s="200">
        <f t="shared" si="287"/>
        <v>0</v>
      </c>
      <c r="E221" s="200">
        <f t="shared" si="258"/>
        <v>0</v>
      </c>
      <c r="F221" s="200">
        <f t="shared" si="288"/>
        <v>0</v>
      </c>
      <c r="I221" s="315">
        <f t="shared" si="289"/>
        <v>0</v>
      </c>
      <c r="J221" s="88">
        <f>VLOOKUP(I221,'Price Data'!$B$4:$AD$1048576,MATCH(N$4,'Price Data'!$B$2:$AE$2,0),FALSE)</f>
        <v>0</v>
      </c>
      <c r="K221" s="5">
        <f t="shared" si="285"/>
        <v>0</v>
      </c>
      <c r="M221" s="212" t="str">
        <f>IF(K221&gt;0,(K221+SUM(L$11:L221))/J$6-1,"N/A")</f>
        <v>N/A</v>
      </c>
      <c r="N221" s="344">
        <f>IF(VLOOKUP(N$4,Transactions!$C$5:$M$23,7,FALSE)&gt;I221,0,IF(IFERROR(VLOOKUP(N$4,Transactions!$C$39:$N$42,8,FALSE),0)&gt;I221,VLOOKUP(N$4,Transactions!$C$5:$M$23,5,FALSE),VLOOKUP(N$4,Transactions!$C$5:$M$23,5,FALSE)-IFERROR(VLOOKUP(N$4,Transactions!$C$39:$N$42,5,FALSE),0)))</f>
        <v>0</v>
      </c>
      <c r="P221" s="315">
        <f t="shared" si="290"/>
        <v>0</v>
      </c>
      <c r="Q221" s="88">
        <f>VLOOKUP(P221,'Price Data'!$B$4:$AD$1048576,MATCH(U$4,'Price Data'!$B$2:$AE$2,0),FALSE)</f>
        <v>0</v>
      </c>
      <c r="R221" s="5">
        <f t="shared" si="259"/>
        <v>0</v>
      </c>
      <c r="T221" s="212" t="str">
        <f>IF(R221&gt;0,(R221+SUM(S$11:S221))/Q$6-1,"N/A")</f>
        <v>N/A</v>
      </c>
      <c r="U221" s="344">
        <f>IF(VLOOKUP(U$4,Transactions!$C$5:$M$23,7,FALSE)&gt;P221,0,IF(IFERROR(VLOOKUP(U$4,Transactions!$C$39:$N$42,8,FALSE),0)&gt;P221,VLOOKUP(U$4,Transactions!$C$5:$M$23,5,FALSE),VLOOKUP(U$4,Transactions!$C$5:$M$23,5,FALSE)-IFERROR(VLOOKUP(U$4,Transactions!$C$39:$N$42,5,FALSE),0)))</f>
        <v>0</v>
      </c>
      <c r="W221" s="315">
        <f t="shared" si="291"/>
        <v>0</v>
      </c>
      <c r="X221" s="88">
        <f>VLOOKUP(W221,'Price Data'!$B$4:$AD$1048576,MATCH(AB$4,'Price Data'!$B$2:$AE$2,0),FALSE)</f>
        <v>0</v>
      </c>
      <c r="Y221" s="5">
        <f t="shared" si="260"/>
        <v>0</v>
      </c>
      <c r="Z221" s="79"/>
      <c r="AA221" s="212" t="str">
        <f>IF(Y221&gt;0,(Y221+SUM(Z$11:Z221))/X$6-1,"N/A")</f>
        <v>N/A</v>
      </c>
      <c r="AB221" s="344">
        <f>IF(VLOOKUP(AB$4,Transactions!$C$5:$M$23,7,FALSE)&gt;W221,0,IF(IFERROR(VLOOKUP(AB$4,Transactions!$C$39:$N$42,8,FALSE),0)&gt;W221,VLOOKUP(AB$4,Transactions!$C$5:$M$23,5,FALSE),VLOOKUP(AB$4,Transactions!$C$5:$M$23,5,FALSE)-IFERROR(VLOOKUP(AB$4,Transactions!$C$39:$N$42,5,FALSE),0)))</f>
        <v>0</v>
      </c>
      <c r="AD221" s="315">
        <f t="shared" si="292"/>
        <v>0</v>
      </c>
      <c r="AE221" s="88">
        <f>VLOOKUP(AD221,'Price Data'!$B$4:$AD$1048576,MATCH(AI$4,'Price Data'!$B$2:$AE$2,0),FALSE)</f>
        <v>0</v>
      </c>
      <c r="AF221" s="5">
        <f t="shared" si="261"/>
        <v>0</v>
      </c>
      <c r="AG221" s="79"/>
      <c r="AH221" s="212" t="str">
        <f>IF(AF221&gt;0,(AF221+SUM(AG$11:AG221))/AE$6-1,"N/A")</f>
        <v>N/A</v>
      </c>
      <c r="AI221" s="344">
        <f>IF(VLOOKUP(AI$4,Transactions!$C$5:$M$23,7,FALSE)&gt;AD221,0,IF(IFERROR(VLOOKUP(AI$4,Transactions!$C$39:$N$42,8,FALSE),0)&gt;AD221,VLOOKUP(AI$4,Transactions!$C$5:$M$23,5,FALSE),VLOOKUP(AI$4,Transactions!$C$5:$M$23,5,FALSE)-IFERROR(VLOOKUP(AI$4,Transactions!$C$39:$N$42,5,FALSE),0)))</f>
        <v>0</v>
      </c>
      <c r="AK221" s="315">
        <f t="shared" si="293"/>
        <v>0</v>
      </c>
      <c r="AL221" s="88">
        <f>VLOOKUP(AK221,'Price Data'!$B$4:$AD$1048576,MATCH(AP$4,'Price Data'!$B$2:$AE$2,0),FALSE)</f>
        <v>0</v>
      </c>
      <c r="AM221" s="5">
        <f t="shared" si="262"/>
        <v>0</v>
      </c>
      <c r="AN221" s="79"/>
      <c r="AO221" s="212" t="str">
        <f>IF(AM221&gt;0,(AM221+SUM(AN$11:AN221))/AL$6-1,"N/A")</f>
        <v>N/A</v>
      </c>
      <c r="AP221" s="344">
        <f>IF(VLOOKUP(AP$4,Transactions!$C$5:$M$23,7,FALSE)&gt;AK221,0,IF(IFERROR(VLOOKUP(AP$4,Transactions!$C$39:$N$42,8,FALSE),0)&gt;AK221,VLOOKUP(AP$4,Transactions!$C$5:$M$23,5,FALSE),VLOOKUP(AP$4,Transactions!$C$5:$M$23,5,FALSE)-IFERROR(VLOOKUP(AP$4,Transactions!$C$39:$N$42,5,FALSE),0)))</f>
        <v>0</v>
      </c>
      <c r="AR221" s="315">
        <f t="shared" si="294"/>
        <v>0</v>
      </c>
      <c r="AS221" s="88">
        <f>VLOOKUP(AR221,'Price Data'!$B$4:$AD$1048576,MATCH(AW$4,'Price Data'!$B$2:$AE$2,0),FALSE)</f>
        <v>0</v>
      </c>
      <c r="AT221" s="5">
        <f t="shared" si="263"/>
        <v>0</v>
      </c>
      <c r="AU221" s="79"/>
      <c r="AV221" s="212" t="str">
        <f>IF(AT221&gt;0,(AT221+SUM(AU$11:AU221))/AS$6-1,"N/A")</f>
        <v>N/A</v>
      </c>
      <c r="AW221" s="344">
        <f>IF(VLOOKUP(AW$4,Transactions!$C$5:$M$23,7,FALSE)&gt;AR221,0,IF(IFERROR(VLOOKUP(AW$4,Transactions!$C$39:$N$42,8,FALSE),0)&gt;AR221,VLOOKUP(AW$4,Transactions!$C$5:$M$23,5,FALSE),VLOOKUP(AW$4,Transactions!$C$5:$M$23,5,FALSE)-IFERROR(VLOOKUP(AW$4,Transactions!$C$39:$N$42,5,FALSE),0)))</f>
        <v>0</v>
      </c>
      <c r="AY221" s="315">
        <f t="shared" si="295"/>
        <v>0</v>
      </c>
      <c r="AZ221" s="88">
        <f>VLOOKUP(AY221,'Price Data'!$B$4:$AD$1048576,MATCH(BD$4,'Price Data'!$B$2:$AE$2,0),FALSE)</f>
        <v>0</v>
      </c>
      <c r="BA221" s="5">
        <f t="shared" si="264"/>
        <v>0</v>
      </c>
      <c r="BB221" s="79"/>
      <c r="BC221" s="212" t="str">
        <f>IF(BA221&gt;0,(BA221+SUM(BB$11:BB221))/AZ$6-1,"N/A")</f>
        <v>N/A</v>
      </c>
      <c r="BD221" s="344">
        <f>IF(VLOOKUP(BD$4,Transactions!$C$5:$M$23,7,FALSE)&gt;AY221,0,IF(IFERROR(VLOOKUP(BD$4,Transactions!$C$39:$N$42,8,FALSE),0)&gt;AY221,VLOOKUP(BD$4,Transactions!$C$5:$M$23,5,FALSE),VLOOKUP(BD$4,Transactions!$C$5:$M$23,5,FALSE)-IFERROR(VLOOKUP(BD$4,Transactions!$C$39:$N$42,5,FALSE),0)))</f>
        <v>0</v>
      </c>
      <c r="BF221" s="315">
        <f t="shared" si="296"/>
        <v>0</v>
      </c>
      <c r="BG221" s="88">
        <f>VLOOKUP(BF221,'Price Data'!$B$4:$AD$1048576,MATCH(BK$4,'Price Data'!$B$2:$AE$2,0),FALSE)</f>
        <v>0</v>
      </c>
      <c r="BH221" s="5">
        <f t="shared" si="265"/>
        <v>0</v>
      </c>
      <c r="BI221" s="79"/>
      <c r="BJ221" s="212" t="str">
        <f>IF(BH221&gt;0,(BH221+SUM(BI$11:BI221))/BG$6-1,"N/A")</f>
        <v>N/A</v>
      </c>
      <c r="BK221" s="344">
        <f>IF(VLOOKUP(BK$4,Transactions!$C$5:$M$23,7,FALSE)&gt;BF221,0,IF(IFERROR(VLOOKUP(BK$4,Transactions!$C$39:$N$42,8,FALSE),0)&gt;BF221,VLOOKUP(BK$4,Transactions!$C$5:$M$23,5,FALSE),VLOOKUP(BK$4,Transactions!$C$5:$M$23,5,FALSE)-IFERROR(VLOOKUP(BK$4,Transactions!$C$39:$N$42,5,FALSE),0)))</f>
        <v>0</v>
      </c>
      <c r="BM221" s="315">
        <f t="shared" si="297"/>
        <v>0</v>
      </c>
      <c r="BN221" s="88">
        <f>VLOOKUP(BM221,'Price Data'!$B$4:$AD$1048576,MATCH(BR$4,'Price Data'!$B$2:$AE$2,0),FALSE)</f>
        <v>0</v>
      </c>
      <c r="BO221" s="5">
        <f t="shared" si="266"/>
        <v>0</v>
      </c>
      <c r="BP221" s="79"/>
      <c r="BQ221" s="212" t="str">
        <f>IF(BO221&gt;0,(BO221+SUM(BP$11:BP221))/BN$6-1,"N/A")</f>
        <v>N/A</v>
      </c>
      <c r="BR221" s="344">
        <f>IF(VLOOKUP(BR$4,Transactions!$C$5:$M$23,7,FALSE)&gt;BM221,0,IF(IFERROR(VLOOKUP(BR$4,Transactions!$C$39:$N$42,8,FALSE),0)&gt;BM221,VLOOKUP(BR$4,Transactions!$C$5:$M$23,5,FALSE),VLOOKUP(BR$4,Transactions!$C$5:$M$23,5,FALSE)-IFERROR(VLOOKUP(BR$4,Transactions!$C$39:$N$42,5,FALSE),0)))</f>
        <v>0</v>
      </c>
      <c r="BT221" s="315">
        <f t="shared" si="298"/>
        <v>0</v>
      </c>
      <c r="BU221" s="88">
        <f>VLOOKUP(BT221,'Price Data'!$B$4:$AD$1048576,MATCH(BY$4,'Price Data'!$B$2:$AE$2,0),FALSE)</f>
        <v>0</v>
      </c>
      <c r="BV221" s="5">
        <f t="shared" si="267"/>
        <v>0</v>
      </c>
      <c r="BW221" s="79"/>
      <c r="BX221" s="212" t="str">
        <f>IF(BV221&gt;0,(BV221+SUM(BW$11:BW221))/BU$6-1,"N/A")</f>
        <v>N/A</v>
      </c>
      <c r="BY221" s="344">
        <f>IF(VLOOKUP(BY$4,Transactions!$C$5:$M$23,7,FALSE)&gt;BT221,0,IF(IFERROR(VLOOKUP(BY$4,Transactions!$C$39:$N$42,8,FALSE),0)&gt;BT221,VLOOKUP(BY$4,Transactions!$C$5:$M$23,5,FALSE),VLOOKUP(BY$4,Transactions!$C$5:$M$23,5,FALSE)-IFERROR(VLOOKUP(BY$4,Transactions!$C$39:$N$42,5,FALSE),0)))</f>
        <v>0</v>
      </c>
      <c r="CA221" s="315">
        <f t="shared" si="299"/>
        <v>0</v>
      </c>
      <c r="CB221" s="88">
        <f>VLOOKUP(CA221,'Price Data'!$B$4:$AD$1048576,MATCH(CF$4,'Price Data'!$B$2:$AE$2,0),FALSE)</f>
        <v>0</v>
      </c>
      <c r="CC221" s="5">
        <f t="shared" si="268"/>
        <v>0</v>
      </c>
      <c r="CD221" s="79"/>
      <c r="CE221" s="212" t="str">
        <f>IF(CC221&gt;0,(CC221+SUM(CD$11:CD221))/CB$6-1,"N/A")</f>
        <v>N/A</v>
      </c>
      <c r="CF221" s="344">
        <f>IF(VLOOKUP(CF$4,Transactions!$C$5:$M$23,7,FALSE)&gt;CA221,0,IF(IFERROR(VLOOKUP(CF$4,Transactions!$C$39:$N$42,8,FALSE),0)&gt;CA221,VLOOKUP(CF$4,Transactions!$C$5:$M$23,5,FALSE),VLOOKUP(CF$4,Transactions!$C$5:$M$23,5,FALSE)-IFERROR(VLOOKUP(CF$4,Transactions!$C$39:$N$42,5,FALSE),0)))</f>
        <v>0</v>
      </c>
      <c r="CH221" s="315">
        <f t="shared" si="300"/>
        <v>0</v>
      </c>
      <c r="CI221" s="88">
        <f>VLOOKUP(CH221,'Price Data'!$B$4:$AD$1048576,MATCH(CM$4,'Price Data'!$B$2:$AE$2,0),FALSE)</f>
        <v>0</v>
      </c>
      <c r="CJ221" s="5">
        <f t="shared" si="269"/>
        <v>0</v>
      </c>
      <c r="CK221" s="79"/>
      <c r="CL221" s="212" t="str">
        <f>IF(CJ221&gt;0,(CJ221+SUM(CK$11:CK221))/CI$6-1,"N/A")</f>
        <v>N/A</v>
      </c>
      <c r="CM221" s="344">
        <f>IF(VLOOKUP(CM$4,Transactions!$C$5:$M$23,7,FALSE)&gt;CH221,0,IF(IFERROR(VLOOKUP(CM$4,Transactions!$C$39:$N$42,8,FALSE),0)&gt;CH221,VLOOKUP(CM$4,Transactions!$C$5:$M$23,5,FALSE),VLOOKUP(CM$4,Transactions!$C$5:$M$23,5,FALSE)-IFERROR(VLOOKUP(CM$4,Transactions!$C$39:$N$42,5,FALSE),0)))</f>
        <v>0</v>
      </c>
      <c r="CO221" s="315">
        <f t="shared" si="301"/>
        <v>0</v>
      </c>
      <c r="CP221" s="88">
        <f>VLOOKUP(CO221,'Price Data'!$B$4:$AD$1048576,MATCH(CT$4,'Price Data'!$B$2:$AE$2,0),FALSE)</f>
        <v>0</v>
      </c>
      <c r="CQ221" s="5">
        <f t="shared" si="270"/>
        <v>0</v>
      </c>
      <c r="CR221" s="79"/>
      <c r="CS221" s="212" t="str">
        <f>IF(CQ221&gt;0,(CQ221+SUM(CR$11:CR221))/CP$6-1,"N/A")</f>
        <v>N/A</v>
      </c>
      <c r="CT221" s="344">
        <f>IF(VLOOKUP(CT$4,Transactions!$C$5:$M$23,7,FALSE)&gt;CO221,0,IF(IFERROR(VLOOKUP(CT$4,Transactions!$C$39:$N$42,8,FALSE),0)&gt;CO221,VLOOKUP(CT$4,Transactions!$C$5:$M$23,5,FALSE),VLOOKUP(CT$4,Transactions!$C$5:$M$23,5,FALSE)-IFERROR(VLOOKUP(CT$4,Transactions!$C$39:$N$42,5,FALSE),0)))</f>
        <v>0</v>
      </c>
      <c r="CV221" s="315">
        <f t="shared" si="302"/>
        <v>0</v>
      </c>
      <c r="CW221" s="88">
        <f>VLOOKUP(CV221,'Price Data'!$B$4:$AD$1048576,MATCH(DA$4,'Price Data'!$B$2:$AE$2,0),FALSE)</f>
        <v>0</v>
      </c>
      <c r="CX221" s="5">
        <f t="shared" si="271"/>
        <v>0</v>
      </c>
      <c r="CY221" s="79"/>
      <c r="CZ221" s="212" t="str">
        <f>IF(CX221&gt;0,(CX221+SUM(CY$11:CY221))/CW$6-1,"N/A")</f>
        <v>N/A</v>
      </c>
      <c r="DA221" s="344">
        <f>IF(VLOOKUP(DA$4,Transactions!$C$5:$M$23,7,FALSE)&gt;CV221,0,IF(IFERROR(VLOOKUP(DA$4,Transactions!$C$39:$N$42,8,FALSE),0)&gt;CV221,VLOOKUP(DA$4,Transactions!$C$5:$M$23,5,FALSE),VLOOKUP(DA$4,Transactions!$C$5:$M$23,5,FALSE)-IFERROR(VLOOKUP(DA$4,Transactions!$C$39:$N$42,5,FALSE),0)))</f>
        <v>0</v>
      </c>
      <c r="DC221" s="315">
        <f t="shared" si="303"/>
        <v>0</v>
      </c>
      <c r="DD221" s="88">
        <f>VLOOKUP(DC221,'Price Data'!$B$4:$AD$1048576,MATCH(DH$4,'Price Data'!$B$2:$AE$2,0),FALSE)</f>
        <v>0</v>
      </c>
      <c r="DE221" s="5">
        <f t="shared" si="272"/>
        <v>0</v>
      </c>
      <c r="DF221" s="79"/>
      <c r="DG221" s="212" t="str">
        <f>IF(DE221&gt;0,(DE221+SUM(DF$11:DF221))/DD$6-1,"N/A")</f>
        <v>N/A</v>
      </c>
      <c r="DH221" s="344">
        <f>IF(VLOOKUP(DH$4,Transactions!$C$5:$M$23,7,FALSE)&gt;DC221,0,IF(IFERROR(VLOOKUP(DH$4,Transactions!$C$39:$N$42,8,FALSE),0)&gt;DC221,VLOOKUP(DH$4,Transactions!$C$5:$M$23,5,FALSE),VLOOKUP(DH$4,Transactions!$C$5:$M$23,5,FALSE)-IFERROR(VLOOKUP(DH$4,Transactions!$C$39:$N$42,5,FALSE),0)))</f>
        <v>0</v>
      </c>
      <c r="DJ221" s="315">
        <f t="shared" si="304"/>
        <v>0</v>
      </c>
      <c r="DK221" s="88">
        <f>VLOOKUP(DJ221,'Price Data'!$B$4:$AD$1048576,MATCH(DO$4,'Price Data'!$B$2:$AE$2,0),FALSE)</f>
        <v>0</v>
      </c>
      <c r="DL221" s="5">
        <f t="shared" si="273"/>
        <v>0</v>
      </c>
      <c r="DN221" s="212" t="str">
        <f>IF(DL221&gt;0,(DL221+SUM(DM$11:DM221))/DK$6-1,"N/A")</f>
        <v>N/A</v>
      </c>
      <c r="DO221" s="344">
        <f>IF(VLOOKUP(DO$4,Transactions!$C$5:$M$23,7,FALSE)&gt;DJ221,0,IF(IFERROR(VLOOKUP(DO$4,Transactions!$C$39:$N$42,8,FALSE),0)&gt;DJ221,VLOOKUP(DO$4,Transactions!$C$5:$M$23,5,FALSE),VLOOKUP(DO$4,Transactions!$C$5:$M$23,5,FALSE)-IFERROR(VLOOKUP(DO$4,Transactions!$C$39:$N$42,5,FALSE),0)))</f>
        <v>0</v>
      </c>
      <c r="DQ221" s="315">
        <f t="shared" si="305"/>
        <v>0</v>
      </c>
      <c r="DR221" s="88">
        <f>VLOOKUP(DQ221,'Price Data'!$B$4:$AD$1048576,MATCH(DV$4,'Price Data'!$B$2:$AE$2,0),FALSE)</f>
        <v>0</v>
      </c>
      <c r="DS221" s="5">
        <f t="shared" si="274"/>
        <v>0</v>
      </c>
      <c r="DT221" s="79"/>
      <c r="DU221" s="212" t="str">
        <f>IF(DS221&gt;0,(DS221+SUM(DT$11:DT221))/DR$6-1,"N/A")</f>
        <v>N/A</v>
      </c>
      <c r="DV221" s="344">
        <f>IF(VLOOKUP(DV$4,Transactions!$C$5:$M$23,7,FALSE)&gt;DQ221,0,IF(IFERROR(VLOOKUP(DV$4,Transactions!$C$39:$N$42,8,FALSE),0)&gt;DQ221,VLOOKUP(DV$4,Transactions!$C$5:$M$23,5,FALSE),VLOOKUP(DV$4,Transactions!$C$5:$M$23,5,FALSE)-IFERROR(VLOOKUP(DV$4,Transactions!$C$39:$N$42,5,FALSE),0)))</f>
        <v>0</v>
      </c>
      <c r="DX221" s="315">
        <f t="shared" si="306"/>
        <v>0</v>
      </c>
      <c r="DY221" s="88">
        <f>VLOOKUP(DX221,'Price Data'!$B$4:$AD$1048576,MATCH(EC$4,'Price Data'!$B$2:$AE$2,0),FALSE)</f>
        <v>0</v>
      </c>
      <c r="DZ221" s="5">
        <f t="shared" si="275"/>
        <v>0</v>
      </c>
      <c r="EA221" s="79"/>
      <c r="EB221" s="212" t="str">
        <f>IF(DZ221&gt;0,(DZ221+SUM(EA$11:EA221))/DY$6-1,"N/A")</f>
        <v>N/A</v>
      </c>
      <c r="EC221" s="344">
        <f>IF(VLOOKUP(EC$4,Transactions!$C$5:$M$23,7,FALSE)&gt;DX221,0,IF(IFERROR(VLOOKUP(EC$4,Transactions!$C$39:$N$42,8,FALSE),0)&gt;DX221,VLOOKUP(EC$4,Transactions!$C$5:$M$23,5,FALSE),VLOOKUP(EC$4,Transactions!$C$5:$M$23,5,FALSE)-IFERROR(VLOOKUP(EC$4,Transactions!$C$39:$N$42,5,FALSE),0)))</f>
        <v>0</v>
      </c>
      <c r="EF221" s="315">
        <f t="shared" si="307"/>
        <v>0</v>
      </c>
      <c r="EG221" s="88">
        <f>VLOOKUP(EF221,'Price Data'!$B$4:$AD$1048576,MATCH(EK$4,'Price Data'!$B$2:$AE$2,0),FALSE)</f>
        <v>0</v>
      </c>
      <c r="EH221" s="5">
        <f t="shared" si="276"/>
        <v>0</v>
      </c>
      <c r="EI221" s="79"/>
      <c r="EJ221" s="212" t="str">
        <f>IF(EH221&gt;0,(EH221+SUM(EI$11:EI221))/EG$6-1,"N/A")</f>
        <v>N/A</v>
      </c>
      <c r="EK221" s="344">
        <f>IF(VLOOKUP(EK$4,Transactions!$C$26:$M$34,7,FALSE)&gt;EF221,0,IF(IFERROR(VLOOKUP(EK$4,Transactions!$C$45:$N258,8,FALSE),0)&gt;EF221,VLOOKUP(EK$4,Transactions!$C$26:$M$34,5,FALSE),VLOOKUP(EK$4,Transactions!$C$26:$M$34,5,FALSE)-IFERROR(VLOOKUP(EK$4,Transactions!$C$45:$N$47,5,FALSE),0)))</f>
        <v>0</v>
      </c>
      <c r="EM221" s="315">
        <f t="shared" si="308"/>
        <v>0</v>
      </c>
      <c r="EN221" s="88">
        <f>VLOOKUP(EM221,'Price Data'!$B$4:$AD$1048576,MATCH(ER$4,'Price Data'!$B$2:$AE$2,0),FALSE)</f>
        <v>0</v>
      </c>
      <c r="EO221" s="5">
        <f t="shared" si="277"/>
        <v>0</v>
      </c>
      <c r="EP221" s="79"/>
      <c r="EQ221" s="212" t="str">
        <f>IF(EO221&gt;0,(EO221+SUM(EP$11:EP221))/EN$6-1,"N/A")</f>
        <v>N/A</v>
      </c>
      <c r="ER221" s="344">
        <f>IF(VLOOKUP(ER$4,Transactions!$C$26:$M$34,7,FALSE)&gt;EM221,0,IF(IFERROR(VLOOKUP(ER$4,Transactions!$C$45:$N258,8,FALSE),0)&gt;EM221,VLOOKUP(ER$4,Transactions!$C$26:$M$34,5,FALSE),VLOOKUP(ER$4,Transactions!$C$26:$M$34,5,FALSE)-IFERROR(VLOOKUP(ER$4,Transactions!$C$45:$N$47,5,FALSE),0)))</f>
        <v>0</v>
      </c>
      <c r="ET221" s="315">
        <f t="shared" si="309"/>
        <v>0</v>
      </c>
      <c r="EU221" s="88">
        <f>VLOOKUP(ET221,'Price Data'!$B$4:$AD$1048576,MATCH(EY$4,'Price Data'!$B$2:$AE$2,0),FALSE)</f>
        <v>0</v>
      </c>
      <c r="EV221" s="5">
        <f t="shared" si="278"/>
        <v>0</v>
      </c>
      <c r="EW221" s="79"/>
      <c r="EX221" s="212" t="str">
        <f>IF(EV221&gt;0,(EV221+SUM(EW$11:EW221))/EU$6-1,"N/A")</f>
        <v>N/A</v>
      </c>
      <c r="EY221" s="344">
        <f>IF(VLOOKUP(EY$4,Transactions!$C$26:$M$34,7,FALSE)&gt;ET221,0,IF(IFERROR(VLOOKUP(EY$4,Transactions!$C$45:$N258,8,FALSE),0)&gt;ET221,VLOOKUP(EY$4,Transactions!$C$26:$M$34,5,FALSE),VLOOKUP(EY$4,Transactions!$C$26:$M$34,5,FALSE)-IFERROR(VLOOKUP(EY$4,Transactions!$C$45:$N$47,5,FALSE),0)))</f>
        <v>0</v>
      </c>
      <c r="FA221" s="315">
        <f t="shared" si="310"/>
        <v>0</v>
      </c>
      <c r="FB221" s="88">
        <f>VLOOKUP(FA221,'Price Data'!$B$4:$AD$1048576,MATCH(FF$4,'Price Data'!$B$2:$AE$2,0),FALSE)</f>
        <v>0</v>
      </c>
      <c r="FC221" s="5">
        <f t="shared" si="279"/>
        <v>0</v>
      </c>
      <c r="FD221" s="79"/>
      <c r="FE221" s="212" t="str">
        <f>IF(FC221&gt;0,(FC221+SUM(FD$11:FD221))/FB$6-1,"N/A")</f>
        <v>N/A</v>
      </c>
      <c r="FF221" s="344">
        <f>IF(VLOOKUP(FF$4,Transactions!$C$26:$M$34,7,FALSE)&gt;FA221,0,IF(IFERROR(VLOOKUP(FF$4,Transactions!$C$45:$N258,8,FALSE),0)&gt;FA221,VLOOKUP(FF$4,Transactions!$C$26:$M$34,5,FALSE),VLOOKUP(FF$4,Transactions!$C$26:$M$34,5,FALSE)-IFERROR(VLOOKUP(FF$4,Transactions!$C$45:$N$47,5,FALSE),0)))</f>
        <v>0</v>
      </c>
      <c r="FH221" s="315">
        <f t="shared" si="311"/>
        <v>0</v>
      </c>
      <c r="FI221" s="88">
        <f>VLOOKUP(FH221,'Price Data'!$B$4:$AD$1048576,MATCH(FM$4,'Price Data'!$B$2:$AE$2,0),FALSE)</f>
        <v>0</v>
      </c>
      <c r="FJ221" s="5">
        <f t="shared" si="280"/>
        <v>0</v>
      </c>
      <c r="FK221" s="79"/>
      <c r="FL221" s="212" t="str">
        <f>IF(FJ221&gt;0,(FJ221+SUM(FK$11:FK221))/FI$6-1,"N/A")</f>
        <v>N/A</v>
      </c>
      <c r="FM221" s="344">
        <f>IF(VLOOKUP(FM$4,Transactions!$C$26:$M$34,7,FALSE)&gt;FH221,0,IF(IFERROR(VLOOKUP(FM$4,Transactions!$C$45:$N258,8,FALSE),0)&gt;FH221,VLOOKUP(FM$4,Transactions!$C$26:$M$34,5,FALSE),VLOOKUP(FM$4,Transactions!$C$26:$M$34,5,FALSE)-IFERROR(VLOOKUP(FM$4,Transactions!$C$45:$N$47,5,FALSE),0)))</f>
        <v>0</v>
      </c>
      <c r="FO221" s="315">
        <f t="shared" si="312"/>
        <v>0</v>
      </c>
      <c r="FP221" s="88">
        <f>VLOOKUP(FO221,'Price Data'!$B$4:$AD$1048576,MATCH(FT$4,'Price Data'!$B$2:$AE$2,0),FALSE)</f>
        <v>0</v>
      </c>
      <c r="FQ221" s="5">
        <f t="shared" si="281"/>
        <v>0</v>
      </c>
      <c r="FR221" s="79"/>
      <c r="FS221" s="212" t="str">
        <f>IF(FQ221&gt;0,(FQ221+SUM(FR$11:FR221))/FP$6-1,"N/A")</f>
        <v>N/A</v>
      </c>
      <c r="FT221" s="344">
        <f>IF(VLOOKUP(FT$4,Transactions!$C$26:$M$34,7,FALSE)&gt;FO221,0,IF(IFERROR(VLOOKUP(FT$4,Transactions!$C$45:$N258,8,FALSE),0)&gt;FO221,VLOOKUP(FT$4,Transactions!$C$26:$M$34,5,FALSE),VLOOKUP(FT$4,Transactions!$C$26:$M$34,5,FALSE)-IFERROR(VLOOKUP(FT$4,Transactions!$C$45:$N$47,5,FALSE),0)))</f>
        <v>0</v>
      </c>
      <c r="FV221" s="315">
        <f t="shared" si="313"/>
        <v>0</v>
      </c>
      <c r="FW221" s="88">
        <f>VLOOKUP(FV221,'Price Data'!$B$4:$AD$1048576,MATCH(GA$4,'Price Data'!$B$2:$AE$2,0),FALSE)</f>
        <v>0</v>
      </c>
      <c r="FX221" s="5">
        <f t="shared" si="282"/>
        <v>0</v>
      </c>
      <c r="FY221" s="79"/>
      <c r="FZ221" s="212" t="str">
        <f>IF(FX221&gt;0,(FX221+SUM(FY$11:FY221))/FW$6-1,"N/A")</f>
        <v>N/A</v>
      </c>
      <c r="GA221" s="344">
        <f>IF(VLOOKUP(GA$4,Transactions!$C$26:$M$34,7,FALSE)&gt;FV221,0,IF(IFERROR(VLOOKUP(GA$4,Transactions!$C$45:$N258,8,FALSE),0)&gt;FV221,VLOOKUP(GA$4,Transactions!$C$26:$M$34,5,FALSE),VLOOKUP(GA$4,Transactions!$C$26:$M$34,5,FALSE)-IFERROR(VLOOKUP(GA$4,Transactions!$C$45:$N$47,5,FALSE),0)))</f>
        <v>0</v>
      </c>
      <c r="GD221" s="315">
        <f t="shared" si="314"/>
        <v>0</v>
      </c>
      <c r="GE221" s="88">
        <f>VLOOKUP(GD221,'Price Data'!$B$4:$AD$1048576,MATCH(GI$4,'Price Data'!$B$2:$AE$2,0),FALSE)</f>
        <v>0</v>
      </c>
      <c r="GF221" s="5">
        <f t="shared" si="283"/>
        <v>0</v>
      </c>
      <c r="GH221" s="212" t="str">
        <f>IF(GF221&gt;0,(GF221+SUM(GG$11:GG221))/GE$6-1,"N/A")</f>
        <v>N/A</v>
      </c>
      <c r="GI221" s="374">
        <v>0.5</v>
      </c>
      <c r="GK221" s="315">
        <f t="shared" si="315"/>
        <v>0</v>
      </c>
      <c r="GL221" s="88">
        <f>VLOOKUP(GK221,'Price Data'!$B$4:$AD$1048576,MATCH(GP$4,'Price Data'!$B$2:$AE$2,0),FALSE)</f>
        <v>0</v>
      </c>
      <c r="GM221" s="5">
        <f t="shared" si="286"/>
        <v>0</v>
      </c>
      <c r="GN221" s="79"/>
      <c r="GO221" s="212" t="str">
        <f>IF(GM221&gt;0,(GM221+SUM(GN$11:GN221))/GL$6-1,"N/A")</f>
        <v>N/A</v>
      </c>
      <c r="GP221" s="374">
        <v>0.2</v>
      </c>
      <c r="GR221" s="315">
        <f t="shared" si="316"/>
        <v>0</v>
      </c>
      <c r="GS221" s="88">
        <f>VLOOKUP(GR221,'Price Data'!$B$4:$AD$1048576,MATCH(GW$4,'Price Data'!$B$2:$AE$2,0),FALSE)</f>
        <v>0</v>
      </c>
      <c r="GT221" s="5">
        <f t="shared" si="284"/>
        <v>0</v>
      </c>
      <c r="GV221" s="212" t="str">
        <f>IF(GT221&gt;0,(GT221+SUM(GU$11:GU221))/GS$6-1,"N/A")</f>
        <v>N/A</v>
      </c>
      <c r="GW221" s="374">
        <v>0.3</v>
      </c>
    </row>
    <row r="222" spans="1:205" x14ac:dyDescent="0.25">
      <c r="A222">
        <v>212</v>
      </c>
      <c r="B222" s="315">
        <f>'Price Data'!B216</f>
        <v>0</v>
      </c>
      <c r="C222" s="200">
        <f t="shared" si="317"/>
        <v>0</v>
      </c>
      <c r="D222" s="200">
        <f t="shared" si="287"/>
        <v>0</v>
      </c>
      <c r="E222" s="200">
        <f t="shared" si="258"/>
        <v>0</v>
      </c>
      <c r="F222" s="200">
        <f t="shared" si="288"/>
        <v>0</v>
      </c>
      <c r="I222" s="315">
        <f t="shared" si="289"/>
        <v>0</v>
      </c>
      <c r="J222" s="88">
        <f>VLOOKUP(I222,'Price Data'!$B$4:$AD$1048576,MATCH(N$4,'Price Data'!$B$2:$AE$2,0),FALSE)</f>
        <v>0</v>
      </c>
      <c r="K222" s="5">
        <f t="shared" si="285"/>
        <v>0</v>
      </c>
      <c r="M222" s="212" t="str">
        <f>IF(K222&gt;0,(K222+SUM(L$11:L222))/J$6-1,"N/A")</f>
        <v>N/A</v>
      </c>
      <c r="N222" s="344">
        <f>IF(VLOOKUP(N$4,Transactions!$C$5:$M$23,7,FALSE)&gt;I222,0,IF(IFERROR(VLOOKUP(N$4,Transactions!$C$39:$N$42,8,FALSE),0)&gt;I222,VLOOKUP(N$4,Transactions!$C$5:$M$23,5,FALSE),VLOOKUP(N$4,Transactions!$C$5:$M$23,5,FALSE)-IFERROR(VLOOKUP(N$4,Transactions!$C$39:$N$42,5,FALSE),0)))</f>
        <v>0</v>
      </c>
      <c r="P222" s="315">
        <f t="shared" si="290"/>
        <v>0</v>
      </c>
      <c r="Q222" s="88">
        <f>VLOOKUP(P222,'Price Data'!$B$4:$AD$1048576,MATCH(U$4,'Price Data'!$B$2:$AE$2,0),FALSE)</f>
        <v>0</v>
      </c>
      <c r="R222" s="5">
        <f t="shared" si="259"/>
        <v>0</v>
      </c>
      <c r="T222" s="212" t="str">
        <f>IF(R222&gt;0,(R222+SUM(S$11:S222))/Q$6-1,"N/A")</f>
        <v>N/A</v>
      </c>
      <c r="U222" s="344">
        <f>IF(VLOOKUP(U$4,Transactions!$C$5:$M$23,7,FALSE)&gt;P222,0,IF(IFERROR(VLOOKUP(U$4,Transactions!$C$39:$N$42,8,FALSE),0)&gt;P222,VLOOKUP(U$4,Transactions!$C$5:$M$23,5,FALSE),VLOOKUP(U$4,Transactions!$C$5:$M$23,5,FALSE)-IFERROR(VLOOKUP(U$4,Transactions!$C$39:$N$42,5,FALSE),0)))</f>
        <v>0</v>
      </c>
      <c r="W222" s="315">
        <f t="shared" si="291"/>
        <v>0</v>
      </c>
      <c r="X222" s="88">
        <f>VLOOKUP(W222,'Price Data'!$B$4:$AD$1048576,MATCH(AB$4,'Price Data'!$B$2:$AE$2,0),FALSE)</f>
        <v>0</v>
      </c>
      <c r="Y222" s="5">
        <f t="shared" si="260"/>
        <v>0</v>
      </c>
      <c r="Z222" s="79"/>
      <c r="AA222" s="212" t="str">
        <f>IF(Y222&gt;0,(Y222+SUM(Z$11:Z222))/X$6-1,"N/A")</f>
        <v>N/A</v>
      </c>
      <c r="AB222" s="344">
        <f>IF(VLOOKUP(AB$4,Transactions!$C$5:$M$23,7,FALSE)&gt;W222,0,IF(IFERROR(VLOOKUP(AB$4,Transactions!$C$39:$N$42,8,FALSE),0)&gt;W222,VLOOKUP(AB$4,Transactions!$C$5:$M$23,5,FALSE),VLOOKUP(AB$4,Transactions!$C$5:$M$23,5,FALSE)-IFERROR(VLOOKUP(AB$4,Transactions!$C$39:$N$42,5,FALSE),0)))</f>
        <v>0</v>
      </c>
      <c r="AD222" s="315">
        <f t="shared" si="292"/>
        <v>0</v>
      </c>
      <c r="AE222" s="88">
        <f>VLOOKUP(AD222,'Price Data'!$B$4:$AD$1048576,MATCH(AI$4,'Price Data'!$B$2:$AE$2,0),FALSE)</f>
        <v>0</v>
      </c>
      <c r="AF222" s="5">
        <f t="shared" si="261"/>
        <v>0</v>
      </c>
      <c r="AG222" s="79"/>
      <c r="AH222" s="212" t="str">
        <f>IF(AF222&gt;0,(AF222+SUM(AG$11:AG222))/AE$6-1,"N/A")</f>
        <v>N/A</v>
      </c>
      <c r="AI222" s="344">
        <f>IF(VLOOKUP(AI$4,Transactions!$C$5:$M$23,7,FALSE)&gt;AD222,0,IF(IFERROR(VLOOKUP(AI$4,Transactions!$C$39:$N$42,8,FALSE),0)&gt;AD222,VLOOKUP(AI$4,Transactions!$C$5:$M$23,5,FALSE),VLOOKUP(AI$4,Transactions!$C$5:$M$23,5,FALSE)-IFERROR(VLOOKUP(AI$4,Transactions!$C$39:$N$42,5,FALSE),0)))</f>
        <v>0</v>
      </c>
      <c r="AK222" s="315">
        <f t="shared" si="293"/>
        <v>0</v>
      </c>
      <c r="AL222" s="88">
        <f>VLOOKUP(AK222,'Price Data'!$B$4:$AD$1048576,MATCH(AP$4,'Price Data'!$B$2:$AE$2,0),FALSE)</f>
        <v>0</v>
      </c>
      <c r="AM222" s="5">
        <f t="shared" si="262"/>
        <v>0</v>
      </c>
      <c r="AN222" s="79"/>
      <c r="AO222" s="212" t="str">
        <f>IF(AM222&gt;0,(AM222+SUM(AN$11:AN222))/AL$6-1,"N/A")</f>
        <v>N/A</v>
      </c>
      <c r="AP222" s="344">
        <f>IF(VLOOKUP(AP$4,Transactions!$C$5:$M$23,7,FALSE)&gt;AK222,0,IF(IFERROR(VLOOKUP(AP$4,Transactions!$C$39:$N$42,8,FALSE),0)&gt;AK222,VLOOKUP(AP$4,Transactions!$C$5:$M$23,5,FALSE),VLOOKUP(AP$4,Transactions!$C$5:$M$23,5,FALSE)-IFERROR(VLOOKUP(AP$4,Transactions!$C$39:$N$42,5,FALSE),0)))</f>
        <v>0</v>
      </c>
      <c r="AR222" s="315">
        <f t="shared" si="294"/>
        <v>0</v>
      </c>
      <c r="AS222" s="88">
        <f>VLOOKUP(AR222,'Price Data'!$B$4:$AD$1048576,MATCH(AW$4,'Price Data'!$B$2:$AE$2,0),FALSE)</f>
        <v>0</v>
      </c>
      <c r="AT222" s="5">
        <f t="shared" si="263"/>
        <v>0</v>
      </c>
      <c r="AU222" s="79"/>
      <c r="AV222" s="212" t="str">
        <f>IF(AT222&gt;0,(AT222+SUM(AU$11:AU222))/AS$6-1,"N/A")</f>
        <v>N/A</v>
      </c>
      <c r="AW222" s="344">
        <f>IF(VLOOKUP(AW$4,Transactions!$C$5:$M$23,7,FALSE)&gt;AR222,0,IF(IFERROR(VLOOKUP(AW$4,Transactions!$C$39:$N$42,8,FALSE),0)&gt;AR222,VLOOKUP(AW$4,Transactions!$C$5:$M$23,5,FALSE),VLOOKUP(AW$4,Transactions!$C$5:$M$23,5,FALSE)-IFERROR(VLOOKUP(AW$4,Transactions!$C$39:$N$42,5,FALSE),0)))</f>
        <v>0</v>
      </c>
      <c r="AY222" s="315">
        <f t="shared" si="295"/>
        <v>0</v>
      </c>
      <c r="AZ222" s="88">
        <f>VLOOKUP(AY222,'Price Data'!$B$4:$AD$1048576,MATCH(BD$4,'Price Data'!$B$2:$AE$2,0),FALSE)</f>
        <v>0</v>
      </c>
      <c r="BA222" s="5">
        <f t="shared" si="264"/>
        <v>0</v>
      </c>
      <c r="BB222" s="79"/>
      <c r="BC222" s="212" t="str">
        <f>IF(BA222&gt;0,(BA222+SUM(BB$11:BB222))/AZ$6-1,"N/A")</f>
        <v>N/A</v>
      </c>
      <c r="BD222" s="344">
        <f>IF(VLOOKUP(BD$4,Transactions!$C$5:$M$23,7,FALSE)&gt;AY222,0,IF(IFERROR(VLOOKUP(BD$4,Transactions!$C$39:$N$42,8,FALSE),0)&gt;AY222,VLOOKUP(BD$4,Transactions!$C$5:$M$23,5,FALSE),VLOOKUP(BD$4,Transactions!$C$5:$M$23,5,FALSE)-IFERROR(VLOOKUP(BD$4,Transactions!$C$39:$N$42,5,FALSE),0)))</f>
        <v>0</v>
      </c>
      <c r="BF222" s="315">
        <f t="shared" si="296"/>
        <v>0</v>
      </c>
      <c r="BG222" s="88">
        <f>VLOOKUP(BF222,'Price Data'!$B$4:$AD$1048576,MATCH(BK$4,'Price Data'!$B$2:$AE$2,0),FALSE)</f>
        <v>0</v>
      </c>
      <c r="BH222" s="5">
        <f t="shared" si="265"/>
        <v>0</v>
      </c>
      <c r="BI222" s="79"/>
      <c r="BJ222" s="212" t="str">
        <f>IF(BH222&gt;0,(BH222+SUM(BI$11:BI222))/BG$6-1,"N/A")</f>
        <v>N/A</v>
      </c>
      <c r="BK222" s="344">
        <f>IF(VLOOKUP(BK$4,Transactions!$C$5:$M$23,7,FALSE)&gt;BF222,0,IF(IFERROR(VLOOKUP(BK$4,Transactions!$C$39:$N$42,8,FALSE),0)&gt;BF222,VLOOKUP(BK$4,Transactions!$C$5:$M$23,5,FALSE),VLOOKUP(BK$4,Transactions!$C$5:$M$23,5,FALSE)-IFERROR(VLOOKUP(BK$4,Transactions!$C$39:$N$42,5,FALSE),0)))</f>
        <v>0</v>
      </c>
      <c r="BM222" s="315">
        <f t="shared" si="297"/>
        <v>0</v>
      </c>
      <c r="BN222" s="88">
        <f>VLOOKUP(BM222,'Price Data'!$B$4:$AD$1048576,MATCH(BR$4,'Price Data'!$B$2:$AE$2,0),FALSE)</f>
        <v>0</v>
      </c>
      <c r="BO222" s="5">
        <f t="shared" si="266"/>
        <v>0</v>
      </c>
      <c r="BP222" s="79"/>
      <c r="BQ222" s="212" t="str">
        <f>IF(BO222&gt;0,(BO222+SUM(BP$11:BP222))/BN$6-1,"N/A")</f>
        <v>N/A</v>
      </c>
      <c r="BR222" s="344">
        <f>IF(VLOOKUP(BR$4,Transactions!$C$5:$M$23,7,FALSE)&gt;BM222,0,IF(IFERROR(VLOOKUP(BR$4,Transactions!$C$39:$N$42,8,FALSE),0)&gt;BM222,VLOOKUP(BR$4,Transactions!$C$5:$M$23,5,FALSE),VLOOKUP(BR$4,Transactions!$C$5:$M$23,5,FALSE)-IFERROR(VLOOKUP(BR$4,Transactions!$C$39:$N$42,5,FALSE),0)))</f>
        <v>0</v>
      </c>
      <c r="BT222" s="315">
        <f t="shared" si="298"/>
        <v>0</v>
      </c>
      <c r="BU222" s="88">
        <f>VLOOKUP(BT222,'Price Data'!$B$4:$AD$1048576,MATCH(BY$4,'Price Data'!$B$2:$AE$2,0),FALSE)</f>
        <v>0</v>
      </c>
      <c r="BV222" s="5">
        <f t="shared" si="267"/>
        <v>0</v>
      </c>
      <c r="BW222" s="79"/>
      <c r="BX222" s="212" t="str">
        <f>IF(BV222&gt;0,(BV222+SUM(BW$11:BW222))/BU$6-1,"N/A")</f>
        <v>N/A</v>
      </c>
      <c r="BY222" s="344">
        <f>IF(VLOOKUP(BY$4,Transactions!$C$5:$M$23,7,FALSE)&gt;BT222,0,IF(IFERROR(VLOOKUP(BY$4,Transactions!$C$39:$N$42,8,FALSE),0)&gt;BT222,VLOOKUP(BY$4,Transactions!$C$5:$M$23,5,FALSE),VLOOKUP(BY$4,Transactions!$C$5:$M$23,5,FALSE)-IFERROR(VLOOKUP(BY$4,Transactions!$C$39:$N$42,5,FALSE),0)))</f>
        <v>0</v>
      </c>
      <c r="CA222" s="315">
        <f t="shared" si="299"/>
        <v>0</v>
      </c>
      <c r="CB222" s="88">
        <f>VLOOKUP(CA222,'Price Data'!$B$4:$AD$1048576,MATCH(CF$4,'Price Data'!$B$2:$AE$2,0),FALSE)</f>
        <v>0</v>
      </c>
      <c r="CC222" s="5">
        <f t="shared" si="268"/>
        <v>0</v>
      </c>
      <c r="CD222" s="79"/>
      <c r="CE222" s="212" t="str">
        <f>IF(CC222&gt;0,(CC222+SUM(CD$11:CD222))/CB$6-1,"N/A")</f>
        <v>N/A</v>
      </c>
      <c r="CF222" s="344">
        <f>IF(VLOOKUP(CF$4,Transactions!$C$5:$M$23,7,FALSE)&gt;CA222,0,IF(IFERROR(VLOOKUP(CF$4,Transactions!$C$39:$N$42,8,FALSE),0)&gt;CA222,VLOOKUP(CF$4,Transactions!$C$5:$M$23,5,FALSE),VLOOKUP(CF$4,Transactions!$C$5:$M$23,5,FALSE)-IFERROR(VLOOKUP(CF$4,Transactions!$C$39:$N$42,5,FALSE),0)))</f>
        <v>0</v>
      </c>
      <c r="CH222" s="315">
        <f t="shared" si="300"/>
        <v>0</v>
      </c>
      <c r="CI222" s="88">
        <f>VLOOKUP(CH222,'Price Data'!$B$4:$AD$1048576,MATCH(CM$4,'Price Data'!$B$2:$AE$2,0),FALSE)</f>
        <v>0</v>
      </c>
      <c r="CJ222" s="5">
        <f t="shared" si="269"/>
        <v>0</v>
      </c>
      <c r="CK222" s="79"/>
      <c r="CL222" s="212" t="str">
        <f>IF(CJ222&gt;0,(CJ222+SUM(CK$11:CK222))/CI$6-1,"N/A")</f>
        <v>N/A</v>
      </c>
      <c r="CM222" s="344">
        <f>IF(VLOOKUP(CM$4,Transactions!$C$5:$M$23,7,FALSE)&gt;CH222,0,IF(IFERROR(VLOOKUP(CM$4,Transactions!$C$39:$N$42,8,FALSE),0)&gt;CH222,VLOOKUP(CM$4,Transactions!$C$5:$M$23,5,FALSE),VLOOKUP(CM$4,Transactions!$C$5:$M$23,5,FALSE)-IFERROR(VLOOKUP(CM$4,Transactions!$C$39:$N$42,5,FALSE),0)))</f>
        <v>0</v>
      </c>
      <c r="CO222" s="315">
        <f t="shared" si="301"/>
        <v>0</v>
      </c>
      <c r="CP222" s="88">
        <f>VLOOKUP(CO222,'Price Data'!$B$4:$AD$1048576,MATCH(CT$4,'Price Data'!$B$2:$AE$2,0),FALSE)</f>
        <v>0</v>
      </c>
      <c r="CQ222" s="5">
        <f t="shared" si="270"/>
        <v>0</v>
      </c>
      <c r="CR222" s="79"/>
      <c r="CS222" s="212" t="str">
        <f>IF(CQ222&gt;0,(CQ222+SUM(CR$11:CR222))/CP$6-1,"N/A")</f>
        <v>N/A</v>
      </c>
      <c r="CT222" s="344">
        <f>IF(VLOOKUP(CT$4,Transactions!$C$5:$M$23,7,FALSE)&gt;CO222,0,IF(IFERROR(VLOOKUP(CT$4,Transactions!$C$39:$N$42,8,FALSE),0)&gt;CO222,VLOOKUP(CT$4,Transactions!$C$5:$M$23,5,FALSE),VLOOKUP(CT$4,Transactions!$C$5:$M$23,5,FALSE)-IFERROR(VLOOKUP(CT$4,Transactions!$C$39:$N$42,5,FALSE),0)))</f>
        <v>0</v>
      </c>
      <c r="CV222" s="315">
        <f t="shared" si="302"/>
        <v>0</v>
      </c>
      <c r="CW222" s="88">
        <f>VLOOKUP(CV222,'Price Data'!$B$4:$AD$1048576,MATCH(DA$4,'Price Data'!$B$2:$AE$2,0),FALSE)</f>
        <v>0</v>
      </c>
      <c r="CX222" s="5">
        <f t="shared" si="271"/>
        <v>0</v>
      </c>
      <c r="CY222" s="79"/>
      <c r="CZ222" s="212" t="str">
        <f>IF(CX222&gt;0,(CX222+SUM(CY$11:CY222))/CW$6-1,"N/A")</f>
        <v>N/A</v>
      </c>
      <c r="DA222" s="344">
        <f>IF(VLOOKUP(DA$4,Transactions!$C$5:$M$23,7,FALSE)&gt;CV222,0,IF(IFERROR(VLOOKUP(DA$4,Transactions!$C$39:$N$42,8,FALSE),0)&gt;CV222,VLOOKUP(DA$4,Transactions!$C$5:$M$23,5,FALSE),VLOOKUP(DA$4,Transactions!$C$5:$M$23,5,FALSE)-IFERROR(VLOOKUP(DA$4,Transactions!$C$39:$N$42,5,FALSE),0)))</f>
        <v>0</v>
      </c>
      <c r="DC222" s="315">
        <f t="shared" si="303"/>
        <v>0</v>
      </c>
      <c r="DD222" s="88">
        <f>VLOOKUP(DC222,'Price Data'!$B$4:$AD$1048576,MATCH(DH$4,'Price Data'!$B$2:$AE$2,0),FALSE)</f>
        <v>0</v>
      </c>
      <c r="DE222" s="5">
        <f t="shared" si="272"/>
        <v>0</v>
      </c>
      <c r="DF222" s="79"/>
      <c r="DG222" s="212" t="str">
        <f>IF(DE222&gt;0,(DE222+SUM(DF$11:DF222))/DD$6-1,"N/A")</f>
        <v>N/A</v>
      </c>
      <c r="DH222" s="344">
        <f>IF(VLOOKUP(DH$4,Transactions!$C$5:$M$23,7,FALSE)&gt;DC222,0,IF(IFERROR(VLOOKUP(DH$4,Transactions!$C$39:$N$42,8,FALSE),0)&gt;DC222,VLOOKUP(DH$4,Transactions!$C$5:$M$23,5,FALSE),VLOOKUP(DH$4,Transactions!$C$5:$M$23,5,FALSE)-IFERROR(VLOOKUP(DH$4,Transactions!$C$39:$N$42,5,FALSE),0)))</f>
        <v>0</v>
      </c>
      <c r="DJ222" s="315">
        <f t="shared" si="304"/>
        <v>0</v>
      </c>
      <c r="DK222" s="88">
        <f>VLOOKUP(DJ222,'Price Data'!$B$4:$AD$1048576,MATCH(DO$4,'Price Data'!$B$2:$AE$2,0),FALSE)</f>
        <v>0</v>
      </c>
      <c r="DL222" s="5">
        <f t="shared" si="273"/>
        <v>0</v>
      </c>
      <c r="DN222" s="212" t="str">
        <f>IF(DL222&gt;0,(DL222+SUM(DM$11:DM222))/DK$6-1,"N/A")</f>
        <v>N/A</v>
      </c>
      <c r="DO222" s="344">
        <f>IF(VLOOKUP(DO$4,Transactions!$C$5:$M$23,7,FALSE)&gt;DJ222,0,IF(IFERROR(VLOOKUP(DO$4,Transactions!$C$39:$N$42,8,FALSE),0)&gt;DJ222,VLOOKUP(DO$4,Transactions!$C$5:$M$23,5,FALSE),VLOOKUP(DO$4,Transactions!$C$5:$M$23,5,FALSE)-IFERROR(VLOOKUP(DO$4,Transactions!$C$39:$N$42,5,FALSE),0)))</f>
        <v>0</v>
      </c>
      <c r="DQ222" s="315">
        <f t="shared" si="305"/>
        <v>0</v>
      </c>
      <c r="DR222" s="88">
        <f>VLOOKUP(DQ222,'Price Data'!$B$4:$AD$1048576,MATCH(DV$4,'Price Data'!$B$2:$AE$2,0),FALSE)</f>
        <v>0</v>
      </c>
      <c r="DS222" s="5">
        <f t="shared" si="274"/>
        <v>0</v>
      </c>
      <c r="DT222" s="79"/>
      <c r="DU222" s="212" t="str">
        <f>IF(DS222&gt;0,(DS222+SUM(DT$11:DT222))/DR$6-1,"N/A")</f>
        <v>N/A</v>
      </c>
      <c r="DV222" s="344">
        <f>IF(VLOOKUP(DV$4,Transactions!$C$5:$M$23,7,FALSE)&gt;DQ222,0,IF(IFERROR(VLOOKUP(DV$4,Transactions!$C$39:$N$42,8,FALSE),0)&gt;DQ222,VLOOKUP(DV$4,Transactions!$C$5:$M$23,5,FALSE),VLOOKUP(DV$4,Transactions!$C$5:$M$23,5,FALSE)-IFERROR(VLOOKUP(DV$4,Transactions!$C$39:$N$42,5,FALSE),0)))</f>
        <v>0</v>
      </c>
      <c r="DX222" s="315">
        <f t="shared" si="306"/>
        <v>0</v>
      </c>
      <c r="DY222" s="88">
        <f>VLOOKUP(DX222,'Price Data'!$B$4:$AD$1048576,MATCH(EC$4,'Price Data'!$B$2:$AE$2,0),FALSE)</f>
        <v>0</v>
      </c>
      <c r="DZ222" s="5">
        <f t="shared" si="275"/>
        <v>0</v>
      </c>
      <c r="EA222" s="79"/>
      <c r="EB222" s="212" t="str">
        <f>IF(DZ222&gt;0,(DZ222+SUM(EA$11:EA222))/DY$6-1,"N/A")</f>
        <v>N/A</v>
      </c>
      <c r="EC222" s="344">
        <f>IF(VLOOKUP(EC$4,Transactions!$C$5:$M$23,7,FALSE)&gt;DX222,0,IF(IFERROR(VLOOKUP(EC$4,Transactions!$C$39:$N$42,8,FALSE),0)&gt;DX222,VLOOKUP(EC$4,Transactions!$C$5:$M$23,5,FALSE),VLOOKUP(EC$4,Transactions!$C$5:$M$23,5,FALSE)-IFERROR(VLOOKUP(EC$4,Transactions!$C$39:$N$42,5,FALSE),0)))</f>
        <v>0</v>
      </c>
      <c r="EF222" s="315">
        <f t="shared" si="307"/>
        <v>0</v>
      </c>
      <c r="EG222" s="88">
        <f>VLOOKUP(EF222,'Price Data'!$B$4:$AD$1048576,MATCH(EK$4,'Price Data'!$B$2:$AE$2,0),FALSE)</f>
        <v>0</v>
      </c>
      <c r="EH222" s="5">
        <f t="shared" si="276"/>
        <v>0</v>
      </c>
      <c r="EI222" s="79"/>
      <c r="EJ222" s="212" t="str">
        <f>IF(EH222&gt;0,(EH222+SUM(EI$11:EI222))/EG$6-1,"N/A")</f>
        <v>N/A</v>
      </c>
      <c r="EK222" s="344">
        <f>IF(VLOOKUP(EK$4,Transactions!$C$26:$M$34,7,FALSE)&gt;EF222,0,IF(IFERROR(VLOOKUP(EK$4,Transactions!$C$45:$N259,8,FALSE),0)&gt;EF222,VLOOKUP(EK$4,Transactions!$C$26:$M$34,5,FALSE),VLOOKUP(EK$4,Transactions!$C$26:$M$34,5,FALSE)-IFERROR(VLOOKUP(EK$4,Transactions!$C$45:$N$47,5,FALSE),0)))</f>
        <v>0</v>
      </c>
      <c r="EM222" s="315">
        <f t="shared" si="308"/>
        <v>0</v>
      </c>
      <c r="EN222" s="88">
        <f>VLOOKUP(EM222,'Price Data'!$B$4:$AD$1048576,MATCH(ER$4,'Price Data'!$B$2:$AE$2,0),FALSE)</f>
        <v>0</v>
      </c>
      <c r="EO222" s="5">
        <f t="shared" si="277"/>
        <v>0</v>
      </c>
      <c r="EP222" s="79"/>
      <c r="EQ222" s="212" t="str">
        <f>IF(EO222&gt;0,(EO222+SUM(EP$11:EP222))/EN$6-1,"N/A")</f>
        <v>N/A</v>
      </c>
      <c r="ER222" s="344">
        <f>IF(VLOOKUP(ER$4,Transactions!$C$26:$M$34,7,FALSE)&gt;EM222,0,IF(IFERROR(VLOOKUP(ER$4,Transactions!$C$45:$N259,8,FALSE),0)&gt;EM222,VLOOKUP(ER$4,Transactions!$C$26:$M$34,5,FALSE),VLOOKUP(ER$4,Transactions!$C$26:$M$34,5,FALSE)-IFERROR(VLOOKUP(ER$4,Transactions!$C$45:$N$47,5,FALSE),0)))</f>
        <v>0</v>
      </c>
      <c r="ET222" s="315">
        <f t="shared" si="309"/>
        <v>0</v>
      </c>
      <c r="EU222" s="88">
        <f>VLOOKUP(ET222,'Price Data'!$B$4:$AD$1048576,MATCH(EY$4,'Price Data'!$B$2:$AE$2,0),FALSE)</f>
        <v>0</v>
      </c>
      <c r="EV222" s="5">
        <f t="shared" si="278"/>
        <v>0</v>
      </c>
      <c r="EW222" s="79"/>
      <c r="EX222" s="212" t="str">
        <f>IF(EV222&gt;0,(EV222+SUM(EW$11:EW222))/EU$6-1,"N/A")</f>
        <v>N/A</v>
      </c>
      <c r="EY222" s="344">
        <f>IF(VLOOKUP(EY$4,Transactions!$C$26:$M$34,7,FALSE)&gt;ET222,0,IF(IFERROR(VLOOKUP(EY$4,Transactions!$C$45:$N259,8,FALSE),0)&gt;ET222,VLOOKUP(EY$4,Transactions!$C$26:$M$34,5,FALSE),VLOOKUP(EY$4,Transactions!$C$26:$M$34,5,FALSE)-IFERROR(VLOOKUP(EY$4,Transactions!$C$45:$N$47,5,FALSE),0)))</f>
        <v>0</v>
      </c>
      <c r="FA222" s="315">
        <f t="shared" si="310"/>
        <v>0</v>
      </c>
      <c r="FB222" s="88">
        <f>VLOOKUP(FA222,'Price Data'!$B$4:$AD$1048576,MATCH(FF$4,'Price Data'!$B$2:$AE$2,0),FALSE)</f>
        <v>0</v>
      </c>
      <c r="FC222" s="5">
        <f t="shared" si="279"/>
        <v>0</v>
      </c>
      <c r="FD222" s="79"/>
      <c r="FE222" s="212" t="str">
        <f>IF(FC222&gt;0,(FC222+SUM(FD$11:FD222))/FB$6-1,"N/A")</f>
        <v>N/A</v>
      </c>
      <c r="FF222" s="344">
        <f>IF(VLOOKUP(FF$4,Transactions!$C$26:$M$34,7,FALSE)&gt;FA222,0,IF(IFERROR(VLOOKUP(FF$4,Transactions!$C$45:$N259,8,FALSE),0)&gt;FA222,VLOOKUP(FF$4,Transactions!$C$26:$M$34,5,FALSE),VLOOKUP(FF$4,Transactions!$C$26:$M$34,5,FALSE)-IFERROR(VLOOKUP(FF$4,Transactions!$C$45:$N$47,5,FALSE),0)))</f>
        <v>0</v>
      </c>
      <c r="FH222" s="315">
        <f t="shared" si="311"/>
        <v>0</v>
      </c>
      <c r="FI222" s="88">
        <f>VLOOKUP(FH222,'Price Data'!$B$4:$AD$1048576,MATCH(FM$4,'Price Data'!$B$2:$AE$2,0),FALSE)</f>
        <v>0</v>
      </c>
      <c r="FJ222" s="5">
        <f t="shared" si="280"/>
        <v>0</v>
      </c>
      <c r="FK222" s="79"/>
      <c r="FL222" s="212" t="str">
        <f>IF(FJ222&gt;0,(FJ222+SUM(FK$11:FK222))/FI$6-1,"N/A")</f>
        <v>N/A</v>
      </c>
      <c r="FM222" s="344">
        <f>IF(VLOOKUP(FM$4,Transactions!$C$26:$M$34,7,FALSE)&gt;FH222,0,IF(IFERROR(VLOOKUP(FM$4,Transactions!$C$45:$N259,8,FALSE),0)&gt;FH222,VLOOKUP(FM$4,Transactions!$C$26:$M$34,5,FALSE),VLOOKUP(FM$4,Transactions!$C$26:$M$34,5,FALSE)-IFERROR(VLOOKUP(FM$4,Transactions!$C$45:$N$47,5,FALSE),0)))</f>
        <v>0</v>
      </c>
      <c r="FO222" s="315">
        <f t="shared" si="312"/>
        <v>0</v>
      </c>
      <c r="FP222" s="88">
        <f>VLOOKUP(FO222,'Price Data'!$B$4:$AD$1048576,MATCH(FT$4,'Price Data'!$B$2:$AE$2,0),FALSE)</f>
        <v>0</v>
      </c>
      <c r="FQ222" s="5">
        <f t="shared" si="281"/>
        <v>0</v>
      </c>
      <c r="FR222" s="79"/>
      <c r="FS222" s="212" t="str">
        <f>IF(FQ222&gt;0,(FQ222+SUM(FR$11:FR222))/FP$6-1,"N/A")</f>
        <v>N/A</v>
      </c>
      <c r="FT222" s="344">
        <f>IF(VLOOKUP(FT$4,Transactions!$C$26:$M$34,7,FALSE)&gt;FO222,0,IF(IFERROR(VLOOKUP(FT$4,Transactions!$C$45:$N259,8,FALSE),0)&gt;FO222,VLOOKUP(FT$4,Transactions!$C$26:$M$34,5,FALSE),VLOOKUP(FT$4,Transactions!$C$26:$M$34,5,FALSE)-IFERROR(VLOOKUP(FT$4,Transactions!$C$45:$N$47,5,FALSE),0)))</f>
        <v>0</v>
      </c>
      <c r="FV222" s="315">
        <f t="shared" si="313"/>
        <v>0</v>
      </c>
      <c r="FW222" s="88">
        <f>VLOOKUP(FV222,'Price Data'!$B$4:$AD$1048576,MATCH(GA$4,'Price Data'!$B$2:$AE$2,0),FALSE)</f>
        <v>0</v>
      </c>
      <c r="FX222" s="5">
        <f t="shared" si="282"/>
        <v>0</v>
      </c>
      <c r="FY222" s="79"/>
      <c r="FZ222" s="212" t="str">
        <f>IF(FX222&gt;0,(FX222+SUM(FY$11:FY222))/FW$6-1,"N/A")</f>
        <v>N/A</v>
      </c>
      <c r="GA222" s="344">
        <f>IF(VLOOKUP(GA$4,Transactions!$C$26:$M$34,7,FALSE)&gt;FV222,0,IF(IFERROR(VLOOKUP(GA$4,Transactions!$C$45:$N259,8,FALSE),0)&gt;FV222,VLOOKUP(GA$4,Transactions!$C$26:$M$34,5,FALSE),VLOOKUP(GA$4,Transactions!$C$26:$M$34,5,FALSE)-IFERROR(VLOOKUP(GA$4,Transactions!$C$45:$N$47,5,FALSE),0)))</f>
        <v>0</v>
      </c>
      <c r="GD222" s="315">
        <f t="shared" si="314"/>
        <v>0</v>
      </c>
      <c r="GE222" s="88">
        <f>VLOOKUP(GD222,'Price Data'!$B$4:$AD$1048576,MATCH(GI$4,'Price Data'!$B$2:$AE$2,0),FALSE)</f>
        <v>0</v>
      </c>
      <c r="GF222" s="5">
        <f t="shared" si="283"/>
        <v>0</v>
      </c>
      <c r="GH222" s="212" t="str">
        <f>IF(GF222&gt;0,(GF222+SUM(GG$11:GG222))/GE$6-1,"N/A")</f>
        <v>N/A</v>
      </c>
      <c r="GI222" s="374">
        <v>0.5</v>
      </c>
      <c r="GK222" s="315">
        <f t="shared" si="315"/>
        <v>0</v>
      </c>
      <c r="GL222" s="88">
        <f>VLOOKUP(GK222,'Price Data'!$B$4:$AD$1048576,MATCH(GP$4,'Price Data'!$B$2:$AE$2,0),FALSE)</f>
        <v>0</v>
      </c>
      <c r="GM222" s="5">
        <f t="shared" si="286"/>
        <v>0</v>
      </c>
      <c r="GN222" s="79"/>
      <c r="GO222" s="212" t="str">
        <f>IF(GM222&gt;0,(GM222+SUM(GN$11:GN222))/GL$6-1,"N/A")</f>
        <v>N/A</v>
      </c>
      <c r="GP222" s="374">
        <v>0.2</v>
      </c>
      <c r="GR222" s="315">
        <f t="shared" si="316"/>
        <v>0</v>
      </c>
      <c r="GS222" s="88">
        <f>VLOOKUP(GR222,'Price Data'!$B$4:$AD$1048576,MATCH(GW$4,'Price Data'!$B$2:$AE$2,0),FALSE)</f>
        <v>0</v>
      </c>
      <c r="GT222" s="5">
        <f t="shared" si="284"/>
        <v>0</v>
      </c>
      <c r="GV222" s="212" t="str">
        <f>IF(GT222&gt;0,(GT222+SUM(GU$11:GU222))/GS$6-1,"N/A")</f>
        <v>N/A</v>
      </c>
      <c r="GW222" s="374">
        <v>0.3</v>
      </c>
    </row>
    <row r="223" spans="1:205" x14ac:dyDescent="0.25">
      <c r="A223">
        <v>213</v>
      </c>
      <c r="B223" s="315">
        <f>'Price Data'!B217</f>
        <v>0</v>
      </c>
      <c r="C223" s="200">
        <f t="shared" si="317"/>
        <v>0</v>
      </c>
      <c r="D223" s="200">
        <f t="shared" si="287"/>
        <v>0</v>
      </c>
      <c r="E223" s="200">
        <f t="shared" si="258"/>
        <v>0</v>
      </c>
      <c r="F223" s="200">
        <f t="shared" si="288"/>
        <v>0</v>
      </c>
      <c r="I223" s="315">
        <f t="shared" si="289"/>
        <v>0</v>
      </c>
      <c r="J223" s="88">
        <f>VLOOKUP(I223,'Price Data'!$B$4:$AD$1048576,MATCH(N$4,'Price Data'!$B$2:$AE$2,0),FALSE)</f>
        <v>0</v>
      </c>
      <c r="K223" s="5">
        <f t="shared" si="285"/>
        <v>0</v>
      </c>
      <c r="M223" s="212" t="str">
        <f>IF(K223&gt;0,(K223+SUM(L$11:L223))/J$6-1,"N/A")</f>
        <v>N/A</v>
      </c>
      <c r="N223" s="344">
        <f>IF(VLOOKUP(N$4,Transactions!$C$5:$M$23,7,FALSE)&gt;I223,0,IF(IFERROR(VLOOKUP(N$4,Transactions!$C$39:$N$42,8,FALSE),0)&gt;I223,VLOOKUP(N$4,Transactions!$C$5:$M$23,5,FALSE),VLOOKUP(N$4,Transactions!$C$5:$M$23,5,FALSE)-IFERROR(VLOOKUP(N$4,Transactions!$C$39:$N$42,5,FALSE),0)))</f>
        <v>0</v>
      </c>
      <c r="P223" s="315">
        <f t="shared" si="290"/>
        <v>0</v>
      </c>
      <c r="Q223" s="88">
        <f>VLOOKUP(P223,'Price Data'!$B$4:$AD$1048576,MATCH(U$4,'Price Data'!$B$2:$AE$2,0),FALSE)</f>
        <v>0</v>
      </c>
      <c r="R223" s="5">
        <f t="shared" si="259"/>
        <v>0</v>
      </c>
      <c r="T223" s="212" t="str">
        <f>IF(R223&gt;0,(R223+SUM(S$11:S223))/Q$6-1,"N/A")</f>
        <v>N/A</v>
      </c>
      <c r="U223" s="344">
        <f>IF(VLOOKUP(U$4,Transactions!$C$5:$M$23,7,FALSE)&gt;P223,0,IF(IFERROR(VLOOKUP(U$4,Transactions!$C$39:$N$42,8,FALSE),0)&gt;P223,VLOOKUP(U$4,Transactions!$C$5:$M$23,5,FALSE),VLOOKUP(U$4,Transactions!$C$5:$M$23,5,FALSE)-IFERROR(VLOOKUP(U$4,Transactions!$C$39:$N$42,5,FALSE),0)))</f>
        <v>0</v>
      </c>
      <c r="W223" s="315">
        <f t="shared" si="291"/>
        <v>0</v>
      </c>
      <c r="X223" s="88">
        <f>VLOOKUP(W223,'Price Data'!$B$4:$AD$1048576,MATCH(AB$4,'Price Data'!$B$2:$AE$2,0),FALSE)</f>
        <v>0</v>
      </c>
      <c r="Y223" s="5">
        <f t="shared" si="260"/>
        <v>0</v>
      </c>
      <c r="Z223" s="79"/>
      <c r="AA223" s="212" t="str">
        <f>IF(Y223&gt;0,(Y223+SUM(Z$11:Z223))/X$6-1,"N/A")</f>
        <v>N/A</v>
      </c>
      <c r="AB223" s="344">
        <f>IF(VLOOKUP(AB$4,Transactions!$C$5:$M$23,7,FALSE)&gt;W223,0,IF(IFERROR(VLOOKUP(AB$4,Transactions!$C$39:$N$42,8,FALSE),0)&gt;W223,VLOOKUP(AB$4,Transactions!$C$5:$M$23,5,FALSE),VLOOKUP(AB$4,Transactions!$C$5:$M$23,5,FALSE)-IFERROR(VLOOKUP(AB$4,Transactions!$C$39:$N$42,5,FALSE),0)))</f>
        <v>0</v>
      </c>
      <c r="AD223" s="315">
        <f t="shared" si="292"/>
        <v>0</v>
      </c>
      <c r="AE223" s="88">
        <f>VLOOKUP(AD223,'Price Data'!$B$4:$AD$1048576,MATCH(AI$4,'Price Data'!$B$2:$AE$2,0),FALSE)</f>
        <v>0</v>
      </c>
      <c r="AF223" s="5">
        <f t="shared" si="261"/>
        <v>0</v>
      </c>
      <c r="AG223" s="79"/>
      <c r="AH223" s="212" t="str">
        <f>IF(AF223&gt;0,(AF223+SUM(AG$11:AG223))/AE$6-1,"N/A")</f>
        <v>N/A</v>
      </c>
      <c r="AI223" s="344">
        <f>IF(VLOOKUP(AI$4,Transactions!$C$5:$M$23,7,FALSE)&gt;AD223,0,IF(IFERROR(VLOOKUP(AI$4,Transactions!$C$39:$N$42,8,FALSE),0)&gt;AD223,VLOOKUP(AI$4,Transactions!$C$5:$M$23,5,FALSE),VLOOKUP(AI$4,Transactions!$C$5:$M$23,5,FALSE)-IFERROR(VLOOKUP(AI$4,Transactions!$C$39:$N$42,5,FALSE),0)))</f>
        <v>0</v>
      </c>
      <c r="AK223" s="315">
        <f t="shared" si="293"/>
        <v>0</v>
      </c>
      <c r="AL223" s="88">
        <f>VLOOKUP(AK223,'Price Data'!$B$4:$AD$1048576,MATCH(AP$4,'Price Data'!$B$2:$AE$2,0),FALSE)</f>
        <v>0</v>
      </c>
      <c r="AM223" s="5">
        <f t="shared" si="262"/>
        <v>0</v>
      </c>
      <c r="AN223" s="79"/>
      <c r="AO223" s="212" t="str">
        <f>IF(AM223&gt;0,(AM223+SUM(AN$11:AN223))/AL$6-1,"N/A")</f>
        <v>N/A</v>
      </c>
      <c r="AP223" s="344">
        <f>IF(VLOOKUP(AP$4,Transactions!$C$5:$M$23,7,FALSE)&gt;AK223,0,IF(IFERROR(VLOOKUP(AP$4,Transactions!$C$39:$N$42,8,FALSE),0)&gt;AK223,VLOOKUP(AP$4,Transactions!$C$5:$M$23,5,FALSE),VLOOKUP(AP$4,Transactions!$C$5:$M$23,5,FALSE)-IFERROR(VLOOKUP(AP$4,Transactions!$C$39:$N$42,5,FALSE),0)))</f>
        <v>0</v>
      </c>
      <c r="AR223" s="315">
        <f t="shared" si="294"/>
        <v>0</v>
      </c>
      <c r="AS223" s="88">
        <f>VLOOKUP(AR223,'Price Data'!$B$4:$AD$1048576,MATCH(AW$4,'Price Data'!$B$2:$AE$2,0),FALSE)</f>
        <v>0</v>
      </c>
      <c r="AT223" s="5">
        <f t="shared" si="263"/>
        <v>0</v>
      </c>
      <c r="AU223" s="79"/>
      <c r="AV223" s="212" t="str">
        <f>IF(AT223&gt;0,(AT223+SUM(AU$11:AU223))/AS$6-1,"N/A")</f>
        <v>N/A</v>
      </c>
      <c r="AW223" s="344">
        <f>IF(VLOOKUP(AW$4,Transactions!$C$5:$M$23,7,FALSE)&gt;AR223,0,IF(IFERROR(VLOOKUP(AW$4,Transactions!$C$39:$N$42,8,FALSE),0)&gt;AR223,VLOOKUP(AW$4,Transactions!$C$5:$M$23,5,FALSE),VLOOKUP(AW$4,Transactions!$C$5:$M$23,5,FALSE)-IFERROR(VLOOKUP(AW$4,Transactions!$C$39:$N$42,5,FALSE),0)))</f>
        <v>0</v>
      </c>
      <c r="AY223" s="315">
        <f t="shared" si="295"/>
        <v>0</v>
      </c>
      <c r="AZ223" s="88">
        <f>VLOOKUP(AY223,'Price Data'!$B$4:$AD$1048576,MATCH(BD$4,'Price Data'!$B$2:$AE$2,0),FALSE)</f>
        <v>0</v>
      </c>
      <c r="BA223" s="5">
        <f t="shared" si="264"/>
        <v>0</v>
      </c>
      <c r="BB223" s="79"/>
      <c r="BC223" s="212" t="str">
        <f>IF(BA223&gt;0,(BA223+SUM(BB$11:BB223))/AZ$6-1,"N/A")</f>
        <v>N/A</v>
      </c>
      <c r="BD223" s="344">
        <f>IF(VLOOKUP(BD$4,Transactions!$C$5:$M$23,7,FALSE)&gt;AY223,0,IF(IFERROR(VLOOKUP(BD$4,Transactions!$C$39:$N$42,8,FALSE),0)&gt;AY223,VLOOKUP(BD$4,Transactions!$C$5:$M$23,5,FALSE),VLOOKUP(BD$4,Transactions!$C$5:$M$23,5,FALSE)-IFERROR(VLOOKUP(BD$4,Transactions!$C$39:$N$42,5,FALSE),0)))</f>
        <v>0</v>
      </c>
      <c r="BF223" s="315">
        <f t="shared" si="296"/>
        <v>0</v>
      </c>
      <c r="BG223" s="88">
        <f>VLOOKUP(BF223,'Price Data'!$B$4:$AD$1048576,MATCH(BK$4,'Price Data'!$B$2:$AE$2,0),FALSE)</f>
        <v>0</v>
      </c>
      <c r="BH223" s="5">
        <f t="shared" si="265"/>
        <v>0</v>
      </c>
      <c r="BI223" s="79"/>
      <c r="BJ223" s="212" t="str">
        <f>IF(BH223&gt;0,(BH223+SUM(BI$11:BI223))/BG$6-1,"N/A")</f>
        <v>N/A</v>
      </c>
      <c r="BK223" s="344">
        <f>IF(VLOOKUP(BK$4,Transactions!$C$5:$M$23,7,FALSE)&gt;BF223,0,IF(IFERROR(VLOOKUP(BK$4,Transactions!$C$39:$N$42,8,FALSE),0)&gt;BF223,VLOOKUP(BK$4,Transactions!$C$5:$M$23,5,FALSE),VLOOKUP(BK$4,Transactions!$C$5:$M$23,5,FALSE)-IFERROR(VLOOKUP(BK$4,Transactions!$C$39:$N$42,5,FALSE),0)))</f>
        <v>0</v>
      </c>
      <c r="BM223" s="315">
        <f t="shared" si="297"/>
        <v>0</v>
      </c>
      <c r="BN223" s="88">
        <f>VLOOKUP(BM223,'Price Data'!$B$4:$AD$1048576,MATCH(BR$4,'Price Data'!$B$2:$AE$2,0),FALSE)</f>
        <v>0</v>
      </c>
      <c r="BO223" s="5">
        <f t="shared" si="266"/>
        <v>0</v>
      </c>
      <c r="BP223" s="79"/>
      <c r="BQ223" s="212" t="str">
        <f>IF(BO223&gt;0,(BO223+SUM(BP$11:BP223))/BN$6-1,"N/A")</f>
        <v>N/A</v>
      </c>
      <c r="BR223" s="344">
        <f>IF(VLOOKUP(BR$4,Transactions!$C$5:$M$23,7,FALSE)&gt;BM223,0,IF(IFERROR(VLOOKUP(BR$4,Transactions!$C$39:$N$42,8,FALSE),0)&gt;BM223,VLOOKUP(BR$4,Transactions!$C$5:$M$23,5,FALSE),VLOOKUP(BR$4,Transactions!$C$5:$M$23,5,FALSE)-IFERROR(VLOOKUP(BR$4,Transactions!$C$39:$N$42,5,FALSE),0)))</f>
        <v>0</v>
      </c>
      <c r="BT223" s="315">
        <f t="shared" si="298"/>
        <v>0</v>
      </c>
      <c r="BU223" s="88">
        <f>VLOOKUP(BT223,'Price Data'!$B$4:$AD$1048576,MATCH(BY$4,'Price Data'!$B$2:$AE$2,0),FALSE)</f>
        <v>0</v>
      </c>
      <c r="BV223" s="5">
        <f t="shared" si="267"/>
        <v>0</v>
      </c>
      <c r="BW223" s="79"/>
      <c r="BX223" s="212" t="str">
        <f>IF(BV223&gt;0,(BV223+SUM(BW$11:BW223))/BU$6-1,"N/A")</f>
        <v>N/A</v>
      </c>
      <c r="BY223" s="344">
        <f>IF(VLOOKUP(BY$4,Transactions!$C$5:$M$23,7,FALSE)&gt;BT223,0,IF(IFERROR(VLOOKUP(BY$4,Transactions!$C$39:$N$42,8,FALSE),0)&gt;BT223,VLOOKUP(BY$4,Transactions!$C$5:$M$23,5,FALSE),VLOOKUP(BY$4,Transactions!$C$5:$M$23,5,FALSE)-IFERROR(VLOOKUP(BY$4,Transactions!$C$39:$N$42,5,FALSE),0)))</f>
        <v>0</v>
      </c>
      <c r="CA223" s="315">
        <f t="shared" si="299"/>
        <v>0</v>
      </c>
      <c r="CB223" s="88">
        <f>VLOOKUP(CA223,'Price Data'!$B$4:$AD$1048576,MATCH(CF$4,'Price Data'!$B$2:$AE$2,0),FALSE)</f>
        <v>0</v>
      </c>
      <c r="CC223" s="5">
        <f t="shared" si="268"/>
        <v>0</v>
      </c>
      <c r="CD223" s="79"/>
      <c r="CE223" s="212" t="str">
        <f>IF(CC223&gt;0,(CC223+SUM(CD$11:CD223))/CB$6-1,"N/A")</f>
        <v>N/A</v>
      </c>
      <c r="CF223" s="344">
        <f>IF(VLOOKUP(CF$4,Transactions!$C$5:$M$23,7,FALSE)&gt;CA223,0,IF(IFERROR(VLOOKUP(CF$4,Transactions!$C$39:$N$42,8,FALSE),0)&gt;CA223,VLOOKUP(CF$4,Transactions!$C$5:$M$23,5,FALSE),VLOOKUP(CF$4,Transactions!$C$5:$M$23,5,FALSE)-IFERROR(VLOOKUP(CF$4,Transactions!$C$39:$N$42,5,FALSE),0)))</f>
        <v>0</v>
      </c>
      <c r="CH223" s="315">
        <f t="shared" si="300"/>
        <v>0</v>
      </c>
      <c r="CI223" s="88">
        <f>VLOOKUP(CH223,'Price Data'!$B$4:$AD$1048576,MATCH(CM$4,'Price Data'!$B$2:$AE$2,0),FALSE)</f>
        <v>0</v>
      </c>
      <c r="CJ223" s="5">
        <f t="shared" si="269"/>
        <v>0</v>
      </c>
      <c r="CK223" s="79"/>
      <c r="CL223" s="212" t="str">
        <f>IF(CJ223&gt;0,(CJ223+SUM(CK$11:CK223))/CI$6-1,"N/A")</f>
        <v>N/A</v>
      </c>
      <c r="CM223" s="344">
        <f>IF(VLOOKUP(CM$4,Transactions!$C$5:$M$23,7,FALSE)&gt;CH223,0,IF(IFERROR(VLOOKUP(CM$4,Transactions!$C$39:$N$42,8,FALSE),0)&gt;CH223,VLOOKUP(CM$4,Transactions!$C$5:$M$23,5,FALSE),VLOOKUP(CM$4,Transactions!$C$5:$M$23,5,FALSE)-IFERROR(VLOOKUP(CM$4,Transactions!$C$39:$N$42,5,FALSE),0)))</f>
        <v>0</v>
      </c>
      <c r="CO223" s="315">
        <f t="shared" si="301"/>
        <v>0</v>
      </c>
      <c r="CP223" s="88">
        <f>VLOOKUP(CO223,'Price Data'!$B$4:$AD$1048576,MATCH(CT$4,'Price Data'!$B$2:$AE$2,0),FALSE)</f>
        <v>0</v>
      </c>
      <c r="CQ223" s="5">
        <f t="shared" si="270"/>
        <v>0</v>
      </c>
      <c r="CR223" s="79"/>
      <c r="CS223" s="212" t="str">
        <f>IF(CQ223&gt;0,(CQ223+SUM(CR$11:CR223))/CP$6-1,"N/A")</f>
        <v>N/A</v>
      </c>
      <c r="CT223" s="344">
        <f>IF(VLOOKUP(CT$4,Transactions!$C$5:$M$23,7,FALSE)&gt;CO223,0,IF(IFERROR(VLOOKUP(CT$4,Transactions!$C$39:$N$42,8,FALSE),0)&gt;CO223,VLOOKUP(CT$4,Transactions!$C$5:$M$23,5,FALSE),VLOOKUP(CT$4,Transactions!$C$5:$M$23,5,FALSE)-IFERROR(VLOOKUP(CT$4,Transactions!$C$39:$N$42,5,FALSE),0)))</f>
        <v>0</v>
      </c>
      <c r="CV223" s="315">
        <f t="shared" si="302"/>
        <v>0</v>
      </c>
      <c r="CW223" s="88">
        <f>VLOOKUP(CV223,'Price Data'!$B$4:$AD$1048576,MATCH(DA$4,'Price Data'!$B$2:$AE$2,0),FALSE)</f>
        <v>0</v>
      </c>
      <c r="CX223" s="5">
        <f t="shared" si="271"/>
        <v>0</v>
      </c>
      <c r="CY223" s="79"/>
      <c r="CZ223" s="212" t="str">
        <f>IF(CX223&gt;0,(CX223+SUM(CY$11:CY223))/CW$6-1,"N/A")</f>
        <v>N/A</v>
      </c>
      <c r="DA223" s="344">
        <f>IF(VLOOKUP(DA$4,Transactions!$C$5:$M$23,7,FALSE)&gt;CV223,0,IF(IFERROR(VLOOKUP(DA$4,Transactions!$C$39:$N$42,8,FALSE),0)&gt;CV223,VLOOKUP(DA$4,Transactions!$C$5:$M$23,5,FALSE),VLOOKUP(DA$4,Transactions!$C$5:$M$23,5,FALSE)-IFERROR(VLOOKUP(DA$4,Transactions!$C$39:$N$42,5,FALSE),0)))</f>
        <v>0</v>
      </c>
      <c r="DC223" s="315">
        <f t="shared" si="303"/>
        <v>0</v>
      </c>
      <c r="DD223" s="88">
        <f>VLOOKUP(DC223,'Price Data'!$B$4:$AD$1048576,MATCH(DH$4,'Price Data'!$B$2:$AE$2,0),FALSE)</f>
        <v>0</v>
      </c>
      <c r="DE223" s="5">
        <f t="shared" si="272"/>
        <v>0</v>
      </c>
      <c r="DF223" s="79"/>
      <c r="DG223" s="212" t="str">
        <f>IF(DE223&gt;0,(DE223+SUM(DF$11:DF223))/DD$6-1,"N/A")</f>
        <v>N/A</v>
      </c>
      <c r="DH223" s="344">
        <f>IF(VLOOKUP(DH$4,Transactions!$C$5:$M$23,7,FALSE)&gt;DC223,0,IF(IFERROR(VLOOKUP(DH$4,Transactions!$C$39:$N$42,8,FALSE),0)&gt;DC223,VLOOKUP(DH$4,Transactions!$C$5:$M$23,5,FALSE),VLOOKUP(DH$4,Transactions!$C$5:$M$23,5,FALSE)-IFERROR(VLOOKUP(DH$4,Transactions!$C$39:$N$42,5,FALSE),0)))</f>
        <v>0</v>
      </c>
      <c r="DJ223" s="315">
        <f t="shared" si="304"/>
        <v>0</v>
      </c>
      <c r="DK223" s="88">
        <f>VLOOKUP(DJ223,'Price Data'!$B$4:$AD$1048576,MATCH(DO$4,'Price Data'!$B$2:$AE$2,0),FALSE)</f>
        <v>0</v>
      </c>
      <c r="DL223" s="5">
        <f t="shared" si="273"/>
        <v>0</v>
      </c>
      <c r="DN223" s="212" t="str">
        <f>IF(DL223&gt;0,(DL223+SUM(DM$11:DM223))/DK$6-1,"N/A")</f>
        <v>N/A</v>
      </c>
      <c r="DO223" s="344">
        <f>IF(VLOOKUP(DO$4,Transactions!$C$5:$M$23,7,FALSE)&gt;DJ223,0,IF(IFERROR(VLOOKUP(DO$4,Transactions!$C$39:$N$42,8,FALSE),0)&gt;DJ223,VLOOKUP(DO$4,Transactions!$C$5:$M$23,5,FALSE),VLOOKUP(DO$4,Transactions!$C$5:$M$23,5,FALSE)-IFERROR(VLOOKUP(DO$4,Transactions!$C$39:$N$42,5,FALSE),0)))</f>
        <v>0</v>
      </c>
      <c r="DQ223" s="315">
        <f t="shared" si="305"/>
        <v>0</v>
      </c>
      <c r="DR223" s="88">
        <f>VLOOKUP(DQ223,'Price Data'!$B$4:$AD$1048576,MATCH(DV$4,'Price Data'!$B$2:$AE$2,0),FALSE)</f>
        <v>0</v>
      </c>
      <c r="DS223" s="5">
        <f t="shared" si="274"/>
        <v>0</v>
      </c>
      <c r="DT223" s="79"/>
      <c r="DU223" s="212" t="str">
        <f>IF(DS223&gt;0,(DS223+SUM(DT$11:DT223))/DR$6-1,"N/A")</f>
        <v>N/A</v>
      </c>
      <c r="DV223" s="344">
        <f>IF(VLOOKUP(DV$4,Transactions!$C$5:$M$23,7,FALSE)&gt;DQ223,0,IF(IFERROR(VLOOKUP(DV$4,Transactions!$C$39:$N$42,8,FALSE),0)&gt;DQ223,VLOOKUP(DV$4,Transactions!$C$5:$M$23,5,FALSE),VLOOKUP(DV$4,Transactions!$C$5:$M$23,5,FALSE)-IFERROR(VLOOKUP(DV$4,Transactions!$C$39:$N$42,5,FALSE),0)))</f>
        <v>0</v>
      </c>
      <c r="DX223" s="315">
        <f t="shared" si="306"/>
        <v>0</v>
      </c>
      <c r="DY223" s="88">
        <f>VLOOKUP(DX223,'Price Data'!$B$4:$AD$1048576,MATCH(EC$4,'Price Data'!$B$2:$AE$2,0),FALSE)</f>
        <v>0</v>
      </c>
      <c r="DZ223" s="5">
        <f t="shared" si="275"/>
        <v>0</v>
      </c>
      <c r="EA223" s="79"/>
      <c r="EB223" s="212" t="str">
        <f>IF(DZ223&gt;0,(DZ223+SUM(EA$11:EA223))/DY$6-1,"N/A")</f>
        <v>N/A</v>
      </c>
      <c r="EC223" s="344">
        <f>IF(VLOOKUP(EC$4,Transactions!$C$5:$M$23,7,FALSE)&gt;DX223,0,IF(IFERROR(VLOOKUP(EC$4,Transactions!$C$39:$N$42,8,FALSE),0)&gt;DX223,VLOOKUP(EC$4,Transactions!$C$5:$M$23,5,FALSE),VLOOKUP(EC$4,Transactions!$C$5:$M$23,5,FALSE)-IFERROR(VLOOKUP(EC$4,Transactions!$C$39:$N$42,5,FALSE),0)))</f>
        <v>0</v>
      </c>
      <c r="EF223" s="315">
        <f t="shared" si="307"/>
        <v>0</v>
      </c>
      <c r="EG223" s="88">
        <f>VLOOKUP(EF223,'Price Data'!$B$4:$AD$1048576,MATCH(EK$4,'Price Data'!$B$2:$AE$2,0),FALSE)</f>
        <v>0</v>
      </c>
      <c r="EH223" s="5">
        <f t="shared" si="276"/>
        <v>0</v>
      </c>
      <c r="EI223" s="79"/>
      <c r="EJ223" s="212" t="str">
        <f>IF(EH223&gt;0,(EH223+SUM(EI$11:EI223))/EG$6-1,"N/A")</f>
        <v>N/A</v>
      </c>
      <c r="EK223" s="344">
        <f>IF(VLOOKUP(EK$4,Transactions!$C$26:$M$34,7,FALSE)&gt;EF223,0,IF(IFERROR(VLOOKUP(EK$4,Transactions!$C$45:$N260,8,FALSE),0)&gt;EF223,VLOOKUP(EK$4,Transactions!$C$26:$M$34,5,FALSE),VLOOKUP(EK$4,Transactions!$C$26:$M$34,5,FALSE)-IFERROR(VLOOKUP(EK$4,Transactions!$C$45:$N$47,5,FALSE),0)))</f>
        <v>0</v>
      </c>
      <c r="EM223" s="315">
        <f t="shared" si="308"/>
        <v>0</v>
      </c>
      <c r="EN223" s="88">
        <f>VLOOKUP(EM223,'Price Data'!$B$4:$AD$1048576,MATCH(ER$4,'Price Data'!$B$2:$AE$2,0),FALSE)</f>
        <v>0</v>
      </c>
      <c r="EO223" s="5">
        <f t="shared" si="277"/>
        <v>0</v>
      </c>
      <c r="EP223" s="79"/>
      <c r="EQ223" s="212" t="str">
        <f>IF(EO223&gt;0,(EO223+SUM(EP$11:EP223))/EN$6-1,"N/A")</f>
        <v>N/A</v>
      </c>
      <c r="ER223" s="344">
        <f>IF(VLOOKUP(ER$4,Transactions!$C$26:$M$34,7,FALSE)&gt;EM223,0,IF(IFERROR(VLOOKUP(ER$4,Transactions!$C$45:$N260,8,FALSE),0)&gt;EM223,VLOOKUP(ER$4,Transactions!$C$26:$M$34,5,FALSE),VLOOKUP(ER$4,Transactions!$C$26:$M$34,5,FALSE)-IFERROR(VLOOKUP(ER$4,Transactions!$C$45:$N$47,5,FALSE),0)))</f>
        <v>0</v>
      </c>
      <c r="ET223" s="315">
        <f t="shared" si="309"/>
        <v>0</v>
      </c>
      <c r="EU223" s="88">
        <f>VLOOKUP(ET223,'Price Data'!$B$4:$AD$1048576,MATCH(EY$4,'Price Data'!$B$2:$AE$2,0),FALSE)</f>
        <v>0</v>
      </c>
      <c r="EV223" s="5">
        <f t="shared" si="278"/>
        <v>0</v>
      </c>
      <c r="EW223" s="79"/>
      <c r="EX223" s="212" t="str">
        <f>IF(EV223&gt;0,(EV223+SUM(EW$11:EW223))/EU$6-1,"N/A")</f>
        <v>N/A</v>
      </c>
      <c r="EY223" s="344">
        <f>IF(VLOOKUP(EY$4,Transactions!$C$26:$M$34,7,FALSE)&gt;ET223,0,IF(IFERROR(VLOOKUP(EY$4,Transactions!$C$45:$N260,8,FALSE),0)&gt;ET223,VLOOKUP(EY$4,Transactions!$C$26:$M$34,5,FALSE),VLOOKUP(EY$4,Transactions!$C$26:$M$34,5,FALSE)-IFERROR(VLOOKUP(EY$4,Transactions!$C$45:$N$47,5,FALSE),0)))</f>
        <v>0</v>
      </c>
      <c r="FA223" s="315">
        <f t="shared" si="310"/>
        <v>0</v>
      </c>
      <c r="FB223" s="88">
        <f>VLOOKUP(FA223,'Price Data'!$B$4:$AD$1048576,MATCH(FF$4,'Price Data'!$B$2:$AE$2,0),FALSE)</f>
        <v>0</v>
      </c>
      <c r="FC223" s="5">
        <f t="shared" si="279"/>
        <v>0</v>
      </c>
      <c r="FD223" s="79"/>
      <c r="FE223" s="212" t="str">
        <f>IF(FC223&gt;0,(FC223+SUM(FD$11:FD223))/FB$6-1,"N/A")</f>
        <v>N/A</v>
      </c>
      <c r="FF223" s="344">
        <f>IF(VLOOKUP(FF$4,Transactions!$C$26:$M$34,7,FALSE)&gt;FA223,0,IF(IFERROR(VLOOKUP(FF$4,Transactions!$C$45:$N260,8,FALSE),0)&gt;FA223,VLOOKUP(FF$4,Transactions!$C$26:$M$34,5,FALSE),VLOOKUP(FF$4,Transactions!$C$26:$M$34,5,FALSE)-IFERROR(VLOOKUP(FF$4,Transactions!$C$45:$N$47,5,FALSE),0)))</f>
        <v>0</v>
      </c>
      <c r="FH223" s="315">
        <f t="shared" si="311"/>
        <v>0</v>
      </c>
      <c r="FI223" s="88">
        <f>VLOOKUP(FH223,'Price Data'!$B$4:$AD$1048576,MATCH(FM$4,'Price Data'!$B$2:$AE$2,0),FALSE)</f>
        <v>0</v>
      </c>
      <c r="FJ223" s="5">
        <f t="shared" si="280"/>
        <v>0</v>
      </c>
      <c r="FK223" s="79"/>
      <c r="FL223" s="212" t="str">
        <f>IF(FJ223&gt;0,(FJ223+SUM(FK$11:FK223))/FI$6-1,"N/A")</f>
        <v>N/A</v>
      </c>
      <c r="FM223" s="344">
        <f>IF(VLOOKUP(FM$4,Transactions!$C$26:$M$34,7,FALSE)&gt;FH223,0,IF(IFERROR(VLOOKUP(FM$4,Transactions!$C$45:$N260,8,FALSE),0)&gt;FH223,VLOOKUP(FM$4,Transactions!$C$26:$M$34,5,FALSE),VLOOKUP(FM$4,Transactions!$C$26:$M$34,5,FALSE)-IFERROR(VLOOKUP(FM$4,Transactions!$C$45:$N$47,5,FALSE),0)))</f>
        <v>0</v>
      </c>
      <c r="FO223" s="315">
        <f t="shared" si="312"/>
        <v>0</v>
      </c>
      <c r="FP223" s="88">
        <f>VLOOKUP(FO223,'Price Data'!$B$4:$AD$1048576,MATCH(FT$4,'Price Data'!$B$2:$AE$2,0),FALSE)</f>
        <v>0</v>
      </c>
      <c r="FQ223" s="5">
        <f t="shared" si="281"/>
        <v>0</v>
      </c>
      <c r="FR223" s="79"/>
      <c r="FS223" s="212" t="str">
        <f>IF(FQ223&gt;0,(FQ223+SUM(FR$11:FR223))/FP$6-1,"N/A")</f>
        <v>N/A</v>
      </c>
      <c r="FT223" s="344">
        <f>IF(VLOOKUP(FT$4,Transactions!$C$26:$M$34,7,FALSE)&gt;FO223,0,IF(IFERROR(VLOOKUP(FT$4,Transactions!$C$45:$N260,8,FALSE),0)&gt;FO223,VLOOKUP(FT$4,Transactions!$C$26:$M$34,5,FALSE),VLOOKUP(FT$4,Transactions!$C$26:$M$34,5,FALSE)-IFERROR(VLOOKUP(FT$4,Transactions!$C$45:$N$47,5,FALSE),0)))</f>
        <v>0</v>
      </c>
      <c r="FV223" s="315">
        <f t="shared" si="313"/>
        <v>0</v>
      </c>
      <c r="FW223" s="88">
        <f>VLOOKUP(FV223,'Price Data'!$B$4:$AD$1048576,MATCH(GA$4,'Price Data'!$B$2:$AE$2,0),FALSE)</f>
        <v>0</v>
      </c>
      <c r="FX223" s="5">
        <f t="shared" si="282"/>
        <v>0</v>
      </c>
      <c r="FY223" s="79"/>
      <c r="FZ223" s="212" t="str">
        <f>IF(FX223&gt;0,(FX223+SUM(FY$11:FY223))/FW$6-1,"N/A")</f>
        <v>N/A</v>
      </c>
      <c r="GA223" s="344">
        <f>IF(VLOOKUP(GA$4,Transactions!$C$26:$M$34,7,FALSE)&gt;FV223,0,IF(IFERROR(VLOOKUP(GA$4,Transactions!$C$45:$N260,8,FALSE),0)&gt;FV223,VLOOKUP(GA$4,Transactions!$C$26:$M$34,5,FALSE),VLOOKUP(GA$4,Transactions!$C$26:$M$34,5,FALSE)-IFERROR(VLOOKUP(GA$4,Transactions!$C$45:$N$47,5,FALSE),0)))</f>
        <v>0</v>
      </c>
      <c r="GD223" s="315">
        <f t="shared" si="314"/>
        <v>0</v>
      </c>
      <c r="GE223" s="88">
        <f>VLOOKUP(GD223,'Price Data'!$B$4:$AD$1048576,MATCH(GI$4,'Price Data'!$B$2:$AE$2,0),FALSE)</f>
        <v>0</v>
      </c>
      <c r="GF223" s="5">
        <f t="shared" si="283"/>
        <v>0</v>
      </c>
      <c r="GH223" s="212" t="str">
        <f>IF(GF223&gt;0,(GF223+SUM(GG$11:GG223))/GE$6-1,"N/A")</f>
        <v>N/A</v>
      </c>
      <c r="GI223" s="374">
        <v>0.5</v>
      </c>
      <c r="GK223" s="315">
        <f t="shared" si="315"/>
        <v>0</v>
      </c>
      <c r="GL223" s="88">
        <f>VLOOKUP(GK223,'Price Data'!$B$4:$AD$1048576,MATCH(GP$4,'Price Data'!$B$2:$AE$2,0),FALSE)</f>
        <v>0</v>
      </c>
      <c r="GM223" s="5">
        <f t="shared" si="286"/>
        <v>0</v>
      </c>
      <c r="GN223" s="79"/>
      <c r="GO223" s="212" t="str">
        <f>IF(GM223&gt;0,(GM223+SUM(GN$11:GN223))/GL$6-1,"N/A")</f>
        <v>N/A</v>
      </c>
      <c r="GP223" s="374">
        <v>0.2</v>
      </c>
      <c r="GR223" s="315">
        <f t="shared" si="316"/>
        <v>0</v>
      </c>
      <c r="GS223" s="88">
        <f>VLOOKUP(GR223,'Price Data'!$B$4:$AD$1048576,MATCH(GW$4,'Price Data'!$B$2:$AE$2,0),FALSE)</f>
        <v>0</v>
      </c>
      <c r="GT223" s="5">
        <f t="shared" si="284"/>
        <v>0</v>
      </c>
      <c r="GV223" s="212" t="str">
        <f>IF(GT223&gt;0,(GT223+SUM(GU$11:GU223))/GS$6-1,"N/A")</f>
        <v>N/A</v>
      </c>
      <c r="GW223" s="374">
        <v>0.3</v>
      </c>
    </row>
    <row r="224" spans="1:205" x14ac:dyDescent="0.25">
      <c r="A224">
        <v>214</v>
      </c>
      <c r="B224" s="315">
        <f>'Price Data'!B218</f>
        <v>0</v>
      </c>
      <c r="C224" s="200">
        <f t="shared" si="317"/>
        <v>0</v>
      </c>
      <c r="D224" s="200">
        <f t="shared" si="287"/>
        <v>0</v>
      </c>
      <c r="E224" s="200">
        <f t="shared" si="258"/>
        <v>0</v>
      </c>
      <c r="F224" s="200">
        <f t="shared" si="288"/>
        <v>0</v>
      </c>
      <c r="I224" s="315">
        <f t="shared" si="289"/>
        <v>0</v>
      </c>
      <c r="J224" s="88">
        <f>VLOOKUP(I224,'Price Data'!$B$4:$AD$1048576,MATCH(N$4,'Price Data'!$B$2:$AE$2,0),FALSE)</f>
        <v>0</v>
      </c>
      <c r="K224" s="5">
        <f t="shared" si="285"/>
        <v>0</v>
      </c>
      <c r="M224" s="212" t="str">
        <f>IF(K224&gt;0,(K224+SUM(L$11:L224))/J$6-1,"N/A")</f>
        <v>N/A</v>
      </c>
      <c r="N224" s="344">
        <f>IF(VLOOKUP(N$4,Transactions!$C$5:$M$23,7,FALSE)&gt;I224,0,IF(IFERROR(VLOOKUP(N$4,Transactions!$C$39:$N$42,8,FALSE),0)&gt;I224,VLOOKUP(N$4,Transactions!$C$5:$M$23,5,FALSE),VLOOKUP(N$4,Transactions!$C$5:$M$23,5,FALSE)-IFERROR(VLOOKUP(N$4,Transactions!$C$39:$N$42,5,FALSE),0)))</f>
        <v>0</v>
      </c>
      <c r="P224" s="315">
        <f t="shared" si="290"/>
        <v>0</v>
      </c>
      <c r="Q224" s="88">
        <f>VLOOKUP(P224,'Price Data'!$B$4:$AD$1048576,MATCH(U$4,'Price Data'!$B$2:$AE$2,0),FALSE)</f>
        <v>0</v>
      </c>
      <c r="R224" s="5">
        <f t="shared" si="259"/>
        <v>0</v>
      </c>
      <c r="T224" s="212" t="str">
        <f>IF(R224&gt;0,(R224+SUM(S$11:S224))/Q$6-1,"N/A")</f>
        <v>N/A</v>
      </c>
      <c r="U224" s="344">
        <f>IF(VLOOKUP(U$4,Transactions!$C$5:$M$23,7,FALSE)&gt;P224,0,IF(IFERROR(VLOOKUP(U$4,Transactions!$C$39:$N$42,8,FALSE),0)&gt;P224,VLOOKUP(U$4,Transactions!$C$5:$M$23,5,FALSE),VLOOKUP(U$4,Transactions!$C$5:$M$23,5,FALSE)-IFERROR(VLOOKUP(U$4,Transactions!$C$39:$N$42,5,FALSE),0)))</f>
        <v>0</v>
      </c>
      <c r="W224" s="315">
        <f t="shared" si="291"/>
        <v>0</v>
      </c>
      <c r="X224" s="88">
        <f>VLOOKUP(W224,'Price Data'!$B$4:$AD$1048576,MATCH(AB$4,'Price Data'!$B$2:$AE$2,0),FALSE)</f>
        <v>0</v>
      </c>
      <c r="Y224" s="5">
        <f t="shared" si="260"/>
        <v>0</v>
      </c>
      <c r="Z224" s="79"/>
      <c r="AA224" s="212" t="str">
        <f>IF(Y224&gt;0,(Y224+SUM(Z$11:Z224))/X$6-1,"N/A")</f>
        <v>N/A</v>
      </c>
      <c r="AB224" s="344">
        <f>IF(VLOOKUP(AB$4,Transactions!$C$5:$M$23,7,FALSE)&gt;W224,0,IF(IFERROR(VLOOKUP(AB$4,Transactions!$C$39:$N$42,8,FALSE),0)&gt;W224,VLOOKUP(AB$4,Transactions!$C$5:$M$23,5,FALSE),VLOOKUP(AB$4,Transactions!$C$5:$M$23,5,FALSE)-IFERROR(VLOOKUP(AB$4,Transactions!$C$39:$N$42,5,FALSE),0)))</f>
        <v>0</v>
      </c>
      <c r="AD224" s="315">
        <f t="shared" si="292"/>
        <v>0</v>
      </c>
      <c r="AE224" s="88">
        <f>VLOOKUP(AD224,'Price Data'!$B$4:$AD$1048576,MATCH(AI$4,'Price Data'!$B$2:$AE$2,0),FALSE)</f>
        <v>0</v>
      </c>
      <c r="AF224" s="5">
        <f t="shared" si="261"/>
        <v>0</v>
      </c>
      <c r="AG224" s="79"/>
      <c r="AH224" s="212" t="str">
        <f>IF(AF224&gt;0,(AF224+SUM(AG$11:AG224))/AE$6-1,"N/A")</f>
        <v>N/A</v>
      </c>
      <c r="AI224" s="344">
        <f>IF(VLOOKUP(AI$4,Transactions!$C$5:$M$23,7,FALSE)&gt;AD224,0,IF(IFERROR(VLOOKUP(AI$4,Transactions!$C$39:$N$42,8,FALSE),0)&gt;AD224,VLOOKUP(AI$4,Transactions!$C$5:$M$23,5,FALSE),VLOOKUP(AI$4,Transactions!$C$5:$M$23,5,FALSE)-IFERROR(VLOOKUP(AI$4,Transactions!$C$39:$N$42,5,FALSE),0)))</f>
        <v>0</v>
      </c>
      <c r="AK224" s="315">
        <f t="shared" si="293"/>
        <v>0</v>
      </c>
      <c r="AL224" s="88">
        <f>VLOOKUP(AK224,'Price Data'!$B$4:$AD$1048576,MATCH(AP$4,'Price Data'!$B$2:$AE$2,0),FALSE)</f>
        <v>0</v>
      </c>
      <c r="AM224" s="5">
        <f t="shared" si="262"/>
        <v>0</v>
      </c>
      <c r="AN224" s="79"/>
      <c r="AO224" s="212" t="str">
        <f>IF(AM224&gt;0,(AM224+SUM(AN$11:AN224))/AL$6-1,"N/A")</f>
        <v>N/A</v>
      </c>
      <c r="AP224" s="344">
        <f>IF(VLOOKUP(AP$4,Transactions!$C$5:$M$23,7,FALSE)&gt;AK224,0,IF(IFERROR(VLOOKUP(AP$4,Transactions!$C$39:$N$42,8,FALSE),0)&gt;AK224,VLOOKUP(AP$4,Transactions!$C$5:$M$23,5,FALSE),VLOOKUP(AP$4,Transactions!$C$5:$M$23,5,FALSE)-IFERROR(VLOOKUP(AP$4,Transactions!$C$39:$N$42,5,FALSE),0)))</f>
        <v>0</v>
      </c>
      <c r="AR224" s="315">
        <f t="shared" si="294"/>
        <v>0</v>
      </c>
      <c r="AS224" s="88">
        <f>VLOOKUP(AR224,'Price Data'!$B$4:$AD$1048576,MATCH(AW$4,'Price Data'!$B$2:$AE$2,0),FALSE)</f>
        <v>0</v>
      </c>
      <c r="AT224" s="5">
        <f t="shared" si="263"/>
        <v>0</v>
      </c>
      <c r="AU224" s="79"/>
      <c r="AV224" s="212" t="str">
        <f>IF(AT224&gt;0,(AT224+SUM(AU$11:AU224))/AS$6-1,"N/A")</f>
        <v>N/A</v>
      </c>
      <c r="AW224" s="344">
        <f>IF(VLOOKUP(AW$4,Transactions!$C$5:$M$23,7,FALSE)&gt;AR224,0,IF(IFERROR(VLOOKUP(AW$4,Transactions!$C$39:$N$42,8,FALSE),0)&gt;AR224,VLOOKUP(AW$4,Transactions!$C$5:$M$23,5,FALSE),VLOOKUP(AW$4,Transactions!$C$5:$M$23,5,FALSE)-IFERROR(VLOOKUP(AW$4,Transactions!$C$39:$N$42,5,FALSE),0)))</f>
        <v>0</v>
      </c>
      <c r="AY224" s="315">
        <f t="shared" si="295"/>
        <v>0</v>
      </c>
      <c r="AZ224" s="88">
        <f>VLOOKUP(AY224,'Price Data'!$B$4:$AD$1048576,MATCH(BD$4,'Price Data'!$B$2:$AE$2,0),FALSE)</f>
        <v>0</v>
      </c>
      <c r="BA224" s="5">
        <f t="shared" si="264"/>
        <v>0</v>
      </c>
      <c r="BB224" s="79"/>
      <c r="BC224" s="212" t="str">
        <f>IF(BA224&gt;0,(BA224+SUM(BB$11:BB224))/AZ$6-1,"N/A")</f>
        <v>N/A</v>
      </c>
      <c r="BD224" s="344">
        <f>IF(VLOOKUP(BD$4,Transactions!$C$5:$M$23,7,FALSE)&gt;AY224,0,IF(IFERROR(VLOOKUP(BD$4,Transactions!$C$39:$N$42,8,FALSE),0)&gt;AY224,VLOOKUP(BD$4,Transactions!$C$5:$M$23,5,FALSE),VLOOKUP(BD$4,Transactions!$C$5:$M$23,5,FALSE)-IFERROR(VLOOKUP(BD$4,Transactions!$C$39:$N$42,5,FALSE),0)))</f>
        <v>0</v>
      </c>
      <c r="BF224" s="315">
        <f t="shared" si="296"/>
        <v>0</v>
      </c>
      <c r="BG224" s="88">
        <f>VLOOKUP(BF224,'Price Data'!$B$4:$AD$1048576,MATCH(BK$4,'Price Data'!$B$2:$AE$2,0),FALSE)</f>
        <v>0</v>
      </c>
      <c r="BH224" s="5">
        <f t="shared" si="265"/>
        <v>0</v>
      </c>
      <c r="BI224" s="79"/>
      <c r="BJ224" s="212" t="str">
        <f>IF(BH224&gt;0,(BH224+SUM(BI$11:BI224))/BG$6-1,"N/A")</f>
        <v>N/A</v>
      </c>
      <c r="BK224" s="344">
        <f>IF(VLOOKUP(BK$4,Transactions!$C$5:$M$23,7,FALSE)&gt;BF224,0,IF(IFERROR(VLOOKUP(BK$4,Transactions!$C$39:$N$42,8,FALSE),0)&gt;BF224,VLOOKUP(BK$4,Transactions!$C$5:$M$23,5,FALSE),VLOOKUP(BK$4,Transactions!$C$5:$M$23,5,FALSE)-IFERROR(VLOOKUP(BK$4,Transactions!$C$39:$N$42,5,FALSE),0)))</f>
        <v>0</v>
      </c>
      <c r="BM224" s="315">
        <f t="shared" si="297"/>
        <v>0</v>
      </c>
      <c r="BN224" s="88">
        <f>VLOOKUP(BM224,'Price Data'!$B$4:$AD$1048576,MATCH(BR$4,'Price Data'!$B$2:$AE$2,0),FALSE)</f>
        <v>0</v>
      </c>
      <c r="BO224" s="5">
        <f t="shared" si="266"/>
        <v>0</v>
      </c>
      <c r="BP224" s="79"/>
      <c r="BQ224" s="212" t="str">
        <f>IF(BO224&gt;0,(BO224+SUM(BP$11:BP224))/BN$6-1,"N/A")</f>
        <v>N/A</v>
      </c>
      <c r="BR224" s="344">
        <f>IF(VLOOKUP(BR$4,Transactions!$C$5:$M$23,7,FALSE)&gt;BM224,0,IF(IFERROR(VLOOKUP(BR$4,Transactions!$C$39:$N$42,8,FALSE),0)&gt;BM224,VLOOKUP(BR$4,Transactions!$C$5:$M$23,5,FALSE),VLOOKUP(BR$4,Transactions!$C$5:$M$23,5,FALSE)-IFERROR(VLOOKUP(BR$4,Transactions!$C$39:$N$42,5,FALSE),0)))</f>
        <v>0</v>
      </c>
      <c r="BT224" s="315">
        <f t="shared" si="298"/>
        <v>0</v>
      </c>
      <c r="BU224" s="88">
        <f>VLOOKUP(BT224,'Price Data'!$B$4:$AD$1048576,MATCH(BY$4,'Price Data'!$B$2:$AE$2,0),FALSE)</f>
        <v>0</v>
      </c>
      <c r="BV224" s="5">
        <f t="shared" si="267"/>
        <v>0</v>
      </c>
      <c r="BW224" s="79"/>
      <c r="BX224" s="212" t="str">
        <f>IF(BV224&gt;0,(BV224+SUM(BW$11:BW224))/BU$6-1,"N/A")</f>
        <v>N/A</v>
      </c>
      <c r="BY224" s="344">
        <f>IF(VLOOKUP(BY$4,Transactions!$C$5:$M$23,7,FALSE)&gt;BT224,0,IF(IFERROR(VLOOKUP(BY$4,Transactions!$C$39:$N$42,8,FALSE),0)&gt;BT224,VLOOKUP(BY$4,Transactions!$C$5:$M$23,5,FALSE),VLOOKUP(BY$4,Transactions!$C$5:$M$23,5,FALSE)-IFERROR(VLOOKUP(BY$4,Transactions!$C$39:$N$42,5,FALSE),0)))</f>
        <v>0</v>
      </c>
      <c r="CA224" s="315">
        <f t="shared" si="299"/>
        <v>0</v>
      </c>
      <c r="CB224" s="88">
        <f>VLOOKUP(CA224,'Price Data'!$B$4:$AD$1048576,MATCH(CF$4,'Price Data'!$B$2:$AE$2,0),FALSE)</f>
        <v>0</v>
      </c>
      <c r="CC224" s="5">
        <f t="shared" si="268"/>
        <v>0</v>
      </c>
      <c r="CD224" s="79"/>
      <c r="CE224" s="212" t="str">
        <f>IF(CC224&gt;0,(CC224+SUM(CD$11:CD224))/CB$6-1,"N/A")</f>
        <v>N/A</v>
      </c>
      <c r="CF224" s="344">
        <f>IF(VLOOKUP(CF$4,Transactions!$C$5:$M$23,7,FALSE)&gt;CA224,0,IF(IFERROR(VLOOKUP(CF$4,Transactions!$C$39:$N$42,8,FALSE),0)&gt;CA224,VLOOKUP(CF$4,Transactions!$C$5:$M$23,5,FALSE),VLOOKUP(CF$4,Transactions!$C$5:$M$23,5,FALSE)-IFERROR(VLOOKUP(CF$4,Transactions!$C$39:$N$42,5,FALSE),0)))</f>
        <v>0</v>
      </c>
      <c r="CH224" s="315">
        <f t="shared" si="300"/>
        <v>0</v>
      </c>
      <c r="CI224" s="88">
        <f>VLOOKUP(CH224,'Price Data'!$B$4:$AD$1048576,MATCH(CM$4,'Price Data'!$B$2:$AE$2,0),FALSE)</f>
        <v>0</v>
      </c>
      <c r="CJ224" s="5">
        <f t="shared" si="269"/>
        <v>0</v>
      </c>
      <c r="CK224" s="79"/>
      <c r="CL224" s="212" t="str">
        <f>IF(CJ224&gt;0,(CJ224+SUM(CK$11:CK224))/CI$6-1,"N/A")</f>
        <v>N/A</v>
      </c>
      <c r="CM224" s="344">
        <f>IF(VLOOKUP(CM$4,Transactions!$C$5:$M$23,7,FALSE)&gt;CH224,0,IF(IFERROR(VLOOKUP(CM$4,Transactions!$C$39:$N$42,8,FALSE),0)&gt;CH224,VLOOKUP(CM$4,Transactions!$C$5:$M$23,5,FALSE),VLOOKUP(CM$4,Transactions!$C$5:$M$23,5,FALSE)-IFERROR(VLOOKUP(CM$4,Transactions!$C$39:$N$42,5,FALSE),0)))</f>
        <v>0</v>
      </c>
      <c r="CO224" s="315">
        <f t="shared" si="301"/>
        <v>0</v>
      </c>
      <c r="CP224" s="88">
        <f>VLOOKUP(CO224,'Price Data'!$B$4:$AD$1048576,MATCH(CT$4,'Price Data'!$B$2:$AE$2,0),FALSE)</f>
        <v>0</v>
      </c>
      <c r="CQ224" s="5">
        <f t="shared" si="270"/>
        <v>0</v>
      </c>
      <c r="CR224" s="79"/>
      <c r="CS224" s="212" t="str">
        <f>IF(CQ224&gt;0,(CQ224+SUM(CR$11:CR224))/CP$6-1,"N/A")</f>
        <v>N/A</v>
      </c>
      <c r="CT224" s="344">
        <f>IF(VLOOKUP(CT$4,Transactions!$C$5:$M$23,7,FALSE)&gt;CO224,0,IF(IFERROR(VLOOKUP(CT$4,Transactions!$C$39:$N$42,8,FALSE),0)&gt;CO224,VLOOKUP(CT$4,Transactions!$C$5:$M$23,5,FALSE),VLOOKUP(CT$4,Transactions!$C$5:$M$23,5,FALSE)-IFERROR(VLOOKUP(CT$4,Transactions!$C$39:$N$42,5,FALSE),0)))</f>
        <v>0</v>
      </c>
      <c r="CV224" s="315">
        <f t="shared" si="302"/>
        <v>0</v>
      </c>
      <c r="CW224" s="88">
        <f>VLOOKUP(CV224,'Price Data'!$B$4:$AD$1048576,MATCH(DA$4,'Price Data'!$B$2:$AE$2,0),FALSE)</f>
        <v>0</v>
      </c>
      <c r="CX224" s="5">
        <f t="shared" si="271"/>
        <v>0</v>
      </c>
      <c r="CY224" s="79"/>
      <c r="CZ224" s="212" t="str">
        <f>IF(CX224&gt;0,(CX224+SUM(CY$11:CY224))/CW$6-1,"N/A")</f>
        <v>N/A</v>
      </c>
      <c r="DA224" s="344">
        <f>IF(VLOOKUP(DA$4,Transactions!$C$5:$M$23,7,FALSE)&gt;CV224,0,IF(IFERROR(VLOOKUP(DA$4,Transactions!$C$39:$N$42,8,FALSE),0)&gt;CV224,VLOOKUP(DA$4,Transactions!$C$5:$M$23,5,FALSE),VLOOKUP(DA$4,Transactions!$C$5:$M$23,5,FALSE)-IFERROR(VLOOKUP(DA$4,Transactions!$C$39:$N$42,5,FALSE),0)))</f>
        <v>0</v>
      </c>
      <c r="DC224" s="315">
        <f t="shared" si="303"/>
        <v>0</v>
      </c>
      <c r="DD224" s="88">
        <f>VLOOKUP(DC224,'Price Data'!$B$4:$AD$1048576,MATCH(DH$4,'Price Data'!$B$2:$AE$2,0),FALSE)</f>
        <v>0</v>
      </c>
      <c r="DE224" s="5">
        <f t="shared" si="272"/>
        <v>0</v>
      </c>
      <c r="DF224" s="79"/>
      <c r="DG224" s="212" t="str">
        <f>IF(DE224&gt;0,(DE224+SUM(DF$11:DF224))/DD$6-1,"N/A")</f>
        <v>N/A</v>
      </c>
      <c r="DH224" s="344">
        <f>IF(VLOOKUP(DH$4,Transactions!$C$5:$M$23,7,FALSE)&gt;DC224,0,IF(IFERROR(VLOOKUP(DH$4,Transactions!$C$39:$N$42,8,FALSE),0)&gt;DC224,VLOOKUP(DH$4,Transactions!$C$5:$M$23,5,FALSE),VLOOKUP(DH$4,Transactions!$C$5:$M$23,5,FALSE)-IFERROR(VLOOKUP(DH$4,Transactions!$C$39:$N$42,5,FALSE),0)))</f>
        <v>0</v>
      </c>
      <c r="DJ224" s="315">
        <f t="shared" si="304"/>
        <v>0</v>
      </c>
      <c r="DK224" s="88">
        <f>VLOOKUP(DJ224,'Price Data'!$B$4:$AD$1048576,MATCH(DO$4,'Price Data'!$B$2:$AE$2,0),FALSE)</f>
        <v>0</v>
      </c>
      <c r="DL224" s="5">
        <f t="shared" si="273"/>
        <v>0</v>
      </c>
      <c r="DN224" s="212" t="str">
        <f>IF(DL224&gt;0,(DL224+SUM(DM$11:DM224))/DK$6-1,"N/A")</f>
        <v>N/A</v>
      </c>
      <c r="DO224" s="344">
        <f>IF(VLOOKUP(DO$4,Transactions!$C$5:$M$23,7,FALSE)&gt;DJ224,0,IF(IFERROR(VLOOKUP(DO$4,Transactions!$C$39:$N$42,8,FALSE),0)&gt;DJ224,VLOOKUP(DO$4,Transactions!$C$5:$M$23,5,FALSE),VLOOKUP(DO$4,Transactions!$C$5:$M$23,5,FALSE)-IFERROR(VLOOKUP(DO$4,Transactions!$C$39:$N$42,5,FALSE),0)))</f>
        <v>0</v>
      </c>
      <c r="DQ224" s="315">
        <f t="shared" si="305"/>
        <v>0</v>
      </c>
      <c r="DR224" s="88">
        <f>VLOOKUP(DQ224,'Price Data'!$B$4:$AD$1048576,MATCH(DV$4,'Price Data'!$B$2:$AE$2,0),FALSE)</f>
        <v>0</v>
      </c>
      <c r="DS224" s="5">
        <f t="shared" si="274"/>
        <v>0</v>
      </c>
      <c r="DT224" s="79"/>
      <c r="DU224" s="212" t="str">
        <f>IF(DS224&gt;0,(DS224+SUM(DT$11:DT224))/DR$6-1,"N/A")</f>
        <v>N/A</v>
      </c>
      <c r="DV224" s="344">
        <f>IF(VLOOKUP(DV$4,Transactions!$C$5:$M$23,7,FALSE)&gt;DQ224,0,IF(IFERROR(VLOOKUP(DV$4,Transactions!$C$39:$N$42,8,FALSE),0)&gt;DQ224,VLOOKUP(DV$4,Transactions!$C$5:$M$23,5,FALSE),VLOOKUP(DV$4,Transactions!$C$5:$M$23,5,FALSE)-IFERROR(VLOOKUP(DV$4,Transactions!$C$39:$N$42,5,FALSE),0)))</f>
        <v>0</v>
      </c>
      <c r="DX224" s="315">
        <f t="shared" si="306"/>
        <v>0</v>
      </c>
      <c r="DY224" s="88">
        <f>VLOOKUP(DX224,'Price Data'!$B$4:$AD$1048576,MATCH(EC$4,'Price Data'!$B$2:$AE$2,0),FALSE)</f>
        <v>0</v>
      </c>
      <c r="DZ224" s="5">
        <f t="shared" si="275"/>
        <v>0</v>
      </c>
      <c r="EA224" s="79"/>
      <c r="EB224" s="212" t="str">
        <f>IF(DZ224&gt;0,(DZ224+SUM(EA$11:EA224))/DY$6-1,"N/A")</f>
        <v>N/A</v>
      </c>
      <c r="EC224" s="344">
        <f>IF(VLOOKUP(EC$4,Transactions!$C$5:$M$23,7,FALSE)&gt;DX224,0,IF(IFERROR(VLOOKUP(EC$4,Transactions!$C$39:$N$42,8,FALSE),0)&gt;DX224,VLOOKUP(EC$4,Transactions!$C$5:$M$23,5,FALSE),VLOOKUP(EC$4,Transactions!$C$5:$M$23,5,FALSE)-IFERROR(VLOOKUP(EC$4,Transactions!$C$39:$N$42,5,FALSE),0)))</f>
        <v>0</v>
      </c>
      <c r="EF224" s="315">
        <f t="shared" si="307"/>
        <v>0</v>
      </c>
      <c r="EG224" s="88">
        <f>VLOOKUP(EF224,'Price Data'!$B$4:$AD$1048576,MATCH(EK$4,'Price Data'!$B$2:$AE$2,0),FALSE)</f>
        <v>0</v>
      </c>
      <c r="EH224" s="5">
        <f t="shared" si="276"/>
        <v>0</v>
      </c>
      <c r="EI224" s="79"/>
      <c r="EJ224" s="212" t="str">
        <f>IF(EH224&gt;0,(EH224+SUM(EI$11:EI224))/EG$6-1,"N/A")</f>
        <v>N/A</v>
      </c>
      <c r="EK224" s="344">
        <f>IF(VLOOKUP(EK$4,Transactions!$C$26:$M$34,7,FALSE)&gt;EF224,0,IF(IFERROR(VLOOKUP(EK$4,Transactions!$C$45:$N261,8,FALSE),0)&gt;EF224,VLOOKUP(EK$4,Transactions!$C$26:$M$34,5,FALSE),VLOOKUP(EK$4,Transactions!$C$26:$M$34,5,FALSE)-IFERROR(VLOOKUP(EK$4,Transactions!$C$45:$N$47,5,FALSE),0)))</f>
        <v>0</v>
      </c>
      <c r="EM224" s="315">
        <f t="shared" si="308"/>
        <v>0</v>
      </c>
      <c r="EN224" s="88">
        <f>VLOOKUP(EM224,'Price Data'!$B$4:$AD$1048576,MATCH(ER$4,'Price Data'!$B$2:$AE$2,0),FALSE)</f>
        <v>0</v>
      </c>
      <c r="EO224" s="5">
        <f t="shared" si="277"/>
        <v>0</v>
      </c>
      <c r="EP224" s="79"/>
      <c r="EQ224" s="212" t="str">
        <f>IF(EO224&gt;0,(EO224+SUM(EP$11:EP224))/EN$6-1,"N/A")</f>
        <v>N/A</v>
      </c>
      <c r="ER224" s="344">
        <f>IF(VLOOKUP(ER$4,Transactions!$C$26:$M$34,7,FALSE)&gt;EM224,0,IF(IFERROR(VLOOKUP(ER$4,Transactions!$C$45:$N261,8,FALSE),0)&gt;EM224,VLOOKUP(ER$4,Transactions!$C$26:$M$34,5,FALSE),VLOOKUP(ER$4,Transactions!$C$26:$M$34,5,FALSE)-IFERROR(VLOOKUP(ER$4,Transactions!$C$45:$N$47,5,FALSE),0)))</f>
        <v>0</v>
      </c>
      <c r="ET224" s="315">
        <f t="shared" si="309"/>
        <v>0</v>
      </c>
      <c r="EU224" s="88">
        <f>VLOOKUP(ET224,'Price Data'!$B$4:$AD$1048576,MATCH(EY$4,'Price Data'!$B$2:$AE$2,0),FALSE)</f>
        <v>0</v>
      </c>
      <c r="EV224" s="5">
        <f t="shared" si="278"/>
        <v>0</v>
      </c>
      <c r="EW224" s="79"/>
      <c r="EX224" s="212" t="str">
        <f>IF(EV224&gt;0,(EV224+SUM(EW$11:EW224))/EU$6-1,"N/A")</f>
        <v>N/A</v>
      </c>
      <c r="EY224" s="344">
        <f>IF(VLOOKUP(EY$4,Transactions!$C$26:$M$34,7,FALSE)&gt;ET224,0,IF(IFERROR(VLOOKUP(EY$4,Transactions!$C$45:$N261,8,FALSE),0)&gt;ET224,VLOOKUP(EY$4,Transactions!$C$26:$M$34,5,FALSE),VLOOKUP(EY$4,Transactions!$C$26:$M$34,5,FALSE)-IFERROR(VLOOKUP(EY$4,Transactions!$C$45:$N$47,5,FALSE),0)))</f>
        <v>0</v>
      </c>
      <c r="FA224" s="315">
        <f t="shared" si="310"/>
        <v>0</v>
      </c>
      <c r="FB224" s="88">
        <f>VLOOKUP(FA224,'Price Data'!$B$4:$AD$1048576,MATCH(FF$4,'Price Data'!$B$2:$AE$2,0),FALSE)</f>
        <v>0</v>
      </c>
      <c r="FC224" s="5">
        <f t="shared" si="279"/>
        <v>0</v>
      </c>
      <c r="FD224" s="79"/>
      <c r="FE224" s="212" t="str">
        <f>IF(FC224&gt;0,(FC224+SUM(FD$11:FD224))/FB$6-1,"N/A")</f>
        <v>N/A</v>
      </c>
      <c r="FF224" s="344">
        <f>IF(VLOOKUP(FF$4,Transactions!$C$26:$M$34,7,FALSE)&gt;FA224,0,IF(IFERROR(VLOOKUP(FF$4,Transactions!$C$45:$N261,8,FALSE),0)&gt;FA224,VLOOKUP(FF$4,Transactions!$C$26:$M$34,5,FALSE),VLOOKUP(FF$4,Transactions!$C$26:$M$34,5,FALSE)-IFERROR(VLOOKUP(FF$4,Transactions!$C$45:$N$47,5,FALSE),0)))</f>
        <v>0</v>
      </c>
      <c r="FH224" s="315">
        <f t="shared" si="311"/>
        <v>0</v>
      </c>
      <c r="FI224" s="88">
        <f>VLOOKUP(FH224,'Price Data'!$B$4:$AD$1048576,MATCH(FM$4,'Price Data'!$B$2:$AE$2,0),FALSE)</f>
        <v>0</v>
      </c>
      <c r="FJ224" s="5">
        <f t="shared" si="280"/>
        <v>0</v>
      </c>
      <c r="FK224" s="79"/>
      <c r="FL224" s="212" t="str">
        <f>IF(FJ224&gt;0,(FJ224+SUM(FK$11:FK224))/FI$6-1,"N/A")</f>
        <v>N/A</v>
      </c>
      <c r="FM224" s="344">
        <f>IF(VLOOKUP(FM$4,Transactions!$C$26:$M$34,7,FALSE)&gt;FH224,0,IF(IFERROR(VLOOKUP(FM$4,Transactions!$C$45:$N261,8,FALSE),0)&gt;FH224,VLOOKUP(FM$4,Transactions!$C$26:$M$34,5,FALSE),VLOOKUP(FM$4,Transactions!$C$26:$M$34,5,FALSE)-IFERROR(VLOOKUP(FM$4,Transactions!$C$45:$N$47,5,FALSE),0)))</f>
        <v>0</v>
      </c>
      <c r="FO224" s="315">
        <f t="shared" si="312"/>
        <v>0</v>
      </c>
      <c r="FP224" s="88">
        <f>VLOOKUP(FO224,'Price Data'!$B$4:$AD$1048576,MATCH(FT$4,'Price Data'!$B$2:$AE$2,0),FALSE)</f>
        <v>0</v>
      </c>
      <c r="FQ224" s="5">
        <f t="shared" si="281"/>
        <v>0</v>
      </c>
      <c r="FR224" s="79"/>
      <c r="FS224" s="212" t="str">
        <f>IF(FQ224&gt;0,(FQ224+SUM(FR$11:FR224))/FP$6-1,"N/A")</f>
        <v>N/A</v>
      </c>
      <c r="FT224" s="344">
        <f>IF(VLOOKUP(FT$4,Transactions!$C$26:$M$34,7,FALSE)&gt;FO224,0,IF(IFERROR(VLOOKUP(FT$4,Transactions!$C$45:$N261,8,FALSE),0)&gt;FO224,VLOOKUP(FT$4,Transactions!$C$26:$M$34,5,FALSE),VLOOKUP(FT$4,Transactions!$C$26:$M$34,5,FALSE)-IFERROR(VLOOKUP(FT$4,Transactions!$C$45:$N$47,5,FALSE),0)))</f>
        <v>0</v>
      </c>
      <c r="FV224" s="315">
        <f t="shared" si="313"/>
        <v>0</v>
      </c>
      <c r="FW224" s="88">
        <f>VLOOKUP(FV224,'Price Data'!$B$4:$AD$1048576,MATCH(GA$4,'Price Data'!$B$2:$AE$2,0),FALSE)</f>
        <v>0</v>
      </c>
      <c r="FX224" s="5">
        <f t="shared" si="282"/>
        <v>0</v>
      </c>
      <c r="FY224" s="79"/>
      <c r="FZ224" s="212" t="str">
        <f>IF(FX224&gt;0,(FX224+SUM(FY$11:FY224))/FW$6-1,"N/A")</f>
        <v>N/A</v>
      </c>
      <c r="GA224" s="344">
        <f>IF(VLOOKUP(GA$4,Transactions!$C$26:$M$34,7,FALSE)&gt;FV224,0,IF(IFERROR(VLOOKUP(GA$4,Transactions!$C$45:$N261,8,FALSE),0)&gt;FV224,VLOOKUP(GA$4,Transactions!$C$26:$M$34,5,FALSE),VLOOKUP(GA$4,Transactions!$C$26:$M$34,5,FALSE)-IFERROR(VLOOKUP(GA$4,Transactions!$C$45:$N$47,5,FALSE),0)))</f>
        <v>0</v>
      </c>
      <c r="GD224" s="315">
        <f t="shared" si="314"/>
        <v>0</v>
      </c>
      <c r="GE224" s="88">
        <f>VLOOKUP(GD224,'Price Data'!$B$4:$AD$1048576,MATCH(GI$4,'Price Data'!$B$2:$AE$2,0),FALSE)</f>
        <v>0</v>
      </c>
      <c r="GF224" s="5">
        <f t="shared" si="283"/>
        <v>0</v>
      </c>
      <c r="GH224" s="212" t="str">
        <f>IF(GF224&gt;0,(GF224+SUM(GG$11:GG224))/GE$6-1,"N/A")</f>
        <v>N/A</v>
      </c>
      <c r="GI224" s="374">
        <v>0.5</v>
      </c>
      <c r="GK224" s="315">
        <f t="shared" si="315"/>
        <v>0</v>
      </c>
      <c r="GL224" s="88">
        <f>VLOOKUP(GK224,'Price Data'!$B$4:$AD$1048576,MATCH(GP$4,'Price Data'!$B$2:$AE$2,0),FALSE)</f>
        <v>0</v>
      </c>
      <c r="GM224" s="5">
        <f t="shared" si="286"/>
        <v>0</v>
      </c>
      <c r="GN224" s="79"/>
      <c r="GO224" s="212" t="str">
        <f>IF(GM224&gt;0,(GM224+SUM(GN$11:GN224))/GL$6-1,"N/A")</f>
        <v>N/A</v>
      </c>
      <c r="GP224" s="374">
        <v>0.2</v>
      </c>
      <c r="GR224" s="315">
        <f t="shared" si="316"/>
        <v>0</v>
      </c>
      <c r="GS224" s="88">
        <f>VLOOKUP(GR224,'Price Data'!$B$4:$AD$1048576,MATCH(GW$4,'Price Data'!$B$2:$AE$2,0),FALSE)</f>
        <v>0</v>
      </c>
      <c r="GT224" s="5">
        <f t="shared" si="284"/>
        <v>0</v>
      </c>
      <c r="GV224" s="212" t="str">
        <f>IF(GT224&gt;0,(GT224+SUM(GU$11:GU224))/GS$6-1,"N/A")</f>
        <v>N/A</v>
      </c>
      <c r="GW224" s="374">
        <v>0.3</v>
      </c>
    </row>
    <row r="225" spans="1:205" x14ac:dyDescent="0.25">
      <c r="A225">
        <v>215</v>
      </c>
      <c r="B225" s="315">
        <f>'Price Data'!B219</f>
        <v>0</v>
      </c>
      <c r="C225" s="200">
        <f t="shared" si="317"/>
        <v>0</v>
      </c>
      <c r="D225" s="200">
        <f t="shared" si="287"/>
        <v>0</v>
      </c>
      <c r="E225" s="200">
        <f t="shared" ref="E225:E261" si="318">SUM(EH225*EK225,EO225*ER225,EV225*EY225,FC225*FF225,FJ225*FM225,FQ225*FT225,FX225*GA225)</f>
        <v>0</v>
      </c>
      <c r="F225" s="200">
        <f t="shared" si="288"/>
        <v>0</v>
      </c>
      <c r="I225" s="315">
        <f t="shared" si="289"/>
        <v>0</v>
      </c>
      <c r="J225" s="88">
        <f>VLOOKUP(I225,'Price Data'!$B$4:$AD$1048576,MATCH(N$4,'Price Data'!$B$2:$AE$2,0),FALSE)</f>
        <v>0</v>
      </c>
      <c r="K225" s="5">
        <f t="shared" si="285"/>
        <v>0</v>
      </c>
      <c r="M225" s="212" t="str">
        <f>IF(K225&gt;0,(K225+SUM(L$11:L225))/J$6-1,"N/A")</f>
        <v>N/A</v>
      </c>
      <c r="N225" s="344">
        <f>IF(VLOOKUP(N$4,Transactions!$C$5:$M$23,7,FALSE)&gt;I225,0,IF(IFERROR(VLOOKUP(N$4,Transactions!$C$39:$N$42,8,FALSE),0)&gt;I225,VLOOKUP(N$4,Transactions!$C$5:$M$23,5,FALSE),VLOOKUP(N$4,Transactions!$C$5:$M$23,5,FALSE)-IFERROR(VLOOKUP(N$4,Transactions!$C$39:$N$42,5,FALSE),0)))</f>
        <v>0</v>
      </c>
      <c r="P225" s="315">
        <f t="shared" si="290"/>
        <v>0</v>
      </c>
      <c r="Q225" s="88">
        <f>VLOOKUP(P225,'Price Data'!$B$4:$AD$1048576,MATCH(U$4,'Price Data'!$B$2:$AE$2,0),FALSE)</f>
        <v>0</v>
      </c>
      <c r="R225" s="5">
        <f t="shared" ref="R225:R261" si="319">IF(AND(P225&gt;=Q$5,P225&lt;=Q$7),Q225,0)</f>
        <v>0</v>
      </c>
      <c r="T225" s="212" t="str">
        <f>IF(R225&gt;0,(R225+SUM(S$11:S225))/Q$6-1,"N/A")</f>
        <v>N/A</v>
      </c>
      <c r="U225" s="344">
        <f>IF(VLOOKUP(U$4,Transactions!$C$5:$M$23,7,FALSE)&gt;P225,0,IF(IFERROR(VLOOKUP(U$4,Transactions!$C$39:$N$42,8,FALSE),0)&gt;P225,VLOOKUP(U$4,Transactions!$C$5:$M$23,5,FALSE),VLOOKUP(U$4,Transactions!$C$5:$M$23,5,FALSE)-IFERROR(VLOOKUP(U$4,Transactions!$C$39:$N$42,5,FALSE),0)))</f>
        <v>0</v>
      </c>
      <c r="W225" s="315">
        <f t="shared" si="291"/>
        <v>0</v>
      </c>
      <c r="X225" s="88">
        <f>VLOOKUP(W225,'Price Data'!$B$4:$AD$1048576,MATCH(AB$4,'Price Data'!$B$2:$AE$2,0),FALSE)</f>
        <v>0</v>
      </c>
      <c r="Y225" s="5">
        <f t="shared" ref="Y225:Y261" si="320">IF(AND(W225&gt;=X$5,W225&lt;=X$7),X225,0)</f>
        <v>0</v>
      </c>
      <c r="Z225" s="79"/>
      <c r="AA225" s="212" t="str">
        <f>IF(Y225&gt;0,(Y225+SUM(Z$11:Z225))/X$6-1,"N/A")</f>
        <v>N/A</v>
      </c>
      <c r="AB225" s="344">
        <f>IF(VLOOKUP(AB$4,Transactions!$C$5:$M$23,7,FALSE)&gt;W225,0,IF(IFERROR(VLOOKUP(AB$4,Transactions!$C$39:$N$42,8,FALSE),0)&gt;W225,VLOOKUP(AB$4,Transactions!$C$5:$M$23,5,FALSE),VLOOKUP(AB$4,Transactions!$C$5:$M$23,5,FALSE)-IFERROR(VLOOKUP(AB$4,Transactions!$C$39:$N$42,5,FALSE),0)))</f>
        <v>0</v>
      </c>
      <c r="AD225" s="315">
        <f t="shared" si="292"/>
        <v>0</v>
      </c>
      <c r="AE225" s="88">
        <f>VLOOKUP(AD225,'Price Data'!$B$4:$AD$1048576,MATCH(AI$4,'Price Data'!$B$2:$AE$2,0),FALSE)</f>
        <v>0</v>
      </c>
      <c r="AF225" s="5">
        <f t="shared" ref="AF225:AF261" si="321">IF(AND(AD225&gt;=AE$5,AD225&lt;=AE$7),AE225,0)</f>
        <v>0</v>
      </c>
      <c r="AG225" s="79"/>
      <c r="AH225" s="212" t="str">
        <f>IF(AF225&gt;0,(AF225+SUM(AG$11:AG225))/AE$6-1,"N/A")</f>
        <v>N/A</v>
      </c>
      <c r="AI225" s="344">
        <f>IF(VLOOKUP(AI$4,Transactions!$C$5:$M$23,7,FALSE)&gt;AD225,0,IF(IFERROR(VLOOKUP(AI$4,Transactions!$C$39:$N$42,8,FALSE),0)&gt;AD225,VLOOKUP(AI$4,Transactions!$C$5:$M$23,5,FALSE),VLOOKUP(AI$4,Transactions!$C$5:$M$23,5,FALSE)-IFERROR(VLOOKUP(AI$4,Transactions!$C$39:$N$42,5,FALSE),0)))</f>
        <v>0</v>
      </c>
      <c r="AK225" s="315">
        <f t="shared" si="293"/>
        <v>0</v>
      </c>
      <c r="AL225" s="88">
        <f>VLOOKUP(AK225,'Price Data'!$B$4:$AD$1048576,MATCH(AP$4,'Price Data'!$B$2:$AE$2,0),FALSE)</f>
        <v>0</v>
      </c>
      <c r="AM225" s="5">
        <f t="shared" ref="AM225:AM261" si="322">IF(AND(AK225&gt;=AL$5,AK225&lt;=AL$7),AL225,0)</f>
        <v>0</v>
      </c>
      <c r="AN225" s="79"/>
      <c r="AO225" s="212" t="str">
        <f>IF(AM225&gt;0,(AM225+SUM(AN$11:AN225))/AL$6-1,"N/A")</f>
        <v>N/A</v>
      </c>
      <c r="AP225" s="344">
        <f>IF(VLOOKUP(AP$4,Transactions!$C$5:$M$23,7,FALSE)&gt;AK225,0,IF(IFERROR(VLOOKUP(AP$4,Transactions!$C$39:$N$42,8,FALSE),0)&gt;AK225,VLOOKUP(AP$4,Transactions!$C$5:$M$23,5,FALSE),VLOOKUP(AP$4,Transactions!$C$5:$M$23,5,FALSE)-IFERROR(VLOOKUP(AP$4,Transactions!$C$39:$N$42,5,FALSE),0)))</f>
        <v>0</v>
      </c>
      <c r="AR225" s="315">
        <f t="shared" si="294"/>
        <v>0</v>
      </c>
      <c r="AS225" s="88">
        <f>VLOOKUP(AR225,'Price Data'!$B$4:$AD$1048576,MATCH(AW$4,'Price Data'!$B$2:$AE$2,0),FALSE)</f>
        <v>0</v>
      </c>
      <c r="AT225" s="5">
        <f t="shared" ref="AT225:AT261" si="323">IF(AND(AR225&gt;=AS$5,AR225&lt;=AS$7),AS225,0)</f>
        <v>0</v>
      </c>
      <c r="AU225" s="79"/>
      <c r="AV225" s="212" t="str">
        <f>IF(AT225&gt;0,(AT225+SUM(AU$11:AU225))/AS$6-1,"N/A")</f>
        <v>N/A</v>
      </c>
      <c r="AW225" s="344">
        <f>IF(VLOOKUP(AW$4,Transactions!$C$5:$M$23,7,FALSE)&gt;AR225,0,IF(IFERROR(VLOOKUP(AW$4,Transactions!$C$39:$N$42,8,FALSE),0)&gt;AR225,VLOOKUP(AW$4,Transactions!$C$5:$M$23,5,FALSE),VLOOKUP(AW$4,Transactions!$C$5:$M$23,5,FALSE)-IFERROR(VLOOKUP(AW$4,Transactions!$C$39:$N$42,5,FALSE),0)))</f>
        <v>0</v>
      </c>
      <c r="AY225" s="315">
        <f t="shared" si="295"/>
        <v>0</v>
      </c>
      <c r="AZ225" s="88">
        <f>VLOOKUP(AY225,'Price Data'!$B$4:$AD$1048576,MATCH(BD$4,'Price Data'!$B$2:$AE$2,0),FALSE)</f>
        <v>0</v>
      </c>
      <c r="BA225" s="5">
        <f t="shared" ref="BA225:BA261" si="324">IF(AND(AY225&gt;=AZ$5,AY225&lt;=AZ$7),AZ225,0)</f>
        <v>0</v>
      </c>
      <c r="BB225" s="79"/>
      <c r="BC225" s="212" t="str">
        <f>IF(BA225&gt;0,(BA225+SUM(BB$11:BB225))/AZ$6-1,"N/A")</f>
        <v>N/A</v>
      </c>
      <c r="BD225" s="344">
        <f>IF(VLOOKUP(BD$4,Transactions!$C$5:$M$23,7,FALSE)&gt;AY225,0,IF(IFERROR(VLOOKUP(BD$4,Transactions!$C$39:$N$42,8,FALSE),0)&gt;AY225,VLOOKUP(BD$4,Transactions!$C$5:$M$23,5,FALSE),VLOOKUP(BD$4,Transactions!$C$5:$M$23,5,FALSE)-IFERROR(VLOOKUP(BD$4,Transactions!$C$39:$N$42,5,FALSE),0)))</f>
        <v>0</v>
      </c>
      <c r="BF225" s="315">
        <f t="shared" si="296"/>
        <v>0</v>
      </c>
      <c r="BG225" s="88">
        <f>VLOOKUP(BF225,'Price Data'!$B$4:$AD$1048576,MATCH(BK$4,'Price Data'!$B$2:$AE$2,0),FALSE)</f>
        <v>0</v>
      </c>
      <c r="BH225" s="5">
        <f t="shared" ref="BH225:BH261" si="325">IF(AND(BF225&gt;=BG$5,BF225&lt;=BG$7),BG225,0)</f>
        <v>0</v>
      </c>
      <c r="BI225" s="79"/>
      <c r="BJ225" s="212" t="str">
        <f>IF(BH225&gt;0,(BH225+SUM(BI$11:BI225))/BG$6-1,"N/A")</f>
        <v>N/A</v>
      </c>
      <c r="BK225" s="344">
        <f>IF(VLOOKUP(BK$4,Transactions!$C$5:$M$23,7,FALSE)&gt;BF225,0,IF(IFERROR(VLOOKUP(BK$4,Transactions!$C$39:$N$42,8,FALSE),0)&gt;BF225,VLOOKUP(BK$4,Transactions!$C$5:$M$23,5,FALSE),VLOOKUP(BK$4,Transactions!$C$5:$M$23,5,FALSE)-IFERROR(VLOOKUP(BK$4,Transactions!$C$39:$N$42,5,FALSE),0)))</f>
        <v>0</v>
      </c>
      <c r="BM225" s="315">
        <f t="shared" si="297"/>
        <v>0</v>
      </c>
      <c r="BN225" s="88">
        <f>VLOOKUP(BM225,'Price Data'!$B$4:$AD$1048576,MATCH(BR$4,'Price Data'!$B$2:$AE$2,0),FALSE)</f>
        <v>0</v>
      </c>
      <c r="BO225" s="5">
        <f t="shared" ref="BO225:BO261" si="326">IF(AND(BM225&gt;=BN$5,BM225&lt;=BN$7),BN225,0)</f>
        <v>0</v>
      </c>
      <c r="BP225" s="79"/>
      <c r="BQ225" s="212" t="str">
        <f>IF(BO225&gt;0,(BO225+SUM(BP$11:BP225))/BN$6-1,"N/A")</f>
        <v>N/A</v>
      </c>
      <c r="BR225" s="344">
        <f>IF(VLOOKUP(BR$4,Transactions!$C$5:$M$23,7,FALSE)&gt;BM225,0,IF(IFERROR(VLOOKUP(BR$4,Transactions!$C$39:$N$42,8,FALSE),0)&gt;BM225,VLOOKUP(BR$4,Transactions!$C$5:$M$23,5,FALSE),VLOOKUP(BR$4,Transactions!$C$5:$M$23,5,FALSE)-IFERROR(VLOOKUP(BR$4,Transactions!$C$39:$N$42,5,FALSE),0)))</f>
        <v>0</v>
      </c>
      <c r="BT225" s="315">
        <f t="shared" si="298"/>
        <v>0</v>
      </c>
      <c r="BU225" s="88">
        <f>VLOOKUP(BT225,'Price Data'!$B$4:$AD$1048576,MATCH(BY$4,'Price Data'!$B$2:$AE$2,0),FALSE)</f>
        <v>0</v>
      </c>
      <c r="BV225" s="5">
        <f t="shared" ref="BV225:BV261" si="327">IF(AND(BT225&gt;=BU$5,BT225&lt;=BU$7),BU225,0)</f>
        <v>0</v>
      </c>
      <c r="BW225" s="79"/>
      <c r="BX225" s="212" t="str">
        <f>IF(BV225&gt;0,(BV225+SUM(BW$11:BW225))/BU$6-1,"N/A")</f>
        <v>N/A</v>
      </c>
      <c r="BY225" s="344">
        <f>IF(VLOOKUP(BY$4,Transactions!$C$5:$M$23,7,FALSE)&gt;BT225,0,IF(IFERROR(VLOOKUP(BY$4,Transactions!$C$39:$N$42,8,FALSE),0)&gt;BT225,VLOOKUP(BY$4,Transactions!$C$5:$M$23,5,FALSE),VLOOKUP(BY$4,Transactions!$C$5:$M$23,5,FALSE)-IFERROR(VLOOKUP(BY$4,Transactions!$C$39:$N$42,5,FALSE),0)))</f>
        <v>0</v>
      </c>
      <c r="CA225" s="315">
        <f t="shared" si="299"/>
        <v>0</v>
      </c>
      <c r="CB225" s="88">
        <f>VLOOKUP(CA225,'Price Data'!$B$4:$AD$1048576,MATCH(CF$4,'Price Data'!$B$2:$AE$2,0),FALSE)</f>
        <v>0</v>
      </c>
      <c r="CC225" s="5">
        <f t="shared" ref="CC225:CC261" si="328">IF(AND(CA225&gt;=CB$5,CA225&lt;=CB$7),CB225,0)</f>
        <v>0</v>
      </c>
      <c r="CD225" s="79"/>
      <c r="CE225" s="212" t="str">
        <f>IF(CC225&gt;0,(CC225+SUM(CD$11:CD225))/CB$6-1,"N/A")</f>
        <v>N/A</v>
      </c>
      <c r="CF225" s="344">
        <f>IF(VLOOKUP(CF$4,Transactions!$C$5:$M$23,7,FALSE)&gt;CA225,0,IF(IFERROR(VLOOKUP(CF$4,Transactions!$C$39:$N$42,8,FALSE),0)&gt;CA225,VLOOKUP(CF$4,Transactions!$C$5:$M$23,5,FALSE),VLOOKUP(CF$4,Transactions!$C$5:$M$23,5,FALSE)-IFERROR(VLOOKUP(CF$4,Transactions!$C$39:$N$42,5,FALSE),0)))</f>
        <v>0</v>
      </c>
      <c r="CH225" s="315">
        <f t="shared" si="300"/>
        <v>0</v>
      </c>
      <c r="CI225" s="88">
        <f>VLOOKUP(CH225,'Price Data'!$B$4:$AD$1048576,MATCH(CM$4,'Price Data'!$B$2:$AE$2,0),FALSE)</f>
        <v>0</v>
      </c>
      <c r="CJ225" s="5">
        <f t="shared" ref="CJ225:CJ261" si="329">IF(AND(CH225&gt;=CI$5,CH225&lt;=CI$7),CI225,0)</f>
        <v>0</v>
      </c>
      <c r="CK225" s="79"/>
      <c r="CL225" s="212" t="str">
        <f>IF(CJ225&gt;0,(CJ225+SUM(CK$11:CK225))/CI$6-1,"N/A")</f>
        <v>N/A</v>
      </c>
      <c r="CM225" s="344">
        <f>IF(VLOOKUP(CM$4,Transactions!$C$5:$M$23,7,FALSE)&gt;CH225,0,IF(IFERROR(VLOOKUP(CM$4,Transactions!$C$39:$N$42,8,FALSE),0)&gt;CH225,VLOOKUP(CM$4,Transactions!$C$5:$M$23,5,FALSE),VLOOKUP(CM$4,Transactions!$C$5:$M$23,5,FALSE)-IFERROR(VLOOKUP(CM$4,Transactions!$C$39:$N$42,5,FALSE),0)))</f>
        <v>0</v>
      </c>
      <c r="CO225" s="315">
        <f t="shared" si="301"/>
        <v>0</v>
      </c>
      <c r="CP225" s="88">
        <f>VLOOKUP(CO225,'Price Data'!$B$4:$AD$1048576,MATCH(CT$4,'Price Data'!$B$2:$AE$2,0),FALSE)</f>
        <v>0</v>
      </c>
      <c r="CQ225" s="5">
        <f t="shared" ref="CQ225:CQ261" si="330">IF(AND(CO225&gt;=CP$5,CO225&lt;=CP$7),CP225,0)</f>
        <v>0</v>
      </c>
      <c r="CR225" s="79"/>
      <c r="CS225" s="212" t="str">
        <f>IF(CQ225&gt;0,(CQ225+SUM(CR$11:CR225))/CP$6-1,"N/A")</f>
        <v>N/A</v>
      </c>
      <c r="CT225" s="344">
        <f>IF(VLOOKUP(CT$4,Transactions!$C$5:$M$23,7,FALSE)&gt;CO225,0,IF(IFERROR(VLOOKUP(CT$4,Transactions!$C$39:$N$42,8,FALSE),0)&gt;CO225,VLOOKUP(CT$4,Transactions!$C$5:$M$23,5,FALSE),VLOOKUP(CT$4,Transactions!$C$5:$M$23,5,FALSE)-IFERROR(VLOOKUP(CT$4,Transactions!$C$39:$N$42,5,FALSE),0)))</f>
        <v>0</v>
      </c>
      <c r="CV225" s="315">
        <f t="shared" si="302"/>
        <v>0</v>
      </c>
      <c r="CW225" s="88">
        <f>VLOOKUP(CV225,'Price Data'!$B$4:$AD$1048576,MATCH(DA$4,'Price Data'!$B$2:$AE$2,0),FALSE)</f>
        <v>0</v>
      </c>
      <c r="CX225" s="5">
        <f t="shared" ref="CX225:CX261" si="331">IF(AND(CV225&gt;=CW$5,CV225&lt;=CW$7),CW225,0)</f>
        <v>0</v>
      </c>
      <c r="CY225" s="79"/>
      <c r="CZ225" s="212" t="str">
        <f>IF(CX225&gt;0,(CX225+SUM(CY$11:CY225))/CW$6-1,"N/A")</f>
        <v>N/A</v>
      </c>
      <c r="DA225" s="344">
        <f>IF(VLOOKUP(DA$4,Transactions!$C$5:$M$23,7,FALSE)&gt;CV225,0,IF(IFERROR(VLOOKUP(DA$4,Transactions!$C$39:$N$42,8,FALSE),0)&gt;CV225,VLOOKUP(DA$4,Transactions!$C$5:$M$23,5,FALSE),VLOOKUP(DA$4,Transactions!$C$5:$M$23,5,FALSE)-IFERROR(VLOOKUP(DA$4,Transactions!$C$39:$N$42,5,FALSE),0)))</f>
        <v>0</v>
      </c>
      <c r="DC225" s="315">
        <f t="shared" si="303"/>
        <v>0</v>
      </c>
      <c r="DD225" s="88">
        <f>VLOOKUP(DC225,'Price Data'!$B$4:$AD$1048576,MATCH(DH$4,'Price Data'!$B$2:$AE$2,0),FALSE)</f>
        <v>0</v>
      </c>
      <c r="DE225" s="5">
        <f t="shared" ref="DE225:DE261" si="332">IF(AND(DC225&gt;=DD$5,DC225&lt;=DD$7),DD225,0)</f>
        <v>0</v>
      </c>
      <c r="DF225" s="79"/>
      <c r="DG225" s="212" t="str">
        <f>IF(DE225&gt;0,(DE225+SUM(DF$11:DF225))/DD$6-1,"N/A")</f>
        <v>N/A</v>
      </c>
      <c r="DH225" s="344">
        <f>IF(VLOOKUP(DH$4,Transactions!$C$5:$M$23,7,FALSE)&gt;DC225,0,IF(IFERROR(VLOOKUP(DH$4,Transactions!$C$39:$N$42,8,FALSE),0)&gt;DC225,VLOOKUP(DH$4,Transactions!$C$5:$M$23,5,FALSE),VLOOKUP(DH$4,Transactions!$C$5:$M$23,5,FALSE)-IFERROR(VLOOKUP(DH$4,Transactions!$C$39:$N$42,5,FALSE),0)))</f>
        <v>0</v>
      </c>
      <c r="DJ225" s="315">
        <f t="shared" si="304"/>
        <v>0</v>
      </c>
      <c r="DK225" s="88">
        <f>VLOOKUP(DJ225,'Price Data'!$B$4:$AD$1048576,MATCH(DO$4,'Price Data'!$B$2:$AE$2,0),FALSE)</f>
        <v>0</v>
      </c>
      <c r="DL225" s="5">
        <f t="shared" ref="DL225:DL261" si="333">IF(AND(DJ225&gt;=DK$5,DJ225&lt;=DK$7),DK225,0)</f>
        <v>0</v>
      </c>
      <c r="DN225" s="212" t="str">
        <f>IF(DL225&gt;0,(DL225+SUM(DM$11:DM225))/DK$6-1,"N/A")</f>
        <v>N/A</v>
      </c>
      <c r="DO225" s="344">
        <f>IF(VLOOKUP(DO$4,Transactions!$C$5:$M$23,7,FALSE)&gt;DJ225,0,IF(IFERROR(VLOOKUP(DO$4,Transactions!$C$39:$N$42,8,FALSE),0)&gt;DJ225,VLOOKUP(DO$4,Transactions!$C$5:$M$23,5,FALSE),VLOOKUP(DO$4,Transactions!$C$5:$M$23,5,FALSE)-IFERROR(VLOOKUP(DO$4,Transactions!$C$39:$N$42,5,FALSE),0)))</f>
        <v>0</v>
      </c>
      <c r="DQ225" s="315">
        <f t="shared" si="305"/>
        <v>0</v>
      </c>
      <c r="DR225" s="88">
        <f>VLOOKUP(DQ225,'Price Data'!$B$4:$AD$1048576,MATCH(DV$4,'Price Data'!$B$2:$AE$2,0),FALSE)</f>
        <v>0</v>
      </c>
      <c r="DS225" s="5">
        <f t="shared" ref="DS225:DS261" si="334">IF(AND(DQ225&gt;=DR$5,DQ225&lt;=DR$7),DR225,0)</f>
        <v>0</v>
      </c>
      <c r="DT225" s="79"/>
      <c r="DU225" s="212" t="str">
        <f>IF(DS225&gt;0,(DS225+SUM(DT$11:DT225))/DR$6-1,"N/A")</f>
        <v>N/A</v>
      </c>
      <c r="DV225" s="344">
        <f>IF(VLOOKUP(DV$4,Transactions!$C$5:$M$23,7,FALSE)&gt;DQ225,0,IF(IFERROR(VLOOKUP(DV$4,Transactions!$C$39:$N$42,8,FALSE),0)&gt;DQ225,VLOOKUP(DV$4,Transactions!$C$5:$M$23,5,FALSE),VLOOKUP(DV$4,Transactions!$C$5:$M$23,5,FALSE)-IFERROR(VLOOKUP(DV$4,Transactions!$C$39:$N$42,5,FALSE),0)))</f>
        <v>0</v>
      </c>
      <c r="DX225" s="315">
        <f t="shared" si="306"/>
        <v>0</v>
      </c>
      <c r="DY225" s="88">
        <f>VLOOKUP(DX225,'Price Data'!$B$4:$AD$1048576,MATCH(EC$4,'Price Data'!$B$2:$AE$2,0),FALSE)</f>
        <v>0</v>
      </c>
      <c r="DZ225" s="5">
        <f t="shared" ref="DZ225:DZ261" si="335">IF(AND(DX225&gt;=DY$5,DX225&lt;=DY$7),DY225,0)</f>
        <v>0</v>
      </c>
      <c r="EA225" s="79"/>
      <c r="EB225" s="212" t="str">
        <f>IF(DZ225&gt;0,(DZ225+SUM(EA$11:EA225))/DY$6-1,"N/A")</f>
        <v>N/A</v>
      </c>
      <c r="EC225" s="344">
        <f>IF(VLOOKUP(EC$4,Transactions!$C$5:$M$23,7,FALSE)&gt;DX225,0,IF(IFERROR(VLOOKUP(EC$4,Transactions!$C$39:$N$42,8,FALSE),0)&gt;DX225,VLOOKUP(EC$4,Transactions!$C$5:$M$23,5,FALSE),VLOOKUP(EC$4,Transactions!$C$5:$M$23,5,FALSE)-IFERROR(VLOOKUP(EC$4,Transactions!$C$39:$N$42,5,FALSE),0)))</f>
        <v>0</v>
      </c>
      <c r="EF225" s="315">
        <f t="shared" si="307"/>
        <v>0</v>
      </c>
      <c r="EG225" s="88">
        <f>VLOOKUP(EF225,'Price Data'!$B$4:$AD$1048576,MATCH(EK$4,'Price Data'!$B$2:$AE$2,0),FALSE)</f>
        <v>0</v>
      </c>
      <c r="EH225" s="5">
        <f t="shared" ref="EH225:EH261" si="336">IF(AND(EF225&gt;=EG$5,EF225&lt;=EG$7),EG225,0)</f>
        <v>0</v>
      </c>
      <c r="EI225" s="79"/>
      <c r="EJ225" s="212" t="str">
        <f>IF(EH225&gt;0,(EH225+SUM(EI$11:EI225))/EG$6-1,"N/A")</f>
        <v>N/A</v>
      </c>
      <c r="EK225" s="344">
        <f>IF(VLOOKUP(EK$4,Transactions!$C$26:$M$34,7,FALSE)&gt;EF225,0,IF(IFERROR(VLOOKUP(EK$4,Transactions!$C$45:$N262,8,FALSE),0)&gt;EF225,VLOOKUP(EK$4,Transactions!$C$26:$M$34,5,FALSE),VLOOKUP(EK$4,Transactions!$C$26:$M$34,5,FALSE)-IFERROR(VLOOKUP(EK$4,Transactions!$C$45:$N$47,5,FALSE),0)))</f>
        <v>0</v>
      </c>
      <c r="EM225" s="315">
        <f t="shared" si="308"/>
        <v>0</v>
      </c>
      <c r="EN225" s="88">
        <f>VLOOKUP(EM225,'Price Data'!$B$4:$AD$1048576,MATCH(ER$4,'Price Data'!$B$2:$AE$2,0),FALSE)</f>
        <v>0</v>
      </c>
      <c r="EO225" s="5">
        <f t="shared" ref="EO225:EO261" si="337">IF(AND(EM225&gt;=EN$5,EM225&lt;=EN$7),EN225,0)</f>
        <v>0</v>
      </c>
      <c r="EP225" s="79"/>
      <c r="EQ225" s="212" t="str">
        <f>IF(EO225&gt;0,(EO225+SUM(EP$11:EP225))/EN$6-1,"N/A")</f>
        <v>N/A</v>
      </c>
      <c r="ER225" s="344">
        <f>IF(VLOOKUP(ER$4,Transactions!$C$26:$M$34,7,FALSE)&gt;EM225,0,IF(IFERROR(VLOOKUP(ER$4,Transactions!$C$45:$N262,8,FALSE),0)&gt;EM225,VLOOKUP(ER$4,Transactions!$C$26:$M$34,5,FALSE),VLOOKUP(ER$4,Transactions!$C$26:$M$34,5,FALSE)-IFERROR(VLOOKUP(ER$4,Transactions!$C$45:$N$47,5,FALSE),0)))</f>
        <v>0</v>
      </c>
      <c r="ET225" s="315">
        <f t="shared" si="309"/>
        <v>0</v>
      </c>
      <c r="EU225" s="88">
        <f>VLOOKUP(ET225,'Price Data'!$B$4:$AD$1048576,MATCH(EY$4,'Price Data'!$B$2:$AE$2,0),FALSE)</f>
        <v>0</v>
      </c>
      <c r="EV225" s="5">
        <f t="shared" ref="EV225:EV261" si="338">IF(AND(ET225&gt;=EU$5,ET225&lt;=EU$7),EU225,0)</f>
        <v>0</v>
      </c>
      <c r="EW225" s="79"/>
      <c r="EX225" s="212" t="str">
        <f>IF(EV225&gt;0,(EV225+SUM(EW$11:EW225))/EU$6-1,"N/A")</f>
        <v>N/A</v>
      </c>
      <c r="EY225" s="344">
        <f>IF(VLOOKUP(EY$4,Transactions!$C$26:$M$34,7,FALSE)&gt;ET225,0,IF(IFERROR(VLOOKUP(EY$4,Transactions!$C$45:$N262,8,FALSE),0)&gt;ET225,VLOOKUP(EY$4,Transactions!$C$26:$M$34,5,FALSE),VLOOKUP(EY$4,Transactions!$C$26:$M$34,5,FALSE)-IFERROR(VLOOKUP(EY$4,Transactions!$C$45:$N$47,5,FALSE),0)))</f>
        <v>0</v>
      </c>
      <c r="FA225" s="315">
        <f t="shared" si="310"/>
        <v>0</v>
      </c>
      <c r="FB225" s="88">
        <f>VLOOKUP(FA225,'Price Data'!$B$4:$AD$1048576,MATCH(FF$4,'Price Data'!$B$2:$AE$2,0),FALSE)</f>
        <v>0</v>
      </c>
      <c r="FC225" s="5">
        <f t="shared" ref="FC225:FC261" si="339">IF(AND(FA225&gt;=FB$5,FA225&lt;=FB$7),FB225,0)</f>
        <v>0</v>
      </c>
      <c r="FD225" s="79"/>
      <c r="FE225" s="212" t="str">
        <f>IF(FC225&gt;0,(FC225+SUM(FD$11:FD225))/FB$6-1,"N/A")</f>
        <v>N/A</v>
      </c>
      <c r="FF225" s="344">
        <f>IF(VLOOKUP(FF$4,Transactions!$C$26:$M$34,7,FALSE)&gt;FA225,0,IF(IFERROR(VLOOKUP(FF$4,Transactions!$C$45:$N262,8,FALSE),0)&gt;FA225,VLOOKUP(FF$4,Transactions!$C$26:$M$34,5,FALSE),VLOOKUP(FF$4,Transactions!$C$26:$M$34,5,FALSE)-IFERROR(VLOOKUP(FF$4,Transactions!$C$45:$N$47,5,FALSE),0)))</f>
        <v>0</v>
      </c>
      <c r="FH225" s="315">
        <f t="shared" si="311"/>
        <v>0</v>
      </c>
      <c r="FI225" s="88">
        <f>VLOOKUP(FH225,'Price Data'!$B$4:$AD$1048576,MATCH(FM$4,'Price Data'!$B$2:$AE$2,0),FALSE)</f>
        <v>0</v>
      </c>
      <c r="FJ225" s="5">
        <f t="shared" ref="FJ225:FJ261" si="340">IF(AND(FH225&gt;=FI$5,FH225&lt;=FI$7),FI225,0)</f>
        <v>0</v>
      </c>
      <c r="FK225" s="79"/>
      <c r="FL225" s="212" t="str">
        <f>IF(FJ225&gt;0,(FJ225+SUM(FK$11:FK225))/FI$6-1,"N/A")</f>
        <v>N/A</v>
      </c>
      <c r="FM225" s="344">
        <f>IF(VLOOKUP(FM$4,Transactions!$C$26:$M$34,7,FALSE)&gt;FH225,0,IF(IFERROR(VLOOKUP(FM$4,Transactions!$C$45:$N262,8,FALSE),0)&gt;FH225,VLOOKUP(FM$4,Transactions!$C$26:$M$34,5,FALSE),VLOOKUP(FM$4,Transactions!$C$26:$M$34,5,FALSE)-IFERROR(VLOOKUP(FM$4,Transactions!$C$45:$N$47,5,FALSE),0)))</f>
        <v>0</v>
      </c>
      <c r="FO225" s="315">
        <f t="shared" si="312"/>
        <v>0</v>
      </c>
      <c r="FP225" s="88">
        <f>VLOOKUP(FO225,'Price Data'!$B$4:$AD$1048576,MATCH(FT$4,'Price Data'!$B$2:$AE$2,0),FALSE)</f>
        <v>0</v>
      </c>
      <c r="FQ225" s="5">
        <f t="shared" ref="FQ225:FQ261" si="341">IF(AND(FO225&gt;=FP$5,FO225&lt;=FP$7),FP225,0)</f>
        <v>0</v>
      </c>
      <c r="FR225" s="79"/>
      <c r="FS225" s="212" t="str">
        <f>IF(FQ225&gt;0,(FQ225+SUM(FR$11:FR225))/FP$6-1,"N/A")</f>
        <v>N/A</v>
      </c>
      <c r="FT225" s="344">
        <f>IF(VLOOKUP(FT$4,Transactions!$C$26:$M$34,7,FALSE)&gt;FO225,0,IF(IFERROR(VLOOKUP(FT$4,Transactions!$C$45:$N262,8,FALSE),0)&gt;FO225,VLOOKUP(FT$4,Transactions!$C$26:$M$34,5,FALSE),VLOOKUP(FT$4,Transactions!$C$26:$M$34,5,FALSE)-IFERROR(VLOOKUP(FT$4,Transactions!$C$45:$N$47,5,FALSE),0)))</f>
        <v>0</v>
      </c>
      <c r="FV225" s="315">
        <f t="shared" si="313"/>
        <v>0</v>
      </c>
      <c r="FW225" s="88">
        <f>VLOOKUP(FV225,'Price Data'!$B$4:$AD$1048576,MATCH(GA$4,'Price Data'!$B$2:$AE$2,0),FALSE)</f>
        <v>0</v>
      </c>
      <c r="FX225" s="5">
        <f t="shared" ref="FX225:FX261" si="342">IF(AND(FV225&gt;=FW$5,FV225&lt;=FW$7),FW225,0)</f>
        <v>0</v>
      </c>
      <c r="FY225" s="79"/>
      <c r="FZ225" s="212" t="str">
        <f>IF(FX225&gt;0,(FX225+SUM(FY$11:FY225))/FW$6-1,"N/A")</f>
        <v>N/A</v>
      </c>
      <c r="GA225" s="344">
        <f>IF(VLOOKUP(GA$4,Transactions!$C$26:$M$34,7,FALSE)&gt;FV225,0,IF(IFERROR(VLOOKUP(GA$4,Transactions!$C$45:$N262,8,FALSE),0)&gt;FV225,VLOOKUP(GA$4,Transactions!$C$26:$M$34,5,FALSE),VLOOKUP(GA$4,Transactions!$C$26:$M$34,5,FALSE)-IFERROR(VLOOKUP(GA$4,Transactions!$C$45:$N$47,5,FALSE),0)))</f>
        <v>0</v>
      </c>
      <c r="GD225" s="315">
        <f t="shared" si="314"/>
        <v>0</v>
      </c>
      <c r="GE225" s="88">
        <f>VLOOKUP(GD225,'Price Data'!$B$4:$AD$1048576,MATCH(GI$4,'Price Data'!$B$2:$AE$2,0),FALSE)</f>
        <v>0</v>
      </c>
      <c r="GF225" s="5">
        <f t="shared" ref="GF225:GF261" si="343">IF(GD225&gt;=GE$5,GE225,0)</f>
        <v>0</v>
      </c>
      <c r="GH225" s="212" t="str">
        <f>IF(GF225&gt;0,(GF225+SUM(GG$11:GG225))/GE$6-1,"N/A")</f>
        <v>N/A</v>
      </c>
      <c r="GI225" s="374">
        <v>0.5</v>
      </c>
      <c r="GK225" s="315">
        <f t="shared" si="315"/>
        <v>0</v>
      </c>
      <c r="GL225" s="88">
        <f>VLOOKUP(GK225,'Price Data'!$B$4:$AD$1048576,MATCH(GP$4,'Price Data'!$B$2:$AE$2,0),FALSE)</f>
        <v>0</v>
      </c>
      <c r="GM225" s="5">
        <f t="shared" si="286"/>
        <v>0</v>
      </c>
      <c r="GN225" s="79"/>
      <c r="GO225" s="212" t="str">
        <f>IF(GM225&gt;0,(GM225+SUM(GN$11:GN225))/GL$6-1,"N/A")</f>
        <v>N/A</v>
      </c>
      <c r="GP225" s="374">
        <v>0.2</v>
      </c>
      <c r="GR225" s="315">
        <f t="shared" si="316"/>
        <v>0</v>
      </c>
      <c r="GS225" s="88">
        <f>VLOOKUP(GR225,'Price Data'!$B$4:$AD$1048576,MATCH(GW$4,'Price Data'!$B$2:$AE$2,0),FALSE)</f>
        <v>0</v>
      </c>
      <c r="GT225" s="5">
        <f t="shared" ref="GT225:GT261" si="344">IF(GR225&gt;=GS$5,GS225,0)</f>
        <v>0</v>
      </c>
      <c r="GV225" s="212" t="str">
        <f>IF(GT225&gt;0,(GT225+SUM(GU$11:GU225))/GS$6-1,"N/A")</f>
        <v>N/A</v>
      </c>
      <c r="GW225" s="374">
        <v>0.3</v>
      </c>
    </row>
    <row r="226" spans="1:205" x14ac:dyDescent="0.25">
      <c r="A226">
        <v>216</v>
      </c>
      <c r="B226" s="315">
        <f>'Price Data'!B220</f>
        <v>0</v>
      </c>
      <c r="C226" s="200">
        <f t="shared" si="317"/>
        <v>0</v>
      </c>
      <c r="D226" s="200">
        <f t="shared" si="287"/>
        <v>0</v>
      </c>
      <c r="E226" s="200">
        <f t="shared" si="318"/>
        <v>0</v>
      </c>
      <c r="F226" s="200">
        <f t="shared" si="288"/>
        <v>0</v>
      </c>
      <c r="I226" s="315">
        <f t="shared" si="289"/>
        <v>0</v>
      </c>
      <c r="J226" s="88">
        <f>VLOOKUP(I226,'Price Data'!$B$4:$AD$1048576,MATCH(N$4,'Price Data'!$B$2:$AE$2,0),FALSE)</f>
        <v>0</v>
      </c>
      <c r="K226" s="5">
        <f t="shared" si="285"/>
        <v>0</v>
      </c>
      <c r="M226" s="212" t="str">
        <f>IF(K226&gt;0,(K226+SUM(L$11:L226))/J$6-1,"N/A")</f>
        <v>N/A</v>
      </c>
      <c r="N226" s="344">
        <f>IF(VLOOKUP(N$4,Transactions!$C$5:$M$23,7,FALSE)&gt;I226,0,IF(IFERROR(VLOOKUP(N$4,Transactions!$C$39:$N$42,8,FALSE),0)&gt;I226,VLOOKUP(N$4,Transactions!$C$5:$M$23,5,FALSE),VLOOKUP(N$4,Transactions!$C$5:$M$23,5,FALSE)-IFERROR(VLOOKUP(N$4,Transactions!$C$39:$N$42,5,FALSE),0)))</f>
        <v>0</v>
      </c>
      <c r="P226" s="315">
        <f t="shared" si="290"/>
        <v>0</v>
      </c>
      <c r="Q226" s="88">
        <f>VLOOKUP(P226,'Price Data'!$B$4:$AD$1048576,MATCH(U$4,'Price Data'!$B$2:$AE$2,0),FALSE)</f>
        <v>0</v>
      </c>
      <c r="R226" s="5">
        <f t="shared" si="319"/>
        <v>0</v>
      </c>
      <c r="T226" s="212" t="str">
        <f>IF(R226&gt;0,(R226+SUM(S$11:S226))/Q$6-1,"N/A")</f>
        <v>N/A</v>
      </c>
      <c r="U226" s="344">
        <f>IF(VLOOKUP(U$4,Transactions!$C$5:$M$23,7,FALSE)&gt;P226,0,IF(IFERROR(VLOOKUP(U$4,Transactions!$C$39:$N$42,8,FALSE),0)&gt;P226,VLOOKUP(U$4,Transactions!$C$5:$M$23,5,FALSE),VLOOKUP(U$4,Transactions!$C$5:$M$23,5,FALSE)-IFERROR(VLOOKUP(U$4,Transactions!$C$39:$N$42,5,FALSE),0)))</f>
        <v>0</v>
      </c>
      <c r="W226" s="315">
        <f t="shared" si="291"/>
        <v>0</v>
      </c>
      <c r="X226" s="88">
        <f>VLOOKUP(W226,'Price Data'!$B$4:$AD$1048576,MATCH(AB$4,'Price Data'!$B$2:$AE$2,0),FALSE)</f>
        <v>0</v>
      </c>
      <c r="Y226" s="5">
        <f t="shared" si="320"/>
        <v>0</v>
      </c>
      <c r="Z226" s="79"/>
      <c r="AA226" s="212" t="str">
        <f>IF(Y226&gt;0,(Y226+SUM(Z$11:Z226))/X$6-1,"N/A")</f>
        <v>N/A</v>
      </c>
      <c r="AB226" s="344">
        <f>IF(VLOOKUP(AB$4,Transactions!$C$5:$M$23,7,FALSE)&gt;W226,0,IF(IFERROR(VLOOKUP(AB$4,Transactions!$C$39:$N$42,8,FALSE),0)&gt;W226,VLOOKUP(AB$4,Transactions!$C$5:$M$23,5,FALSE),VLOOKUP(AB$4,Transactions!$C$5:$M$23,5,FALSE)-IFERROR(VLOOKUP(AB$4,Transactions!$C$39:$N$42,5,FALSE),0)))</f>
        <v>0</v>
      </c>
      <c r="AD226" s="315">
        <f t="shared" si="292"/>
        <v>0</v>
      </c>
      <c r="AE226" s="88">
        <f>VLOOKUP(AD226,'Price Data'!$B$4:$AD$1048576,MATCH(AI$4,'Price Data'!$B$2:$AE$2,0),FALSE)</f>
        <v>0</v>
      </c>
      <c r="AF226" s="5">
        <f t="shared" si="321"/>
        <v>0</v>
      </c>
      <c r="AG226" s="79"/>
      <c r="AH226" s="212" t="str">
        <f>IF(AF226&gt;0,(AF226+SUM(AG$11:AG226))/AE$6-1,"N/A")</f>
        <v>N/A</v>
      </c>
      <c r="AI226" s="344">
        <f>IF(VLOOKUP(AI$4,Transactions!$C$5:$M$23,7,FALSE)&gt;AD226,0,IF(IFERROR(VLOOKUP(AI$4,Transactions!$C$39:$N$42,8,FALSE),0)&gt;AD226,VLOOKUP(AI$4,Transactions!$C$5:$M$23,5,FALSE),VLOOKUP(AI$4,Transactions!$C$5:$M$23,5,FALSE)-IFERROR(VLOOKUP(AI$4,Transactions!$C$39:$N$42,5,FALSE),0)))</f>
        <v>0</v>
      </c>
      <c r="AK226" s="315">
        <f t="shared" si="293"/>
        <v>0</v>
      </c>
      <c r="AL226" s="88">
        <f>VLOOKUP(AK226,'Price Data'!$B$4:$AD$1048576,MATCH(AP$4,'Price Data'!$B$2:$AE$2,0),FALSE)</f>
        <v>0</v>
      </c>
      <c r="AM226" s="5">
        <f t="shared" si="322"/>
        <v>0</v>
      </c>
      <c r="AN226" s="79"/>
      <c r="AO226" s="212" t="str">
        <f>IF(AM226&gt;0,(AM226+SUM(AN$11:AN226))/AL$6-1,"N/A")</f>
        <v>N/A</v>
      </c>
      <c r="AP226" s="344">
        <f>IF(VLOOKUP(AP$4,Transactions!$C$5:$M$23,7,FALSE)&gt;AK226,0,IF(IFERROR(VLOOKUP(AP$4,Transactions!$C$39:$N$42,8,FALSE),0)&gt;AK226,VLOOKUP(AP$4,Transactions!$C$5:$M$23,5,FALSE),VLOOKUP(AP$4,Transactions!$C$5:$M$23,5,FALSE)-IFERROR(VLOOKUP(AP$4,Transactions!$C$39:$N$42,5,FALSE),0)))</f>
        <v>0</v>
      </c>
      <c r="AR226" s="315">
        <f t="shared" si="294"/>
        <v>0</v>
      </c>
      <c r="AS226" s="88">
        <f>VLOOKUP(AR226,'Price Data'!$B$4:$AD$1048576,MATCH(AW$4,'Price Data'!$B$2:$AE$2,0),FALSE)</f>
        <v>0</v>
      </c>
      <c r="AT226" s="5">
        <f t="shared" si="323"/>
        <v>0</v>
      </c>
      <c r="AU226" s="79"/>
      <c r="AV226" s="212" t="str">
        <f>IF(AT226&gt;0,(AT226+SUM(AU$11:AU226))/AS$6-1,"N/A")</f>
        <v>N/A</v>
      </c>
      <c r="AW226" s="344">
        <f>IF(VLOOKUP(AW$4,Transactions!$C$5:$M$23,7,FALSE)&gt;AR226,0,IF(IFERROR(VLOOKUP(AW$4,Transactions!$C$39:$N$42,8,FALSE),0)&gt;AR226,VLOOKUP(AW$4,Transactions!$C$5:$M$23,5,FALSE),VLOOKUP(AW$4,Transactions!$C$5:$M$23,5,FALSE)-IFERROR(VLOOKUP(AW$4,Transactions!$C$39:$N$42,5,FALSE),0)))</f>
        <v>0</v>
      </c>
      <c r="AY226" s="315">
        <f t="shared" si="295"/>
        <v>0</v>
      </c>
      <c r="AZ226" s="88">
        <f>VLOOKUP(AY226,'Price Data'!$B$4:$AD$1048576,MATCH(BD$4,'Price Data'!$B$2:$AE$2,0),FALSE)</f>
        <v>0</v>
      </c>
      <c r="BA226" s="5">
        <f t="shared" si="324"/>
        <v>0</v>
      </c>
      <c r="BB226" s="79"/>
      <c r="BC226" s="212" t="str">
        <f>IF(BA226&gt;0,(BA226+SUM(BB$11:BB226))/AZ$6-1,"N/A")</f>
        <v>N/A</v>
      </c>
      <c r="BD226" s="344">
        <f>IF(VLOOKUP(BD$4,Transactions!$C$5:$M$23,7,FALSE)&gt;AY226,0,IF(IFERROR(VLOOKUP(BD$4,Transactions!$C$39:$N$42,8,FALSE),0)&gt;AY226,VLOOKUP(BD$4,Transactions!$C$5:$M$23,5,FALSE),VLOOKUP(BD$4,Transactions!$C$5:$M$23,5,FALSE)-IFERROR(VLOOKUP(BD$4,Transactions!$C$39:$N$42,5,FALSE),0)))</f>
        <v>0</v>
      </c>
      <c r="BF226" s="315">
        <f t="shared" si="296"/>
        <v>0</v>
      </c>
      <c r="BG226" s="88">
        <f>VLOOKUP(BF226,'Price Data'!$B$4:$AD$1048576,MATCH(BK$4,'Price Data'!$B$2:$AE$2,0),FALSE)</f>
        <v>0</v>
      </c>
      <c r="BH226" s="5">
        <f t="shared" si="325"/>
        <v>0</v>
      </c>
      <c r="BI226" s="79"/>
      <c r="BJ226" s="212" t="str">
        <f>IF(BH226&gt;0,(BH226+SUM(BI$11:BI226))/BG$6-1,"N/A")</f>
        <v>N/A</v>
      </c>
      <c r="BK226" s="344">
        <f>IF(VLOOKUP(BK$4,Transactions!$C$5:$M$23,7,FALSE)&gt;BF226,0,IF(IFERROR(VLOOKUP(BK$4,Transactions!$C$39:$N$42,8,FALSE),0)&gt;BF226,VLOOKUP(BK$4,Transactions!$C$5:$M$23,5,FALSE),VLOOKUP(BK$4,Transactions!$C$5:$M$23,5,FALSE)-IFERROR(VLOOKUP(BK$4,Transactions!$C$39:$N$42,5,FALSE),0)))</f>
        <v>0</v>
      </c>
      <c r="BM226" s="315">
        <f t="shared" si="297"/>
        <v>0</v>
      </c>
      <c r="BN226" s="88">
        <f>VLOOKUP(BM226,'Price Data'!$B$4:$AD$1048576,MATCH(BR$4,'Price Data'!$B$2:$AE$2,0),FALSE)</f>
        <v>0</v>
      </c>
      <c r="BO226" s="5">
        <f t="shared" si="326"/>
        <v>0</v>
      </c>
      <c r="BP226" s="79"/>
      <c r="BQ226" s="212" t="str">
        <f>IF(BO226&gt;0,(BO226+SUM(BP$11:BP226))/BN$6-1,"N/A")</f>
        <v>N/A</v>
      </c>
      <c r="BR226" s="344">
        <f>IF(VLOOKUP(BR$4,Transactions!$C$5:$M$23,7,FALSE)&gt;BM226,0,IF(IFERROR(VLOOKUP(BR$4,Transactions!$C$39:$N$42,8,FALSE),0)&gt;BM226,VLOOKUP(BR$4,Transactions!$C$5:$M$23,5,FALSE),VLOOKUP(BR$4,Transactions!$C$5:$M$23,5,FALSE)-IFERROR(VLOOKUP(BR$4,Transactions!$C$39:$N$42,5,FALSE),0)))</f>
        <v>0</v>
      </c>
      <c r="BT226" s="315">
        <f t="shared" si="298"/>
        <v>0</v>
      </c>
      <c r="BU226" s="88">
        <f>VLOOKUP(BT226,'Price Data'!$B$4:$AD$1048576,MATCH(BY$4,'Price Data'!$B$2:$AE$2,0),FALSE)</f>
        <v>0</v>
      </c>
      <c r="BV226" s="5">
        <f t="shared" si="327"/>
        <v>0</v>
      </c>
      <c r="BW226" s="79"/>
      <c r="BX226" s="212" t="str">
        <f>IF(BV226&gt;0,(BV226+SUM(BW$11:BW226))/BU$6-1,"N/A")</f>
        <v>N/A</v>
      </c>
      <c r="BY226" s="344">
        <f>IF(VLOOKUP(BY$4,Transactions!$C$5:$M$23,7,FALSE)&gt;BT226,0,IF(IFERROR(VLOOKUP(BY$4,Transactions!$C$39:$N$42,8,FALSE),0)&gt;BT226,VLOOKUP(BY$4,Transactions!$C$5:$M$23,5,FALSE),VLOOKUP(BY$4,Transactions!$C$5:$M$23,5,FALSE)-IFERROR(VLOOKUP(BY$4,Transactions!$C$39:$N$42,5,FALSE),0)))</f>
        <v>0</v>
      </c>
      <c r="CA226" s="315">
        <f t="shared" si="299"/>
        <v>0</v>
      </c>
      <c r="CB226" s="88">
        <f>VLOOKUP(CA226,'Price Data'!$B$4:$AD$1048576,MATCH(CF$4,'Price Data'!$B$2:$AE$2,0),FALSE)</f>
        <v>0</v>
      </c>
      <c r="CC226" s="5">
        <f t="shared" si="328"/>
        <v>0</v>
      </c>
      <c r="CD226" s="79"/>
      <c r="CE226" s="212" t="str">
        <f>IF(CC226&gt;0,(CC226+SUM(CD$11:CD226))/CB$6-1,"N/A")</f>
        <v>N/A</v>
      </c>
      <c r="CF226" s="344">
        <f>IF(VLOOKUP(CF$4,Transactions!$C$5:$M$23,7,FALSE)&gt;CA226,0,IF(IFERROR(VLOOKUP(CF$4,Transactions!$C$39:$N$42,8,FALSE),0)&gt;CA226,VLOOKUP(CF$4,Transactions!$C$5:$M$23,5,FALSE),VLOOKUP(CF$4,Transactions!$C$5:$M$23,5,FALSE)-IFERROR(VLOOKUP(CF$4,Transactions!$C$39:$N$42,5,FALSE),0)))</f>
        <v>0</v>
      </c>
      <c r="CH226" s="315">
        <f t="shared" si="300"/>
        <v>0</v>
      </c>
      <c r="CI226" s="88">
        <f>VLOOKUP(CH226,'Price Data'!$B$4:$AD$1048576,MATCH(CM$4,'Price Data'!$B$2:$AE$2,0),FALSE)</f>
        <v>0</v>
      </c>
      <c r="CJ226" s="5">
        <f t="shared" si="329"/>
        <v>0</v>
      </c>
      <c r="CK226" s="79"/>
      <c r="CL226" s="212" t="str">
        <f>IF(CJ226&gt;0,(CJ226+SUM(CK$11:CK226))/CI$6-1,"N/A")</f>
        <v>N/A</v>
      </c>
      <c r="CM226" s="344">
        <f>IF(VLOOKUP(CM$4,Transactions!$C$5:$M$23,7,FALSE)&gt;CH226,0,IF(IFERROR(VLOOKUP(CM$4,Transactions!$C$39:$N$42,8,FALSE),0)&gt;CH226,VLOOKUP(CM$4,Transactions!$C$5:$M$23,5,FALSE),VLOOKUP(CM$4,Transactions!$C$5:$M$23,5,FALSE)-IFERROR(VLOOKUP(CM$4,Transactions!$C$39:$N$42,5,FALSE),0)))</f>
        <v>0</v>
      </c>
      <c r="CO226" s="315">
        <f t="shared" si="301"/>
        <v>0</v>
      </c>
      <c r="CP226" s="88">
        <f>VLOOKUP(CO226,'Price Data'!$B$4:$AD$1048576,MATCH(CT$4,'Price Data'!$B$2:$AE$2,0),FALSE)</f>
        <v>0</v>
      </c>
      <c r="CQ226" s="5">
        <f t="shared" si="330"/>
        <v>0</v>
      </c>
      <c r="CR226" s="79"/>
      <c r="CS226" s="212" t="str">
        <f>IF(CQ226&gt;0,(CQ226+SUM(CR$11:CR226))/CP$6-1,"N/A")</f>
        <v>N/A</v>
      </c>
      <c r="CT226" s="344">
        <f>IF(VLOOKUP(CT$4,Transactions!$C$5:$M$23,7,FALSE)&gt;CO226,0,IF(IFERROR(VLOOKUP(CT$4,Transactions!$C$39:$N$42,8,FALSE),0)&gt;CO226,VLOOKUP(CT$4,Transactions!$C$5:$M$23,5,FALSE),VLOOKUP(CT$4,Transactions!$C$5:$M$23,5,FALSE)-IFERROR(VLOOKUP(CT$4,Transactions!$C$39:$N$42,5,FALSE),0)))</f>
        <v>0</v>
      </c>
      <c r="CV226" s="315">
        <f t="shared" si="302"/>
        <v>0</v>
      </c>
      <c r="CW226" s="88">
        <f>VLOOKUP(CV226,'Price Data'!$B$4:$AD$1048576,MATCH(DA$4,'Price Data'!$B$2:$AE$2,0),FALSE)</f>
        <v>0</v>
      </c>
      <c r="CX226" s="5">
        <f t="shared" si="331"/>
        <v>0</v>
      </c>
      <c r="CY226" s="79"/>
      <c r="CZ226" s="212" t="str">
        <f>IF(CX226&gt;0,(CX226+SUM(CY$11:CY226))/CW$6-1,"N/A")</f>
        <v>N/A</v>
      </c>
      <c r="DA226" s="344">
        <f>IF(VLOOKUP(DA$4,Transactions!$C$5:$M$23,7,FALSE)&gt;CV226,0,IF(IFERROR(VLOOKUP(DA$4,Transactions!$C$39:$N$42,8,FALSE),0)&gt;CV226,VLOOKUP(DA$4,Transactions!$C$5:$M$23,5,FALSE),VLOOKUP(DA$4,Transactions!$C$5:$M$23,5,FALSE)-IFERROR(VLOOKUP(DA$4,Transactions!$C$39:$N$42,5,FALSE),0)))</f>
        <v>0</v>
      </c>
      <c r="DC226" s="315">
        <f t="shared" si="303"/>
        <v>0</v>
      </c>
      <c r="DD226" s="88">
        <f>VLOOKUP(DC226,'Price Data'!$B$4:$AD$1048576,MATCH(DH$4,'Price Data'!$B$2:$AE$2,0),FALSE)</f>
        <v>0</v>
      </c>
      <c r="DE226" s="5">
        <f t="shared" si="332"/>
        <v>0</v>
      </c>
      <c r="DF226" s="79"/>
      <c r="DG226" s="212" t="str">
        <f>IF(DE226&gt;0,(DE226+SUM(DF$11:DF226))/DD$6-1,"N/A")</f>
        <v>N/A</v>
      </c>
      <c r="DH226" s="344">
        <f>IF(VLOOKUP(DH$4,Transactions!$C$5:$M$23,7,FALSE)&gt;DC226,0,IF(IFERROR(VLOOKUP(DH$4,Transactions!$C$39:$N$42,8,FALSE),0)&gt;DC226,VLOOKUP(DH$4,Transactions!$C$5:$M$23,5,FALSE),VLOOKUP(DH$4,Transactions!$C$5:$M$23,5,FALSE)-IFERROR(VLOOKUP(DH$4,Transactions!$C$39:$N$42,5,FALSE),0)))</f>
        <v>0</v>
      </c>
      <c r="DJ226" s="315">
        <f t="shared" si="304"/>
        <v>0</v>
      </c>
      <c r="DK226" s="88">
        <f>VLOOKUP(DJ226,'Price Data'!$B$4:$AD$1048576,MATCH(DO$4,'Price Data'!$B$2:$AE$2,0),FALSE)</f>
        <v>0</v>
      </c>
      <c r="DL226" s="5">
        <f t="shared" si="333"/>
        <v>0</v>
      </c>
      <c r="DN226" s="212" t="str">
        <f>IF(DL226&gt;0,(DL226+SUM(DM$11:DM226))/DK$6-1,"N/A")</f>
        <v>N/A</v>
      </c>
      <c r="DO226" s="344">
        <f>IF(VLOOKUP(DO$4,Transactions!$C$5:$M$23,7,FALSE)&gt;DJ226,0,IF(IFERROR(VLOOKUP(DO$4,Transactions!$C$39:$N$42,8,FALSE),0)&gt;DJ226,VLOOKUP(DO$4,Transactions!$C$5:$M$23,5,FALSE),VLOOKUP(DO$4,Transactions!$C$5:$M$23,5,FALSE)-IFERROR(VLOOKUP(DO$4,Transactions!$C$39:$N$42,5,FALSE),0)))</f>
        <v>0</v>
      </c>
      <c r="DQ226" s="315">
        <f t="shared" si="305"/>
        <v>0</v>
      </c>
      <c r="DR226" s="88">
        <f>VLOOKUP(DQ226,'Price Data'!$B$4:$AD$1048576,MATCH(DV$4,'Price Data'!$B$2:$AE$2,0),FALSE)</f>
        <v>0</v>
      </c>
      <c r="DS226" s="5">
        <f t="shared" si="334"/>
        <v>0</v>
      </c>
      <c r="DT226" s="79"/>
      <c r="DU226" s="212" t="str">
        <f>IF(DS226&gt;0,(DS226+SUM(DT$11:DT226))/DR$6-1,"N/A")</f>
        <v>N/A</v>
      </c>
      <c r="DV226" s="344">
        <f>IF(VLOOKUP(DV$4,Transactions!$C$5:$M$23,7,FALSE)&gt;DQ226,0,IF(IFERROR(VLOOKUP(DV$4,Transactions!$C$39:$N$42,8,FALSE),0)&gt;DQ226,VLOOKUP(DV$4,Transactions!$C$5:$M$23,5,FALSE),VLOOKUP(DV$4,Transactions!$C$5:$M$23,5,FALSE)-IFERROR(VLOOKUP(DV$4,Transactions!$C$39:$N$42,5,FALSE),0)))</f>
        <v>0</v>
      </c>
      <c r="DX226" s="315">
        <f t="shared" si="306"/>
        <v>0</v>
      </c>
      <c r="DY226" s="88">
        <f>VLOOKUP(DX226,'Price Data'!$B$4:$AD$1048576,MATCH(EC$4,'Price Data'!$B$2:$AE$2,0),FALSE)</f>
        <v>0</v>
      </c>
      <c r="DZ226" s="5">
        <f t="shared" si="335"/>
        <v>0</v>
      </c>
      <c r="EA226" s="79"/>
      <c r="EB226" s="212" t="str">
        <f>IF(DZ226&gt;0,(DZ226+SUM(EA$11:EA226))/DY$6-1,"N/A")</f>
        <v>N/A</v>
      </c>
      <c r="EC226" s="344">
        <f>IF(VLOOKUP(EC$4,Transactions!$C$5:$M$23,7,FALSE)&gt;DX226,0,IF(IFERROR(VLOOKUP(EC$4,Transactions!$C$39:$N$42,8,FALSE),0)&gt;DX226,VLOOKUP(EC$4,Transactions!$C$5:$M$23,5,FALSE),VLOOKUP(EC$4,Transactions!$C$5:$M$23,5,FALSE)-IFERROR(VLOOKUP(EC$4,Transactions!$C$39:$N$42,5,FALSE),0)))</f>
        <v>0</v>
      </c>
      <c r="EF226" s="315">
        <f t="shared" si="307"/>
        <v>0</v>
      </c>
      <c r="EG226" s="88">
        <f>VLOOKUP(EF226,'Price Data'!$B$4:$AD$1048576,MATCH(EK$4,'Price Data'!$B$2:$AE$2,0),FALSE)</f>
        <v>0</v>
      </c>
      <c r="EH226" s="5">
        <f t="shared" si="336"/>
        <v>0</v>
      </c>
      <c r="EI226" s="79"/>
      <c r="EJ226" s="212" t="str">
        <f>IF(EH226&gt;0,(EH226+SUM(EI$11:EI226))/EG$6-1,"N/A")</f>
        <v>N/A</v>
      </c>
      <c r="EK226" s="344">
        <f>IF(VLOOKUP(EK$4,Transactions!$C$26:$M$34,7,FALSE)&gt;EF226,0,IF(IFERROR(VLOOKUP(EK$4,Transactions!$C$45:$N263,8,FALSE),0)&gt;EF226,VLOOKUP(EK$4,Transactions!$C$26:$M$34,5,FALSE),VLOOKUP(EK$4,Transactions!$C$26:$M$34,5,FALSE)-IFERROR(VLOOKUP(EK$4,Transactions!$C$45:$N$47,5,FALSE),0)))</f>
        <v>0</v>
      </c>
      <c r="EM226" s="315">
        <f t="shared" si="308"/>
        <v>0</v>
      </c>
      <c r="EN226" s="88">
        <f>VLOOKUP(EM226,'Price Data'!$B$4:$AD$1048576,MATCH(ER$4,'Price Data'!$B$2:$AE$2,0),FALSE)</f>
        <v>0</v>
      </c>
      <c r="EO226" s="5">
        <f t="shared" si="337"/>
        <v>0</v>
      </c>
      <c r="EP226" s="79"/>
      <c r="EQ226" s="212" t="str">
        <f>IF(EO226&gt;0,(EO226+SUM(EP$11:EP226))/EN$6-1,"N/A")</f>
        <v>N/A</v>
      </c>
      <c r="ER226" s="344">
        <f>IF(VLOOKUP(ER$4,Transactions!$C$26:$M$34,7,FALSE)&gt;EM226,0,IF(IFERROR(VLOOKUP(ER$4,Transactions!$C$45:$N263,8,FALSE),0)&gt;EM226,VLOOKUP(ER$4,Transactions!$C$26:$M$34,5,FALSE),VLOOKUP(ER$4,Transactions!$C$26:$M$34,5,FALSE)-IFERROR(VLOOKUP(ER$4,Transactions!$C$45:$N$47,5,FALSE),0)))</f>
        <v>0</v>
      </c>
      <c r="ET226" s="315">
        <f t="shared" si="309"/>
        <v>0</v>
      </c>
      <c r="EU226" s="88">
        <f>VLOOKUP(ET226,'Price Data'!$B$4:$AD$1048576,MATCH(EY$4,'Price Data'!$B$2:$AE$2,0),FALSE)</f>
        <v>0</v>
      </c>
      <c r="EV226" s="5">
        <f t="shared" si="338"/>
        <v>0</v>
      </c>
      <c r="EW226" s="79"/>
      <c r="EX226" s="212" t="str">
        <f>IF(EV226&gt;0,(EV226+SUM(EW$11:EW226))/EU$6-1,"N/A")</f>
        <v>N/A</v>
      </c>
      <c r="EY226" s="344">
        <f>IF(VLOOKUP(EY$4,Transactions!$C$26:$M$34,7,FALSE)&gt;ET226,0,IF(IFERROR(VLOOKUP(EY$4,Transactions!$C$45:$N263,8,FALSE),0)&gt;ET226,VLOOKUP(EY$4,Transactions!$C$26:$M$34,5,FALSE),VLOOKUP(EY$4,Transactions!$C$26:$M$34,5,FALSE)-IFERROR(VLOOKUP(EY$4,Transactions!$C$45:$N$47,5,FALSE),0)))</f>
        <v>0</v>
      </c>
      <c r="FA226" s="315">
        <f t="shared" si="310"/>
        <v>0</v>
      </c>
      <c r="FB226" s="88">
        <f>VLOOKUP(FA226,'Price Data'!$B$4:$AD$1048576,MATCH(FF$4,'Price Data'!$B$2:$AE$2,0),FALSE)</f>
        <v>0</v>
      </c>
      <c r="FC226" s="5">
        <f t="shared" si="339"/>
        <v>0</v>
      </c>
      <c r="FD226" s="79"/>
      <c r="FE226" s="212" t="str">
        <f>IF(FC226&gt;0,(FC226+SUM(FD$11:FD226))/FB$6-1,"N/A")</f>
        <v>N/A</v>
      </c>
      <c r="FF226" s="344">
        <f>IF(VLOOKUP(FF$4,Transactions!$C$26:$M$34,7,FALSE)&gt;FA226,0,IF(IFERROR(VLOOKUP(FF$4,Transactions!$C$45:$N263,8,FALSE),0)&gt;FA226,VLOOKUP(FF$4,Transactions!$C$26:$M$34,5,FALSE),VLOOKUP(FF$4,Transactions!$C$26:$M$34,5,FALSE)-IFERROR(VLOOKUP(FF$4,Transactions!$C$45:$N$47,5,FALSE),0)))</f>
        <v>0</v>
      </c>
      <c r="FH226" s="315">
        <f t="shared" si="311"/>
        <v>0</v>
      </c>
      <c r="FI226" s="88">
        <f>VLOOKUP(FH226,'Price Data'!$B$4:$AD$1048576,MATCH(FM$4,'Price Data'!$B$2:$AE$2,0),FALSE)</f>
        <v>0</v>
      </c>
      <c r="FJ226" s="5">
        <f t="shared" si="340"/>
        <v>0</v>
      </c>
      <c r="FK226" s="79"/>
      <c r="FL226" s="212" t="str">
        <f>IF(FJ226&gt;0,(FJ226+SUM(FK$11:FK226))/FI$6-1,"N/A")</f>
        <v>N/A</v>
      </c>
      <c r="FM226" s="344">
        <f>IF(VLOOKUP(FM$4,Transactions!$C$26:$M$34,7,FALSE)&gt;FH226,0,IF(IFERROR(VLOOKUP(FM$4,Transactions!$C$45:$N263,8,FALSE),0)&gt;FH226,VLOOKUP(FM$4,Transactions!$C$26:$M$34,5,FALSE),VLOOKUP(FM$4,Transactions!$C$26:$M$34,5,FALSE)-IFERROR(VLOOKUP(FM$4,Transactions!$C$45:$N$47,5,FALSE),0)))</f>
        <v>0</v>
      </c>
      <c r="FO226" s="315">
        <f t="shared" si="312"/>
        <v>0</v>
      </c>
      <c r="FP226" s="88">
        <f>VLOOKUP(FO226,'Price Data'!$B$4:$AD$1048576,MATCH(FT$4,'Price Data'!$B$2:$AE$2,0),FALSE)</f>
        <v>0</v>
      </c>
      <c r="FQ226" s="5">
        <f t="shared" si="341"/>
        <v>0</v>
      </c>
      <c r="FR226" s="79"/>
      <c r="FS226" s="212" t="str">
        <f>IF(FQ226&gt;0,(FQ226+SUM(FR$11:FR226))/FP$6-1,"N/A")</f>
        <v>N/A</v>
      </c>
      <c r="FT226" s="344">
        <f>IF(VLOOKUP(FT$4,Transactions!$C$26:$M$34,7,FALSE)&gt;FO226,0,IF(IFERROR(VLOOKUP(FT$4,Transactions!$C$45:$N263,8,FALSE),0)&gt;FO226,VLOOKUP(FT$4,Transactions!$C$26:$M$34,5,FALSE),VLOOKUP(FT$4,Transactions!$C$26:$M$34,5,FALSE)-IFERROR(VLOOKUP(FT$4,Transactions!$C$45:$N$47,5,FALSE),0)))</f>
        <v>0</v>
      </c>
      <c r="FV226" s="315">
        <f t="shared" si="313"/>
        <v>0</v>
      </c>
      <c r="FW226" s="88">
        <f>VLOOKUP(FV226,'Price Data'!$B$4:$AD$1048576,MATCH(GA$4,'Price Data'!$B$2:$AE$2,0),FALSE)</f>
        <v>0</v>
      </c>
      <c r="FX226" s="5">
        <f t="shared" si="342"/>
        <v>0</v>
      </c>
      <c r="FY226" s="79"/>
      <c r="FZ226" s="212" t="str">
        <f>IF(FX226&gt;0,(FX226+SUM(FY$11:FY226))/FW$6-1,"N/A")</f>
        <v>N/A</v>
      </c>
      <c r="GA226" s="344">
        <f>IF(VLOOKUP(GA$4,Transactions!$C$26:$M$34,7,FALSE)&gt;FV226,0,IF(IFERROR(VLOOKUP(GA$4,Transactions!$C$45:$N263,8,FALSE),0)&gt;FV226,VLOOKUP(GA$4,Transactions!$C$26:$M$34,5,FALSE),VLOOKUP(GA$4,Transactions!$C$26:$M$34,5,FALSE)-IFERROR(VLOOKUP(GA$4,Transactions!$C$45:$N$47,5,FALSE),0)))</f>
        <v>0</v>
      </c>
      <c r="GD226" s="315">
        <f t="shared" si="314"/>
        <v>0</v>
      </c>
      <c r="GE226" s="88">
        <f>VLOOKUP(GD226,'Price Data'!$B$4:$AD$1048576,MATCH(GI$4,'Price Data'!$B$2:$AE$2,0),FALSE)</f>
        <v>0</v>
      </c>
      <c r="GF226" s="5">
        <f t="shared" si="343"/>
        <v>0</v>
      </c>
      <c r="GH226" s="212" t="str">
        <f>IF(GF226&gt;0,(GF226+SUM(GG$11:GG226))/GE$6-1,"N/A")</f>
        <v>N/A</v>
      </c>
      <c r="GI226" s="374">
        <v>0.5</v>
      </c>
      <c r="GK226" s="315">
        <f t="shared" si="315"/>
        <v>0</v>
      </c>
      <c r="GL226" s="88">
        <f>VLOOKUP(GK226,'Price Data'!$B$4:$AD$1048576,MATCH(GP$4,'Price Data'!$B$2:$AE$2,0),FALSE)</f>
        <v>0</v>
      </c>
      <c r="GM226" s="5">
        <f t="shared" si="286"/>
        <v>0</v>
      </c>
      <c r="GN226" s="79"/>
      <c r="GO226" s="212" t="str">
        <f>IF(GM226&gt;0,(GM226+SUM(GN$11:GN226))/GL$6-1,"N/A")</f>
        <v>N/A</v>
      </c>
      <c r="GP226" s="374">
        <v>0.2</v>
      </c>
      <c r="GR226" s="315">
        <f t="shared" si="316"/>
        <v>0</v>
      </c>
      <c r="GS226" s="88">
        <f>VLOOKUP(GR226,'Price Data'!$B$4:$AD$1048576,MATCH(GW$4,'Price Data'!$B$2:$AE$2,0),FALSE)</f>
        <v>0</v>
      </c>
      <c r="GT226" s="5">
        <f t="shared" si="344"/>
        <v>0</v>
      </c>
      <c r="GV226" s="212" t="str">
        <f>IF(GT226&gt;0,(GT226+SUM(GU$11:GU226))/GS$6-1,"N/A")</f>
        <v>N/A</v>
      </c>
      <c r="GW226" s="374">
        <v>0.3</v>
      </c>
    </row>
    <row r="227" spans="1:205" x14ac:dyDescent="0.25">
      <c r="A227">
        <v>217</v>
      </c>
      <c r="B227" s="315">
        <f>'Price Data'!B221</f>
        <v>0</v>
      </c>
      <c r="C227" s="200">
        <f t="shared" si="317"/>
        <v>0</v>
      </c>
      <c r="D227" s="200">
        <f t="shared" si="287"/>
        <v>0</v>
      </c>
      <c r="E227" s="200">
        <f t="shared" si="318"/>
        <v>0</v>
      </c>
      <c r="F227" s="200">
        <f t="shared" si="288"/>
        <v>0</v>
      </c>
      <c r="I227" s="315">
        <f t="shared" si="289"/>
        <v>0</v>
      </c>
      <c r="J227" s="88">
        <f>VLOOKUP(I227,'Price Data'!$B$4:$AD$1048576,MATCH(N$4,'Price Data'!$B$2:$AE$2,0),FALSE)</f>
        <v>0</v>
      </c>
      <c r="K227" s="5">
        <f t="shared" si="285"/>
        <v>0</v>
      </c>
      <c r="M227" s="212" t="str">
        <f>IF(K227&gt;0,(K227+SUM(L$11:L227))/J$6-1,"N/A")</f>
        <v>N/A</v>
      </c>
      <c r="N227" s="344">
        <f>IF(VLOOKUP(N$4,Transactions!$C$5:$M$23,7,FALSE)&gt;I227,0,IF(IFERROR(VLOOKUP(N$4,Transactions!$C$39:$N$42,8,FALSE),0)&gt;I227,VLOOKUP(N$4,Transactions!$C$5:$M$23,5,FALSE),VLOOKUP(N$4,Transactions!$C$5:$M$23,5,FALSE)-IFERROR(VLOOKUP(N$4,Transactions!$C$39:$N$42,5,FALSE),0)))</f>
        <v>0</v>
      </c>
      <c r="P227" s="315">
        <f t="shared" si="290"/>
        <v>0</v>
      </c>
      <c r="Q227" s="88">
        <f>VLOOKUP(P227,'Price Data'!$B$4:$AD$1048576,MATCH(U$4,'Price Data'!$B$2:$AE$2,0),FALSE)</f>
        <v>0</v>
      </c>
      <c r="R227" s="5">
        <f t="shared" si="319"/>
        <v>0</v>
      </c>
      <c r="T227" s="212" t="str">
        <f>IF(R227&gt;0,(R227+SUM(S$11:S227))/Q$6-1,"N/A")</f>
        <v>N/A</v>
      </c>
      <c r="U227" s="344">
        <f>IF(VLOOKUP(U$4,Transactions!$C$5:$M$23,7,FALSE)&gt;P227,0,IF(IFERROR(VLOOKUP(U$4,Transactions!$C$39:$N$42,8,FALSE),0)&gt;P227,VLOOKUP(U$4,Transactions!$C$5:$M$23,5,FALSE),VLOOKUP(U$4,Transactions!$C$5:$M$23,5,FALSE)-IFERROR(VLOOKUP(U$4,Transactions!$C$39:$N$42,5,FALSE),0)))</f>
        <v>0</v>
      </c>
      <c r="W227" s="315">
        <f t="shared" si="291"/>
        <v>0</v>
      </c>
      <c r="X227" s="88">
        <f>VLOOKUP(W227,'Price Data'!$B$4:$AD$1048576,MATCH(AB$4,'Price Data'!$B$2:$AE$2,0),FALSE)</f>
        <v>0</v>
      </c>
      <c r="Y227" s="5">
        <f t="shared" si="320"/>
        <v>0</v>
      </c>
      <c r="Z227" s="79"/>
      <c r="AA227" s="212" t="str">
        <f>IF(Y227&gt;0,(Y227+SUM(Z$11:Z227))/X$6-1,"N/A")</f>
        <v>N/A</v>
      </c>
      <c r="AB227" s="344">
        <f>IF(VLOOKUP(AB$4,Transactions!$C$5:$M$23,7,FALSE)&gt;W227,0,IF(IFERROR(VLOOKUP(AB$4,Transactions!$C$39:$N$42,8,FALSE),0)&gt;W227,VLOOKUP(AB$4,Transactions!$C$5:$M$23,5,FALSE),VLOOKUP(AB$4,Transactions!$C$5:$M$23,5,FALSE)-IFERROR(VLOOKUP(AB$4,Transactions!$C$39:$N$42,5,FALSE),0)))</f>
        <v>0</v>
      </c>
      <c r="AD227" s="315">
        <f t="shared" si="292"/>
        <v>0</v>
      </c>
      <c r="AE227" s="88">
        <f>VLOOKUP(AD227,'Price Data'!$B$4:$AD$1048576,MATCH(AI$4,'Price Data'!$B$2:$AE$2,0),FALSE)</f>
        <v>0</v>
      </c>
      <c r="AF227" s="5">
        <f t="shared" si="321"/>
        <v>0</v>
      </c>
      <c r="AG227" s="79"/>
      <c r="AH227" s="212" t="str">
        <f>IF(AF227&gt;0,(AF227+SUM(AG$11:AG227))/AE$6-1,"N/A")</f>
        <v>N/A</v>
      </c>
      <c r="AI227" s="344">
        <f>IF(VLOOKUP(AI$4,Transactions!$C$5:$M$23,7,FALSE)&gt;AD227,0,IF(IFERROR(VLOOKUP(AI$4,Transactions!$C$39:$N$42,8,FALSE),0)&gt;AD227,VLOOKUP(AI$4,Transactions!$C$5:$M$23,5,FALSE),VLOOKUP(AI$4,Transactions!$C$5:$M$23,5,FALSE)-IFERROR(VLOOKUP(AI$4,Transactions!$C$39:$N$42,5,FALSE),0)))</f>
        <v>0</v>
      </c>
      <c r="AK227" s="315">
        <f t="shared" si="293"/>
        <v>0</v>
      </c>
      <c r="AL227" s="88">
        <f>VLOOKUP(AK227,'Price Data'!$B$4:$AD$1048576,MATCH(AP$4,'Price Data'!$B$2:$AE$2,0),FALSE)</f>
        <v>0</v>
      </c>
      <c r="AM227" s="5">
        <f t="shared" si="322"/>
        <v>0</v>
      </c>
      <c r="AN227" s="79"/>
      <c r="AO227" s="212" t="str">
        <f>IF(AM227&gt;0,(AM227+SUM(AN$11:AN227))/AL$6-1,"N/A")</f>
        <v>N/A</v>
      </c>
      <c r="AP227" s="344">
        <f>IF(VLOOKUP(AP$4,Transactions!$C$5:$M$23,7,FALSE)&gt;AK227,0,IF(IFERROR(VLOOKUP(AP$4,Transactions!$C$39:$N$42,8,FALSE),0)&gt;AK227,VLOOKUP(AP$4,Transactions!$C$5:$M$23,5,FALSE),VLOOKUP(AP$4,Transactions!$C$5:$M$23,5,FALSE)-IFERROR(VLOOKUP(AP$4,Transactions!$C$39:$N$42,5,FALSE),0)))</f>
        <v>0</v>
      </c>
      <c r="AR227" s="315">
        <f t="shared" si="294"/>
        <v>0</v>
      </c>
      <c r="AS227" s="88">
        <f>VLOOKUP(AR227,'Price Data'!$B$4:$AD$1048576,MATCH(AW$4,'Price Data'!$B$2:$AE$2,0),FALSE)</f>
        <v>0</v>
      </c>
      <c r="AT227" s="5">
        <f t="shared" si="323"/>
        <v>0</v>
      </c>
      <c r="AU227" s="79"/>
      <c r="AV227" s="212" t="str">
        <f>IF(AT227&gt;0,(AT227+SUM(AU$11:AU227))/AS$6-1,"N/A")</f>
        <v>N/A</v>
      </c>
      <c r="AW227" s="344">
        <f>IF(VLOOKUP(AW$4,Transactions!$C$5:$M$23,7,FALSE)&gt;AR227,0,IF(IFERROR(VLOOKUP(AW$4,Transactions!$C$39:$N$42,8,FALSE),0)&gt;AR227,VLOOKUP(AW$4,Transactions!$C$5:$M$23,5,FALSE),VLOOKUP(AW$4,Transactions!$C$5:$M$23,5,FALSE)-IFERROR(VLOOKUP(AW$4,Transactions!$C$39:$N$42,5,FALSE),0)))</f>
        <v>0</v>
      </c>
      <c r="AY227" s="315">
        <f t="shared" si="295"/>
        <v>0</v>
      </c>
      <c r="AZ227" s="88">
        <f>VLOOKUP(AY227,'Price Data'!$B$4:$AD$1048576,MATCH(BD$4,'Price Data'!$B$2:$AE$2,0),FALSE)</f>
        <v>0</v>
      </c>
      <c r="BA227" s="5">
        <f t="shared" si="324"/>
        <v>0</v>
      </c>
      <c r="BB227" s="79"/>
      <c r="BC227" s="212" t="str">
        <f>IF(BA227&gt;0,(BA227+SUM(BB$11:BB227))/AZ$6-1,"N/A")</f>
        <v>N/A</v>
      </c>
      <c r="BD227" s="344">
        <f>IF(VLOOKUP(BD$4,Transactions!$C$5:$M$23,7,FALSE)&gt;AY227,0,IF(IFERROR(VLOOKUP(BD$4,Transactions!$C$39:$N$42,8,FALSE),0)&gt;AY227,VLOOKUP(BD$4,Transactions!$C$5:$M$23,5,FALSE),VLOOKUP(BD$4,Transactions!$C$5:$M$23,5,FALSE)-IFERROR(VLOOKUP(BD$4,Transactions!$C$39:$N$42,5,FALSE),0)))</f>
        <v>0</v>
      </c>
      <c r="BF227" s="315">
        <f t="shared" si="296"/>
        <v>0</v>
      </c>
      <c r="BG227" s="88">
        <f>VLOOKUP(BF227,'Price Data'!$B$4:$AD$1048576,MATCH(BK$4,'Price Data'!$B$2:$AE$2,0),FALSE)</f>
        <v>0</v>
      </c>
      <c r="BH227" s="5">
        <f t="shared" si="325"/>
        <v>0</v>
      </c>
      <c r="BI227" s="79"/>
      <c r="BJ227" s="212" t="str">
        <f>IF(BH227&gt;0,(BH227+SUM(BI$11:BI227))/BG$6-1,"N/A")</f>
        <v>N/A</v>
      </c>
      <c r="BK227" s="344">
        <f>IF(VLOOKUP(BK$4,Transactions!$C$5:$M$23,7,FALSE)&gt;BF227,0,IF(IFERROR(VLOOKUP(BK$4,Transactions!$C$39:$N$42,8,FALSE),0)&gt;BF227,VLOOKUP(BK$4,Transactions!$C$5:$M$23,5,FALSE),VLOOKUP(BK$4,Transactions!$C$5:$M$23,5,FALSE)-IFERROR(VLOOKUP(BK$4,Transactions!$C$39:$N$42,5,FALSE),0)))</f>
        <v>0</v>
      </c>
      <c r="BM227" s="315">
        <f t="shared" si="297"/>
        <v>0</v>
      </c>
      <c r="BN227" s="88">
        <f>VLOOKUP(BM227,'Price Data'!$B$4:$AD$1048576,MATCH(BR$4,'Price Data'!$B$2:$AE$2,0),FALSE)</f>
        <v>0</v>
      </c>
      <c r="BO227" s="5">
        <f t="shared" si="326"/>
        <v>0</v>
      </c>
      <c r="BP227" s="79"/>
      <c r="BQ227" s="212" t="str">
        <f>IF(BO227&gt;0,(BO227+SUM(BP$11:BP227))/BN$6-1,"N/A")</f>
        <v>N/A</v>
      </c>
      <c r="BR227" s="344">
        <f>IF(VLOOKUP(BR$4,Transactions!$C$5:$M$23,7,FALSE)&gt;BM227,0,IF(IFERROR(VLOOKUP(BR$4,Transactions!$C$39:$N$42,8,FALSE),0)&gt;BM227,VLOOKUP(BR$4,Transactions!$C$5:$M$23,5,FALSE),VLOOKUP(BR$4,Transactions!$C$5:$M$23,5,FALSE)-IFERROR(VLOOKUP(BR$4,Transactions!$C$39:$N$42,5,FALSE),0)))</f>
        <v>0</v>
      </c>
      <c r="BT227" s="315">
        <f t="shared" si="298"/>
        <v>0</v>
      </c>
      <c r="BU227" s="88">
        <f>VLOOKUP(BT227,'Price Data'!$B$4:$AD$1048576,MATCH(BY$4,'Price Data'!$B$2:$AE$2,0),FALSE)</f>
        <v>0</v>
      </c>
      <c r="BV227" s="5">
        <f t="shared" si="327"/>
        <v>0</v>
      </c>
      <c r="BW227" s="79"/>
      <c r="BX227" s="212" t="str">
        <f>IF(BV227&gt;0,(BV227+SUM(BW$11:BW227))/BU$6-1,"N/A")</f>
        <v>N/A</v>
      </c>
      <c r="BY227" s="344">
        <f>IF(VLOOKUP(BY$4,Transactions!$C$5:$M$23,7,FALSE)&gt;BT227,0,IF(IFERROR(VLOOKUP(BY$4,Transactions!$C$39:$N$42,8,FALSE),0)&gt;BT227,VLOOKUP(BY$4,Transactions!$C$5:$M$23,5,FALSE),VLOOKUP(BY$4,Transactions!$C$5:$M$23,5,FALSE)-IFERROR(VLOOKUP(BY$4,Transactions!$C$39:$N$42,5,FALSE),0)))</f>
        <v>0</v>
      </c>
      <c r="CA227" s="315">
        <f t="shared" si="299"/>
        <v>0</v>
      </c>
      <c r="CB227" s="88">
        <f>VLOOKUP(CA227,'Price Data'!$B$4:$AD$1048576,MATCH(CF$4,'Price Data'!$B$2:$AE$2,0),FALSE)</f>
        <v>0</v>
      </c>
      <c r="CC227" s="5">
        <f t="shared" si="328"/>
        <v>0</v>
      </c>
      <c r="CD227" s="79"/>
      <c r="CE227" s="212" t="str">
        <f>IF(CC227&gt;0,(CC227+SUM(CD$11:CD227))/CB$6-1,"N/A")</f>
        <v>N/A</v>
      </c>
      <c r="CF227" s="344">
        <f>IF(VLOOKUP(CF$4,Transactions!$C$5:$M$23,7,FALSE)&gt;CA227,0,IF(IFERROR(VLOOKUP(CF$4,Transactions!$C$39:$N$42,8,FALSE),0)&gt;CA227,VLOOKUP(CF$4,Transactions!$C$5:$M$23,5,FALSE),VLOOKUP(CF$4,Transactions!$C$5:$M$23,5,FALSE)-IFERROR(VLOOKUP(CF$4,Transactions!$C$39:$N$42,5,FALSE),0)))</f>
        <v>0</v>
      </c>
      <c r="CH227" s="315">
        <f t="shared" si="300"/>
        <v>0</v>
      </c>
      <c r="CI227" s="88">
        <f>VLOOKUP(CH227,'Price Data'!$B$4:$AD$1048576,MATCH(CM$4,'Price Data'!$B$2:$AE$2,0),FALSE)</f>
        <v>0</v>
      </c>
      <c r="CJ227" s="5">
        <f t="shared" si="329"/>
        <v>0</v>
      </c>
      <c r="CK227" s="79"/>
      <c r="CL227" s="212" t="str">
        <f>IF(CJ227&gt;0,(CJ227+SUM(CK$11:CK227))/CI$6-1,"N/A")</f>
        <v>N/A</v>
      </c>
      <c r="CM227" s="344">
        <f>IF(VLOOKUP(CM$4,Transactions!$C$5:$M$23,7,FALSE)&gt;CH227,0,IF(IFERROR(VLOOKUP(CM$4,Transactions!$C$39:$N$42,8,FALSE),0)&gt;CH227,VLOOKUP(CM$4,Transactions!$C$5:$M$23,5,FALSE),VLOOKUP(CM$4,Transactions!$C$5:$M$23,5,FALSE)-IFERROR(VLOOKUP(CM$4,Transactions!$C$39:$N$42,5,FALSE),0)))</f>
        <v>0</v>
      </c>
      <c r="CO227" s="315">
        <f t="shared" si="301"/>
        <v>0</v>
      </c>
      <c r="CP227" s="88">
        <f>VLOOKUP(CO227,'Price Data'!$B$4:$AD$1048576,MATCH(CT$4,'Price Data'!$B$2:$AE$2,0),FALSE)</f>
        <v>0</v>
      </c>
      <c r="CQ227" s="5">
        <f t="shared" si="330"/>
        <v>0</v>
      </c>
      <c r="CR227" s="79"/>
      <c r="CS227" s="212" t="str">
        <f>IF(CQ227&gt;0,(CQ227+SUM(CR$11:CR227))/CP$6-1,"N/A")</f>
        <v>N/A</v>
      </c>
      <c r="CT227" s="344">
        <f>IF(VLOOKUP(CT$4,Transactions!$C$5:$M$23,7,FALSE)&gt;CO227,0,IF(IFERROR(VLOOKUP(CT$4,Transactions!$C$39:$N$42,8,FALSE),0)&gt;CO227,VLOOKUP(CT$4,Transactions!$C$5:$M$23,5,FALSE),VLOOKUP(CT$4,Transactions!$C$5:$M$23,5,FALSE)-IFERROR(VLOOKUP(CT$4,Transactions!$C$39:$N$42,5,FALSE),0)))</f>
        <v>0</v>
      </c>
      <c r="CV227" s="315">
        <f t="shared" si="302"/>
        <v>0</v>
      </c>
      <c r="CW227" s="88">
        <f>VLOOKUP(CV227,'Price Data'!$B$4:$AD$1048576,MATCH(DA$4,'Price Data'!$B$2:$AE$2,0),FALSE)</f>
        <v>0</v>
      </c>
      <c r="CX227" s="5">
        <f t="shared" si="331"/>
        <v>0</v>
      </c>
      <c r="CY227" s="79"/>
      <c r="CZ227" s="212" t="str">
        <f>IF(CX227&gt;0,(CX227+SUM(CY$11:CY227))/CW$6-1,"N/A")</f>
        <v>N/A</v>
      </c>
      <c r="DA227" s="344">
        <f>IF(VLOOKUP(DA$4,Transactions!$C$5:$M$23,7,FALSE)&gt;CV227,0,IF(IFERROR(VLOOKUP(DA$4,Transactions!$C$39:$N$42,8,FALSE),0)&gt;CV227,VLOOKUP(DA$4,Transactions!$C$5:$M$23,5,FALSE),VLOOKUP(DA$4,Transactions!$C$5:$M$23,5,FALSE)-IFERROR(VLOOKUP(DA$4,Transactions!$C$39:$N$42,5,FALSE),0)))</f>
        <v>0</v>
      </c>
      <c r="DC227" s="315">
        <f t="shared" si="303"/>
        <v>0</v>
      </c>
      <c r="DD227" s="88">
        <f>VLOOKUP(DC227,'Price Data'!$B$4:$AD$1048576,MATCH(DH$4,'Price Data'!$B$2:$AE$2,0),FALSE)</f>
        <v>0</v>
      </c>
      <c r="DE227" s="5">
        <f t="shared" si="332"/>
        <v>0</v>
      </c>
      <c r="DF227" s="79"/>
      <c r="DG227" s="212" t="str">
        <f>IF(DE227&gt;0,(DE227+SUM(DF$11:DF227))/DD$6-1,"N/A")</f>
        <v>N/A</v>
      </c>
      <c r="DH227" s="344">
        <f>IF(VLOOKUP(DH$4,Transactions!$C$5:$M$23,7,FALSE)&gt;DC227,0,IF(IFERROR(VLOOKUP(DH$4,Transactions!$C$39:$N$42,8,FALSE),0)&gt;DC227,VLOOKUP(DH$4,Transactions!$C$5:$M$23,5,FALSE),VLOOKUP(DH$4,Transactions!$C$5:$M$23,5,FALSE)-IFERROR(VLOOKUP(DH$4,Transactions!$C$39:$N$42,5,FALSE),0)))</f>
        <v>0</v>
      </c>
      <c r="DJ227" s="315">
        <f t="shared" si="304"/>
        <v>0</v>
      </c>
      <c r="DK227" s="88">
        <f>VLOOKUP(DJ227,'Price Data'!$B$4:$AD$1048576,MATCH(DO$4,'Price Data'!$B$2:$AE$2,0),FALSE)</f>
        <v>0</v>
      </c>
      <c r="DL227" s="5">
        <f t="shared" si="333"/>
        <v>0</v>
      </c>
      <c r="DN227" s="212" t="str">
        <f>IF(DL227&gt;0,(DL227+SUM(DM$11:DM227))/DK$6-1,"N/A")</f>
        <v>N/A</v>
      </c>
      <c r="DO227" s="344">
        <f>IF(VLOOKUP(DO$4,Transactions!$C$5:$M$23,7,FALSE)&gt;DJ227,0,IF(IFERROR(VLOOKUP(DO$4,Transactions!$C$39:$N$42,8,FALSE),0)&gt;DJ227,VLOOKUP(DO$4,Transactions!$C$5:$M$23,5,FALSE),VLOOKUP(DO$4,Transactions!$C$5:$M$23,5,FALSE)-IFERROR(VLOOKUP(DO$4,Transactions!$C$39:$N$42,5,FALSE),0)))</f>
        <v>0</v>
      </c>
      <c r="DQ227" s="315">
        <f t="shared" si="305"/>
        <v>0</v>
      </c>
      <c r="DR227" s="88">
        <f>VLOOKUP(DQ227,'Price Data'!$B$4:$AD$1048576,MATCH(DV$4,'Price Data'!$B$2:$AE$2,0),FALSE)</f>
        <v>0</v>
      </c>
      <c r="DS227" s="5">
        <f t="shared" si="334"/>
        <v>0</v>
      </c>
      <c r="DT227" s="79"/>
      <c r="DU227" s="212" t="str">
        <f>IF(DS227&gt;0,(DS227+SUM(DT$11:DT227))/DR$6-1,"N/A")</f>
        <v>N/A</v>
      </c>
      <c r="DV227" s="344">
        <f>IF(VLOOKUP(DV$4,Transactions!$C$5:$M$23,7,FALSE)&gt;DQ227,0,IF(IFERROR(VLOOKUP(DV$4,Transactions!$C$39:$N$42,8,FALSE),0)&gt;DQ227,VLOOKUP(DV$4,Transactions!$C$5:$M$23,5,FALSE),VLOOKUP(DV$4,Transactions!$C$5:$M$23,5,FALSE)-IFERROR(VLOOKUP(DV$4,Transactions!$C$39:$N$42,5,FALSE),0)))</f>
        <v>0</v>
      </c>
      <c r="DX227" s="315">
        <f t="shared" si="306"/>
        <v>0</v>
      </c>
      <c r="DY227" s="88">
        <f>VLOOKUP(DX227,'Price Data'!$B$4:$AD$1048576,MATCH(EC$4,'Price Data'!$B$2:$AE$2,0),FALSE)</f>
        <v>0</v>
      </c>
      <c r="DZ227" s="5">
        <f t="shared" si="335"/>
        <v>0</v>
      </c>
      <c r="EA227" s="79"/>
      <c r="EB227" s="212" t="str">
        <f>IF(DZ227&gt;0,(DZ227+SUM(EA$11:EA227))/DY$6-1,"N/A")</f>
        <v>N/A</v>
      </c>
      <c r="EC227" s="344">
        <f>IF(VLOOKUP(EC$4,Transactions!$C$5:$M$23,7,FALSE)&gt;DX227,0,IF(IFERROR(VLOOKUP(EC$4,Transactions!$C$39:$N$42,8,FALSE),0)&gt;DX227,VLOOKUP(EC$4,Transactions!$C$5:$M$23,5,FALSE),VLOOKUP(EC$4,Transactions!$C$5:$M$23,5,FALSE)-IFERROR(VLOOKUP(EC$4,Transactions!$C$39:$N$42,5,FALSE),0)))</f>
        <v>0</v>
      </c>
      <c r="EF227" s="315">
        <f t="shared" si="307"/>
        <v>0</v>
      </c>
      <c r="EG227" s="88">
        <f>VLOOKUP(EF227,'Price Data'!$B$4:$AD$1048576,MATCH(EK$4,'Price Data'!$B$2:$AE$2,0),FALSE)</f>
        <v>0</v>
      </c>
      <c r="EH227" s="5">
        <f t="shared" si="336"/>
        <v>0</v>
      </c>
      <c r="EI227" s="79"/>
      <c r="EJ227" s="212" t="str">
        <f>IF(EH227&gt;0,(EH227+SUM(EI$11:EI227))/EG$6-1,"N/A")</f>
        <v>N/A</v>
      </c>
      <c r="EK227" s="344">
        <f>IF(VLOOKUP(EK$4,Transactions!$C$26:$M$34,7,FALSE)&gt;EF227,0,IF(IFERROR(VLOOKUP(EK$4,Transactions!$C$45:$N264,8,FALSE),0)&gt;EF227,VLOOKUP(EK$4,Transactions!$C$26:$M$34,5,FALSE),VLOOKUP(EK$4,Transactions!$C$26:$M$34,5,FALSE)-IFERROR(VLOOKUP(EK$4,Transactions!$C$45:$N$47,5,FALSE),0)))</f>
        <v>0</v>
      </c>
      <c r="EM227" s="315">
        <f t="shared" si="308"/>
        <v>0</v>
      </c>
      <c r="EN227" s="88">
        <f>VLOOKUP(EM227,'Price Data'!$B$4:$AD$1048576,MATCH(ER$4,'Price Data'!$B$2:$AE$2,0),FALSE)</f>
        <v>0</v>
      </c>
      <c r="EO227" s="5">
        <f t="shared" si="337"/>
        <v>0</v>
      </c>
      <c r="EP227" s="79"/>
      <c r="EQ227" s="212" t="str">
        <f>IF(EO227&gt;0,(EO227+SUM(EP$11:EP227))/EN$6-1,"N/A")</f>
        <v>N/A</v>
      </c>
      <c r="ER227" s="344">
        <f>IF(VLOOKUP(ER$4,Transactions!$C$26:$M$34,7,FALSE)&gt;EM227,0,IF(IFERROR(VLOOKUP(ER$4,Transactions!$C$45:$N264,8,FALSE),0)&gt;EM227,VLOOKUP(ER$4,Transactions!$C$26:$M$34,5,FALSE),VLOOKUP(ER$4,Transactions!$C$26:$M$34,5,FALSE)-IFERROR(VLOOKUP(ER$4,Transactions!$C$45:$N$47,5,FALSE),0)))</f>
        <v>0</v>
      </c>
      <c r="ET227" s="315">
        <f t="shared" si="309"/>
        <v>0</v>
      </c>
      <c r="EU227" s="88">
        <f>VLOOKUP(ET227,'Price Data'!$B$4:$AD$1048576,MATCH(EY$4,'Price Data'!$B$2:$AE$2,0),FALSE)</f>
        <v>0</v>
      </c>
      <c r="EV227" s="5">
        <f t="shared" si="338"/>
        <v>0</v>
      </c>
      <c r="EW227" s="79"/>
      <c r="EX227" s="212" t="str">
        <f>IF(EV227&gt;0,(EV227+SUM(EW$11:EW227))/EU$6-1,"N/A")</f>
        <v>N/A</v>
      </c>
      <c r="EY227" s="344">
        <f>IF(VLOOKUP(EY$4,Transactions!$C$26:$M$34,7,FALSE)&gt;ET227,0,IF(IFERROR(VLOOKUP(EY$4,Transactions!$C$45:$N264,8,FALSE),0)&gt;ET227,VLOOKUP(EY$4,Transactions!$C$26:$M$34,5,FALSE),VLOOKUP(EY$4,Transactions!$C$26:$M$34,5,FALSE)-IFERROR(VLOOKUP(EY$4,Transactions!$C$45:$N$47,5,FALSE),0)))</f>
        <v>0</v>
      </c>
      <c r="FA227" s="315">
        <f t="shared" si="310"/>
        <v>0</v>
      </c>
      <c r="FB227" s="88">
        <f>VLOOKUP(FA227,'Price Data'!$B$4:$AD$1048576,MATCH(FF$4,'Price Data'!$B$2:$AE$2,0),FALSE)</f>
        <v>0</v>
      </c>
      <c r="FC227" s="5">
        <f t="shared" si="339"/>
        <v>0</v>
      </c>
      <c r="FD227" s="79"/>
      <c r="FE227" s="212" t="str">
        <f>IF(FC227&gt;0,(FC227+SUM(FD$11:FD227))/FB$6-1,"N/A")</f>
        <v>N/A</v>
      </c>
      <c r="FF227" s="344">
        <f>IF(VLOOKUP(FF$4,Transactions!$C$26:$M$34,7,FALSE)&gt;FA227,0,IF(IFERROR(VLOOKUP(FF$4,Transactions!$C$45:$N264,8,FALSE),0)&gt;FA227,VLOOKUP(FF$4,Transactions!$C$26:$M$34,5,FALSE),VLOOKUP(FF$4,Transactions!$C$26:$M$34,5,FALSE)-IFERROR(VLOOKUP(FF$4,Transactions!$C$45:$N$47,5,FALSE),0)))</f>
        <v>0</v>
      </c>
      <c r="FH227" s="315">
        <f t="shared" si="311"/>
        <v>0</v>
      </c>
      <c r="FI227" s="88">
        <f>VLOOKUP(FH227,'Price Data'!$B$4:$AD$1048576,MATCH(FM$4,'Price Data'!$B$2:$AE$2,0),FALSE)</f>
        <v>0</v>
      </c>
      <c r="FJ227" s="5">
        <f t="shared" si="340"/>
        <v>0</v>
      </c>
      <c r="FK227" s="79"/>
      <c r="FL227" s="212" t="str">
        <f>IF(FJ227&gt;0,(FJ227+SUM(FK$11:FK227))/FI$6-1,"N/A")</f>
        <v>N/A</v>
      </c>
      <c r="FM227" s="344">
        <f>IF(VLOOKUP(FM$4,Transactions!$C$26:$M$34,7,FALSE)&gt;FH227,0,IF(IFERROR(VLOOKUP(FM$4,Transactions!$C$45:$N264,8,FALSE),0)&gt;FH227,VLOOKUP(FM$4,Transactions!$C$26:$M$34,5,FALSE),VLOOKUP(FM$4,Transactions!$C$26:$M$34,5,FALSE)-IFERROR(VLOOKUP(FM$4,Transactions!$C$45:$N$47,5,FALSE),0)))</f>
        <v>0</v>
      </c>
      <c r="FO227" s="315">
        <f t="shared" si="312"/>
        <v>0</v>
      </c>
      <c r="FP227" s="88">
        <f>VLOOKUP(FO227,'Price Data'!$B$4:$AD$1048576,MATCH(FT$4,'Price Data'!$B$2:$AE$2,0),FALSE)</f>
        <v>0</v>
      </c>
      <c r="FQ227" s="5">
        <f t="shared" si="341"/>
        <v>0</v>
      </c>
      <c r="FR227" s="79"/>
      <c r="FS227" s="212" t="str">
        <f>IF(FQ227&gt;0,(FQ227+SUM(FR$11:FR227))/FP$6-1,"N/A")</f>
        <v>N/A</v>
      </c>
      <c r="FT227" s="344">
        <f>IF(VLOOKUP(FT$4,Transactions!$C$26:$M$34,7,FALSE)&gt;FO227,0,IF(IFERROR(VLOOKUP(FT$4,Transactions!$C$45:$N264,8,FALSE),0)&gt;FO227,VLOOKUP(FT$4,Transactions!$C$26:$M$34,5,FALSE),VLOOKUP(FT$4,Transactions!$C$26:$M$34,5,FALSE)-IFERROR(VLOOKUP(FT$4,Transactions!$C$45:$N$47,5,FALSE),0)))</f>
        <v>0</v>
      </c>
      <c r="FV227" s="315">
        <f t="shared" si="313"/>
        <v>0</v>
      </c>
      <c r="FW227" s="88">
        <f>VLOOKUP(FV227,'Price Data'!$B$4:$AD$1048576,MATCH(GA$4,'Price Data'!$B$2:$AE$2,0),FALSE)</f>
        <v>0</v>
      </c>
      <c r="FX227" s="5">
        <f t="shared" si="342"/>
        <v>0</v>
      </c>
      <c r="FY227" s="79"/>
      <c r="FZ227" s="212" t="str">
        <f>IF(FX227&gt;0,(FX227+SUM(FY$11:FY227))/FW$6-1,"N/A")</f>
        <v>N/A</v>
      </c>
      <c r="GA227" s="344">
        <f>IF(VLOOKUP(GA$4,Transactions!$C$26:$M$34,7,FALSE)&gt;FV227,0,IF(IFERROR(VLOOKUP(GA$4,Transactions!$C$45:$N264,8,FALSE),0)&gt;FV227,VLOOKUP(GA$4,Transactions!$C$26:$M$34,5,FALSE),VLOOKUP(GA$4,Transactions!$C$26:$M$34,5,FALSE)-IFERROR(VLOOKUP(GA$4,Transactions!$C$45:$N$47,5,FALSE),0)))</f>
        <v>0</v>
      </c>
      <c r="GD227" s="315">
        <f t="shared" si="314"/>
        <v>0</v>
      </c>
      <c r="GE227" s="88">
        <f>VLOOKUP(GD227,'Price Data'!$B$4:$AD$1048576,MATCH(GI$4,'Price Data'!$B$2:$AE$2,0),FALSE)</f>
        <v>0</v>
      </c>
      <c r="GF227" s="5">
        <f t="shared" si="343"/>
        <v>0</v>
      </c>
      <c r="GH227" s="212" t="str">
        <f>IF(GF227&gt;0,(GF227+SUM(GG$11:GG227))/GE$6-1,"N/A")</f>
        <v>N/A</v>
      </c>
      <c r="GI227" s="374">
        <v>0.5</v>
      </c>
      <c r="GK227" s="315">
        <f t="shared" si="315"/>
        <v>0</v>
      </c>
      <c r="GL227" s="88">
        <f>VLOOKUP(GK227,'Price Data'!$B$4:$AD$1048576,MATCH(GP$4,'Price Data'!$B$2:$AE$2,0),FALSE)</f>
        <v>0</v>
      </c>
      <c r="GM227" s="5">
        <f t="shared" si="286"/>
        <v>0</v>
      </c>
      <c r="GN227" s="79"/>
      <c r="GO227" s="212" t="str">
        <f>IF(GM227&gt;0,(GM227+SUM(GN$11:GN227))/GL$6-1,"N/A")</f>
        <v>N/A</v>
      </c>
      <c r="GP227" s="374">
        <v>0.2</v>
      </c>
      <c r="GR227" s="315">
        <f t="shared" si="316"/>
        <v>0</v>
      </c>
      <c r="GS227" s="88">
        <f>VLOOKUP(GR227,'Price Data'!$B$4:$AD$1048576,MATCH(GW$4,'Price Data'!$B$2:$AE$2,0),FALSE)</f>
        <v>0</v>
      </c>
      <c r="GT227" s="5">
        <f t="shared" si="344"/>
        <v>0</v>
      </c>
      <c r="GV227" s="212" t="str">
        <f>IF(GT227&gt;0,(GT227+SUM(GU$11:GU227))/GS$6-1,"N/A")</f>
        <v>N/A</v>
      </c>
      <c r="GW227" s="374">
        <v>0.3</v>
      </c>
    </row>
    <row r="228" spans="1:205" x14ac:dyDescent="0.25">
      <c r="A228">
        <v>218</v>
      </c>
      <c r="B228" s="315">
        <f>'Price Data'!B222</f>
        <v>0</v>
      </c>
      <c r="C228" s="200">
        <f t="shared" si="317"/>
        <v>0</v>
      </c>
      <c r="D228" s="200">
        <f t="shared" si="287"/>
        <v>0</v>
      </c>
      <c r="E228" s="200">
        <f t="shared" si="318"/>
        <v>0</v>
      </c>
      <c r="F228" s="200">
        <f t="shared" si="288"/>
        <v>0</v>
      </c>
      <c r="I228" s="315">
        <f t="shared" si="289"/>
        <v>0</v>
      </c>
      <c r="J228" s="88">
        <f>VLOOKUP(I228,'Price Data'!$B$4:$AD$1048576,MATCH(N$4,'Price Data'!$B$2:$AE$2,0),FALSE)</f>
        <v>0</v>
      </c>
      <c r="K228" s="5">
        <f t="shared" si="285"/>
        <v>0</v>
      </c>
      <c r="M228" s="212" t="str">
        <f>IF(K228&gt;0,(K228+SUM(L$11:L228))/J$6-1,"N/A")</f>
        <v>N/A</v>
      </c>
      <c r="N228" s="344">
        <f>IF(VLOOKUP(N$4,Transactions!$C$5:$M$23,7,FALSE)&gt;I228,0,IF(IFERROR(VLOOKUP(N$4,Transactions!$C$39:$N$42,8,FALSE),0)&gt;I228,VLOOKUP(N$4,Transactions!$C$5:$M$23,5,FALSE),VLOOKUP(N$4,Transactions!$C$5:$M$23,5,FALSE)-IFERROR(VLOOKUP(N$4,Transactions!$C$39:$N$42,5,FALSE),0)))</f>
        <v>0</v>
      </c>
      <c r="P228" s="315">
        <f t="shared" si="290"/>
        <v>0</v>
      </c>
      <c r="Q228" s="88">
        <f>VLOOKUP(P228,'Price Data'!$B$4:$AD$1048576,MATCH(U$4,'Price Data'!$B$2:$AE$2,0),FALSE)</f>
        <v>0</v>
      </c>
      <c r="R228" s="5">
        <f t="shared" si="319"/>
        <v>0</v>
      </c>
      <c r="T228" s="212" t="str">
        <f>IF(R228&gt;0,(R228+SUM(S$11:S228))/Q$6-1,"N/A")</f>
        <v>N/A</v>
      </c>
      <c r="U228" s="344">
        <f>IF(VLOOKUP(U$4,Transactions!$C$5:$M$23,7,FALSE)&gt;P228,0,IF(IFERROR(VLOOKUP(U$4,Transactions!$C$39:$N$42,8,FALSE),0)&gt;P228,VLOOKUP(U$4,Transactions!$C$5:$M$23,5,FALSE),VLOOKUP(U$4,Transactions!$C$5:$M$23,5,FALSE)-IFERROR(VLOOKUP(U$4,Transactions!$C$39:$N$42,5,FALSE),0)))</f>
        <v>0</v>
      </c>
      <c r="W228" s="315">
        <f t="shared" si="291"/>
        <v>0</v>
      </c>
      <c r="X228" s="88">
        <f>VLOOKUP(W228,'Price Data'!$B$4:$AD$1048576,MATCH(AB$4,'Price Data'!$B$2:$AE$2,0),FALSE)</f>
        <v>0</v>
      </c>
      <c r="Y228" s="5">
        <f t="shared" si="320"/>
        <v>0</v>
      </c>
      <c r="Z228" s="79"/>
      <c r="AA228" s="212" t="str">
        <f>IF(Y228&gt;0,(Y228+SUM(Z$11:Z228))/X$6-1,"N/A")</f>
        <v>N/A</v>
      </c>
      <c r="AB228" s="344">
        <f>IF(VLOOKUP(AB$4,Transactions!$C$5:$M$23,7,FALSE)&gt;W228,0,IF(IFERROR(VLOOKUP(AB$4,Transactions!$C$39:$N$42,8,FALSE),0)&gt;W228,VLOOKUP(AB$4,Transactions!$C$5:$M$23,5,FALSE),VLOOKUP(AB$4,Transactions!$C$5:$M$23,5,FALSE)-IFERROR(VLOOKUP(AB$4,Transactions!$C$39:$N$42,5,FALSE),0)))</f>
        <v>0</v>
      </c>
      <c r="AD228" s="315">
        <f t="shared" si="292"/>
        <v>0</v>
      </c>
      <c r="AE228" s="88">
        <f>VLOOKUP(AD228,'Price Data'!$B$4:$AD$1048576,MATCH(AI$4,'Price Data'!$B$2:$AE$2,0),FALSE)</f>
        <v>0</v>
      </c>
      <c r="AF228" s="5">
        <f t="shared" si="321"/>
        <v>0</v>
      </c>
      <c r="AG228" s="79"/>
      <c r="AH228" s="212" t="str">
        <f>IF(AF228&gt;0,(AF228+SUM(AG$11:AG228))/AE$6-1,"N/A")</f>
        <v>N/A</v>
      </c>
      <c r="AI228" s="344">
        <f>IF(VLOOKUP(AI$4,Transactions!$C$5:$M$23,7,FALSE)&gt;AD228,0,IF(IFERROR(VLOOKUP(AI$4,Transactions!$C$39:$N$42,8,FALSE),0)&gt;AD228,VLOOKUP(AI$4,Transactions!$C$5:$M$23,5,FALSE),VLOOKUP(AI$4,Transactions!$C$5:$M$23,5,FALSE)-IFERROR(VLOOKUP(AI$4,Transactions!$C$39:$N$42,5,FALSE),0)))</f>
        <v>0</v>
      </c>
      <c r="AK228" s="315">
        <f t="shared" si="293"/>
        <v>0</v>
      </c>
      <c r="AL228" s="88">
        <f>VLOOKUP(AK228,'Price Data'!$B$4:$AD$1048576,MATCH(AP$4,'Price Data'!$B$2:$AE$2,0),FALSE)</f>
        <v>0</v>
      </c>
      <c r="AM228" s="5">
        <f t="shared" si="322"/>
        <v>0</v>
      </c>
      <c r="AN228" s="79"/>
      <c r="AO228" s="212" t="str">
        <f>IF(AM228&gt;0,(AM228+SUM(AN$11:AN228))/AL$6-1,"N/A")</f>
        <v>N/A</v>
      </c>
      <c r="AP228" s="344">
        <f>IF(VLOOKUP(AP$4,Transactions!$C$5:$M$23,7,FALSE)&gt;AK228,0,IF(IFERROR(VLOOKUP(AP$4,Transactions!$C$39:$N$42,8,FALSE),0)&gt;AK228,VLOOKUP(AP$4,Transactions!$C$5:$M$23,5,FALSE),VLOOKUP(AP$4,Transactions!$C$5:$M$23,5,FALSE)-IFERROR(VLOOKUP(AP$4,Transactions!$C$39:$N$42,5,FALSE),0)))</f>
        <v>0</v>
      </c>
      <c r="AR228" s="315">
        <f t="shared" si="294"/>
        <v>0</v>
      </c>
      <c r="AS228" s="88">
        <f>VLOOKUP(AR228,'Price Data'!$B$4:$AD$1048576,MATCH(AW$4,'Price Data'!$B$2:$AE$2,0),FALSE)</f>
        <v>0</v>
      </c>
      <c r="AT228" s="5">
        <f t="shared" si="323"/>
        <v>0</v>
      </c>
      <c r="AU228" s="79"/>
      <c r="AV228" s="212" t="str">
        <f>IF(AT228&gt;0,(AT228+SUM(AU$11:AU228))/AS$6-1,"N/A")</f>
        <v>N/A</v>
      </c>
      <c r="AW228" s="344">
        <f>IF(VLOOKUP(AW$4,Transactions!$C$5:$M$23,7,FALSE)&gt;AR228,0,IF(IFERROR(VLOOKUP(AW$4,Transactions!$C$39:$N$42,8,FALSE),0)&gt;AR228,VLOOKUP(AW$4,Transactions!$C$5:$M$23,5,FALSE),VLOOKUP(AW$4,Transactions!$C$5:$M$23,5,FALSE)-IFERROR(VLOOKUP(AW$4,Transactions!$C$39:$N$42,5,FALSE),0)))</f>
        <v>0</v>
      </c>
      <c r="AY228" s="315">
        <f t="shared" si="295"/>
        <v>0</v>
      </c>
      <c r="AZ228" s="88">
        <f>VLOOKUP(AY228,'Price Data'!$B$4:$AD$1048576,MATCH(BD$4,'Price Data'!$B$2:$AE$2,0),FALSE)</f>
        <v>0</v>
      </c>
      <c r="BA228" s="5">
        <f t="shared" si="324"/>
        <v>0</v>
      </c>
      <c r="BB228" s="79"/>
      <c r="BC228" s="212" t="str">
        <f>IF(BA228&gt;0,(BA228+SUM(BB$11:BB228))/AZ$6-1,"N/A")</f>
        <v>N/A</v>
      </c>
      <c r="BD228" s="344">
        <f>IF(VLOOKUP(BD$4,Transactions!$C$5:$M$23,7,FALSE)&gt;AY228,0,IF(IFERROR(VLOOKUP(BD$4,Transactions!$C$39:$N$42,8,FALSE),0)&gt;AY228,VLOOKUP(BD$4,Transactions!$C$5:$M$23,5,FALSE),VLOOKUP(BD$4,Transactions!$C$5:$M$23,5,FALSE)-IFERROR(VLOOKUP(BD$4,Transactions!$C$39:$N$42,5,FALSE),0)))</f>
        <v>0</v>
      </c>
      <c r="BF228" s="315">
        <f t="shared" si="296"/>
        <v>0</v>
      </c>
      <c r="BG228" s="88">
        <f>VLOOKUP(BF228,'Price Data'!$B$4:$AD$1048576,MATCH(BK$4,'Price Data'!$B$2:$AE$2,0),FALSE)</f>
        <v>0</v>
      </c>
      <c r="BH228" s="5">
        <f t="shared" si="325"/>
        <v>0</v>
      </c>
      <c r="BI228" s="79"/>
      <c r="BJ228" s="212" t="str">
        <f>IF(BH228&gt;0,(BH228+SUM(BI$11:BI228))/BG$6-1,"N/A")</f>
        <v>N/A</v>
      </c>
      <c r="BK228" s="344">
        <f>IF(VLOOKUP(BK$4,Transactions!$C$5:$M$23,7,FALSE)&gt;BF228,0,IF(IFERROR(VLOOKUP(BK$4,Transactions!$C$39:$N$42,8,FALSE),0)&gt;BF228,VLOOKUP(BK$4,Transactions!$C$5:$M$23,5,FALSE),VLOOKUP(BK$4,Transactions!$C$5:$M$23,5,FALSE)-IFERROR(VLOOKUP(BK$4,Transactions!$C$39:$N$42,5,FALSE),0)))</f>
        <v>0</v>
      </c>
      <c r="BM228" s="315">
        <f t="shared" si="297"/>
        <v>0</v>
      </c>
      <c r="BN228" s="88">
        <f>VLOOKUP(BM228,'Price Data'!$B$4:$AD$1048576,MATCH(BR$4,'Price Data'!$B$2:$AE$2,0),FALSE)</f>
        <v>0</v>
      </c>
      <c r="BO228" s="5">
        <f t="shared" si="326"/>
        <v>0</v>
      </c>
      <c r="BP228" s="79"/>
      <c r="BQ228" s="212" t="str">
        <f>IF(BO228&gt;0,(BO228+SUM(BP$11:BP228))/BN$6-1,"N/A")</f>
        <v>N/A</v>
      </c>
      <c r="BR228" s="344">
        <f>IF(VLOOKUP(BR$4,Transactions!$C$5:$M$23,7,FALSE)&gt;BM228,0,IF(IFERROR(VLOOKUP(BR$4,Transactions!$C$39:$N$42,8,FALSE),0)&gt;BM228,VLOOKUP(BR$4,Transactions!$C$5:$M$23,5,FALSE),VLOOKUP(BR$4,Transactions!$C$5:$M$23,5,FALSE)-IFERROR(VLOOKUP(BR$4,Transactions!$C$39:$N$42,5,FALSE),0)))</f>
        <v>0</v>
      </c>
      <c r="BT228" s="315">
        <f t="shared" si="298"/>
        <v>0</v>
      </c>
      <c r="BU228" s="88">
        <f>VLOOKUP(BT228,'Price Data'!$B$4:$AD$1048576,MATCH(BY$4,'Price Data'!$B$2:$AE$2,0),FALSE)</f>
        <v>0</v>
      </c>
      <c r="BV228" s="5">
        <f t="shared" si="327"/>
        <v>0</v>
      </c>
      <c r="BW228" s="79"/>
      <c r="BX228" s="212" t="str">
        <f>IF(BV228&gt;0,(BV228+SUM(BW$11:BW228))/BU$6-1,"N/A")</f>
        <v>N/A</v>
      </c>
      <c r="BY228" s="344">
        <f>IF(VLOOKUP(BY$4,Transactions!$C$5:$M$23,7,FALSE)&gt;BT228,0,IF(IFERROR(VLOOKUP(BY$4,Transactions!$C$39:$N$42,8,FALSE),0)&gt;BT228,VLOOKUP(BY$4,Transactions!$C$5:$M$23,5,FALSE),VLOOKUP(BY$4,Transactions!$C$5:$M$23,5,FALSE)-IFERROR(VLOOKUP(BY$4,Transactions!$C$39:$N$42,5,FALSE),0)))</f>
        <v>0</v>
      </c>
      <c r="CA228" s="315">
        <f t="shared" si="299"/>
        <v>0</v>
      </c>
      <c r="CB228" s="88">
        <f>VLOOKUP(CA228,'Price Data'!$B$4:$AD$1048576,MATCH(CF$4,'Price Data'!$B$2:$AE$2,0),FALSE)</f>
        <v>0</v>
      </c>
      <c r="CC228" s="5">
        <f t="shared" si="328"/>
        <v>0</v>
      </c>
      <c r="CD228" s="79"/>
      <c r="CE228" s="212" t="str">
        <f>IF(CC228&gt;0,(CC228+SUM(CD$11:CD228))/CB$6-1,"N/A")</f>
        <v>N/A</v>
      </c>
      <c r="CF228" s="344">
        <f>IF(VLOOKUP(CF$4,Transactions!$C$5:$M$23,7,FALSE)&gt;CA228,0,IF(IFERROR(VLOOKUP(CF$4,Transactions!$C$39:$N$42,8,FALSE),0)&gt;CA228,VLOOKUP(CF$4,Transactions!$C$5:$M$23,5,FALSE),VLOOKUP(CF$4,Transactions!$C$5:$M$23,5,FALSE)-IFERROR(VLOOKUP(CF$4,Transactions!$C$39:$N$42,5,FALSE),0)))</f>
        <v>0</v>
      </c>
      <c r="CH228" s="315">
        <f t="shared" si="300"/>
        <v>0</v>
      </c>
      <c r="CI228" s="88">
        <f>VLOOKUP(CH228,'Price Data'!$B$4:$AD$1048576,MATCH(CM$4,'Price Data'!$B$2:$AE$2,0),FALSE)</f>
        <v>0</v>
      </c>
      <c r="CJ228" s="5">
        <f t="shared" si="329"/>
        <v>0</v>
      </c>
      <c r="CK228" s="79"/>
      <c r="CL228" s="212" t="str">
        <f>IF(CJ228&gt;0,(CJ228+SUM(CK$11:CK228))/CI$6-1,"N/A")</f>
        <v>N/A</v>
      </c>
      <c r="CM228" s="344">
        <f>IF(VLOOKUP(CM$4,Transactions!$C$5:$M$23,7,FALSE)&gt;CH228,0,IF(IFERROR(VLOOKUP(CM$4,Transactions!$C$39:$N$42,8,FALSE),0)&gt;CH228,VLOOKUP(CM$4,Transactions!$C$5:$M$23,5,FALSE),VLOOKUP(CM$4,Transactions!$C$5:$M$23,5,FALSE)-IFERROR(VLOOKUP(CM$4,Transactions!$C$39:$N$42,5,FALSE),0)))</f>
        <v>0</v>
      </c>
      <c r="CO228" s="315">
        <f t="shared" si="301"/>
        <v>0</v>
      </c>
      <c r="CP228" s="88">
        <f>VLOOKUP(CO228,'Price Data'!$B$4:$AD$1048576,MATCH(CT$4,'Price Data'!$B$2:$AE$2,0),FALSE)</f>
        <v>0</v>
      </c>
      <c r="CQ228" s="5">
        <f t="shared" si="330"/>
        <v>0</v>
      </c>
      <c r="CR228" s="79"/>
      <c r="CS228" s="212" t="str">
        <f>IF(CQ228&gt;0,(CQ228+SUM(CR$11:CR228))/CP$6-1,"N/A")</f>
        <v>N/A</v>
      </c>
      <c r="CT228" s="344">
        <f>IF(VLOOKUP(CT$4,Transactions!$C$5:$M$23,7,FALSE)&gt;CO228,0,IF(IFERROR(VLOOKUP(CT$4,Transactions!$C$39:$N$42,8,FALSE),0)&gt;CO228,VLOOKUP(CT$4,Transactions!$C$5:$M$23,5,FALSE),VLOOKUP(CT$4,Transactions!$C$5:$M$23,5,FALSE)-IFERROR(VLOOKUP(CT$4,Transactions!$C$39:$N$42,5,FALSE),0)))</f>
        <v>0</v>
      </c>
      <c r="CV228" s="315">
        <f t="shared" si="302"/>
        <v>0</v>
      </c>
      <c r="CW228" s="88">
        <f>VLOOKUP(CV228,'Price Data'!$B$4:$AD$1048576,MATCH(DA$4,'Price Data'!$B$2:$AE$2,0),FALSE)</f>
        <v>0</v>
      </c>
      <c r="CX228" s="5">
        <f t="shared" si="331"/>
        <v>0</v>
      </c>
      <c r="CY228" s="79"/>
      <c r="CZ228" s="212" t="str">
        <f>IF(CX228&gt;0,(CX228+SUM(CY$11:CY228))/CW$6-1,"N/A")</f>
        <v>N/A</v>
      </c>
      <c r="DA228" s="344">
        <f>IF(VLOOKUP(DA$4,Transactions!$C$5:$M$23,7,FALSE)&gt;CV228,0,IF(IFERROR(VLOOKUP(DA$4,Transactions!$C$39:$N$42,8,FALSE),0)&gt;CV228,VLOOKUP(DA$4,Transactions!$C$5:$M$23,5,FALSE),VLOOKUP(DA$4,Transactions!$C$5:$M$23,5,FALSE)-IFERROR(VLOOKUP(DA$4,Transactions!$C$39:$N$42,5,FALSE),0)))</f>
        <v>0</v>
      </c>
      <c r="DC228" s="315">
        <f t="shared" si="303"/>
        <v>0</v>
      </c>
      <c r="DD228" s="88">
        <f>VLOOKUP(DC228,'Price Data'!$B$4:$AD$1048576,MATCH(DH$4,'Price Data'!$B$2:$AE$2,0),FALSE)</f>
        <v>0</v>
      </c>
      <c r="DE228" s="5">
        <f t="shared" si="332"/>
        <v>0</v>
      </c>
      <c r="DF228" s="79"/>
      <c r="DG228" s="212" t="str">
        <f>IF(DE228&gt;0,(DE228+SUM(DF$11:DF228))/DD$6-1,"N/A")</f>
        <v>N/A</v>
      </c>
      <c r="DH228" s="344">
        <f>IF(VLOOKUP(DH$4,Transactions!$C$5:$M$23,7,FALSE)&gt;DC228,0,IF(IFERROR(VLOOKUP(DH$4,Transactions!$C$39:$N$42,8,FALSE),0)&gt;DC228,VLOOKUP(DH$4,Transactions!$C$5:$M$23,5,FALSE),VLOOKUP(DH$4,Transactions!$C$5:$M$23,5,FALSE)-IFERROR(VLOOKUP(DH$4,Transactions!$C$39:$N$42,5,FALSE),0)))</f>
        <v>0</v>
      </c>
      <c r="DJ228" s="315">
        <f t="shared" si="304"/>
        <v>0</v>
      </c>
      <c r="DK228" s="88">
        <f>VLOOKUP(DJ228,'Price Data'!$B$4:$AD$1048576,MATCH(DO$4,'Price Data'!$B$2:$AE$2,0),FALSE)</f>
        <v>0</v>
      </c>
      <c r="DL228" s="5">
        <f t="shared" si="333"/>
        <v>0</v>
      </c>
      <c r="DN228" s="212" t="str">
        <f>IF(DL228&gt;0,(DL228+SUM(DM$11:DM228))/DK$6-1,"N/A")</f>
        <v>N/A</v>
      </c>
      <c r="DO228" s="344">
        <f>IF(VLOOKUP(DO$4,Transactions!$C$5:$M$23,7,FALSE)&gt;DJ228,0,IF(IFERROR(VLOOKUP(DO$4,Transactions!$C$39:$N$42,8,FALSE),0)&gt;DJ228,VLOOKUP(DO$4,Transactions!$C$5:$M$23,5,FALSE),VLOOKUP(DO$4,Transactions!$C$5:$M$23,5,FALSE)-IFERROR(VLOOKUP(DO$4,Transactions!$C$39:$N$42,5,FALSE),0)))</f>
        <v>0</v>
      </c>
      <c r="DQ228" s="315">
        <f t="shared" si="305"/>
        <v>0</v>
      </c>
      <c r="DR228" s="88">
        <f>VLOOKUP(DQ228,'Price Data'!$B$4:$AD$1048576,MATCH(DV$4,'Price Data'!$B$2:$AE$2,0),FALSE)</f>
        <v>0</v>
      </c>
      <c r="DS228" s="5">
        <f t="shared" si="334"/>
        <v>0</v>
      </c>
      <c r="DT228" s="79"/>
      <c r="DU228" s="212" t="str">
        <f>IF(DS228&gt;0,(DS228+SUM(DT$11:DT228))/DR$6-1,"N/A")</f>
        <v>N/A</v>
      </c>
      <c r="DV228" s="344">
        <f>IF(VLOOKUP(DV$4,Transactions!$C$5:$M$23,7,FALSE)&gt;DQ228,0,IF(IFERROR(VLOOKUP(DV$4,Transactions!$C$39:$N$42,8,FALSE),0)&gt;DQ228,VLOOKUP(DV$4,Transactions!$C$5:$M$23,5,FALSE),VLOOKUP(DV$4,Transactions!$C$5:$M$23,5,FALSE)-IFERROR(VLOOKUP(DV$4,Transactions!$C$39:$N$42,5,FALSE),0)))</f>
        <v>0</v>
      </c>
      <c r="DX228" s="315">
        <f t="shared" si="306"/>
        <v>0</v>
      </c>
      <c r="DY228" s="88">
        <f>VLOOKUP(DX228,'Price Data'!$B$4:$AD$1048576,MATCH(EC$4,'Price Data'!$B$2:$AE$2,0),FALSE)</f>
        <v>0</v>
      </c>
      <c r="DZ228" s="5">
        <f t="shared" si="335"/>
        <v>0</v>
      </c>
      <c r="EA228" s="79"/>
      <c r="EB228" s="212" t="str">
        <f>IF(DZ228&gt;0,(DZ228+SUM(EA$11:EA228))/DY$6-1,"N/A")</f>
        <v>N/A</v>
      </c>
      <c r="EC228" s="344">
        <f>IF(VLOOKUP(EC$4,Transactions!$C$5:$M$23,7,FALSE)&gt;DX228,0,IF(IFERROR(VLOOKUP(EC$4,Transactions!$C$39:$N$42,8,FALSE),0)&gt;DX228,VLOOKUP(EC$4,Transactions!$C$5:$M$23,5,FALSE),VLOOKUP(EC$4,Transactions!$C$5:$M$23,5,FALSE)-IFERROR(VLOOKUP(EC$4,Transactions!$C$39:$N$42,5,FALSE),0)))</f>
        <v>0</v>
      </c>
      <c r="EF228" s="315">
        <f t="shared" si="307"/>
        <v>0</v>
      </c>
      <c r="EG228" s="88">
        <f>VLOOKUP(EF228,'Price Data'!$B$4:$AD$1048576,MATCH(EK$4,'Price Data'!$B$2:$AE$2,0),FALSE)</f>
        <v>0</v>
      </c>
      <c r="EH228" s="5">
        <f t="shared" si="336"/>
        <v>0</v>
      </c>
      <c r="EI228" s="79"/>
      <c r="EJ228" s="212" t="str">
        <f>IF(EH228&gt;0,(EH228+SUM(EI$11:EI228))/EG$6-1,"N/A")</f>
        <v>N/A</v>
      </c>
      <c r="EK228" s="344">
        <f>IF(VLOOKUP(EK$4,Transactions!$C$26:$M$34,7,FALSE)&gt;EF228,0,IF(IFERROR(VLOOKUP(EK$4,Transactions!$C$45:$N265,8,FALSE),0)&gt;EF228,VLOOKUP(EK$4,Transactions!$C$26:$M$34,5,FALSE),VLOOKUP(EK$4,Transactions!$C$26:$M$34,5,FALSE)-IFERROR(VLOOKUP(EK$4,Transactions!$C$45:$N$47,5,FALSE),0)))</f>
        <v>0</v>
      </c>
      <c r="EM228" s="315">
        <f t="shared" si="308"/>
        <v>0</v>
      </c>
      <c r="EN228" s="88">
        <f>VLOOKUP(EM228,'Price Data'!$B$4:$AD$1048576,MATCH(ER$4,'Price Data'!$B$2:$AE$2,0),FALSE)</f>
        <v>0</v>
      </c>
      <c r="EO228" s="5">
        <f t="shared" si="337"/>
        <v>0</v>
      </c>
      <c r="EP228" s="79"/>
      <c r="EQ228" s="212" t="str">
        <f>IF(EO228&gt;0,(EO228+SUM(EP$11:EP228))/EN$6-1,"N/A")</f>
        <v>N/A</v>
      </c>
      <c r="ER228" s="344">
        <f>IF(VLOOKUP(ER$4,Transactions!$C$26:$M$34,7,FALSE)&gt;EM228,0,IF(IFERROR(VLOOKUP(ER$4,Transactions!$C$45:$N265,8,FALSE),0)&gt;EM228,VLOOKUP(ER$4,Transactions!$C$26:$M$34,5,FALSE),VLOOKUP(ER$4,Transactions!$C$26:$M$34,5,FALSE)-IFERROR(VLOOKUP(ER$4,Transactions!$C$45:$N$47,5,FALSE),0)))</f>
        <v>0</v>
      </c>
      <c r="ET228" s="315">
        <f t="shared" si="309"/>
        <v>0</v>
      </c>
      <c r="EU228" s="88">
        <f>VLOOKUP(ET228,'Price Data'!$B$4:$AD$1048576,MATCH(EY$4,'Price Data'!$B$2:$AE$2,0),FALSE)</f>
        <v>0</v>
      </c>
      <c r="EV228" s="5">
        <f t="shared" si="338"/>
        <v>0</v>
      </c>
      <c r="EW228" s="79"/>
      <c r="EX228" s="212" t="str">
        <f>IF(EV228&gt;0,(EV228+SUM(EW$11:EW228))/EU$6-1,"N/A")</f>
        <v>N/A</v>
      </c>
      <c r="EY228" s="344">
        <f>IF(VLOOKUP(EY$4,Transactions!$C$26:$M$34,7,FALSE)&gt;ET228,0,IF(IFERROR(VLOOKUP(EY$4,Transactions!$C$45:$N265,8,FALSE),0)&gt;ET228,VLOOKUP(EY$4,Transactions!$C$26:$M$34,5,FALSE),VLOOKUP(EY$4,Transactions!$C$26:$M$34,5,FALSE)-IFERROR(VLOOKUP(EY$4,Transactions!$C$45:$N$47,5,FALSE),0)))</f>
        <v>0</v>
      </c>
      <c r="FA228" s="315">
        <f t="shared" si="310"/>
        <v>0</v>
      </c>
      <c r="FB228" s="88">
        <f>VLOOKUP(FA228,'Price Data'!$B$4:$AD$1048576,MATCH(FF$4,'Price Data'!$B$2:$AE$2,0),FALSE)</f>
        <v>0</v>
      </c>
      <c r="FC228" s="5">
        <f t="shared" si="339"/>
        <v>0</v>
      </c>
      <c r="FD228" s="79"/>
      <c r="FE228" s="212" t="str">
        <f>IF(FC228&gt;0,(FC228+SUM(FD$11:FD228))/FB$6-1,"N/A")</f>
        <v>N/A</v>
      </c>
      <c r="FF228" s="344">
        <f>IF(VLOOKUP(FF$4,Transactions!$C$26:$M$34,7,FALSE)&gt;FA228,0,IF(IFERROR(VLOOKUP(FF$4,Transactions!$C$45:$N265,8,FALSE),0)&gt;FA228,VLOOKUP(FF$4,Transactions!$C$26:$M$34,5,FALSE),VLOOKUP(FF$4,Transactions!$C$26:$M$34,5,FALSE)-IFERROR(VLOOKUP(FF$4,Transactions!$C$45:$N$47,5,FALSE),0)))</f>
        <v>0</v>
      </c>
      <c r="FH228" s="315">
        <f t="shared" si="311"/>
        <v>0</v>
      </c>
      <c r="FI228" s="88">
        <f>VLOOKUP(FH228,'Price Data'!$B$4:$AD$1048576,MATCH(FM$4,'Price Data'!$B$2:$AE$2,0),FALSE)</f>
        <v>0</v>
      </c>
      <c r="FJ228" s="5">
        <f t="shared" si="340"/>
        <v>0</v>
      </c>
      <c r="FK228" s="79"/>
      <c r="FL228" s="212" t="str">
        <f>IF(FJ228&gt;0,(FJ228+SUM(FK$11:FK228))/FI$6-1,"N/A")</f>
        <v>N/A</v>
      </c>
      <c r="FM228" s="344">
        <f>IF(VLOOKUP(FM$4,Transactions!$C$26:$M$34,7,FALSE)&gt;FH228,0,IF(IFERROR(VLOOKUP(FM$4,Transactions!$C$45:$N265,8,FALSE),0)&gt;FH228,VLOOKUP(FM$4,Transactions!$C$26:$M$34,5,FALSE),VLOOKUP(FM$4,Transactions!$C$26:$M$34,5,FALSE)-IFERROR(VLOOKUP(FM$4,Transactions!$C$45:$N$47,5,FALSE),0)))</f>
        <v>0</v>
      </c>
      <c r="FO228" s="315">
        <f t="shared" si="312"/>
        <v>0</v>
      </c>
      <c r="FP228" s="88">
        <f>VLOOKUP(FO228,'Price Data'!$B$4:$AD$1048576,MATCH(FT$4,'Price Data'!$B$2:$AE$2,0),FALSE)</f>
        <v>0</v>
      </c>
      <c r="FQ228" s="5">
        <f t="shared" si="341"/>
        <v>0</v>
      </c>
      <c r="FR228" s="79"/>
      <c r="FS228" s="212" t="str">
        <f>IF(FQ228&gt;0,(FQ228+SUM(FR$11:FR228))/FP$6-1,"N/A")</f>
        <v>N/A</v>
      </c>
      <c r="FT228" s="344">
        <f>IF(VLOOKUP(FT$4,Transactions!$C$26:$M$34,7,FALSE)&gt;FO228,0,IF(IFERROR(VLOOKUP(FT$4,Transactions!$C$45:$N265,8,FALSE),0)&gt;FO228,VLOOKUP(FT$4,Transactions!$C$26:$M$34,5,FALSE),VLOOKUP(FT$4,Transactions!$C$26:$M$34,5,FALSE)-IFERROR(VLOOKUP(FT$4,Transactions!$C$45:$N$47,5,FALSE),0)))</f>
        <v>0</v>
      </c>
      <c r="FV228" s="315">
        <f t="shared" si="313"/>
        <v>0</v>
      </c>
      <c r="FW228" s="88">
        <f>VLOOKUP(FV228,'Price Data'!$B$4:$AD$1048576,MATCH(GA$4,'Price Data'!$B$2:$AE$2,0),FALSE)</f>
        <v>0</v>
      </c>
      <c r="FX228" s="5">
        <f t="shared" si="342"/>
        <v>0</v>
      </c>
      <c r="FY228" s="79"/>
      <c r="FZ228" s="212" t="str">
        <f>IF(FX228&gt;0,(FX228+SUM(FY$11:FY228))/FW$6-1,"N/A")</f>
        <v>N/A</v>
      </c>
      <c r="GA228" s="344">
        <f>IF(VLOOKUP(GA$4,Transactions!$C$26:$M$34,7,FALSE)&gt;FV228,0,IF(IFERROR(VLOOKUP(GA$4,Transactions!$C$45:$N265,8,FALSE),0)&gt;FV228,VLOOKUP(GA$4,Transactions!$C$26:$M$34,5,FALSE),VLOOKUP(GA$4,Transactions!$C$26:$M$34,5,FALSE)-IFERROR(VLOOKUP(GA$4,Transactions!$C$45:$N$47,5,FALSE),0)))</f>
        <v>0</v>
      </c>
      <c r="GD228" s="315">
        <f t="shared" si="314"/>
        <v>0</v>
      </c>
      <c r="GE228" s="88">
        <f>VLOOKUP(GD228,'Price Data'!$B$4:$AD$1048576,MATCH(GI$4,'Price Data'!$B$2:$AE$2,0),FALSE)</f>
        <v>0</v>
      </c>
      <c r="GF228" s="5">
        <f t="shared" si="343"/>
        <v>0</v>
      </c>
      <c r="GH228" s="212" t="str">
        <f>IF(GF228&gt;0,(GF228+SUM(GG$11:GG228))/GE$6-1,"N/A")</f>
        <v>N/A</v>
      </c>
      <c r="GI228" s="374">
        <v>0.5</v>
      </c>
      <c r="GK228" s="315">
        <f t="shared" si="315"/>
        <v>0</v>
      </c>
      <c r="GL228" s="88">
        <f>VLOOKUP(GK228,'Price Data'!$B$4:$AD$1048576,MATCH(GP$4,'Price Data'!$B$2:$AE$2,0),FALSE)</f>
        <v>0</v>
      </c>
      <c r="GM228" s="5">
        <f t="shared" si="286"/>
        <v>0</v>
      </c>
      <c r="GN228" s="79"/>
      <c r="GO228" s="212" t="str">
        <f>IF(GM228&gt;0,(GM228+SUM(GN$11:GN228))/GL$6-1,"N/A")</f>
        <v>N/A</v>
      </c>
      <c r="GP228" s="374">
        <v>0.2</v>
      </c>
      <c r="GR228" s="315">
        <f t="shared" si="316"/>
        <v>0</v>
      </c>
      <c r="GS228" s="88">
        <f>VLOOKUP(GR228,'Price Data'!$B$4:$AD$1048576,MATCH(GW$4,'Price Data'!$B$2:$AE$2,0),FALSE)</f>
        <v>0</v>
      </c>
      <c r="GT228" s="5">
        <f t="shared" si="344"/>
        <v>0</v>
      </c>
      <c r="GV228" s="212" t="str">
        <f>IF(GT228&gt;0,(GT228+SUM(GU$11:GU228))/GS$6-1,"N/A")</f>
        <v>N/A</v>
      </c>
      <c r="GW228" s="374">
        <v>0.3</v>
      </c>
    </row>
    <row r="229" spans="1:205" x14ac:dyDescent="0.25">
      <c r="A229">
        <v>219</v>
      </c>
      <c r="B229" s="315">
        <f>'Price Data'!B223</f>
        <v>0</v>
      </c>
      <c r="C229" s="200">
        <f t="shared" si="317"/>
        <v>0</v>
      </c>
      <c r="D229" s="200">
        <f t="shared" si="287"/>
        <v>0</v>
      </c>
      <c r="E229" s="200">
        <f t="shared" si="318"/>
        <v>0</v>
      </c>
      <c r="F229" s="200">
        <f t="shared" si="288"/>
        <v>0</v>
      </c>
      <c r="I229" s="315">
        <f t="shared" si="289"/>
        <v>0</v>
      </c>
      <c r="J229" s="88">
        <f>VLOOKUP(I229,'Price Data'!$B$4:$AD$1048576,MATCH(N$4,'Price Data'!$B$2:$AE$2,0),FALSE)</f>
        <v>0</v>
      </c>
      <c r="K229" s="5">
        <f t="shared" si="285"/>
        <v>0</v>
      </c>
      <c r="M229" s="212" t="str">
        <f>IF(K229&gt;0,(K229+SUM(L$11:L229))/J$6-1,"N/A")</f>
        <v>N/A</v>
      </c>
      <c r="N229" s="344">
        <f>IF(VLOOKUP(N$4,Transactions!$C$5:$M$23,7,FALSE)&gt;I229,0,IF(IFERROR(VLOOKUP(N$4,Transactions!$C$39:$N$42,8,FALSE),0)&gt;I229,VLOOKUP(N$4,Transactions!$C$5:$M$23,5,FALSE),VLOOKUP(N$4,Transactions!$C$5:$M$23,5,FALSE)-IFERROR(VLOOKUP(N$4,Transactions!$C$39:$N$42,5,FALSE),0)))</f>
        <v>0</v>
      </c>
      <c r="P229" s="315">
        <f t="shared" si="290"/>
        <v>0</v>
      </c>
      <c r="Q229" s="88">
        <f>VLOOKUP(P229,'Price Data'!$B$4:$AD$1048576,MATCH(U$4,'Price Data'!$B$2:$AE$2,0),FALSE)</f>
        <v>0</v>
      </c>
      <c r="R229" s="5">
        <f t="shared" si="319"/>
        <v>0</v>
      </c>
      <c r="T229" s="212" t="str">
        <f>IF(R229&gt;0,(R229+SUM(S$11:S229))/Q$6-1,"N/A")</f>
        <v>N/A</v>
      </c>
      <c r="U229" s="344">
        <f>IF(VLOOKUP(U$4,Transactions!$C$5:$M$23,7,FALSE)&gt;P229,0,IF(IFERROR(VLOOKUP(U$4,Transactions!$C$39:$N$42,8,FALSE),0)&gt;P229,VLOOKUP(U$4,Transactions!$C$5:$M$23,5,FALSE),VLOOKUP(U$4,Transactions!$C$5:$M$23,5,FALSE)-IFERROR(VLOOKUP(U$4,Transactions!$C$39:$N$42,5,FALSE),0)))</f>
        <v>0</v>
      </c>
      <c r="W229" s="315">
        <f t="shared" si="291"/>
        <v>0</v>
      </c>
      <c r="X229" s="88">
        <f>VLOOKUP(W229,'Price Data'!$B$4:$AD$1048576,MATCH(AB$4,'Price Data'!$B$2:$AE$2,0),FALSE)</f>
        <v>0</v>
      </c>
      <c r="Y229" s="5">
        <f t="shared" si="320"/>
        <v>0</v>
      </c>
      <c r="Z229" s="79"/>
      <c r="AA229" s="212" t="str">
        <f>IF(Y229&gt;0,(Y229+SUM(Z$11:Z229))/X$6-1,"N/A")</f>
        <v>N/A</v>
      </c>
      <c r="AB229" s="344">
        <f>IF(VLOOKUP(AB$4,Transactions!$C$5:$M$23,7,FALSE)&gt;W229,0,IF(IFERROR(VLOOKUP(AB$4,Transactions!$C$39:$N$42,8,FALSE),0)&gt;W229,VLOOKUP(AB$4,Transactions!$C$5:$M$23,5,FALSE),VLOOKUP(AB$4,Transactions!$C$5:$M$23,5,FALSE)-IFERROR(VLOOKUP(AB$4,Transactions!$C$39:$N$42,5,FALSE),0)))</f>
        <v>0</v>
      </c>
      <c r="AD229" s="315">
        <f t="shared" si="292"/>
        <v>0</v>
      </c>
      <c r="AE229" s="88">
        <f>VLOOKUP(AD229,'Price Data'!$B$4:$AD$1048576,MATCH(AI$4,'Price Data'!$B$2:$AE$2,0),FALSE)</f>
        <v>0</v>
      </c>
      <c r="AF229" s="5">
        <f t="shared" si="321"/>
        <v>0</v>
      </c>
      <c r="AG229" s="79"/>
      <c r="AH229" s="212" t="str">
        <f>IF(AF229&gt;0,(AF229+SUM(AG$11:AG229))/AE$6-1,"N/A")</f>
        <v>N/A</v>
      </c>
      <c r="AI229" s="344">
        <f>IF(VLOOKUP(AI$4,Transactions!$C$5:$M$23,7,FALSE)&gt;AD229,0,IF(IFERROR(VLOOKUP(AI$4,Transactions!$C$39:$N$42,8,FALSE),0)&gt;AD229,VLOOKUP(AI$4,Transactions!$C$5:$M$23,5,FALSE),VLOOKUP(AI$4,Transactions!$C$5:$M$23,5,FALSE)-IFERROR(VLOOKUP(AI$4,Transactions!$C$39:$N$42,5,FALSE),0)))</f>
        <v>0</v>
      </c>
      <c r="AK229" s="315">
        <f t="shared" si="293"/>
        <v>0</v>
      </c>
      <c r="AL229" s="88">
        <f>VLOOKUP(AK229,'Price Data'!$B$4:$AD$1048576,MATCH(AP$4,'Price Data'!$B$2:$AE$2,0),FALSE)</f>
        <v>0</v>
      </c>
      <c r="AM229" s="5">
        <f t="shared" si="322"/>
        <v>0</v>
      </c>
      <c r="AN229" s="79"/>
      <c r="AO229" s="212" t="str">
        <f>IF(AM229&gt;0,(AM229+SUM(AN$11:AN229))/AL$6-1,"N/A")</f>
        <v>N/A</v>
      </c>
      <c r="AP229" s="344">
        <f>IF(VLOOKUP(AP$4,Transactions!$C$5:$M$23,7,FALSE)&gt;AK229,0,IF(IFERROR(VLOOKUP(AP$4,Transactions!$C$39:$N$42,8,FALSE),0)&gt;AK229,VLOOKUP(AP$4,Transactions!$C$5:$M$23,5,FALSE),VLOOKUP(AP$4,Transactions!$C$5:$M$23,5,FALSE)-IFERROR(VLOOKUP(AP$4,Transactions!$C$39:$N$42,5,FALSE),0)))</f>
        <v>0</v>
      </c>
      <c r="AR229" s="315">
        <f t="shared" si="294"/>
        <v>0</v>
      </c>
      <c r="AS229" s="88">
        <f>VLOOKUP(AR229,'Price Data'!$B$4:$AD$1048576,MATCH(AW$4,'Price Data'!$B$2:$AE$2,0),FALSE)</f>
        <v>0</v>
      </c>
      <c r="AT229" s="5">
        <f t="shared" si="323"/>
        <v>0</v>
      </c>
      <c r="AU229" s="79"/>
      <c r="AV229" s="212" t="str">
        <f>IF(AT229&gt;0,(AT229+SUM(AU$11:AU229))/AS$6-1,"N/A")</f>
        <v>N/A</v>
      </c>
      <c r="AW229" s="344">
        <f>IF(VLOOKUP(AW$4,Transactions!$C$5:$M$23,7,FALSE)&gt;AR229,0,IF(IFERROR(VLOOKUP(AW$4,Transactions!$C$39:$N$42,8,FALSE),0)&gt;AR229,VLOOKUP(AW$4,Transactions!$C$5:$M$23,5,FALSE),VLOOKUP(AW$4,Transactions!$C$5:$M$23,5,FALSE)-IFERROR(VLOOKUP(AW$4,Transactions!$C$39:$N$42,5,FALSE),0)))</f>
        <v>0</v>
      </c>
      <c r="AY229" s="315">
        <f t="shared" si="295"/>
        <v>0</v>
      </c>
      <c r="AZ229" s="88">
        <f>VLOOKUP(AY229,'Price Data'!$B$4:$AD$1048576,MATCH(BD$4,'Price Data'!$B$2:$AE$2,0),FALSE)</f>
        <v>0</v>
      </c>
      <c r="BA229" s="5">
        <f t="shared" si="324"/>
        <v>0</v>
      </c>
      <c r="BB229" s="79"/>
      <c r="BC229" s="212" t="str">
        <f>IF(BA229&gt;0,(BA229+SUM(BB$11:BB229))/AZ$6-1,"N/A")</f>
        <v>N/A</v>
      </c>
      <c r="BD229" s="344">
        <f>IF(VLOOKUP(BD$4,Transactions!$C$5:$M$23,7,FALSE)&gt;AY229,0,IF(IFERROR(VLOOKUP(BD$4,Transactions!$C$39:$N$42,8,FALSE),0)&gt;AY229,VLOOKUP(BD$4,Transactions!$C$5:$M$23,5,FALSE),VLOOKUP(BD$4,Transactions!$C$5:$M$23,5,FALSE)-IFERROR(VLOOKUP(BD$4,Transactions!$C$39:$N$42,5,FALSE),0)))</f>
        <v>0</v>
      </c>
      <c r="BF229" s="315">
        <f t="shared" si="296"/>
        <v>0</v>
      </c>
      <c r="BG229" s="88">
        <f>VLOOKUP(BF229,'Price Data'!$B$4:$AD$1048576,MATCH(BK$4,'Price Data'!$B$2:$AE$2,0),FALSE)</f>
        <v>0</v>
      </c>
      <c r="BH229" s="5">
        <f t="shared" si="325"/>
        <v>0</v>
      </c>
      <c r="BI229" s="79"/>
      <c r="BJ229" s="212" t="str">
        <f>IF(BH229&gt;0,(BH229+SUM(BI$11:BI229))/BG$6-1,"N/A")</f>
        <v>N/A</v>
      </c>
      <c r="BK229" s="344">
        <f>IF(VLOOKUP(BK$4,Transactions!$C$5:$M$23,7,FALSE)&gt;BF229,0,IF(IFERROR(VLOOKUP(BK$4,Transactions!$C$39:$N$42,8,FALSE),0)&gt;BF229,VLOOKUP(BK$4,Transactions!$C$5:$M$23,5,FALSE),VLOOKUP(BK$4,Transactions!$C$5:$M$23,5,FALSE)-IFERROR(VLOOKUP(BK$4,Transactions!$C$39:$N$42,5,FALSE),0)))</f>
        <v>0</v>
      </c>
      <c r="BM229" s="315">
        <f t="shared" si="297"/>
        <v>0</v>
      </c>
      <c r="BN229" s="88">
        <f>VLOOKUP(BM229,'Price Data'!$B$4:$AD$1048576,MATCH(BR$4,'Price Data'!$B$2:$AE$2,0),FALSE)</f>
        <v>0</v>
      </c>
      <c r="BO229" s="5">
        <f t="shared" si="326"/>
        <v>0</v>
      </c>
      <c r="BP229" s="79"/>
      <c r="BQ229" s="212" t="str">
        <f>IF(BO229&gt;0,(BO229+SUM(BP$11:BP229))/BN$6-1,"N/A")</f>
        <v>N/A</v>
      </c>
      <c r="BR229" s="344">
        <f>IF(VLOOKUP(BR$4,Transactions!$C$5:$M$23,7,FALSE)&gt;BM229,0,IF(IFERROR(VLOOKUP(BR$4,Transactions!$C$39:$N$42,8,FALSE),0)&gt;BM229,VLOOKUP(BR$4,Transactions!$C$5:$M$23,5,FALSE),VLOOKUP(BR$4,Transactions!$C$5:$M$23,5,FALSE)-IFERROR(VLOOKUP(BR$4,Transactions!$C$39:$N$42,5,FALSE),0)))</f>
        <v>0</v>
      </c>
      <c r="BT229" s="315">
        <f t="shared" si="298"/>
        <v>0</v>
      </c>
      <c r="BU229" s="88">
        <f>VLOOKUP(BT229,'Price Data'!$B$4:$AD$1048576,MATCH(BY$4,'Price Data'!$B$2:$AE$2,0),FALSE)</f>
        <v>0</v>
      </c>
      <c r="BV229" s="5">
        <f t="shared" si="327"/>
        <v>0</v>
      </c>
      <c r="BW229" s="79"/>
      <c r="BX229" s="212" t="str">
        <f>IF(BV229&gt;0,(BV229+SUM(BW$11:BW229))/BU$6-1,"N/A")</f>
        <v>N/A</v>
      </c>
      <c r="BY229" s="344">
        <f>IF(VLOOKUP(BY$4,Transactions!$C$5:$M$23,7,FALSE)&gt;BT229,0,IF(IFERROR(VLOOKUP(BY$4,Transactions!$C$39:$N$42,8,FALSE),0)&gt;BT229,VLOOKUP(BY$4,Transactions!$C$5:$M$23,5,FALSE),VLOOKUP(BY$4,Transactions!$C$5:$M$23,5,FALSE)-IFERROR(VLOOKUP(BY$4,Transactions!$C$39:$N$42,5,FALSE),0)))</f>
        <v>0</v>
      </c>
      <c r="CA229" s="315">
        <f t="shared" si="299"/>
        <v>0</v>
      </c>
      <c r="CB229" s="88">
        <f>VLOOKUP(CA229,'Price Data'!$B$4:$AD$1048576,MATCH(CF$4,'Price Data'!$B$2:$AE$2,0),FALSE)</f>
        <v>0</v>
      </c>
      <c r="CC229" s="5">
        <f t="shared" si="328"/>
        <v>0</v>
      </c>
      <c r="CD229" s="79"/>
      <c r="CE229" s="212" t="str">
        <f>IF(CC229&gt;0,(CC229+SUM(CD$11:CD229))/CB$6-1,"N/A")</f>
        <v>N/A</v>
      </c>
      <c r="CF229" s="344">
        <f>IF(VLOOKUP(CF$4,Transactions!$C$5:$M$23,7,FALSE)&gt;CA229,0,IF(IFERROR(VLOOKUP(CF$4,Transactions!$C$39:$N$42,8,FALSE),0)&gt;CA229,VLOOKUP(CF$4,Transactions!$C$5:$M$23,5,FALSE),VLOOKUP(CF$4,Transactions!$C$5:$M$23,5,FALSE)-IFERROR(VLOOKUP(CF$4,Transactions!$C$39:$N$42,5,FALSE),0)))</f>
        <v>0</v>
      </c>
      <c r="CH229" s="315">
        <f t="shared" si="300"/>
        <v>0</v>
      </c>
      <c r="CI229" s="88">
        <f>VLOOKUP(CH229,'Price Data'!$B$4:$AD$1048576,MATCH(CM$4,'Price Data'!$B$2:$AE$2,0),FALSE)</f>
        <v>0</v>
      </c>
      <c r="CJ229" s="5">
        <f t="shared" si="329"/>
        <v>0</v>
      </c>
      <c r="CK229" s="79"/>
      <c r="CL229" s="212" t="str">
        <f>IF(CJ229&gt;0,(CJ229+SUM(CK$11:CK229))/CI$6-1,"N/A")</f>
        <v>N/A</v>
      </c>
      <c r="CM229" s="344">
        <f>IF(VLOOKUP(CM$4,Transactions!$C$5:$M$23,7,FALSE)&gt;CH229,0,IF(IFERROR(VLOOKUP(CM$4,Transactions!$C$39:$N$42,8,FALSE),0)&gt;CH229,VLOOKUP(CM$4,Transactions!$C$5:$M$23,5,FALSE),VLOOKUP(CM$4,Transactions!$C$5:$M$23,5,FALSE)-IFERROR(VLOOKUP(CM$4,Transactions!$C$39:$N$42,5,FALSE),0)))</f>
        <v>0</v>
      </c>
      <c r="CO229" s="315">
        <f t="shared" si="301"/>
        <v>0</v>
      </c>
      <c r="CP229" s="88">
        <f>VLOOKUP(CO229,'Price Data'!$B$4:$AD$1048576,MATCH(CT$4,'Price Data'!$B$2:$AE$2,0),FALSE)</f>
        <v>0</v>
      </c>
      <c r="CQ229" s="5">
        <f t="shared" si="330"/>
        <v>0</v>
      </c>
      <c r="CR229" s="79"/>
      <c r="CS229" s="212" t="str">
        <f>IF(CQ229&gt;0,(CQ229+SUM(CR$11:CR229))/CP$6-1,"N/A")</f>
        <v>N/A</v>
      </c>
      <c r="CT229" s="344">
        <f>IF(VLOOKUP(CT$4,Transactions!$C$5:$M$23,7,FALSE)&gt;CO229,0,IF(IFERROR(VLOOKUP(CT$4,Transactions!$C$39:$N$42,8,FALSE),0)&gt;CO229,VLOOKUP(CT$4,Transactions!$C$5:$M$23,5,FALSE),VLOOKUP(CT$4,Transactions!$C$5:$M$23,5,FALSE)-IFERROR(VLOOKUP(CT$4,Transactions!$C$39:$N$42,5,FALSE),0)))</f>
        <v>0</v>
      </c>
      <c r="CV229" s="315">
        <f t="shared" si="302"/>
        <v>0</v>
      </c>
      <c r="CW229" s="88">
        <f>VLOOKUP(CV229,'Price Data'!$B$4:$AD$1048576,MATCH(DA$4,'Price Data'!$B$2:$AE$2,0),FALSE)</f>
        <v>0</v>
      </c>
      <c r="CX229" s="5">
        <f t="shared" si="331"/>
        <v>0</v>
      </c>
      <c r="CY229" s="79"/>
      <c r="CZ229" s="212" t="str">
        <f>IF(CX229&gt;0,(CX229+SUM(CY$11:CY229))/CW$6-1,"N/A")</f>
        <v>N/A</v>
      </c>
      <c r="DA229" s="344">
        <f>IF(VLOOKUP(DA$4,Transactions!$C$5:$M$23,7,FALSE)&gt;CV229,0,IF(IFERROR(VLOOKUP(DA$4,Transactions!$C$39:$N$42,8,FALSE),0)&gt;CV229,VLOOKUP(DA$4,Transactions!$C$5:$M$23,5,FALSE),VLOOKUP(DA$4,Transactions!$C$5:$M$23,5,FALSE)-IFERROR(VLOOKUP(DA$4,Transactions!$C$39:$N$42,5,FALSE),0)))</f>
        <v>0</v>
      </c>
      <c r="DC229" s="315">
        <f t="shared" si="303"/>
        <v>0</v>
      </c>
      <c r="DD229" s="88">
        <f>VLOOKUP(DC229,'Price Data'!$B$4:$AD$1048576,MATCH(DH$4,'Price Data'!$B$2:$AE$2,0),FALSE)</f>
        <v>0</v>
      </c>
      <c r="DE229" s="5">
        <f t="shared" si="332"/>
        <v>0</v>
      </c>
      <c r="DF229" s="79"/>
      <c r="DG229" s="212" t="str">
        <f>IF(DE229&gt;0,(DE229+SUM(DF$11:DF229))/DD$6-1,"N/A")</f>
        <v>N/A</v>
      </c>
      <c r="DH229" s="344">
        <f>IF(VLOOKUP(DH$4,Transactions!$C$5:$M$23,7,FALSE)&gt;DC229,0,IF(IFERROR(VLOOKUP(DH$4,Transactions!$C$39:$N$42,8,FALSE),0)&gt;DC229,VLOOKUP(DH$4,Transactions!$C$5:$M$23,5,FALSE),VLOOKUP(DH$4,Transactions!$C$5:$M$23,5,FALSE)-IFERROR(VLOOKUP(DH$4,Transactions!$C$39:$N$42,5,FALSE),0)))</f>
        <v>0</v>
      </c>
      <c r="DJ229" s="315">
        <f t="shared" si="304"/>
        <v>0</v>
      </c>
      <c r="DK229" s="88">
        <f>VLOOKUP(DJ229,'Price Data'!$B$4:$AD$1048576,MATCH(DO$4,'Price Data'!$B$2:$AE$2,0),FALSE)</f>
        <v>0</v>
      </c>
      <c r="DL229" s="5">
        <f t="shared" si="333"/>
        <v>0</v>
      </c>
      <c r="DN229" s="212" t="str">
        <f>IF(DL229&gt;0,(DL229+SUM(DM$11:DM229))/DK$6-1,"N/A")</f>
        <v>N/A</v>
      </c>
      <c r="DO229" s="344">
        <f>IF(VLOOKUP(DO$4,Transactions!$C$5:$M$23,7,FALSE)&gt;DJ229,0,IF(IFERROR(VLOOKUP(DO$4,Transactions!$C$39:$N$42,8,FALSE),0)&gt;DJ229,VLOOKUP(DO$4,Transactions!$C$5:$M$23,5,FALSE),VLOOKUP(DO$4,Transactions!$C$5:$M$23,5,FALSE)-IFERROR(VLOOKUP(DO$4,Transactions!$C$39:$N$42,5,FALSE),0)))</f>
        <v>0</v>
      </c>
      <c r="DQ229" s="315">
        <f t="shared" si="305"/>
        <v>0</v>
      </c>
      <c r="DR229" s="88">
        <f>VLOOKUP(DQ229,'Price Data'!$B$4:$AD$1048576,MATCH(DV$4,'Price Data'!$B$2:$AE$2,0),FALSE)</f>
        <v>0</v>
      </c>
      <c r="DS229" s="5">
        <f t="shared" si="334"/>
        <v>0</v>
      </c>
      <c r="DT229" s="79"/>
      <c r="DU229" s="212" t="str">
        <f>IF(DS229&gt;0,(DS229+SUM(DT$11:DT229))/DR$6-1,"N/A")</f>
        <v>N/A</v>
      </c>
      <c r="DV229" s="344">
        <f>IF(VLOOKUP(DV$4,Transactions!$C$5:$M$23,7,FALSE)&gt;DQ229,0,IF(IFERROR(VLOOKUP(DV$4,Transactions!$C$39:$N$42,8,FALSE),0)&gt;DQ229,VLOOKUP(DV$4,Transactions!$C$5:$M$23,5,FALSE),VLOOKUP(DV$4,Transactions!$C$5:$M$23,5,FALSE)-IFERROR(VLOOKUP(DV$4,Transactions!$C$39:$N$42,5,FALSE),0)))</f>
        <v>0</v>
      </c>
      <c r="DX229" s="315">
        <f t="shared" si="306"/>
        <v>0</v>
      </c>
      <c r="DY229" s="88">
        <f>VLOOKUP(DX229,'Price Data'!$B$4:$AD$1048576,MATCH(EC$4,'Price Data'!$B$2:$AE$2,0),FALSE)</f>
        <v>0</v>
      </c>
      <c r="DZ229" s="5">
        <f t="shared" si="335"/>
        <v>0</v>
      </c>
      <c r="EA229" s="79"/>
      <c r="EB229" s="212" t="str">
        <f>IF(DZ229&gt;0,(DZ229+SUM(EA$11:EA229))/DY$6-1,"N/A")</f>
        <v>N/A</v>
      </c>
      <c r="EC229" s="344">
        <f>IF(VLOOKUP(EC$4,Transactions!$C$5:$M$23,7,FALSE)&gt;DX229,0,IF(IFERROR(VLOOKUP(EC$4,Transactions!$C$39:$N$42,8,FALSE),0)&gt;DX229,VLOOKUP(EC$4,Transactions!$C$5:$M$23,5,FALSE),VLOOKUP(EC$4,Transactions!$C$5:$M$23,5,FALSE)-IFERROR(VLOOKUP(EC$4,Transactions!$C$39:$N$42,5,FALSE),0)))</f>
        <v>0</v>
      </c>
      <c r="EF229" s="315">
        <f t="shared" si="307"/>
        <v>0</v>
      </c>
      <c r="EG229" s="88">
        <f>VLOOKUP(EF229,'Price Data'!$B$4:$AD$1048576,MATCH(EK$4,'Price Data'!$B$2:$AE$2,0),FALSE)</f>
        <v>0</v>
      </c>
      <c r="EH229" s="5">
        <f t="shared" si="336"/>
        <v>0</v>
      </c>
      <c r="EI229" s="79"/>
      <c r="EJ229" s="212" t="str">
        <f>IF(EH229&gt;0,(EH229+SUM(EI$11:EI229))/EG$6-1,"N/A")</f>
        <v>N/A</v>
      </c>
      <c r="EK229" s="344">
        <f>IF(VLOOKUP(EK$4,Transactions!$C$26:$M$34,7,FALSE)&gt;EF229,0,IF(IFERROR(VLOOKUP(EK$4,Transactions!$C$45:$N266,8,FALSE),0)&gt;EF229,VLOOKUP(EK$4,Transactions!$C$26:$M$34,5,FALSE),VLOOKUP(EK$4,Transactions!$C$26:$M$34,5,FALSE)-IFERROR(VLOOKUP(EK$4,Transactions!$C$45:$N$47,5,FALSE),0)))</f>
        <v>0</v>
      </c>
      <c r="EM229" s="315">
        <f t="shared" si="308"/>
        <v>0</v>
      </c>
      <c r="EN229" s="88">
        <f>VLOOKUP(EM229,'Price Data'!$B$4:$AD$1048576,MATCH(ER$4,'Price Data'!$B$2:$AE$2,0),FALSE)</f>
        <v>0</v>
      </c>
      <c r="EO229" s="5">
        <f t="shared" si="337"/>
        <v>0</v>
      </c>
      <c r="EP229" s="79"/>
      <c r="EQ229" s="212" t="str">
        <f>IF(EO229&gt;0,(EO229+SUM(EP$11:EP229))/EN$6-1,"N/A")</f>
        <v>N/A</v>
      </c>
      <c r="ER229" s="344">
        <f>IF(VLOOKUP(ER$4,Transactions!$C$26:$M$34,7,FALSE)&gt;EM229,0,IF(IFERROR(VLOOKUP(ER$4,Transactions!$C$45:$N266,8,FALSE),0)&gt;EM229,VLOOKUP(ER$4,Transactions!$C$26:$M$34,5,FALSE),VLOOKUP(ER$4,Transactions!$C$26:$M$34,5,FALSE)-IFERROR(VLOOKUP(ER$4,Transactions!$C$45:$N$47,5,FALSE),0)))</f>
        <v>0</v>
      </c>
      <c r="ET229" s="315">
        <f t="shared" si="309"/>
        <v>0</v>
      </c>
      <c r="EU229" s="88">
        <f>VLOOKUP(ET229,'Price Data'!$B$4:$AD$1048576,MATCH(EY$4,'Price Data'!$B$2:$AE$2,0),FALSE)</f>
        <v>0</v>
      </c>
      <c r="EV229" s="5">
        <f t="shared" si="338"/>
        <v>0</v>
      </c>
      <c r="EW229" s="79"/>
      <c r="EX229" s="212" t="str">
        <f>IF(EV229&gt;0,(EV229+SUM(EW$11:EW229))/EU$6-1,"N/A")</f>
        <v>N/A</v>
      </c>
      <c r="EY229" s="344">
        <f>IF(VLOOKUP(EY$4,Transactions!$C$26:$M$34,7,FALSE)&gt;ET229,0,IF(IFERROR(VLOOKUP(EY$4,Transactions!$C$45:$N266,8,FALSE),0)&gt;ET229,VLOOKUP(EY$4,Transactions!$C$26:$M$34,5,FALSE),VLOOKUP(EY$4,Transactions!$C$26:$M$34,5,FALSE)-IFERROR(VLOOKUP(EY$4,Transactions!$C$45:$N$47,5,FALSE),0)))</f>
        <v>0</v>
      </c>
      <c r="FA229" s="315">
        <f t="shared" si="310"/>
        <v>0</v>
      </c>
      <c r="FB229" s="88">
        <f>VLOOKUP(FA229,'Price Data'!$B$4:$AD$1048576,MATCH(FF$4,'Price Data'!$B$2:$AE$2,0),FALSE)</f>
        <v>0</v>
      </c>
      <c r="FC229" s="5">
        <f t="shared" si="339"/>
        <v>0</v>
      </c>
      <c r="FD229" s="79"/>
      <c r="FE229" s="212" t="str">
        <f>IF(FC229&gt;0,(FC229+SUM(FD$11:FD229))/FB$6-1,"N/A")</f>
        <v>N/A</v>
      </c>
      <c r="FF229" s="344">
        <f>IF(VLOOKUP(FF$4,Transactions!$C$26:$M$34,7,FALSE)&gt;FA229,0,IF(IFERROR(VLOOKUP(FF$4,Transactions!$C$45:$N266,8,FALSE),0)&gt;FA229,VLOOKUP(FF$4,Transactions!$C$26:$M$34,5,FALSE),VLOOKUP(FF$4,Transactions!$C$26:$M$34,5,FALSE)-IFERROR(VLOOKUP(FF$4,Transactions!$C$45:$N$47,5,FALSE),0)))</f>
        <v>0</v>
      </c>
      <c r="FH229" s="315">
        <f t="shared" si="311"/>
        <v>0</v>
      </c>
      <c r="FI229" s="88">
        <f>VLOOKUP(FH229,'Price Data'!$B$4:$AD$1048576,MATCH(FM$4,'Price Data'!$B$2:$AE$2,0),FALSE)</f>
        <v>0</v>
      </c>
      <c r="FJ229" s="5">
        <f t="shared" si="340"/>
        <v>0</v>
      </c>
      <c r="FK229" s="79"/>
      <c r="FL229" s="212" t="str">
        <f>IF(FJ229&gt;0,(FJ229+SUM(FK$11:FK229))/FI$6-1,"N/A")</f>
        <v>N/A</v>
      </c>
      <c r="FM229" s="344">
        <f>IF(VLOOKUP(FM$4,Transactions!$C$26:$M$34,7,FALSE)&gt;FH229,0,IF(IFERROR(VLOOKUP(FM$4,Transactions!$C$45:$N266,8,FALSE),0)&gt;FH229,VLOOKUP(FM$4,Transactions!$C$26:$M$34,5,FALSE),VLOOKUP(FM$4,Transactions!$C$26:$M$34,5,FALSE)-IFERROR(VLOOKUP(FM$4,Transactions!$C$45:$N$47,5,FALSE),0)))</f>
        <v>0</v>
      </c>
      <c r="FO229" s="315">
        <f t="shared" si="312"/>
        <v>0</v>
      </c>
      <c r="FP229" s="88">
        <f>VLOOKUP(FO229,'Price Data'!$B$4:$AD$1048576,MATCH(FT$4,'Price Data'!$B$2:$AE$2,0),FALSE)</f>
        <v>0</v>
      </c>
      <c r="FQ229" s="5">
        <f t="shared" si="341"/>
        <v>0</v>
      </c>
      <c r="FR229" s="79"/>
      <c r="FS229" s="212" t="str">
        <f>IF(FQ229&gt;0,(FQ229+SUM(FR$11:FR229))/FP$6-1,"N/A")</f>
        <v>N/A</v>
      </c>
      <c r="FT229" s="344">
        <f>IF(VLOOKUP(FT$4,Transactions!$C$26:$M$34,7,FALSE)&gt;FO229,0,IF(IFERROR(VLOOKUP(FT$4,Transactions!$C$45:$N266,8,FALSE),0)&gt;FO229,VLOOKUP(FT$4,Transactions!$C$26:$M$34,5,FALSE),VLOOKUP(FT$4,Transactions!$C$26:$M$34,5,FALSE)-IFERROR(VLOOKUP(FT$4,Transactions!$C$45:$N$47,5,FALSE),0)))</f>
        <v>0</v>
      </c>
      <c r="FV229" s="315">
        <f t="shared" si="313"/>
        <v>0</v>
      </c>
      <c r="FW229" s="88">
        <f>VLOOKUP(FV229,'Price Data'!$B$4:$AD$1048576,MATCH(GA$4,'Price Data'!$B$2:$AE$2,0),FALSE)</f>
        <v>0</v>
      </c>
      <c r="FX229" s="5">
        <f t="shared" si="342"/>
        <v>0</v>
      </c>
      <c r="FY229" s="79"/>
      <c r="FZ229" s="212" t="str">
        <f>IF(FX229&gt;0,(FX229+SUM(FY$11:FY229))/FW$6-1,"N/A")</f>
        <v>N/A</v>
      </c>
      <c r="GA229" s="344">
        <f>IF(VLOOKUP(GA$4,Transactions!$C$26:$M$34,7,FALSE)&gt;FV229,0,IF(IFERROR(VLOOKUP(GA$4,Transactions!$C$45:$N266,8,FALSE),0)&gt;FV229,VLOOKUP(GA$4,Transactions!$C$26:$M$34,5,FALSE),VLOOKUP(GA$4,Transactions!$C$26:$M$34,5,FALSE)-IFERROR(VLOOKUP(GA$4,Transactions!$C$45:$N$47,5,FALSE),0)))</f>
        <v>0</v>
      </c>
      <c r="GD229" s="315">
        <f t="shared" si="314"/>
        <v>0</v>
      </c>
      <c r="GE229" s="88">
        <f>VLOOKUP(GD229,'Price Data'!$B$4:$AD$1048576,MATCH(GI$4,'Price Data'!$B$2:$AE$2,0),FALSE)</f>
        <v>0</v>
      </c>
      <c r="GF229" s="5">
        <f t="shared" si="343"/>
        <v>0</v>
      </c>
      <c r="GH229" s="212" t="str">
        <f>IF(GF229&gt;0,(GF229+SUM(GG$11:GG229))/GE$6-1,"N/A")</f>
        <v>N/A</v>
      </c>
      <c r="GI229" s="374">
        <v>0.5</v>
      </c>
      <c r="GK229" s="315">
        <f t="shared" si="315"/>
        <v>0</v>
      </c>
      <c r="GL229" s="88">
        <f>VLOOKUP(GK229,'Price Data'!$B$4:$AD$1048576,MATCH(GP$4,'Price Data'!$B$2:$AE$2,0),FALSE)</f>
        <v>0</v>
      </c>
      <c r="GM229" s="5">
        <f t="shared" si="286"/>
        <v>0</v>
      </c>
      <c r="GN229" s="79"/>
      <c r="GO229" s="212" t="str">
        <f>IF(GM229&gt;0,(GM229+SUM(GN$11:GN229))/GL$6-1,"N/A")</f>
        <v>N/A</v>
      </c>
      <c r="GP229" s="374">
        <v>0.2</v>
      </c>
      <c r="GR229" s="315">
        <f t="shared" si="316"/>
        <v>0</v>
      </c>
      <c r="GS229" s="88">
        <f>VLOOKUP(GR229,'Price Data'!$B$4:$AD$1048576,MATCH(GW$4,'Price Data'!$B$2:$AE$2,0),FALSE)</f>
        <v>0</v>
      </c>
      <c r="GT229" s="5">
        <f t="shared" si="344"/>
        <v>0</v>
      </c>
      <c r="GV229" s="212" t="str">
        <f>IF(GT229&gt;0,(GT229+SUM(GU$11:GU229))/GS$6-1,"N/A")</f>
        <v>N/A</v>
      </c>
      <c r="GW229" s="374">
        <v>0.3</v>
      </c>
    </row>
    <row r="230" spans="1:205" x14ac:dyDescent="0.25">
      <c r="A230">
        <v>220</v>
      </c>
      <c r="B230" s="315">
        <f>'Price Data'!B224</f>
        <v>0</v>
      </c>
      <c r="C230" s="200">
        <f t="shared" si="317"/>
        <v>0</v>
      </c>
      <c r="D230" s="200">
        <f t="shared" si="287"/>
        <v>0</v>
      </c>
      <c r="E230" s="200">
        <f t="shared" si="318"/>
        <v>0</v>
      </c>
      <c r="F230" s="200">
        <f t="shared" si="288"/>
        <v>0</v>
      </c>
      <c r="I230" s="315">
        <f t="shared" si="289"/>
        <v>0</v>
      </c>
      <c r="J230" s="88">
        <f>VLOOKUP(I230,'Price Data'!$B$4:$AD$1048576,MATCH(N$4,'Price Data'!$B$2:$AE$2,0),FALSE)</f>
        <v>0</v>
      </c>
      <c r="K230" s="5">
        <f t="shared" si="285"/>
        <v>0</v>
      </c>
      <c r="M230" s="212" t="str">
        <f>IF(K230&gt;0,(K230+SUM(L$11:L230))/J$6-1,"N/A")</f>
        <v>N/A</v>
      </c>
      <c r="N230" s="344">
        <f>IF(VLOOKUP(N$4,Transactions!$C$5:$M$23,7,FALSE)&gt;I230,0,IF(IFERROR(VLOOKUP(N$4,Transactions!$C$39:$N$42,8,FALSE),0)&gt;I230,VLOOKUP(N$4,Transactions!$C$5:$M$23,5,FALSE),VLOOKUP(N$4,Transactions!$C$5:$M$23,5,FALSE)-IFERROR(VLOOKUP(N$4,Transactions!$C$39:$N$42,5,FALSE),0)))</f>
        <v>0</v>
      </c>
      <c r="P230" s="315">
        <f t="shared" si="290"/>
        <v>0</v>
      </c>
      <c r="Q230" s="88">
        <f>VLOOKUP(P230,'Price Data'!$B$4:$AD$1048576,MATCH(U$4,'Price Data'!$B$2:$AE$2,0),FALSE)</f>
        <v>0</v>
      </c>
      <c r="R230" s="5">
        <f t="shared" si="319"/>
        <v>0</v>
      </c>
      <c r="T230" s="212" t="str">
        <f>IF(R230&gt;0,(R230+SUM(S$11:S230))/Q$6-1,"N/A")</f>
        <v>N/A</v>
      </c>
      <c r="U230" s="344">
        <f>IF(VLOOKUP(U$4,Transactions!$C$5:$M$23,7,FALSE)&gt;P230,0,IF(IFERROR(VLOOKUP(U$4,Transactions!$C$39:$N$42,8,FALSE),0)&gt;P230,VLOOKUP(U$4,Transactions!$C$5:$M$23,5,FALSE),VLOOKUP(U$4,Transactions!$C$5:$M$23,5,FALSE)-IFERROR(VLOOKUP(U$4,Transactions!$C$39:$N$42,5,FALSE),0)))</f>
        <v>0</v>
      </c>
      <c r="W230" s="315">
        <f t="shared" si="291"/>
        <v>0</v>
      </c>
      <c r="X230" s="88">
        <f>VLOOKUP(W230,'Price Data'!$B$4:$AD$1048576,MATCH(AB$4,'Price Data'!$B$2:$AE$2,0),FALSE)</f>
        <v>0</v>
      </c>
      <c r="Y230" s="5">
        <f t="shared" si="320"/>
        <v>0</v>
      </c>
      <c r="Z230" s="79"/>
      <c r="AA230" s="212" t="str">
        <f>IF(Y230&gt;0,(Y230+SUM(Z$11:Z230))/X$6-1,"N/A")</f>
        <v>N/A</v>
      </c>
      <c r="AB230" s="344">
        <f>IF(VLOOKUP(AB$4,Transactions!$C$5:$M$23,7,FALSE)&gt;W230,0,IF(IFERROR(VLOOKUP(AB$4,Transactions!$C$39:$N$42,8,FALSE),0)&gt;W230,VLOOKUP(AB$4,Transactions!$C$5:$M$23,5,FALSE),VLOOKUP(AB$4,Transactions!$C$5:$M$23,5,FALSE)-IFERROR(VLOOKUP(AB$4,Transactions!$C$39:$N$42,5,FALSE),0)))</f>
        <v>0</v>
      </c>
      <c r="AD230" s="315">
        <f t="shared" si="292"/>
        <v>0</v>
      </c>
      <c r="AE230" s="88">
        <f>VLOOKUP(AD230,'Price Data'!$B$4:$AD$1048576,MATCH(AI$4,'Price Data'!$B$2:$AE$2,0),FALSE)</f>
        <v>0</v>
      </c>
      <c r="AF230" s="5">
        <f t="shared" si="321"/>
        <v>0</v>
      </c>
      <c r="AG230" s="79"/>
      <c r="AH230" s="212" t="str">
        <f>IF(AF230&gt;0,(AF230+SUM(AG$11:AG230))/AE$6-1,"N/A")</f>
        <v>N/A</v>
      </c>
      <c r="AI230" s="344">
        <f>IF(VLOOKUP(AI$4,Transactions!$C$5:$M$23,7,FALSE)&gt;AD230,0,IF(IFERROR(VLOOKUP(AI$4,Transactions!$C$39:$N$42,8,FALSE),0)&gt;AD230,VLOOKUP(AI$4,Transactions!$C$5:$M$23,5,FALSE),VLOOKUP(AI$4,Transactions!$C$5:$M$23,5,FALSE)-IFERROR(VLOOKUP(AI$4,Transactions!$C$39:$N$42,5,FALSE),0)))</f>
        <v>0</v>
      </c>
      <c r="AK230" s="315">
        <f t="shared" si="293"/>
        <v>0</v>
      </c>
      <c r="AL230" s="88">
        <f>VLOOKUP(AK230,'Price Data'!$B$4:$AD$1048576,MATCH(AP$4,'Price Data'!$B$2:$AE$2,0),FALSE)</f>
        <v>0</v>
      </c>
      <c r="AM230" s="5">
        <f t="shared" si="322"/>
        <v>0</v>
      </c>
      <c r="AN230" s="79"/>
      <c r="AO230" s="212" t="str">
        <f>IF(AM230&gt;0,(AM230+SUM(AN$11:AN230))/AL$6-1,"N/A")</f>
        <v>N/A</v>
      </c>
      <c r="AP230" s="344">
        <f>IF(VLOOKUP(AP$4,Transactions!$C$5:$M$23,7,FALSE)&gt;AK230,0,IF(IFERROR(VLOOKUP(AP$4,Transactions!$C$39:$N$42,8,FALSE),0)&gt;AK230,VLOOKUP(AP$4,Transactions!$C$5:$M$23,5,FALSE),VLOOKUP(AP$4,Transactions!$C$5:$M$23,5,FALSE)-IFERROR(VLOOKUP(AP$4,Transactions!$C$39:$N$42,5,FALSE),0)))</f>
        <v>0</v>
      </c>
      <c r="AR230" s="315">
        <f t="shared" si="294"/>
        <v>0</v>
      </c>
      <c r="AS230" s="88">
        <f>VLOOKUP(AR230,'Price Data'!$B$4:$AD$1048576,MATCH(AW$4,'Price Data'!$B$2:$AE$2,0),FALSE)</f>
        <v>0</v>
      </c>
      <c r="AT230" s="5">
        <f t="shared" si="323"/>
        <v>0</v>
      </c>
      <c r="AU230" s="79"/>
      <c r="AV230" s="212" t="str">
        <f>IF(AT230&gt;0,(AT230+SUM(AU$11:AU230))/AS$6-1,"N/A")</f>
        <v>N/A</v>
      </c>
      <c r="AW230" s="344">
        <f>IF(VLOOKUP(AW$4,Transactions!$C$5:$M$23,7,FALSE)&gt;AR230,0,IF(IFERROR(VLOOKUP(AW$4,Transactions!$C$39:$N$42,8,FALSE),0)&gt;AR230,VLOOKUP(AW$4,Transactions!$C$5:$M$23,5,FALSE),VLOOKUP(AW$4,Transactions!$C$5:$M$23,5,FALSE)-IFERROR(VLOOKUP(AW$4,Transactions!$C$39:$N$42,5,FALSE),0)))</f>
        <v>0</v>
      </c>
      <c r="AY230" s="315">
        <f t="shared" si="295"/>
        <v>0</v>
      </c>
      <c r="AZ230" s="88">
        <f>VLOOKUP(AY230,'Price Data'!$B$4:$AD$1048576,MATCH(BD$4,'Price Data'!$B$2:$AE$2,0),FALSE)</f>
        <v>0</v>
      </c>
      <c r="BA230" s="5">
        <f t="shared" si="324"/>
        <v>0</v>
      </c>
      <c r="BB230" s="79"/>
      <c r="BC230" s="212" t="str">
        <f>IF(BA230&gt;0,(BA230+SUM(BB$11:BB230))/AZ$6-1,"N/A")</f>
        <v>N/A</v>
      </c>
      <c r="BD230" s="344">
        <f>IF(VLOOKUP(BD$4,Transactions!$C$5:$M$23,7,FALSE)&gt;AY230,0,IF(IFERROR(VLOOKUP(BD$4,Transactions!$C$39:$N$42,8,FALSE),0)&gt;AY230,VLOOKUP(BD$4,Transactions!$C$5:$M$23,5,FALSE),VLOOKUP(BD$4,Transactions!$C$5:$M$23,5,FALSE)-IFERROR(VLOOKUP(BD$4,Transactions!$C$39:$N$42,5,FALSE),0)))</f>
        <v>0</v>
      </c>
      <c r="BF230" s="315">
        <f t="shared" si="296"/>
        <v>0</v>
      </c>
      <c r="BG230" s="88">
        <f>VLOOKUP(BF230,'Price Data'!$B$4:$AD$1048576,MATCH(BK$4,'Price Data'!$B$2:$AE$2,0),FALSE)</f>
        <v>0</v>
      </c>
      <c r="BH230" s="5">
        <f t="shared" si="325"/>
        <v>0</v>
      </c>
      <c r="BI230" s="79"/>
      <c r="BJ230" s="212" t="str">
        <f>IF(BH230&gt;0,(BH230+SUM(BI$11:BI230))/BG$6-1,"N/A")</f>
        <v>N/A</v>
      </c>
      <c r="BK230" s="344">
        <f>IF(VLOOKUP(BK$4,Transactions!$C$5:$M$23,7,FALSE)&gt;BF230,0,IF(IFERROR(VLOOKUP(BK$4,Transactions!$C$39:$N$42,8,FALSE),0)&gt;BF230,VLOOKUP(BK$4,Transactions!$C$5:$M$23,5,FALSE),VLOOKUP(BK$4,Transactions!$C$5:$M$23,5,FALSE)-IFERROR(VLOOKUP(BK$4,Transactions!$C$39:$N$42,5,FALSE),0)))</f>
        <v>0</v>
      </c>
      <c r="BM230" s="315">
        <f t="shared" si="297"/>
        <v>0</v>
      </c>
      <c r="BN230" s="88">
        <f>VLOOKUP(BM230,'Price Data'!$B$4:$AD$1048576,MATCH(BR$4,'Price Data'!$B$2:$AE$2,0),FALSE)</f>
        <v>0</v>
      </c>
      <c r="BO230" s="5">
        <f t="shared" si="326"/>
        <v>0</v>
      </c>
      <c r="BP230" s="79"/>
      <c r="BQ230" s="212" t="str">
        <f>IF(BO230&gt;0,(BO230+SUM(BP$11:BP230))/BN$6-1,"N/A")</f>
        <v>N/A</v>
      </c>
      <c r="BR230" s="344">
        <f>IF(VLOOKUP(BR$4,Transactions!$C$5:$M$23,7,FALSE)&gt;BM230,0,IF(IFERROR(VLOOKUP(BR$4,Transactions!$C$39:$N$42,8,FALSE),0)&gt;BM230,VLOOKUP(BR$4,Transactions!$C$5:$M$23,5,FALSE),VLOOKUP(BR$4,Transactions!$C$5:$M$23,5,FALSE)-IFERROR(VLOOKUP(BR$4,Transactions!$C$39:$N$42,5,FALSE),0)))</f>
        <v>0</v>
      </c>
      <c r="BT230" s="315">
        <f t="shared" si="298"/>
        <v>0</v>
      </c>
      <c r="BU230" s="88">
        <f>VLOOKUP(BT230,'Price Data'!$B$4:$AD$1048576,MATCH(BY$4,'Price Data'!$B$2:$AE$2,0),FALSE)</f>
        <v>0</v>
      </c>
      <c r="BV230" s="5">
        <f t="shared" si="327"/>
        <v>0</v>
      </c>
      <c r="BW230" s="79"/>
      <c r="BX230" s="212" t="str">
        <f>IF(BV230&gt;0,(BV230+SUM(BW$11:BW230))/BU$6-1,"N/A")</f>
        <v>N/A</v>
      </c>
      <c r="BY230" s="344">
        <f>IF(VLOOKUP(BY$4,Transactions!$C$5:$M$23,7,FALSE)&gt;BT230,0,IF(IFERROR(VLOOKUP(BY$4,Transactions!$C$39:$N$42,8,FALSE),0)&gt;BT230,VLOOKUP(BY$4,Transactions!$C$5:$M$23,5,FALSE),VLOOKUP(BY$4,Transactions!$C$5:$M$23,5,FALSE)-IFERROR(VLOOKUP(BY$4,Transactions!$C$39:$N$42,5,FALSE),0)))</f>
        <v>0</v>
      </c>
      <c r="CA230" s="315">
        <f t="shared" si="299"/>
        <v>0</v>
      </c>
      <c r="CB230" s="88">
        <f>VLOOKUP(CA230,'Price Data'!$B$4:$AD$1048576,MATCH(CF$4,'Price Data'!$B$2:$AE$2,0),FALSE)</f>
        <v>0</v>
      </c>
      <c r="CC230" s="5">
        <f t="shared" si="328"/>
        <v>0</v>
      </c>
      <c r="CD230" s="79"/>
      <c r="CE230" s="212" t="str">
        <f>IF(CC230&gt;0,(CC230+SUM(CD$11:CD230))/CB$6-1,"N/A")</f>
        <v>N/A</v>
      </c>
      <c r="CF230" s="344">
        <f>IF(VLOOKUP(CF$4,Transactions!$C$5:$M$23,7,FALSE)&gt;CA230,0,IF(IFERROR(VLOOKUP(CF$4,Transactions!$C$39:$N$42,8,FALSE),0)&gt;CA230,VLOOKUP(CF$4,Transactions!$C$5:$M$23,5,FALSE),VLOOKUP(CF$4,Transactions!$C$5:$M$23,5,FALSE)-IFERROR(VLOOKUP(CF$4,Transactions!$C$39:$N$42,5,FALSE),0)))</f>
        <v>0</v>
      </c>
      <c r="CH230" s="315">
        <f t="shared" si="300"/>
        <v>0</v>
      </c>
      <c r="CI230" s="88">
        <f>VLOOKUP(CH230,'Price Data'!$B$4:$AD$1048576,MATCH(CM$4,'Price Data'!$B$2:$AE$2,0),FALSE)</f>
        <v>0</v>
      </c>
      <c r="CJ230" s="5">
        <f t="shared" si="329"/>
        <v>0</v>
      </c>
      <c r="CK230" s="79"/>
      <c r="CL230" s="212" t="str">
        <f>IF(CJ230&gt;0,(CJ230+SUM(CK$11:CK230))/CI$6-1,"N/A")</f>
        <v>N/A</v>
      </c>
      <c r="CM230" s="344">
        <f>IF(VLOOKUP(CM$4,Transactions!$C$5:$M$23,7,FALSE)&gt;CH230,0,IF(IFERROR(VLOOKUP(CM$4,Transactions!$C$39:$N$42,8,FALSE),0)&gt;CH230,VLOOKUP(CM$4,Transactions!$C$5:$M$23,5,FALSE),VLOOKUP(CM$4,Transactions!$C$5:$M$23,5,FALSE)-IFERROR(VLOOKUP(CM$4,Transactions!$C$39:$N$42,5,FALSE),0)))</f>
        <v>0</v>
      </c>
      <c r="CO230" s="315">
        <f t="shared" si="301"/>
        <v>0</v>
      </c>
      <c r="CP230" s="88">
        <f>VLOOKUP(CO230,'Price Data'!$B$4:$AD$1048576,MATCH(CT$4,'Price Data'!$B$2:$AE$2,0),FALSE)</f>
        <v>0</v>
      </c>
      <c r="CQ230" s="5">
        <f t="shared" si="330"/>
        <v>0</v>
      </c>
      <c r="CR230" s="79"/>
      <c r="CS230" s="212" t="str">
        <f>IF(CQ230&gt;0,(CQ230+SUM(CR$11:CR230))/CP$6-1,"N/A")</f>
        <v>N/A</v>
      </c>
      <c r="CT230" s="344">
        <f>IF(VLOOKUP(CT$4,Transactions!$C$5:$M$23,7,FALSE)&gt;CO230,0,IF(IFERROR(VLOOKUP(CT$4,Transactions!$C$39:$N$42,8,FALSE),0)&gt;CO230,VLOOKUP(CT$4,Transactions!$C$5:$M$23,5,FALSE),VLOOKUP(CT$4,Transactions!$C$5:$M$23,5,FALSE)-IFERROR(VLOOKUP(CT$4,Transactions!$C$39:$N$42,5,FALSE),0)))</f>
        <v>0</v>
      </c>
      <c r="CV230" s="315">
        <f t="shared" si="302"/>
        <v>0</v>
      </c>
      <c r="CW230" s="88">
        <f>VLOOKUP(CV230,'Price Data'!$B$4:$AD$1048576,MATCH(DA$4,'Price Data'!$B$2:$AE$2,0),FALSE)</f>
        <v>0</v>
      </c>
      <c r="CX230" s="5">
        <f t="shared" si="331"/>
        <v>0</v>
      </c>
      <c r="CY230" s="79"/>
      <c r="CZ230" s="212" t="str">
        <f>IF(CX230&gt;0,(CX230+SUM(CY$11:CY230))/CW$6-1,"N/A")</f>
        <v>N/A</v>
      </c>
      <c r="DA230" s="344">
        <f>IF(VLOOKUP(DA$4,Transactions!$C$5:$M$23,7,FALSE)&gt;CV230,0,IF(IFERROR(VLOOKUP(DA$4,Transactions!$C$39:$N$42,8,FALSE),0)&gt;CV230,VLOOKUP(DA$4,Transactions!$C$5:$M$23,5,FALSE),VLOOKUP(DA$4,Transactions!$C$5:$M$23,5,FALSE)-IFERROR(VLOOKUP(DA$4,Transactions!$C$39:$N$42,5,FALSE),0)))</f>
        <v>0</v>
      </c>
      <c r="DC230" s="315">
        <f t="shared" si="303"/>
        <v>0</v>
      </c>
      <c r="DD230" s="88">
        <f>VLOOKUP(DC230,'Price Data'!$B$4:$AD$1048576,MATCH(DH$4,'Price Data'!$B$2:$AE$2,0),FALSE)</f>
        <v>0</v>
      </c>
      <c r="DE230" s="5">
        <f t="shared" si="332"/>
        <v>0</v>
      </c>
      <c r="DF230" s="79"/>
      <c r="DG230" s="212" t="str">
        <f>IF(DE230&gt;0,(DE230+SUM(DF$11:DF230))/DD$6-1,"N/A")</f>
        <v>N/A</v>
      </c>
      <c r="DH230" s="344">
        <f>IF(VLOOKUP(DH$4,Transactions!$C$5:$M$23,7,FALSE)&gt;DC230,0,IF(IFERROR(VLOOKUP(DH$4,Transactions!$C$39:$N$42,8,FALSE),0)&gt;DC230,VLOOKUP(DH$4,Transactions!$C$5:$M$23,5,FALSE),VLOOKUP(DH$4,Transactions!$C$5:$M$23,5,FALSE)-IFERROR(VLOOKUP(DH$4,Transactions!$C$39:$N$42,5,FALSE),0)))</f>
        <v>0</v>
      </c>
      <c r="DJ230" s="315">
        <f t="shared" si="304"/>
        <v>0</v>
      </c>
      <c r="DK230" s="88">
        <f>VLOOKUP(DJ230,'Price Data'!$B$4:$AD$1048576,MATCH(DO$4,'Price Data'!$B$2:$AE$2,0),FALSE)</f>
        <v>0</v>
      </c>
      <c r="DL230" s="5">
        <f t="shared" si="333"/>
        <v>0</v>
      </c>
      <c r="DN230" s="212" t="str">
        <f>IF(DL230&gt;0,(DL230+SUM(DM$11:DM230))/DK$6-1,"N/A")</f>
        <v>N/A</v>
      </c>
      <c r="DO230" s="344">
        <f>IF(VLOOKUP(DO$4,Transactions!$C$5:$M$23,7,FALSE)&gt;DJ230,0,IF(IFERROR(VLOOKUP(DO$4,Transactions!$C$39:$N$42,8,FALSE),0)&gt;DJ230,VLOOKUP(DO$4,Transactions!$C$5:$M$23,5,FALSE),VLOOKUP(DO$4,Transactions!$C$5:$M$23,5,FALSE)-IFERROR(VLOOKUP(DO$4,Transactions!$C$39:$N$42,5,FALSE),0)))</f>
        <v>0</v>
      </c>
      <c r="DQ230" s="315">
        <f t="shared" si="305"/>
        <v>0</v>
      </c>
      <c r="DR230" s="88">
        <f>VLOOKUP(DQ230,'Price Data'!$B$4:$AD$1048576,MATCH(DV$4,'Price Data'!$B$2:$AE$2,0),FALSE)</f>
        <v>0</v>
      </c>
      <c r="DS230" s="5">
        <f t="shared" si="334"/>
        <v>0</v>
      </c>
      <c r="DT230" s="79"/>
      <c r="DU230" s="212" t="str">
        <f>IF(DS230&gt;0,(DS230+SUM(DT$11:DT230))/DR$6-1,"N/A")</f>
        <v>N/A</v>
      </c>
      <c r="DV230" s="344">
        <f>IF(VLOOKUP(DV$4,Transactions!$C$5:$M$23,7,FALSE)&gt;DQ230,0,IF(IFERROR(VLOOKUP(DV$4,Transactions!$C$39:$N$42,8,FALSE),0)&gt;DQ230,VLOOKUP(DV$4,Transactions!$C$5:$M$23,5,FALSE),VLOOKUP(DV$4,Transactions!$C$5:$M$23,5,FALSE)-IFERROR(VLOOKUP(DV$4,Transactions!$C$39:$N$42,5,FALSE),0)))</f>
        <v>0</v>
      </c>
      <c r="DX230" s="315">
        <f t="shared" si="306"/>
        <v>0</v>
      </c>
      <c r="DY230" s="88">
        <f>VLOOKUP(DX230,'Price Data'!$B$4:$AD$1048576,MATCH(EC$4,'Price Data'!$B$2:$AE$2,0),FALSE)</f>
        <v>0</v>
      </c>
      <c r="DZ230" s="5">
        <f t="shared" si="335"/>
        <v>0</v>
      </c>
      <c r="EA230" s="79"/>
      <c r="EB230" s="212" t="str">
        <f>IF(DZ230&gt;0,(DZ230+SUM(EA$11:EA230))/DY$6-1,"N/A")</f>
        <v>N/A</v>
      </c>
      <c r="EC230" s="344">
        <f>IF(VLOOKUP(EC$4,Transactions!$C$5:$M$23,7,FALSE)&gt;DX230,0,IF(IFERROR(VLOOKUP(EC$4,Transactions!$C$39:$N$42,8,FALSE),0)&gt;DX230,VLOOKUP(EC$4,Transactions!$C$5:$M$23,5,FALSE),VLOOKUP(EC$4,Transactions!$C$5:$M$23,5,FALSE)-IFERROR(VLOOKUP(EC$4,Transactions!$C$39:$N$42,5,FALSE),0)))</f>
        <v>0</v>
      </c>
      <c r="EF230" s="315">
        <f t="shared" si="307"/>
        <v>0</v>
      </c>
      <c r="EG230" s="88">
        <f>VLOOKUP(EF230,'Price Data'!$B$4:$AD$1048576,MATCH(EK$4,'Price Data'!$B$2:$AE$2,0),FALSE)</f>
        <v>0</v>
      </c>
      <c r="EH230" s="5">
        <f t="shared" si="336"/>
        <v>0</v>
      </c>
      <c r="EI230" s="79"/>
      <c r="EJ230" s="212" t="str">
        <f>IF(EH230&gt;0,(EH230+SUM(EI$11:EI230))/EG$6-1,"N/A")</f>
        <v>N/A</v>
      </c>
      <c r="EK230" s="344">
        <f>IF(VLOOKUP(EK$4,Transactions!$C$26:$M$34,7,FALSE)&gt;EF230,0,IF(IFERROR(VLOOKUP(EK$4,Transactions!$C$45:$N267,8,FALSE),0)&gt;EF230,VLOOKUP(EK$4,Transactions!$C$26:$M$34,5,FALSE),VLOOKUP(EK$4,Transactions!$C$26:$M$34,5,FALSE)-IFERROR(VLOOKUP(EK$4,Transactions!$C$45:$N$47,5,FALSE),0)))</f>
        <v>0</v>
      </c>
      <c r="EM230" s="315">
        <f t="shared" si="308"/>
        <v>0</v>
      </c>
      <c r="EN230" s="88">
        <f>VLOOKUP(EM230,'Price Data'!$B$4:$AD$1048576,MATCH(ER$4,'Price Data'!$B$2:$AE$2,0),FALSE)</f>
        <v>0</v>
      </c>
      <c r="EO230" s="5">
        <f t="shared" si="337"/>
        <v>0</v>
      </c>
      <c r="EP230" s="79"/>
      <c r="EQ230" s="212" t="str">
        <f>IF(EO230&gt;0,(EO230+SUM(EP$11:EP230))/EN$6-1,"N/A")</f>
        <v>N/A</v>
      </c>
      <c r="ER230" s="344">
        <f>IF(VLOOKUP(ER$4,Transactions!$C$26:$M$34,7,FALSE)&gt;EM230,0,IF(IFERROR(VLOOKUP(ER$4,Transactions!$C$45:$N267,8,FALSE),0)&gt;EM230,VLOOKUP(ER$4,Transactions!$C$26:$M$34,5,FALSE),VLOOKUP(ER$4,Transactions!$C$26:$M$34,5,FALSE)-IFERROR(VLOOKUP(ER$4,Transactions!$C$45:$N$47,5,FALSE),0)))</f>
        <v>0</v>
      </c>
      <c r="ET230" s="315">
        <f t="shared" si="309"/>
        <v>0</v>
      </c>
      <c r="EU230" s="88">
        <f>VLOOKUP(ET230,'Price Data'!$B$4:$AD$1048576,MATCH(EY$4,'Price Data'!$B$2:$AE$2,0),FALSE)</f>
        <v>0</v>
      </c>
      <c r="EV230" s="5">
        <f t="shared" si="338"/>
        <v>0</v>
      </c>
      <c r="EW230" s="79"/>
      <c r="EX230" s="212" t="str">
        <f>IF(EV230&gt;0,(EV230+SUM(EW$11:EW230))/EU$6-1,"N/A")</f>
        <v>N/A</v>
      </c>
      <c r="EY230" s="344">
        <f>IF(VLOOKUP(EY$4,Transactions!$C$26:$M$34,7,FALSE)&gt;ET230,0,IF(IFERROR(VLOOKUP(EY$4,Transactions!$C$45:$N267,8,FALSE),0)&gt;ET230,VLOOKUP(EY$4,Transactions!$C$26:$M$34,5,FALSE),VLOOKUP(EY$4,Transactions!$C$26:$M$34,5,FALSE)-IFERROR(VLOOKUP(EY$4,Transactions!$C$45:$N$47,5,FALSE),0)))</f>
        <v>0</v>
      </c>
      <c r="FA230" s="315">
        <f t="shared" si="310"/>
        <v>0</v>
      </c>
      <c r="FB230" s="88">
        <f>VLOOKUP(FA230,'Price Data'!$B$4:$AD$1048576,MATCH(FF$4,'Price Data'!$B$2:$AE$2,0),FALSE)</f>
        <v>0</v>
      </c>
      <c r="FC230" s="5">
        <f t="shared" si="339"/>
        <v>0</v>
      </c>
      <c r="FD230" s="79"/>
      <c r="FE230" s="212" t="str">
        <f>IF(FC230&gt;0,(FC230+SUM(FD$11:FD230))/FB$6-1,"N/A")</f>
        <v>N/A</v>
      </c>
      <c r="FF230" s="344">
        <f>IF(VLOOKUP(FF$4,Transactions!$C$26:$M$34,7,FALSE)&gt;FA230,0,IF(IFERROR(VLOOKUP(FF$4,Transactions!$C$45:$N267,8,FALSE),0)&gt;FA230,VLOOKUP(FF$4,Transactions!$C$26:$M$34,5,FALSE),VLOOKUP(FF$4,Transactions!$C$26:$M$34,5,FALSE)-IFERROR(VLOOKUP(FF$4,Transactions!$C$45:$N$47,5,FALSE),0)))</f>
        <v>0</v>
      </c>
      <c r="FH230" s="315">
        <f t="shared" si="311"/>
        <v>0</v>
      </c>
      <c r="FI230" s="88">
        <f>VLOOKUP(FH230,'Price Data'!$B$4:$AD$1048576,MATCH(FM$4,'Price Data'!$B$2:$AE$2,0),FALSE)</f>
        <v>0</v>
      </c>
      <c r="FJ230" s="5">
        <f t="shared" si="340"/>
        <v>0</v>
      </c>
      <c r="FK230" s="79"/>
      <c r="FL230" s="212" t="str">
        <f>IF(FJ230&gt;0,(FJ230+SUM(FK$11:FK230))/FI$6-1,"N/A")</f>
        <v>N/A</v>
      </c>
      <c r="FM230" s="344">
        <f>IF(VLOOKUP(FM$4,Transactions!$C$26:$M$34,7,FALSE)&gt;FH230,0,IF(IFERROR(VLOOKUP(FM$4,Transactions!$C$45:$N267,8,FALSE),0)&gt;FH230,VLOOKUP(FM$4,Transactions!$C$26:$M$34,5,FALSE),VLOOKUP(FM$4,Transactions!$C$26:$M$34,5,FALSE)-IFERROR(VLOOKUP(FM$4,Transactions!$C$45:$N$47,5,FALSE),0)))</f>
        <v>0</v>
      </c>
      <c r="FO230" s="315">
        <f t="shared" si="312"/>
        <v>0</v>
      </c>
      <c r="FP230" s="88">
        <f>VLOOKUP(FO230,'Price Data'!$B$4:$AD$1048576,MATCH(FT$4,'Price Data'!$B$2:$AE$2,0),FALSE)</f>
        <v>0</v>
      </c>
      <c r="FQ230" s="5">
        <f t="shared" si="341"/>
        <v>0</v>
      </c>
      <c r="FR230" s="79"/>
      <c r="FS230" s="212" t="str">
        <f>IF(FQ230&gt;0,(FQ230+SUM(FR$11:FR230))/FP$6-1,"N/A")</f>
        <v>N/A</v>
      </c>
      <c r="FT230" s="344">
        <f>IF(VLOOKUP(FT$4,Transactions!$C$26:$M$34,7,FALSE)&gt;FO230,0,IF(IFERROR(VLOOKUP(FT$4,Transactions!$C$45:$N267,8,FALSE),0)&gt;FO230,VLOOKUP(FT$4,Transactions!$C$26:$M$34,5,FALSE),VLOOKUP(FT$4,Transactions!$C$26:$M$34,5,FALSE)-IFERROR(VLOOKUP(FT$4,Transactions!$C$45:$N$47,5,FALSE),0)))</f>
        <v>0</v>
      </c>
      <c r="FV230" s="315">
        <f t="shared" si="313"/>
        <v>0</v>
      </c>
      <c r="FW230" s="88">
        <f>VLOOKUP(FV230,'Price Data'!$B$4:$AD$1048576,MATCH(GA$4,'Price Data'!$B$2:$AE$2,0),FALSE)</f>
        <v>0</v>
      </c>
      <c r="FX230" s="5">
        <f t="shared" si="342"/>
        <v>0</v>
      </c>
      <c r="FY230" s="79"/>
      <c r="FZ230" s="212" t="str">
        <f>IF(FX230&gt;0,(FX230+SUM(FY$11:FY230))/FW$6-1,"N/A")</f>
        <v>N/A</v>
      </c>
      <c r="GA230" s="344">
        <f>IF(VLOOKUP(GA$4,Transactions!$C$26:$M$34,7,FALSE)&gt;FV230,0,IF(IFERROR(VLOOKUP(GA$4,Transactions!$C$45:$N267,8,FALSE),0)&gt;FV230,VLOOKUP(GA$4,Transactions!$C$26:$M$34,5,FALSE),VLOOKUP(GA$4,Transactions!$C$26:$M$34,5,FALSE)-IFERROR(VLOOKUP(GA$4,Transactions!$C$45:$N$47,5,FALSE),0)))</f>
        <v>0</v>
      </c>
      <c r="GD230" s="315">
        <f t="shared" si="314"/>
        <v>0</v>
      </c>
      <c r="GE230" s="88">
        <f>VLOOKUP(GD230,'Price Data'!$B$4:$AD$1048576,MATCH(GI$4,'Price Data'!$B$2:$AE$2,0),FALSE)</f>
        <v>0</v>
      </c>
      <c r="GF230" s="5">
        <f t="shared" si="343"/>
        <v>0</v>
      </c>
      <c r="GH230" s="212" t="str">
        <f>IF(GF230&gt;0,(GF230+SUM(GG$11:GG230))/GE$6-1,"N/A")</f>
        <v>N/A</v>
      </c>
      <c r="GI230" s="374">
        <v>0.5</v>
      </c>
      <c r="GK230" s="315">
        <f t="shared" si="315"/>
        <v>0</v>
      </c>
      <c r="GL230" s="88">
        <f>VLOOKUP(GK230,'Price Data'!$B$4:$AD$1048576,MATCH(GP$4,'Price Data'!$B$2:$AE$2,0),FALSE)</f>
        <v>0</v>
      </c>
      <c r="GM230" s="5">
        <f t="shared" si="286"/>
        <v>0</v>
      </c>
      <c r="GN230" s="79"/>
      <c r="GO230" s="212" t="str">
        <f>IF(GM230&gt;0,(GM230+SUM(GN$11:GN230))/GL$6-1,"N/A")</f>
        <v>N/A</v>
      </c>
      <c r="GP230" s="374">
        <v>0.2</v>
      </c>
      <c r="GR230" s="315">
        <f t="shared" si="316"/>
        <v>0</v>
      </c>
      <c r="GS230" s="88">
        <f>VLOOKUP(GR230,'Price Data'!$B$4:$AD$1048576,MATCH(GW$4,'Price Data'!$B$2:$AE$2,0),FALSE)</f>
        <v>0</v>
      </c>
      <c r="GT230" s="5">
        <f t="shared" si="344"/>
        <v>0</v>
      </c>
      <c r="GV230" s="212" t="str">
        <f>IF(GT230&gt;0,(GT230+SUM(GU$11:GU230))/GS$6-1,"N/A")</f>
        <v>N/A</v>
      </c>
      <c r="GW230" s="374">
        <v>0.3</v>
      </c>
    </row>
    <row r="231" spans="1:205" x14ac:dyDescent="0.25">
      <c r="A231">
        <v>221</v>
      </c>
      <c r="B231" s="315">
        <f>'Price Data'!B225</f>
        <v>0</v>
      </c>
      <c r="C231" s="200">
        <f t="shared" si="317"/>
        <v>0</v>
      </c>
      <c r="D231" s="200">
        <f t="shared" si="287"/>
        <v>0</v>
      </c>
      <c r="E231" s="200">
        <f t="shared" si="318"/>
        <v>0</v>
      </c>
      <c r="F231" s="200">
        <f t="shared" si="288"/>
        <v>0</v>
      </c>
      <c r="I231" s="315">
        <f t="shared" si="289"/>
        <v>0</v>
      </c>
      <c r="J231" s="88">
        <f>VLOOKUP(I231,'Price Data'!$B$4:$AD$1048576,MATCH(N$4,'Price Data'!$B$2:$AE$2,0),FALSE)</f>
        <v>0</v>
      </c>
      <c r="K231" s="5">
        <f t="shared" si="285"/>
        <v>0</v>
      </c>
      <c r="M231" s="212" t="str">
        <f>IF(K231&gt;0,(K231+SUM(L$11:L231))/J$6-1,"N/A")</f>
        <v>N/A</v>
      </c>
      <c r="N231" s="344">
        <f>IF(VLOOKUP(N$4,Transactions!$C$5:$M$23,7,FALSE)&gt;I231,0,IF(IFERROR(VLOOKUP(N$4,Transactions!$C$39:$N$42,8,FALSE),0)&gt;I231,VLOOKUP(N$4,Transactions!$C$5:$M$23,5,FALSE),VLOOKUP(N$4,Transactions!$C$5:$M$23,5,FALSE)-IFERROR(VLOOKUP(N$4,Transactions!$C$39:$N$42,5,FALSE),0)))</f>
        <v>0</v>
      </c>
      <c r="P231" s="315">
        <f t="shared" si="290"/>
        <v>0</v>
      </c>
      <c r="Q231" s="88">
        <f>VLOOKUP(P231,'Price Data'!$B$4:$AD$1048576,MATCH(U$4,'Price Data'!$B$2:$AE$2,0),FALSE)</f>
        <v>0</v>
      </c>
      <c r="R231" s="5">
        <f t="shared" si="319"/>
        <v>0</v>
      </c>
      <c r="T231" s="212" t="str">
        <f>IF(R231&gt;0,(R231+SUM(S$11:S231))/Q$6-1,"N/A")</f>
        <v>N/A</v>
      </c>
      <c r="U231" s="344">
        <f>IF(VLOOKUP(U$4,Transactions!$C$5:$M$23,7,FALSE)&gt;P231,0,IF(IFERROR(VLOOKUP(U$4,Transactions!$C$39:$N$42,8,FALSE),0)&gt;P231,VLOOKUP(U$4,Transactions!$C$5:$M$23,5,FALSE),VLOOKUP(U$4,Transactions!$C$5:$M$23,5,FALSE)-IFERROR(VLOOKUP(U$4,Transactions!$C$39:$N$42,5,FALSE),0)))</f>
        <v>0</v>
      </c>
      <c r="W231" s="315">
        <f t="shared" si="291"/>
        <v>0</v>
      </c>
      <c r="X231" s="88">
        <f>VLOOKUP(W231,'Price Data'!$B$4:$AD$1048576,MATCH(AB$4,'Price Data'!$B$2:$AE$2,0),FALSE)</f>
        <v>0</v>
      </c>
      <c r="Y231" s="5">
        <f t="shared" si="320"/>
        <v>0</v>
      </c>
      <c r="Z231" s="79"/>
      <c r="AA231" s="212" t="str">
        <f>IF(Y231&gt;0,(Y231+SUM(Z$11:Z231))/X$6-1,"N/A")</f>
        <v>N/A</v>
      </c>
      <c r="AB231" s="344">
        <f>IF(VLOOKUP(AB$4,Transactions!$C$5:$M$23,7,FALSE)&gt;W231,0,IF(IFERROR(VLOOKUP(AB$4,Transactions!$C$39:$N$42,8,FALSE),0)&gt;W231,VLOOKUP(AB$4,Transactions!$C$5:$M$23,5,FALSE),VLOOKUP(AB$4,Transactions!$C$5:$M$23,5,FALSE)-IFERROR(VLOOKUP(AB$4,Transactions!$C$39:$N$42,5,FALSE),0)))</f>
        <v>0</v>
      </c>
      <c r="AD231" s="315">
        <f t="shared" si="292"/>
        <v>0</v>
      </c>
      <c r="AE231" s="88">
        <f>VLOOKUP(AD231,'Price Data'!$B$4:$AD$1048576,MATCH(AI$4,'Price Data'!$B$2:$AE$2,0),FALSE)</f>
        <v>0</v>
      </c>
      <c r="AF231" s="5">
        <f t="shared" si="321"/>
        <v>0</v>
      </c>
      <c r="AG231" s="79"/>
      <c r="AH231" s="212" t="str">
        <f>IF(AF231&gt;0,(AF231+SUM(AG$11:AG231))/AE$6-1,"N/A")</f>
        <v>N/A</v>
      </c>
      <c r="AI231" s="344">
        <f>IF(VLOOKUP(AI$4,Transactions!$C$5:$M$23,7,FALSE)&gt;AD231,0,IF(IFERROR(VLOOKUP(AI$4,Transactions!$C$39:$N$42,8,FALSE),0)&gt;AD231,VLOOKUP(AI$4,Transactions!$C$5:$M$23,5,FALSE),VLOOKUP(AI$4,Transactions!$C$5:$M$23,5,FALSE)-IFERROR(VLOOKUP(AI$4,Transactions!$C$39:$N$42,5,FALSE),0)))</f>
        <v>0</v>
      </c>
      <c r="AK231" s="315">
        <f t="shared" si="293"/>
        <v>0</v>
      </c>
      <c r="AL231" s="88">
        <f>VLOOKUP(AK231,'Price Data'!$B$4:$AD$1048576,MATCH(AP$4,'Price Data'!$B$2:$AE$2,0),FALSE)</f>
        <v>0</v>
      </c>
      <c r="AM231" s="5">
        <f t="shared" si="322"/>
        <v>0</v>
      </c>
      <c r="AN231" s="79"/>
      <c r="AO231" s="212" t="str">
        <f>IF(AM231&gt;0,(AM231+SUM(AN$11:AN231))/AL$6-1,"N/A")</f>
        <v>N/A</v>
      </c>
      <c r="AP231" s="344">
        <f>IF(VLOOKUP(AP$4,Transactions!$C$5:$M$23,7,FALSE)&gt;AK231,0,IF(IFERROR(VLOOKUP(AP$4,Transactions!$C$39:$N$42,8,FALSE),0)&gt;AK231,VLOOKUP(AP$4,Transactions!$C$5:$M$23,5,FALSE),VLOOKUP(AP$4,Transactions!$C$5:$M$23,5,FALSE)-IFERROR(VLOOKUP(AP$4,Transactions!$C$39:$N$42,5,FALSE),0)))</f>
        <v>0</v>
      </c>
      <c r="AR231" s="315">
        <f t="shared" si="294"/>
        <v>0</v>
      </c>
      <c r="AS231" s="88">
        <f>VLOOKUP(AR231,'Price Data'!$B$4:$AD$1048576,MATCH(AW$4,'Price Data'!$B$2:$AE$2,0),FALSE)</f>
        <v>0</v>
      </c>
      <c r="AT231" s="5">
        <f t="shared" si="323"/>
        <v>0</v>
      </c>
      <c r="AU231" s="79"/>
      <c r="AV231" s="212" t="str">
        <f>IF(AT231&gt;0,(AT231+SUM(AU$11:AU231))/AS$6-1,"N/A")</f>
        <v>N/A</v>
      </c>
      <c r="AW231" s="344">
        <f>IF(VLOOKUP(AW$4,Transactions!$C$5:$M$23,7,FALSE)&gt;AR231,0,IF(IFERROR(VLOOKUP(AW$4,Transactions!$C$39:$N$42,8,FALSE),0)&gt;AR231,VLOOKUP(AW$4,Transactions!$C$5:$M$23,5,FALSE),VLOOKUP(AW$4,Transactions!$C$5:$M$23,5,FALSE)-IFERROR(VLOOKUP(AW$4,Transactions!$C$39:$N$42,5,FALSE),0)))</f>
        <v>0</v>
      </c>
      <c r="AY231" s="315">
        <f t="shared" si="295"/>
        <v>0</v>
      </c>
      <c r="AZ231" s="88">
        <f>VLOOKUP(AY231,'Price Data'!$B$4:$AD$1048576,MATCH(BD$4,'Price Data'!$B$2:$AE$2,0),FALSE)</f>
        <v>0</v>
      </c>
      <c r="BA231" s="5">
        <f t="shared" si="324"/>
        <v>0</v>
      </c>
      <c r="BB231" s="79"/>
      <c r="BC231" s="212" t="str">
        <f>IF(BA231&gt;0,(BA231+SUM(BB$11:BB231))/AZ$6-1,"N/A")</f>
        <v>N/A</v>
      </c>
      <c r="BD231" s="344">
        <f>IF(VLOOKUP(BD$4,Transactions!$C$5:$M$23,7,FALSE)&gt;AY231,0,IF(IFERROR(VLOOKUP(BD$4,Transactions!$C$39:$N$42,8,FALSE),0)&gt;AY231,VLOOKUP(BD$4,Transactions!$C$5:$M$23,5,FALSE),VLOOKUP(BD$4,Transactions!$C$5:$M$23,5,FALSE)-IFERROR(VLOOKUP(BD$4,Transactions!$C$39:$N$42,5,FALSE),0)))</f>
        <v>0</v>
      </c>
      <c r="BF231" s="315">
        <f t="shared" si="296"/>
        <v>0</v>
      </c>
      <c r="BG231" s="88">
        <f>VLOOKUP(BF231,'Price Data'!$B$4:$AD$1048576,MATCH(BK$4,'Price Data'!$B$2:$AE$2,0),FALSE)</f>
        <v>0</v>
      </c>
      <c r="BH231" s="5">
        <f t="shared" si="325"/>
        <v>0</v>
      </c>
      <c r="BI231" s="79"/>
      <c r="BJ231" s="212" t="str">
        <f>IF(BH231&gt;0,(BH231+SUM(BI$11:BI231))/BG$6-1,"N/A")</f>
        <v>N/A</v>
      </c>
      <c r="BK231" s="344">
        <f>IF(VLOOKUP(BK$4,Transactions!$C$5:$M$23,7,FALSE)&gt;BF231,0,IF(IFERROR(VLOOKUP(BK$4,Transactions!$C$39:$N$42,8,FALSE),0)&gt;BF231,VLOOKUP(BK$4,Transactions!$C$5:$M$23,5,FALSE),VLOOKUP(BK$4,Transactions!$C$5:$M$23,5,FALSE)-IFERROR(VLOOKUP(BK$4,Transactions!$C$39:$N$42,5,FALSE),0)))</f>
        <v>0</v>
      </c>
      <c r="BM231" s="315">
        <f t="shared" si="297"/>
        <v>0</v>
      </c>
      <c r="BN231" s="88">
        <f>VLOOKUP(BM231,'Price Data'!$B$4:$AD$1048576,MATCH(BR$4,'Price Data'!$B$2:$AE$2,0),FALSE)</f>
        <v>0</v>
      </c>
      <c r="BO231" s="5">
        <f t="shared" si="326"/>
        <v>0</v>
      </c>
      <c r="BP231" s="79"/>
      <c r="BQ231" s="212" t="str">
        <f>IF(BO231&gt;0,(BO231+SUM(BP$11:BP231))/BN$6-1,"N/A")</f>
        <v>N/A</v>
      </c>
      <c r="BR231" s="344">
        <f>IF(VLOOKUP(BR$4,Transactions!$C$5:$M$23,7,FALSE)&gt;BM231,0,IF(IFERROR(VLOOKUP(BR$4,Transactions!$C$39:$N$42,8,FALSE),0)&gt;BM231,VLOOKUP(BR$4,Transactions!$C$5:$M$23,5,FALSE),VLOOKUP(BR$4,Transactions!$C$5:$M$23,5,FALSE)-IFERROR(VLOOKUP(BR$4,Transactions!$C$39:$N$42,5,FALSE),0)))</f>
        <v>0</v>
      </c>
      <c r="BT231" s="315">
        <f t="shared" si="298"/>
        <v>0</v>
      </c>
      <c r="BU231" s="88">
        <f>VLOOKUP(BT231,'Price Data'!$B$4:$AD$1048576,MATCH(BY$4,'Price Data'!$B$2:$AE$2,0),FALSE)</f>
        <v>0</v>
      </c>
      <c r="BV231" s="5">
        <f t="shared" si="327"/>
        <v>0</v>
      </c>
      <c r="BW231" s="79"/>
      <c r="BX231" s="212" t="str">
        <f>IF(BV231&gt;0,(BV231+SUM(BW$11:BW231))/BU$6-1,"N/A")</f>
        <v>N/A</v>
      </c>
      <c r="BY231" s="344">
        <f>IF(VLOOKUP(BY$4,Transactions!$C$5:$M$23,7,FALSE)&gt;BT231,0,IF(IFERROR(VLOOKUP(BY$4,Transactions!$C$39:$N$42,8,FALSE),0)&gt;BT231,VLOOKUP(BY$4,Transactions!$C$5:$M$23,5,FALSE),VLOOKUP(BY$4,Transactions!$C$5:$M$23,5,FALSE)-IFERROR(VLOOKUP(BY$4,Transactions!$C$39:$N$42,5,FALSE),0)))</f>
        <v>0</v>
      </c>
      <c r="CA231" s="315">
        <f t="shared" si="299"/>
        <v>0</v>
      </c>
      <c r="CB231" s="88">
        <f>VLOOKUP(CA231,'Price Data'!$B$4:$AD$1048576,MATCH(CF$4,'Price Data'!$B$2:$AE$2,0),FALSE)</f>
        <v>0</v>
      </c>
      <c r="CC231" s="5">
        <f t="shared" si="328"/>
        <v>0</v>
      </c>
      <c r="CD231" s="79"/>
      <c r="CE231" s="212" t="str">
        <f>IF(CC231&gt;0,(CC231+SUM(CD$11:CD231))/CB$6-1,"N/A")</f>
        <v>N/A</v>
      </c>
      <c r="CF231" s="344">
        <f>IF(VLOOKUP(CF$4,Transactions!$C$5:$M$23,7,FALSE)&gt;CA231,0,IF(IFERROR(VLOOKUP(CF$4,Transactions!$C$39:$N$42,8,FALSE),0)&gt;CA231,VLOOKUP(CF$4,Transactions!$C$5:$M$23,5,FALSE),VLOOKUP(CF$4,Transactions!$C$5:$M$23,5,FALSE)-IFERROR(VLOOKUP(CF$4,Transactions!$C$39:$N$42,5,FALSE),0)))</f>
        <v>0</v>
      </c>
      <c r="CH231" s="315">
        <f t="shared" si="300"/>
        <v>0</v>
      </c>
      <c r="CI231" s="88">
        <f>VLOOKUP(CH231,'Price Data'!$B$4:$AD$1048576,MATCH(CM$4,'Price Data'!$B$2:$AE$2,0),FALSE)</f>
        <v>0</v>
      </c>
      <c r="CJ231" s="5">
        <f t="shared" si="329"/>
        <v>0</v>
      </c>
      <c r="CK231" s="79"/>
      <c r="CL231" s="212" t="str">
        <f>IF(CJ231&gt;0,(CJ231+SUM(CK$11:CK231))/CI$6-1,"N/A")</f>
        <v>N/A</v>
      </c>
      <c r="CM231" s="344">
        <f>IF(VLOOKUP(CM$4,Transactions!$C$5:$M$23,7,FALSE)&gt;CH231,0,IF(IFERROR(VLOOKUP(CM$4,Transactions!$C$39:$N$42,8,FALSE),0)&gt;CH231,VLOOKUP(CM$4,Transactions!$C$5:$M$23,5,FALSE),VLOOKUP(CM$4,Transactions!$C$5:$M$23,5,FALSE)-IFERROR(VLOOKUP(CM$4,Transactions!$C$39:$N$42,5,FALSE),0)))</f>
        <v>0</v>
      </c>
      <c r="CO231" s="315">
        <f t="shared" si="301"/>
        <v>0</v>
      </c>
      <c r="CP231" s="88">
        <f>VLOOKUP(CO231,'Price Data'!$B$4:$AD$1048576,MATCH(CT$4,'Price Data'!$B$2:$AE$2,0),FALSE)</f>
        <v>0</v>
      </c>
      <c r="CQ231" s="5">
        <f t="shared" si="330"/>
        <v>0</v>
      </c>
      <c r="CR231" s="79"/>
      <c r="CS231" s="212" t="str">
        <f>IF(CQ231&gt;0,(CQ231+SUM(CR$11:CR231))/CP$6-1,"N/A")</f>
        <v>N/A</v>
      </c>
      <c r="CT231" s="344">
        <f>IF(VLOOKUP(CT$4,Transactions!$C$5:$M$23,7,FALSE)&gt;CO231,0,IF(IFERROR(VLOOKUP(CT$4,Transactions!$C$39:$N$42,8,FALSE),0)&gt;CO231,VLOOKUP(CT$4,Transactions!$C$5:$M$23,5,FALSE),VLOOKUP(CT$4,Transactions!$C$5:$M$23,5,FALSE)-IFERROR(VLOOKUP(CT$4,Transactions!$C$39:$N$42,5,FALSE),0)))</f>
        <v>0</v>
      </c>
      <c r="CV231" s="315">
        <f t="shared" si="302"/>
        <v>0</v>
      </c>
      <c r="CW231" s="88">
        <f>VLOOKUP(CV231,'Price Data'!$B$4:$AD$1048576,MATCH(DA$4,'Price Data'!$B$2:$AE$2,0),FALSE)</f>
        <v>0</v>
      </c>
      <c r="CX231" s="5">
        <f t="shared" si="331"/>
        <v>0</v>
      </c>
      <c r="CY231" s="79"/>
      <c r="CZ231" s="212" t="str">
        <f>IF(CX231&gt;0,(CX231+SUM(CY$11:CY231))/CW$6-1,"N/A")</f>
        <v>N/A</v>
      </c>
      <c r="DA231" s="344">
        <f>IF(VLOOKUP(DA$4,Transactions!$C$5:$M$23,7,FALSE)&gt;CV231,0,IF(IFERROR(VLOOKUP(DA$4,Transactions!$C$39:$N$42,8,FALSE),0)&gt;CV231,VLOOKUP(DA$4,Transactions!$C$5:$M$23,5,FALSE),VLOOKUP(DA$4,Transactions!$C$5:$M$23,5,FALSE)-IFERROR(VLOOKUP(DA$4,Transactions!$C$39:$N$42,5,FALSE),0)))</f>
        <v>0</v>
      </c>
      <c r="DC231" s="315">
        <f t="shared" si="303"/>
        <v>0</v>
      </c>
      <c r="DD231" s="88">
        <f>VLOOKUP(DC231,'Price Data'!$B$4:$AD$1048576,MATCH(DH$4,'Price Data'!$B$2:$AE$2,0),FALSE)</f>
        <v>0</v>
      </c>
      <c r="DE231" s="5">
        <f t="shared" si="332"/>
        <v>0</v>
      </c>
      <c r="DF231" s="79"/>
      <c r="DG231" s="212" t="str">
        <f>IF(DE231&gt;0,(DE231+SUM(DF$11:DF231))/DD$6-1,"N/A")</f>
        <v>N/A</v>
      </c>
      <c r="DH231" s="344">
        <f>IF(VLOOKUP(DH$4,Transactions!$C$5:$M$23,7,FALSE)&gt;DC231,0,IF(IFERROR(VLOOKUP(DH$4,Transactions!$C$39:$N$42,8,FALSE),0)&gt;DC231,VLOOKUP(DH$4,Transactions!$C$5:$M$23,5,FALSE),VLOOKUP(DH$4,Transactions!$C$5:$M$23,5,FALSE)-IFERROR(VLOOKUP(DH$4,Transactions!$C$39:$N$42,5,FALSE),0)))</f>
        <v>0</v>
      </c>
      <c r="DJ231" s="315">
        <f t="shared" si="304"/>
        <v>0</v>
      </c>
      <c r="DK231" s="88">
        <f>VLOOKUP(DJ231,'Price Data'!$B$4:$AD$1048576,MATCH(DO$4,'Price Data'!$B$2:$AE$2,0),FALSE)</f>
        <v>0</v>
      </c>
      <c r="DL231" s="5">
        <f t="shared" si="333"/>
        <v>0</v>
      </c>
      <c r="DN231" s="212" t="str">
        <f>IF(DL231&gt;0,(DL231+SUM(DM$11:DM231))/DK$6-1,"N/A")</f>
        <v>N/A</v>
      </c>
      <c r="DO231" s="344">
        <f>IF(VLOOKUP(DO$4,Transactions!$C$5:$M$23,7,FALSE)&gt;DJ231,0,IF(IFERROR(VLOOKUP(DO$4,Transactions!$C$39:$N$42,8,FALSE),0)&gt;DJ231,VLOOKUP(DO$4,Transactions!$C$5:$M$23,5,FALSE),VLOOKUP(DO$4,Transactions!$C$5:$M$23,5,FALSE)-IFERROR(VLOOKUP(DO$4,Transactions!$C$39:$N$42,5,FALSE),0)))</f>
        <v>0</v>
      </c>
      <c r="DQ231" s="315">
        <f t="shared" si="305"/>
        <v>0</v>
      </c>
      <c r="DR231" s="88">
        <f>VLOOKUP(DQ231,'Price Data'!$B$4:$AD$1048576,MATCH(DV$4,'Price Data'!$B$2:$AE$2,0),FALSE)</f>
        <v>0</v>
      </c>
      <c r="DS231" s="5">
        <f t="shared" si="334"/>
        <v>0</v>
      </c>
      <c r="DT231" s="79"/>
      <c r="DU231" s="212" t="str">
        <f>IF(DS231&gt;0,(DS231+SUM(DT$11:DT231))/DR$6-1,"N/A")</f>
        <v>N/A</v>
      </c>
      <c r="DV231" s="344">
        <f>IF(VLOOKUP(DV$4,Transactions!$C$5:$M$23,7,FALSE)&gt;DQ231,0,IF(IFERROR(VLOOKUP(DV$4,Transactions!$C$39:$N$42,8,FALSE),0)&gt;DQ231,VLOOKUP(DV$4,Transactions!$C$5:$M$23,5,FALSE),VLOOKUP(DV$4,Transactions!$C$5:$M$23,5,FALSE)-IFERROR(VLOOKUP(DV$4,Transactions!$C$39:$N$42,5,FALSE),0)))</f>
        <v>0</v>
      </c>
      <c r="DX231" s="315">
        <f t="shared" si="306"/>
        <v>0</v>
      </c>
      <c r="DY231" s="88">
        <f>VLOOKUP(DX231,'Price Data'!$B$4:$AD$1048576,MATCH(EC$4,'Price Data'!$B$2:$AE$2,0),FALSE)</f>
        <v>0</v>
      </c>
      <c r="DZ231" s="5">
        <f t="shared" si="335"/>
        <v>0</v>
      </c>
      <c r="EA231" s="79"/>
      <c r="EB231" s="212" t="str">
        <f>IF(DZ231&gt;0,(DZ231+SUM(EA$11:EA231))/DY$6-1,"N/A")</f>
        <v>N/A</v>
      </c>
      <c r="EC231" s="344">
        <f>IF(VLOOKUP(EC$4,Transactions!$C$5:$M$23,7,FALSE)&gt;DX231,0,IF(IFERROR(VLOOKUP(EC$4,Transactions!$C$39:$N$42,8,FALSE),0)&gt;DX231,VLOOKUP(EC$4,Transactions!$C$5:$M$23,5,FALSE),VLOOKUP(EC$4,Transactions!$C$5:$M$23,5,FALSE)-IFERROR(VLOOKUP(EC$4,Transactions!$C$39:$N$42,5,FALSE),0)))</f>
        <v>0</v>
      </c>
      <c r="EF231" s="315">
        <f t="shared" si="307"/>
        <v>0</v>
      </c>
      <c r="EG231" s="88">
        <f>VLOOKUP(EF231,'Price Data'!$B$4:$AD$1048576,MATCH(EK$4,'Price Data'!$B$2:$AE$2,0),FALSE)</f>
        <v>0</v>
      </c>
      <c r="EH231" s="5">
        <f t="shared" si="336"/>
        <v>0</v>
      </c>
      <c r="EI231" s="79"/>
      <c r="EJ231" s="212" t="str">
        <f>IF(EH231&gt;0,(EH231+SUM(EI$11:EI231))/EG$6-1,"N/A")</f>
        <v>N/A</v>
      </c>
      <c r="EK231" s="344">
        <f>IF(VLOOKUP(EK$4,Transactions!$C$26:$M$34,7,FALSE)&gt;EF231,0,IF(IFERROR(VLOOKUP(EK$4,Transactions!$C$45:$N268,8,FALSE),0)&gt;EF231,VLOOKUP(EK$4,Transactions!$C$26:$M$34,5,FALSE),VLOOKUP(EK$4,Transactions!$C$26:$M$34,5,FALSE)-IFERROR(VLOOKUP(EK$4,Transactions!$C$45:$N$47,5,FALSE),0)))</f>
        <v>0</v>
      </c>
      <c r="EM231" s="315">
        <f t="shared" si="308"/>
        <v>0</v>
      </c>
      <c r="EN231" s="88">
        <f>VLOOKUP(EM231,'Price Data'!$B$4:$AD$1048576,MATCH(ER$4,'Price Data'!$B$2:$AE$2,0),FALSE)</f>
        <v>0</v>
      </c>
      <c r="EO231" s="5">
        <f t="shared" si="337"/>
        <v>0</v>
      </c>
      <c r="EP231" s="79"/>
      <c r="EQ231" s="212" t="str">
        <f>IF(EO231&gt;0,(EO231+SUM(EP$11:EP231))/EN$6-1,"N/A")</f>
        <v>N/A</v>
      </c>
      <c r="ER231" s="344">
        <f>IF(VLOOKUP(ER$4,Transactions!$C$26:$M$34,7,FALSE)&gt;EM231,0,IF(IFERROR(VLOOKUP(ER$4,Transactions!$C$45:$N268,8,FALSE),0)&gt;EM231,VLOOKUP(ER$4,Transactions!$C$26:$M$34,5,FALSE),VLOOKUP(ER$4,Transactions!$C$26:$M$34,5,FALSE)-IFERROR(VLOOKUP(ER$4,Transactions!$C$45:$N$47,5,FALSE),0)))</f>
        <v>0</v>
      </c>
      <c r="ET231" s="315">
        <f t="shared" si="309"/>
        <v>0</v>
      </c>
      <c r="EU231" s="88">
        <f>VLOOKUP(ET231,'Price Data'!$B$4:$AD$1048576,MATCH(EY$4,'Price Data'!$B$2:$AE$2,0),FALSE)</f>
        <v>0</v>
      </c>
      <c r="EV231" s="5">
        <f t="shared" si="338"/>
        <v>0</v>
      </c>
      <c r="EW231" s="79"/>
      <c r="EX231" s="212" t="str">
        <f>IF(EV231&gt;0,(EV231+SUM(EW$11:EW231))/EU$6-1,"N/A")</f>
        <v>N/A</v>
      </c>
      <c r="EY231" s="344">
        <f>IF(VLOOKUP(EY$4,Transactions!$C$26:$M$34,7,FALSE)&gt;ET231,0,IF(IFERROR(VLOOKUP(EY$4,Transactions!$C$45:$N268,8,FALSE),0)&gt;ET231,VLOOKUP(EY$4,Transactions!$C$26:$M$34,5,FALSE),VLOOKUP(EY$4,Transactions!$C$26:$M$34,5,FALSE)-IFERROR(VLOOKUP(EY$4,Transactions!$C$45:$N$47,5,FALSE),0)))</f>
        <v>0</v>
      </c>
      <c r="FA231" s="315">
        <f t="shared" si="310"/>
        <v>0</v>
      </c>
      <c r="FB231" s="88">
        <f>VLOOKUP(FA231,'Price Data'!$B$4:$AD$1048576,MATCH(FF$4,'Price Data'!$B$2:$AE$2,0),FALSE)</f>
        <v>0</v>
      </c>
      <c r="FC231" s="5">
        <f t="shared" si="339"/>
        <v>0</v>
      </c>
      <c r="FD231" s="79"/>
      <c r="FE231" s="212" t="str">
        <f>IF(FC231&gt;0,(FC231+SUM(FD$11:FD231))/FB$6-1,"N/A")</f>
        <v>N/A</v>
      </c>
      <c r="FF231" s="344">
        <f>IF(VLOOKUP(FF$4,Transactions!$C$26:$M$34,7,FALSE)&gt;FA231,0,IF(IFERROR(VLOOKUP(FF$4,Transactions!$C$45:$N268,8,FALSE),0)&gt;FA231,VLOOKUP(FF$4,Transactions!$C$26:$M$34,5,FALSE),VLOOKUP(FF$4,Transactions!$C$26:$M$34,5,FALSE)-IFERROR(VLOOKUP(FF$4,Transactions!$C$45:$N$47,5,FALSE),0)))</f>
        <v>0</v>
      </c>
      <c r="FH231" s="315">
        <f t="shared" si="311"/>
        <v>0</v>
      </c>
      <c r="FI231" s="88">
        <f>VLOOKUP(FH231,'Price Data'!$B$4:$AD$1048576,MATCH(FM$4,'Price Data'!$B$2:$AE$2,0),FALSE)</f>
        <v>0</v>
      </c>
      <c r="FJ231" s="5">
        <f t="shared" si="340"/>
        <v>0</v>
      </c>
      <c r="FK231" s="79"/>
      <c r="FL231" s="212" t="str">
        <f>IF(FJ231&gt;0,(FJ231+SUM(FK$11:FK231))/FI$6-1,"N/A")</f>
        <v>N/A</v>
      </c>
      <c r="FM231" s="344">
        <f>IF(VLOOKUP(FM$4,Transactions!$C$26:$M$34,7,FALSE)&gt;FH231,0,IF(IFERROR(VLOOKUP(FM$4,Transactions!$C$45:$N268,8,FALSE),0)&gt;FH231,VLOOKUP(FM$4,Transactions!$C$26:$M$34,5,FALSE),VLOOKUP(FM$4,Transactions!$C$26:$M$34,5,FALSE)-IFERROR(VLOOKUP(FM$4,Transactions!$C$45:$N$47,5,FALSE),0)))</f>
        <v>0</v>
      </c>
      <c r="FO231" s="315">
        <f t="shared" si="312"/>
        <v>0</v>
      </c>
      <c r="FP231" s="88">
        <f>VLOOKUP(FO231,'Price Data'!$B$4:$AD$1048576,MATCH(FT$4,'Price Data'!$B$2:$AE$2,0),FALSE)</f>
        <v>0</v>
      </c>
      <c r="FQ231" s="5">
        <f t="shared" si="341"/>
        <v>0</v>
      </c>
      <c r="FR231" s="79"/>
      <c r="FS231" s="212" t="str">
        <f>IF(FQ231&gt;0,(FQ231+SUM(FR$11:FR231))/FP$6-1,"N/A")</f>
        <v>N/A</v>
      </c>
      <c r="FT231" s="344">
        <f>IF(VLOOKUP(FT$4,Transactions!$C$26:$M$34,7,FALSE)&gt;FO231,0,IF(IFERROR(VLOOKUP(FT$4,Transactions!$C$45:$N268,8,FALSE),0)&gt;FO231,VLOOKUP(FT$4,Transactions!$C$26:$M$34,5,FALSE),VLOOKUP(FT$4,Transactions!$C$26:$M$34,5,FALSE)-IFERROR(VLOOKUP(FT$4,Transactions!$C$45:$N$47,5,FALSE),0)))</f>
        <v>0</v>
      </c>
      <c r="FV231" s="315">
        <f t="shared" si="313"/>
        <v>0</v>
      </c>
      <c r="FW231" s="88">
        <f>VLOOKUP(FV231,'Price Data'!$B$4:$AD$1048576,MATCH(GA$4,'Price Data'!$B$2:$AE$2,0),FALSE)</f>
        <v>0</v>
      </c>
      <c r="FX231" s="5">
        <f t="shared" si="342"/>
        <v>0</v>
      </c>
      <c r="FY231" s="79"/>
      <c r="FZ231" s="212" t="str">
        <f>IF(FX231&gt;0,(FX231+SUM(FY$11:FY231))/FW$6-1,"N/A")</f>
        <v>N/A</v>
      </c>
      <c r="GA231" s="344">
        <f>IF(VLOOKUP(GA$4,Transactions!$C$26:$M$34,7,FALSE)&gt;FV231,0,IF(IFERROR(VLOOKUP(GA$4,Transactions!$C$45:$N268,8,FALSE),0)&gt;FV231,VLOOKUP(GA$4,Transactions!$C$26:$M$34,5,FALSE),VLOOKUP(GA$4,Transactions!$C$26:$M$34,5,FALSE)-IFERROR(VLOOKUP(GA$4,Transactions!$C$45:$N$47,5,FALSE),0)))</f>
        <v>0</v>
      </c>
      <c r="GD231" s="315">
        <f t="shared" si="314"/>
        <v>0</v>
      </c>
      <c r="GE231" s="88">
        <f>VLOOKUP(GD231,'Price Data'!$B$4:$AD$1048576,MATCH(GI$4,'Price Data'!$B$2:$AE$2,0),FALSE)</f>
        <v>0</v>
      </c>
      <c r="GF231" s="5">
        <f t="shared" si="343"/>
        <v>0</v>
      </c>
      <c r="GH231" s="212" t="str">
        <f>IF(GF231&gt;0,(GF231+SUM(GG$11:GG231))/GE$6-1,"N/A")</f>
        <v>N/A</v>
      </c>
      <c r="GI231" s="374">
        <v>0.5</v>
      </c>
      <c r="GK231" s="315">
        <f t="shared" si="315"/>
        <v>0</v>
      </c>
      <c r="GL231" s="88">
        <f>VLOOKUP(GK231,'Price Data'!$B$4:$AD$1048576,MATCH(GP$4,'Price Data'!$B$2:$AE$2,0),FALSE)</f>
        <v>0</v>
      </c>
      <c r="GM231" s="5">
        <f t="shared" si="286"/>
        <v>0</v>
      </c>
      <c r="GN231" s="79"/>
      <c r="GO231" s="212" t="str">
        <f>IF(GM231&gt;0,(GM231+SUM(GN$11:GN231))/GL$6-1,"N/A")</f>
        <v>N/A</v>
      </c>
      <c r="GP231" s="374">
        <v>0.2</v>
      </c>
      <c r="GR231" s="315">
        <f t="shared" si="316"/>
        <v>0</v>
      </c>
      <c r="GS231" s="88">
        <f>VLOOKUP(GR231,'Price Data'!$B$4:$AD$1048576,MATCH(GW$4,'Price Data'!$B$2:$AE$2,0),FALSE)</f>
        <v>0</v>
      </c>
      <c r="GT231" s="5">
        <f t="shared" si="344"/>
        <v>0</v>
      </c>
      <c r="GV231" s="212" t="str">
        <f>IF(GT231&gt;0,(GT231+SUM(GU$11:GU231))/GS$6-1,"N/A")</f>
        <v>N/A</v>
      </c>
      <c r="GW231" s="374">
        <v>0.3</v>
      </c>
    </row>
    <row r="232" spans="1:205" x14ac:dyDescent="0.25">
      <c r="A232">
        <v>222</v>
      </c>
      <c r="B232" s="315">
        <f>'Price Data'!B226</f>
        <v>0</v>
      </c>
      <c r="C232" s="200">
        <f t="shared" si="317"/>
        <v>0</v>
      </c>
      <c r="D232" s="200">
        <f t="shared" si="287"/>
        <v>0</v>
      </c>
      <c r="E232" s="200">
        <f t="shared" si="318"/>
        <v>0</v>
      </c>
      <c r="F232" s="200">
        <f t="shared" si="288"/>
        <v>0</v>
      </c>
      <c r="I232" s="315">
        <f t="shared" si="289"/>
        <v>0</v>
      </c>
      <c r="J232" s="88">
        <f>VLOOKUP(I232,'Price Data'!$B$4:$AD$1048576,MATCH(N$4,'Price Data'!$B$2:$AE$2,0),FALSE)</f>
        <v>0</v>
      </c>
      <c r="K232" s="5">
        <f t="shared" si="285"/>
        <v>0</v>
      </c>
      <c r="M232" s="212" t="str">
        <f>IF(K232&gt;0,(K232+SUM(L$11:L232))/J$6-1,"N/A")</f>
        <v>N/A</v>
      </c>
      <c r="N232" s="344">
        <f>IF(VLOOKUP(N$4,Transactions!$C$5:$M$23,7,FALSE)&gt;I232,0,IF(IFERROR(VLOOKUP(N$4,Transactions!$C$39:$N$42,8,FALSE),0)&gt;I232,VLOOKUP(N$4,Transactions!$C$5:$M$23,5,FALSE),VLOOKUP(N$4,Transactions!$C$5:$M$23,5,FALSE)-IFERROR(VLOOKUP(N$4,Transactions!$C$39:$N$42,5,FALSE),0)))</f>
        <v>0</v>
      </c>
      <c r="P232" s="315">
        <f t="shared" si="290"/>
        <v>0</v>
      </c>
      <c r="Q232" s="88">
        <f>VLOOKUP(P232,'Price Data'!$B$4:$AD$1048576,MATCH(U$4,'Price Data'!$B$2:$AE$2,0),FALSE)</f>
        <v>0</v>
      </c>
      <c r="R232" s="5">
        <f t="shared" si="319"/>
        <v>0</v>
      </c>
      <c r="T232" s="212" t="str">
        <f>IF(R232&gt;0,(R232+SUM(S$11:S232))/Q$6-1,"N/A")</f>
        <v>N/A</v>
      </c>
      <c r="U232" s="344">
        <f>IF(VLOOKUP(U$4,Transactions!$C$5:$M$23,7,FALSE)&gt;P232,0,IF(IFERROR(VLOOKUP(U$4,Transactions!$C$39:$N$42,8,FALSE),0)&gt;P232,VLOOKUP(U$4,Transactions!$C$5:$M$23,5,FALSE),VLOOKUP(U$4,Transactions!$C$5:$M$23,5,FALSE)-IFERROR(VLOOKUP(U$4,Transactions!$C$39:$N$42,5,FALSE),0)))</f>
        <v>0</v>
      </c>
      <c r="W232" s="315">
        <f t="shared" si="291"/>
        <v>0</v>
      </c>
      <c r="X232" s="88">
        <f>VLOOKUP(W232,'Price Data'!$B$4:$AD$1048576,MATCH(AB$4,'Price Data'!$B$2:$AE$2,0),FALSE)</f>
        <v>0</v>
      </c>
      <c r="Y232" s="5">
        <f t="shared" si="320"/>
        <v>0</v>
      </c>
      <c r="Z232" s="79"/>
      <c r="AA232" s="212" t="str">
        <f>IF(Y232&gt;0,(Y232+SUM(Z$11:Z232))/X$6-1,"N/A")</f>
        <v>N/A</v>
      </c>
      <c r="AB232" s="344">
        <f>IF(VLOOKUP(AB$4,Transactions!$C$5:$M$23,7,FALSE)&gt;W232,0,IF(IFERROR(VLOOKUP(AB$4,Transactions!$C$39:$N$42,8,FALSE),0)&gt;W232,VLOOKUP(AB$4,Transactions!$C$5:$M$23,5,FALSE),VLOOKUP(AB$4,Transactions!$C$5:$M$23,5,FALSE)-IFERROR(VLOOKUP(AB$4,Transactions!$C$39:$N$42,5,FALSE),0)))</f>
        <v>0</v>
      </c>
      <c r="AD232" s="315">
        <f t="shared" si="292"/>
        <v>0</v>
      </c>
      <c r="AE232" s="88">
        <f>VLOOKUP(AD232,'Price Data'!$B$4:$AD$1048576,MATCH(AI$4,'Price Data'!$B$2:$AE$2,0),FALSE)</f>
        <v>0</v>
      </c>
      <c r="AF232" s="5">
        <f t="shared" si="321"/>
        <v>0</v>
      </c>
      <c r="AG232" s="79"/>
      <c r="AH232" s="212" t="str">
        <f>IF(AF232&gt;0,(AF232+SUM(AG$11:AG232))/AE$6-1,"N/A")</f>
        <v>N/A</v>
      </c>
      <c r="AI232" s="344">
        <f>IF(VLOOKUP(AI$4,Transactions!$C$5:$M$23,7,FALSE)&gt;AD232,0,IF(IFERROR(VLOOKUP(AI$4,Transactions!$C$39:$N$42,8,FALSE),0)&gt;AD232,VLOOKUP(AI$4,Transactions!$C$5:$M$23,5,FALSE),VLOOKUP(AI$4,Transactions!$C$5:$M$23,5,FALSE)-IFERROR(VLOOKUP(AI$4,Transactions!$C$39:$N$42,5,FALSE),0)))</f>
        <v>0</v>
      </c>
      <c r="AK232" s="315">
        <f t="shared" si="293"/>
        <v>0</v>
      </c>
      <c r="AL232" s="88">
        <f>VLOOKUP(AK232,'Price Data'!$B$4:$AD$1048576,MATCH(AP$4,'Price Data'!$B$2:$AE$2,0),FALSE)</f>
        <v>0</v>
      </c>
      <c r="AM232" s="5">
        <f t="shared" si="322"/>
        <v>0</v>
      </c>
      <c r="AN232" s="79"/>
      <c r="AO232" s="212" t="str">
        <f>IF(AM232&gt;0,(AM232+SUM(AN$11:AN232))/AL$6-1,"N/A")</f>
        <v>N/A</v>
      </c>
      <c r="AP232" s="344">
        <f>IF(VLOOKUP(AP$4,Transactions!$C$5:$M$23,7,FALSE)&gt;AK232,0,IF(IFERROR(VLOOKUP(AP$4,Transactions!$C$39:$N$42,8,FALSE),0)&gt;AK232,VLOOKUP(AP$4,Transactions!$C$5:$M$23,5,FALSE),VLOOKUP(AP$4,Transactions!$C$5:$M$23,5,FALSE)-IFERROR(VLOOKUP(AP$4,Transactions!$C$39:$N$42,5,FALSE),0)))</f>
        <v>0</v>
      </c>
      <c r="AR232" s="315">
        <f t="shared" si="294"/>
        <v>0</v>
      </c>
      <c r="AS232" s="88">
        <f>VLOOKUP(AR232,'Price Data'!$B$4:$AD$1048576,MATCH(AW$4,'Price Data'!$B$2:$AE$2,0),FALSE)</f>
        <v>0</v>
      </c>
      <c r="AT232" s="5">
        <f t="shared" si="323"/>
        <v>0</v>
      </c>
      <c r="AU232" s="79"/>
      <c r="AV232" s="212" t="str">
        <f>IF(AT232&gt;0,(AT232+SUM(AU$11:AU232))/AS$6-1,"N/A")</f>
        <v>N/A</v>
      </c>
      <c r="AW232" s="344">
        <f>IF(VLOOKUP(AW$4,Transactions!$C$5:$M$23,7,FALSE)&gt;AR232,0,IF(IFERROR(VLOOKUP(AW$4,Transactions!$C$39:$N$42,8,FALSE),0)&gt;AR232,VLOOKUP(AW$4,Transactions!$C$5:$M$23,5,FALSE),VLOOKUP(AW$4,Transactions!$C$5:$M$23,5,FALSE)-IFERROR(VLOOKUP(AW$4,Transactions!$C$39:$N$42,5,FALSE),0)))</f>
        <v>0</v>
      </c>
      <c r="AY232" s="315">
        <f t="shared" si="295"/>
        <v>0</v>
      </c>
      <c r="AZ232" s="88">
        <f>VLOOKUP(AY232,'Price Data'!$B$4:$AD$1048576,MATCH(BD$4,'Price Data'!$B$2:$AE$2,0),FALSE)</f>
        <v>0</v>
      </c>
      <c r="BA232" s="5">
        <f t="shared" si="324"/>
        <v>0</v>
      </c>
      <c r="BB232" s="79"/>
      <c r="BC232" s="212" t="str">
        <f>IF(BA232&gt;0,(BA232+SUM(BB$11:BB232))/AZ$6-1,"N/A")</f>
        <v>N/A</v>
      </c>
      <c r="BD232" s="344">
        <f>IF(VLOOKUP(BD$4,Transactions!$C$5:$M$23,7,FALSE)&gt;AY232,0,IF(IFERROR(VLOOKUP(BD$4,Transactions!$C$39:$N$42,8,FALSE),0)&gt;AY232,VLOOKUP(BD$4,Transactions!$C$5:$M$23,5,FALSE),VLOOKUP(BD$4,Transactions!$C$5:$M$23,5,FALSE)-IFERROR(VLOOKUP(BD$4,Transactions!$C$39:$N$42,5,FALSE),0)))</f>
        <v>0</v>
      </c>
      <c r="BF232" s="315">
        <f t="shared" si="296"/>
        <v>0</v>
      </c>
      <c r="BG232" s="88">
        <f>VLOOKUP(BF232,'Price Data'!$B$4:$AD$1048576,MATCH(BK$4,'Price Data'!$B$2:$AE$2,0),FALSE)</f>
        <v>0</v>
      </c>
      <c r="BH232" s="5">
        <f t="shared" si="325"/>
        <v>0</v>
      </c>
      <c r="BI232" s="79"/>
      <c r="BJ232" s="212" t="str">
        <f>IF(BH232&gt;0,(BH232+SUM(BI$11:BI232))/BG$6-1,"N/A")</f>
        <v>N/A</v>
      </c>
      <c r="BK232" s="344">
        <f>IF(VLOOKUP(BK$4,Transactions!$C$5:$M$23,7,FALSE)&gt;BF232,0,IF(IFERROR(VLOOKUP(BK$4,Transactions!$C$39:$N$42,8,FALSE),0)&gt;BF232,VLOOKUP(BK$4,Transactions!$C$5:$M$23,5,FALSE),VLOOKUP(BK$4,Transactions!$C$5:$M$23,5,FALSE)-IFERROR(VLOOKUP(BK$4,Transactions!$C$39:$N$42,5,FALSE),0)))</f>
        <v>0</v>
      </c>
      <c r="BM232" s="315">
        <f t="shared" si="297"/>
        <v>0</v>
      </c>
      <c r="BN232" s="88">
        <f>VLOOKUP(BM232,'Price Data'!$B$4:$AD$1048576,MATCH(BR$4,'Price Data'!$B$2:$AE$2,0),FALSE)</f>
        <v>0</v>
      </c>
      <c r="BO232" s="5">
        <f t="shared" si="326"/>
        <v>0</v>
      </c>
      <c r="BP232" s="79"/>
      <c r="BQ232" s="212" t="str">
        <f>IF(BO232&gt;0,(BO232+SUM(BP$11:BP232))/BN$6-1,"N/A")</f>
        <v>N/A</v>
      </c>
      <c r="BR232" s="344">
        <f>IF(VLOOKUP(BR$4,Transactions!$C$5:$M$23,7,FALSE)&gt;BM232,0,IF(IFERROR(VLOOKUP(BR$4,Transactions!$C$39:$N$42,8,FALSE),0)&gt;BM232,VLOOKUP(BR$4,Transactions!$C$5:$M$23,5,FALSE),VLOOKUP(BR$4,Transactions!$C$5:$M$23,5,FALSE)-IFERROR(VLOOKUP(BR$4,Transactions!$C$39:$N$42,5,FALSE),0)))</f>
        <v>0</v>
      </c>
      <c r="BT232" s="315">
        <f t="shared" si="298"/>
        <v>0</v>
      </c>
      <c r="BU232" s="88">
        <f>VLOOKUP(BT232,'Price Data'!$B$4:$AD$1048576,MATCH(BY$4,'Price Data'!$B$2:$AE$2,0),FALSE)</f>
        <v>0</v>
      </c>
      <c r="BV232" s="5">
        <f t="shared" si="327"/>
        <v>0</v>
      </c>
      <c r="BW232" s="79"/>
      <c r="BX232" s="212" t="str">
        <f>IF(BV232&gt;0,(BV232+SUM(BW$11:BW232))/BU$6-1,"N/A")</f>
        <v>N/A</v>
      </c>
      <c r="BY232" s="344">
        <f>IF(VLOOKUP(BY$4,Transactions!$C$5:$M$23,7,FALSE)&gt;BT232,0,IF(IFERROR(VLOOKUP(BY$4,Transactions!$C$39:$N$42,8,FALSE),0)&gt;BT232,VLOOKUP(BY$4,Transactions!$C$5:$M$23,5,FALSE),VLOOKUP(BY$4,Transactions!$C$5:$M$23,5,FALSE)-IFERROR(VLOOKUP(BY$4,Transactions!$C$39:$N$42,5,FALSE),0)))</f>
        <v>0</v>
      </c>
      <c r="CA232" s="315">
        <f t="shared" si="299"/>
        <v>0</v>
      </c>
      <c r="CB232" s="88">
        <f>VLOOKUP(CA232,'Price Data'!$B$4:$AD$1048576,MATCH(CF$4,'Price Data'!$B$2:$AE$2,0),FALSE)</f>
        <v>0</v>
      </c>
      <c r="CC232" s="5">
        <f t="shared" si="328"/>
        <v>0</v>
      </c>
      <c r="CD232" s="79"/>
      <c r="CE232" s="212" t="str">
        <f>IF(CC232&gt;0,(CC232+SUM(CD$11:CD232))/CB$6-1,"N/A")</f>
        <v>N/A</v>
      </c>
      <c r="CF232" s="344">
        <f>IF(VLOOKUP(CF$4,Transactions!$C$5:$M$23,7,FALSE)&gt;CA232,0,IF(IFERROR(VLOOKUP(CF$4,Transactions!$C$39:$N$42,8,FALSE),0)&gt;CA232,VLOOKUP(CF$4,Transactions!$C$5:$M$23,5,FALSE),VLOOKUP(CF$4,Transactions!$C$5:$M$23,5,FALSE)-IFERROR(VLOOKUP(CF$4,Transactions!$C$39:$N$42,5,FALSE),0)))</f>
        <v>0</v>
      </c>
      <c r="CH232" s="315">
        <f t="shared" si="300"/>
        <v>0</v>
      </c>
      <c r="CI232" s="88">
        <f>VLOOKUP(CH232,'Price Data'!$B$4:$AD$1048576,MATCH(CM$4,'Price Data'!$B$2:$AE$2,0),FALSE)</f>
        <v>0</v>
      </c>
      <c r="CJ232" s="5">
        <f t="shared" si="329"/>
        <v>0</v>
      </c>
      <c r="CK232" s="79"/>
      <c r="CL232" s="212" t="str">
        <f>IF(CJ232&gt;0,(CJ232+SUM(CK$11:CK232))/CI$6-1,"N/A")</f>
        <v>N/A</v>
      </c>
      <c r="CM232" s="344">
        <f>IF(VLOOKUP(CM$4,Transactions!$C$5:$M$23,7,FALSE)&gt;CH232,0,IF(IFERROR(VLOOKUP(CM$4,Transactions!$C$39:$N$42,8,FALSE),0)&gt;CH232,VLOOKUP(CM$4,Transactions!$C$5:$M$23,5,FALSE),VLOOKUP(CM$4,Transactions!$C$5:$M$23,5,FALSE)-IFERROR(VLOOKUP(CM$4,Transactions!$C$39:$N$42,5,FALSE),0)))</f>
        <v>0</v>
      </c>
      <c r="CO232" s="315">
        <f t="shared" si="301"/>
        <v>0</v>
      </c>
      <c r="CP232" s="88">
        <f>VLOOKUP(CO232,'Price Data'!$B$4:$AD$1048576,MATCH(CT$4,'Price Data'!$B$2:$AE$2,0),FALSE)</f>
        <v>0</v>
      </c>
      <c r="CQ232" s="5">
        <f t="shared" si="330"/>
        <v>0</v>
      </c>
      <c r="CR232" s="79"/>
      <c r="CS232" s="212" t="str">
        <f>IF(CQ232&gt;0,(CQ232+SUM(CR$11:CR232))/CP$6-1,"N/A")</f>
        <v>N/A</v>
      </c>
      <c r="CT232" s="344">
        <f>IF(VLOOKUP(CT$4,Transactions!$C$5:$M$23,7,FALSE)&gt;CO232,0,IF(IFERROR(VLOOKUP(CT$4,Transactions!$C$39:$N$42,8,FALSE),0)&gt;CO232,VLOOKUP(CT$4,Transactions!$C$5:$M$23,5,FALSE),VLOOKUP(CT$4,Transactions!$C$5:$M$23,5,FALSE)-IFERROR(VLOOKUP(CT$4,Transactions!$C$39:$N$42,5,FALSE),0)))</f>
        <v>0</v>
      </c>
      <c r="CV232" s="315">
        <f t="shared" si="302"/>
        <v>0</v>
      </c>
      <c r="CW232" s="88">
        <f>VLOOKUP(CV232,'Price Data'!$B$4:$AD$1048576,MATCH(DA$4,'Price Data'!$B$2:$AE$2,0),FALSE)</f>
        <v>0</v>
      </c>
      <c r="CX232" s="5">
        <f t="shared" si="331"/>
        <v>0</v>
      </c>
      <c r="CY232" s="79"/>
      <c r="CZ232" s="212" t="str">
        <f>IF(CX232&gt;0,(CX232+SUM(CY$11:CY232))/CW$6-1,"N/A")</f>
        <v>N/A</v>
      </c>
      <c r="DA232" s="344">
        <f>IF(VLOOKUP(DA$4,Transactions!$C$5:$M$23,7,FALSE)&gt;CV232,0,IF(IFERROR(VLOOKUP(DA$4,Transactions!$C$39:$N$42,8,FALSE),0)&gt;CV232,VLOOKUP(DA$4,Transactions!$C$5:$M$23,5,FALSE),VLOOKUP(DA$4,Transactions!$C$5:$M$23,5,FALSE)-IFERROR(VLOOKUP(DA$4,Transactions!$C$39:$N$42,5,FALSE),0)))</f>
        <v>0</v>
      </c>
      <c r="DC232" s="315">
        <f t="shared" si="303"/>
        <v>0</v>
      </c>
      <c r="DD232" s="88">
        <f>VLOOKUP(DC232,'Price Data'!$B$4:$AD$1048576,MATCH(DH$4,'Price Data'!$B$2:$AE$2,0),FALSE)</f>
        <v>0</v>
      </c>
      <c r="DE232" s="5">
        <f t="shared" si="332"/>
        <v>0</v>
      </c>
      <c r="DF232" s="79"/>
      <c r="DG232" s="212" t="str">
        <f>IF(DE232&gt;0,(DE232+SUM(DF$11:DF232))/DD$6-1,"N/A")</f>
        <v>N/A</v>
      </c>
      <c r="DH232" s="344">
        <f>IF(VLOOKUP(DH$4,Transactions!$C$5:$M$23,7,FALSE)&gt;DC232,0,IF(IFERROR(VLOOKUP(DH$4,Transactions!$C$39:$N$42,8,FALSE),0)&gt;DC232,VLOOKUP(DH$4,Transactions!$C$5:$M$23,5,FALSE),VLOOKUP(DH$4,Transactions!$C$5:$M$23,5,FALSE)-IFERROR(VLOOKUP(DH$4,Transactions!$C$39:$N$42,5,FALSE),0)))</f>
        <v>0</v>
      </c>
      <c r="DJ232" s="315">
        <f t="shared" si="304"/>
        <v>0</v>
      </c>
      <c r="DK232" s="88">
        <f>VLOOKUP(DJ232,'Price Data'!$B$4:$AD$1048576,MATCH(DO$4,'Price Data'!$B$2:$AE$2,0),FALSE)</f>
        <v>0</v>
      </c>
      <c r="DL232" s="5">
        <f t="shared" si="333"/>
        <v>0</v>
      </c>
      <c r="DN232" s="212" t="str">
        <f>IF(DL232&gt;0,(DL232+SUM(DM$11:DM232))/DK$6-1,"N/A")</f>
        <v>N/A</v>
      </c>
      <c r="DO232" s="344">
        <f>IF(VLOOKUP(DO$4,Transactions!$C$5:$M$23,7,FALSE)&gt;DJ232,0,IF(IFERROR(VLOOKUP(DO$4,Transactions!$C$39:$N$42,8,FALSE),0)&gt;DJ232,VLOOKUP(DO$4,Transactions!$C$5:$M$23,5,FALSE),VLOOKUP(DO$4,Transactions!$C$5:$M$23,5,FALSE)-IFERROR(VLOOKUP(DO$4,Transactions!$C$39:$N$42,5,FALSE),0)))</f>
        <v>0</v>
      </c>
      <c r="DQ232" s="315">
        <f t="shared" si="305"/>
        <v>0</v>
      </c>
      <c r="DR232" s="88">
        <f>VLOOKUP(DQ232,'Price Data'!$B$4:$AD$1048576,MATCH(DV$4,'Price Data'!$B$2:$AE$2,0),FALSE)</f>
        <v>0</v>
      </c>
      <c r="DS232" s="5">
        <f t="shared" si="334"/>
        <v>0</v>
      </c>
      <c r="DT232" s="79"/>
      <c r="DU232" s="212" t="str">
        <f>IF(DS232&gt;0,(DS232+SUM(DT$11:DT232))/DR$6-1,"N/A")</f>
        <v>N/A</v>
      </c>
      <c r="DV232" s="344">
        <f>IF(VLOOKUP(DV$4,Transactions!$C$5:$M$23,7,FALSE)&gt;DQ232,0,IF(IFERROR(VLOOKUP(DV$4,Transactions!$C$39:$N$42,8,FALSE),0)&gt;DQ232,VLOOKUP(DV$4,Transactions!$C$5:$M$23,5,FALSE),VLOOKUP(DV$4,Transactions!$C$5:$M$23,5,FALSE)-IFERROR(VLOOKUP(DV$4,Transactions!$C$39:$N$42,5,FALSE),0)))</f>
        <v>0</v>
      </c>
      <c r="DX232" s="315">
        <f t="shared" si="306"/>
        <v>0</v>
      </c>
      <c r="DY232" s="88">
        <f>VLOOKUP(DX232,'Price Data'!$B$4:$AD$1048576,MATCH(EC$4,'Price Data'!$B$2:$AE$2,0),FALSE)</f>
        <v>0</v>
      </c>
      <c r="DZ232" s="5">
        <f t="shared" si="335"/>
        <v>0</v>
      </c>
      <c r="EA232" s="79"/>
      <c r="EB232" s="212" t="str">
        <f>IF(DZ232&gt;0,(DZ232+SUM(EA$11:EA232))/DY$6-1,"N/A")</f>
        <v>N/A</v>
      </c>
      <c r="EC232" s="344">
        <f>IF(VLOOKUP(EC$4,Transactions!$C$5:$M$23,7,FALSE)&gt;DX232,0,IF(IFERROR(VLOOKUP(EC$4,Transactions!$C$39:$N$42,8,FALSE),0)&gt;DX232,VLOOKUP(EC$4,Transactions!$C$5:$M$23,5,FALSE),VLOOKUP(EC$4,Transactions!$C$5:$M$23,5,FALSE)-IFERROR(VLOOKUP(EC$4,Transactions!$C$39:$N$42,5,FALSE),0)))</f>
        <v>0</v>
      </c>
      <c r="EF232" s="315">
        <f t="shared" si="307"/>
        <v>0</v>
      </c>
      <c r="EG232" s="88">
        <f>VLOOKUP(EF232,'Price Data'!$B$4:$AD$1048576,MATCH(EK$4,'Price Data'!$B$2:$AE$2,0),FALSE)</f>
        <v>0</v>
      </c>
      <c r="EH232" s="5">
        <f t="shared" si="336"/>
        <v>0</v>
      </c>
      <c r="EI232" s="79"/>
      <c r="EJ232" s="212" t="str">
        <f>IF(EH232&gt;0,(EH232+SUM(EI$11:EI232))/EG$6-1,"N/A")</f>
        <v>N/A</v>
      </c>
      <c r="EK232" s="344">
        <f>IF(VLOOKUP(EK$4,Transactions!$C$26:$M$34,7,FALSE)&gt;EF232,0,IF(IFERROR(VLOOKUP(EK$4,Transactions!$C$45:$N269,8,FALSE),0)&gt;EF232,VLOOKUP(EK$4,Transactions!$C$26:$M$34,5,FALSE),VLOOKUP(EK$4,Transactions!$C$26:$M$34,5,FALSE)-IFERROR(VLOOKUP(EK$4,Transactions!$C$45:$N$47,5,FALSE),0)))</f>
        <v>0</v>
      </c>
      <c r="EM232" s="315">
        <f t="shared" si="308"/>
        <v>0</v>
      </c>
      <c r="EN232" s="88">
        <f>VLOOKUP(EM232,'Price Data'!$B$4:$AD$1048576,MATCH(ER$4,'Price Data'!$B$2:$AE$2,0),FALSE)</f>
        <v>0</v>
      </c>
      <c r="EO232" s="5">
        <f t="shared" si="337"/>
        <v>0</v>
      </c>
      <c r="EP232" s="79"/>
      <c r="EQ232" s="212" t="str">
        <f>IF(EO232&gt;0,(EO232+SUM(EP$11:EP232))/EN$6-1,"N/A")</f>
        <v>N/A</v>
      </c>
      <c r="ER232" s="344">
        <f>IF(VLOOKUP(ER$4,Transactions!$C$26:$M$34,7,FALSE)&gt;EM232,0,IF(IFERROR(VLOOKUP(ER$4,Transactions!$C$45:$N269,8,FALSE),0)&gt;EM232,VLOOKUP(ER$4,Transactions!$C$26:$M$34,5,FALSE),VLOOKUP(ER$4,Transactions!$C$26:$M$34,5,FALSE)-IFERROR(VLOOKUP(ER$4,Transactions!$C$45:$N$47,5,FALSE),0)))</f>
        <v>0</v>
      </c>
      <c r="ET232" s="315">
        <f t="shared" si="309"/>
        <v>0</v>
      </c>
      <c r="EU232" s="88">
        <f>VLOOKUP(ET232,'Price Data'!$B$4:$AD$1048576,MATCH(EY$4,'Price Data'!$B$2:$AE$2,0),FALSE)</f>
        <v>0</v>
      </c>
      <c r="EV232" s="5">
        <f t="shared" si="338"/>
        <v>0</v>
      </c>
      <c r="EW232" s="79"/>
      <c r="EX232" s="212" t="str">
        <f>IF(EV232&gt;0,(EV232+SUM(EW$11:EW232))/EU$6-1,"N/A")</f>
        <v>N/A</v>
      </c>
      <c r="EY232" s="344">
        <f>IF(VLOOKUP(EY$4,Transactions!$C$26:$M$34,7,FALSE)&gt;ET232,0,IF(IFERROR(VLOOKUP(EY$4,Transactions!$C$45:$N269,8,FALSE),0)&gt;ET232,VLOOKUP(EY$4,Transactions!$C$26:$M$34,5,FALSE),VLOOKUP(EY$4,Transactions!$C$26:$M$34,5,FALSE)-IFERROR(VLOOKUP(EY$4,Transactions!$C$45:$N$47,5,FALSE),0)))</f>
        <v>0</v>
      </c>
      <c r="FA232" s="315">
        <f t="shared" si="310"/>
        <v>0</v>
      </c>
      <c r="FB232" s="88">
        <f>VLOOKUP(FA232,'Price Data'!$B$4:$AD$1048576,MATCH(FF$4,'Price Data'!$B$2:$AE$2,0),FALSE)</f>
        <v>0</v>
      </c>
      <c r="FC232" s="5">
        <f t="shared" si="339"/>
        <v>0</v>
      </c>
      <c r="FD232" s="79"/>
      <c r="FE232" s="212" t="str">
        <f>IF(FC232&gt;0,(FC232+SUM(FD$11:FD232))/FB$6-1,"N/A")</f>
        <v>N/A</v>
      </c>
      <c r="FF232" s="344">
        <f>IF(VLOOKUP(FF$4,Transactions!$C$26:$M$34,7,FALSE)&gt;FA232,0,IF(IFERROR(VLOOKUP(FF$4,Transactions!$C$45:$N269,8,FALSE),0)&gt;FA232,VLOOKUP(FF$4,Transactions!$C$26:$M$34,5,FALSE),VLOOKUP(FF$4,Transactions!$C$26:$M$34,5,FALSE)-IFERROR(VLOOKUP(FF$4,Transactions!$C$45:$N$47,5,FALSE),0)))</f>
        <v>0</v>
      </c>
      <c r="FH232" s="315">
        <f t="shared" si="311"/>
        <v>0</v>
      </c>
      <c r="FI232" s="88">
        <f>VLOOKUP(FH232,'Price Data'!$B$4:$AD$1048576,MATCH(FM$4,'Price Data'!$B$2:$AE$2,0),FALSE)</f>
        <v>0</v>
      </c>
      <c r="FJ232" s="5">
        <f t="shared" si="340"/>
        <v>0</v>
      </c>
      <c r="FK232" s="79"/>
      <c r="FL232" s="212" t="str">
        <f>IF(FJ232&gt;0,(FJ232+SUM(FK$11:FK232))/FI$6-1,"N/A")</f>
        <v>N/A</v>
      </c>
      <c r="FM232" s="344">
        <f>IF(VLOOKUP(FM$4,Transactions!$C$26:$M$34,7,FALSE)&gt;FH232,0,IF(IFERROR(VLOOKUP(FM$4,Transactions!$C$45:$N269,8,FALSE),0)&gt;FH232,VLOOKUP(FM$4,Transactions!$C$26:$M$34,5,FALSE),VLOOKUP(FM$4,Transactions!$C$26:$M$34,5,FALSE)-IFERROR(VLOOKUP(FM$4,Transactions!$C$45:$N$47,5,FALSE),0)))</f>
        <v>0</v>
      </c>
      <c r="FO232" s="315">
        <f t="shared" si="312"/>
        <v>0</v>
      </c>
      <c r="FP232" s="88">
        <f>VLOOKUP(FO232,'Price Data'!$B$4:$AD$1048576,MATCH(FT$4,'Price Data'!$B$2:$AE$2,0),FALSE)</f>
        <v>0</v>
      </c>
      <c r="FQ232" s="5">
        <f t="shared" si="341"/>
        <v>0</v>
      </c>
      <c r="FR232" s="79"/>
      <c r="FS232" s="212" t="str">
        <f>IF(FQ232&gt;0,(FQ232+SUM(FR$11:FR232))/FP$6-1,"N/A")</f>
        <v>N/A</v>
      </c>
      <c r="FT232" s="344">
        <f>IF(VLOOKUP(FT$4,Transactions!$C$26:$M$34,7,FALSE)&gt;FO232,0,IF(IFERROR(VLOOKUP(FT$4,Transactions!$C$45:$N269,8,FALSE),0)&gt;FO232,VLOOKUP(FT$4,Transactions!$C$26:$M$34,5,FALSE),VLOOKUP(FT$4,Transactions!$C$26:$M$34,5,FALSE)-IFERROR(VLOOKUP(FT$4,Transactions!$C$45:$N$47,5,FALSE),0)))</f>
        <v>0</v>
      </c>
      <c r="FV232" s="315">
        <f t="shared" si="313"/>
        <v>0</v>
      </c>
      <c r="FW232" s="88">
        <f>VLOOKUP(FV232,'Price Data'!$B$4:$AD$1048576,MATCH(GA$4,'Price Data'!$B$2:$AE$2,0),FALSE)</f>
        <v>0</v>
      </c>
      <c r="FX232" s="5">
        <f t="shared" si="342"/>
        <v>0</v>
      </c>
      <c r="FY232" s="79"/>
      <c r="FZ232" s="212" t="str">
        <f>IF(FX232&gt;0,(FX232+SUM(FY$11:FY232))/FW$6-1,"N/A")</f>
        <v>N/A</v>
      </c>
      <c r="GA232" s="344">
        <f>IF(VLOOKUP(GA$4,Transactions!$C$26:$M$34,7,FALSE)&gt;FV232,0,IF(IFERROR(VLOOKUP(GA$4,Transactions!$C$45:$N269,8,FALSE),0)&gt;FV232,VLOOKUP(GA$4,Transactions!$C$26:$M$34,5,FALSE),VLOOKUP(GA$4,Transactions!$C$26:$M$34,5,FALSE)-IFERROR(VLOOKUP(GA$4,Transactions!$C$45:$N$47,5,FALSE),0)))</f>
        <v>0</v>
      </c>
      <c r="GD232" s="315">
        <f t="shared" si="314"/>
        <v>0</v>
      </c>
      <c r="GE232" s="88">
        <f>VLOOKUP(GD232,'Price Data'!$B$4:$AD$1048576,MATCH(GI$4,'Price Data'!$B$2:$AE$2,0),FALSE)</f>
        <v>0</v>
      </c>
      <c r="GF232" s="5">
        <f t="shared" si="343"/>
        <v>0</v>
      </c>
      <c r="GH232" s="212" t="str">
        <f>IF(GF232&gt;0,(GF232+SUM(GG$11:GG232))/GE$6-1,"N/A")</f>
        <v>N/A</v>
      </c>
      <c r="GI232" s="374">
        <v>0.5</v>
      </c>
      <c r="GK232" s="315">
        <f t="shared" si="315"/>
        <v>0</v>
      </c>
      <c r="GL232" s="88">
        <f>VLOOKUP(GK232,'Price Data'!$B$4:$AD$1048576,MATCH(GP$4,'Price Data'!$B$2:$AE$2,0),FALSE)</f>
        <v>0</v>
      </c>
      <c r="GM232" s="5">
        <f t="shared" si="286"/>
        <v>0</v>
      </c>
      <c r="GN232" s="79"/>
      <c r="GO232" s="212" t="str">
        <f>IF(GM232&gt;0,(GM232+SUM(GN$11:GN232))/GL$6-1,"N/A")</f>
        <v>N/A</v>
      </c>
      <c r="GP232" s="374">
        <v>0.2</v>
      </c>
      <c r="GR232" s="315">
        <f t="shared" si="316"/>
        <v>0</v>
      </c>
      <c r="GS232" s="88">
        <f>VLOOKUP(GR232,'Price Data'!$B$4:$AD$1048576,MATCH(GW$4,'Price Data'!$B$2:$AE$2,0),FALSE)</f>
        <v>0</v>
      </c>
      <c r="GT232" s="5">
        <f t="shared" si="344"/>
        <v>0</v>
      </c>
      <c r="GV232" s="212" t="str">
        <f>IF(GT232&gt;0,(GT232+SUM(GU$11:GU232))/GS$6-1,"N/A")</f>
        <v>N/A</v>
      </c>
      <c r="GW232" s="374">
        <v>0.3</v>
      </c>
    </row>
    <row r="233" spans="1:205" x14ac:dyDescent="0.25">
      <c r="A233">
        <v>223</v>
      </c>
      <c r="B233" s="315">
        <f>'Price Data'!B227</f>
        <v>0</v>
      </c>
      <c r="C233" s="200">
        <f t="shared" si="317"/>
        <v>0</v>
      </c>
      <c r="D233" s="200">
        <f t="shared" si="287"/>
        <v>0</v>
      </c>
      <c r="E233" s="200">
        <f t="shared" si="318"/>
        <v>0</v>
      </c>
      <c r="F233" s="200">
        <f t="shared" si="288"/>
        <v>0</v>
      </c>
      <c r="I233" s="315">
        <f t="shared" si="289"/>
        <v>0</v>
      </c>
      <c r="J233" s="88">
        <f>VLOOKUP(I233,'Price Data'!$B$4:$AD$1048576,MATCH(N$4,'Price Data'!$B$2:$AE$2,0),FALSE)</f>
        <v>0</v>
      </c>
      <c r="K233" s="5">
        <f t="shared" si="285"/>
        <v>0</v>
      </c>
      <c r="M233" s="212" t="str">
        <f>IF(K233&gt;0,(K233+SUM(L$11:L233))/J$6-1,"N/A")</f>
        <v>N/A</v>
      </c>
      <c r="N233" s="344">
        <f>IF(VLOOKUP(N$4,Transactions!$C$5:$M$23,7,FALSE)&gt;I233,0,IF(IFERROR(VLOOKUP(N$4,Transactions!$C$39:$N$42,8,FALSE),0)&gt;I233,VLOOKUP(N$4,Transactions!$C$5:$M$23,5,FALSE),VLOOKUP(N$4,Transactions!$C$5:$M$23,5,FALSE)-IFERROR(VLOOKUP(N$4,Transactions!$C$39:$N$42,5,FALSE),0)))</f>
        <v>0</v>
      </c>
      <c r="P233" s="315">
        <f t="shared" si="290"/>
        <v>0</v>
      </c>
      <c r="Q233" s="88">
        <f>VLOOKUP(P233,'Price Data'!$B$4:$AD$1048576,MATCH(U$4,'Price Data'!$B$2:$AE$2,0),FALSE)</f>
        <v>0</v>
      </c>
      <c r="R233" s="5">
        <f t="shared" si="319"/>
        <v>0</v>
      </c>
      <c r="T233" s="212" t="str">
        <f>IF(R233&gt;0,(R233+SUM(S$11:S233))/Q$6-1,"N/A")</f>
        <v>N/A</v>
      </c>
      <c r="U233" s="344">
        <f>IF(VLOOKUP(U$4,Transactions!$C$5:$M$23,7,FALSE)&gt;P233,0,IF(IFERROR(VLOOKUP(U$4,Transactions!$C$39:$N$42,8,FALSE),0)&gt;P233,VLOOKUP(U$4,Transactions!$C$5:$M$23,5,FALSE),VLOOKUP(U$4,Transactions!$C$5:$M$23,5,FALSE)-IFERROR(VLOOKUP(U$4,Transactions!$C$39:$N$42,5,FALSE),0)))</f>
        <v>0</v>
      </c>
      <c r="W233" s="315">
        <f t="shared" si="291"/>
        <v>0</v>
      </c>
      <c r="X233" s="88">
        <f>VLOOKUP(W233,'Price Data'!$B$4:$AD$1048576,MATCH(AB$4,'Price Data'!$B$2:$AE$2,0),FALSE)</f>
        <v>0</v>
      </c>
      <c r="Y233" s="5">
        <f t="shared" si="320"/>
        <v>0</v>
      </c>
      <c r="Z233" s="79"/>
      <c r="AA233" s="212" t="str">
        <f>IF(Y233&gt;0,(Y233+SUM(Z$11:Z233))/X$6-1,"N/A")</f>
        <v>N/A</v>
      </c>
      <c r="AB233" s="344">
        <f>IF(VLOOKUP(AB$4,Transactions!$C$5:$M$23,7,FALSE)&gt;W233,0,IF(IFERROR(VLOOKUP(AB$4,Transactions!$C$39:$N$42,8,FALSE),0)&gt;W233,VLOOKUP(AB$4,Transactions!$C$5:$M$23,5,FALSE),VLOOKUP(AB$4,Transactions!$C$5:$M$23,5,FALSE)-IFERROR(VLOOKUP(AB$4,Transactions!$C$39:$N$42,5,FALSE),0)))</f>
        <v>0</v>
      </c>
      <c r="AD233" s="315">
        <f t="shared" si="292"/>
        <v>0</v>
      </c>
      <c r="AE233" s="88">
        <f>VLOOKUP(AD233,'Price Data'!$B$4:$AD$1048576,MATCH(AI$4,'Price Data'!$B$2:$AE$2,0),FALSE)</f>
        <v>0</v>
      </c>
      <c r="AF233" s="5">
        <f t="shared" si="321"/>
        <v>0</v>
      </c>
      <c r="AG233" s="79"/>
      <c r="AH233" s="212" t="str">
        <f>IF(AF233&gt;0,(AF233+SUM(AG$11:AG233))/AE$6-1,"N/A")</f>
        <v>N/A</v>
      </c>
      <c r="AI233" s="344">
        <f>IF(VLOOKUP(AI$4,Transactions!$C$5:$M$23,7,FALSE)&gt;AD233,0,IF(IFERROR(VLOOKUP(AI$4,Transactions!$C$39:$N$42,8,FALSE),0)&gt;AD233,VLOOKUP(AI$4,Transactions!$C$5:$M$23,5,FALSE),VLOOKUP(AI$4,Transactions!$C$5:$M$23,5,FALSE)-IFERROR(VLOOKUP(AI$4,Transactions!$C$39:$N$42,5,FALSE),0)))</f>
        <v>0</v>
      </c>
      <c r="AK233" s="315">
        <f t="shared" si="293"/>
        <v>0</v>
      </c>
      <c r="AL233" s="88">
        <f>VLOOKUP(AK233,'Price Data'!$B$4:$AD$1048576,MATCH(AP$4,'Price Data'!$B$2:$AE$2,0),FALSE)</f>
        <v>0</v>
      </c>
      <c r="AM233" s="5">
        <f t="shared" si="322"/>
        <v>0</v>
      </c>
      <c r="AN233" s="79"/>
      <c r="AO233" s="212" t="str">
        <f>IF(AM233&gt;0,(AM233+SUM(AN$11:AN233))/AL$6-1,"N/A")</f>
        <v>N/A</v>
      </c>
      <c r="AP233" s="344">
        <f>IF(VLOOKUP(AP$4,Transactions!$C$5:$M$23,7,FALSE)&gt;AK233,0,IF(IFERROR(VLOOKUP(AP$4,Transactions!$C$39:$N$42,8,FALSE),0)&gt;AK233,VLOOKUP(AP$4,Transactions!$C$5:$M$23,5,FALSE),VLOOKUP(AP$4,Transactions!$C$5:$M$23,5,FALSE)-IFERROR(VLOOKUP(AP$4,Transactions!$C$39:$N$42,5,FALSE),0)))</f>
        <v>0</v>
      </c>
      <c r="AR233" s="315">
        <f t="shared" si="294"/>
        <v>0</v>
      </c>
      <c r="AS233" s="88">
        <f>VLOOKUP(AR233,'Price Data'!$B$4:$AD$1048576,MATCH(AW$4,'Price Data'!$B$2:$AE$2,0),FALSE)</f>
        <v>0</v>
      </c>
      <c r="AT233" s="5">
        <f t="shared" si="323"/>
        <v>0</v>
      </c>
      <c r="AU233" s="79"/>
      <c r="AV233" s="212" t="str">
        <f>IF(AT233&gt;0,(AT233+SUM(AU$11:AU233))/AS$6-1,"N/A")</f>
        <v>N/A</v>
      </c>
      <c r="AW233" s="344">
        <f>IF(VLOOKUP(AW$4,Transactions!$C$5:$M$23,7,FALSE)&gt;AR233,0,IF(IFERROR(VLOOKUP(AW$4,Transactions!$C$39:$N$42,8,FALSE),0)&gt;AR233,VLOOKUP(AW$4,Transactions!$C$5:$M$23,5,FALSE),VLOOKUP(AW$4,Transactions!$C$5:$M$23,5,FALSE)-IFERROR(VLOOKUP(AW$4,Transactions!$C$39:$N$42,5,FALSE),0)))</f>
        <v>0</v>
      </c>
      <c r="AY233" s="315">
        <f t="shared" si="295"/>
        <v>0</v>
      </c>
      <c r="AZ233" s="88">
        <f>VLOOKUP(AY233,'Price Data'!$B$4:$AD$1048576,MATCH(BD$4,'Price Data'!$B$2:$AE$2,0),FALSE)</f>
        <v>0</v>
      </c>
      <c r="BA233" s="5">
        <f t="shared" si="324"/>
        <v>0</v>
      </c>
      <c r="BB233" s="79"/>
      <c r="BC233" s="212" t="str">
        <f>IF(BA233&gt;0,(BA233+SUM(BB$11:BB233))/AZ$6-1,"N/A")</f>
        <v>N/A</v>
      </c>
      <c r="BD233" s="344">
        <f>IF(VLOOKUP(BD$4,Transactions!$C$5:$M$23,7,FALSE)&gt;AY233,0,IF(IFERROR(VLOOKUP(BD$4,Transactions!$C$39:$N$42,8,FALSE),0)&gt;AY233,VLOOKUP(BD$4,Transactions!$C$5:$M$23,5,FALSE),VLOOKUP(BD$4,Transactions!$C$5:$M$23,5,FALSE)-IFERROR(VLOOKUP(BD$4,Transactions!$C$39:$N$42,5,FALSE),0)))</f>
        <v>0</v>
      </c>
      <c r="BF233" s="315">
        <f t="shared" si="296"/>
        <v>0</v>
      </c>
      <c r="BG233" s="88">
        <f>VLOOKUP(BF233,'Price Data'!$B$4:$AD$1048576,MATCH(BK$4,'Price Data'!$B$2:$AE$2,0),FALSE)</f>
        <v>0</v>
      </c>
      <c r="BH233" s="5">
        <f t="shared" si="325"/>
        <v>0</v>
      </c>
      <c r="BI233" s="79"/>
      <c r="BJ233" s="212" t="str">
        <f>IF(BH233&gt;0,(BH233+SUM(BI$11:BI233))/BG$6-1,"N/A")</f>
        <v>N/A</v>
      </c>
      <c r="BK233" s="344">
        <f>IF(VLOOKUP(BK$4,Transactions!$C$5:$M$23,7,FALSE)&gt;BF233,0,IF(IFERROR(VLOOKUP(BK$4,Transactions!$C$39:$N$42,8,FALSE),0)&gt;BF233,VLOOKUP(BK$4,Transactions!$C$5:$M$23,5,FALSE),VLOOKUP(BK$4,Transactions!$C$5:$M$23,5,FALSE)-IFERROR(VLOOKUP(BK$4,Transactions!$C$39:$N$42,5,FALSE),0)))</f>
        <v>0</v>
      </c>
      <c r="BM233" s="315">
        <f t="shared" si="297"/>
        <v>0</v>
      </c>
      <c r="BN233" s="88">
        <f>VLOOKUP(BM233,'Price Data'!$B$4:$AD$1048576,MATCH(BR$4,'Price Data'!$B$2:$AE$2,0),FALSE)</f>
        <v>0</v>
      </c>
      <c r="BO233" s="5">
        <f t="shared" si="326"/>
        <v>0</v>
      </c>
      <c r="BP233" s="79"/>
      <c r="BQ233" s="212" t="str">
        <f>IF(BO233&gt;0,(BO233+SUM(BP$11:BP233))/BN$6-1,"N/A")</f>
        <v>N/A</v>
      </c>
      <c r="BR233" s="344">
        <f>IF(VLOOKUP(BR$4,Transactions!$C$5:$M$23,7,FALSE)&gt;BM233,0,IF(IFERROR(VLOOKUP(BR$4,Transactions!$C$39:$N$42,8,FALSE),0)&gt;BM233,VLOOKUP(BR$4,Transactions!$C$5:$M$23,5,FALSE),VLOOKUP(BR$4,Transactions!$C$5:$M$23,5,FALSE)-IFERROR(VLOOKUP(BR$4,Transactions!$C$39:$N$42,5,FALSE),0)))</f>
        <v>0</v>
      </c>
      <c r="BT233" s="315">
        <f t="shared" si="298"/>
        <v>0</v>
      </c>
      <c r="BU233" s="88">
        <f>VLOOKUP(BT233,'Price Data'!$B$4:$AD$1048576,MATCH(BY$4,'Price Data'!$B$2:$AE$2,0),FALSE)</f>
        <v>0</v>
      </c>
      <c r="BV233" s="5">
        <f t="shared" si="327"/>
        <v>0</v>
      </c>
      <c r="BW233" s="79"/>
      <c r="BX233" s="212" t="str">
        <f>IF(BV233&gt;0,(BV233+SUM(BW$11:BW233))/BU$6-1,"N/A")</f>
        <v>N/A</v>
      </c>
      <c r="BY233" s="344">
        <f>IF(VLOOKUP(BY$4,Transactions!$C$5:$M$23,7,FALSE)&gt;BT233,0,IF(IFERROR(VLOOKUP(BY$4,Transactions!$C$39:$N$42,8,FALSE),0)&gt;BT233,VLOOKUP(BY$4,Transactions!$C$5:$M$23,5,FALSE),VLOOKUP(BY$4,Transactions!$C$5:$M$23,5,FALSE)-IFERROR(VLOOKUP(BY$4,Transactions!$C$39:$N$42,5,FALSE),0)))</f>
        <v>0</v>
      </c>
      <c r="CA233" s="315">
        <f t="shared" si="299"/>
        <v>0</v>
      </c>
      <c r="CB233" s="88">
        <f>VLOOKUP(CA233,'Price Data'!$B$4:$AD$1048576,MATCH(CF$4,'Price Data'!$B$2:$AE$2,0),FALSE)</f>
        <v>0</v>
      </c>
      <c r="CC233" s="5">
        <f t="shared" si="328"/>
        <v>0</v>
      </c>
      <c r="CD233" s="79"/>
      <c r="CE233" s="212" t="str">
        <f>IF(CC233&gt;0,(CC233+SUM(CD$11:CD233))/CB$6-1,"N/A")</f>
        <v>N/A</v>
      </c>
      <c r="CF233" s="344">
        <f>IF(VLOOKUP(CF$4,Transactions!$C$5:$M$23,7,FALSE)&gt;CA233,0,IF(IFERROR(VLOOKUP(CF$4,Transactions!$C$39:$N$42,8,FALSE),0)&gt;CA233,VLOOKUP(CF$4,Transactions!$C$5:$M$23,5,FALSE),VLOOKUP(CF$4,Transactions!$C$5:$M$23,5,FALSE)-IFERROR(VLOOKUP(CF$4,Transactions!$C$39:$N$42,5,FALSE),0)))</f>
        <v>0</v>
      </c>
      <c r="CH233" s="315">
        <f t="shared" si="300"/>
        <v>0</v>
      </c>
      <c r="CI233" s="88">
        <f>VLOOKUP(CH233,'Price Data'!$B$4:$AD$1048576,MATCH(CM$4,'Price Data'!$B$2:$AE$2,0),FALSE)</f>
        <v>0</v>
      </c>
      <c r="CJ233" s="5">
        <f t="shared" si="329"/>
        <v>0</v>
      </c>
      <c r="CK233" s="79"/>
      <c r="CL233" s="212" t="str">
        <f>IF(CJ233&gt;0,(CJ233+SUM(CK$11:CK233))/CI$6-1,"N/A")</f>
        <v>N/A</v>
      </c>
      <c r="CM233" s="344">
        <f>IF(VLOOKUP(CM$4,Transactions!$C$5:$M$23,7,FALSE)&gt;CH233,0,IF(IFERROR(VLOOKUP(CM$4,Transactions!$C$39:$N$42,8,FALSE),0)&gt;CH233,VLOOKUP(CM$4,Transactions!$C$5:$M$23,5,FALSE),VLOOKUP(CM$4,Transactions!$C$5:$M$23,5,FALSE)-IFERROR(VLOOKUP(CM$4,Transactions!$C$39:$N$42,5,FALSE),0)))</f>
        <v>0</v>
      </c>
      <c r="CO233" s="315">
        <f t="shared" si="301"/>
        <v>0</v>
      </c>
      <c r="CP233" s="88">
        <f>VLOOKUP(CO233,'Price Data'!$B$4:$AD$1048576,MATCH(CT$4,'Price Data'!$B$2:$AE$2,0),FALSE)</f>
        <v>0</v>
      </c>
      <c r="CQ233" s="5">
        <f t="shared" si="330"/>
        <v>0</v>
      </c>
      <c r="CR233" s="79"/>
      <c r="CS233" s="212" t="str">
        <f>IF(CQ233&gt;0,(CQ233+SUM(CR$11:CR233))/CP$6-1,"N/A")</f>
        <v>N/A</v>
      </c>
      <c r="CT233" s="344">
        <f>IF(VLOOKUP(CT$4,Transactions!$C$5:$M$23,7,FALSE)&gt;CO233,0,IF(IFERROR(VLOOKUP(CT$4,Transactions!$C$39:$N$42,8,FALSE),0)&gt;CO233,VLOOKUP(CT$4,Transactions!$C$5:$M$23,5,FALSE),VLOOKUP(CT$4,Transactions!$C$5:$M$23,5,FALSE)-IFERROR(VLOOKUP(CT$4,Transactions!$C$39:$N$42,5,FALSE),0)))</f>
        <v>0</v>
      </c>
      <c r="CV233" s="315">
        <f t="shared" si="302"/>
        <v>0</v>
      </c>
      <c r="CW233" s="88">
        <f>VLOOKUP(CV233,'Price Data'!$B$4:$AD$1048576,MATCH(DA$4,'Price Data'!$B$2:$AE$2,0),FALSE)</f>
        <v>0</v>
      </c>
      <c r="CX233" s="5">
        <f t="shared" si="331"/>
        <v>0</v>
      </c>
      <c r="CY233" s="79"/>
      <c r="CZ233" s="212" t="str">
        <f>IF(CX233&gt;0,(CX233+SUM(CY$11:CY233))/CW$6-1,"N/A")</f>
        <v>N/A</v>
      </c>
      <c r="DA233" s="344">
        <f>IF(VLOOKUP(DA$4,Transactions!$C$5:$M$23,7,FALSE)&gt;CV233,0,IF(IFERROR(VLOOKUP(DA$4,Transactions!$C$39:$N$42,8,FALSE),0)&gt;CV233,VLOOKUP(DA$4,Transactions!$C$5:$M$23,5,FALSE),VLOOKUP(DA$4,Transactions!$C$5:$M$23,5,FALSE)-IFERROR(VLOOKUP(DA$4,Transactions!$C$39:$N$42,5,FALSE),0)))</f>
        <v>0</v>
      </c>
      <c r="DC233" s="315">
        <f t="shared" si="303"/>
        <v>0</v>
      </c>
      <c r="DD233" s="88">
        <f>VLOOKUP(DC233,'Price Data'!$B$4:$AD$1048576,MATCH(DH$4,'Price Data'!$B$2:$AE$2,0),FALSE)</f>
        <v>0</v>
      </c>
      <c r="DE233" s="5">
        <f t="shared" si="332"/>
        <v>0</v>
      </c>
      <c r="DF233" s="79"/>
      <c r="DG233" s="212" t="str">
        <f>IF(DE233&gt;0,(DE233+SUM(DF$11:DF233))/DD$6-1,"N/A")</f>
        <v>N/A</v>
      </c>
      <c r="DH233" s="344">
        <f>IF(VLOOKUP(DH$4,Transactions!$C$5:$M$23,7,FALSE)&gt;DC233,0,IF(IFERROR(VLOOKUP(DH$4,Transactions!$C$39:$N$42,8,FALSE),0)&gt;DC233,VLOOKUP(DH$4,Transactions!$C$5:$M$23,5,FALSE),VLOOKUP(DH$4,Transactions!$C$5:$M$23,5,FALSE)-IFERROR(VLOOKUP(DH$4,Transactions!$C$39:$N$42,5,FALSE),0)))</f>
        <v>0</v>
      </c>
      <c r="DJ233" s="315">
        <f t="shared" si="304"/>
        <v>0</v>
      </c>
      <c r="DK233" s="88">
        <f>VLOOKUP(DJ233,'Price Data'!$B$4:$AD$1048576,MATCH(DO$4,'Price Data'!$B$2:$AE$2,0),FALSE)</f>
        <v>0</v>
      </c>
      <c r="DL233" s="5">
        <f t="shared" si="333"/>
        <v>0</v>
      </c>
      <c r="DN233" s="212" t="str">
        <f>IF(DL233&gt;0,(DL233+SUM(DM$11:DM233))/DK$6-1,"N/A")</f>
        <v>N/A</v>
      </c>
      <c r="DO233" s="344">
        <f>IF(VLOOKUP(DO$4,Transactions!$C$5:$M$23,7,FALSE)&gt;DJ233,0,IF(IFERROR(VLOOKUP(DO$4,Transactions!$C$39:$N$42,8,FALSE),0)&gt;DJ233,VLOOKUP(DO$4,Transactions!$C$5:$M$23,5,FALSE),VLOOKUP(DO$4,Transactions!$C$5:$M$23,5,FALSE)-IFERROR(VLOOKUP(DO$4,Transactions!$C$39:$N$42,5,FALSE),0)))</f>
        <v>0</v>
      </c>
      <c r="DQ233" s="315">
        <f t="shared" si="305"/>
        <v>0</v>
      </c>
      <c r="DR233" s="88">
        <f>VLOOKUP(DQ233,'Price Data'!$B$4:$AD$1048576,MATCH(DV$4,'Price Data'!$B$2:$AE$2,0),FALSE)</f>
        <v>0</v>
      </c>
      <c r="DS233" s="5">
        <f t="shared" si="334"/>
        <v>0</v>
      </c>
      <c r="DT233" s="79"/>
      <c r="DU233" s="212" t="str">
        <f>IF(DS233&gt;0,(DS233+SUM(DT$11:DT233))/DR$6-1,"N/A")</f>
        <v>N/A</v>
      </c>
      <c r="DV233" s="344">
        <f>IF(VLOOKUP(DV$4,Transactions!$C$5:$M$23,7,FALSE)&gt;DQ233,0,IF(IFERROR(VLOOKUP(DV$4,Transactions!$C$39:$N$42,8,FALSE),0)&gt;DQ233,VLOOKUP(DV$4,Transactions!$C$5:$M$23,5,FALSE),VLOOKUP(DV$4,Transactions!$C$5:$M$23,5,FALSE)-IFERROR(VLOOKUP(DV$4,Transactions!$C$39:$N$42,5,FALSE),0)))</f>
        <v>0</v>
      </c>
      <c r="DX233" s="315">
        <f t="shared" si="306"/>
        <v>0</v>
      </c>
      <c r="DY233" s="88">
        <f>VLOOKUP(DX233,'Price Data'!$B$4:$AD$1048576,MATCH(EC$4,'Price Data'!$B$2:$AE$2,0),FALSE)</f>
        <v>0</v>
      </c>
      <c r="DZ233" s="5">
        <f t="shared" si="335"/>
        <v>0</v>
      </c>
      <c r="EA233" s="79"/>
      <c r="EB233" s="212" t="str">
        <f>IF(DZ233&gt;0,(DZ233+SUM(EA$11:EA233))/DY$6-1,"N/A")</f>
        <v>N/A</v>
      </c>
      <c r="EC233" s="344">
        <f>IF(VLOOKUP(EC$4,Transactions!$C$5:$M$23,7,FALSE)&gt;DX233,0,IF(IFERROR(VLOOKUP(EC$4,Transactions!$C$39:$N$42,8,FALSE),0)&gt;DX233,VLOOKUP(EC$4,Transactions!$C$5:$M$23,5,FALSE),VLOOKUP(EC$4,Transactions!$C$5:$M$23,5,FALSE)-IFERROR(VLOOKUP(EC$4,Transactions!$C$39:$N$42,5,FALSE),0)))</f>
        <v>0</v>
      </c>
      <c r="EF233" s="315">
        <f t="shared" si="307"/>
        <v>0</v>
      </c>
      <c r="EG233" s="88">
        <f>VLOOKUP(EF233,'Price Data'!$B$4:$AD$1048576,MATCH(EK$4,'Price Data'!$B$2:$AE$2,0),FALSE)</f>
        <v>0</v>
      </c>
      <c r="EH233" s="5">
        <f t="shared" si="336"/>
        <v>0</v>
      </c>
      <c r="EI233" s="79"/>
      <c r="EJ233" s="212" t="str">
        <f>IF(EH233&gt;0,(EH233+SUM(EI$11:EI233))/EG$6-1,"N/A")</f>
        <v>N/A</v>
      </c>
      <c r="EK233" s="344">
        <f>IF(VLOOKUP(EK$4,Transactions!$C$26:$M$34,7,FALSE)&gt;EF233,0,IF(IFERROR(VLOOKUP(EK$4,Transactions!$C$45:$N270,8,FALSE),0)&gt;EF233,VLOOKUP(EK$4,Transactions!$C$26:$M$34,5,FALSE),VLOOKUP(EK$4,Transactions!$C$26:$M$34,5,FALSE)-IFERROR(VLOOKUP(EK$4,Transactions!$C$45:$N$47,5,FALSE),0)))</f>
        <v>0</v>
      </c>
      <c r="EM233" s="315">
        <f t="shared" si="308"/>
        <v>0</v>
      </c>
      <c r="EN233" s="88">
        <f>VLOOKUP(EM233,'Price Data'!$B$4:$AD$1048576,MATCH(ER$4,'Price Data'!$B$2:$AE$2,0),FALSE)</f>
        <v>0</v>
      </c>
      <c r="EO233" s="5">
        <f t="shared" si="337"/>
        <v>0</v>
      </c>
      <c r="EP233" s="79"/>
      <c r="EQ233" s="212" t="str">
        <f>IF(EO233&gt;0,(EO233+SUM(EP$11:EP233))/EN$6-1,"N/A")</f>
        <v>N/A</v>
      </c>
      <c r="ER233" s="344">
        <f>IF(VLOOKUP(ER$4,Transactions!$C$26:$M$34,7,FALSE)&gt;EM233,0,IF(IFERROR(VLOOKUP(ER$4,Transactions!$C$45:$N270,8,FALSE),0)&gt;EM233,VLOOKUP(ER$4,Transactions!$C$26:$M$34,5,FALSE),VLOOKUP(ER$4,Transactions!$C$26:$M$34,5,FALSE)-IFERROR(VLOOKUP(ER$4,Transactions!$C$45:$N$47,5,FALSE),0)))</f>
        <v>0</v>
      </c>
      <c r="ET233" s="315">
        <f t="shared" si="309"/>
        <v>0</v>
      </c>
      <c r="EU233" s="88">
        <f>VLOOKUP(ET233,'Price Data'!$B$4:$AD$1048576,MATCH(EY$4,'Price Data'!$B$2:$AE$2,0),FALSE)</f>
        <v>0</v>
      </c>
      <c r="EV233" s="5">
        <f t="shared" si="338"/>
        <v>0</v>
      </c>
      <c r="EW233" s="79"/>
      <c r="EX233" s="212" t="str">
        <f>IF(EV233&gt;0,(EV233+SUM(EW$11:EW233))/EU$6-1,"N/A")</f>
        <v>N/A</v>
      </c>
      <c r="EY233" s="344">
        <f>IF(VLOOKUP(EY$4,Transactions!$C$26:$M$34,7,FALSE)&gt;ET233,0,IF(IFERROR(VLOOKUP(EY$4,Transactions!$C$45:$N270,8,FALSE),0)&gt;ET233,VLOOKUP(EY$4,Transactions!$C$26:$M$34,5,FALSE),VLOOKUP(EY$4,Transactions!$C$26:$M$34,5,FALSE)-IFERROR(VLOOKUP(EY$4,Transactions!$C$45:$N$47,5,FALSE),0)))</f>
        <v>0</v>
      </c>
      <c r="FA233" s="315">
        <f t="shared" si="310"/>
        <v>0</v>
      </c>
      <c r="FB233" s="88">
        <f>VLOOKUP(FA233,'Price Data'!$B$4:$AD$1048576,MATCH(FF$4,'Price Data'!$B$2:$AE$2,0),FALSE)</f>
        <v>0</v>
      </c>
      <c r="FC233" s="5">
        <f t="shared" si="339"/>
        <v>0</v>
      </c>
      <c r="FD233" s="79"/>
      <c r="FE233" s="212" t="str">
        <f>IF(FC233&gt;0,(FC233+SUM(FD$11:FD233))/FB$6-1,"N/A")</f>
        <v>N/A</v>
      </c>
      <c r="FF233" s="344">
        <f>IF(VLOOKUP(FF$4,Transactions!$C$26:$M$34,7,FALSE)&gt;FA233,0,IF(IFERROR(VLOOKUP(FF$4,Transactions!$C$45:$N270,8,FALSE),0)&gt;FA233,VLOOKUP(FF$4,Transactions!$C$26:$M$34,5,FALSE),VLOOKUP(FF$4,Transactions!$C$26:$M$34,5,FALSE)-IFERROR(VLOOKUP(FF$4,Transactions!$C$45:$N$47,5,FALSE),0)))</f>
        <v>0</v>
      </c>
      <c r="FH233" s="315">
        <f t="shared" si="311"/>
        <v>0</v>
      </c>
      <c r="FI233" s="88">
        <f>VLOOKUP(FH233,'Price Data'!$B$4:$AD$1048576,MATCH(FM$4,'Price Data'!$B$2:$AE$2,0),FALSE)</f>
        <v>0</v>
      </c>
      <c r="FJ233" s="5">
        <f t="shared" si="340"/>
        <v>0</v>
      </c>
      <c r="FK233" s="79"/>
      <c r="FL233" s="212" t="str">
        <f>IF(FJ233&gt;0,(FJ233+SUM(FK$11:FK233))/FI$6-1,"N/A")</f>
        <v>N/A</v>
      </c>
      <c r="FM233" s="344">
        <f>IF(VLOOKUP(FM$4,Transactions!$C$26:$M$34,7,FALSE)&gt;FH233,0,IF(IFERROR(VLOOKUP(FM$4,Transactions!$C$45:$N270,8,FALSE),0)&gt;FH233,VLOOKUP(FM$4,Transactions!$C$26:$M$34,5,FALSE),VLOOKUP(FM$4,Transactions!$C$26:$M$34,5,FALSE)-IFERROR(VLOOKUP(FM$4,Transactions!$C$45:$N$47,5,FALSE),0)))</f>
        <v>0</v>
      </c>
      <c r="FO233" s="315">
        <f t="shared" si="312"/>
        <v>0</v>
      </c>
      <c r="FP233" s="88">
        <f>VLOOKUP(FO233,'Price Data'!$B$4:$AD$1048576,MATCH(FT$4,'Price Data'!$B$2:$AE$2,0),FALSE)</f>
        <v>0</v>
      </c>
      <c r="FQ233" s="5">
        <f t="shared" si="341"/>
        <v>0</v>
      </c>
      <c r="FR233" s="79"/>
      <c r="FS233" s="212" t="str">
        <f>IF(FQ233&gt;0,(FQ233+SUM(FR$11:FR233))/FP$6-1,"N/A")</f>
        <v>N/A</v>
      </c>
      <c r="FT233" s="344">
        <f>IF(VLOOKUP(FT$4,Transactions!$C$26:$M$34,7,FALSE)&gt;FO233,0,IF(IFERROR(VLOOKUP(FT$4,Transactions!$C$45:$N270,8,FALSE),0)&gt;FO233,VLOOKUP(FT$4,Transactions!$C$26:$M$34,5,FALSE),VLOOKUP(FT$4,Transactions!$C$26:$M$34,5,FALSE)-IFERROR(VLOOKUP(FT$4,Transactions!$C$45:$N$47,5,FALSE),0)))</f>
        <v>0</v>
      </c>
      <c r="FV233" s="315">
        <f t="shared" si="313"/>
        <v>0</v>
      </c>
      <c r="FW233" s="88">
        <f>VLOOKUP(FV233,'Price Data'!$B$4:$AD$1048576,MATCH(GA$4,'Price Data'!$B$2:$AE$2,0),FALSE)</f>
        <v>0</v>
      </c>
      <c r="FX233" s="5">
        <f t="shared" si="342"/>
        <v>0</v>
      </c>
      <c r="FY233" s="79"/>
      <c r="FZ233" s="212" t="str">
        <f>IF(FX233&gt;0,(FX233+SUM(FY$11:FY233))/FW$6-1,"N/A")</f>
        <v>N/A</v>
      </c>
      <c r="GA233" s="344">
        <f>IF(VLOOKUP(GA$4,Transactions!$C$26:$M$34,7,FALSE)&gt;FV233,0,IF(IFERROR(VLOOKUP(GA$4,Transactions!$C$45:$N270,8,FALSE),0)&gt;FV233,VLOOKUP(GA$4,Transactions!$C$26:$M$34,5,FALSE),VLOOKUP(GA$4,Transactions!$C$26:$M$34,5,FALSE)-IFERROR(VLOOKUP(GA$4,Transactions!$C$45:$N$47,5,FALSE),0)))</f>
        <v>0</v>
      </c>
      <c r="GD233" s="315">
        <f t="shared" si="314"/>
        <v>0</v>
      </c>
      <c r="GE233" s="88">
        <f>VLOOKUP(GD233,'Price Data'!$B$4:$AD$1048576,MATCH(GI$4,'Price Data'!$B$2:$AE$2,0),FALSE)</f>
        <v>0</v>
      </c>
      <c r="GF233" s="5">
        <f t="shared" si="343"/>
        <v>0</v>
      </c>
      <c r="GH233" s="212" t="str">
        <f>IF(GF233&gt;0,(GF233+SUM(GG$11:GG233))/GE$6-1,"N/A")</f>
        <v>N/A</v>
      </c>
      <c r="GI233" s="374">
        <v>0.5</v>
      </c>
      <c r="GK233" s="315">
        <f t="shared" si="315"/>
        <v>0</v>
      </c>
      <c r="GL233" s="88">
        <f>VLOOKUP(GK233,'Price Data'!$B$4:$AD$1048576,MATCH(GP$4,'Price Data'!$B$2:$AE$2,0),FALSE)</f>
        <v>0</v>
      </c>
      <c r="GM233" s="5">
        <f t="shared" si="286"/>
        <v>0</v>
      </c>
      <c r="GN233" s="79"/>
      <c r="GO233" s="212" t="str">
        <f>IF(GM233&gt;0,(GM233+SUM(GN$11:GN233))/GL$6-1,"N/A")</f>
        <v>N/A</v>
      </c>
      <c r="GP233" s="374">
        <v>0.2</v>
      </c>
      <c r="GR233" s="315">
        <f t="shared" si="316"/>
        <v>0</v>
      </c>
      <c r="GS233" s="88">
        <f>VLOOKUP(GR233,'Price Data'!$B$4:$AD$1048576,MATCH(GW$4,'Price Data'!$B$2:$AE$2,0),FALSE)</f>
        <v>0</v>
      </c>
      <c r="GT233" s="5">
        <f t="shared" si="344"/>
        <v>0</v>
      </c>
      <c r="GV233" s="212" t="str">
        <f>IF(GT233&gt;0,(GT233+SUM(GU$11:GU233))/GS$6-1,"N/A")</f>
        <v>N/A</v>
      </c>
      <c r="GW233" s="374">
        <v>0.3</v>
      </c>
    </row>
    <row r="234" spans="1:205" x14ac:dyDescent="0.25">
      <c r="A234">
        <v>224</v>
      </c>
      <c r="B234" s="315">
        <f>'Price Data'!B228</f>
        <v>0</v>
      </c>
      <c r="C234" s="200">
        <f t="shared" si="317"/>
        <v>0</v>
      </c>
      <c r="D234" s="200">
        <f t="shared" si="287"/>
        <v>0</v>
      </c>
      <c r="E234" s="200">
        <f t="shared" si="318"/>
        <v>0</v>
      </c>
      <c r="F234" s="200">
        <f t="shared" si="288"/>
        <v>0</v>
      </c>
      <c r="I234" s="315">
        <f t="shared" si="289"/>
        <v>0</v>
      </c>
      <c r="J234" s="88">
        <f>VLOOKUP(I234,'Price Data'!$B$4:$AD$1048576,MATCH(N$4,'Price Data'!$B$2:$AE$2,0),FALSE)</f>
        <v>0</v>
      </c>
      <c r="K234" s="5">
        <f t="shared" si="285"/>
        <v>0</v>
      </c>
      <c r="M234" s="212" t="str">
        <f>IF(K234&gt;0,(K234+SUM(L$11:L234))/J$6-1,"N/A")</f>
        <v>N/A</v>
      </c>
      <c r="N234" s="344">
        <f>IF(VLOOKUP(N$4,Transactions!$C$5:$M$23,7,FALSE)&gt;I234,0,IF(IFERROR(VLOOKUP(N$4,Transactions!$C$39:$N$42,8,FALSE),0)&gt;I234,VLOOKUP(N$4,Transactions!$C$5:$M$23,5,FALSE),VLOOKUP(N$4,Transactions!$C$5:$M$23,5,FALSE)-IFERROR(VLOOKUP(N$4,Transactions!$C$39:$N$42,5,FALSE),0)))</f>
        <v>0</v>
      </c>
      <c r="P234" s="315">
        <f t="shared" si="290"/>
        <v>0</v>
      </c>
      <c r="Q234" s="88">
        <f>VLOOKUP(P234,'Price Data'!$B$4:$AD$1048576,MATCH(U$4,'Price Data'!$B$2:$AE$2,0),FALSE)</f>
        <v>0</v>
      </c>
      <c r="R234" s="5">
        <f t="shared" si="319"/>
        <v>0</v>
      </c>
      <c r="T234" s="212" t="str">
        <f>IF(R234&gt;0,(R234+SUM(S$11:S234))/Q$6-1,"N/A")</f>
        <v>N/A</v>
      </c>
      <c r="U234" s="344">
        <f>IF(VLOOKUP(U$4,Transactions!$C$5:$M$23,7,FALSE)&gt;P234,0,IF(IFERROR(VLOOKUP(U$4,Transactions!$C$39:$N$42,8,FALSE),0)&gt;P234,VLOOKUP(U$4,Transactions!$C$5:$M$23,5,FALSE),VLOOKUP(U$4,Transactions!$C$5:$M$23,5,FALSE)-IFERROR(VLOOKUP(U$4,Transactions!$C$39:$N$42,5,FALSE),0)))</f>
        <v>0</v>
      </c>
      <c r="W234" s="315">
        <f t="shared" si="291"/>
        <v>0</v>
      </c>
      <c r="X234" s="88">
        <f>VLOOKUP(W234,'Price Data'!$B$4:$AD$1048576,MATCH(AB$4,'Price Data'!$B$2:$AE$2,0),FALSE)</f>
        <v>0</v>
      </c>
      <c r="Y234" s="5">
        <f t="shared" si="320"/>
        <v>0</v>
      </c>
      <c r="Z234" s="79"/>
      <c r="AA234" s="212" t="str">
        <f>IF(Y234&gt;0,(Y234+SUM(Z$11:Z234))/X$6-1,"N/A")</f>
        <v>N/A</v>
      </c>
      <c r="AB234" s="344">
        <f>IF(VLOOKUP(AB$4,Transactions!$C$5:$M$23,7,FALSE)&gt;W234,0,IF(IFERROR(VLOOKUP(AB$4,Transactions!$C$39:$N$42,8,FALSE),0)&gt;W234,VLOOKUP(AB$4,Transactions!$C$5:$M$23,5,FALSE),VLOOKUP(AB$4,Transactions!$C$5:$M$23,5,FALSE)-IFERROR(VLOOKUP(AB$4,Transactions!$C$39:$N$42,5,FALSE),0)))</f>
        <v>0</v>
      </c>
      <c r="AD234" s="315">
        <f t="shared" si="292"/>
        <v>0</v>
      </c>
      <c r="AE234" s="88">
        <f>VLOOKUP(AD234,'Price Data'!$B$4:$AD$1048576,MATCH(AI$4,'Price Data'!$B$2:$AE$2,0),FALSE)</f>
        <v>0</v>
      </c>
      <c r="AF234" s="5">
        <f t="shared" si="321"/>
        <v>0</v>
      </c>
      <c r="AG234" s="79"/>
      <c r="AH234" s="212" t="str">
        <f>IF(AF234&gt;0,(AF234+SUM(AG$11:AG234))/AE$6-1,"N/A")</f>
        <v>N/A</v>
      </c>
      <c r="AI234" s="344">
        <f>IF(VLOOKUP(AI$4,Transactions!$C$5:$M$23,7,FALSE)&gt;AD234,0,IF(IFERROR(VLOOKUP(AI$4,Transactions!$C$39:$N$42,8,FALSE),0)&gt;AD234,VLOOKUP(AI$4,Transactions!$C$5:$M$23,5,FALSE),VLOOKUP(AI$4,Transactions!$C$5:$M$23,5,FALSE)-IFERROR(VLOOKUP(AI$4,Transactions!$C$39:$N$42,5,FALSE),0)))</f>
        <v>0</v>
      </c>
      <c r="AK234" s="315">
        <f t="shared" si="293"/>
        <v>0</v>
      </c>
      <c r="AL234" s="88">
        <f>VLOOKUP(AK234,'Price Data'!$B$4:$AD$1048576,MATCH(AP$4,'Price Data'!$B$2:$AE$2,0),FALSE)</f>
        <v>0</v>
      </c>
      <c r="AM234" s="5">
        <f t="shared" si="322"/>
        <v>0</v>
      </c>
      <c r="AN234" s="79"/>
      <c r="AO234" s="212" t="str">
        <f>IF(AM234&gt;0,(AM234+SUM(AN$11:AN234))/AL$6-1,"N/A")</f>
        <v>N/A</v>
      </c>
      <c r="AP234" s="344">
        <f>IF(VLOOKUP(AP$4,Transactions!$C$5:$M$23,7,FALSE)&gt;AK234,0,IF(IFERROR(VLOOKUP(AP$4,Transactions!$C$39:$N$42,8,FALSE),0)&gt;AK234,VLOOKUP(AP$4,Transactions!$C$5:$M$23,5,FALSE),VLOOKUP(AP$4,Transactions!$C$5:$M$23,5,FALSE)-IFERROR(VLOOKUP(AP$4,Transactions!$C$39:$N$42,5,FALSE),0)))</f>
        <v>0</v>
      </c>
      <c r="AR234" s="315">
        <f t="shared" si="294"/>
        <v>0</v>
      </c>
      <c r="AS234" s="88">
        <f>VLOOKUP(AR234,'Price Data'!$B$4:$AD$1048576,MATCH(AW$4,'Price Data'!$B$2:$AE$2,0),FALSE)</f>
        <v>0</v>
      </c>
      <c r="AT234" s="5">
        <f t="shared" si="323"/>
        <v>0</v>
      </c>
      <c r="AU234" s="79"/>
      <c r="AV234" s="212" t="str">
        <f>IF(AT234&gt;0,(AT234+SUM(AU$11:AU234))/AS$6-1,"N/A")</f>
        <v>N/A</v>
      </c>
      <c r="AW234" s="344">
        <f>IF(VLOOKUP(AW$4,Transactions!$C$5:$M$23,7,FALSE)&gt;AR234,0,IF(IFERROR(VLOOKUP(AW$4,Transactions!$C$39:$N$42,8,FALSE),0)&gt;AR234,VLOOKUP(AW$4,Transactions!$C$5:$M$23,5,FALSE),VLOOKUP(AW$4,Transactions!$C$5:$M$23,5,FALSE)-IFERROR(VLOOKUP(AW$4,Transactions!$C$39:$N$42,5,FALSE),0)))</f>
        <v>0</v>
      </c>
      <c r="AY234" s="315">
        <f t="shared" si="295"/>
        <v>0</v>
      </c>
      <c r="AZ234" s="88">
        <f>VLOOKUP(AY234,'Price Data'!$B$4:$AD$1048576,MATCH(BD$4,'Price Data'!$B$2:$AE$2,0),FALSE)</f>
        <v>0</v>
      </c>
      <c r="BA234" s="5">
        <f t="shared" si="324"/>
        <v>0</v>
      </c>
      <c r="BB234" s="79"/>
      <c r="BC234" s="212" t="str">
        <f>IF(BA234&gt;0,(BA234+SUM(BB$11:BB234))/AZ$6-1,"N/A")</f>
        <v>N/A</v>
      </c>
      <c r="BD234" s="344">
        <f>IF(VLOOKUP(BD$4,Transactions!$C$5:$M$23,7,FALSE)&gt;AY234,0,IF(IFERROR(VLOOKUP(BD$4,Transactions!$C$39:$N$42,8,FALSE),0)&gt;AY234,VLOOKUP(BD$4,Transactions!$C$5:$M$23,5,FALSE),VLOOKUP(BD$4,Transactions!$C$5:$M$23,5,FALSE)-IFERROR(VLOOKUP(BD$4,Transactions!$C$39:$N$42,5,FALSE),0)))</f>
        <v>0</v>
      </c>
      <c r="BF234" s="315">
        <f t="shared" si="296"/>
        <v>0</v>
      </c>
      <c r="BG234" s="88">
        <f>VLOOKUP(BF234,'Price Data'!$B$4:$AD$1048576,MATCH(BK$4,'Price Data'!$B$2:$AE$2,0),FALSE)</f>
        <v>0</v>
      </c>
      <c r="BH234" s="5">
        <f t="shared" si="325"/>
        <v>0</v>
      </c>
      <c r="BI234" s="79"/>
      <c r="BJ234" s="212" t="str">
        <f>IF(BH234&gt;0,(BH234+SUM(BI$11:BI234))/BG$6-1,"N/A")</f>
        <v>N/A</v>
      </c>
      <c r="BK234" s="344">
        <f>IF(VLOOKUP(BK$4,Transactions!$C$5:$M$23,7,FALSE)&gt;BF234,0,IF(IFERROR(VLOOKUP(BK$4,Transactions!$C$39:$N$42,8,FALSE),0)&gt;BF234,VLOOKUP(BK$4,Transactions!$C$5:$M$23,5,FALSE),VLOOKUP(BK$4,Transactions!$C$5:$M$23,5,FALSE)-IFERROR(VLOOKUP(BK$4,Transactions!$C$39:$N$42,5,FALSE),0)))</f>
        <v>0</v>
      </c>
      <c r="BM234" s="315">
        <f t="shared" si="297"/>
        <v>0</v>
      </c>
      <c r="BN234" s="88">
        <f>VLOOKUP(BM234,'Price Data'!$B$4:$AD$1048576,MATCH(BR$4,'Price Data'!$B$2:$AE$2,0),FALSE)</f>
        <v>0</v>
      </c>
      <c r="BO234" s="5">
        <f t="shared" si="326"/>
        <v>0</v>
      </c>
      <c r="BP234" s="79"/>
      <c r="BQ234" s="212" t="str">
        <f>IF(BO234&gt;0,(BO234+SUM(BP$11:BP234))/BN$6-1,"N/A")</f>
        <v>N/A</v>
      </c>
      <c r="BR234" s="344">
        <f>IF(VLOOKUP(BR$4,Transactions!$C$5:$M$23,7,FALSE)&gt;BM234,0,IF(IFERROR(VLOOKUP(BR$4,Transactions!$C$39:$N$42,8,FALSE),0)&gt;BM234,VLOOKUP(BR$4,Transactions!$C$5:$M$23,5,FALSE),VLOOKUP(BR$4,Transactions!$C$5:$M$23,5,FALSE)-IFERROR(VLOOKUP(BR$4,Transactions!$C$39:$N$42,5,FALSE),0)))</f>
        <v>0</v>
      </c>
      <c r="BT234" s="315">
        <f t="shared" si="298"/>
        <v>0</v>
      </c>
      <c r="BU234" s="88">
        <f>VLOOKUP(BT234,'Price Data'!$B$4:$AD$1048576,MATCH(BY$4,'Price Data'!$B$2:$AE$2,0),FALSE)</f>
        <v>0</v>
      </c>
      <c r="BV234" s="5">
        <f t="shared" si="327"/>
        <v>0</v>
      </c>
      <c r="BW234" s="79"/>
      <c r="BX234" s="212" t="str">
        <f>IF(BV234&gt;0,(BV234+SUM(BW$11:BW234))/BU$6-1,"N/A")</f>
        <v>N/A</v>
      </c>
      <c r="BY234" s="344">
        <f>IF(VLOOKUP(BY$4,Transactions!$C$5:$M$23,7,FALSE)&gt;BT234,0,IF(IFERROR(VLOOKUP(BY$4,Transactions!$C$39:$N$42,8,FALSE),0)&gt;BT234,VLOOKUP(BY$4,Transactions!$C$5:$M$23,5,FALSE),VLOOKUP(BY$4,Transactions!$C$5:$M$23,5,FALSE)-IFERROR(VLOOKUP(BY$4,Transactions!$C$39:$N$42,5,FALSE),0)))</f>
        <v>0</v>
      </c>
      <c r="CA234" s="315">
        <f t="shared" si="299"/>
        <v>0</v>
      </c>
      <c r="CB234" s="88">
        <f>VLOOKUP(CA234,'Price Data'!$B$4:$AD$1048576,MATCH(CF$4,'Price Data'!$B$2:$AE$2,0),FALSE)</f>
        <v>0</v>
      </c>
      <c r="CC234" s="5">
        <f t="shared" si="328"/>
        <v>0</v>
      </c>
      <c r="CD234" s="79"/>
      <c r="CE234" s="212" t="str">
        <f>IF(CC234&gt;0,(CC234+SUM(CD$11:CD234))/CB$6-1,"N/A")</f>
        <v>N/A</v>
      </c>
      <c r="CF234" s="344">
        <f>IF(VLOOKUP(CF$4,Transactions!$C$5:$M$23,7,FALSE)&gt;CA234,0,IF(IFERROR(VLOOKUP(CF$4,Transactions!$C$39:$N$42,8,FALSE),0)&gt;CA234,VLOOKUP(CF$4,Transactions!$C$5:$M$23,5,FALSE),VLOOKUP(CF$4,Transactions!$C$5:$M$23,5,FALSE)-IFERROR(VLOOKUP(CF$4,Transactions!$C$39:$N$42,5,FALSE),0)))</f>
        <v>0</v>
      </c>
      <c r="CH234" s="315">
        <f t="shared" si="300"/>
        <v>0</v>
      </c>
      <c r="CI234" s="88">
        <f>VLOOKUP(CH234,'Price Data'!$B$4:$AD$1048576,MATCH(CM$4,'Price Data'!$B$2:$AE$2,0),FALSE)</f>
        <v>0</v>
      </c>
      <c r="CJ234" s="5">
        <f t="shared" si="329"/>
        <v>0</v>
      </c>
      <c r="CK234" s="79"/>
      <c r="CL234" s="212" t="str">
        <f>IF(CJ234&gt;0,(CJ234+SUM(CK$11:CK234))/CI$6-1,"N/A")</f>
        <v>N/A</v>
      </c>
      <c r="CM234" s="344">
        <f>IF(VLOOKUP(CM$4,Transactions!$C$5:$M$23,7,FALSE)&gt;CH234,0,IF(IFERROR(VLOOKUP(CM$4,Transactions!$C$39:$N$42,8,FALSE),0)&gt;CH234,VLOOKUP(CM$4,Transactions!$C$5:$M$23,5,FALSE),VLOOKUP(CM$4,Transactions!$C$5:$M$23,5,FALSE)-IFERROR(VLOOKUP(CM$4,Transactions!$C$39:$N$42,5,FALSE),0)))</f>
        <v>0</v>
      </c>
      <c r="CO234" s="315">
        <f t="shared" si="301"/>
        <v>0</v>
      </c>
      <c r="CP234" s="88">
        <f>VLOOKUP(CO234,'Price Data'!$B$4:$AD$1048576,MATCH(CT$4,'Price Data'!$B$2:$AE$2,0),FALSE)</f>
        <v>0</v>
      </c>
      <c r="CQ234" s="5">
        <f t="shared" si="330"/>
        <v>0</v>
      </c>
      <c r="CR234" s="79"/>
      <c r="CS234" s="212" t="str">
        <f>IF(CQ234&gt;0,(CQ234+SUM(CR$11:CR234))/CP$6-1,"N/A")</f>
        <v>N/A</v>
      </c>
      <c r="CT234" s="344">
        <f>IF(VLOOKUP(CT$4,Transactions!$C$5:$M$23,7,FALSE)&gt;CO234,0,IF(IFERROR(VLOOKUP(CT$4,Transactions!$C$39:$N$42,8,FALSE),0)&gt;CO234,VLOOKUP(CT$4,Transactions!$C$5:$M$23,5,FALSE),VLOOKUP(CT$4,Transactions!$C$5:$M$23,5,FALSE)-IFERROR(VLOOKUP(CT$4,Transactions!$C$39:$N$42,5,FALSE),0)))</f>
        <v>0</v>
      </c>
      <c r="CV234" s="315">
        <f t="shared" si="302"/>
        <v>0</v>
      </c>
      <c r="CW234" s="88">
        <f>VLOOKUP(CV234,'Price Data'!$B$4:$AD$1048576,MATCH(DA$4,'Price Data'!$B$2:$AE$2,0),FALSE)</f>
        <v>0</v>
      </c>
      <c r="CX234" s="5">
        <f t="shared" si="331"/>
        <v>0</v>
      </c>
      <c r="CY234" s="79"/>
      <c r="CZ234" s="212" t="str">
        <f>IF(CX234&gt;0,(CX234+SUM(CY$11:CY234))/CW$6-1,"N/A")</f>
        <v>N/A</v>
      </c>
      <c r="DA234" s="344">
        <f>IF(VLOOKUP(DA$4,Transactions!$C$5:$M$23,7,FALSE)&gt;CV234,0,IF(IFERROR(VLOOKUP(DA$4,Transactions!$C$39:$N$42,8,FALSE),0)&gt;CV234,VLOOKUP(DA$4,Transactions!$C$5:$M$23,5,FALSE),VLOOKUP(DA$4,Transactions!$C$5:$M$23,5,FALSE)-IFERROR(VLOOKUP(DA$4,Transactions!$C$39:$N$42,5,FALSE),0)))</f>
        <v>0</v>
      </c>
      <c r="DC234" s="315">
        <f t="shared" si="303"/>
        <v>0</v>
      </c>
      <c r="DD234" s="88">
        <f>VLOOKUP(DC234,'Price Data'!$B$4:$AD$1048576,MATCH(DH$4,'Price Data'!$B$2:$AE$2,0),FALSE)</f>
        <v>0</v>
      </c>
      <c r="DE234" s="5">
        <f t="shared" si="332"/>
        <v>0</v>
      </c>
      <c r="DF234" s="79"/>
      <c r="DG234" s="212" t="str">
        <f>IF(DE234&gt;0,(DE234+SUM(DF$11:DF234))/DD$6-1,"N/A")</f>
        <v>N/A</v>
      </c>
      <c r="DH234" s="344">
        <f>IF(VLOOKUP(DH$4,Transactions!$C$5:$M$23,7,FALSE)&gt;DC234,0,IF(IFERROR(VLOOKUP(DH$4,Transactions!$C$39:$N$42,8,FALSE),0)&gt;DC234,VLOOKUP(DH$4,Transactions!$C$5:$M$23,5,FALSE),VLOOKUP(DH$4,Transactions!$C$5:$M$23,5,FALSE)-IFERROR(VLOOKUP(DH$4,Transactions!$C$39:$N$42,5,FALSE),0)))</f>
        <v>0</v>
      </c>
      <c r="DJ234" s="315">
        <f t="shared" si="304"/>
        <v>0</v>
      </c>
      <c r="DK234" s="88">
        <f>VLOOKUP(DJ234,'Price Data'!$B$4:$AD$1048576,MATCH(DO$4,'Price Data'!$B$2:$AE$2,0),FALSE)</f>
        <v>0</v>
      </c>
      <c r="DL234" s="5">
        <f t="shared" si="333"/>
        <v>0</v>
      </c>
      <c r="DN234" s="212" t="str">
        <f>IF(DL234&gt;0,(DL234+SUM(DM$11:DM234))/DK$6-1,"N/A")</f>
        <v>N/A</v>
      </c>
      <c r="DO234" s="344">
        <f>IF(VLOOKUP(DO$4,Transactions!$C$5:$M$23,7,FALSE)&gt;DJ234,0,IF(IFERROR(VLOOKUP(DO$4,Transactions!$C$39:$N$42,8,FALSE),0)&gt;DJ234,VLOOKUP(DO$4,Transactions!$C$5:$M$23,5,FALSE),VLOOKUP(DO$4,Transactions!$C$5:$M$23,5,FALSE)-IFERROR(VLOOKUP(DO$4,Transactions!$C$39:$N$42,5,FALSE),0)))</f>
        <v>0</v>
      </c>
      <c r="DQ234" s="315">
        <f t="shared" si="305"/>
        <v>0</v>
      </c>
      <c r="DR234" s="88">
        <f>VLOOKUP(DQ234,'Price Data'!$B$4:$AD$1048576,MATCH(DV$4,'Price Data'!$B$2:$AE$2,0),FALSE)</f>
        <v>0</v>
      </c>
      <c r="DS234" s="5">
        <f t="shared" si="334"/>
        <v>0</v>
      </c>
      <c r="DT234" s="79"/>
      <c r="DU234" s="212" t="str">
        <f>IF(DS234&gt;0,(DS234+SUM(DT$11:DT234))/DR$6-1,"N/A")</f>
        <v>N/A</v>
      </c>
      <c r="DV234" s="344">
        <f>IF(VLOOKUP(DV$4,Transactions!$C$5:$M$23,7,FALSE)&gt;DQ234,0,IF(IFERROR(VLOOKUP(DV$4,Transactions!$C$39:$N$42,8,FALSE),0)&gt;DQ234,VLOOKUP(DV$4,Transactions!$C$5:$M$23,5,FALSE),VLOOKUP(DV$4,Transactions!$C$5:$M$23,5,FALSE)-IFERROR(VLOOKUP(DV$4,Transactions!$C$39:$N$42,5,FALSE),0)))</f>
        <v>0</v>
      </c>
      <c r="DX234" s="315">
        <f t="shared" si="306"/>
        <v>0</v>
      </c>
      <c r="DY234" s="88">
        <f>VLOOKUP(DX234,'Price Data'!$B$4:$AD$1048576,MATCH(EC$4,'Price Data'!$B$2:$AE$2,0),FALSE)</f>
        <v>0</v>
      </c>
      <c r="DZ234" s="5">
        <f t="shared" si="335"/>
        <v>0</v>
      </c>
      <c r="EA234" s="79"/>
      <c r="EB234" s="212" t="str">
        <f>IF(DZ234&gt;0,(DZ234+SUM(EA$11:EA234))/DY$6-1,"N/A")</f>
        <v>N/A</v>
      </c>
      <c r="EC234" s="344">
        <f>IF(VLOOKUP(EC$4,Transactions!$C$5:$M$23,7,FALSE)&gt;DX234,0,IF(IFERROR(VLOOKUP(EC$4,Transactions!$C$39:$N$42,8,FALSE),0)&gt;DX234,VLOOKUP(EC$4,Transactions!$C$5:$M$23,5,FALSE),VLOOKUP(EC$4,Transactions!$C$5:$M$23,5,FALSE)-IFERROR(VLOOKUP(EC$4,Transactions!$C$39:$N$42,5,FALSE),0)))</f>
        <v>0</v>
      </c>
      <c r="EF234" s="315">
        <f t="shared" si="307"/>
        <v>0</v>
      </c>
      <c r="EG234" s="88">
        <f>VLOOKUP(EF234,'Price Data'!$B$4:$AD$1048576,MATCH(EK$4,'Price Data'!$B$2:$AE$2,0),FALSE)</f>
        <v>0</v>
      </c>
      <c r="EH234" s="5">
        <f t="shared" si="336"/>
        <v>0</v>
      </c>
      <c r="EI234" s="79"/>
      <c r="EJ234" s="212" t="str">
        <f>IF(EH234&gt;0,(EH234+SUM(EI$11:EI234))/EG$6-1,"N/A")</f>
        <v>N/A</v>
      </c>
      <c r="EK234" s="344">
        <f>IF(VLOOKUP(EK$4,Transactions!$C$26:$M$34,7,FALSE)&gt;EF234,0,IF(IFERROR(VLOOKUP(EK$4,Transactions!$C$45:$N271,8,FALSE),0)&gt;EF234,VLOOKUP(EK$4,Transactions!$C$26:$M$34,5,FALSE),VLOOKUP(EK$4,Transactions!$C$26:$M$34,5,FALSE)-IFERROR(VLOOKUP(EK$4,Transactions!$C$45:$N$47,5,FALSE),0)))</f>
        <v>0</v>
      </c>
      <c r="EM234" s="315">
        <f t="shared" si="308"/>
        <v>0</v>
      </c>
      <c r="EN234" s="88">
        <f>VLOOKUP(EM234,'Price Data'!$B$4:$AD$1048576,MATCH(ER$4,'Price Data'!$B$2:$AE$2,0),FALSE)</f>
        <v>0</v>
      </c>
      <c r="EO234" s="5">
        <f t="shared" si="337"/>
        <v>0</v>
      </c>
      <c r="EP234" s="79"/>
      <c r="EQ234" s="212" t="str">
        <f>IF(EO234&gt;0,(EO234+SUM(EP$11:EP234))/EN$6-1,"N/A")</f>
        <v>N/A</v>
      </c>
      <c r="ER234" s="344">
        <f>IF(VLOOKUP(ER$4,Transactions!$C$26:$M$34,7,FALSE)&gt;EM234,0,IF(IFERROR(VLOOKUP(ER$4,Transactions!$C$45:$N271,8,FALSE),0)&gt;EM234,VLOOKUP(ER$4,Transactions!$C$26:$M$34,5,FALSE),VLOOKUP(ER$4,Transactions!$C$26:$M$34,5,FALSE)-IFERROR(VLOOKUP(ER$4,Transactions!$C$45:$N$47,5,FALSE),0)))</f>
        <v>0</v>
      </c>
      <c r="ET234" s="315">
        <f t="shared" si="309"/>
        <v>0</v>
      </c>
      <c r="EU234" s="88">
        <f>VLOOKUP(ET234,'Price Data'!$B$4:$AD$1048576,MATCH(EY$4,'Price Data'!$B$2:$AE$2,0),FALSE)</f>
        <v>0</v>
      </c>
      <c r="EV234" s="5">
        <f t="shared" si="338"/>
        <v>0</v>
      </c>
      <c r="EW234" s="79"/>
      <c r="EX234" s="212" t="str">
        <f>IF(EV234&gt;0,(EV234+SUM(EW$11:EW234))/EU$6-1,"N/A")</f>
        <v>N/A</v>
      </c>
      <c r="EY234" s="344">
        <f>IF(VLOOKUP(EY$4,Transactions!$C$26:$M$34,7,FALSE)&gt;ET234,0,IF(IFERROR(VLOOKUP(EY$4,Transactions!$C$45:$N271,8,FALSE),0)&gt;ET234,VLOOKUP(EY$4,Transactions!$C$26:$M$34,5,FALSE),VLOOKUP(EY$4,Transactions!$C$26:$M$34,5,FALSE)-IFERROR(VLOOKUP(EY$4,Transactions!$C$45:$N$47,5,FALSE),0)))</f>
        <v>0</v>
      </c>
      <c r="FA234" s="315">
        <f t="shared" si="310"/>
        <v>0</v>
      </c>
      <c r="FB234" s="88">
        <f>VLOOKUP(FA234,'Price Data'!$B$4:$AD$1048576,MATCH(FF$4,'Price Data'!$B$2:$AE$2,0),FALSE)</f>
        <v>0</v>
      </c>
      <c r="FC234" s="5">
        <f t="shared" si="339"/>
        <v>0</v>
      </c>
      <c r="FD234" s="79"/>
      <c r="FE234" s="212" t="str">
        <f>IF(FC234&gt;0,(FC234+SUM(FD$11:FD234))/FB$6-1,"N/A")</f>
        <v>N/A</v>
      </c>
      <c r="FF234" s="344">
        <f>IF(VLOOKUP(FF$4,Transactions!$C$26:$M$34,7,FALSE)&gt;FA234,0,IF(IFERROR(VLOOKUP(FF$4,Transactions!$C$45:$N271,8,FALSE),0)&gt;FA234,VLOOKUP(FF$4,Transactions!$C$26:$M$34,5,FALSE),VLOOKUP(FF$4,Transactions!$C$26:$M$34,5,FALSE)-IFERROR(VLOOKUP(FF$4,Transactions!$C$45:$N$47,5,FALSE),0)))</f>
        <v>0</v>
      </c>
      <c r="FH234" s="315">
        <f t="shared" si="311"/>
        <v>0</v>
      </c>
      <c r="FI234" s="88">
        <f>VLOOKUP(FH234,'Price Data'!$B$4:$AD$1048576,MATCH(FM$4,'Price Data'!$B$2:$AE$2,0),FALSE)</f>
        <v>0</v>
      </c>
      <c r="FJ234" s="5">
        <f t="shared" si="340"/>
        <v>0</v>
      </c>
      <c r="FK234" s="79"/>
      <c r="FL234" s="212" t="str">
        <f>IF(FJ234&gt;0,(FJ234+SUM(FK$11:FK234))/FI$6-1,"N/A")</f>
        <v>N/A</v>
      </c>
      <c r="FM234" s="344">
        <f>IF(VLOOKUP(FM$4,Transactions!$C$26:$M$34,7,FALSE)&gt;FH234,0,IF(IFERROR(VLOOKUP(FM$4,Transactions!$C$45:$N271,8,FALSE),0)&gt;FH234,VLOOKUP(FM$4,Transactions!$C$26:$M$34,5,FALSE),VLOOKUP(FM$4,Transactions!$C$26:$M$34,5,FALSE)-IFERROR(VLOOKUP(FM$4,Transactions!$C$45:$N$47,5,FALSE),0)))</f>
        <v>0</v>
      </c>
      <c r="FO234" s="315">
        <f t="shared" si="312"/>
        <v>0</v>
      </c>
      <c r="FP234" s="88">
        <f>VLOOKUP(FO234,'Price Data'!$B$4:$AD$1048576,MATCH(FT$4,'Price Data'!$B$2:$AE$2,0),FALSE)</f>
        <v>0</v>
      </c>
      <c r="FQ234" s="5">
        <f t="shared" si="341"/>
        <v>0</v>
      </c>
      <c r="FR234" s="79"/>
      <c r="FS234" s="212" t="str">
        <f>IF(FQ234&gt;0,(FQ234+SUM(FR$11:FR234))/FP$6-1,"N/A")</f>
        <v>N/A</v>
      </c>
      <c r="FT234" s="344">
        <f>IF(VLOOKUP(FT$4,Transactions!$C$26:$M$34,7,FALSE)&gt;FO234,0,IF(IFERROR(VLOOKUP(FT$4,Transactions!$C$45:$N271,8,FALSE),0)&gt;FO234,VLOOKUP(FT$4,Transactions!$C$26:$M$34,5,FALSE),VLOOKUP(FT$4,Transactions!$C$26:$M$34,5,FALSE)-IFERROR(VLOOKUP(FT$4,Transactions!$C$45:$N$47,5,FALSE),0)))</f>
        <v>0</v>
      </c>
      <c r="FV234" s="315">
        <f t="shared" si="313"/>
        <v>0</v>
      </c>
      <c r="FW234" s="88">
        <f>VLOOKUP(FV234,'Price Data'!$B$4:$AD$1048576,MATCH(GA$4,'Price Data'!$B$2:$AE$2,0),FALSE)</f>
        <v>0</v>
      </c>
      <c r="FX234" s="5">
        <f t="shared" si="342"/>
        <v>0</v>
      </c>
      <c r="FY234" s="79"/>
      <c r="FZ234" s="212" t="str">
        <f>IF(FX234&gt;0,(FX234+SUM(FY$11:FY234))/FW$6-1,"N/A")</f>
        <v>N/A</v>
      </c>
      <c r="GA234" s="344">
        <f>IF(VLOOKUP(GA$4,Transactions!$C$26:$M$34,7,FALSE)&gt;FV234,0,IF(IFERROR(VLOOKUP(GA$4,Transactions!$C$45:$N271,8,FALSE),0)&gt;FV234,VLOOKUP(GA$4,Transactions!$C$26:$M$34,5,FALSE),VLOOKUP(GA$4,Transactions!$C$26:$M$34,5,FALSE)-IFERROR(VLOOKUP(GA$4,Transactions!$C$45:$N$47,5,FALSE),0)))</f>
        <v>0</v>
      </c>
      <c r="GD234" s="315">
        <f t="shared" si="314"/>
        <v>0</v>
      </c>
      <c r="GE234" s="88">
        <f>VLOOKUP(GD234,'Price Data'!$B$4:$AD$1048576,MATCH(GI$4,'Price Data'!$B$2:$AE$2,0),FALSE)</f>
        <v>0</v>
      </c>
      <c r="GF234" s="5">
        <f t="shared" si="343"/>
        <v>0</v>
      </c>
      <c r="GH234" s="212" t="str">
        <f>IF(GF234&gt;0,(GF234+SUM(GG$11:GG234))/GE$6-1,"N/A")</f>
        <v>N/A</v>
      </c>
      <c r="GI234" s="374">
        <v>0.5</v>
      </c>
      <c r="GK234" s="315">
        <f t="shared" si="315"/>
        <v>0</v>
      </c>
      <c r="GL234" s="88">
        <f>VLOOKUP(GK234,'Price Data'!$B$4:$AD$1048576,MATCH(GP$4,'Price Data'!$B$2:$AE$2,0),FALSE)</f>
        <v>0</v>
      </c>
      <c r="GM234" s="5">
        <f t="shared" si="286"/>
        <v>0</v>
      </c>
      <c r="GN234" s="79"/>
      <c r="GO234" s="212" t="str">
        <f>IF(GM234&gt;0,(GM234+SUM(GN$11:GN234))/GL$6-1,"N/A")</f>
        <v>N/A</v>
      </c>
      <c r="GP234" s="374">
        <v>0.2</v>
      </c>
      <c r="GR234" s="315">
        <f t="shared" si="316"/>
        <v>0</v>
      </c>
      <c r="GS234" s="88">
        <f>VLOOKUP(GR234,'Price Data'!$B$4:$AD$1048576,MATCH(GW$4,'Price Data'!$B$2:$AE$2,0),FALSE)</f>
        <v>0</v>
      </c>
      <c r="GT234" s="5">
        <f t="shared" si="344"/>
        <v>0</v>
      </c>
      <c r="GV234" s="212" t="str">
        <f>IF(GT234&gt;0,(GT234+SUM(GU$11:GU234))/GS$6-1,"N/A")</f>
        <v>N/A</v>
      </c>
      <c r="GW234" s="374">
        <v>0.3</v>
      </c>
    </row>
    <row r="235" spans="1:205" x14ac:dyDescent="0.25">
      <c r="A235">
        <v>225</v>
      </c>
      <c r="B235" s="315">
        <f>'Price Data'!B229</f>
        <v>0</v>
      </c>
      <c r="C235" s="200">
        <f t="shared" si="317"/>
        <v>0</v>
      </c>
      <c r="D235" s="200">
        <f t="shared" si="287"/>
        <v>0</v>
      </c>
      <c r="E235" s="200">
        <f t="shared" si="318"/>
        <v>0</v>
      </c>
      <c r="F235" s="200">
        <f t="shared" si="288"/>
        <v>0</v>
      </c>
      <c r="I235" s="315">
        <f t="shared" si="289"/>
        <v>0</v>
      </c>
      <c r="J235" s="88">
        <f>VLOOKUP(I235,'Price Data'!$B$4:$AD$1048576,MATCH(N$4,'Price Data'!$B$2:$AE$2,0),FALSE)</f>
        <v>0</v>
      </c>
      <c r="K235" s="5">
        <f t="shared" si="285"/>
        <v>0</v>
      </c>
      <c r="M235" s="212" t="str">
        <f>IF(K235&gt;0,(K235+SUM(L$11:L235))/J$6-1,"N/A")</f>
        <v>N/A</v>
      </c>
      <c r="N235" s="344">
        <f>IF(VLOOKUP(N$4,Transactions!$C$5:$M$23,7,FALSE)&gt;I235,0,IF(IFERROR(VLOOKUP(N$4,Transactions!$C$39:$N$42,8,FALSE),0)&gt;I235,VLOOKUP(N$4,Transactions!$C$5:$M$23,5,FALSE),VLOOKUP(N$4,Transactions!$C$5:$M$23,5,FALSE)-IFERROR(VLOOKUP(N$4,Transactions!$C$39:$N$42,5,FALSE),0)))</f>
        <v>0</v>
      </c>
      <c r="P235" s="315">
        <f t="shared" si="290"/>
        <v>0</v>
      </c>
      <c r="Q235" s="88">
        <f>VLOOKUP(P235,'Price Data'!$B$4:$AD$1048576,MATCH(U$4,'Price Data'!$B$2:$AE$2,0),FALSE)</f>
        <v>0</v>
      </c>
      <c r="R235" s="5">
        <f t="shared" si="319"/>
        <v>0</v>
      </c>
      <c r="T235" s="212" t="str">
        <f>IF(R235&gt;0,(R235+SUM(S$11:S235))/Q$6-1,"N/A")</f>
        <v>N/A</v>
      </c>
      <c r="U235" s="344">
        <f>IF(VLOOKUP(U$4,Transactions!$C$5:$M$23,7,FALSE)&gt;P235,0,IF(IFERROR(VLOOKUP(U$4,Transactions!$C$39:$N$42,8,FALSE),0)&gt;P235,VLOOKUP(U$4,Transactions!$C$5:$M$23,5,FALSE),VLOOKUP(U$4,Transactions!$C$5:$M$23,5,FALSE)-IFERROR(VLOOKUP(U$4,Transactions!$C$39:$N$42,5,FALSE),0)))</f>
        <v>0</v>
      </c>
      <c r="W235" s="315">
        <f t="shared" si="291"/>
        <v>0</v>
      </c>
      <c r="X235" s="88">
        <f>VLOOKUP(W235,'Price Data'!$B$4:$AD$1048576,MATCH(AB$4,'Price Data'!$B$2:$AE$2,0),FALSE)</f>
        <v>0</v>
      </c>
      <c r="Y235" s="5">
        <f t="shared" si="320"/>
        <v>0</v>
      </c>
      <c r="Z235" s="79"/>
      <c r="AA235" s="212" t="str">
        <f>IF(Y235&gt;0,(Y235+SUM(Z$11:Z235))/X$6-1,"N/A")</f>
        <v>N/A</v>
      </c>
      <c r="AB235" s="344">
        <f>IF(VLOOKUP(AB$4,Transactions!$C$5:$M$23,7,FALSE)&gt;W235,0,IF(IFERROR(VLOOKUP(AB$4,Transactions!$C$39:$N$42,8,FALSE),0)&gt;W235,VLOOKUP(AB$4,Transactions!$C$5:$M$23,5,FALSE),VLOOKUP(AB$4,Transactions!$C$5:$M$23,5,FALSE)-IFERROR(VLOOKUP(AB$4,Transactions!$C$39:$N$42,5,FALSE),0)))</f>
        <v>0</v>
      </c>
      <c r="AD235" s="315">
        <f t="shared" si="292"/>
        <v>0</v>
      </c>
      <c r="AE235" s="88">
        <f>VLOOKUP(AD235,'Price Data'!$B$4:$AD$1048576,MATCH(AI$4,'Price Data'!$B$2:$AE$2,0),FALSE)</f>
        <v>0</v>
      </c>
      <c r="AF235" s="5">
        <f t="shared" si="321"/>
        <v>0</v>
      </c>
      <c r="AG235" s="79"/>
      <c r="AH235" s="212" t="str">
        <f>IF(AF235&gt;0,(AF235+SUM(AG$11:AG235))/AE$6-1,"N/A")</f>
        <v>N/A</v>
      </c>
      <c r="AI235" s="344">
        <f>IF(VLOOKUP(AI$4,Transactions!$C$5:$M$23,7,FALSE)&gt;AD235,0,IF(IFERROR(VLOOKUP(AI$4,Transactions!$C$39:$N$42,8,FALSE),0)&gt;AD235,VLOOKUP(AI$4,Transactions!$C$5:$M$23,5,FALSE),VLOOKUP(AI$4,Transactions!$C$5:$M$23,5,FALSE)-IFERROR(VLOOKUP(AI$4,Transactions!$C$39:$N$42,5,FALSE),0)))</f>
        <v>0</v>
      </c>
      <c r="AK235" s="315">
        <f t="shared" si="293"/>
        <v>0</v>
      </c>
      <c r="AL235" s="88">
        <f>VLOOKUP(AK235,'Price Data'!$B$4:$AD$1048576,MATCH(AP$4,'Price Data'!$B$2:$AE$2,0),FALSE)</f>
        <v>0</v>
      </c>
      <c r="AM235" s="5">
        <f t="shared" si="322"/>
        <v>0</v>
      </c>
      <c r="AN235" s="79"/>
      <c r="AO235" s="212" t="str">
        <f>IF(AM235&gt;0,(AM235+SUM(AN$11:AN235))/AL$6-1,"N/A")</f>
        <v>N/A</v>
      </c>
      <c r="AP235" s="344">
        <f>IF(VLOOKUP(AP$4,Transactions!$C$5:$M$23,7,FALSE)&gt;AK235,0,IF(IFERROR(VLOOKUP(AP$4,Transactions!$C$39:$N$42,8,FALSE),0)&gt;AK235,VLOOKUP(AP$4,Transactions!$C$5:$M$23,5,FALSE),VLOOKUP(AP$4,Transactions!$C$5:$M$23,5,FALSE)-IFERROR(VLOOKUP(AP$4,Transactions!$C$39:$N$42,5,FALSE),0)))</f>
        <v>0</v>
      </c>
      <c r="AR235" s="315">
        <f t="shared" si="294"/>
        <v>0</v>
      </c>
      <c r="AS235" s="88">
        <f>VLOOKUP(AR235,'Price Data'!$B$4:$AD$1048576,MATCH(AW$4,'Price Data'!$B$2:$AE$2,0),FALSE)</f>
        <v>0</v>
      </c>
      <c r="AT235" s="5">
        <f t="shared" si="323"/>
        <v>0</v>
      </c>
      <c r="AU235" s="79"/>
      <c r="AV235" s="212" t="str">
        <f>IF(AT235&gt;0,(AT235+SUM(AU$11:AU235))/AS$6-1,"N/A")</f>
        <v>N/A</v>
      </c>
      <c r="AW235" s="344">
        <f>IF(VLOOKUP(AW$4,Transactions!$C$5:$M$23,7,FALSE)&gt;AR235,0,IF(IFERROR(VLOOKUP(AW$4,Transactions!$C$39:$N$42,8,FALSE),0)&gt;AR235,VLOOKUP(AW$4,Transactions!$C$5:$M$23,5,FALSE),VLOOKUP(AW$4,Transactions!$C$5:$M$23,5,FALSE)-IFERROR(VLOOKUP(AW$4,Transactions!$C$39:$N$42,5,FALSE),0)))</f>
        <v>0</v>
      </c>
      <c r="AY235" s="315">
        <f t="shared" si="295"/>
        <v>0</v>
      </c>
      <c r="AZ235" s="88">
        <f>VLOOKUP(AY235,'Price Data'!$B$4:$AD$1048576,MATCH(BD$4,'Price Data'!$B$2:$AE$2,0),FALSE)</f>
        <v>0</v>
      </c>
      <c r="BA235" s="5">
        <f t="shared" si="324"/>
        <v>0</v>
      </c>
      <c r="BB235" s="79"/>
      <c r="BC235" s="212" t="str">
        <f>IF(BA235&gt;0,(BA235+SUM(BB$11:BB235))/AZ$6-1,"N/A")</f>
        <v>N/A</v>
      </c>
      <c r="BD235" s="344">
        <f>IF(VLOOKUP(BD$4,Transactions!$C$5:$M$23,7,FALSE)&gt;AY235,0,IF(IFERROR(VLOOKUP(BD$4,Transactions!$C$39:$N$42,8,FALSE),0)&gt;AY235,VLOOKUP(BD$4,Transactions!$C$5:$M$23,5,FALSE),VLOOKUP(BD$4,Transactions!$C$5:$M$23,5,FALSE)-IFERROR(VLOOKUP(BD$4,Transactions!$C$39:$N$42,5,FALSE),0)))</f>
        <v>0</v>
      </c>
      <c r="BF235" s="315">
        <f t="shared" si="296"/>
        <v>0</v>
      </c>
      <c r="BG235" s="88">
        <f>VLOOKUP(BF235,'Price Data'!$B$4:$AD$1048576,MATCH(BK$4,'Price Data'!$B$2:$AE$2,0),FALSE)</f>
        <v>0</v>
      </c>
      <c r="BH235" s="5">
        <f t="shared" si="325"/>
        <v>0</v>
      </c>
      <c r="BI235" s="79"/>
      <c r="BJ235" s="212" t="str">
        <f>IF(BH235&gt;0,(BH235+SUM(BI$11:BI235))/BG$6-1,"N/A")</f>
        <v>N/A</v>
      </c>
      <c r="BK235" s="344">
        <f>IF(VLOOKUP(BK$4,Transactions!$C$5:$M$23,7,FALSE)&gt;BF235,0,IF(IFERROR(VLOOKUP(BK$4,Transactions!$C$39:$N$42,8,FALSE),0)&gt;BF235,VLOOKUP(BK$4,Transactions!$C$5:$M$23,5,FALSE),VLOOKUP(BK$4,Transactions!$C$5:$M$23,5,FALSE)-IFERROR(VLOOKUP(BK$4,Transactions!$C$39:$N$42,5,FALSE),0)))</f>
        <v>0</v>
      </c>
      <c r="BM235" s="315">
        <f t="shared" si="297"/>
        <v>0</v>
      </c>
      <c r="BN235" s="88">
        <f>VLOOKUP(BM235,'Price Data'!$B$4:$AD$1048576,MATCH(BR$4,'Price Data'!$B$2:$AE$2,0),FALSE)</f>
        <v>0</v>
      </c>
      <c r="BO235" s="5">
        <f t="shared" si="326"/>
        <v>0</v>
      </c>
      <c r="BP235" s="79"/>
      <c r="BQ235" s="212" t="str">
        <f>IF(BO235&gt;0,(BO235+SUM(BP$11:BP235))/BN$6-1,"N/A")</f>
        <v>N/A</v>
      </c>
      <c r="BR235" s="344">
        <f>IF(VLOOKUP(BR$4,Transactions!$C$5:$M$23,7,FALSE)&gt;BM235,0,IF(IFERROR(VLOOKUP(BR$4,Transactions!$C$39:$N$42,8,FALSE),0)&gt;BM235,VLOOKUP(BR$4,Transactions!$C$5:$M$23,5,FALSE),VLOOKUP(BR$4,Transactions!$C$5:$M$23,5,FALSE)-IFERROR(VLOOKUP(BR$4,Transactions!$C$39:$N$42,5,FALSE),0)))</f>
        <v>0</v>
      </c>
      <c r="BT235" s="315">
        <f t="shared" si="298"/>
        <v>0</v>
      </c>
      <c r="BU235" s="88">
        <f>VLOOKUP(BT235,'Price Data'!$B$4:$AD$1048576,MATCH(BY$4,'Price Data'!$B$2:$AE$2,0),FALSE)</f>
        <v>0</v>
      </c>
      <c r="BV235" s="5">
        <f t="shared" si="327"/>
        <v>0</v>
      </c>
      <c r="BW235" s="79"/>
      <c r="BX235" s="212" t="str">
        <f>IF(BV235&gt;0,(BV235+SUM(BW$11:BW235))/BU$6-1,"N/A")</f>
        <v>N/A</v>
      </c>
      <c r="BY235" s="344">
        <f>IF(VLOOKUP(BY$4,Transactions!$C$5:$M$23,7,FALSE)&gt;BT235,0,IF(IFERROR(VLOOKUP(BY$4,Transactions!$C$39:$N$42,8,FALSE),0)&gt;BT235,VLOOKUP(BY$4,Transactions!$C$5:$M$23,5,FALSE),VLOOKUP(BY$4,Transactions!$C$5:$M$23,5,FALSE)-IFERROR(VLOOKUP(BY$4,Transactions!$C$39:$N$42,5,FALSE),0)))</f>
        <v>0</v>
      </c>
      <c r="CA235" s="315">
        <f t="shared" si="299"/>
        <v>0</v>
      </c>
      <c r="CB235" s="88">
        <f>VLOOKUP(CA235,'Price Data'!$B$4:$AD$1048576,MATCH(CF$4,'Price Data'!$B$2:$AE$2,0),FALSE)</f>
        <v>0</v>
      </c>
      <c r="CC235" s="5">
        <f t="shared" si="328"/>
        <v>0</v>
      </c>
      <c r="CD235" s="79"/>
      <c r="CE235" s="212" t="str">
        <f>IF(CC235&gt;0,(CC235+SUM(CD$11:CD235))/CB$6-1,"N/A")</f>
        <v>N/A</v>
      </c>
      <c r="CF235" s="344">
        <f>IF(VLOOKUP(CF$4,Transactions!$C$5:$M$23,7,FALSE)&gt;CA235,0,IF(IFERROR(VLOOKUP(CF$4,Transactions!$C$39:$N$42,8,FALSE),0)&gt;CA235,VLOOKUP(CF$4,Transactions!$C$5:$M$23,5,FALSE),VLOOKUP(CF$4,Transactions!$C$5:$M$23,5,FALSE)-IFERROR(VLOOKUP(CF$4,Transactions!$C$39:$N$42,5,FALSE),0)))</f>
        <v>0</v>
      </c>
      <c r="CH235" s="315">
        <f t="shared" si="300"/>
        <v>0</v>
      </c>
      <c r="CI235" s="88">
        <f>VLOOKUP(CH235,'Price Data'!$B$4:$AD$1048576,MATCH(CM$4,'Price Data'!$B$2:$AE$2,0),FALSE)</f>
        <v>0</v>
      </c>
      <c r="CJ235" s="5">
        <f t="shared" si="329"/>
        <v>0</v>
      </c>
      <c r="CK235" s="79"/>
      <c r="CL235" s="212" t="str">
        <f>IF(CJ235&gt;0,(CJ235+SUM(CK$11:CK235))/CI$6-1,"N/A")</f>
        <v>N/A</v>
      </c>
      <c r="CM235" s="344">
        <f>IF(VLOOKUP(CM$4,Transactions!$C$5:$M$23,7,FALSE)&gt;CH235,0,IF(IFERROR(VLOOKUP(CM$4,Transactions!$C$39:$N$42,8,FALSE),0)&gt;CH235,VLOOKUP(CM$4,Transactions!$C$5:$M$23,5,FALSE),VLOOKUP(CM$4,Transactions!$C$5:$M$23,5,FALSE)-IFERROR(VLOOKUP(CM$4,Transactions!$C$39:$N$42,5,FALSE),0)))</f>
        <v>0</v>
      </c>
      <c r="CO235" s="315">
        <f t="shared" si="301"/>
        <v>0</v>
      </c>
      <c r="CP235" s="88">
        <f>VLOOKUP(CO235,'Price Data'!$B$4:$AD$1048576,MATCH(CT$4,'Price Data'!$B$2:$AE$2,0),FALSE)</f>
        <v>0</v>
      </c>
      <c r="CQ235" s="5">
        <f t="shared" si="330"/>
        <v>0</v>
      </c>
      <c r="CR235" s="79"/>
      <c r="CS235" s="212" t="str">
        <f>IF(CQ235&gt;0,(CQ235+SUM(CR$11:CR235))/CP$6-1,"N/A")</f>
        <v>N/A</v>
      </c>
      <c r="CT235" s="344">
        <f>IF(VLOOKUP(CT$4,Transactions!$C$5:$M$23,7,FALSE)&gt;CO235,0,IF(IFERROR(VLOOKUP(CT$4,Transactions!$C$39:$N$42,8,FALSE),0)&gt;CO235,VLOOKUP(CT$4,Transactions!$C$5:$M$23,5,FALSE),VLOOKUP(CT$4,Transactions!$C$5:$M$23,5,FALSE)-IFERROR(VLOOKUP(CT$4,Transactions!$C$39:$N$42,5,FALSE),0)))</f>
        <v>0</v>
      </c>
      <c r="CV235" s="315">
        <f t="shared" si="302"/>
        <v>0</v>
      </c>
      <c r="CW235" s="88">
        <f>VLOOKUP(CV235,'Price Data'!$B$4:$AD$1048576,MATCH(DA$4,'Price Data'!$B$2:$AE$2,0),FALSE)</f>
        <v>0</v>
      </c>
      <c r="CX235" s="5">
        <f t="shared" si="331"/>
        <v>0</v>
      </c>
      <c r="CY235" s="79"/>
      <c r="CZ235" s="212" t="str">
        <f>IF(CX235&gt;0,(CX235+SUM(CY$11:CY235))/CW$6-1,"N/A")</f>
        <v>N/A</v>
      </c>
      <c r="DA235" s="344">
        <f>IF(VLOOKUP(DA$4,Transactions!$C$5:$M$23,7,FALSE)&gt;CV235,0,IF(IFERROR(VLOOKUP(DA$4,Transactions!$C$39:$N$42,8,FALSE),0)&gt;CV235,VLOOKUP(DA$4,Transactions!$C$5:$M$23,5,FALSE),VLOOKUP(DA$4,Transactions!$C$5:$M$23,5,FALSE)-IFERROR(VLOOKUP(DA$4,Transactions!$C$39:$N$42,5,FALSE),0)))</f>
        <v>0</v>
      </c>
      <c r="DC235" s="315">
        <f t="shared" si="303"/>
        <v>0</v>
      </c>
      <c r="DD235" s="88">
        <f>VLOOKUP(DC235,'Price Data'!$B$4:$AD$1048576,MATCH(DH$4,'Price Data'!$B$2:$AE$2,0),FALSE)</f>
        <v>0</v>
      </c>
      <c r="DE235" s="5">
        <f t="shared" si="332"/>
        <v>0</v>
      </c>
      <c r="DF235" s="79"/>
      <c r="DG235" s="212" t="str">
        <f>IF(DE235&gt;0,(DE235+SUM(DF$11:DF235))/DD$6-1,"N/A")</f>
        <v>N/A</v>
      </c>
      <c r="DH235" s="344">
        <f>IF(VLOOKUP(DH$4,Transactions!$C$5:$M$23,7,FALSE)&gt;DC235,0,IF(IFERROR(VLOOKUP(DH$4,Transactions!$C$39:$N$42,8,FALSE),0)&gt;DC235,VLOOKUP(DH$4,Transactions!$C$5:$M$23,5,FALSE),VLOOKUP(DH$4,Transactions!$C$5:$M$23,5,FALSE)-IFERROR(VLOOKUP(DH$4,Transactions!$C$39:$N$42,5,FALSE),0)))</f>
        <v>0</v>
      </c>
      <c r="DJ235" s="315">
        <f t="shared" si="304"/>
        <v>0</v>
      </c>
      <c r="DK235" s="88">
        <f>VLOOKUP(DJ235,'Price Data'!$B$4:$AD$1048576,MATCH(DO$4,'Price Data'!$B$2:$AE$2,0),FALSE)</f>
        <v>0</v>
      </c>
      <c r="DL235" s="5">
        <f t="shared" si="333"/>
        <v>0</v>
      </c>
      <c r="DN235" s="212" t="str">
        <f>IF(DL235&gt;0,(DL235+SUM(DM$11:DM235))/DK$6-1,"N/A")</f>
        <v>N/A</v>
      </c>
      <c r="DO235" s="344">
        <f>IF(VLOOKUP(DO$4,Transactions!$C$5:$M$23,7,FALSE)&gt;DJ235,0,IF(IFERROR(VLOOKUP(DO$4,Transactions!$C$39:$N$42,8,FALSE),0)&gt;DJ235,VLOOKUP(DO$4,Transactions!$C$5:$M$23,5,FALSE),VLOOKUP(DO$4,Transactions!$C$5:$M$23,5,FALSE)-IFERROR(VLOOKUP(DO$4,Transactions!$C$39:$N$42,5,FALSE),0)))</f>
        <v>0</v>
      </c>
      <c r="DQ235" s="315">
        <f t="shared" si="305"/>
        <v>0</v>
      </c>
      <c r="DR235" s="88">
        <f>VLOOKUP(DQ235,'Price Data'!$B$4:$AD$1048576,MATCH(DV$4,'Price Data'!$B$2:$AE$2,0),FALSE)</f>
        <v>0</v>
      </c>
      <c r="DS235" s="5">
        <f t="shared" si="334"/>
        <v>0</v>
      </c>
      <c r="DT235" s="79"/>
      <c r="DU235" s="212" t="str">
        <f>IF(DS235&gt;0,(DS235+SUM(DT$11:DT235))/DR$6-1,"N/A")</f>
        <v>N/A</v>
      </c>
      <c r="DV235" s="344">
        <f>IF(VLOOKUP(DV$4,Transactions!$C$5:$M$23,7,FALSE)&gt;DQ235,0,IF(IFERROR(VLOOKUP(DV$4,Transactions!$C$39:$N$42,8,FALSE),0)&gt;DQ235,VLOOKUP(DV$4,Transactions!$C$5:$M$23,5,FALSE),VLOOKUP(DV$4,Transactions!$C$5:$M$23,5,FALSE)-IFERROR(VLOOKUP(DV$4,Transactions!$C$39:$N$42,5,FALSE),0)))</f>
        <v>0</v>
      </c>
      <c r="DX235" s="315">
        <f t="shared" si="306"/>
        <v>0</v>
      </c>
      <c r="DY235" s="88">
        <f>VLOOKUP(DX235,'Price Data'!$B$4:$AD$1048576,MATCH(EC$4,'Price Data'!$B$2:$AE$2,0),FALSE)</f>
        <v>0</v>
      </c>
      <c r="DZ235" s="5">
        <f t="shared" si="335"/>
        <v>0</v>
      </c>
      <c r="EA235" s="79"/>
      <c r="EB235" s="212" t="str">
        <f>IF(DZ235&gt;0,(DZ235+SUM(EA$11:EA235))/DY$6-1,"N/A")</f>
        <v>N/A</v>
      </c>
      <c r="EC235" s="344">
        <f>IF(VLOOKUP(EC$4,Transactions!$C$5:$M$23,7,FALSE)&gt;DX235,0,IF(IFERROR(VLOOKUP(EC$4,Transactions!$C$39:$N$42,8,FALSE),0)&gt;DX235,VLOOKUP(EC$4,Transactions!$C$5:$M$23,5,FALSE),VLOOKUP(EC$4,Transactions!$C$5:$M$23,5,FALSE)-IFERROR(VLOOKUP(EC$4,Transactions!$C$39:$N$42,5,FALSE),0)))</f>
        <v>0</v>
      </c>
      <c r="EF235" s="315">
        <f t="shared" si="307"/>
        <v>0</v>
      </c>
      <c r="EG235" s="88">
        <f>VLOOKUP(EF235,'Price Data'!$B$4:$AD$1048576,MATCH(EK$4,'Price Data'!$B$2:$AE$2,0),FALSE)</f>
        <v>0</v>
      </c>
      <c r="EH235" s="5">
        <f t="shared" si="336"/>
        <v>0</v>
      </c>
      <c r="EI235" s="79"/>
      <c r="EJ235" s="212" t="str">
        <f>IF(EH235&gt;0,(EH235+SUM(EI$11:EI235))/EG$6-1,"N/A")</f>
        <v>N/A</v>
      </c>
      <c r="EK235" s="344">
        <f>IF(VLOOKUP(EK$4,Transactions!$C$26:$M$34,7,FALSE)&gt;EF235,0,IF(IFERROR(VLOOKUP(EK$4,Transactions!$C$45:$N272,8,FALSE),0)&gt;EF235,VLOOKUP(EK$4,Transactions!$C$26:$M$34,5,FALSE),VLOOKUP(EK$4,Transactions!$C$26:$M$34,5,FALSE)-IFERROR(VLOOKUP(EK$4,Transactions!$C$45:$N$47,5,FALSE),0)))</f>
        <v>0</v>
      </c>
      <c r="EM235" s="315">
        <f t="shared" si="308"/>
        <v>0</v>
      </c>
      <c r="EN235" s="88">
        <f>VLOOKUP(EM235,'Price Data'!$B$4:$AD$1048576,MATCH(ER$4,'Price Data'!$B$2:$AE$2,0),FALSE)</f>
        <v>0</v>
      </c>
      <c r="EO235" s="5">
        <f t="shared" si="337"/>
        <v>0</v>
      </c>
      <c r="EP235" s="79"/>
      <c r="EQ235" s="212" t="str">
        <f>IF(EO235&gt;0,(EO235+SUM(EP$11:EP235))/EN$6-1,"N/A")</f>
        <v>N/A</v>
      </c>
      <c r="ER235" s="344">
        <f>IF(VLOOKUP(ER$4,Transactions!$C$26:$M$34,7,FALSE)&gt;EM235,0,IF(IFERROR(VLOOKUP(ER$4,Transactions!$C$45:$N272,8,FALSE),0)&gt;EM235,VLOOKUP(ER$4,Transactions!$C$26:$M$34,5,FALSE),VLOOKUP(ER$4,Transactions!$C$26:$M$34,5,FALSE)-IFERROR(VLOOKUP(ER$4,Transactions!$C$45:$N$47,5,FALSE),0)))</f>
        <v>0</v>
      </c>
      <c r="ET235" s="315">
        <f t="shared" si="309"/>
        <v>0</v>
      </c>
      <c r="EU235" s="88">
        <f>VLOOKUP(ET235,'Price Data'!$B$4:$AD$1048576,MATCH(EY$4,'Price Data'!$B$2:$AE$2,0),FALSE)</f>
        <v>0</v>
      </c>
      <c r="EV235" s="5">
        <f t="shared" si="338"/>
        <v>0</v>
      </c>
      <c r="EW235" s="79"/>
      <c r="EX235" s="212" t="str">
        <f>IF(EV235&gt;0,(EV235+SUM(EW$11:EW235))/EU$6-1,"N/A")</f>
        <v>N/A</v>
      </c>
      <c r="EY235" s="344">
        <f>IF(VLOOKUP(EY$4,Transactions!$C$26:$M$34,7,FALSE)&gt;ET235,0,IF(IFERROR(VLOOKUP(EY$4,Transactions!$C$45:$N272,8,FALSE),0)&gt;ET235,VLOOKUP(EY$4,Transactions!$C$26:$M$34,5,FALSE),VLOOKUP(EY$4,Transactions!$C$26:$M$34,5,FALSE)-IFERROR(VLOOKUP(EY$4,Transactions!$C$45:$N$47,5,FALSE),0)))</f>
        <v>0</v>
      </c>
      <c r="FA235" s="315">
        <f t="shared" si="310"/>
        <v>0</v>
      </c>
      <c r="FB235" s="88">
        <f>VLOOKUP(FA235,'Price Data'!$B$4:$AD$1048576,MATCH(FF$4,'Price Data'!$B$2:$AE$2,0),FALSE)</f>
        <v>0</v>
      </c>
      <c r="FC235" s="5">
        <f t="shared" si="339"/>
        <v>0</v>
      </c>
      <c r="FD235" s="79"/>
      <c r="FE235" s="212" t="str">
        <f>IF(FC235&gt;0,(FC235+SUM(FD$11:FD235))/FB$6-1,"N/A")</f>
        <v>N/A</v>
      </c>
      <c r="FF235" s="344">
        <f>IF(VLOOKUP(FF$4,Transactions!$C$26:$M$34,7,FALSE)&gt;FA235,0,IF(IFERROR(VLOOKUP(FF$4,Transactions!$C$45:$N272,8,FALSE),0)&gt;FA235,VLOOKUP(FF$4,Transactions!$C$26:$M$34,5,FALSE),VLOOKUP(FF$4,Transactions!$C$26:$M$34,5,FALSE)-IFERROR(VLOOKUP(FF$4,Transactions!$C$45:$N$47,5,FALSE),0)))</f>
        <v>0</v>
      </c>
      <c r="FH235" s="315">
        <f t="shared" si="311"/>
        <v>0</v>
      </c>
      <c r="FI235" s="88">
        <f>VLOOKUP(FH235,'Price Data'!$B$4:$AD$1048576,MATCH(FM$4,'Price Data'!$B$2:$AE$2,0),FALSE)</f>
        <v>0</v>
      </c>
      <c r="FJ235" s="5">
        <f t="shared" si="340"/>
        <v>0</v>
      </c>
      <c r="FK235" s="79"/>
      <c r="FL235" s="212" t="str">
        <f>IF(FJ235&gt;0,(FJ235+SUM(FK$11:FK235))/FI$6-1,"N/A")</f>
        <v>N/A</v>
      </c>
      <c r="FM235" s="344">
        <f>IF(VLOOKUP(FM$4,Transactions!$C$26:$M$34,7,FALSE)&gt;FH235,0,IF(IFERROR(VLOOKUP(FM$4,Transactions!$C$45:$N272,8,FALSE),0)&gt;FH235,VLOOKUP(FM$4,Transactions!$C$26:$M$34,5,FALSE),VLOOKUP(FM$4,Transactions!$C$26:$M$34,5,FALSE)-IFERROR(VLOOKUP(FM$4,Transactions!$C$45:$N$47,5,FALSE),0)))</f>
        <v>0</v>
      </c>
      <c r="FO235" s="315">
        <f t="shared" si="312"/>
        <v>0</v>
      </c>
      <c r="FP235" s="88">
        <f>VLOOKUP(FO235,'Price Data'!$B$4:$AD$1048576,MATCH(FT$4,'Price Data'!$B$2:$AE$2,0),FALSE)</f>
        <v>0</v>
      </c>
      <c r="FQ235" s="5">
        <f t="shared" si="341"/>
        <v>0</v>
      </c>
      <c r="FR235" s="79"/>
      <c r="FS235" s="212" t="str">
        <f>IF(FQ235&gt;0,(FQ235+SUM(FR$11:FR235))/FP$6-1,"N/A")</f>
        <v>N/A</v>
      </c>
      <c r="FT235" s="344">
        <f>IF(VLOOKUP(FT$4,Transactions!$C$26:$M$34,7,FALSE)&gt;FO235,0,IF(IFERROR(VLOOKUP(FT$4,Transactions!$C$45:$N272,8,FALSE),0)&gt;FO235,VLOOKUP(FT$4,Transactions!$C$26:$M$34,5,FALSE),VLOOKUP(FT$4,Transactions!$C$26:$M$34,5,FALSE)-IFERROR(VLOOKUP(FT$4,Transactions!$C$45:$N$47,5,FALSE),0)))</f>
        <v>0</v>
      </c>
      <c r="FV235" s="315">
        <f t="shared" si="313"/>
        <v>0</v>
      </c>
      <c r="FW235" s="88">
        <f>VLOOKUP(FV235,'Price Data'!$B$4:$AD$1048576,MATCH(GA$4,'Price Data'!$B$2:$AE$2,0),FALSE)</f>
        <v>0</v>
      </c>
      <c r="FX235" s="5">
        <f t="shared" si="342"/>
        <v>0</v>
      </c>
      <c r="FY235" s="79"/>
      <c r="FZ235" s="212" t="str">
        <f>IF(FX235&gt;0,(FX235+SUM(FY$11:FY235))/FW$6-1,"N/A")</f>
        <v>N/A</v>
      </c>
      <c r="GA235" s="344">
        <f>IF(VLOOKUP(GA$4,Transactions!$C$26:$M$34,7,FALSE)&gt;FV235,0,IF(IFERROR(VLOOKUP(GA$4,Transactions!$C$45:$N272,8,FALSE),0)&gt;FV235,VLOOKUP(GA$4,Transactions!$C$26:$M$34,5,FALSE),VLOOKUP(GA$4,Transactions!$C$26:$M$34,5,FALSE)-IFERROR(VLOOKUP(GA$4,Transactions!$C$45:$N$47,5,FALSE),0)))</f>
        <v>0</v>
      </c>
      <c r="GD235" s="315">
        <f t="shared" si="314"/>
        <v>0</v>
      </c>
      <c r="GE235" s="88">
        <f>VLOOKUP(GD235,'Price Data'!$B$4:$AD$1048576,MATCH(GI$4,'Price Data'!$B$2:$AE$2,0),FALSE)</f>
        <v>0</v>
      </c>
      <c r="GF235" s="5">
        <f t="shared" si="343"/>
        <v>0</v>
      </c>
      <c r="GH235" s="212" t="str">
        <f>IF(GF235&gt;0,(GF235+SUM(GG$11:GG235))/GE$6-1,"N/A")</f>
        <v>N/A</v>
      </c>
      <c r="GI235" s="374">
        <v>0.5</v>
      </c>
      <c r="GK235" s="315">
        <f t="shared" si="315"/>
        <v>0</v>
      </c>
      <c r="GL235" s="88">
        <f>VLOOKUP(GK235,'Price Data'!$B$4:$AD$1048576,MATCH(GP$4,'Price Data'!$B$2:$AE$2,0),FALSE)</f>
        <v>0</v>
      </c>
      <c r="GM235" s="5">
        <f t="shared" si="286"/>
        <v>0</v>
      </c>
      <c r="GN235" s="79"/>
      <c r="GO235" s="212" t="str">
        <f>IF(GM235&gt;0,(GM235+SUM(GN$11:GN235))/GL$6-1,"N/A")</f>
        <v>N/A</v>
      </c>
      <c r="GP235" s="374">
        <v>0.2</v>
      </c>
      <c r="GR235" s="315">
        <f t="shared" si="316"/>
        <v>0</v>
      </c>
      <c r="GS235" s="88">
        <f>VLOOKUP(GR235,'Price Data'!$B$4:$AD$1048576,MATCH(GW$4,'Price Data'!$B$2:$AE$2,0),FALSE)</f>
        <v>0</v>
      </c>
      <c r="GT235" s="5">
        <f t="shared" si="344"/>
        <v>0</v>
      </c>
      <c r="GV235" s="212" t="str">
        <f>IF(GT235&gt;0,(GT235+SUM(GU$11:GU235))/GS$6-1,"N/A")</f>
        <v>N/A</v>
      </c>
      <c r="GW235" s="374">
        <v>0.3</v>
      </c>
    </row>
    <row r="236" spans="1:205" x14ac:dyDescent="0.25">
      <c r="A236">
        <v>226</v>
      </c>
      <c r="B236" s="315">
        <f>'Price Data'!B230</f>
        <v>0</v>
      </c>
      <c r="C236" s="200">
        <f t="shared" si="317"/>
        <v>0</v>
      </c>
      <c r="D236" s="200">
        <f t="shared" si="287"/>
        <v>0</v>
      </c>
      <c r="E236" s="200">
        <f t="shared" si="318"/>
        <v>0</v>
      </c>
      <c r="F236" s="200">
        <f t="shared" si="288"/>
        <v>0</v>
      </c>
      <c r="I236" s="315">
        <f t="shared" si="289"/>
        <v>0</v>
      </c>
      <c r="J236" s="88">
        <f>VLOOKUP(I236,'Price Data'!$B$4:$AD$1048576,MATCH(N$4,'Price Data'!$B$2:$AE$2,0),FALSE)</f>
        <v>0</v>
      </c>
      <c r="K236" s="5">
        <f t="shared" si="285"/>
        <v>0</v>
      </c>
      <c r="M236" s="212" t="str">
        <f>IF(K236&gt;0,(K236+SUM(L$11:L236))/J$6-1,"N/A")</f>
        <v>N/A</v>
      </c>
      <c r="N236" s="344">
        <f>IF(VLOOKUP(N$4,Transactions!$C$5:$M$23,7,FALSE)&gt;I236,0,IF(IFERROR(VLOOKUP(N$4,Transactions!$C$39:$N$42,8,FALSE),0)&gt;I236,VLOOKUP(N$4,Transactions!$C$5:$M$23,5,FALSE),VLOOKUP(N$4,Transactions!$C$5:$M$23,5,FALSE)-IFERROR(VLOOKUP(N$4,Transactions!$C$39:$N$42,5,FALSE),0)))</f>
        <v>0</v>
      </c>
      <c r="P236" s="315">
        <f t="shared" si="290"/>
        <v>0</v>
      </c>
      <c r="Q236" s="88">
        <f>VLOOKUP(P236,'Price Data'!$B$4:$AD$1048576,MATCH(U$4,'Price Data'!$B$2:$AE$2,0),FALSE)</f>
        <v>0</v>
      </c>
      <c r="R236" s="5">
        <f t="shared" si="319"/>
        <v>0</v>
      </c>
      <c r="T236" s="212" t="str">
        <f>IF(R236&gt;0,(R236+SUM(S$11:S236))/Q$6-1,"N/A")</f>
        <v>N/A</v>
      </c>
      <c r="U236" s="344">
        <f>IF(VLOOKUP(U$4,Transactions!$C$5:$M$23,7,FALSE)&gt;P236,0,IF(IFERROR(VLOOKUP(U$4,Transactions!$C$39:$N$42,8,FALSE),0)&gt;P236,VLOOKUP(U$4,Transactions!$C$5:$M$23,5,FALSE),VLOOKUP(U$4,Transactions!$C$5:$M$23,5,FALSE)-IFERROR(VLOOKUP(U$4,Transactions!$C$39:$N$42,5,FALSE),0)))</f>
        <v>0</v>
      </c>
      <c r="W236" s="315">
        <f t="shared" si="291"/>
        <v>0</v>
      </c>
      <c r="X236" s="88">
        <f>VLOOKUP(W236,'Price Data'!$B$4:$AD$1048576,MATCH(AB$4,'Price Data'!$B$2:$AE$2,0),FALSE)</f>
        <v>0</v>
      </c>
      <c r="Y236" s="5">
        <f t="shared" si="320"/>
        <v>0</v>
      </c>
      <c r="Z236" s="79"/>
      <c r="AA236" s="212" t="str">
        <f>IF(Y236&gt;0,(Y236+SUM(Z$11:Z236))/X$6-1,"N/A")</f>
        <v>N/A</v>
      </c>
      <c r="AB236" s="344">
        <f>IF(VLOOKUP(AB$4,Transactions!$C$5:$M$23,7,FALSE)&gt;W236,0,IF(IFERROR(VLOOKUP(AB$4,Transactions!$C$39:$N$42,8,FALSE),0)&gt;W236,VLOOKUP(AB$4,Transactions!$C$5:$M$23,5,FALSE),VLOOKUP(AB$4,Transactions!$C$5:$M$23,5,FALSE)-IFERROR(VLOOKUP(AB$4,Transactions!$C$39:$N$42,5,FALSE),0)))</f>
        <v>0</v>
      </c>
      <c r="AD236" s="315">
        <f t="shared" si="292"/>
        <v>0</v>
      </c>
      <c r="AE236" s="88">
        <f>VLOOKUP(AD236,'Price Data'!$B$4:$AD$1048576,MATCH(AI$4,'Price Data'!$B$2:$AE$2,0),FALSE)</f>
        <v>0</v>
      </c>
      <c r="AF236" s="5">
        <f t="shared" si="321"/>
        <v>0</v>
      </c>
      <c r="AG236" s="79"/>
      <c r="AH236" s="212" t="str">
        <f>IF(AF236&gt;0,(AF236+SUM(AG$11:AG236))/AE$6-1,"N/A")</f>
        <v>N/A</v>
      </c>
      <c r="AI236" s="344">
        <f>IF(VLOOKUP(AI$4,Transactions!$C$5:$M$23,7,FALSE)&gt;AD236,0,IF(IFERROR(VLOOKUP(AI$4,Transactions!$C$39:$N$42,8,FALSE),0)&gt;AD236,VLOOKUP(AI$4,Transactions!$C$5:$M$23,5,FALSE),VLOOKUP(AI$4,Transactions!$C$5:$M$23,5,FALSE)-IFERROR(VLOOKUP(AI$4,Transactions!$C$39:$N$42,5,FALSE),0)))</f>
        <v>0</v>
      </c>
      <c r="AK236" s="315">
        <f t="shared" si="293"/>
        <v>0</v>
      </c>
      <c r="AL236" s="88">
        <f>VLOOKUP(AK236,'Price Data'!$B$4:$AD$1048576,MATCH(AP$4,'Price Data'!$B$2:$AE$2,0),FALSE)</f>
        <v>0</v>
      </c>
      <c r="AM236" s="5">
        <f t="shared" si="322"/>
        <v>0</v>
      </c>
      <c r="AN236" s="79"/>
      <c r="AO236" s="212" t="str">
        <f>IF(AM236&gt;0,(AM236+SUM(AN$11:AN236))/AL$6-1,"N/A")</f>
        <v>N/A</v>
      </c>
      <c r="AP236" s="344">
        <f>IF(VLOOKUP(AP$4,Transactions!$C$5:$M$23,7,FALSE)&gt;AK236,0,IF(IFERROR(VLOOKUP(AP$4,Transactions!$C$39:$N$42,8,FALSE),0)&gt;AK236,VLOOKUP(AP$4,Transactions!$C$5:$M$23,5,FALSE),VLOOKUP(AP$4,Transactions!$C$5:$M$23,5,FALSE)-IFERROR(VLOOKUP(AP$4,Transactions!$C$39:$N$42,5,FALSE),0)))</f>
        <v>0</v>
      </c>
      <c r="AR236" s="315">
        <f t="shared" si="294"/>
        <v>0</v>
      </c>
      <c r="AS236" s="88">
        <f>VLOOKUP(AR236,'Price Data'!$B$4:$AD$1048576,MATCH(AW$4,'Price Data'!$B$2:$AE$2,0),FALSE)</f>
        <v>0</v>
      </c>
      <c r="AT236" s="5">
        <f t="shared" si="323"/>
        <v>0</v>
      </c>
      <c r="AU236" s="79"/>
      <c r="AV236" s="212" t="str">
        <f>IF(AT236&gt;0,(AT236+SUM(AU$11:AU236))/AS$6-1,"N/A")</f>
        <v>N/A</v>
      </c>
      <c r="AW236" s="344">
        <f>IF(VLOOKUP(AW$4,Transactions!$C$5:$M$23,7,FALSE)&gt;AR236,0,IF(IFERROR(VLOOKUP(AW$4,Transactions!$C$39:$N$42,8,FALSE),0)&gt;AR236,VLOOKUP(AW$4,Transactions!$C$5:$M$23,5,FALSE),VLOOKUP(AW$4,Transactions!$C$5:$M$23,5,FALSE)-IFERROR(VLOOKUP(AW$4,Transactions!$C$39:$N$42,5,FALSE),0)))</f>
        <v>0</v>
      </c>
      <c r="AY236" s="315">
        <f t="shared" si="295"/>
        <v>0</v>
      </c>
      <c r="AZ236" s="88">
        <f>VLOOKUP(AY236,'Price Data'!$B$4:$AD$1048576,MATCH(BD$4,'Price Data'!$B$2:$AE$2,0),FALSE)</f>
        <v>0</v>
      </c>
      <c r="BA236" s="5">
        <f t="shared" si="324"/>
        <v>0</v>
      </c>
      <c r="BB236" s="79"/>
      <c r="BC236" s="212" t="str">
        <f>IF(BA236&gt;0,(BA236+SUM(BB$11:BB236))/AZ$6-1,"N/A")</f>
        <v>N/A</v>
      </c>
      <c r="BD236" s="344">
        <f>IF(VLOOKUP(BD$4,Transactions!$C$5:$M$23,7,FALSE)&gt;AY236,0,IF(IFERROR(VLOOKUP(BD$4,Transactions!$C$39:$N$42,8,FALSE),0)&gt;AY236,VLOOKUP(BD$4,Transactions!$C$5:$M$23,5,FALSE),VLOOKUP(BD$4,Transactions!$C$5:$M$23,5,FALSE)-IFERROR(VLOOKUP(BD$4,Transactions!$C$39:$N$42,5,FALSE),0)))</f>
        <v>0</v>
      </c>
      <c r="BF236" s="315">
        <f t="shared" si="296"/>
        <v>0</v>
      </c>
      <c r="BG236" s="88">
        <f>VLOOKUP(BF236,'Price Data'!$B$4:$AD$1048576,MATCH(BK$4,'Price Data'!$B$2:$AE$2,0),FALSE)</f>
        <v>0</v>
      </c>
      <c r="BH236" s="5">
        <f t="shared" si="325"/>
        <v>0</v>
      </c>
      <c r="BI236" s="79"/>
      <c r="BJ236" s="212" t="str">
        <f>IF(BH236&gt;0,(BH236+SUM(BI$11:BI236))/BG$6-1,"N/A")</f>
        <v>N/A</v>
      </c>
      <c r="BK236" s="344">
        <f>IF(VLOOKUP(BK$4,Transactions!$C$5:$M$23,7,FALSE)&gt;BF236,0,IF(IFERROR(VLOOKUP(BK$4,Transactions!$C$39:$N$42,8,FALSE),0)&gt;BF236,VLOOKUP(BK$4,Transactions!$C$5:$M$23,5,FALSE),VLOOKUP(BK$4,Transactions!$C$5:$M$23,5,FALSE)-IFERROR(VLOOKUP(BK$4,Transactions!$C$39:$N$42,5,FALSE),0)))</f>
        <v>0</v>
      </c>
      <c r="BM236" s="315">
        <f t="shared" si="297"/>
        <v>0</v>
      </c>
      <c r="BN236" s="88">
        <f>VLOOKUP(BM236,'Price Data'!$B$4:$AD$1048576,MATCH(BR$4,'Price Data'!$B$2:$AE$2,0),FALSE)</f>
        <v>0</v>
      </c>
      <c r="BO236" s="5">
        <f t="shared" si="326"/>
        <v>0</v>
      </c>
      <c r="BP236" s="79"/>
      <c r="BQ236" s="212" t="str">
        <f>IF(BO236&gt;0,(BO236+SUM(BP$11:BP236))/BN$6-1,"N/A")</f>
        <v>N/A</v>
      </c>
      <c r="BR236" s="344">
        <f>IF(VLOOKUP(BR$4,Transactions!$C$5:$M$23,7,FALSE)&gt;BM236,0,IF(IFERROR(VLOOKUP(BR$4,Transactions!$C$39:$N$42,8,FALSE),0)&gt;BM236,VLOOKUP(BR$4,Transactions!$C$5:$M$23,5,FALSE),VLOOKUP(BR$4,Transactions!$C$5:$M$23,5,FALSE)-IFERROR(VLOOKUP(BR$4,Transactions!$C$39:$N$42,5,FALSE),0)))</f>
        <v>0</v>
      </c>
      <c r="BT236" s="315">
        <f t="shared" si="298"/>
        <v>0</v>
      </c>
      <c r="BU236" s="88">
        <f>VLOOKUP(BT236,'Price Data'!$B$4:$AD$1048576,MATCH(BY$4,'Price Data'!$B$2:$AE$2,0),FALSE)</f>
        <v>0</v>
      </c>
      <c r="BV236" s="5">
        <f t="shared" si="327"/>
        <v>0</v>
      </c>
      <c r="BW236" s="79"/>
      <c r="BX236" s="212" t="str">
        <f>IF(BV236&gt;0,(BV236+SUM(BW$11:BW236))/BU$6-1,"N/A")</f>
        <v>N/A</v>
      </c>
      <c r="BY236" s="344">
        <f>IF(VLOOKUP(BY$4,Transactions!$C$5:$M$23,7,FALSE)&gt;BT236,0,IF(IFERROR(VLOOKUP(BY$4,Transactions!$C$39:$N$42,8,FALSE),0)&gt;BT236,VLOOKUP(BY$4,Transactions!$C$5:$M$23,5,FALSE),VLOOKUP(BY$4,Transactions!$C$5:$M$23,5,FALSE)-IFERROR(VLOOKUP(BY$4,Transactions!$C$39:$N$42,5,FALSE),0)))</f>
        <v>0</v>
      </c>
      <c r="CA236" s="315">
        <f t="shared" si="299"/>
        <v>0</v>
      </c>
      <c r="CB236" s="88">
        <f>VLOOKUP(CA236,'Price Data'!$B$4:$AD$1048576,MATCH(CF$4,'Price Data'!$B$2:$AE$2,0),FALSE)</f>
        <v>0</v>
      </c>
      <c r="CC236" s="5">
        <f t="shared" si="328"/>
        <v>0</v>
      </c>
      <c r="CD236" s="79"/>
      <c r="CE236" s="212" t="str">
        <f>IF(CC236&gt;0,(CC236+SUM(CD$11:CD236))/CB$6-1,"N/A")</f>
        <v>N/A</v>
      </c>
      <c r="CF236" s="344">
        <f>IF(VLOOKUP(CF$4,Transactions!$C$5:$M$23,7,FALSE)&gt;CA236,0,IF(IFERROR(VLOOKUP(CF$4,Transactions!$C$39:$N$42,8,FALSE),0)&gt;CA236,VLOOKUP(CF$4,Transactions!$C$5:$M$23,5,FALSE),VLOOKUP(CF$4,Transactions!$C$5:$M$23,5,FALSE)-IFERROR(VLOOKUP(CF$4,Transactions!$C$39:$N$42,5,FALSE),0)))</f>
        <v>0</v>
      </c>
      <c r="CH236" s="315">
        <f t="shared" si="300"/>
        <v>0</v>
      </c>
      <c r="CI236" s="88">
        <f>VLOOKUP(CH236,'Price Data'!$B$4:$AD$1048576,MATCH(CM$4,'Price Data'!$B$2:$AE$2,0),FALSE)</f>
        <v>0</v>
      </c>
      <c r="CJ236" s="5">
        <f t="shared" si="329"/>
        <v>0</v>
      </c>
      <c r="CK236" s="79"/>
      <c r="CL236" s="212" t="str">
        <f>IF(CJ236&gt;0,(CJ236+SUM(CK$11:CK236))/CI$6-1,"N/A")</f>
        <v>N/A</v>
      </c>
      <c r="CM236" s="344">
        <f>IF(VLOOKUP(CM$4,Transactions!$C$5:$M$23,7,FALSE)&gt;CH236,0,IF(IFERROR(VLOOKUP(CM$4,Transactions!$C$39:$N$42,8,FALSE),0)&gt;CH236,VLOOKUP(CM$4,Transactions!$C$5:$M$23,5,FALSE),VLOOKUP(CM$4,Transactions!$C$5:$M$23,5,FALSE)-IFERROR(VLOOKUP(CM$4,Transactions!$C$39:$N$42,5,FALSE),0)))</f>
        <v>0</v>
      </c>
      <c r="CO236" s="315">
        <f t="shared" si="301"/>
        <v>0</v>
      </c>
      <c r="CP236" s="88">
        <f>VLOOKUP(CO236,'Price Data'!$B$4:$AD$1048576,MATCH(CT$4,'Price Data'!$B$2:$AE$2,0),FALSE)</f>
        <v>0</v>
      </c>
      <c r="CQ236" s="5">
        <f t="shared" si="330"/>
        <v>0</v>
      </c>
      <c r="CR236" s="79"/>
      <c r="CS236" s="212" t="str">
        <f>IF(CQ236&gt;0,(CQ236+SUM(CR$11:CR236))/CP$6-1,"N/A")</f>
        <v>N/A</v>
      </c>
      <c r="CT236" s="344">
        <f>IF(VLOOKUP(CT$4,Transactions!$C$5:$M$23,7,FALSE)&gt;CO236,0,IF(IFERROR(VLOOKUP(CT$4,Transactions!$C$39:$N$42,8,FALSE),0)&gt;CO236,VLOOKUP(CT$4,Transactions!$C$5:$M$23,5,FALSE),VLOOKUP(CT$4,Transactions!$C$5:$M$23,5,FALSE)-IFERROR(VLOOKUP(CT$4,Transactions!$C$39:$N$42,5,FALSE),0)))</f>
        <v>0</v>
      </c>
      <c r="CV236" s="315">
        <f t="shared" si="302"/>
        <v>0</v>
      </c>
      <c r="CW236" s="88">
        <f>VLOOKUP(CV236,'Price Data'!$B$4:$AD$1048576,MATCH(DA$4,'Price Data'!$B$2:$AE$2,0),FALSE)</f>
        <v>0</v>
      </c>
      <c r="CX236" s="5">
        <f t="shared" si="331"/>
        <v>0</v>
      </c>
      <c r="CY236" s="79"/>
      <c r="CZ236" s="212" t="str">
        <f>IF(CX236&gt;0,(CX236+SUM(CY$11:CY236))/CW$6-1,"N/A")</f>
        <v>N/A</v>
      </c>
      <c r="DA236" s="344">
        <f>IF(VLOOKUP(DA$4,Transactions!$C$5:$M$23,7,FALSE)&gt;CV236,0,IF(IFERROR(VLOOKUP(DA$4,Transactions!$C$39:$N$42,8,FALSE),0)&gt;CV236,VLOOKUP(DA$4,Transactions!$C$5:$M$23,5,FALSE),VLOOKUP(DA$4,Transactions!$C$5:$M$23,5,FALSE)-IFERROR(VLOOKUP(DA$4,Transactions!$C$39:$N$42,5,FALSE),0)))</f>
        <v>0</v>
      </c>
      <c r="DC236" s="315">
        <f t="shared" si="303"/>
        <v>0</v>
      </c>
      <c r="DD236" s="88">
        <f>VLOOKUP(DC236,'Price Data'!$B$4:$AD$1048576,MATCH(DH$4,'Price Data'!$B$2:$AE$2,0),FALSE)</f>
        <v>0</v>
      </c>
      <c r="DE236" s="5">
        <f t="shared" si="332"/>
        <v>0</v>
      </c>
      <c r="DF236" s="79"/>
      <c r="DG236" s="212" t="str">
        <f>IF(DE236&gt;0,(DE236+SUM(DF$11:DF236))/DD$6-1,"N/A")</f>
        <v>N/A</v>
      </c>
      <c r="DH236" s="344">
        <f>IF(VLOOKUP(DH$4,Transactions!$C$5:$M$23,7,FALSE)&gt;DC236,0,IF(IFERROR(VLOOKUP(DH$4,Transactions!$C$39:$N$42,8,FALSE),0)&gt;DC236,VLOOKUP(DH$4,Transactions!$C$5:$M$23,5,FALSE),VLOOKUP(DH$4,Transactions!$C$5:$M$23,5,FALSE)-IFERROR(VLOOKUP(DH$4,Transactions!$C$39:$N$42,5,FALSE),0)))</f>
        <v>0</v>
      </c>
      <c r="DJ236" s="315">
        <f t="shared" si="304"/>
        <v>0</v>
      </c>
      <c r="DK236" s="88">
        <f>VLOOKUP(DJ236,'Price Data'!$B$4:$AD$1048576,MATCH(DO$4,'Price Data'!$B$2:$AE$2,0),FALSE)</f>
        <v>0</v>
      </c>
      <c r="DL236" s="5">
        <f t="shared" si="333"/>
        <v>0</v>
      </c>
      <c r="DN236" s="212" t="str">
        <f>IF(DL236&gt;0,(DL236+SUM(DM$11:DM236))/DK$6-1,"N/A")</f>
        <v>N/A</v>
      </c>
      <c r="DO236" s="344">
        <f>IF(VLOOKUP(DO$4,Transactions!$C$5:$M$23,7,FALSE)&gt;DJ236,0,IF(IFERROR(VLOOKUP(DO$4,Transactions!$C$39:$N$42,8,FALSE),0)&gt;DJ236,VLOOKUP(DO$4,Transactions!$C$5:$M$23,5,FALSE),VLOOKUP(DO$4,Transactions!$C$5:$M$23,5,FALSE)-IFERROR(VLOOKUP(DO$4,Transactions!$C$39:$N$42,5,FALSE),0)))</f>
        <v>0</v>
      </c>
      <c r="DQ236" s="315">
        <f t="shared" si="305"/>
        <v>0</v>
      </c>
      <c r="DR236" s="88">
        <f>VLOOKUP(DQ236,'Price Data'!$B$4:$AD$1048576,MATCH(DV$4,'Price Data'!$B$2:$AE$2,0),FALSE)</f>
        <v>0</v>
      </c>
      <c r="DS236" s="5">
        <f t="shared" si="334"/>
        <v>0</v>
      </c>
      <c r="DT236" s="79"/>
      <c r="DU236" s="212" t="str">
        <f>IF(DS236&gt;0,(DS236+SUM(DT$11:DT236))/DR$6-1,"N/A")</f>
        <v>N/A</v>
      </c>
      <c r="DV236" s="344">
        <f>IF(VLOOKUP(DV$4,Transactions!$C$5:$M$23,7,FALSE)&gt;DQ236,0,IF(IFERROR(VLOOKUP(DV$4,Transactions!$C$39:$N$42,8,FALSE),0)&gt;DQ236,VLOOKUP(DV$4,Transactions!$C$5:$M$23,5,FALSE),VLOOKUP(DV$4,Transactions!$C$5:$M$23,5,FALSE)-IFERROR(VLOOKUP(DV$4,Transactions!$C$39:$N$42,5,FALSE),0)))</f>
        <v>0</v>
      </c>
      <c r="DX236" s="315">
        <f t="shared" si="306"/>
        <v>0</v>
      </c>
      <c r="DY236" s="88">
        <f>VLOOKUP(DX236,'Price Data'!$B$4:$AD$1048576,MATCH(EC$4,'Price Data'!$B$2:$AE$2,0),FALSE)</f>
        <v>0</v>
      </c>
      <c r="DZ236" s="5">
        <f t="shared" si="335"/>
        <v>0</v>
      </c>
      <c r="EA236" s="79"/>
      <c r="EB236" s="212" t="str">
        <f>IF(DZ236&gt;0,(DZ236+SUM(EA$11:EA236))/DY$6-1,"N/A")</f>
        <v>N/A</v>
      </c>
      <c r="EC236" s="344">
        <f>IF(VLOOKUP(EC$4,Transactions!$C$5:$M$23,7,FALSE)&gt;DX236,0,IF(IFERROR(VLOOKUP(EC$4,Transactions!$C$39:$N$42,8,FALSE),0)&gt;DX236,VLOOKUP(EC$4,Transactions!$C$5:$M$23,5,FALSE),VLOOKUP(EC$4,Transactions!$C$5:$M$23,5,FALSE)-IFERROR(VLOOKUP(EC$4,Transactions!$C$39:$N$42,5,FALSE),0)))</f>
        <v>0</v>
      </c>
      <c r="EF236" s="315">
        <f t="shared" si="307"/>
        <v>0</v>
      </c>
      <c r="EG236" s="88">
        <f>VLOOKUP(EF236,'Price Data'!$B$4:$AD$1048576,MATCH(EK$4,'Price Data'!$B$2:$AE$2,0),FALSE)</f>
        <v>0</v>
      </c>
      <c r="EH236" s="5">
        <f t="shared" si="336"/>
        <v>0</v>
      </c>
      <c r="EI236" s="79"/>
      <c r="EJ236" s="212" t="str">
        <f>IF(EH236&gt;0,(EH236+SUM(EI$11:EI236))/EG$6-1,"N/A")</f>
        <v>N/A</v>
      </c>
      <c r="EK236" s="344">
        <f>IF(VLOOKUP(EK$4,Transactions!$C$26:$M$34,7,FALSE)&gt;EF236,0,IF(IFERROR(VLOOKUP(EK$4,Transactions!$C$45:$N273,8,FALSE),0)&gt;EF236,VLOOKUP(EK$4,Transactions!$C$26:$M$34,5,FALSE),VLOOKUP(EK$4,Transactions!$C$26:$M$34,5,FALSE)-IFERROR(VLOOKUP(EK$4,Transactions!$C$45:$N$47,5,FALSE),0)))</f>
        <v>0</v>
      </c>
      <c r="EM236" s="315">
        <f t="shared" si="308"/>
        <v>0</v>
      </c>
      <c r="EN236" s="88">
        <f>VLOOKUP(EM236,'Price Data'!$B$4:$AD$1048576,MATCH(ER$4,'Price Data'!$B$2:$AE$2,0),FALSE)</f>
        <v>0</v>
      </c>
      <c r="EO236" s="5">
        <f t="shared" si="337"/>
        <v>0</v>
      </c>
      <c r="EP236" s="79"/>
      <c r="EQ236" s="212" t="str">
        <f>IF(EO236&gt;0,(EO236+SUM(EP$11:EP236))/EN$6-1,"N/A")</f>
        <v>N/A</v>
      </c>
      <c r="ER236" s="344">
        <f>IF(VLOOKUP(ER$4,Transactions!$C$26:$M$34,7,FALSE)&gt;EM236,0,IF(IFERROR(VLOOKUP(ER$4,Transactions!$C$45:$N273,8,FALSE),0)&gt;EM236,VLOOKUP(ER$4,Transactions!$C$26:$M$34,5,FALSE),VLOOKUP(ER$4,Transactions!$C$26:$M$34,5,FALSE)-IFERROR(VLOOKUP(ER$4,Transactions!$C$45:$N$47,5,FALSE),0)))</f>
        <v>0</v>
      </c>
      <c r="ET236" s="315">
        <f t="shared" si="309"/>
        <v>0</v>
      </c>
      <c r="EU236" s="88">
        <f>VLOOKUP(ET236,'Price Data'!$B$4:$AD$1048576,MATCH(EY$4,'Price Data'!$B$2:$AE$2,0),FALSE)</f>
        <v>0</v>
      </c>
      <c r="EV236" s="5">
        <f t="shared" si="338"/>
        <v>0</v>
      </c>
      <c r="EW236" s="79"/>
      <c r="EX236" s="212" t="str">
        <f>IF(EV236&gt;0,(EV236+SUM(EW$11:EW236))/EU$6-1,"N/A")</f>
        <v>N/A</v>
      </c>
      <c r="EY236" s="344">
        <f>IF(VLOOKUP(EY$4,Transactions!$C$26:$M$34,7,FALSE)&gt;ET236,0,IF(IFERROR(VLOOKUP(EY$4,Transactions!$C$45:$N273,8,FALSE),0)&gt;ET236,VLOOKUP(EY$4,Transactions!$C$26:$M$34,5,FALSE),VLOOKUP(EY$4,Transactions!$C$26:$M$34,5,FALSE)-IFERROR(VLOOKUP(EY$4,Transactions!$C$45:$N$47,5,FALSE),0)))</f>
        <v>0</v>
      </c>
      <c r="FA236" s="315">
        <f t="shared" si="310"/>
        <v>0</v>
      </c>
      <c r="FB236" s="88">
        <f>VLOOKUP(FA236,'Price Data'!$B$4:$AD$1048576,MATCH(FF$4,'Price Data'!$B$2:$AE$2,0),FALSE)</f>
        <v>0</v>
      </c>
      <c r="FC236" s="5">
        <f t="shared" si="339"/>
        <v>0</v>
      </c>
      <c r="FD236" s="79"/>
      <c r="FE236" s="212" t="str">
        <f>IF(FC236&gt;0,(FC236+SUM(FD$11:FD236))/FB$6-1,"N/A")</f>
        <v>N/A</v>
      </c>
      <c r="FF236" s="344">
        <f>IF(VLOOKUP(FF$4,Transactions!$C$26:$M$34,7,FALSE)&gt;FA236,0,IF(IFERROR(VLOOKUP(FF$4,Transactions!$C$45:$N273,8,FALSE),0)&gt;FA236,VLOOKUP(FF$4,Transactions!$C$26:$M$34,5,FALSE),VLOOKUP(FF$4,Transactions!$C$26:$M$34,5,FALSE)-IFERROR(VLOOKUP(FF$4,Transactions!$C$45:$N$47,5,FALSE),0)))</f>
        <v>0</v>
      </c>
      <c r="FH236" s="315">
        <f t="shared" si="311"/>
        <v>0</v>
      </c>
      <c r="FI236" s="88">
        <f>VLOOKUP(FH236,'Price Data'!$B$4:$AD$1048576,MATCH(FM$4,'Price Data'!$B$2:$AE$2,0),FALSE)</f>
        <v>0</v>
      </c>
      <c r="FJ236" s="5">
        <f t="shared" si="340"/>
        <v>0</v>
      </c>
      <c r="FK236" s="79"/>
      <c r="FL236" s="212" t="str">
        <f>IF(FJ236&gt;0,(FJ236+SUM(FK$11:FK236))/FI$6-1,"N/A")</f>
        <v>N/A</v>
      </c>
      <c r="FM236" s="344">
        <f>IF(VLOOKUP(FM$4,Transactions!$C$26:$M$34,7,FALSE)&gt;FH236,0,IF(IFERROR(VLOOKUP(FM$4,Transactions!$C$45:$N273,8,FALSE),0)&gt;FH236,VLOOKUP(FM$4,Transactions!$C$26:$M$34,5,FALSE),VLOOKUP(FM$4,Transactions!$C$26:$M$34,5,FALSE)-IFERROR(VLOOKUP(FM$4,Transactions!$C$45:$N$47,5,FALSE),0)))</f>
        <v>0</v>
      </c>
      <c r="FO236" s="315">
        <f t="shared" si="312"/>
        <v>0</v>
      </c>
      <c r="FP236" s="88">
        <f>VLOOKUP(FO236,'Price Data'!$B$4:$AD$1048576,MATCH(FT$4,'Price Data'!$B$2:$AE$2,0),FALSE)</f>
        <v>0</v>
      </c>
      <c r="FQ236" s="5">
        <f t="shared" si="341"/>
        <v>0</v>
      </c>
      <c r="FR236" s="79"/>
      <c r="FS236" s="212" t="str">
        <f>IF(FQ236&gt;0,(FQ236+SUM(FR$11:FR236))/FP$6-1,"N/A")</f>
        <v>N/A</v>
      </c>
      <c r="FT236" s="344">
        <f>IF(VLOOKUP(FT$4,Transactions!$C$26:$M$34,7,FALSE)&gt;FO236,0,IF(IFERROR(VLOOKUP(FT$4,Transactions!$C$45:$N273,8,FALSE),0)&gt;FO236,VLOOKUP(FT$4,Transactions!$C$26:$M$34,5,FALSE),VLOOKUP(FT$4,Transactions!$C$26:$M$34,5,FALSE)-IFERROR(VLOOKUP(FT$4,Transactions!$C$45:$N$47,5,FALSE),0)))</f>
        <v>0</v>
      </c>
      <c r="FV236" s="315">
        <f t="shared" si="313"/>
        <v>0</v>
      </c>
      <c r="FW236" s="88">
        <f>VLOOKUP(FV236,'Price Data'!$B$4:$AD$1048576,MATCH(GA$4,'Price Data'!$B$2:$AE$2,0),FALSE)</f>
        <v>0</v>
      </c>
      <c r="FX236" s="5">
        <f t="shared" si="342"/>
        <v>0</v>
      </c>
      <c r="FY236" s="79"/>
      <c r="FZ236" s="212" t="str">
        <f>IF(FX236&gt;0,(FX236+SUM(FY$11:FY236))/FW$6-1,"N/A")</f>
        <v>N/A</v>
      </c>
      <c r="GA236" s="344">
        <f>IF(VLOOKUP(GA$4,Transactions!$C$26:$M$34,7,FALSE)&gt;FV236,0,IF(IFERROR(VLOOKUP(GA$4,Transactions!$C$45:$N273,8,FALSE),0)&gt;FV236,VLOOKUP(GA$4,Transactions!$C$26:$M$34,5,FALSE),VLOOKUP(GA$4,Transactions!$C$26:$M$34,5,FALSE)-IFERROR(VLOOKUP(GA$4,Transactions!$C$45:$N$47,5,FALSE),0)))</f>
        <v>0</v>
      </c>
      <c r="GD236" s="315">
        <f t="shared" si="314"/>
        <v>0</v>
      </c>
      <c r="GE236" s="88">
        <f>VLOOKUP(GD236,'Price Data'!$B$4:$AD$1048576,MATCH(GI$4,'Price Data'!$B$2:$AE$2,0),FALSE)</f>
        <v>0</v>
      </c>
      <c r="GF236" s="5">
        <f t="shared" si="343"/>
        <v>0</v>
      </c>
      <c r="GH236" s="212" t="str">
        <f>IF(GF236&gt;0,(GF236+SUM(GG$11:GG236))/GE$6-1,"N/A")</f>
        <v>N/A</v>
      </c>
      <c r="GI236" s="374">
        <v>0.5</v>
      </c>
      <c r="GK236" s="315">
        <f t="shared" si="315"/>
        <v>0</v>
      </c>
      <c r="GL236" s="88">
        <f>VLOOKUP(GK236,'Price Data'!$B$4:$AD$1048576,MATCH(GP$4,'Price Data'!$B$2:$AE$2,0),FALSE)</f>
        <v>0</v>
      </c>
      <c r="GM236" s="5">
        <f t="shared" si="286"/>
        <v>0</v>
      </c>
      <c r="GN236" s="79"/>
      <c r="GO236" s="212" t="str">
        <f>IF(GM236&gt;0,(GM236+SUM(GN$11:GN236))/GL$6-1,"N/A")</f>
        <v>N/A</v>
      </c>
      <c r="GP236" s="374">
        <v>0.2</v>
      </c>
      <c r="GR236" s="315">
        <f t="shared" si="316"/>
        <v>0</v>
      </c>
      <c r="GS236" s="88">
        <f>VLOOKUP(GR236,'Price Data'!$B$4:$AD$1048576,MATCH(GW$4,'Price Data'!$B$2:$AE$2,0),FALSE)</f>
        <v>0</v>
      </c>
      <c r="GT236" s="5">
        <f t="shared" si="344"/>
        <v>0</v>
      </c>
      <c r="GV236" s="212" t="str">
        <f>IF(GT236&gt;0,(GT236+SUM(GU$11:GU236))/GS$6-1,"N/A")</f>
        <v>N/A</v>
      </c>
      <c r="GW236" s="374">
        <v>0.3</v>
      </c>
    </row>
    <row r="237" spans="1:205" x14ac:dyDescent="0.25">
      <c r="A237">
        <v>227</v>
      </c>
      <c r="B237" s="315">
        <f>'Price Data'!B231</f>
        <v>0</v>
      </c>
      <c r="C237" s="200">
        <f t="shared" si="317"/>
        <v>0</v>
      </c>
      <c r="D237" s="200">
        <f t="shared" si="287"/>
        <v>0</v>
      </c>
      <c r="E237" s="200">
        <f t="shared" si="318"/>
        <v>0</v>
      </c>
      <c r="F237" s="200">
        <f t="shared" si="288"/>
        <v>0</v>
      </c>
      <c r="I237" s="315">
        <f t="shared" si="289"/>
        <v>0</v>
      </c>
      <c r="J237" s="88">
        <f>VLOOKUP(I237,'Price Data'!$B$4:$AD$1048576,MATCH(N$4,'Price Data'!$B$2:$AE$2,0),FALSE)</f>
        <v>0</v>
      </c>
      <c r="K237" s="5">
        <f t="shared" si="285"/>
        <v>0</v>
      </c>
      <c r="M237" s="212" t="str">
        <f>IF(K237&gt;0,(K237+SUM(L$11:L237))/J$6-1,"N/A")</f>
        <v>N/A</v>
      </c>
      <c r="N237" s="344">
        <f>IF(VLOOKUP(N$4,Transactions!$C$5:$M$23,7,FALSE)&gt;I237,0,IF(IFERROR(VLOOKUP(N$4,Transactions!$C$39:$N$42,8,FALSE),0)&gt;I237,VLOOKUP(N$4,Transactions!$C$5:$M$23,5,FALSE),VLOOKUP(N$4,Transactions!$C$5:$M$23,5,FALSE)-IFERROR(VLOOKUP(N$4,Transactions!$C$39:$N$42,5,FALSE),0)))</f>
        <v>0</v>
      </c>
      <c r="P237" s="315">
        <f t="shared" si="290"/>
        <v>0</v>
      </c>
      <c r="Q237" s="88">
        <f>VLOOKUP(P237,'Price Data'!$B$4:$AD$1048576,MATCH(U$4,'Price Data'!$B$2:$AE$2,0),FALSE)</f>
        <v>0</v>
      </c>
      <c r="R237" s="5">
        <f t="shared" si="319"/>
        <v>0</v>
      </c>
      <c r="T237" s="212" t="str">
        <f>IF(R237&gt;0,(R237+SUM(S$11:S237))/Q$6-1,"N/A")</f>
        <v>N/A</v>
      </c>
      <c r="U237" s="344">
        <f>IF(VLOOKUP(U$4,Transactions!$C$5:$M$23,7,FALSE)&gt;P237,0,IF(IFERROR(VLOOKUP(U$4,Transactions!$C$39:$N$42,8,FALSE),0)&gt;P237,VLOOKUP(U$4,Transactions!$C$5:$M$23,5,FALSE),VLOOKUP(U$4,Transactions!$C$5:$M$23,5,FALSE)-IFERROR(VLOOKUP(U$4,Transactions!$C$39:$N$42,5,FALSE),0)))</f>
        <v>0</v>
      </c>
      <c r="W237" s="315">
        <f t="shared" si="291"/>
        <v>0</v>
      </c>
      <c r="X237" s="88">
        <f>VLOOKUP(W237,'Price Data'!$B$4:$AD$1048576,MATCH(AB$4,'Price Data'!$B$2:$AE$2,0),FALSE)</f>
        <v>0</v>
      </c>
      <c r="Y237" s="5">
        <f t="shared" si="320"/>
        <v>0</v>
      </c>
      <c r="Z237" s="79"/>
      <c r="AA237" s="212" t="str">
        <f>IF(Y237&gt;0,(Y237+SUM(Z$11:Z237))/X$6-1,"N/A")</f>
        <v>N/A</v>
      </c>
      <c r="AB237" s="344">
        <f>IF(VLOOKUP(AB$4,Transactions!$C$5:$M$23,7,FALSE)&gt;W237,0,IF(IFERROR(VLOOKUP(AB$4,Transactions!$C$39:$N$42,8,FALSE),0)&gt;W237,VLOOKUP(AB$4,Transactions!$C$5:$M$23,5,FALSE),VLOOKUP(AB$4,Transactions!$C$5:$M$23,5,FALSE)-IFERROR(VLOOKUP(AB$4,Transactions!$C$39:$N$42,5,FALSE),0)))</f>
        <v>0</v>
      </c>
      <c r="AD237" s="315">
        <f t="shared" si="292"/>
        <v>0</v>
      </c>
      <c r="AE237" s="88">
        <f>VLOOKUP(AD237,'Price Data'!$B$4:$AD$1048576,MATCH(AI$4,'Price Data'!$B$2:$AE$2,0),FALSE)</f>
        <v>0</v>
      </c>
      <c r="AF237" s="5">
        <f t="shared" si="321"/>
        <v>0</v>
      </c>
      <c r="AG237" s="79"/>
      <c r="AH237" s="212" t="str">
        <f>IF(AF237&gt;0,(AF237+SUM(AG$11:AG237))/AE$6-1,"N/A")</f>
        <v>N/A</v>
      </c>
      <c r="AI237" s="344">
        <f>IF(VLOOKUP(AI$4,Transactions!$C$5:$M$23,7,FALSE)&gt;AD237,0,IF(IFERROR(VLOOKUP(AI$4,Transactions!$C$39:$N$42,8,FALSE),0)&gt;AD237,VLOOKUP(AI$4,Transactions!$C$5:$M$23,5,FALSE),VLOOKUP(AI$4,Transactions!$C$5:$M$23,5,FALSE)-IFERROR(VLOOKUP(AI$4,Transactions!$C$39:$N$42,5,FALSE),0)))</f>
        <v>0</v>
      </c>
      <c r="AK237" s="315">
        <f t="shared" si="293"/>
        <v>0</v>
      </c>
      <c r="AL237" s="88">
        <f>VLOOKUP(AK237,'Price Data'!$B$4:$AD$1048576,MATCH(AP$4,'Price Data'!$B$2:$AE$2,0),FALSE)</f>
        <v>0</v>
      </c>
      <c r="AM237" s="5">
        <f t="shared" si="322"/>
        <v>0</v>
      </c>
      <c r="AN237" s="79"/>
      <c r="AO237" s="212" t="str">
        <f>IF(AM237&gt;0,(AM237+SUM(AN$11:AN237))/AL$6-1,"N/A")</f>
        <v>N/A</v>
      </c>
      <c r="AP237" s="344">
        <f>IF(VLOOKUP(AP$4,Transactions!$C$5:$M$23,7,FALSE)&gt;AK237,0,IF(IFERROR(VLOOKUP(AP$4,Transactions!$C$39:$N$42,8,FALSE),0)&gt;AK237,VLOOKUP(AP$4,Transactions!$C$5:$M$23,5,FALSE),VLOOKUP(AP$4,Transactions!$C$5:$M$23,5,FALSE)-IFERROR(VLOOKUP(AP$4,Transactions!$C$39:$N$42,5,FALSE),0)))</f>
        <v>0</v>
      </c>
      <c r="AR237" s="315">
        <f t="shared" si="294"/>
        <v>0</v>
      </c>
      <c r="AS237" s="88">
        <f>VLOOKUP(AR237,'Price Data'!$B$4:$AD$1048576,MATCH(AW$4,'Price Data'!$B$2:$AE$2,0),FALSE)</f>
        <v>0</v>
      </c>
      <c r="AT237" s="5">
        <f t="shared" si="323"/>
        <v>0</v>
      </c>
      <c r="AU237" s="79"/>
      <c r="AV237" s="212" t="str">
        <f>IF(AT237&gt;0,(AT237+SUM(AU$11:AU237))/AS$6-1,"N/A")</f>
        <v>N/A</v>
      </c>
      <c r="AW237" s="344">
        <f>IF(VLOOKUP(AW$4,Transactions!$C$5:$M$23,7,FALSE)&gt;AR237,0,IF(IFERROR(VLOOKUP(AW$4,Transactions!$C$39:$N$42,8,FALSE),0)&gt;AR237,VLOOKUP(AW$4,Transactions!$C$5:$M$23,5,FALSE),VLOOKUP(AW$4,Transactions!$C$5:$M$23,5,FALSE)-IFERROR(VLOOKUP(AW$4,Transactions!$C$39:$N$42,5,FALSE),0)))</f>
        <v>0</v>
      </c>
      <c r="AY237" s="315">
        <f t="shared" si="295"/>
        <v>0</v>
      </c>
      <c r="AZ237" s="88">
        <f>VLOOKUP(AY237,'Price Data'!$B$4:$AD$1048576,MATCH(BD$4,'Price Data'!$B$2:$AE$2,0),FALSE)</f>
        <v>0</v>
      </c>
      <c r="BA237" s="5">
        <f t="shared" si="324"/>
        <v>0</v>
      </c>
      <c r="BB237" s="79"/>
      <c r="BC237" s="212" t="str">
        <f>IF(BA237&gt;0,(BA237+SUM(BB$11:BB237))/AZ$6-1,"N/A")</f>
        <v>N/A</v>
      </c>
      <c r="BD237" s="344">
        <f>IF(VLOOKUP(BD$4,Transactions!$C$5:$M$23,7,FALSE)&gt;AY237,0,IF(IFERROR(VLOOKUP(BD$4,Transactions!$C$39:$N$42,8,FALSE),0)&gt;AY237,VLOOKUP(BD$4,Transactions!$C$5:$M$23,5,FALSE),VLOOKUP(BD$4,Transactions!$C$5:$M$23,5,FALSE)-IFERROR(VLOOKUP(BD$4,Transactions!$C$39:$N$42,5,FALSE),0)))</f>
        <v>0</v>
      </c>
      <c r="BF237" s="315">
        <f t="shared" si="296"/>
        <v>0</v>
      </c>
      <c r="BG237" s="88">
        <f>VLOOKUP(BF237,'Price Data'!$B$4:$AD$1048576,MATCH(BK$4,'Price Data'!$B$2:$AE$2,0),FALSE)</f>
        <v>0</v>
      </c>
      <c r="BH237" s="5">
        <f t="shared" si="325"/>
        <v>0</v>
      </c>
      <c r="BI237" s="79"/>
      <c r="BJ237" s="212" t="str">
        <f>IF(BH237&gt;0,(BH237+SUM(BI$11:BI237))/BG$6-1,"N/A")</f>
        <v>N/A</v>
      </c>
      <c r="BK237" s="344">
        <f>IF(VLOOKUP(BK$4,Transactions!$C$5:$M$23,7,FALSE)&gt;BF237,0,IF(IFERROR(VLOOKUP(BK$4,Transactions!$C$39:$N$42,8,FALSE),0)&gt;BF237,VLOOKUP(BK$4,Transactions!$C$5:$M$23,5,FALSE),VLOOKUP(BK$4,Transactions!$C$5:$M$23,5,FALSE)-IFERROR(VLOOKUP(BK$4,Transactions!$C$39:$N$42,5,FALSE),0)))</f>
        <v>0</v>
      </c>
      <c r="BM237" s="315">
        <f t="shared" si="297"/>
        <v>0</v>
      </c>
      <c r="BN237" s="88">
        <f>VLOOKUP(BM237,'Price Data'!$B$4:$AD$1048576,MATCH(BR$4,'Price Data'!$B$2:$AE$2,0),FALSE)</f>
        <v>0</v>
      </c>
      <c r="BO237" s="5">
        <f t="shared" si="326"/>
        <v>0</v>
      </c>
      <c r="BP237" s="79"/>
      <c r="BQ237" s="212" t="str">
        <f>IF(BO237&gt;0,(BO237+SUM(BP$11:BP237))/BN$6-1,"N/A")</f>
        <v>N/A</v>
      </c>
      <c r="BR237" s="344">
        <f>IF(VLOOKUP(BR$4,Transactions!$C$5:$M$23,7,FALSE)&gt;BM237,0,IF(IFERROR(VLOOKUP(BR$4,Transactions!$C$39:$N$42,8,FALSE),0)&gt;BM237,VLOOKUP(BR$4,Transactions!$C$5:$M$23,5,FALSE),VLOOKUP(BR$4,Transactions!$C$5:$M$23,5,FALSE)-IFERROR(VLOOKUP(BR$4,Transactions!$C$39:$N$42,5,FALSE),0)))</f>
        <v>0</v>
      </c>
      <c r="BT237" s="315">
        <f t="shared" si="298"/>
        <v>0</v>
      </c>
      <c r="BU237" s="88">
        <f>VLOOKUP(BT237,'Price Data'!$B$4:$AD$1048576,MATCH(BY$4,'Price Data'!$B$2:$AE$2,0),FALSE)</f>
        <v>0</v>
      </c>
      <c r="BV237" s="5">
        <f t="shared" si="327"/>
        <v>0</v>
      </c>
      <c r="BW237" s="79"/>
      <c r="BX237" s="212" t="str">
        <f>IF(BV237&gt;0,(BV237+SUM(BW$11:BW237))/BU$6-1,"N/A")</f>
        <v>N/A</v>
      </c>
      <c r="BY237" s="344">
        <f>IF(VLOOKUP(BY$4,Transactions!$C$5:$M$23,7,FALSE)&gt;BT237,0,IF(IFERROR(VLOOKUP(BY$4,Transactions!$C$39:$N$42,8,FALSE),0)&gt;BT237,VLOOKUP(BY$4,Transactions!$C$5:$M$23,5,FALSE),VLOOKUP(BY$4,Transactions!$C$5:$M$23,5,FALSE)-IFERROR(VLOOKUP(BY$4,Transactions!$C$39:$N$42,5,FALSE),0)))</f>
        <v>0</v>
      </c>
      <c r="CA237" s="315">
        <f t="shared" si="299"/>
        <v>0</v>
      </c>
      <c r="CB237" s="88">
        <f>VLOOKUP(CA237,'Price Data'!$B$4:$AD$1048576,MATCH(CF$4,'Price Data'!$B$2:$AE$2,0),FALSE)</f>
        <v>0</v>
      </c>
      <c r="CC237" s="5">
        <f t="shared" si="328"/>
        <v>0</v>
      </c>
      <c r="CD237" s="79"/>
      <c r="CE237" s="212" t="str">
        <f>IF(CC237&gt;0,(CC237+SUM(CD$11:CD237))/CB$6-1,"N/A")</f>
        <v>N/A</v>
      </c>
      <c r="CF237" s="344">
        <f>IF(VLOOKUP(CF$4,Transactions!$C$5:$M$23,7,FALSE)&gt;CA237,0,IF(IFERROR(VLOOKUP(CF$4,Transactions!$C$39:$N$42,8,FALSE),0)&gt;CA237,VLOOKUP(CF$4,Transactions!$C$5:$M$23,5,FALSE),VLOOKUP(CF$4,Transactions!$C$5:$M$23,5,FALSE)-IFERROR(VLOOKUP(CF$4,Transactions!$C$39:$N$42,5,FALSE),0)))</f>
        <v>0</v>
      </c>
      <c r="CH237" s="315">
        <f t="shared" si="300"/>
        <v>0</v>
      </c>
      <c r="CI237" s="88">
        <f>VLOOKUP(CH237,'Price Data'!$B$4:$AD$1048576,MATCH(CM$4,'Price Data'!$B$2:$AE$2,0),FALSE)</f>
        <v>0</v>
      </c>
      <c r="CJ237" s="5">
        <f t="shared" si="329"/>
        <v>0</v>
      </c>
      <c r="CK237" s="79"/>
      <c r="CL237" s="212" t="str">
        <f>IF(CJ237&gt;0,(CJ237+SUM(CK$11:CK237))/CI$6-1,"N/A")</f>
        <v>N/A</v>
      </c>
      <c r="CM237" s="344">
        <f>IF(VLOOKUP(CM$4,Transactions!$C$5:$M$23,7,FALSE)&gt;CH237,0,IF(IFERROR(VLOOKUP(CM$4,Transactions!$C$39:$N$42,8,FALSE),0)&gt;CH237,VLOOKUP(CM$4,Transactions!$C$5:$M$23,5,FALSE),VLOOKUP(CM$4,Transactions!$C$5:$M$23,5,FALSE)-IFERROR(VLOOKUP(CM$4,Transactions!$C$39:$N$42,5,FALSE),0)))</f>
        <v>0</v>
      </c>
      <c r="CO237" s="315">
        <f t="shared" si="301"/>
        <v>0</v>
      </c>
      <c r="CP237" s="88">
        <f>VLOOKUP(CO237,'Price Data'!$B$4:$AD$1048576,MATCH(CT$4,'Price Data'!$B$2:$AE$2,0),FALSE)</f>
        <v>0</v>
      </c>
      <c r="CQ237" s="5">
        <f t="shared" si="330"/>
        <v>0</v>
      </c>
      <c r="CR237" s="79"/>
      <c r="CS237" s="212" t="str">
        <f>IF(CQ237&gt;0,(CQ237+SUM(CR$11:CR237))/CP$6-1,"N/A")</f>
        <v>N/A</v>
      </c>
      <c r="CT237" s="344">
        <f>IF(VLOOKUP(CT$4,Transactions!$C$5:$M$23,7,FALSE)&gt;CO237,0,IF(IFERROR(VLOOKUP(CT$4,Transactions!$C$39:$N$42,8,FALSE),0)&gt;CO237,VLOOKUP(CT$4,Transactions!$C$5:$M$23,5,FALSE),VLOOKUP(CT$4,Transactions!$C$5:$M$23,5,FALSE)-IFERROR(VLOOKUP(CT$4,Transactions!$C$39:$N$42,5,FALSE),0)))</f>
        <v>0</v>
      </c>
      <c r="CV237" s="315">
        <f t="shared" si="302"/>
        <v>0</v>
      </c>
      <c r="CW237" s="88">
        <f>VLOOKUP(CV237,'Price Data'!$B$4:$AD$1048576,MATCH(DA$4,'Price Data'!$B$2:$AE$2,0),FALSE)</f>
        <v>0</v>
      </c>
      <c r="CX237" s="5">
        <f t="shared" si="331"/>
        <v>0</v>
      </c>
      <c r="CY237" s="79"/>
      <c r="CZ237" s="212" t="str">
        <f>IF(CX237&gt;0,(CX237+SUM(CY$11:CY237))/CW$6-1,"N/A")</f>
        <v>N/A</v>
      </c>
      <c r="DA237" s="344">
        <f>IF(VLOOKUP(DA$4,Transactions!$C$5:$M$23,7,FALSE)&gt;CV237,0,IF(IFERROR(VLOOKUP(DA$4,Transactions!$C$39:$N$42,8,FALSE),0)&gt;CV237,VLOOKUP(DA$4,Transactions!$C$5:$M$23,5,FALSE),VLOOKUP(DA$4,Transactions!$C$5:$M$23,5,FALSE)-IFERROR(VLOOKUP(DA$4,Transactions!$C$39:$N$42,5,FALSE),0)))</f>
        <v>0</v>
      </c>
      <c r="DC237" s="315">
        <f t="shared" si="303"/>
        <v>0</v>
      </c>
      <c r="DD237" s="88">
        <f>VLOOKUP(DC237,'Price Data'!$B$4:$AD$1048576,MATCH(DH$4,'Price Data'!$B$2:$AE$2,0),FALSE)</f>
        <v>0</v>
      </c>
      <c r="DE237" s="5">
        <f t="shared" si="332"/>
        <v>0</v>
      </c>
      <c r="DF237" s="79"/>
      <c r="DG237" s="212" t="str">
        <f>IF(DE237&gt;0,(DE237+SUM(DF$11:DF237))/DD$6-1,"N/A")</f>
        <v>N/A</v>
      </c>
      <c r="DH237" s="344">
        <f>IF(VLOOKUP(DH$4,Transactions!$C$5:$M$23,7,FALSE)&gt;DC237,0,IF(IFERROR(VLOOKUP(DH$4,Transactions!$C$39:$N$42,8,FALSE),0)&gt;DC237,VLOOKUP(DH$4,Transactions!$C$5:$M$23,5,FALSE),VLOOKUP(DH$4,Transactions!$C$5:$M$23,5,FALSE)-IFERROR(VLOOKUP(DH$4,Transactions!$C$39:$N$42,5,FALSE),0)))</f>
        <v>0</v>
      </c>
      <c r="DJ237" s="315">
        <f t="shared" si="304"/>
        <v>0</v>
      </c>
      <c r="DK237" s="88">
        <f>VLOOKUP(DJ237,'Price Data'!$B$4:$AD$1048576,MATCH(DO$4,'Price Data'!$B$2:$AE$2,0),FALSE)</f>
        <v>0</v>
      </c>
      <c r="DL237" s="5">
        <f t="shared" si="333"/>
        <v>0</v>
      </c>
      <c r="DN237" s="212" t="str">
        <f>IF(DL237&gt;0,(DL237+SUM(DM$11:DM237))/DK$6-1,"N/A")</f>
        <v>N/A</v>
      </c>
      <c r="DO237" s="344">
        <f>IF(VLOOKUP(DO$4,Transactions!$C$5:$M$23,7,FALSE)&gt;DJ237,0,IF(IFERROR(VLOOKUP(DO$4,Transactions!$C$39:$N$42,8,FALSE),0)&gt;DJ237,VLOOKUP(DO$4,Transactions!$C$5:$M$23,5,FALSE),VLOOKUP(DO$4,Transactions!$C$5:$M$23,5,FALSE)-IFERROR(VLOOKUP(DO$4,Transactions!$C$39:$N$42,5,FALSE),0)))</f>
        <v>0</v>
      </c>
      <c r="DQ237" s="315">
        <f t="shared" si="305"/>
        <v>0</v>
      </c>
      <c r="DR237" s="88">
        <f>VLOOKUP(DQ237,'Price Data'!$B$4:$AD$1048576,MATCH(DV$4,'Price Data'!$B$2:$AE$2,0),FALSE)</f>
        <v>0</v>
      </c>
      <c r="DS237" s="5">
        <f t="shared" si="334"/>
        <v>0</v>
      </c>
      <c r="DT237" s="79"/>
      <c r="DU237" s="212" t="str">
        <f>IF(DS237&gt;0,(DS237+SUM(DT$11:DT237))/DR$6-1,"N/A")</f>
        <v>N/A</v>
      </c>
      <c r="DV237" s="344">
        <f>IF(VLOOKUP(DV$4,Transactions!$C$5:$M$23,7,FALSE)&gt;DQ237,0,IF(IFERROR(VLOOKUP(DV$4,Transactions!$C$39:$N$42,8,FALSE),0)&gt;DQ237,VLOOKUP(DV$4,Transactions!$C$5:$M$23,5,FALSE),VLOOKUP(DV$4,Transactions!$C$5:$M$23,5,FALSE)-IFERROR(VLOOKUP(DV$4,Transactions!$C$39:$N$42,5,FALSE),0)))</f>
        <v>0</v>
      </c>
      <c r="DX237" s="315">
        <f t="shared" si="306"/>
        <v>0</v>
      </c>
      <c r="DY237" s="88">
        <f>VLOOKUP(DX237,'Price Data'!$B$4:$AD$1048576,MATCH(EC$4,'Price Data'!$B$2:$AE$2,0),FALSE)</f>
        <v>0</v>
      </c>
      <c r="DZ237" s="5">
        <f t="shared" si="335"/>
        <v>0</v>
      </c>
      <c r="EA237" s="79"/>
      <c r="EB237" s="212" t="str">
        <f>IF(DZ237&gt;0,(DZ237+SUM(EA$11:EA237))/DY$6-1,"N/A")</f>
        <v>N/A</v>
      </c>
      <c r="EC237" s="344">
        <f>IF(VLOOKUP(EC$4,Transactions!$C$5:$M$23,7,FALSE)&gt;DX237,0,IF(IFERROR(VLOOKUP(EC$4,Transactions!$C$39:$N$42,8,FALSE),0)&gt;DX237,VLOOKUP(EC$4,Transactions!$C$5:$M$23,5,FALSE),VLOOKUP(EC$4,Transactions!$C$5:$M$23,5,FALSE)-IFERROR(VLOOKUP(EC$4,Transactions!$C$39:$N$42,5,FALSE),0)))</f>
        <v>0</v>
      </c>
      <c r="EF237" s="315">
        <f t="shared" si="307"/>
        <v>0</v>
      </c>
      <c r="EG237" s="88">
        <f>VLOOKUP(EF237,'Price Data'!$B$4:$AD$1048576,MATCH(EK$4,'Price Data'!$B$2:$AE$2,0),FALSE)</f>
        <v>0</v>
      </c>
      <c r="EH237" s="5">
        <f t="shared" si="336"/>
        <v>0</v>
      </c>
      <c r="EI237" s="79"/>
      <c r="EJ237" s="212" t="str">
        <f>IF(EH237&gt;0,(EH237+SUM(EI$11:EI237))/EG$6-1,"N/A")</f>
        <v>N/A</v>
      </c>
      <c r="EK237" s="344">
        <f>IF(VLOOKUP(EK$4,Transactions!$C$26:$M$34,7,FALSE)&gt;EF237,0,IF(IFERROR(VLOOKUP(EK$4,Transactions!$C$45:$N274,8,FALSE),0)&gt;EF237,VLOOKUP(EK$4,Transactions!$C$26:$M$34,5,FALSE),VLOOKUP(EK$4,Transactions!$C$26:$M$34,5,FALSE)-IFERROR(VLOOKUP(EK$4,Transactions!$C$45:$N$47,5,FALSE),0)))</f>
        <v>0</v>
      </c>
      <c r="EM237" s="315">
        <f t="shared" si="308"/>
        <v>0</v>
      </c>
      <c r="EN237" s="88">
        <f>VLOOKUP(EM237,'Price Data'!$B$4:$AD$1048576,MATCH(ER$4,'Price Data'!$B$2:$AE$2,0),FALSE)</f>
        <v>0</v>
      </c>
      <c r="EO237" s="5">
        <f t="shared" si="337"/>
        <v>0</v>
      </c>
      <c r="EP237" s="79"/>
      <c r="EQ237" s="212" t="str">
        <f>IF(EO237&gt;0,(EO237+SUM(EP$11:EP237))/EN$6-1,"N/A")</f>
        <v>N/A</v>
      </c>
      <c r="ER237" s="344">
        <f>IF(VLOOKUP(ER$4,Transactions!$C$26:$M$34,7,FALSE)&gt;EM237,0,IF(IFERROR(VLOOKUP(ER$4,Transactions!$C$45:$N274,8,FALSE),0)&gt;EM237,VLOOKUP(ER$4,Transactions!$C$26:$M$34,5,FALSE),VLOOKUP(ER$4,Transactions!$C$26:$M$34,5,FALSE)-IFERROR(VLOOKUP(ER$4,Transactions!$C$45:$N$47,5,FALSE),0)))</f>
        <v>0</v>
      </c>
      <c r="ET237" s="315">
        <f t="shared" si="309"/>
        <v>0</v>
      </c>
      <c r="EU237" s="88">
        <f>VLOOKUP(ET237,'Price Data'!$B$4:$AD$1048576,MATCH(EY$4,'Price Data'!$B$2:$AE$2,0),FALSE)</f>
        <v>0</v>
      </c>
      <c r="EV237" s="5">
        <f t="shared" si="338"/>
        <v>0</v>
      </c>
      <c r="EW237" s="79"/>
      <c r="EX237" s="212" t="str">
        <f>IF(EV237&gt;0,(EV237+SUM(EW$11:EW237))/EU$6-1,"N/A")</f>
        <v>N/A</v>
      </c>
      <c r="EY237" s="344">
        <f>IF(VLOOKUP(EY$4,Transactions!$C$26:$M$34,7,FALSE)&gt;ET237,0,IF(IFERROR(VLOOKUP(EY$4,Transactions!$C$45:$N274,8,FALSE),0)&gt;ET237,VLOOKUP(EY$4,Transactions!$C$26:$M$34,5,FALSE),VLOOKUP(EY$4,Transactions!$C$26:$M$34,5,FALSE)-IFERROR(VLOOKUP(EY$4,Transactions!$C$45:$N$47,5,FALSE),0)))</f>
        <v>0</v>
      </c>
      <c r="FA237" s="315">
        <f t="shared" si="310"/>
        <v>0</v>
      </c>
      <c r="FB237" s="88">
        <f>VLOOKUP(FA237,'Price Data'!$B$4:$AD$1048576,MATCH(FF$4,'Price Data'!$B$2:$AE$2,0),FALSE)</f>
        <v>0</v>
      </c>
      <c r="FC237" s="5">
        <f t="shared" si="339"/>
        <v>0</v>
      </c>
      <c r="FD237" s="79"/>
      <c r="FE237" s="212" t="str">
        <f>IF(FC237&gt;0,(FC237+SUM(FD$11:FD237))/FB$6-1,"N/A")</f>
        <v>N/A</v>
      </c>
      <c r="FF237" s="344">
        <f>IF(VLOOKUP(FF$4,Transactions!$C$26:$M$34,7,FALSE)&gt;FA237,0,IF(IFERROR(VLOOKUP(FF$4,Transactions!$C$45:$N274,8,FALSE),0)&gt;FA237,VLOOKUP(FF$4,Transactions!$C$26:$M$34,5,FALSE),VLOOKUP(FF$4,Transactions!$C$26:$M$34,5,FALSE)-IFERROR(VLOOKUP(FF$4,Transactions!$C$45:$N$47,5,FALSE),0)))</f>
        <v>0</v>
      </c>
      <c r="FH237" s="315">
        <f t="shared" si="311"/>
        <v>0</v>
      </c>
      <c r="FI237" s="88">
        <f>VLOOKUP(FH237,'Price Data'!$B$4:$AD$1048576,MATCH(FM$4,'Price Data'!$B$2:$AE$2,0),FALSE)</f>
        <v>0</v>
      </c>
      <c r="FJ237" s="5">
        <f t="shared" si="340"/>
        <v>0</v>
      </c>
      <c r="FK237" s="79"/>
      <c r="FL237" s="212" t="str">
        <f>IF(FJ237&gt;0,(FJ237+SUM(FK$11:FK237))/FI$6-1,"N/A")</f>
        <v>N/A</v>
      </c>
      <c r="FM237" s="344">
        <f>IF(VLOOKUP(FM$4,Transactions!$C$26:$M$34,7,FALSE)&gt;FH237,0,IF(IFERROR(VLOOKUP(FM$4,Transactions!$C$45:$N274,8,FALSE),0)&gt;FH237,VLOOKUP(FM$4,Transactions!$C$26:$M$34,5,FALSE),VLOOKUP(FM$4,Transactions!$C$26:$M$34,5,FALSE)-IFERROR(VLOOKUP(FM$4,Transactions!$C$45:$N$47,5,FALSE),0)))</f>
        <v>0</v>
      </c>
      <c r="FO237" s="315">
        <f t="shared" si="312"/>
        <v>0</v>
      </c>
      <c r="FP237" s="88">
        <f>VLOOKUP(FO237,'Price Data'!$B$4:$AD$1048576,MATCH(FT$4,'Price Data'!$B$2:$AE$2,0),FALSE)</f>
        <v>0</v>
      </c>
      <c r="FQ237" s="5">
        <f t="shared" si="341"/>
        <v>0</v>
      </c>
      <c r="FR237" s="79"/>
      <c r="FS237" s="212" t="str">
        <f>IF(FQ237&gt;0,(FQ237+SUM(FR$11:FR237))/FP$6-1,"N/A")</f>
        <v>N/A</v>
      </c>
      <c r="FT237" s="344">
        <f>IF(VLOOKUP(FT$4,Transactions!$C$26:$M$34,7,FALSE)&gt;FO237,0,IF(IFERROR(VLOOKUP(FT$4,Transactions!$C$45:$N274,8,FALSE),0)&gt;FO237,VLOOKUP(FT$4,Transactions!$C$26:$M$34,5,FALSE),VLOOKUP(FT$4,Transactions!$C$26:$M$34,5,FALSE)-IFERROR(VLOOKUP(FT$4,Transactions!$C$45:$N$47,5,FALSE),0)))</f>
        <v>0</v>
      </c>
      <c r="FV237" s="315">
        <f t="shared" si="313"/>
        <v>0</v>
      </c>
      <c r="FW237" s="88">
        <f>VLOOKUP(FV237,'Price Data'!$B$4:$AD$1048576,MATCH(GA$4,'Price Data'!$B$2:$AE$2,0),FALSE)</f>
        <v>0</v>
      </c>
      <c r="FX237" s="5">
        <f t="shared" si="342"/>
        <v>0</v>
      </c>
      <c r="FY237" s="79"/>
      <c r="FZ237" s="212" t="str">
        <f>IF(FX237&gt;0,(FX237+SUM(FY$11:FY237))/FW$6-1,"N/A")</f>
        <v>N/A</v>
      </c>
      <c r="GA237" s="344">
        <f>IF(VLOOKUP(GA$4,Transactions!$C$26:$M$34,7,FALSE)&gt;FV237,0,IF(IFERROR(VLOOKUP(GA$4,Transactions!$C$45:$N274,8,FALSE),0)&gt;FV237,VLOOKUP(GA$4,Transactions!$C$26:$M$34,5,FALSE),VLOOKUP(GA$4,Transactions!$C$26:$M$34,5,FALSE)-IFERROR(VLOOKUP(GA$4,Transactions!$C$45:$N$47,5,FALSE),0)))</f>
        <v>0</v>
      </c>
      <c r="GD237" s="315">
        <f t="shared" si="314"/>
        <v>0</v>
      </c>
      <c r="GE237" s="88">
        <f>VLOOKUP(GD237,'Price Data'!$B$4:$AD$1048576,MATCH(GI$4,'Price Data'!$B$2:$AE$2,0),FALSE)</f>
        <v>0</v>
      </c>
      <c r="GF237" s="5">
        <f t="shared" si="343"/>
        <v>0</v>
      </c>
      <c r="GH237" s="212" t="str">
        <f>IF(GF237&gt;0,(GF237+SUM(GG$11:GG237))/GE$6-1,"N/A")</f>
        <v>N/A</v>
      </c>
      <c r="GI237" s="374">
        <v>0.5</v>
      </c>
      <c r="GK237" s="315">
        <f t="shared" si="315"/>
        <v>0</v>
      </c>
      <c r="GL237" s="88">
        <f>VLOOKUP(GK237,'Price Data'!$B$4:$AD$1048576,MATCH(GP$4,'Price Data'!$B$2:$AE$2,0),FALSE)</f>
        <v>0</v>
      </c>
      <c r="GM237" s="5">
        <f t="shared" si="286"/>
        <v>0</v>
      </c>
      <c r="GN237" s="79"/>
      <c r="GO237" s="212" t="str">
        <f>IF(GM237&gt;0,(GM237+SUM(GN$11:GN237))/GL$6-1,"N/A")</f>
        <v>N/A</v>
      </c>
      <c r="GP237" s="374">
        <v>0.2</v>
      </c>
      <c r="GR237" s="315">
        <f t="shared" si="316"/>
        <v>0</v>
      </c>
      <c r="GS237" s="88">
        <f>VLOOKUP(GR237,'Price Data'!$B$4:$AD$1048576,MATCH(GW$4,'Price Data'!$B$2:$AE$2,0),FALSE)</f>
        <v>0</v>
      </c>
      <c r="GT237" s="5">
        <f t="shared" si="344"/>
        <v>0</v>
      </c>
      <c r="GV237" s="212" t="str">
        <f>IF(GT237&gt;0,(GT237+SUM(GU$11:GU237))/GS$6-1,"N/A")</f>
        <v>N/A</v>
      </c>
      <c r="GW237" s="374">
        <v>0.3</v>
      </c>
    </row>
    <row r="238" spans="1:205" x14ac:dyDescent="0.25">
      <c r="A238">
        <v>228</v>
      </c>
      <c r="B238" s="315">
        <f>'Price Data'!B232</f>
        <v>0</v>
      </c>
      <c r="C238" s="200">
        <f t="shared" si="317"/>
        <v>0</v>
      </c>
      <c r="D238" s="200">
        <f t="shared" si="287"/>
        <v>0</v>
      </c>
      <c r="E238" s="200">
        <f t="shared" si="318"/>
        <v>0</v>
      </c>
      <c r="F238" s="200">
        <f t="shared" si="288"/>
        <v>0</v>
      </c>
      <c r="I238" s="315">
        <f t="shared" si="289"/>
        <v>0</v>
      </c>
      <c r="J238" s="88">
        <f>VLOOKUP(I238,'Price Data'!$B$4:$AD$1048576,MATCH(N$4,'Price Data'!$B$2:$AE$2,0),FALSE)</f>
        <v>0</v>
      </c>
      <c r="K238" s="5">
        <f t="shared" si="285"/>
        <v>0</v>
      </c>
      <c r="M238" s="212" t="str">
        <f>IF(K238&gt;0,(K238+SUM(L$11:L238))/J$6-1,"N/A")</f>
        <v>N/A</v>
      </c>
      <c r="N238" s="344">
        <f>IF(VLOOKUP(N$4,Transactions!$C$5:$M$23,7,FALSE)&gt;I238,0,IF(IFERROR(VLOOKUP(N$4,Transactions!$C$39:$N$42,8,FALSE),0)&gt;I238,VLOOKUP(N$4,Transactions!$C$5:$M$23,5,FALSE),VLOOKUP(N$4,Transactions!$C$5:$M$23,5,FALSE)-IFERROR(VLOOKUP(N$4,Transactions!$C$39:$N$42,5,FALSE),0)))</f>
        <v>0</v>
      </c>
      <c r="P238" s="315">
        <f t="shared" si="290"/>
        <v>0</v>
      </c>
      <c r="Q238" s="88">
        <f>VLOOKUP(P238,'Price Data'!$B$4:$AD$1048576,MATCH(U$4,'Price Data'!$B$2:$AE$2,0),FALSE)</f>
        <v>0</v>
      </c>
      <c r="R238" s="5">
        <f t="shared" si="319"/>
        <v>0</v>
      </c>
      <c r="T238" s="212" t="str">
        <f>IF(R238&gt;0,(R238+SUM(S$11:S238))/Q$6-1,"N/A")</f>
        <v>N/A</v>
      </c>
      <c r="U238" s="344">
        <f>IF(VLOOKUP(U$4,Transactions!$C$5:$M$23,7,FALSE)&gt;P238,0,IF(IFERROR(VLOOKUP(U$4,Transactions!$C$39:$N$42,8,FALSE),0)&gt;P238,VLOOKUP(U$4,Transactions!$C$5:$M$23,5,FALSE),VLOOKUP(U$4,Transactions!$C$5:$M$23,5,FALSE)-IFERROR(VLOOKUP(U$4,Transactions!$C$39:$N$42,5,FALSE),0)))</f>
        <v>0</v>
      </c>
      <c r="W238" s="315">
        <f t="shared" si="291"/>
        <v>0</v>
      </c>
      <c r="X238" s="88">
        <f>VLOOKUP(W238,'Price Data'!$B$4:$AD$1048576,MATCH(AB$4,'Price Data'!$B$2:$AE$2,0),FALSE)</f>
        <v>0</v>
      </c>
      <c r="Y238" s="5">
        <f t="shared" si="320"/>
        <v>0</v>
      </c>
      <c r="Z238" s="79"/>
      <c r="AA238" s="212" t="str">
        <f>IF(Y238&gt;0,(Y238+SUM(Z$11:Z238))/X$6-1,"N/A")</f>
        <v>N/A</v>
      </c>
      <c r="AB238" s="344">
        <f>IF(VLOOKUP(AB$4,Transactions!$C$5:$M$23,7,FALSE)&gt;W238,0,IF(IFERROR(VLOOKUP(AB$4,Transactions!$C$39:$N$42,8,FALSE),0)&gt;W238,VLOOKUP(AB$4,Transactions!$C$5:$M$23,5,FALSE),VLOOKUP(AB$4,Transactions!$C$5:$M$23,5,FALSE)-IFERROR(VLOOKUP(AB$4,Transactions!$C$39:$N$42,5,FALSE),0)))</f>
        <v>0</v>
      </c>
      <c r="AD238" s="315">
        <f t="shared" si="292"/>
        <v>0</v>
      </c>
      <c r="AE238" s="88">
        <f>VLOOKUP(AD238,'Price Data'!$B$4:$AD$1048576,MATCH(AI$4,'Price Data'!$B$2:$AE$2,0),FALSE)</f>
        <v>0</v>
      </c>
      <c r="AF238" s="5">
        <f t="shared" si="321"/>
        <v>0</v>
      </c>
      <c r="AG238" s="79"/>
      <c r="AH238" s="212" t="str">
        <f>IF(AF238&gt;0,(AF238+SUM(AG$11:AG238))/AE$6-1,"N/A")</f>
        <v>N/A</v>
      </c>
      <c r="AI238" s="344">
        <f>IF(VLOOKUP(AI$4,Transactions!$C$5:$M$23,7,FALSE)&gt;AD238,0,IF(IFERROR(VLOOKUP(AI$4,Transactions!$C$39:$N$42,8,FALSE),0)&gt;AD238,VLOOKUP(AI$4,Transactions!$C$5:$M$23,5,FALSE),VLOOKUP(AI$4,Transactions!$C$5:$M$23,5,FALSE)-IFERROR(VLOOKUP(AI$4,Transactions!$C$39:$N$42,5,FALSE),0)))</f>
        <v>0</v>
      </c>
      <c r="AK238" s="315">
        <f t="shared" si="293"/>
        <v>0</v>
      </c>
      <c r="AL238" s="88">
        <f>VLOOKUP(AK238,'Price Data'!$B$4:$AD$1048576,MATCH(AP$4,'Price Data'!$B$2:$AE$2,0),FALSE)</f>
        <v>0</v>
      </c>
      <c r="AM238" s="5">
        <f t="shared" si="322"/>
        <v>0</v>
      </c>
      <c r="AN238" s="79"/>
      <c r="AO238" s="212" t="str">
        <f>IF(AM238&gt;0,(AM238+SUM(AN$11:AN238))/AL$6-1,"N/A")</f>
        <v>N/A</v>
      </c>
      <c r="AP238" s="344">
        <f>IF(VLOOKUP(AP$4,Transactions!$C$5:$M$23,7,FALSE)&gt;AK238,0,IF(IFERROR(VLOOKUP(AP$4,Transactions!$C$39:$N$42,8,FALSE),0)&gt;AK238,VLOOKUP(AP$4,Transactions!$C$5:$M$23,5,FALSE),VLOOKUP(AP$4,Transactions!$C$5:$M$23,5,FALSE)-IFERROR(VLOOKUP(AP$4,Transactions!$C$39:$N$42,5,FALSE),0)))</f>
        <v>0</v>
      </c>
      <c r="AR238" s="315">
        <f t="shared" si="294"/>
        <v>0</v>
      </c>
      <c r="AS238" s="88">
        <f>VLOOKUP(AR238,'Price Data'!$B$4:$AD$1048576,MATCH(AW$4,'Price Data'!$B$2:$AE$2,0),FALSE)</f>
        <v>0</v>
      </c>
      <c r="AT238" s="5">
        <f t="shared" si="323"/>
        <v>0</v>
      </c>
      <c r="AU238" s="79"/>
      <c r="AV238" s="212" t="str">
        <f>IF(AT238&gt;0,(AT238+SUM(AU$11:AU238))/AS$6-1,"N/A")</f>
        <v>N/A</v>
      </c>
      <c r="AW238" s="344">
        <f>IF(VLOOKUP(AW$4,Transactions!$C$5:$M$23,7,FALSE)&gt;AR238,0,IF(IFERROR(VLOOKUP(AW$4,Transactions!$C$39:$N$42,8,FALSE),0)&gt;AR238,VLOOKUP(AW$4,Transactions!$C$5:$M$23,5,FALSE),VLOOKUP(AW$4,Transactions!$C$5:$M$23,5,FALSE)-IFERROR(VLOOKUP(AW$4,Transactions!$C$39:$N$42,5,FALSE),0)))</f>
        <v>0</v>
      </c>
      <c r="AY238" s="315">
        <f t="shared" si="295"/>
        <v>0</v>
      </c>
      <c r="AZ238" s="88">
        <f>VLOOKUP(AY238,'Price Data'!$B$4:$AD$1048576,MATCH(BD$4,'Price Data'!$B$2:$AE$2,0),FALSE)</f>
        <v>0</v>
      </c>
      <c r="BA238" s="5">
        <f t="shared" si="324"/>
        <v>0</v>
      </c>
      <c r="BB238" s="79"/>
      <c r="BC238" s="212" t="str">
        <f>IF(BA238&gt;0,(BA238+SUM(BB$11:BB238))/AZ$6-1,"N/A")</f>
        <v>N/A</v>
      </c>
      <c r="BD238" s="344">
        <f>IF(VLOOKUP(BD$4,Transactions!$C$5:$M$23,7,FALSE)&gt;AY238,0,IF(IFERROR(VLOOKUP(BD$4,Transactions!$C$39:$N$42,8,FALSE),0)&gt;AY238,VLOOKUP(BD$4,Transactions!$C$5:$M$23,5,FALSE),VLOOKUP(BD$4,Transactions!$C$5:$M$23,5,FALSE)-IFERROR(VLOOKUP(BD$4,Transactions!$C$39:$N$42,5,FALSE),0)))</f>
        <v>0</v>
      </c>
      <c r="BF238" s="315">
        <f t="shared" si="296"/>
        <v>0</v>
      </c>
      <c r="BG238" s="88">
        <f>VLOOKUP(BF238,'Price Data'!$B$4:$AD$1048576,MATCH(BK$4,'Price Data'!$B$2:$AE$2,0),FALSE)</f>
        <v>0</v>
      </c>
      <c r="BH238" s="5">
        <f t="shared" si="325"/>
        <v>0</v>
      </c>
      <c r="BI238" s="79"/>
      <c r="BJ238" s="212" t="str">
        <f>IF(BH238&gt;0,(BH238+SUM(BI$11:BI238))/BG$6-1,"N/A")</f>
        <v>N/A</v>
      </c>
      <c r="BK238" s="344">
        <f>IF(VLOOKUP(BK$4,Transactions!$C$5:$M$23,7,FALSE)&gt;BF238,0,IF(IFERROR(VLOOKUP(BK$4,Transactions!$C$39:$N$42,8,FALSE),0)&gt;BF238,VLOOKUP(BK$4,Transactions!$C$5:$M$23,5,FALSE),VLOOKUP(BK$4,Transactions!$C$5:$M$23,5,FALSE)-IFERROR(VLOOKUP(BK$4,Transactions!$C$39:$N$42,5,FALSE),0)))</f>
        <v>0</v>
      </c>
      <c r="BM238" s="315">
        <f t="shared" si="297"/>
        <v>0</v>
      </c>
      <c r="BN238" s="88">
        <f>VLOOKUP(BM238,'Price Data'!$B$4:$AD$1048576,MATCH(BR$4,'Price Data'!$B$2:$AE$2,0),FALSE)</f>
        <v>0</v>
      </c>
      <c r="BO238" s="5">
        <f t="shared" si="326"/>
        <v>0</v>
      </c>
      <c r="BP238" s="79"/>
      <c r="BQ238" s="212" t="str">
        <f>IF(BO238&gt;0,(BO238+SUM(BP$11:BP238))/BN$6-1,"N/A")</f>
        <v>N/A</v>
      </c>
      <c r="BR238" s="344">
        <f>IF(VLOOKUP(BR$4,Transactions!$C$5:$M$23,7,FALSE)&gt;BM238,0,IF(IFERROR(VLOOKUP(BR$4,Transactions!$C$39:$N$42,8,FALSE),0)&gt;BM238,VLOOKUP(BR$4,Transactions!$C$5:$M$23,5,FALSE),VLOOKUP(BR$4,Transactions!$C$5:$M$23,5,FALSE)-IFERROR(VLOOKUP(BR$4,Transactions!$C$39:$N$42,5,FALSE),0)))</f>
        <v>0</v>
      </c>
      <c r="BT238" s="315">
        <f t="shared" si="298"/>
        <v>0</v>
      </c>
      <c r="BU238" s="88">
        <f>VLOOKUP(BT238,'Price Data'!$B$4:$AD$1048576,MATCH(BY$4,'Price Data'!$B$2:$AE$2,0),FALSE)</f>
        <v>0</v>
      </c>
      <c r="BV238" s="5">
        <f t="shared" si="327"/>
        <v>0</v>
      </c>
      <c r="BW238" s="79"/>
      <c r="BX238" s="212" t="str">
        <f>IF(BV238&gt;0,(BV238+SUM(BW$11:BW238))/BU$6-1,"N/A")</f>
        <v>N/A</v>
      </c>
      <c r="BY238" s="344">
        <f>IF(VLOOKUP(BY$4,Transactions!$C$5:$M$23,7,FALSE)&gt;BT238,0,IF(IFERROR(VLOOKUP(BY$4,Transactions!$C$39:$N$42,8,FALSE),0)&gt;BT238,VLOOKUP(BY$4,Transactions!$C$5:$M$23,5,FALSE),VLOOKUP(BY$4,Transactions!$C$5:$M$23,5,FALSE)-IFERROR(VLOOKUP(BY$4,Transactions!$C$39:$N$42,5,FALSE),0)))</f>
        <v>0</v>
      </c>
      <c r="CA238" s="315">
        <f t="shared" si="299"/>
        <v>0</v>
      </c>
      <c r="CB238" s="88">
        <f>VLOOKUP(CA238,'Price Data'!$B$4:$AD$1048576,MATCH(CF$4,'Price Data'!$B$2:$AE$2,0),FALSE)</f>
        <v>0</v>
      </c>
      <c r="CC238" s="5">
        <f t="shared" si="328"/>
        <v>0</v>
      </c>
      <c r="CD238" s="79"/>
      <c r="CE238" s="212" t="str">
        <f>IF(CC238&gt;0,(CC238+SUM(CD$11:CD238))/CB$6-1,"N/A")</f>
        <v>N/A</v>
      </c>
      <c r="CF238" s="344">
        <f>IF(VLOOKUP(CF$4,Transactions!$C$5:$M$23,7,FALSE)&gt;CA238,0,IF(IFERROR(VLOOKUP(CF$4,Transactions!$C$39:$N$42,8,FALSE),0)&gt;CA238,VLOOKUP(CF$4,Transactions!$C$5:$M$23,5,FALSE),VLOOKUP(CF$4,Transactions!$C$5:$M$23,5,FALSE)-IFERROR(VLOOKUP(CF$4,Transactions!$C$39:$N$42,5,FALSE),0)))</f>
        <v>0</v>
      </c>
      <c r="CH238" s="315">
        <f t="shared" si="300"/>
        <v>0</v>
      </c>
      <c r="CI238" s="88">
        <f>VLOOKUP(CH238,'Price Data'!$B$4:$AD$1048576,MATCH(CM$4,'Price Data'!$B$2:$AE$2,0),FALSE)</f>
        <v>0</v>
      </c>
      <c r="CJ238" s="5">
        <f t="shared" si="329"/>
        <v>0</v>
      </c>
      <c r="CK238" s="79"/>
      <c r="CL238" s="212" t="str">
        <f>IF(CJ238&gt;0,(CJ238+SUM(CK$11:CK238))/CI$6-1,"N/A")</f>
        <v>N/A</v>
      </c>
      <c r="CM238" s="344">
        <f>IF(VLOOKUP(CM$4,Transactions!$C$5:$M$23,7,FALSE)&gt;CH238,0,IF(IFERROR(VLOOKUP(CM$4,Transactions!$C$39:$N$42,8,FALSE),0)&gt;CH238,VLOOKUP(CM$4,Transactions!$C$5:$M$23,5,FALSE),VLOOKUP(CM$4,Transactions!$C$5:$M$23,5,FALSE)-IFERROR(VLOOKUP(CM$4,Transactions!$C$39:$N$42,5,FALSE),0)))</f>
        <v>0</v>
      </c>
      <c r="CO238" s="315">
        <f t="shared" si="301"/>
        <v>0</v>
      </c>
      <c r="CP238" s="88">
        <f>VLOOKUP(CO238,'Price Data'!$B$4:$AD$1048576,MATCH(CT$4,'Price Data'!$B$2:$AE$2,0),FALSE)</f>
        <v>0</v>
      </c>
      <c r="CQ238" s="5">
        <f t="shared" si="330"/>
        <v>0</v>
      </c>
      <c r="CR238" s="79"/>
      <c r="CS238" s="212" t="str">
        <f>IF(CQ238&gt;0,(CQ238+SUM(CR$11:CR238))/CP$6-1,"N/A")</f>
        <v>N/A</v>
      </c>
      <c r="CT238" s="344">
        <f>IF(VLOOKUP(CT$4,Transactions!$C$5:$M$23,7,FALSE)&gt;CO238,0,IF(IFERROR(VLOOKUP(CT$4,Transactions!$C$39:$N$42,8,FALSE),0)&gt;CO238,VLOOKUP(CT$4,Transactions!$C$5:$M$23,5,FALSE),VLOOKUP(CT$4,Transactions!$C$5:$M$23,5,FALSE)-IFERROR(VLOOKUP(CT$4,Transactions!$C$39:$N$42,5,FALSE),0)))</f>
        <v>0</v>
      </c>
      <c r="CV238" s="315">
        <f t="shared" si="302"/>
        <v>0</v>
      </c>
      <c r="CW238" s="88">
        <f>VLOOKUP(CV238,'Price Data'!$B$4:$AD$1048576,MATCH(DA$4,'Price Data'!$B$2:$AE$2,0),FALSE)</f>
        <v>0</v>
      </c>
      <c r="CX238" s="5">
        <f t="shared" si="331"/>
        <v>0</v>
      </c>
      <c r="CY238" s="79"/>
      <c r="CZ238" s="212" t="str">
        <f>IF(CX238&gt;0,(CX238+SUM(CY$11:CY238))/CW$6-1,"N/A")</f>
        <v>N/A</v>
      </c>
      <c r="DA238" s="344">
        <f>IF(VLOOKUP(DA$4,Transactions!$C$5:$M$23,7,FALSE)&gt;CV238,0,IF(IFERROR(VLOOKUP(DA$4,Transactions!$C$39:$N$42,8,FALSE),0)&gt;CV238,VLOOKUP(DA$4,Transactions!$C$5:$M$23,5,FALSE),VLOOKUP(DA$4,Transactions!$C$5:$M$23,5,FALSE)-IFERROR(VLOOKUP(DA$4,Transactions!$C$39:$N$42,5,FALSE),0)))</f>
        <v>0</v>
      </c>
      <c r="DC238" s="315">
        <f t="shared" si="303"/>
        <v>0</v>
      </c>
      <c r="DD238" s="88">
        <f>VLOOKUP(DC238,'Price Data'!$B$4:$AD$1048576,MATCH(DH$4,'Price Data'!$B$2:$AE$2,0),FALSE)</f>
        <v>0</v>
      </c>
      <c r="DE238" s="5">
        <f t="shared" si="332"/>
        <v>0</v>
      </c>
      <c r="DF238" s="79"/>
      <c r="DG238" s="212" t="str">
        <f>IF(DE238&gt;0,(DE238+SUM(DF$11:DF238))/DD$6-1,"N/A")</f>
        <v>N/A</v>
      </c>
      <c r="DH238" s="344">
        <f>IF(VLOOKUP(DH$4,Transactions!$C$5:$M$23,7,FALSE)&gt;DC238,0,IF(IFERROR(VLOOKUP(DH$4,Transactions!$C$39:$N$42,8,FALSE),0)&gt;DC238,VLOOKUP(DH$4,Transactions!$C$5:$M$23,5,FALSE),VLOOKUP(DH$4,Transactions!$C$5:$M$23,5,FALSE)-IFERROR(VLOOKUP(DH$4,Transactions!$C$39:$N$42,5,FALSE),0)))</f>
        <v>0</v>
      </c>
      <c r="DJ238" s="315">
        <f t="shared" si="304"/>
        <v>0</v>
      </c>
      <c r="DK238" s="88">
        <f>VLOOKUP(DJ238,'Price Data'!$B$4:$AD$1048576,MATCH(DO$4,'Price Data'!$B$2:$AE$2,0),FALSE)</f>
        <v>0</v>
      </c>
      <c r="DL238" s="5">
        <f t="shared" si="333"/>
        <v>0</v>
      </c>
      <c r="DN238" s="212" t="str">
        <f>IF(DL238&gt;0,(DL238+SUM(DM$11:DM238))/DK$6-1,"N/A")</f>
        <v>N/A</v>
      </c>
      <c r="DO238" s="344">
        <f>IF(VLOOKUP(DO$4,Transactions!$C$5:$M$23,7,FALSE)&gt;DJ238,0,IF(IFERROR(VLOOKUP(DO$4,Transactions!$C$39:$N$42,8,FALSE),0)&gt;DJ238,VLOOKUP(DO$4,Transactions!$C$5:$M$23,5,FALSE),VLOOKUP(DO$4,Transactions!$C$5:$M$23,5,FALSE)-IFERROR(VLOOKUP(DO$4,Transactions!$C$39:$N$42,5,FALSE),0)))</f>
        <v>0</v>
      </c>
      <c r="DQ238" s="315">
        <f t="shared" si="305"/>
        <v>0</v>
      </c>
      <c r="DR238" s="88">
        <f>VLOOKUP(DQ238,'Price Data'!$B$4:$AD$1048576,MATCH(DV$4,'Price Data'!$B$2:$AE$2,0),FALSE)</f>
        <v>0</v>
      </c>
      <c r="DS238" s="5">
        <f t="shared" si="334"/>
        <v>0</v>
      </c>
      <c r="DT238" s="79"/>
      <c r="DU238" s="212" t="str">
        <f>IF(DS238&gt;0,(DS238+SUM(DT$11:DT238))/DR$6-1,"N/A")</f>
        <v>N/A</v>
      </c>
      <c r="DV238" s="344">
        <f>IF(VLOOKUP(DV$4,Transactions!$C$5:$M$23,7,FALSE)&gt;DQ238,0,IF(IFERROR(VLOOKUP(DV$4,Transactions!$C$39:$N$42,8,FALSE),0)&gt;DQ238,VLOOKUP(DV$4,Transactions!$C$5:$M$23,5,FALSE),VLOOKUP(DV$4,Transactions!$C$5:$M$23,5,FALSE)-IFERROR(VLOOKUP(DV$4,Transactions!$C$39:$N$42,5,FALSE),0)))</f>
        <v>0</v>
      </c>
      <c r="DX238" s="315">
        <f t="shared" si="306"/>
        <v>0</v>
      </c>
      <c r="DY238" s="88">
        <f>VLOOKUP(DX238,'Price Data'!$B$4:$AD$1048576,MATCH(EC$4,'Price Data'!$B$2:$AE$2,0),FALSE)</f>
        <v>0</v>
      </c>
      <c r="DZ238" s="5">
        <f t="shared" si="335"/>
        <v>0</v>
      </c>
      <c r="EA238" s="79"/>
      <c r="EB238" s="212" t="str">
        <f>IF(DZ238&gt;0,(DZ238+SUM(EA$11:EA238))/DY$6-1,"N/A")</f>
        <v>N/A</v>
      </c>
      <c r="EC238" s="344">
        <f>IF(VLOOKUP(EC$4,Transactions!$C$5:$M$23,7,FALSE)&gt;DX238,0,IF(IFERROR(VLOOKUP(EC$4,Transactions!$C$39:$N$42,8,FALSE),0)&gt;DX238,VLOOKUP(EC$4,Transactions!$C$5:$M$23,5,FALSE),VLOOKUP(EC$4,Transactions!$C$5:$M$23,5,FALSE)-IFERROR(VLOOKUP(EC$4,Transactions!$C$39:$N$42,5,FALSE),0)))</f>
        <v>0</v>
      </c>
      <c r="EF238" s="315">
        <f t="shared" si="307"/>
        <v>0</v>
      </c>
      <c r="EG238" s="88">
        <f>VLOOKUP(EF238,'Price Data'!$B$4:$AD$1048576,MATCH(EK$4,'Price Data'!$B$2:$AE$2,0),FALSE)</f>
        <v>0</v>
      </c>
      <c r="EH238" s="5">
        <f t="shared" si="336"/>
        <v>0</v>
      </c>
      <c r="EI238" s="79"/>
      <c r="EJ238" s="212" t="str">
        <f>IF(EH238&gt;0,(EH238+SUM(EI$11:EI238))/EG$6-1,"N/A")</f>
        <v>N/A</v>
      </c>
      <c r="EK238" s="344">
        <f>IF(VLOOKUP(EK$4,Transactions!$C$26:$M$34,7,FALSE)&gt;EF238,0,IF(IFERROR(VLOOKUP(EK$4,Transactions!$C$45:$N275,8,FALSE),0)&gt;EF238,VLOOKUP(EK$4,Transactions!$C$26:$M$34,5,FALSE),VLOOKUP(EK$4,Transactions!$C$26:$M$34,5,FALSE)-IFERROR(VLOOKUP(EK$4,Transactions!$C$45:$N$47,5,FALSE),0)))</f>
        <v>0</v>
      </c>
      <c r="EM238" s="315">
        <f t="shared" si="308"/>
        <v>0</v>
      </c>
      <c r="EN238" s="88">
        <f>VLOOKUP(EM238,'Price Data'!$B$4:$AD$1048576,MATCH(ER$4,'Price Data'!$B$2:$AE$2,0),FALSE)</f>
        <v>0</v>
      </c>
      <c r="EO238" s="5">
        <f t="shared" si="337"/>
        <v>0</v>
      </c>
      <c r="EP238" s="79"/>
      <c r="EQ238" s="212" t="str">
        <f>IF(EO238&gt;0,(EO238+SUM(EP$11:EP238))/EN$6-1,"N/A")</f>
        <v>N/A</v>
      </c>
      <c r="ER238" s="344">
        <f>IF(VLOOKUP(ER$4,Transactions!$C$26:$M$34,7,FALSE)&gt;EM238,0,IF(IFERROR(VLOOKUP(ER$4,Transactions!$C$45:$N275,8,FALSE),0)&gt;EM238,VLOOKUP(ER$4,Transactions!$C$26:$M$34,5,FALSE),VLOOKUP(ER$4,Transactions!$C$26:$M$34,5,FALSE)-IFERROR(VLOOKUP(ER$4,Transactions!$C$45:$N$47,5,FALSE),0)))</f>
        <v>0</v>
      </c>
      <c r="ET238" s="315">
        <f t="shared" si="309"/>
        <v>0</v>
      </c>
      <c r="EU238" s="88">
        <f>VLOOKUP(ET238,'Price Data'!$B$4:$AD$1048576,MATCH(EY$4,'Price Data'!$B$2:$AE$2,0),FALSE)</f>
        <v>0</v>
      </c>
      <c r="EV238" s="5">
        <f t="shared" si="338"/>
        <v>0</v>
      </c>
      <c r="EW238" s="79"/>
      <c r="EX238" s="212" t="str">
        <f>IF(EV238&gt;0,(EV238+SUM(EW$11:EW238))/EU$6-1,"N/A")</f>
        <v>N/A</v>
      </c>
      <c r="EY238" s="344">
        <f>IF(VLOOKUP(EY$4,Transactions!$C$26:$M$34,7,FALSE)&gt;ET238,0,IF(IFERROR(VLOOKUP(EY$4,Transactions!$C$45:$N275,8,FALSE),0)&gt;ET238,VLOOKUP(EY$4,Transactions!$C$26:$M$34,5,FALSE),VLOOKUP(EY$4,Transactions!$C$26:$M$34,5,FALSE)-IFERROR(VLOOKUP(EY$4,Transactions!$C$45:$N$47,5,FALSE),0)))</f>
        <v>0</v>
      </c>
      <c r="FA238" s="315">
        <f t="shared" si="310"/>
        <v>0</v>
      </c>
      <c r="FB238" s="88">
        <f>VLOOKUP(FA238,'Price Data'!$B$4:$AD$1048576,MATCH(FF$4,'Price Data'!$B$2:$AE$2,0),FALSE)</f>
        <v>0</v>
      </c>
      <c r="FC238" s="5">
        <f t="shared" si="339"/>
        <v>0</v>
      </c>
      <c r="FD238" s="79"/>
      <c r="FE238" s="212" t="str">
        <f>IF(FC238&gt;0,(FC238+SUM(FD$11:FD238))/FB$6-1,"N/A")</f>
        <v>N/A</v>
      </c>
      <c r="FF238" s="344">
        <f>IF(VLOOKUP(FF$4,Transactions!$C$26:$M$34,7,FALSE)&gt;FA238,0,IF(IFERROR(VLOOKUP(FF$4,Transactions!$C$45:$N275,8,FALSE),0)&gt;FA238,VLOOKUP(FF$4,Transactions!$C$26:$M$34,5,FALSE),VLOOKUP(FF$4,Transactions!$C$26:$M$34,5,FALSE)-IFERROR(VLOOKUP(FF$4,Transactions!$C$45:$N$47,5,FALSE),0)))</f>
        <v>0</v>
      </c>
      <c r="FH238" s="315">
        <f t="shared" si="311"/>
        <v>0</v>
      </c>
      <c r="FI238" s="88">
        <f>VLOOKUP(FH238,'Price Data'!$B$4:$AD$1048576,MATCH(FM$4,'Price Data'!$B$2:$AE$2,0),FALSE)</f>
        <v>0</v>
      </c>
      <c r="FJ238" s="5">
        <f t="shared" si="340"/>
        <v>0</v>
      </c>
      <c r="FK238" s="79"/>
      <c r="FL238" s="212" t="str">
        <f>IF(FJ238&gt;0,(FJ238+SUM(FK$11:FK238))/FI$6-1,"N/A")</f>
        <v>N/A</v>
      </c>
      <c r="FM238" s="344">
        <f>IF(VLOOKUP(FM$4,Transactions!$C$26:$M$34,7,FALSE)&gt;FH238,0,IF(IFERROR(VLOOKUP(FM$4,Transactions!$C$45:$N275,8,FALSE),0)&gt;FH238,VLOOKUP(FM$4,Transactions!$C$26:$M$34,5,FALSE),VLOOKUP(FM$4,Transactions!$C$26:$M$34,5,FALSE)-IFERROR(VLOOKUP(FM$4,Transactions!$C$45:$N$47,5,FALSE),0)))</f>
        <v>0</v>
      </c>
      <c r="FO238" s="315">
        <f t="shared" si="312"/>
        <v>0</v>
      </c>
      <c r="FP238" s="88">
        <f>VLOOKUP(FO238,'Price Data'!$B$4:$AD$1048576,MATCH(FT$4,'Price Data'!$B$2:$AE$2,0),FALSE)</f>
        <v>0</v>
      </c>
      <c r="FQ238" s="5">
        <f t="shared" si="341"/>
        <v>0</v>
      </c>
      <c r="FR238" s="79"/>
      <c r="FS238" s="212" t="str">
        <f>IF(FQ238&gt;0,(FQ238+SUM(FR$11:FR238))/FP$6-1,"N/A")</f>
        <v>N/A</v>
      </c>
      <c r="FT238" s="344">
        <f>IF(VLOOKUP(FT$4,Transactions!$C$26:$M$34,7,FALSE)&gt;FO238,0,IF(IFERROR(VLOOKUP(FT$4,Transactions!$C$45:$N275,8,FALSE),0)&gt;FO238,VLOOKUP(FT$4,Transactions!$C$26:$M$34,5,FALSE),VLOOKUP(FT$4,Transactions!$C$26:$M$34,5,FALSE)-IFERROR(VLOOKUP(FT$4,Transactions!$C$45:$N$47,5,FALSE),0)))</f>
        <v>0</v>
      </c>
      <c r="FV238" s="315">
        <f t="shared" si="313"/>
        <v>0</v>
      </c>
      <c r="FW238" s="88">
        <f>VLOOKUP(FV238,'Price Data'!$B$4:$AD$1048576,MATCH(GA$4,'Price Data'!$B$2:$AE$2,0),FALSE)</f>
        <v>0</v>
      </c>
      <c r="FX238" s="5">
        <f t="shared" si="342"/>
        <v>0</v>
      </c>
      <c r="FY238" s="79"/>
      <c r="FZ238" s="212" t="str">
        <f>IF(FX238&gt;0,(FX238+SUM(FY$11:FY238))/FW$6-1,"N/A")</f>
        <v>N/A</v>
      </c>
      <c r="GA238" s="344">
        <f>IF(VLOOKUP(GA$4,Transactions!$C$26:$M$34,7,FALSE)&gt;FV238,0,IF(IFERROR(VLOOKUP(GA$4,Transactions!$C$45:$N275,8,FALSE),0)&gt;FV238,VLOOKUP(GA$4,Transactions!$C$26:$M$34,5,FALSE),VLOOKUP(GA$4,Transactions!$C$26:$M$34,5,FALSE)-IFERROR(VLOOKUP(GA$4,Transactions!$C$45:$N$47,5,FALSE),0)))</f>
        <v>0</v>
      </c>
      <c r="GD238" s="315">
        <f t="shared" si="314"/>
        <v>0</v>
      </c>
      <c r="GE238" s="88">
        <f>VLOOKUP(GD238,'Price Data'!$B$4:$AD$1048576,MATCH(GI$4,'Price Data'!$B$2:$AE$2,0),FALSE)</f>
        <v>0</v>
      </c>
      <c r="GF238" s="5">
        <f t="shared" si="343"/>
        <v>0</v>
      </c>
      <c r="GH238" s="212" t="str">
        <f>IF(GF238&gt;0,(GF238+SUM(GG$11:GG238))/GE$6-1,"N/A")</f>
        <v>N/A</v>
      </c>
      <c r="GI238" s="374">
        <v>0.5</v>
      </c>
      <c r="GK238" s="315">
        <f t="shared" si="315"/>
        <v>0</v>
      </c>
      <c r="GL238" s="88">
        <f>VLOOKUP(GK238,'Price Data'!$B$4:$AD$1048576,MATCH(GP$4,'Price Data'!$B$2:$AE$2,0),FALSE)</f>
        <v>0</v>
      </c>
      <c r="GM238" s="5">
        <f t="shared" si="286"/>
        <v>0</v>
      </c>
      <c r="GN238" s="79"/>
      <c r="GO238" s="212" t="str">
        <f>IF(GM238&gt;0,(GM238+SUM(GN$11:GN238))/GL$6-1,"N/A")</f>
        <v>N/A</v>
      </c>
      <c r="GP238" s="374">
        <v>0.2</v>
      </c>
      <c r="GR238" s="315">
        <f t="shared" si="316"/>
        <v>0</v>
      </c>
      <c r="GS238" s="88">
        <f>VLOOKUP(GR238,'Price Data'!$B$4:$AD$1048576,MATCH(GW$4,'Price Data'!$B$2:$AE$2,0),FALSE)</f>
        <v>0</v>
      </c>
      <c r="GT238" s="5">
        <f t="shared" si="344"/>
        <v>0</v>
      </c>
      <c r="GV238" s="212" t="str">
        <f>IF(GT238&gt;0,(GT238+SUM(GU$11:GU238))/GS$6-1,"N/A")</f>
        <v>N/A</v>
      </c>
      <c r="GW238" s="374">
        <v>0.3</v>
      </c>
    </row>
    <row r="239" spans="1:205" x14ac:dyDescent="0.25">
      <c r="A239">
        <v>229</v>
      </c>
      <c r="B239" s="315">
        <f>'Price Data'!B233</f>
        <v>0</v>
      </c>
      <c r="C239" s="200">
        <f t="shared" si="317"/>
        <v>0</v>
      </c>
      <c r="D239" s="200">
        <f t="shared" si="287"/>
        <v>0</v>
      </c>
      <c r="E239" s="200">
        <f t="shared" si="318"/>
        <v>0</v>
      </c>
      <c r="F239" s="200">
        <f t="shared" si="288"/>
        <v>0</v>
      </c>
      <c r="I239" s="315">
        <f t="shared" si="289"/>
        <v>0</v>
      </c>
      <c r="J239" s="88">
        <f>VLOOKUP(I239,'Price Data'!$B$4:$AD$1048576,MATCH(N$4,'Price Data'!$B$2:$AE$2,0),FALSE)</f>
        <v>0</v>
      </c>
      <c r="K239" s="5">
        <f t="shared" si="285"/>
        <v>0</v>
      </c>
      <c r="M239" s="212" t="str">
        <f>IF(K239&gt;0,(K239+SUM(L$11:L239))/J$6-1,"N/A")</f>
        <v>N/A</v>
      </c>
      <c r="N239" s="344">
        <f>IF(VLOOKUP(N$4,Transactions!$C$5:$M$23,7,FALSE)&gt;I239,0,IF(IFERROR(VLOOKUP(N$4,Transactions!$C$39:$N$42,8,FALSE),0)&gt;I239,VLOOKUP(N$4,Transactions!$C$5:$M$23,5,FALSE),VLOOKUP(N$4,Transactions!$C$5:$M$23,5,FALSE)-IFERROR(VLOOKUP(N$4,Transactions!$C$39:$N$42,5,FALSE),0)))</f>
        <v>0</v>
      </c>
      <c r="P239" s="315">
        <f t="shared" si="290"/>
        <v>0</v>
      </c>
      <c r="Q239" s="88">
        <f>VLOOKUP(P239,'Price Data'!$B$4:$AD$1048576,MATCH(U$4,'Price Data'!$B$2:$AE$2,0),FALSE)</f>
        <v>0</v>
      </c>
      <c r="R239" s="5">
        <f t="shared" si="319"/>
        <v>0</v>
      </c>
      <c r="T239" s="212" t="str">
        <f>IF(R239&gt;0,(R239+SUM(S$11:S239))/Q$6-1,"N/A")</f>
        <v>N/A</v>
      </c>
      <c r="U239" s="344">
        <f>IF(VLOOKUP(U$4,Transactions!$C$5:$M$23,7,FALSE)&gt;P239,0,IF(IFERROR(VLOOKUP(U$4,Transactions!$C$39:$N$42,8,FALSE),0)&gt;P239,VLOOKUP(U$4,Transactions!$C$5:$M$23,5,FALSE),VLOOKUP(U$4,Transactions!$C$5:$M$23,5,FALSE)-IFERROR(VLOOKUP(U$4,Transactions!$C$39:$N$42,5,FALSE),0)))</f>
        <v>0</v>
      </c>
      <c r="W239" s="315">
        <f t="shared" si="291"/>
        <v>0</v>
      </c>
      <c r="X239" s="88">
        <f>VLOOKUP(W239,'Price Data'!$B$4:$AD$1048576,MATCH(AB$4,'Price Data'!$B$2:$AE$2,0),FALSE)</f>
        <v>0</v>
      </c>
      <c r="Y239" s="5">
        <f t="shared" si="320"/>
        <v>0</v>
      </c>
      <c r="Z239" s="79"/>
      <c r="AA239" s="212" t="str">
        <f>IF(Y239&gt;0,(Y239+SUM(Z$11:Z239))/X$6-1,"N/A")</f>
        <v>N/A</v>
      </c>
      <c r="AB239" s="344">
        <f>IF(VLOOKUP(AB$4,Transactions!$C$5:$M$23,7,FALSE)&gt;W239,0,IF(IFERROR(VLOOKUP(AB$4,Transactions!$C$39:$N$42,8,FALSE),0)&gt;W239,VLOOKUP(AB$4,Transactions!$C$5:$M$23,5,FALSE),VLOOKUP(AB$4,Transactions!$C$5:$M$23,5,FALSE)-IFERROR(VLOOKUP(AB$4,Transactions!$C$39:$N$42,5,FALSE),0)))</f>
        <v>0</v>
      </c>
      <c r="AD239" s="315">
        <f t="shared" si="292"/>
        <v>0</v>
      </c>
      <c r="AE239" s="88">
        <f>VLOOKUP(AD239,'Price Data'!$B$4:$AD$1048576,MATCH(AI$4,'Price Data'!$B$2:$AE$2,0),FALSE)</f>
        <v>0</v>
      </c>
      <c r="AF239" s="5">
        <f t="shared" si="321"/>
        <v>0</v>
      </c>
      <c r="AG239" s="79"/>
      <c r="AH239" s="212" t="str">
        <f>IF(AF239&gt;0,(AF239+SUM(AG$11:AG239))/AE$6-1,"N/A")</f>
        <v>N/A</v>
      </c>
      <c r="AI239" s="344">
        <f>IF(VLOOKUP(AI$4,Transactions!$C$5:$M$23,7,FALSE)&gt;AD239,0,IF(IFERROR(VLOOKUP(AI$4,Transactions!$C$39:$N$42,8,FALSE),0)&gt;AD239,VLOOKUP(AI$4,Transactions!$C$5:$M$23,5,FALSE),VLOOKUP(AI$4,Transactions!$C$5:$M$23,5,FALSE)-IFERROR(VLOOKUP(AI$4,Transactions!$C$39:$N$42,5,FALSE),0)))</f>
        <v>0</v>
      </c>
      <c r="AK239" s="315">
        <f t="shared" si="293"/>
        <v>0</v>
      </c>
      <c r="AL239" s="88">
        <f>VLOOKUP(AK239,'Price Data'!$B$4:$AD$1048576,MATCH(AP$4,'Price Data'!$B$2:$AE$2,0),FALSE)</f>
        <v>0</v>
      </c>
      <c r="AM239" s="5">
        <f t="shared" si="322"/>
        <v>0</v>
      </c>
      <c r="AN239" s="79"/>
      <c r="AO239" s="212" t="str">
        <f>IF(AM239&gt;0,(AM239+SUM(AN$11:AN239))/AL$6-1,"N/A")</f>
        <v>N/A</v>
      </c>
      <c r="AP239" s="344">
        <f>IF(VLOOKUP(AP$4,Transactions!$C$5:$M$23,7,FALSE)&gt;AK239,0,IF(IFERROR(VLOOKUP(AP$4,Transactions!$C$39:$N$42,8,FALSE),0)&gt;AK239,VLOOKUP(AP$4,Transactions!$C$5:$M$23,5,FALSE),VLOOKUP(AP$4,Transactions!$C$5:$M$23,5,FALSE)-IFERROR(VLOOKUP(AP$4,Transactions!$C$39:$N$42,5,FALSE),0)))</f>
        <v>0</v>
      </c>
      <c r="AR239" s="315">
        <f t="shared" si="294"/>
        <v>0</v>
      </c>
      <c r="AS239" s="88">
        <f>VLOOKUP(AR239,'Price Data'!$B$4:$AD$1048576,MATCH(AW$4,'Price Data'!$B$2:$AE$2,0),FALSE)</f>
        <v>0</v>
      </c>
      <c r="AT239" s="5">
        <f t="shared" si="323"/>
        <v>0</v>
      </c>
      <c r="AU239" s="79"/>
      <c r="AV239" s="212" t="str">
        <f>IF(AT239&gt;0,(AT239+SUM(AU$11:AU239))/AS$6-1,"N/A")</f>
        <v>N/A</v>
      </c>
      <c r="AW239" s="344">
        <f>IF(VLOOKUP(AW$4,Transactions!$C$5:$M$23,7,FALSE)&gt;AR239,0,IF(IFERROR(VLOOKUP(AW$4,Transactions!$C$39:$N$42,8,FALSE),0)&gt;AR239,VLOOKUP(AW$4,Transactions!$C$5:$M$23,5,FALSE),VLOOKUP(AW$4,Transactions!$C$5:$M$23,5,FALSE)-IFERROR(VLOOKUP(AW$4,Transactions!$C$39:$N$42,5,FALSE),0)))</f>
        <v>0</v>
      </c>
      <c r="AY239" s="315">
        <f t="shared" si="295"/>
        <v>0</v>
      </c>
      <c r="AZ239" s="88">
        <f>VLOOKUP(AY239,'Price Data'!$B$4:$AD$1048576,MATCH(BD$4,'Price Data'!$B$2:$AE$2,0),FALSE)</f>
        <v>0</v>
      </c>
      <c r="BA239" s="5">
        <f t="shared" si="324"/>
        <v>0</v>
      </c>
      <c r="BB239" s="79"/>
      <c r="BC239" s="212" t="str">
        <f>IF(BA239&gt;0,(BA239+SUM(BB$11:BB239))/AZ$6-1,"N/A")</f>
        <v>N/A</v>
      </c>
      <c r="BD239" s="344">
        <f>IF(VLOOKUP(BD$4,Transactions!$C$5:$M$23,7,FALSE)&gt;AY239,0,IF(IFERROR(VLOOKUP(BD$4,Transactions!$C$39:$N$42,8,FALSE),0)&gt;AY239,VLOOKUP(BD$4,Transactions!$C$5:$M$23,5,FALSE),VLOOKUP(BD$4,Transactions!$C$5:$M$23,5,FALSE)-IFERROR(VLOOKUP(BD$4,Transactions!$C$39:$N$42,5,FALSE),0)))</f>
        <v>0</v>
      </c>
      <c r="BF239" s="315">
        <f t="shared" si="296"/>
        <v>0</v>
      </c>
      <c r="BG239" s="88">
        <f>VLOOKUP(BF239,'Price Data'!$B$4:$AD$1048576,MATCH(BK$4,'Price Data'!$B$2:$AE$2,0),FALSE)</f>
        <v>0</v>
      </c>
      <c r="BH239" s="5">
        <f t="shared" si="325"/>
        <v>0</v>
      </c>
      <c r="BI239" s="79"/>
      <c r="BJ239" s="212" t="str">
        <f>IF(BH239&gt;0,(BH239+SUM(BI$11:BI239))/BG$6-1,"N/A")</f>
        <v>N/A</v>
      </c>
      <c r="BK239" s="344">
        <f>IF(VLOOKUP(BK$4,Transactions!$C$5:$M$23,7,FALSE)&gt;BF239,0,IF(IFERROR(VLOOKUP(BK$4,Transactions!$C$39:$N$42,8,FALSE),0)&gt;BF239,VLOOKUP(BK$4,Transactions!$C$5:$M$23,5,FALSE),VLOOKUP(BK$4,Transactions!$C$5:$M$23,5,FALSE)-IFERROR(VLOOKUP(BK$4,Transactions!$C$39:$N$42,5,FALSE),0)))</f>
        <v>0</v>
      </c>
      <c r="BM239" s="315">
        <f t="shared" si="297"/>
        <v>0</v>
      </c>
      <c r="BN239" s="88">
        <f>VLOOKUP(BM239,'Price Data'!$B$4:$AD$1048576,MATCH(BR$4,'Price Data'!$B$2:$AE$2,0),FALSE)</f>
        <v>0</v>
      </c>
      <c r="BO239" s="5">
        <f t="shared" si="326"/>
        <v>0</v>
      </c>
      <c r="BP239" s="79"/>
      <c r="BQ239" s="212" t="str">
        <f>IF(BO239&gt;0,(BO239+SUM(BP$11:BP239))/BN$6-1,"N/A")</f>
        <v>N/A</v>
      </c>
      <c r="BR239" s="344">
        <f>IF(VLOOKUP(BR$4,Transactions!$C$5:$M$23,7,FALSE)&gt;BM239,0,IF(IFERROR(VLOOKUP(BR$4,Transactions!$C$39:$N$42,8,FALSE),0)&gt;BM239,VLOOKUP(BR$4,Transactions!$C$5:$M$23,5,FALSE),VLOOKUP(BR$4,Transactions!$C$5:$M$23,5,FALSE)-IFERROR(VLOOKUP(BR$4,Transactions!$C$39:$N$42,5,FALSE),0)))</f>
        <v>0</v>
      </c>
      <c r="BT239" s="315">
        <f t="shared" si="298"/>
        <v>0</v>
      </c>
      <c r="BU239" s="88">
        <f>VLOOKUP(BT239,'Price Data'!$B$4:$AD$1048576,MATCH(BY$4,'Price Data'!$B$2:$AE$2,0),FALSE)</f>
        <v>0</v>
      </c>
      <c r="BV239" s="5">
        <f t="shared" si="327"/>
        <v>0</v>
      </c>
      <c r="BW239" s="79"/>
      <c r="BX239" s="212" t="str">
        <f>IF(BV239&gt;0,(BV239+SUM(BW$11:BW239))/BU$6-1,"N/A")</f>
        <v>N/A</v>
      </c>
      <c r="BY239" s="344">
        <f>IF(VLOOKUP(BY$4,Transactions!$C$5:$M$23,7,FALSE)&gt;BT239,0,IF(IFERROR(VLOOKUP(BY$4,Transactions!$C$39:$N$42,8,FALSE),0)&gt;BT239,VLOOKUP(BY$4,Transactions!$C$5:$M$23,5,FALSE),VLOOKUP(BY$4,Transactions!$C$5:$M$23,5,FALSE)-IFERROR(VLOOKUP(BY$4,Transactions!$C$39:$N$42,5,FALSE),0)))</f>
        <v>0</v>
      </c>
      <c r="CA239" s="315">
        <f t="shared" si="299"/>
        <v>0</v>
      </c>
      <c r="CB239" s="88">
        <f>VLOOKUP(CA239,'Price Data'!$B$4:$AD$1048576,MATCH(CF$4,'Price Data'!$B$2:$AE$2,0),FALSE)</f>
        <v>0</v>
      </c>
      <c r="CC239" s="5">
        <f t="shared" si="328"/>
        <v>0</v>
      </c>
      <c r="CD239" s="79"/>
      <c r="CE239" s="212" t="str">
        <f>IF(CC239&gt;0,(CC239+SUM(CD$11:CD239))/CB$6-1,"N/A")</f>
        <v>N/A</v>
      </c>
      <c r="CF239" s="344">
        <f>IF(VLOOKUP(CF$4,Transactions!$C$5:$M$23,7,FALSE)&gt;CA239,0,IF(IFERROR(VLOOKUP(CF$4,Transactions!$C$39:$N$42,8,FALSE),0)&gt;CA239,VLOOKUP(CF$4,Transactions!$C$5:$M$23,5,FALSE),VLOOKUP(CF$4,Transactions!$C$5:$M$23,5,FALSE)-IFERROR(VLOOKUP(CF$4,Transactions!$C$39:$N$42,5,FALSE),0)))</f>
        <v>0</v>
      </c>
      <c r="CH239" s="315">
        <f t="shared" si="300"/>
        <v>0</v>
      </c>
      <c r="CI239" s="88">
        <f>VLOOKUP(CH239,'Price Data'!$B$4:$AD$1048576,MATCH(CM$4,'Price Data'!$B$2:$AE$2,0),FALSE)</f>
        <v>0</v>
      </c>
      <c r="CJ239" s="5">
        <f t="shared" si="329"/>
        <v>0</v>
      </c>
      <c r="CK239" s="79"/>
      <c r="CL239" s="212" t="str">
        <f>IF(CJ239&gt;0,(CJ239+SUM(CK$11:CK239))/CI$6-1,"N/A")</f>
        <v>N/A</v>
      </c>
      <c r="CM239" s="344">
        <f>IF(VLOOKUP(CM$4,Transactions!$C$5:$M$23,7,FALSE)&gt;CH239,0,IF(IFERROR(VLOOKUP(CM$4,Transactions!$C$39:$N$42,8,FALSE),0)&gt;CH239,VLOOKUP(CM$4,Transactions!$C$5:$M$23,5,FALSE),VLOOKUP(CM$4,Transactions!$C$5:$M$23,5,FALSE)-IFERROR(VLOOKUP(CM$4,Transactions!$C$39:$N$42,5,FALSE),0)))</f>
        <v>0</v>
      </c>
      <c r="CO239" s="315">
        <f t="shared" si="301"/>
        <v>0</v>
      </c>
      <c r="CP239" s="88">
        <f>VLOOKUP(CO239,'Price Data'!$B$4:$AD$1048576,MATCH(CT$4,'Price Data'!$B$2:$AE$2,0),FALSE)</f>
        <v>0</v>
      </c>
      <c r="CQ239" s="5">
        <f t="shared" si="330"/>
        <v>0</v>
      </c>
      <c r="CR239" s="79"/>
      <c r="CS239" s="212" t="str">
        <f>IF(CQ239&gt;0,(CQ239+SUM(CR$11:CR239))/CP$6-1,"N/A")</f>
        <v>N/A</v>
      </c>
      <c r="CT239" s="344">
        <f>IF(VLOOKUP(CT$4,Transactions!$C$5:$M$23,7,FALSE)&gt;CO239,0,IF(IFERROR(VLOOKUP(CT$4,Transactions!$C$39:$N$42,8,FALSE),0)&gt;CO239,VLOOKUP(CT$4,Transactions!$C$5:$M$23,5,FALSE),VLOOKUP(CT$4,Transactions!$C$5:$M$23,5,FALSE)-IFERROR(VLOOKUP(CT$4,Transactions!$C$39:$N$42,5,FALSE),0)))</f>
        <v>0</v>
      </c>
      <c r="CV239" s="315">
        <f t="shared" si="302"/>
        <v>0</v>
      </c>
      <c r="CW239" s="88">
        <f>VLOOKUP(CV239,'Price Data'!$B$4:$AD$1048576,MATCH(DA$4,'Price Data'!$B$2:$AE$2,0),FALSE)</f>
        <v>0</v>
      </c>
      <c r="CX239" s="5">
        <f t="shared" si="331"/>
        <v>0</v>
      </c>
      <c r="CY239" s="79"/>
      <c r="CZ239" s="212" t="str">
        <f>IF(CX239&gt;0,(CX239+SUM(CY$11:CY239))/CW$6-1,"N/A")</f>
        <v>N/A</v>
      </c>
      <c r="DA239" s="344">
        <f>IF(VLOOKUP(DA$4,Transactions!$C$5:$M$23,7,FALSE)&gt;CV239,0,IF(IFERROR(VLOOKUP(DA$4,Transactions!$C$39:$N$42,8,FALSE),0)&gt;CV239,VLOOKUP(DA$4,Transactions!$C$5:$M$23,5,FALSE),VLOOKUP(DA$4,Transactions!$C$5:$M$23,5,FALSE)-IFERROR(VLOOKUP(DA$4,Transactions!$C$39:$N$42,5,FALSE),0)))</f>
        <v>0</v>
      </c>
      <c r="DC239" s="315">
        <f t="shared" si="303"/>
        <v>0</v>
      </c>
      <c r="DD239" s="88">
        <f>VLOOKUP(DC239,'Price Data'!$B$4:$AD$1048576,MATCH(DH$4,'Price Data'!$B$2:$AE$2,0),FALSE)</f>
        <v>0</v>
      </c>
      <c r="DE239" s="5">
        <f t="shared" si="332"/>
        <v>0</v>
      </c>
      <c r="DF239" s="79"/>
      <c r="DG239" s="212" t="str">
        <f>IF(DE239&gt;0,(DE239+SUM(DF$11:DF239))/DD$6-1,"N/A")</f>
        <v>N/A</v>
      </c>
      <c r="DH239" s="344">
        <f>IF(VLOOKUP(DH$4,Transactions!$C$5:$M$23,7,FALSE)&gt;DC239,0,IF(IFERROR(VLOOKUP(DH$4,Transactions!$C$39:$N$42,8,FALSE),0)&gt;DC239,VLOOKUP(DH$4,Transactions!$C$5:$M$23,5,FALSE),VLOOKUP(DH$4,Transactions!$C$5:$M$23,5,FALSE)-IFERROR(VLOOKUP(DH$4,Transactions!$C$39:$N$42,5,FALSE),0)))</f>
        <v>0</v>
      </c>
      <c r="DJ239" s="315">
        <f t="shared" si="304"/>
        <v>0</v>
      </c>
      <c r="DK239" s="88">
        <f>VLOOKUP(DJ239,'Price Data'!$B$4:$AD$1048576,MATCH(DO$4,'Price Data'!$B$2:$AE$2,0),FALSE)</f>
        <v>0</v>
      </c>
      <c r="DL239" s="5">
        <f t="shared" si="333"/>
        <v>0</v>
      </c>
      <c r="DN239" s="212" t="str">
        <f>IF(DL239&gt;0,(DL239+SUM(DM$11:DM239))/DK$6-1,"N/A")</f>
        <v>N/A</v>
      </c>
      <c r="DO239" s="344">
        <f>IF(VLOOKUP(DO$4,Transactions!$C$5:$M$23,7,FALSE)&gt;DJ239,0,IF(IFERROR(VLOOKUP(DO$4,Transactions!$C$39:$N$42,8,FALSE),0)&gt;DJ239,VLOOKUP(DO$4,Transactions!$C$5:$M$23,5,FALSE),VLOOKUP(DO$4,Transactions!$C$5:$M$23,5,FALSE)-IFERROR(VLOOKUP(DO$4,Transactions!$C$39:$N$42,5,FALSE),0)))</f>
        <v>0</v>
      </c>
      <c r="DQ239" s="315">
        <f t="shared" si="305"/>
        <v>0</v>
      </c>
      <c r="DR239" s="88">
        <f>VLOOKUP(DQ239,'Price Data'!$B$4:$AD$1048576,MATCH(DV$4,'Price Data'!$B$2:$AE$2,0),FALSE)</f>
        <v>0</v>
      </c>
      <c r="DS239" s="5">
        <f t="shared" si="334"/>
        <v>0</v>
      </c>
      <c r="DT239" s="79"/>
      <c r="DU239" s="212" t="str">
        <f>IF(DS239&gt;0,(DS239+SUM(DT$11:DT239))/DR$6-1,"N/A")</f>
        <v>N/A</v>
      </c>
      <c r="DV239" s="344">
        <f>IF(VLOOKUP(DV$4,Transactions!$C$5:$M$23,7,FALSE)&gt;DQ239,0,IF(IFERROR(VLOOKUP(DV$4,Transactions!$C$39:$N$42,8,FALSE),0)&gt;DQ239,VLOOKUP(DV$4,Transactions!$C$5:$M$23,5,FALSE),VLOOKUP(DV$4,Transactions!$C$5:$M$23,5,FALSE)-IFERROR(VLOOKUP(DV$4,Transactions!$C$39:$N$42,5,FALSE),0)))</f>
        <v>0</v>
      </c>
      <c r="DX239" s="315">
        <f t="shared" si="306"/>
        <v>0</v>
      </c>
      <c r="DY239" s="88">
        <f>VLOOKUP(DX239,'Price Data'!$B$4:$AD$1048576,MATCH(EC$4,'Price Data'!$B$2:$AE$2,0),FALSE)</f>
        <v>0</v>
      </c>
      <c r="DZ239" s="5">
        <f t="shared" si="335"/>
        <v>0</v>
      </c>
      <c r="EA239" s="79"/>
      <c r="EB239" s="212" t="str">
        <f>IF(DZ239&gt;0,(DZ239+SUM(EA$11:EA239))/DY$6-1,"N/A")</f>
        <v>N/A</v>
      </c>
      <c r="EC239" s="344">
        <f>IF(VLOOKUP(EC$4,Transactions!$C$5:$M$23,7,FALSE)&gt;DX239,0,IF(IFERROR(VLOOKUP(EC$4,Transactions!$C$39:$N$42,8,FALSE),0)&gt;DX239,VLOOKUP(EC$4,Transactions!$C$5:$M$23,5,FALSE),VLOOKUP(EC$4,Transactions!$C$5:$M$23,5,FALSE)-IFERROR(VLOOKUP(EC$4,Transactions!$C$39:$N$42,5,FALSE),0)))</f>
        <v>0</v>
      </c>
      <c r="EF239" s="315">
        <f t="shared" si="307"/>
        <v>0</v>
      </c>
      <c r="EG239" s="88">
        <f>VLOOKUP(EF239,'Price Data'!$B$4:$AD$1048576,MATCH(EK$4,'Price Data'!$B$2:$AE$2,0),FALSE)</f>
        <v>0</v>
      </c>
      <c r="EH239" s="5">
        <f t="shared" si="336"/>
        <v>0</v>
      </c>
      <c r="EI239" s="79"/>
      <c r="EJ239" s="212" t="str">
        <f>IF(EH239&gt;0,(EH239+SUM(EI$11:EI239))/EG$6-1,"N/A")</f>
        <v>N/A</v>
      </c>
      <c r="EK239" s="344">
        <f>IF(VLOOKUP(EK$4,Transactions!$C$26:$M$34,7,FALSE)&gt;EF239,0,IF(IFERROR(VLOOKUP(EK$4,Transactions!$C$45:$N276,8,FALSE),0)&gt;EF239,VLOOKUP(EK$4,Transactions!$C$26:$M$34,5,FALSE),VLOOKUP(EK$4,Transactions!$C$26:$M$34,5,FALSE)-IFERROR(VLOOKUP(EK$4,Transactions!$C$45:$N$47,5,FALSE),0)))</f>
        <v>0</v>
      </c>
      <c r="EM239" s="315">
        <f t="shared" si="308"/>
        <v>0</v>
      </c>
      <c r="EN239" s="88">
        <f>VLOOKUP(EM239,'Price Data'!$B$4:$AD$1048576,MATCH(ER$4,'Price Data'!$B$2:$AE$2,0),FALSE)</f>
        <v>0</v>
      </c>
      <c r="EO239" s="5">
        <f t="shared" si="337"/>
        <v>0</v>
      </c>
      <c r="EP239" s="79"/>
      <c r="EQ239" s="212" t="str">
        <f>IF(EO239&gt;0,(EO239+SUM(EP$11:EP239))/EN$6-1,"N/A")</f>
        <v>N/A</v>
      </c>
      <c r="ER239" s="344">
        <f>IF(VLOOKUP(ER$4,Transactions!$C$26:$M$34,7,FALSE)&gt;EM239,0,IF(IFERROR(VLOOKUP(ER$4,Transactions!$C$45:$N276,8,FALSE),0)&gt;EM239,VLOOKUP(ER$4,Transactions!$C$26:$M$34,5,FALSE),VLOOKUP(ER$4,Transactions!$C$26:$M$34,5,FALSE)-IFERROR(VLOOKUP(ER$4,Transactions!$C$45:$N$47,5,FALSE),0)))</f>
        <v>0</v>
      </c>
      <c r="ET239" s="315">
        <f t="shared" si="309"/>
        <v>0</v>
      </c>
      <c r="EU239" s="88">
        <f>VLOOKUP(ET239,'Price Data'!$B$4:$AD$1048576,MATCH(EY$4,'Price Data'!$B$2:$AE$2,0),FALSE)</f>
        <v>0</v>
      </c>
      <c r="EV239" s="5">
        <f t="shared" si="338"/>
        <v>0</v>
      </c>
      <c r="EW239" s="79"/>
      <c r="EX239" s="212" t="str">
        <f>IF(EV239&gt;0,(EV239+SUM(EW$11:EW239))/EU$6-1,"N/A")</f>
        <v>N/A</v>
      </c>
      <c r="EY239" s="344">
        <f>IF(VLOOKUP(EY$4,Transactions!$C$26:$M$34,7,FALSE)&gt;ET239,0,IF(IFERROR(VLOOKUP(EY$4,Transactions!$C$45:$N276,8,FALSE),0)&gt;ET239,VLOOKUP(EY$4,Transactions!$C$26:$M$34,5,FALSE),VLOOKUP(EY$4,Transactions!$C$26:$M$34,5,FALSE)-IFERROR(VLOOKUP(EY$4,Transactions!$C$45:$N$47,5,FALSE),0)))</f>
        <v>0</v>
      </c>
      <c r="FA239" s="315">
        <f t="shared" si="310"/>
        <v>0</v>
      </c>
      <c r="FB239" s="88">
        <f>VLOOKUP(FA239,'Price Data'!$B$4:$AD$1048576,MATCH(FF$4,'Price Data'!$B$2:$AE$2,0),FALSE)</f>
        <v>0</v>
      </c>
      <c r="FC239" s="5">
        <f t="shared" si="339"/>
        <v>0</v>
      </c>
      <c r="FD239" s="79"/>
      <c r="FE239" s="212" t="str">
        <f>IF(FC239&gt;0,(FC239+SUM(FD$11:FD239))/FB$6-1,"N/A")</f>
        <v>N/A</v>
      </c>
      <c r="FF239" s="344">
        <f>IF(VLOOKUP(FF$4,Transactions!$C$26:$M$34,7,FALSE)&gt;FA239,0,IF(IFERROR(VLOOKUP(FF$4,Transactions!$C$45:$N276,8,FALSE),0)&gt;FA239,VLOOKUP(FF$4,Transactions!$C$26:$M$34,5,FALSE),VLOOKUP(FF$4,Transactions!$C$26:$M$34,5,FALSE)-IFERROR(VLOOKUP(FF$4,Transactions!$C$45:$N$47,5,FALSE),0)))</f>
        <v>0</v>
      </c>
      <c r="FH239" s="315">
        <f t="shared" si="311"/>
        <v>0</v>
      </c>
      <c r="FI239" s="88">
        <f>VLOOKUP(FH239,'Price Data'!$B$4:$AD$1048576,MATCH(FM$4,'Price Data'!$B$2:$AE$2,0),FALSE)</f>
        <v>0</v>
      </c>
      <c r="FJ239" s="5">
        <f t="shared" si="340"/>
        <v>0</v>
      </c>
      <c r="FK239" s="79"/>
      <c r="FL239" s="212" t="str">
        <f>IF(FJ239&gt;0,(FJ239+SUM(FK$11:FK239))/FI$6-1,"N/A")</f>
        <v>N/A</v>
      </c>
      <c r="FM239" s="344">
        <f>IF(VLOOKUP(FM$4,Transactions!$C$26:$M$34,7,FALSE)&gt;FH239,0,IF(IFERROR(VLOOKUP(FM$4,Transactions!$C$45:$N276,8,FALSE),0)&gt;FH239,VLOOKUP(FM$4,Transactions!$C$26:$M$34,5,FALSE),VLOOKUP(FM$4,Transactions!$C$26:$M$34,5,FALSE)-IFERROR(VLOOKUP(FM$4,Transactions!$C$45:$N$47,5,FALSE),0)))</f>
        <v>0</v>
      </c>
      <c r="FO239" s="315">
        <f t="shared" si="312"/>
        <v>0</v>
      </c>
      <c r="FP239" s="88">
        <f>VLOOKUP(FO239,'Price Data'!$B$4:$AD$1048576,MATCH(FT$4,'Price Data'!$B$2:$AE$2,0),FALSE)</f>
        <v>0</v>
      </c>
      <c r="FQ239" s="5">
        <f t="shared" si="341"/>
        <v>0</v>
      </c>
      <c r="FR239" s="79"/>
      <c r="FS239" s="212" t="str">
        <f>IF(FQ239&gt;0,(FQ239+SUM(FR$11:FR239))/FP$6-1,"N/A")</f>
        <v>N/A</v>
      </c>
      <c r="FT239" s="344">
        <f>IF(VLOOKUP(FT$4,Transactions!$C$26:$M$34,7,FALSE)&gt;FO239,0,IF(IFERROR(VLOOKUP(FT$4,Transactions!$C$45:$N276,8,FALSE),0)&gt;FO239,VLOOKUP(FT$4,Transactions!$C$26:$M$34,5,FALSE),VLOOKUP(FT$4,Transactions!$C$26:$M$34,5,FALSE)-IFERROR(VLOOKUP(FT$4,Transactions!$C$45:$N$47,5,FALSE),0)))</f>
        <v>0</v>
      </c>
      <c r="FV239" s="315">
        <f t="shared" si="313"/>
        <v>0</v>
      </c>
      <c r="FW239" s="88">
        <f>VLOOKUP(FV239,'Price Data'!$B$4:$AD$1048576,MATCH(GA$4,'Price Data'!$B$2:$AE$2,0),FALSE)</f>
        <v>0</v>
      </c>
      <c r="FX239" s="5">
        <f t="shared" si="342"/>
        <v>0</v>
      </c>
      <c r="FY239" s="79"/>
      <c r="FZ239" s="212" t="str">
        <f>IF(FX239&gt;0,(FX239+SUM(FY$11:FY239))/FW$6-1,"N/A")</f>
        <v>N/A</v>
      </c>
      <c r="GA239" s="344">
        <f>IF(VLOOKUP(GA$4,Transactions!$C$26:$M$34,7,FALSE)&gt;FV239,0,IF(IFERROR(VLOOKUP(GA$4,Transactions!$C$45:$N276,8,FALSE),0)&gt;FV239,VLOOKUP(GA$4,Transactions!$C$26:$M$34,5,FALSE),VLOOKUP(GA$4,Transactions!$C$26:$M$34,5,FALSE)-IFERROR(VLOOKUP(GA$4,Transactions!$C$45:$N$47,5,FALSE),0)))</f>
        <v>0</v>
      </c>
      <c r="GD239" s="315">
        <f t="shared" si="314"/>
        <v>0</v>
      </c>
      <c r="GE239" s="88">
        <f>VLOOKUP(GD239,'Price Data'!$B$4:$AD$1048576,MATCH(GI$4,'Price Data'!$B$2:$AE$2,0),FALSE)</f>
        <v>0</v>
      </c>
      <c r="GF239" s="5">
        <f t="shared" si="343"/>
        <v>0</v>
      </c>
      <c r="GH239" s="212" t="str">
        <f>IF(GF239&gt;0,(GF239+SUM(GG$11:GG239))/GE$6-1,"N/A")</f>
        <v>N/A</v>
      </c>
      <c r="GI239" s="374">
        <v>0.5</v>
      </c>
      <c r="GK239" s="315">
        <f t="shared" si="315"/>
        <v>0</v>
      </c>
      <c r="GL239" s="88">
        <f>VLOOKUP(GK239,'Price Data'!$B$4:$AD$1048576,MATCH(GP$4,'Price Data'!$B$2:$AE$2,0),FALSE)</f>
        <v>0</v>
      </c>
      <c r="GM239" s="5">
        <f t="shared" si="286"/>
        <v>0</v>
      </c>
      <c r="GN239" s="79"/>
      <c r="GO239" s="212" t="str">
        <f>IF(GM239&gt;0,(GM239+SUM(GN$11:GN239))/GL$6-1,"N/A")</f>
        <v>N/A</v>
      </c>
      <c r="GP239" s="374">
        <v>0.2</v>
      </c>
      <c r="GR239" s="315">
        <f t="shared" si="316"/>
        <v>0</v>
      </c>
      <c r="GS239" s="88">
        <f>VLOOKUP(GR239,'Price Data'!$B$4:$AD$1048576,MATCH(GW$4,'Price Data'!$B$2:$AE$2,0),FALSE)</f>
        <v>0</v>
      </c>
      <c r="GT239" s="5">
        <f t="shared" si="344"/>
        <v>0</v>
      </c>
      <c r="GV239" s="212" t="str">
        <f>IF(GT239&gt;0,(GT239+SUM(GU$11:GU239))/GS$6-1,"N/A")</f>
        <v>N/A</v>
      </c>
      <c r="GW239" s="374">
        <v>0.3</v>
      </c>
    </row>
    <row r="240" spans="1:205" x14ac:dyDescent="0.25">
      <c r="A240">
        <v>230</v>
      </c>
      <c r="B240" s="315">
        <f>'Price Data'!B234</f>
        <v>0</v>
      </c>
      <c r="C240" s="200">
        <f t="shared" si="317"/>
        <v>0</v>
      </c>
      <c r="D240" s="200">
        <f t="shared" si="287"/>
        <v>0</v>
      </c>
      <c r="E240" s="200">
        <f t="shared" si="318"/>
        <v>0</v>
      </c>
      <c r="F240" s="200">
        <f t="shared" si="288"/>
        <v>0</v>
      </c>
      <c r="I240" s="315">
        <f t="shared" si="289"/>
        <v>0</v>
      </c>
      <c r="J240" s="88">
        <f>VLOOKUP(I240,'Price Data'!$B$4:$AD$1048576,MATCH(N$4,'Price Data'!$B$2:$AE$2,0),FALSE)</f>
        <v>0</v>
      </c>
      <c r="K240" s="5">
        <f t="shared" si="285"/>
        <v>0</v>
      </c>
      <c r="M240" s="212" t="str">
        <f>IF(K240&gt;0,(K240+SUM(L$11:L240))/J$6-1,"N/A")</f>
        <v>N/A</v>
      </c>
      <c r="N240" s="344">
        <f>IF(VLOOKUP(N$4,Transactions!$C$5:$M$23,7,FALSE)&gt;I240,0,IF(IFERROR(VLOOKUP(N$4,Transactions!$C$39:$N$42,8,FALSE),0)&gt;I240,VLOOKUP(N$4,Transactions!$C$5:$M$23,5,FALSE),VLOOKUP(N$4,Transactions!$C$5:$M$23,5,FALSE)-IFERROR(VLOOKUP(N$4,Transactions!$C$39:$N$42,5,FALSE),0)))</f>
        <v>0</v>
      </c>
      <c r="P240" s="315">
        <f t="shared" si="290"/>
        <v>0</v>
      </c>
      <c r="Q240" s="88">
        <f>VLOOKUP(P240,'Price Data'!$B$4:$AD$1048576,MATCH(U$4,'Price Data'!$B$2:$AE$2,0),FALSE)</f>
        <v>0</v>
      </c>
      <c r="R240" s="5">
        <f t="shared" si="319"/>
        <v>0</v>
      </c>
      <c r="T240" s="212" t="str">
        <f>IF(R240&gt;0,(R240+SUM(S$11:S240))/Q$6-1,"N/A")</f>
        <v>N/A</v>
      </c>
      <c r="U240" s="344">
        <f>IF(VLOOKUP(U$4,Transactions!$C$5:$M$23,7,FALSE)&gt;P240,0,IF(IFERROR(VLOOKUP(U$4,Transactions!$C$39:$N$42,8,FALSE),0)&gt;P240,VLOOKUP(U$4,Transactions!$C$5:$M$23,5,FALSE),VLOOKUP(U$4,Transactions!$C$5:$M$23,5,FALSE)-IFERROR(VLOOKUP(U$4,Transactions!$C$39:$N$42,5,FALSE),0)))</f>
        <v>0</v>
      </c>
      <c r="W240" s="315">
        <f t="shared" si="291"/>
        <v>0</v>
      </c>
      <c r="X240" s="88">
        <f>VLOOKUP(W240,'Price Data'!$B$4:$AD$1048576,MATCH(AB$4,'Price Data'!$B$2:$AE$2,0),FALSE)</f>
        <v>0</v>
      </c>
      <c r="Y240" s="5">
        <f t="shared" si="320"/>
        <v>0</v>
      </c>
      <c r="Z240" s="79"/>
      <c r="AA240" s="212" t="str">
        <f>IF(Y240&gt;0,(Y240+SUM(Z$11:Z240))/X$6-1,"N/A")</f>
        <v>N/A</v>
      </c>
      <c r="AB240" s="344">
        <f>IF(VLOOKUP(AB$4,Transactions!$C$5:$M$23,7,FALSE)&gt;W240,0,IF(IFERROR(VLOOKUP(AB$4,Transactions!$C$39:$N$42,8,FALSE),0)&gt;W240,VLOOKUP(AB$4,Transactions!$C$5:$M$23,5,FALSE),VLOOKUP(AB$4,Transactions!$C$5:$M$23,5,FALSE)-IFERROR(VLOOKUP(AB$4,Transactions!$C$39:$N$42,5,FALSE),0)))</f>
        <v>0</v>
      </c>
      <c r="AD240" s="315">
        <f t="shared" si="292"/>
        <v>0</v>
      </c>
      <c r="AE240" s="88">
        <f>VLOOKUP(AD240,'Price Data'!$B$4:$AD$1048576,MATCH(AI$4,'Price Data'!$B$2:$AE$2,0),FALSE)</f>
        <v>0</v>
      </c>
      <c r="AF240" s="5">
        <f t="shared" si="321"/>
        <v>0</v>
      </c>
      <c r="AG240" s="79"/>
      <c r="AH240" s="212" t="str">
        <f>IF(AF240&gt;0,(AF240+SUM(AG$11:AG240))/AE$6-1,"N/A")</f>
        <v>N/A</v>
      </c>
      <c r="AI240" s="344">
        <f>IF(VLOOKUP(AI$4,Transactions!$C$5:$M$23,7,FALSE)&gt;AD240,0,IF(IFERROR(VLOOKUP(AI$4,Transactions!$C$39:$N$42,8,FALSE),0)&gt;AD240,VLOOKUP(AI$4,Transactions!$C$5:$M$23,5,FALSE),VLOOKUP(AI$4,Transactions!$C$5:$M$23,5,FALSE)-IFERROR(VLOOKUP(AI$4,Transactions!$C$39:$N$42,5,FALSE),0)))</f>
        <v>0</v>
      </c>
      <c r="AK240" s="315">
        <f t="shared" si="293"/>
        <v>0</v>
      </c>
      <c r="AL240" s="88">
        <f>VLOOKUP(AK240,'Price Data'!$B$4:$AD$1048576,MATCH(AP$4,'Price Data'!$B$2:$AE$2,0),FALSE)</f>
        <v>0</v>
      </c>
      <c r="AM240" s="5">
        <f t="shared" si="322"/>
        <v>0</v>
      </c>
      <c r="AN240" s="79"/>
      <c r="AO240" s="212" t="str">
        <f>IF(AM240&gt;0,(AM240+SUM(AN$11:AN240))/AL$6-1,"N/A")</f>
        <v>N/A</v>
      </c>
      <c r="AP240" s="344">
        <f>IF(VLOOKUP(AP$4,Transactions!$C$5:$M$23,7,FALSE)&gt;AK240,0,IF(IFERROR(VLOOKUP(AP$4,Transactions!$C$39:$N$42,8,FALSE),0)&gt;AK240,VLOOKUP(AP$4,Transactions!$C$5:$M$23,5,FALSE),VLOOKUP(AP$4,Transactions!$C$5:$M$23,5,FALSE)-IFERROR(VLOOKUP(AP$4,Transactions!$C$39:$N$42,5,FALSE),0)))</f>
        <v>0</v>
      </c>
      <c r="AR240" s="315">
        <f t="shared" si="294"/>
        <v>0</v>
      </c>
      <c r="AS240" s="88">
        <f>VLOOKUP(AR240,'Price Data'!$B$4:$AD$1048576,MATCH(AW$4,'Price Data'!$B$2:$AE$2,0),FALSE)</f>
        <v>0</v>
      </c>
      <c r="AT240" s="5">
        <f t="shared" si="323"/>
        <v>0</v>
      </c>
      <c r="AU240" s="79"/>
      <c r="AV240" s="212" t="str">
        <f>IF(AT240&gt;0,(AT240+SUM(AU$11:AU240))/AS$6-1,"N/A")</f>
        <v>N/A</v>
      </c>
      <c r="AW240" s="344">
        <f>IF(VLOOKUP(AW$4,Transactions!$C$5:$M$23,7,FALSE)&gt;AR240,0,IF(IFERROR(VLOOKUP(AW$4,Transactions!$C$39:$N$42,8,FALSE),0)&gt;AR240,VLOOKUP(AW$4,Transactions!$C$5:$M$23,5,FALSE),VLOOKUP(AW$4,Transactions!$C$5:$M$23,5,FALSE)-IFERROR(VLOOKUP(AW$4,Transactions!$C$39:$N$42,5,FALSE),0)))</f>
        <v>0</v>
      </c>
      <c r="AY240" s="315">
        <f t="shared" si="295"/>
        <v>0</v>
      </c>
      <c r="AZ240" s="88">
        <f>VLOOKUP(AY240,'Price Data'!$B$4:$AD$1048576,MATCH(BD$4,'Price Data'!$B$2:$AE$2,0),FALSE)</f>
        <v>0</v>
      </c>
      <c r="BA240" s="5">
        <f t="shared" si="324"/>
        <v>0</v>
      </c>
      <c r="BB240" s="79"/>
      <c r="BC240" s="212" t="str">
        <f>IF(BA240&gt;0,(BA240+SUM(BB$11:BB240))/AZ$6-1,"N/A")</f>
        <v>N/A</v>
      </c>
      <c r="BD240" s="344">
        <f>IF(VLOOKUP(BD$4,Transactions!$C$5:$M$23,7,FALSE)&gt;AY240,0,IF(IFERROR(VLOOKUP(BD$4,Transactions!$C$39:$N$42,8,FALSE),0)&gt;AY240,VLOOKUP(BD$4,Transactions!$C$5:$M$23,5,FALSE),VLOOKUP(BD$4,Transactions!$C$5:$M$23,5,FALSE)-IFERROR(VLOOKUP(BD$4,Transactions!$C$39:$N$42,5,FALSE),0)))</f>
        <v>0</v>
      </c>
      <c r="BF240" s="315">
        <f t="shared" si="296"/>
        <v>0</v>
      </c>
      <c r="BG240" s="88">
        <f>VLOOKUP(BF240,'Price Data'!$B$4:$AD$1048576,MATCH(BK$4,'Price Data'!$B$2:$AE$2,0),FALSE)</f>
        <v>0</v>
      </c>
      <c r="BH240" s="5">
        <f t="shared" si="325"/>
        <v>0</v>
      </c>
      <c r="BI240" s="79"/>
      <c r="BJ240" s="212" t="str">
        <f>IF(BH240&gt;0,(BH240+SUM(BI$11:BI240))/BG$6-1,"N/A")</f>
        <v>N/A</v>
      </c>
      <c r="BK240" s="344">
        <f>IF(VLOOKUP(BK$4,Transactions!$C$5:$M$23,7,FALSE)&gt;BF240,0,IF(IFERROR(VLOOKUP(BK$4,Transactions!$C$39:$N$42,8,FALSE),0)&gt;BF240,VLOOKUP(BK$4,Transactions!$C$5:$M$23,5,FALSE),VLOOKUP(BK$4,Transactions!$C$5:$M$23,5,FALSE)-IFERROR(VLOOKUP(BK$4,Transactions!$C$39:$N$42,5,FALSE),0)))</f>
        <v>0</v>
      </c>
      <c r="BM240" s="315">
        <f t="shared" si="297"/>
        <v>0</v>
      </c>
      <c r="BN240" s="88">
        <f>VLOOKUP(BM240,'Price Data'!$B$4:$AD$1048576,MATCH(BR$4,'Price Data'!$B$2:$AE$2,0),FALSE)</f>
        <v>0</v>
      </c>
      <c r="BO240" s="5">
        <f t="shared" si="326"/>
        <v>0</v>
      </c>
      <c r="BP240" s="79"/>
      <c r="BQ240" s="212" t="str">
        <f>IF(BO240&gt;0,(BO240+SUM(BP$11:BP240))/BN$6-1,"N/A")</f>
        <v>N/A</v>
      </c>
      <c r="BR240" s="344">
        <f>IF(VLOOKUP(BR$4,Transactions!$C$5:$M$23,7,FALSE)&gt;BM240,0,IF(IFERROR(VLOOKUP(BR$4,Transactions!$C$39:$N$42,8,FALSE),0)&gt;BM240,VLOOKUP(BR$4,Transactions!$C$5:$M$23,5,FALSE),VLOOKUP(BR$4,Transactions!$C$5:$M$23,5,FALSE)-IFERROR(VLOOKUP(BR$4,Transactions!$C$39:$N$42,5,FALSE),0)))</f>
        <v>0</v>
      </c>
      <c r="BT240" s="315">
        <f t="shared" si="298"/>
        <v>0</v>
      </c>
      <c r="BU240" s="88">
        <f>VLOOKUP(BT240,'Price Data'!$B$4:$AD$1048576,MATCH(BY$4,'Price Data'!$B$2:$AE$2,0),FALSE)</f>
        <v>0</v>
      </c>
      <c r="BV240" s="5">
        <f t="shared" si="327"/>
        <v>0</v>
      </c>
      <c r="BW240" s="79"/>
      <c r="BX240" s="212" t="str">
        <f>IF(BV240&gt;0,(BV240+SUM(BW$11:BW240))/BU$6-1,"N/A")</f>
        <v>N/A</v>
      </c>
      <c r="BY240" s="344">
        <f>IF(VLOOKUP(BY$4,Transactions!$C$5:$M$23,7,FALSE)&gt;BT240,0,IF(IFERROR(VLOOKUP(BY$4,Transactions!$C$39:$N$42,8,FALSE),0)&gt;BT240,VLOOKUP(BY$4,Transactions!$C$5:$M$23,5,FALSE),VLOOKUP(BY$4,Transactions!$C$5:$M$23,5,FALSE)-IFERROR(VLOOKUP(BY$4,Transactions!$C$39:$N$42,5,FALSE),0)))</f>
        <v>0</v>
      </c>
      <c r="CA240" s="315">
        <f t="shared" si="299"/>
        <v>0</v>
      </c>
      <c r="CB240" s="88">
        <f>VLOOKUP(CA240,'Price Data'!$B$4:$AD$1048576,MATCH(CF$4,'Price Data'!$B$2:$AE$2,0),FALSE)</f>
        <v>0</v>
      </c>
      <c r="CC240" s="5">
        <f t="shared" si="328"/>
        <v>0</v>
      </c>
      <c r="CD240" s="79"/>
      <c r="CE240" s="212" t="str">
        <f>IF(CC240&gt;0,(CC240+SUM(CD$11:CD240))/CB$6-1,"N/A")</f>
        <v>N/A</v>
      </c>
      <c r="CF240" s="344">
        <f>IF(VLOOKUP(CF$4,Transactions!$C$5:$M$23,7,FALSE)&gt;CA240,0,IF(IFERROR(VLOOKUP(CF$4,Transactions!$C$39:$N$42,8,FALSE),0)&gt;CA240,VLOOKUP(CF$4,Transactions!$C$5:$M$23,5,FALSE),VLOOKUP(CF$4,Transactions!$C$5:$M$23,5,FALSE)-IFERROR(VLOOKUP(CF$4,Transactions!$C$39:$N$42,5,FALSE),0)))</f>
        <v>0</v>
      </c>
      <c r="CH240" s="315">
        <f t="shared" si="300"/>
        <v>0</v>
      </c>
      <c r="CI240" s="88">
        <f>VLOOKUP(CH240,'Price Data'!$B$4:$AD$1048576,MATCH(CM$4,'Price Data'!$B$2:$AE$2,0),FALSE)</f>
        <v>0</v>
      </c>
      <c r="CJ240" s="5">
        <f t="shared" si="329"/>
        <v>0</v>
      </c>
      <c r="CK240" s="79"/>
      <c r="CL240" s="212" t="str">
        <f>IF(CJ240&gt;0,(CJ240+SUM(CK$11:CK240))/CI$6-1,"N/A")</f>
        <v>N/A</v>
      </c>
      <c r="CM240" s="344">
        <f>IF(VLOOKUP(CM$4,Transactions!$C$5:$M$23,7,FALSE)&gt;CH240,0,IF(IFERROR(VLOOKUP(CM$4,Transactions!$C$39:$N$42,8,FALSE),0)&gt;CH240,VLOOKUP(CM$4,Transactions!$C$5:$M$23,5,FALSE),VLOOKUP(CM$4,Transactions!$C$5:$M$23,5,FALSE)-IFERROR(VLOOKUP(CM$4,Transactions!$C$39:$N$42,5,FALSE),0)))</f>
        <v>0</v>
      </c>
      <c r="CO240" s="315">
        <f t="shared" si="301"/>
        <v>0</v>
      </c>
      <c r="CP240" s="88">
        <f>VLOOKUP(CO240,'Price Data'!$B$4:$AD$1048576,MATCH(CT$4,'Price Data'!$B$2:$AE$2,0),FALSE)</f>
        <v>0</v>
      </c>
      <c r="CQ240" s="5">
        <f t="shared" si="330"/>
        <v>0</v>
      </c>
      <c r="CR240" s="79"/>
      <c r="CS240" s="212" t="str">
        <f>IF(CQ240&gt;0,(CQ240+SUM(CR$11:CR240))/CP$6-1,"N/A")</f>
        <v>N/A</v>
      </c>
      <c r="CT240" s="344">
        <f>IF(VLOOKUP(CT$4,Transactions!$C$5:$M$23,7,FALSE)&gt;CO240,0,IF(IFERROR(VLOOKUP(CT$4,Transactions!$C$39:$N$42,8,FALSE),0)&gt;CO240,VLOOKUP(CT$4,Transactions!$C$5:$M$23,5,FALSE),VLOOKUP(CT$4,Transactions!$C$5:$M$23,5,FALSE)-IFERROR(VLOOKUP(CT$4,Transactions!$C$39:$N$42,5,FALSE),0)))</f>
        <v>0</v>
      </c>
      <c r="CV240" s="315">
        <f t="shared" si="302"/>
        <v>0</v>
      </c>
      <c r="CW240" s="88">
        <f>VLOOKUP(CV240,'Price Data'!$B$4:$AD$1048576,MATCH(DA$4,'Price Data'!$B$2:$AE$2,0),FALSE)</f>
        <v>0</v>
      </c>
      <c r="CX240" s="5">
        <f t="shared" si="331"/>
        <v>0</v>
      </c>
      <c r="CY240" s="79"/>
      <c r="CZ240" s="212" t="str">
        <f>IF(CX240&gt;0,(CX240+SUM(CY$11:CY240))/CW$6-1,"N/A")</f>
        <v>N/A</v>
      </c>
      <c r="DA240" s="344">
        <f>IF(VLOOKUP(DA$4,Transactions!$C$5:$M$23,7,FALSE)&gt;CV240,0,IF(IFERROR(VLOOKUP(DA$4,Transactions!$C$39:$N$42,8,FALSE),0)&gt;CV240,VLOOKUP(DA$4,Transactions!$C$5:$M$23,5,FALSE),VLOOKUP(DA$4,Transactions!$C$5:$M$23,5,FALSE)-IFERROR(VLOOKUP(DA$4,Transactions!$C$39:$N$42,5,FALSE),0)))</f>
        <v>0</v>
      </c>
      <c r="DC240" s="315">
        <f t="shared" si="303"/>
        <v>0</v>
      </c>
      <c r="DD240" s="88">
        <f>VLOOKUP(DC240,'Price Data'!$B$4:$AD$1048576,MATCH(DH$4,'Price Data'!$B$2:$AE$2,0),FALSE)</f>
        <v>0</v>
      </c>
      <c r="DE240" s="5">
        <f t="shared" si="332"/>
        <v>0</v>
      </c>
      <c r="DF240" s="79"/>
      <c r="DG240" s="212" t="str">
        <f>IF(DE240&gt;0,(DE240+SUM(DF$11:DF240))/DD$6-1,"N/A")</f>
        <v>N/A</v>
      </c>
      <c r="DH240" s="344">
        <f>IF(VLOOKUP(DH$4,Transactions!$C$5:$M$23,7,FALSE)&gt;DC240,0,IF(IFERROR(VLOOKUP(DH$4,Transactions!$C$39:$N$42,8,FALSE),0)&gt;DC240,VLOOKUP(DH$4,Transactions!$C$5:$M$23,5,FALSE),VLOOKUP(DH$4,Transactions!$C$5:$M$23,5,FALSE)-IFERROR(VLOOKUP(DH$4,Transactions!$C$39:$N$42,5,FALSE),0)))</f>
        <v>0</v>
      </c>
      <c r="DJ240" s="315">
        <f t="shared" si="304"/>
        <v>0</v>
      </c>
      <c r="DK240" s="88">
        <f>VLOOKUP(DJ240,'Price Data'!$B$4:$AD$1048576,MATCH(DO$4,'Price Data'!$B$2:$AE$2,0),FALSE)</f>
        <v>0</v>
      </c>
      <c r="DL240" s="5">
        <f t="shared" si="333"/>
        <v>0</v>
      </c>
      <c r="DN240" s="212" t="str">
        <f>IF(DL240&gt;0,(DL240+SUM(DM$11:DM240))/DK$6-1,"N/A")</f>
        <v>N/A</v>
      </c>
      <c r="DO240" s="344">
        <f>IF(VLOOKUP(DO$4,Transactions!$C$5:$M$23,7,FALSE)&gt;DJ240,0,IF(IFERROR(VLOOKUP(DO$4,Transactions!$C$39:$N$42,8,FALSE),0)&gt;DJ240,VLOOKUP(DO$4,Transactions!$C$5:$M$23,5,FALSE),VLOOKUP(DO$4,Transactions!$C$5:$M$23,5,FALSE)-IFERROR(VLOOKUP(DO$4,Transactions!$C$39:$N$42,5,FALSE),0)))</f>
        <v>0</v>
      </c>
      <c r="DQ240" s="315">
        <f t="shared" si="305"/>
        <v>0</v>
      </c>
      <c r="DR240" s="88">
        <f>VLOOKUP(DQ240,'Price Data'!$B$4:$AD$1048576,MATCH(DV$4,'Price Data'!$B$2:$AE$2,0),FALSE)</f>
        <v>0</v>
      </c>
      <c r="DS240" s="5">
        <f t="shared" si="334"/>
        <v>0</v>
      </c>
      <c r="DT240" s="79"/>
      <c r="DU240" s="212" t="str">
        <f>IF(DS240&gt;0,(DS240+SUM(DT$11:DT240))/DR$6-1,"N/A")</f>
        <v>N/A</v>
      </c>
      <c r="DV240" s="344">
        <f>IF(VLOOKUP(DV$4,Transactions!$C$5:$M$23,7,FALSE)&gt;DQ240,0,IF(IFERROR(VLOOKUP(DV$4,Transactions!$C$39:$N$42,8,FALSE),0)&gt;DQ240,VLOOKUP(DV$4,Transactions!$C$5:$M$23,5,FALSE),VLOOKUP(DV$4,Transactions!$C$5:$M$23,5,FALSE)-IFERROR(VLOOKUP(DV$4,Transactions!$C$39:$N$42,5,FALSE),0)))</f>
        <v>0</v>
      </c>
      <c r="DX240" s="315">
        <f t="shared" si="306"/>
        <v>0</v>
      </c>
      <c r="DY240" s="88">
        <f>VLOOKUP(DX240,'Price Data'!$B$4:$AD$1048576,MATCH(EC$4,'Price Data'!$B$2:$AE$2,0),FALSE)</f>
        <v>0</v>
      </c>
      <c r="DZ240" s="5">
        <f t="shared" si="335"/>
        <v>0</v>
      </c>
      <c r="EA240" s="79"/>
      <c r="EB240" s="212" t="str">
        <f>IF(DZ240&gt;0,(DZ240+SUM(EA$11:EA240))/DY$6-1,"N/A")</f>
        <v>N/A</v>
      </c>
      <c r="EC240" s="344">
        <f>IF(VLOOKUP(EC$4,Transactions!$C$5:$M$23,7,FALSE)&gt;DX240,0,IF(IFERROR(VLOOKUP(EC$4,Transactions!$C$39:$N$42,8,FALSE),0)&gt;DX240,VLOOKUP(EC$4,Transactions!$C$5:$M$23,5,FALSE),VLOOKUP(EC$4,Transactions!$C$5:$M$23,5,FALSE)-IFERROR(VLOOKUP(EC$4,Transactions!$C$39:$N$42,5,FALSE),0)))</f>
        <v>0</v>
      </c>
      <c r="EF240" s="315">
        <f t="shared" si="307"/>
        <v>0</v>
      </c>
      <c r="EG240" s="88">
        <f>VLOOKUP(EF240,'Price Data'!$B$4:$AD$1048576,MATCH(EK$4,'Price Data'!$B$2:$AE$2,0),FALSE)</f>
        <v>0</v>
      </c>
      <c r="EH240" s="5">
        <f t="shared" si="336"/>
        <v>0</v>
      </c>
      <c r="EI240" s="79"/>
      <c r="EJ240" s="212" t="str">
        <f>IF(EH240&gt;0,(EH240+SUM(EI$11:EI240))/EG$6-1,"N/A")</f>
        <v>N/A</v>
      </c>
      <c r="EK240" s="344">
        <f>IF(VLOOKUP(EK$4,Transactions!$C$26:$M$34,7,FALSE)&gt;EF240,0,IF(IFERROR(VLOOKUP(EK$4,Transactions!$C$45:$N277,8,FALSE),0)&gt;EF240,VLOOKUP(EK$4,Transactions!$C$26:$M$34,5,FALSE),VLOOKUP(EK$4,Transactions!$C$26:$M$34,5,FALSE)-IFERROR(VLOOKUP(EK$4,Transactions!$C$45:$N$47,5,FALSE),0)))</f>
        <v>0</v>
      </c>
      <c r="EM240" s="315">
        <f t="shared" si="308"/>
        <v>0</v>
      </c>
      <c r="EN240" s="88">
        <f>VLOOKUP(EM240,'Price Data'!$B$4:$AD$1048576,MATCH(ER$4,'Price Data'!$B$2:$AE$2,0),FALSE)</f>
        <v>0</v>
      </c>
      <c r="EO240" s="5">
        <f t="shared" si="337"/>
        <v>0</v>
      </c>
      <c r="EP240" s="79"/>
      <c r="EQ240" s="212" t="str">
        <f>IF(EO240&gt;0,(EO240+SUM(EP$11:EP240))/EN$6-1,"N/A")</f>
        <v>N/A</v>
      </c>
      <c r="ER240" s="344">
        <f>IF(VLOOKUP(ER$4,Transactions!$C$26:$M$34,7,FALSE)&gt;EM240,0,IF(IFERROR(VLOOKUP(ER$4,Transactions!$C$45:$N277,8,FALSE),0)&gt;EM240,VLOOKUP(ER$4,Transactions!$C$26:$M$34,5,FALSE),VLOOKUP(ER$4,Transactions!$C$26:$M$34,5,FALSE)-IFERROR(VLOOKUP(ER$4,Transactions!$C$45:$N$47,5,FALSE),0)))</f>
        <v>0</v>
      </c>
      <c r="ET240" s="315">
        <f t="shared" si="309"/>
        <v>0</v>
      </c>
      <c r="EU240" s="88">
        <f>VLOOKUP(ET240,'Price Data'!$B$4:$AD$1048576,MATCH(EY$4,'Price Data'!$B$2:$AE$2,0),FALSE)</f>
        <v>0</v>
      </c>
      <c r="EV240" s="5">
        <f t="shared" si="338"/>
        <v>0</v>
      </c>
      <c r="EW240" s="79"/>
      <c r="EX240" s="212" t="str">
        <f>IF(EV240&gt;0,(EV240+SUM(EW$11:EW240))/EU$6-1,"N/A")</f>
        <v>N/A</v>
      </c>
      <c r="EY240" s="344">
        <f>IF(VLOOKUP(EY$4,Transactions!$C$26:$M$34,7,FALSE)&gt;ET240,0,IF(IFERROR(VLOOKUP(EY$4,Transactions!$C$45:$N277,8,FALSE),0)&gt;ET240,VLOOKUP(EY$4,Transactions!$C$26:$M$34,5,FALSE),VLOOKUP(EY$4,Transactions!$C$26:$M$34,5,FALSE)-IFERROR(VLOOKUP(EY$4,Transactions!$C$45:$N$47,5,FALSE),0)))</f>
        <v>0</v>
      </c>
      <c r="FA240" s="315">
        <f t="shared" si="310"/>
        <v>0</v>
      </c>
      <c r="FB240" s="88">
        <f>VLOOKUP(FA240,'Price Data'!$B$4:$AD$1048576,MATCH(FF$4,'Price Data'!$B$2:$AE$2,0),FALSE)</f>
        <v>0</v>
      </c>
      <c r="FC240" s="5">
        <f t="shared" si="339"/>
        <v>0</v>
      </c>
      <c r="FD240" s="79"/>
      <c r="FE240" s="212" t="str">
        <f>IF(FC240&gt;0,(FC240+SUM(FD$11:FD240))/FB$6-1,"N/A")</f>
        <v>N/A</v>
      </c>
      <c r="FF240" s="344">
        <f>IF(VLOOKUP(FF$4,Transactions!$C$26:$M$34,7,FALSE)&gt;FA240,0,IF(IFERROR(VLOOKUP(FF$4,Transactions!$C$45:$N277,8,FALSE),0)&gt;FA240,VLOOKUP(FF$4,Transactions!$C$26:$M$34,5,FALSE),VLOOKUP(FF$4,Transactions!$C$26:$M$34,5,FALSE)-IFERROR(VLOOKUP(FF$4,Transactions!$C$45:$N$47,5,FALSE),0)))</f>
        <v>0</v>
      </c>
      <c r="FH240" s="315">
        <f t="shared" si="311"/>
        <v>0</v>
      </c>
      <c r="FI240" s="88">
        <f>VLOOKUP(FH240,'Price Data'!$B$4:$AD$1048576,MATCH(FM$4,'Price Data'!$B$2:$AE$2,0),FALSE)</f>
        <v>0</v>
      </c>
      <c r="FJ240" s="5">
        <f t="shared" si="340"/>
        <v>0</v>
      </c>
      <c r="FK240" s="79"/>
      <c r="FL240" s="212" t="str">
        <f>IF(FJ240&gt;0,(FJ240+SUM(FK$11:FK240))/FI$6-1,"N/A")</f>
        <v>N/A</v>
      </c>
      <c r="FM240" s="344">
        <f>IF(VLOOKUP(FM$4,Transactions!$C$26:$M$34,7,FALSE)&gt;FH240,0,IF(IFERROR(VLOOKUP(FM$4,Transactions!$C$45:$N277,8,FALSE),0)&gt;FH240,VLOOKUP(FM$4,Transactions!$C$26:$M$34,5,FALSE),VLOOKUP(FM$4,Transactions!$C$26:$M$34,5,FALSE)-IFERROR(VLOOKUP(FM$4,Transactions!$C$45:$N$47,5,FALSE),0)))</f>
        <v>0</v>
      </c>
      <c r="FO240" s="315">
        <f t="shared" si="312"/>
        <v>0</v>
      </c>
      <c r="FP240" s="88">
        <f>VLOOKUP(FO240,'Price Data'!$B$4:$AD$1048576,MATCH(FT$4,'Price Data'!$B$2:$AE$2,0),FALSE)</f>
        <v>0</v>
      </c>
      <c r="FQ240" s="5">
        <f t="shared" si="341"/>
        <v>0</v>
      </c>
      <c r="FR240" s="79"/>
      <c r="FS240" s="212" t="str">
        <f>IF(FQ240&gt;0,(FQ240+SUM(FR$11:FR240))/FP$6-1,"N/A")</f>
        <v>N/A</v>
      </c>
      <c r="FT240" s="344">
        <f>IF(VLOOKUP(FT$4,Transactions!$C$26:$M$34,7,FALSE)&gt;FO240,0,IF(IFERROR(VLOOKUP(FT$4,Transactions!$C$45:$N277,8,FALSE),0)&gt;FO240,VLOOKUP(FT$4,Transactions!$C$26:$M$34,5,FALSE),VLOOKUP(FT$4,Transactions!$C$26:$M$34,5,FALSE)-IFERROR(VLOOKUP(FT$4,Transactions!$C$45:$N$47,5,FALSE),0)))</f>
        <v>0</v>
      </c>
      <c r="FV240" s="315">
        <f t="shared" si="313"/>
        <v>0</v>
      </c>
      <c r="FW240" s="88">
        <f>VLOOKUP(FV240,'Price Data'!$B$4:$AD$1048576,MATCH(GA$4,'Price Data'!$B$2:$AE$2,0),FALSE)</f>
        <v>0</v>
      </c>
      <c r="FX240" s="5">
        <f t="shared" si="342"/>
        <v>0</v>
      </c>
      <c r="FY240" s="79"/>
      <c r="FZ240" s="212" t="str">
        <f>IF(FX240&gt;0,(FX240+SUM(FY$11:FY240))/FW$6-1,"N/A")</f>
        <v>N/A</v>
      </c>
      <c r="GA240" s="344">
        <f>IF(VLOOKUP(GA$4,Transactions!$C$26:$M$34,7,FALSE)&gt;FV240,0,IF(IFERROR(VLOOKUP(GA$4,Transactions!$C$45:$N277,8,FALSE),0)&gt;FV240,VLOOKUP(GA$4,Transactions!$C$26:$M$34,5,FALSE),VLOOKUP(GA$4,Transactions!$C$26:$M$34,5,FALSE)-IFERROR(VLOOKUP(GA$4,Transactions!$C$45:$N$47,5,FALSE),0)))</f>
        <v>0</v>
      </c>
      <c r="GD240" s="315">
        <f t="shared" si="314"/>
        <v>0</v>
      </c>
      <c r="GE240" s="88">
        <f>VLOOKUP(GD240,'Price Data'!$B$4:$AD$1048576,MATCH(GI$4,'Price Data'!$B$2:$AE$2,0),FALSE)</f>
        <v>0</v>
      </c>
      <c r="GF240" s="5">
        <f t="shared" si="343"/>
        <v>0</v>
      </c>
      <c r="GH240" s="212" t="str">
        <f>IF(GF240&gt;0,(GF240+SUM(GG$11:GG240))/GE$6-1,"N/A")</f>
        <v>N/A</v>
      </c>
      <c r="GI240" s="374">
        <v>0.5</v>
      </c>
      <c r="GK240" s="315">
        <f t="shared" si="315"/>
        <v>0</v>
      </c>
      <c r="GL240" s="88">
        <f>VLOOKUP(GK240,'Price Data'!$B$4:$AD$1048576,MATCH(GP$4,'Price Data'!$B$2:$AE$2,0),FALSE)</f>
        <v>0</v>
      </c>
      <c r="GM240" s="5">
        <f t="shared" si="286"/>
        <v>0</v>
      </c>
      <c r="GN240" s="79"/>
      <c r="GO240" s="212" t="str">
        <f>IF(GM240&gt;0,(GM240+SUM(GN$11:GN240))/GL$6-1,"N/A")</f>
        <v>N/A</v>
      </c>
      <c r="GP240" s="374">
        <v>0.2</v>
      </c>
      <c r="GR240" s="315">
        <f t="shared" si="316"/>
        <v>0</v>
      </c>
      <c r="GS240" s="88">
        <f>VLOOKUP(GR240,'Price Data'!$B$4:$AD$1048576,MATCH(GW$4,'Price Data'!$B$2:$AE$2,0),FALSE)</f>
        <v>0</v>
      </c>
      <c r="GT240" s="5">
        <f t="shared" si="344"/>
        <v>0</v>
      </c>
      <c r="GV240" s="212" t="str">
        <f>IF(GT240&gt;0,(GT240+SUM(GU$11:GU240))/GS$6-1,"N/A")</f>
        <v>N/A</v>
      </c>
      <c r="GW240" s="374">
        <v>0.3</v>
      </c>
    </row>
    <row r="241" spans="1:205" x14ac:dyDescent="0.25">
      <c r="A241">
        <v>231</v>
      </c>
      <c r="B241" s="315">
        <f>'Price Data'!B235</f>
        <v>0</v>
      </c>
      <c r="C241" s="200">
        <f t="shared" si="317"/>
        <v>0</v>
      </c>
      <c r="D241" s="200">
        <f t="shared" si="287"/>
        <v>0</v>
      </c>
      <c r="E241" s="200">
        <f t="shared" si="318"/>
        <v>0</v>
      </c>
      <c r="F241" s="200">
        <f t="shared" si="288"/>
        <v>0</v>
      </c>
      <c r="I241" s="315">
        <f t="shared" si="289"/>
        <v>0</v>
      </c>
      <c r="J241" s="88">
        <f>VLOOKUP(I241,'Price Data'!$B$4:$AD$1048576,MATCH(N$4,'Price Data'!$B$2:$AE$2,0),FALSE)</f>
        <v>0</v>
      </c>
      <c r="K241" s="5">
        <f t="shared" si="285"/>
        <v>0</v>
      </c>
      <c r="M241" s="212" t="str">
        <f>IF(K241&gt;0,(K241+SUM(L$11:L241))/J$6-1,"N/A")</f>
        <v>N/A</v>
      </c>
      <c r="N241" s="344">
        <f>IF(VLOOKUP(N$4,Transactions!$C$5:$M$23,7,FALSE)&gt;I241,0,IF(IFERROR(VLOOKUP(N$4,Transactions!$C$39:$N$42,8,FALSE),0)&gt;I241,VLOOKUP(N$4,Transactions!$C$5:$M$23,5,FALSE),VLOOKUP(N$4,Transactions!$C$5:$M$23,5,FALSE)-IFERROR(VLOOKUP(N$4,Transactions!$C$39:$N$42,5,FALSE),0)))</f>
        <v>0</v>
      </c>
      <c r="P241" s="315">
        <f t="shared" si="290"/>
        <v>0</v>
      </c>
      <c r="Q241" s="88">
        <f>VLOOKUP(P241,'Price Data'!$B$4:$AD$1048576,MATCH(U$4,'Price Data'!$B$2:$AE$2,0),FALSE)</f>
        <v>0</v>
      </c>
      <c r="R241" s="5">
        <f t="shared" si="319"/>
        <v>0</v>
      </c>
      <c r="T241" s="212" t="str">
        <f>IF(R241&gt;0,(R241+SUM(S$11:S241))/Q$6-1,"N/A")</f>
        <v>N/A</v>
      </c>
      <c r="U241" s="344">
        <f>IF(VLOOKUP(U$4,Transactions!$C$5:$M$23,7,FALSE)&gt;P241,0,IF(IFERROR(VLOOKUP(U$4,Transactions!$C$39:$N$42,8,FALSE),0)&gt;P241,VLOOKUP(U$4,Transactions!$C$5:$M$23,5,FALSE),VLOOKUP(U$4,Transactions!$C$5:$M$23,5,FALSE)-IFERROR(VLOOKUP(U$4,Transactions!$C$39:$N$42,5,FALSE),0)))</f>
        <v>0</v>
      </c>
      <c r="W241" s="315">
        <f t="shared" si="291"/>
        <v>0</v>
      </c>
      <c r="X241" s="88">
        <f>VLOOKUP(W241,'Price Data'!$B$4:$AD$1048576,MATCH(AB$4,'Price Data'!$B$2:$AE$2,0),FALSE)</f>
        <v>0</v>
      </c>
      <c r="Y241" s="5">
        <f t="shared" si="320"/>
        <v>0</v>
      </c>
      <c r="Z241" s="79"/>
      <c r="AA241" s="212" t="str">
        <f>IF(Y241&gt;0,(Y241+SUM(Z$11:Z241))/X$6-1,"N/A")</f>
        <v>N/A</v>
      </c>
      <c r="AB241" s="344">
        <f>IF(VLOOKUP(AB$4,Transactions!$C$5:$M$23,7,FALSE)&gt;W241,0,IF(IFERROR(VLOOKUP(AB$4,Transactions!$C$39:$N$42,8,FALSE),0)&gt;W241,VLOOKUP(AB$4,Transactions!$C$5:$M$23,5,FALSE),VLOOKUP(AB$4,Transactions!$C$5:$M$23,5,FALSE)-IFERROR(VLOOKUP(AB$4,Transactions!$C$39:$N$42,5,FALSE),0)))</f>
        <v>0</v>
      </c>
      <c r="AD241" s="315">
        <f t="shared" si="292"/>
        <v>0</v>
      </c>
      <c r="AE241" s="88">
        <f>VLOOKUP(AD241,'Price Data'!$B$4:$AD$1048576,MATCH(AI$4,'Price Data'!$B$2:$AE$2,0),FALSE)</f>
        <v>0</v>
      </c>
      <c r="AF241" s="5">
        <f t="shared" si="321"/>
        <v>0</v>
      </c>
      <c r="AG241" s="79"/>
      <c r="AH241" s="212" t="str">
        <f>IF(AF241&gt;0,(AF241+SUM(AG$11:AG241))/AE$6-1,"N/A")</f>
        <v>N/A</v>
      </c>
      <c r="AI241" s="344">
        <f>IF(VLOOKUP(AI$4,Transactions!$C$5:$M$23,7,FALSE)&gt;AD241,0,IF(IFERROR(VLOOKUP(AI$4,Transactions!$C$39:$N$42,8,FALSE),0)&gt;AD241,VLOOKUP(AI$4,Transactions!$C$5:$M$23,5,FALSE),VLOOKUP(AI$4,Transactions!$C$5:$M$23,5,FALSE)-IFERROR(VLOOKUP(AI$4,Transactions!$C$39:$N$42,5,FALSE),0)))</f>
        <v>0</v>
      </c>
      <c r="AK241" s="315">
        <f t="shared" si="293"/>
        <v>0</v>
      </c>
      <c r="AL241" s="88">
        <f>VLOOKUP(AK241,'Price Data'!$B$4:$AD$1048576,MATCH(AP$4,'Price Data'!$B$2:$AE$2,0),FALSE)</f>
        <v>0</v>
      </c>
      <c r="AM241" s="5">
        <f t="shared" si="322"/>
        <v>0</v>
      </c>
      <c r="AN241" s="79"/>
      <c r="AO241" s="212" t="str">
        <f>IF(AM241&gt;0,(AM241+SUM(AN$11:AN241))/AL$6-1,"N/A")</f>
        <v>N/A</v>
      </c>
      <c r="AP241" s="344">
        <f>IF(VLOOKUP(AP$4,Transactions!$C$5:$M$23,7,FALSE)&gt;AK241,0,IF(IFERROR(VLOOKUP(AP$4,Transactions!$C$39:$N$42,8,FALSE),0)&gt;AK241,VLOOKUP(AP$4,Transactions!$C$5:$M$23,5,FALSE),VLOOKUP(AP$4,Transactions!$C$5:$M$23,5,FALSE)-IFERROR(VLOOKUP(AP$4,Transactions!$C$39:$N$42,5,FALSE),0)))</f>
        <v>0</v>
      </c>
      <c r="AR241" s="315">
        <f t="shared" si="294"/>
        <v>0</v>
      </c>
      <c r="AS241" s="88">
        <f>VLOOKUP(AR241,'Price Data'!$B$4:$AD$1048576,MATCH(AW$4,'Price Data'!$B$2:$AE$2,0),FALSE)</f>
        <v>0</v>
      </c>
      <c r="AT241" s="5">
        <f t="shared" si="323"/>
        <v>0</v>
      </c>
      <c r="AU241" s="79"/>
      <c r="AV241" s="212" t="str">
        <f>IF(AT241&gt;0,(AT241+SUM(AU$11:AU241))/AS$6-1,"N/A")</f>
        <v>N/A</v>
      </c>
      <c r="AW241" s="344">
        <f>IF(VLOOKUP(AW$4,Transactions!$C$5:$M$23,7,FALSE)&gt;AR241,0,IF(IFERROR(VLOOKUP(AW$4,Transactions!$C$39:$N$42,8,FALSE),0)&gt;AR241,VLOOKUP(AW$4,Transactions!$C$5:$M$23,5,FALSE),VLOOKUP(AW$4,Transactions!$C$5:$M$23,5,FALSE)-IFERROR(VLOOKUP(AW$4,Transactions!$C$39:$N$42,5,FALSE),0)))</f>
        <v>0</v>
      </c>
      <c r="AY241" s="315">
        <f t="shared" si="295"/>
        <v>0</v>
      </c>
      <c r="AZ241" s="88">
        <f>VLOOKUP(AY241,'Price Data'!$B$4:$AD$1048576,MATCH(BD$4,'Price Data'!$B$2:$AE$2,0),FALSE)</f>
        <v>0</v>
      </c>
      <c r="BA241" s="5">
        <f t="shared" si="324"/>
        <v>0</v>
      </c>
      <c r="BB241" s="79"/>
      <c r="BC241" s="212" t="str">
        <f>IF(BA241&gt;0,(BA241+SUM(BB$11:BB241))/AZ$6-1,"N/A")</f>
        <v>N/A</v>
      </c>
      <c r="BD241" s="344">
        <f>IF(VLOOKUP(BD$4,Transactions!$C$5:$M$23,7,FALSE)&gt;AY241,0,IF(IFERROR(VLOOKUP(BD$4,Transactions!$C$39:$N$42,8,FALSE),0)&gt;AY241,VLOOKUP(BD$4,Transactions!$C$5:$M$23,5,FALSE),VLOOKUP(BD$4,Transactions!$C$5:$M$23,5,FALSE)-IFERROR(VLOOKUP(BD$4,Transactions!$C$39:$N$42,5,FALSE),0)))</f>
        <v>0</v>
      </c>
      <c r="BF241" s="315">
        <f t="shared" si="296"/>
        <v>0</v>
      </c>
      <c r="BG241" s="88">
        <f>VLOOKUP(BF241,'Price Data'!$B$4:$AD$1048576,MATCH(BK$4,'Price Data'!$B$2:$AE$2,0),FALSE)</f>
        <v>0</v>
      </c>
      <c r="BH241" s="5">
        <f t="shared" si="325"/>
        <v>0</v>
      </c>
      <c r="BI241" s="79"/>
      <c r="BJ241" s="212" t="str">
        <f>IF(BH241&gt;0,(BH241+SUM(BI$11:BI241))/BG$6-1,"N/A")</f>
        <v>N/A</v>
      </c>
      <c r="BK241" s="344">
        <f>IF(VLOOKUP(BK$4,Transactions!$C$5:$M$23,7,FALSE)&gt;BF241,0,IF(IFERROR(VLOOKUP(BK$4,Transactions!$C$39:$N$42,8,FALSE),0)&gt;BF241,VLOOKUP(BK$4,Transactions!$C$5:$M$23,5,FALSE),VLOOKUP(BK$4,Transactions!$C$5:$M$23,5,FALSE)-IFERROR(VLOOKUP(BK$4,Transactions!$C$39:$N$42,5,FALSE),0)))</f>
        <v>0</v>
      </c>
      <c r="BM241" s="315">
        <f t="shared" si="297"/>
        <v>0</v>
      </c>
      <c r="BN241" s="88">
        <f>VLOOKUP(BM241,'Price Data'!$B$4:$AD$1048576,MATCH(BR$4,'Price Data'!$B$2:$AE$2,0),FALSE)</f>
        <v>0</v>
      </c>
      <c r="BO241" s="5">
        <f t="shared" si="326"/>
        <v>0</v>
      </c>
      <c r="BP241" s="79"/>
      <c r="BQ241" s="212" t="str">
        <f>IF(BO241&gt;0,(BO241+SUM(BP$11:BP241))/BN$6-1,"N/A")</f>
        <v>N/A</v>
      </c>
      <c r="BR241" s="344">
        <f>IF(VLOOKUP(BR$4,Transactions!$C$5:$M$23,7,FALSE)&gt;BM241,0,IF(IFERROR(VLOOKUP(BR$4,Transactions!$C$39:$N$42,8,FALSE),0)&gt;BM241,VLOOKUP(BR$4,Transactions!$C$5:$M$23,5,FALSE),VLOOKUP(BR$4,Transactions!$C$5:$M$23,5,FALSE)-IFERROR(VLOOKUP(BR$4,Transactions!$C$39:$N$42,5,FALSE),0)))</f>
        <v>0</v>
      </c>
      <c r="BT241" s="315">
        <f t="shared" si="298"/>
        <v>0</v>
      </c>
      <c r="BU241" s="88">
        <f>VLOOKUP(BT241,'Price Data'!$B$4:$AD$1048576,MATCH(BY$4,'Price Data'!$B$2:$AE$2,0),FALSE)</f>
        <v>0</v>
      </c>
      <c r="BV241" s="5">
        <f t="shared" si="327"/>
        <v>0</v>
      </c>
      <c r="BW241" s="79"/>
      <c r="BX241" s="212" t="str">
        <f>IF(BV241&gt;0,(BV241+SUM(BW$11:BW241))/BU$6-1,"N/A")</f>
        <v>N/A</v>
      </c>
      <c r="BY241" s="344">
        <f>IF(VLOOKUP(BY$4,Transactions!$C$5:$M$23,7,FALSE)&gt;BT241,0,IF(IFERROR(VLOOKUP(BY$4,Transactions!$C$39:$N$42,8,FALSE),0)&gt;BT241,VLOOKUP(BY$4,Transactions!$C$5:$M$23,5,FALSE),VLOOKUP(BY$4,Transactions!$C$5:$M$23,5,FALSE)-IFERROR(VLOOKUP(BY$4,Transactions!$C$39:$N$42,5,FALSE),0)))</f>
        <v>0</v>
      </c>
      <c r="CA241" s="315">
        <f t="shared" si="299"/>
        <v>0</v>
      </c>
      <c r="CB241" s="88">
        <f>VLOOKUP(CA241,'Price Data'!$B$4:$AD$1048576,MATCH(CF$4,'Price Data'!$B$2:$AE$2,0),FALSE)</f>
        <v>0</v>
      </c>
      <c r="CC241" s="5">
        <f t="shared" si="328"/>
        <v>0</v>
      </c>
      <c r="CD241" s="79"/>
      <c r="CE241" s="212" t="str">
        <f>IF(CC241&gt;0,(CC241+SUM(CD$11:CD241))/CB$6-1,"N/A")</f>
        <v>N/A</v>
      </c>
      <c r="CF241" s="344">
        <f>IF(VLOOKUP(CF$4,Transactions!$C$5:$M$23,7,FALSE)&gt;CA241,0,IF(IFERROR(VLOOKUP(CF$4,Transactions!$C$39:$N$42,8,FALSE),0)&gt;CA241,VLOOKUP(CF$4,Transactions!$C$5:$M$23,5,FALSE),VLOOKUP(CF$4,Transactions!$C$5:$M$23,5,FALSE)-IFERROR(VLOOKUP(CF$4,Transactions!$C$39:$N$42,5,FALSE),0)))</f>
        <v>0</v>
      </c>
      <c r="CH241" s="315">
        <f t="shared" si="300"/>
        <v>0</v>
      </c>
      <c r="CI241" s="88">
        <f>VLOOKUP(CH241,'Price Data'!$B$4:$AD$1048576,MATCH(CM$4,'Price Data'!$B$2:$AE$2,0),FALSE)</f>
        <v>0</v>
      </c>
      <c r="CJ241" s="5">
        <f t="shared" si="329"/>
        <v>0</v>
      </c>
      <c r="CK241" s="79"/>
      <c r="CL241" s="212" t="str">
        <f>IF(CJ241&gt;0,(CJ241+SUM(CK$11:CK241))/CI$6-1,"N/A")</f>
        <v>N/A</v>
      </c>
      <c r="CM241" s="344">
        <f>IF(VLOOKUP(CM$4,Transactions!$C$5:$M$23,7,FALSE)&gt;CH241,0,IF(IFERROR(VLOOKUP(CM$4,Transactions!$C$39:$N$42,8,FALSE),0)&gt;CH241,VLOOKUP(CM$4,Transactions!$C$5:$M$23,5,FALSE),VLOOKUP(CM$4,Transactions!$C$5:$M$23,5,FALSE)-IFERROR(VLOOKUP(CM$4,Transactions!$C$39:$N$42,5,FALSE),0)))</f>
        <v>0</v>
      </c>
      <c r="CO241" s="315">
        <f t="shared" si="301"/>
        <v>0</v>
      </c>
      <c r="CP241" s="88">
        <f>VLOOKUP(CO241,'Price Data'!$B$4:$AD$1048576,MATCH(CT$4,'Price Data'!$B$2:$AE$2,0),FALSE)</f>
        <v>0</v>
      </c>
      <c r="CQ241" s="5">
        <f t="shared" si="330"/>
        <v>0</v>
      </c>
      <c r="CR241" s="79"/>
      <c r="CS241" s="212" t="str">
        <f>IF(CQ241&gt;0,(CQ241+SUM(CR$11:CR241))/CP$6-1,"N/A")</f>
        <v>N/A</v>
      </c>
      <c r="CT241" s="344">
        <f>IF(VLOOKUP(CT$4,Transactions!$C$5:$M$23,7,FALSE)&gt;CO241,0,IF(IFERROR(VLOOKUP(CT$4,Transactions!$C$39:$N$42,8,FALSE),0)&gt;CO241,VLOOKUP(CT$4,Transactions!$C$5:$M$23,5,FALSE),VLOOKUP(CT$4,Transactions!$C$5:$M$23,5,FALSE)-IFERROR(VLOOKUP(CT$4,Transactions!$C$39:$N$42,5,FALSE),0)))</f>
        <v>0</v>
      </c>
      <c r="CV241" s="315">
        <f t="shared" si="302"/>
        <v>0</v>
      </c>
      <c r="CW241" s="88">
        <f>VLOOKUP(CV241,'Price Data'!$B$4:$AD$1048576,MATCH(DA$4,'Price Data'!$B$2:$AE$2,0),FALSE)</f>
        <v>0</v>
      </c>
      <c r="CX241" s="5">
        <f t="shared" si="331"/>
        <v>0</v>
      </c>
      <c r="CY241" s="79"/>
      <c r="CZ241" s="212" t="str">
        <f>IF(CX241&gt;0,(CX241+SUM(CY$11:CY241))/CW$6-1,"N/A")</f>
        <v>N/A</v>
      </c>
      <c r="DA241" s="344">
        <f>IF(VLOOKUP(DA$4,Transactions!$C$5:$M$23,7,FALSE)&gt;CV241,0,IF(IFERROR(VLOOKUP(DA$4,Transactions!$C$39:$N$42,8,FALSE),0)&gt;CV241,VLOOKUP(DA$4,Transactions!$C$5:$M$23,5,FALSE),VLOOKUP(DA$4,Transactions!$C$5:$M$23,5,FALSE)-IFERROR(VLOOKUP(DA$4,Transactions!$C$39:$N$42,5,FALSE),0)))</f>
        <v>0</v>
      </c>
      <c r="DC241" s="315">
        <f t="shared" si="303"/>
        <v>0</v>
      </c>
      <c r="DD241" s="88">
        <f>VLOOKUP(DC241,'Price Data'!$B$4:$AD$1048576,MATCH(DH$4,'Price Data'!$B$2:$AE$2,0),FALSE)</f>
        <v>0</v>
      </c>
      <c r="DE241" s="5">
        <f t="shared" si="332"/>
        <v>0</v>
      </c>
      <c r="DF241" s="79"/>
      <c r="DG241" s="212" t="str">
        <f>IF(DE241&gt;0,(DE241+SUM(DF$11:DF241))/DD$6-1,"N/A")</f>
        <v>N/A</v>
      </c>
      <c r="DH241" s="344">
        <f>IF(VLOOKUP(DH$4,Transactions!$C$5:$M$23,7,FALSE)&gt;DC241,0,IF(IFERROR(VLOOKUP(DH$4,Transactions!$C$39:$N$42,8,FALSE),0)&gt;DC241,VLOOKUP(DH$4,Transactions!$C$5:$M$23,5,FALSE),VLOOKUP(DH$4,Transactions!$C$5:$M$23,5,FALSE)-IFERROR(VLOOKUP(DH$4,Transactions!$C$39:$N$42,5,FALSE),0)))</f>
        <v>0</v>
      </c>
      <c r="DJ241" s="315">
        <f t="shared" si="304"/>
        <v>0</v>
      </c>
      <c r="DK241" s="88">
        <f>VLOOKUP(DJ241,'Price Data'!$B$4:$AD$1048576,MATCH(DO$4,'Price Data'!$B$2:$AE$2,0),FALSE)</f>
        <v>0</v>
      </c>
      <c r="DL241" s="5">
        <f t="shared" si="333"/>
        <v>0</v>
      </c>
      <c r="DN241" s="212" t="str">
        <f>IF(DL241&gt;0,(DL241+SUM(DM$11:DM241))/DK$6-1,"N/A")</f>
        <v>N/A</v>
      </c>
      <c r="DO241" s="344">
        <f>IF(VLOOKUP(DO$4,Transactions!$C$5:$M$23,7,FALSE)&gt;DJ241,0,IF(IFERROR(VLOOKUP(DO$4,Transactions!$C$39:$N$42,8,FALSE),0)&gt;DJ241,VLOOKUP(DO$4,Transactions!$C$5:$M$23,5,FALSE),VLOOKUP(DO$4,Transactions!$C$5:$M$23,5,FALSE)-IFERROR(VLOOKUP(DO$4,Transactions!$C$39:$N$42,5,FALSE),0)))</f>
        <v>0</v>
      </c>
      <c r="DQ241" s="315">
        <f t="shared" si="305"/>
        <v>0</v>
      </c>
      <c r="DR241" s="88">
        <f>VLOOKUP(DQ241,'Price Data'!$B$4:$AD$1048576,MATCH(DV$4,'Price Data'!$B$2:$AE$2,0),FALSE)</f>
        <v>0</v>
      </c>
      <c r="DS241" s="5">
        <f t="shared" si="334"/>
        <v>0</v>
      </c>
      <c r="DT241" s="79"/>
      <c r="DU241" s="212" t="str">
        <f>IF(DS241&gt;0,(DS241+SUM(DT$11:DT241))/DR$6-1,"N/A")</f>
        <v>N/A</v>
      </c>
      <c r="DV241" s="344">
        <f>IF(VLOOKUP(DV$4,Transactions!$C$5:$M$23,7,FALSE)&gt;DQ241,0,IF(IFERROR(VLOOKUP(DV$4,Transactions!$C$39:$N$42,8,FALSE),0)&gt;DQ241,VLOOKUP(DV$4,Transactions!$C$5:$M$23,5,FALSE),VLOOKUP(DV$4,Transactions!$C$5:$M$23,5,FALSE)-IFERROR(VLOOKUP(DV$4,Transactions!$C$39:$N$42,5,FALSE),0)))</f>
        <v>0</v>
      </c>
      <c r="DX241" s="315">
        <f t="shared" si="306"/>
        <v>0</v>
      </c>
      <c r="DY241" s="88">
        <f>VLOOKUP(DX241,'Price Data'!$B$4:$AD$1048576,MATCH(EC$4,'Price Data'!$B$2:$AE$2,0),FALSE)</f>
        <v>0</v>
      </c>
      <c r="DZ241" s="5">
        <f t="shared" si="335"/>
        <v>0</v>
      </c>
      <c r="EA241" s="79"/>
      <c r="EB241" s="212" t="str">
        <f>IF(DZ241&gt;0,(DZ241+SUM(EA$11:EA241))/DY$6-1,"N/A")</f>
        <v>N/A</v>
      </c>
      <c r="EC241" s="344">
        <f>IF(VLOOKUP(EC$4,Transactions!$C$5:$M$23,7,FALSE)&gt;DX241,0,IF(IFERROR(VLOOKUP(EC$4,Transactions!$C$39:$N$42,8,FALSE),0)&gt;DX241,VLOOKUP(EC$4,Transactions!$C$5:$M$23,5,FALSE),VLOOKUP(EC$4,Transactions!$C$5:$M$23,5,FALSE)-IFERROR(VLOOKUP(EC$4,Transactions!$C$39:$N$42,5,FALSE),0)))</f>
        <v>0</v>
      </c>
      <c r="EF241" s="315">
        <f t="shared" si="307"/>
        <v>0</v>
      </c>
      <c r="EG241" s="88">
        <f>VLOOKUP(EF241,'Price Data'!$B$4:$AD$1048576,MATCH(EK$4,'Price Data'!$B$2:$AE$2,0),FALSE)</f>
        <v>0</v>
      </c>
      <c r="EH241" s="5">
        <f t="shared" si="336"/>
        <v>0</v>
      </c>
      <c r="EI241" s="79"/>
      <c r="EJ241" s="212" t="str">
        <f>IF(EH241&gt;0,(EH241+SUM(EI$11:EI241))/EG$6-1,"N/A")</f>
        <v>N/A</v>
      </c>
      <c r="EK241" s="344">
        <f>IF(VLOOKUP(EK$4,Transactions!$C$26:$M$34,7,FALSE)&gt;EF241,0,IF(IFERROR(VLOOKUP(EK$4,Transactions!$C$45:$N278,8,FALSE),0)&gt;EF241,VLOOKUP(EK$4,Transactions!$C$26:$M$34,5,FALSE),VLOOKUP(EK$4,Transactions!$C$26:$M$34,5,FALSE)-IFERROR(VLOOKUP(EK$4,Transactions!$C$45:$N$47,5,FALSE),0)))</f>
        <v>0</v>
      </c>
      <c r="EM241" s="315">
        <f t="shared" si="308"/>
        <v>0</v>
      </c>
      <c r="EN241" s="88">
        <f>VLOOKUP(EM241,'Price Data'!$B$4:$AD$1048576,MATCH(ER$4,'Price Data'!$B$2:$AE$2,0),FALSE)</f>
        <v>0</v>
      </c>
      <c r="EO241" s="5">
        <f t="shared" si="337"/>
        <v>0</v>
      </c>
      <c r="EP241" s="79"/>
      <c r="EQ241" s="212" t="str">
        <f>IF(EO241&gt;0,(EO241+SUM(EP$11:EP241))/EN$6-1,"N/A")</f>
        <v>N/A</v>
      </c>
      <c r="ER241" s="344">
        <f>IF(VLOOKUP(ER$4,Transactions!$C$26:$M$34,7,FALSE)&gt;EM241,0,IF(IFERROR(VLOOKUP(ER$4,Transactions!$C$45:$N278,8,FALSE),0)&gt;EM241,VLOOKUP(ER$4,Transactions!$C$26:$M$34,5,FALSE),VLOOKUP(ER$4,Transactions!$C$26:$M$34,5,FALSE)-IFERROR(VLOOKUP(ER$4,Transactions!$C$45:$N$47,5,FALSE),0)))</f>
        <v>0</v>
      </c>
      <c r="ET241" s="315">
        <f t="shared" si="309"/>
        <v>0</v>
      </c>
      <c r="EU241" s="88">
        <f>VLOOKUP(ET241,'Price Data'!$B$4:$AD$1048576,MATCH(EY$4,'Price Data'!$B$2:$AE$2,0),FALSE)</f>
        <v>0</v>
      </c>
      <c r="EV241" s="5">
        <f t="shared" si="338"/>
        <v>0</v>
      </c>
      <c r="EW241" s="79"/>
      <c r="EX241" s="212" t="str">
        <f>IF(EV241&gt;0,(EV241+SUM(EW$11:EW241))/EU$6-1,"N/A")</f>
        <v>N/A</v>
      </c>
      <c r="EY241" s="344">
        <f>IF(VLOOKUP(EY$4,Transactions!$C$26:$M$34,7,FALSE)&gt;ET241,0,IF(IFERROR(VLOOKUP(EY$4,Transactions!$C$45:$N278,8,FALSE),0)&gt;ET241,VLOOKUP(EY$4,Transactions!$C$26:$M$34,5,FALSE),VLOOKUP(EY$4,Transactions!$C$26:$M$34,5,FALSE)-IFERROR(VLOOKUP(EY$4,Transactions!$C$45:$N$47,5,FALSE),0)))</f>
        <v>0</v>
      </c>
      <c r="FA241" s="315">
        <f t="shared" si="310"/>
        <v>0</v>
      </c>
      <c r="FB241" s="88">
        <f>VLOOKUP(FA241,'Price Data'!$B$4:$AD$1048576,MATCH(FF$4,'Price Data'!$B$2:$AE$2,0),FALSE)</f>
        <v>0</v>
      </c>
      <c r="FC241" s="5">
        <f t="shared" si="339"/>
        <v>0</v>
      </c>
      <c r="FD241" s="79"/>
      <c r="FE241" s="212" t="str">
        <f>IF(FC241&gt;0,(FC241+SUM(FD$11:FD241))/FB$6-1,"N/A")</f>
        <v>N/A</v>
      </c>
      <c r="FF241" s="344">
        <f>IF(VLOOKUP(FF$4,Transactions!$C$26:$M$34,7,FALSE)&gt;FA241,0,IF(IFERROR(VLOOKUP(FF$4,Transactions!$C$45:$N278,8,FALSE),0)&gt;FA241,VLOOKUP(FF$4,Transactions!$C$26:$M$34,5,FALSE),VLOOKUP(FF$4,Transactions!$C$26:$M$34,5,FALSE)-IFERROR(VLOOKUP(FF$4,Transactions!$C$45:$N$47,5,FALSE),0)))</f>
        <v>0</v>
      </c>
      <c r="FH241" s="315">
        <f t="shared" si="311"/>
        <v>0</v>
      </c>
      <c r="FI241" s="88">
        <f>VLOOKUP(FH241,'Price Data'!$B$4:$AD$1048576,MATCH(FM$4,'Price Data'!$B$2:$AE$2,0),FALSE)</f>
        <v>0</v>
      </c>
      <c r="FJ241" s="5">
        <f t="shared" si="340"/>
        <v>0</v>
      </c>
      <c r="FK241" s="79"/>
      <c r="FL241" s="212" t="str">
        <f>IF(FJ241&gt;0,(FJ241+SUM(FK$11:FK241))/FI$6-1,"N/A")</f>
        <v>N/A</v>
      </c>
      <c r="FM241" s="344">
        <f>IF(VLOOKUP(FM$4,Transactions!$C$26:$M$34,7,FALSE)&gt;FH241,0,IF(IFERROR(VLOOKUP(FM$4,Transactions!$C$45:$N278,8,FALSE),0)&gt;FH241,VLOOKUP(FM$4,Transactions!$C$26:$M$34,5,FALSE),VLOOKUP(FM$4,Transactions!$C$26:$M$34,5,FALSE)-IFERROR(VLOOKUP(FM$4,Transactions!$C$45:$N$47,5,FALSE),0)))</f>
        <v>0</v>
      </c>
      <c r="FO241" s="315">
        <f t="shared" si="312"/>
        <v>0</v>
      </c>
      <c r="FP241" s="88">
        <f>VLOOKUP(FO241,'Price Data'!$B$4:$AD$1048576,MATCH(FT$4,'Price Data'!$B$2:$AE$2,0),FALSE)</f>
        <v>0</v>
      </c>
      <c r="FQ241" s="5">
        <f t="shared" si="341"/>
        <v>0</v>
      </c>
      <c r="FR241" s="79"/>
      <c r="FS241" s="212" t="str">
        <f>IF(FQ241&gt;0,(FQ241+SUM(FR$11:FR241))/FP$6-1,"N/A")</f>
        <v>N/A</v>
      </c>
      <c r="FT241" s="344">
        <f>IF(VLOOKUP(FT$4,Transactions!$C$26:$M$34,7,FALSE)&gt;FO241,0,IF(IFERROR(VLOOKUP(FT$4,Transactions!$C$45:$N278,8,FALSE),0)&gt;FO241,VLOOKUP(FT$4,Transactions!$C$26:$M$34,5,FALSE),VLOOKUP(FT$4,Transactions!$C$26:$M$34,5,FALSE)-IFERROR(VLOOKUP(FT$4,Transactions!$C$45:$N$47,5,FALSE),0)))</f>
        <v>0</v>
      </c>
      <c r="FV241" s="315">
        <f t="shared" si="313"/>
        <v>0</v>
      </c>
      <c r="FW241" s="88">
        <f>VLOOKUP(FV241,'Price Data'!$B$4:$AD$1048576,MATCH(GA$4,'Price Data'!$B$2:$AE$2,0),FALSE)</f>
        <v>0</v>
      </c>
      <c r="FX241" s="5">
        <f t="shared" si="342"/>
        <v>0</v>
      </c>
      <c r="FY241" s="79"/>
      <c r="FZ241" s="212" t="str">
        <f>IF(FX241&gt;0,(FX241+SUM(FY$11:FY241))/FW$6-1,"N/A")</f>
        <v>N/A</v>
      </c>
      <c r="GA241" s="344">
        <f>IF(VLOOKUP(GA$4,Transactions!$C$26:$M$34,7,FALSE)&gt;FV241,0,IF(IFERROR(VLOOKUP(GA$4,Transactions!$C$45:$N278,8,FALSE),0)&gt;FV241,VLOOKUP(GA$4,Transactions!$C$26:$M$34,5,FALSE),VLOOKUP(GA$4,Transactions!$C$26:$M$34,5,FALSE)-IFERROR(VLOOKUP(GA$4,Transactions!$C$45:$N$47,5,FALSE),0)))</f>
        <v>0</v>
      </c>
      <c r="GD241" s="315">
        <f t="shared" si="314"/>
        <v>0</v>
      </c>
      <c r="GE241" s="88">
        <f>VLOOKUP(GD241,'Price Data'!$B$4:$AD$1048576,MATCH(GI$4,'Price Data'!$B$2:$AE$2,0),FALSE)</f>
        <v>0</v>
      </c>
      <c r="GF241" s="5">
        <f t="shared" si="343"/>
        <v>0</v>
      </c>
      <c r="GH241" s="212" t="str">
        <f>IF(GF241&gt;0,(GF241+SUM(GG$11:GG241))/GE$6-1,"N/A")</f>
        <v>N/A</v>
      </c>
      <c r="GI241" s="374">
        <v>0.5</v>
      </c>
      <c r="GK241" s="315">
        <f t="shared" si="315"/>
        <v>0</v>
      </c>
      <c r="GL241" s="88">
        <f>VLOOKUP(GK241,'Price Data'!$B$4:$AD$1048576,MATCH(GP$4,'Price Data'!$B$2:$AE$2,0),FALSE)</f>
        <v>0</v>
      </c>
      <c r="GM241" s="5">
        <f t="shared" si="286"/>
        <v>0</v>
      </c>
      <c r="GN241" s="79"/>
      <c r="GO241" s="212" t="str">
        <f>IF(GM241&gt;0,(GM241+SUM(GN$11:GN241))/GL$6-1,"N/A")</f>
        <v>N/A</v>
      </c>
      <c r="GP241" s="374">
        <v>0.2</v>
      </c>
      <c r="GR241" s="315">
        <f t="shared" si="316"/>
        <v>0</v>
      </c>
      <c r="GS241" s="88">
        <f>VLOOKUP(GR241,'Price Data'!$B$4:$AD$1048576,MATCH(GW$4,'Price Data'!$B$2:$AE$2,0),FALSE)</f>
        <v>0</v>
      </c>
      <c r="GT241" s="5">
        <f t="shared" si="344"/>
        <v>0</v>
      </c>
      <c r="GV241" s="212" t="str">
        <f>IF(GT241&gt;0,(GT241+SUM(GU$11:GU241))/GS$6-1,"N/A")</f>
        <v>N/A</v>
      </c>
      <c r="GW241" s="374">
        <v>0.3</v>
      </c>
    </row>
    <row r="242" spans="1:205" x14ac:dyDescent="0.25">
      <c r="A242">
        <v>232</v>
      </c>
      <c r="B242" s="315">
        <f>'Price Data'!B236</f>
        <v>0</v>
      </c>
      <c r="C242" s="200">
        <f t="shared" si="317"/>
        <v>0</v>
      </c>
      <c r="D242" s="200">
        <f t="shared" si="287"/>
        <v>0</v>
      </c>
      <c r="E242" s="200">
        <f t="shared" si="318"/>
        <v>0</v>
      </c>
      <c r="F242" s="200">
        <f t="shared" si="288"/>
        <v>0</v>
      </c>
      <c r="I242" s="315">
        <f t="shared" si="289"/>
        <v>0</v>
      </c>
      <c r="J242" s="88">
        <f>VLOOKUP(I242,'Price Data'!$B$4:$AD$1048576,MATCH(N$4,'Price Data'!$B$2:$AE$2,0),FALSE)</f>
        <v>0</v>
      </c>
      <c r="K242" s="5">
        <f t="shared" si="285"/>
        <v>0</v>
      </c>
      <c r="M242" s="212" t="str">
        <f>IF(K242&gt;0,(K242+SUM(L$11:L242))/J$6-1,"N/A")</f>
        <v>N/A</v>
      </c>
      <c r="N242" s="344">
        <f>IF(VLOOKUP(N$4,Transactions!$C$5:$M$23,7,FALSE)&gt;I242,0,IF(IFERROR(VLOOKUP(N$4,Transactions!$C$39:$N$42,8,FALSE),0)&gt;I242,VLOOKUP(N$4,Transactions!$C$5:$M$23,5,FALSE),VLOOKUP(N$4,Transactions!$C$5:$M$23,5,FALSE)-IFERROR(VLOOKUP(N$4,Transactions!$C$39:$N$42,5,FALSE),0)))</f>
        <v>0</v>
      </c>
      <c r="P242" s="315">
        <f t="shared" si="290"/>
        <v>0</v>
      </c>
      <c r="Q242" s="88">
        <f>VLOOKUP(P242,'Price Data'!$B$4:$AD$1048576,MATCH(U$4,'Price Data'!$B$2:$AE$2,0),FALSE)</f>
        <v>0</v>
      </c>
      <c r="R242" s="5">
        <f t="shared" si="319"/>
        <v>0</v>
      </c>
      <c r="T242" s="212" t="str">
        <f>IF(R242&gt;0,(R242+SUM(S$11:S242))/Q$6-1,"N/A")</f>
        <v>N/A</v>
      </c>
      <c r="U242" s="344">
        <f>IF(VLOOKUP(U$4,Transactions!$C$5:$M$23,7,FALSE)&gt;P242,0,IF(IFERROR(VLOOKUP(U$4,Transactions!$C$39:$N$42,8,FALSE),0)&gt;P242,VLOOKUP(U$4,Transactions!$C$5:$M$23,5,FALSE),VLOOKUP(U$4,Transactions!$C$5:$M$23,5,FALSE)-IFERROR(VLOOKUP(U$4,Transactions!$C$39:$N$42,5,FALSE),0)))</f>
        <v>0</v>
      </c>
      <c r="W242" s="315">
        <f t="shared" si="291"/>
        <v>0</v>
      </c>
      <c r="X242" s="88">
        <f>VLOOKUP(W242,'Price Data'!$B$4:$AD$1048576,MATCH(AB$4,'Price Data'!$B$2:$AE$2,0),FALSE)</f>
        <v>0</v>
      </c>
      <c r="Y242" s="5">
        <f t="shared" si="320"/>
        <v>0</v>
      </c>
      <c r="Z242" s="79"/>
      <c r="AA242" s="212" t="str">
        <f>IF(Y242&gt;0,(Y242+SUM(Z$11:Z242))/X$6-1,"N/A")</f>
        <v>N/A</v>
      </c>
      <c r="AB242" s="344">
        <f>IF(VLOOKUP(AB$4,Transactions!$C$5:$M$23,7,FALSE)&gt;W242,0,IF(IFERROR(VLOOKUP(AB$4,Transactions!$C$39:$N$42,8,FALSE),0)&gt;W242,VLOOKUP(AB$4,Transactions!$C$5:$M$23,5,FALSE),VLOOKUP(AB$4,Transactions!$C$5:$M$23,5,FALSE)-IFERROR(VLOOKUP(AB$4,Transactions!$C$39:$N$42,5,FALSE),0)))</f>
        <v>0</v>
      </c>
      <c r="AD242" s="315">
        <f t="shared" si="292"/>
        <v>0</v>
      </c>
      <c r="AE242" s="88">
        <f>VLOOKUP(AD242,'Price Data'!$B$4:$AD$1048576,MATCH(AI$4,'Price Data'!$B$2:$AE$2,0),FALSE)</f>
        <v>0</v>
      </c>
      <c r="AF242" s="5">
        <f t="shared" si="321"/>
        <v>0</v>
      </c>
      <c r="AG242" s="79"/>
      <c r="AH242" s="212" t="str">
        <f>IF(AF242&gt;0,(AF242+SUM(AG$11:AG242))/AE$6-1,"N/A")</f>
        <v>N/A</v>
      </c>
      <c r="AI242" s="344">
        <f>IF(VLOOKUP(AI$4,Transactions!$C$5:$M$23,7,FALSE)&gt;AD242,0,IF(IFERROR(VLOOKUP(AI$4,Transactions!$C$39:$N$42,8,FALSE),0)&gt;AD242,VLOOKUP(AI$4,Transactions!$C$5:$M$23,5,FALSE),VLOOKUP(AI$4,Transactions!$C$5:$M$23,5,FALSE)-IFERROR(VLOOKUP(AI$4,Transactions!$C$39:$N$42,5,FALSE),0)))</f>
        <v>0</v>
      </c>
      <c r="AK242" s="315">
        <f t="shared" si="293"/>
        <v>0</v>
      </c>
      <c r="AL242" s="88">
        <f>VLOOKUP(AK242,'Price Data'!$B$4:$AD$1048576,MATCH(AP$4,'Price Data'!$B$2:$AE$2,0),FALSE)</f>
        <v>0</v>
      </c>
      <c r="AM242" s="5">
        <f t="shared" si="322"/>
        <v>0</v>
      </c>
      <c r="AN242" s="79"/>
      <c r="AO242" s="212" t="str">
        <f>IF(AM242&gt;0,(AM242+SUM(AN$11:AN242))/AL$6-1,"N/A")</f>
        <v>N/A</v>
      </c>
      <c r="AP242" s="344">
        <f>IF(VLOOKUP(AP$4,Transactions!$C$5:$M$23,7,FALSE)&gt;AK242,0,IF(IFERROR(VLOOKUP(AP$4,Transactions!$C$39:$N$42,8,FALSE),0)&gt;AK242,VLOOKUP(AP$4,Transactions!$C$5:$M$23,5,FALSE),VLOOKUP(AP$4,Transactions!$C$5:$M$23,5,FALSE)-IFERROR(VLOOKUP(AP$4,Transactions!$C$39:$N$42,5,FALSE),0)))</f>
        <v>0</v>
      </c>
      <c r="AR242" s="315">
        <f t="shared" si="294"/>
        <v>0</v>
      </c>
      <c r="AS242" s="88">
        <f>VLOOKUP(AR242,'Price Data'!$B$4:$AD$1048576,MATCH(AW$4,'Price Data'!$B$2:$AE$2,0),FALSE)</f>
        <v>0</v>
      </c>
      <c r="AT242" s="5">
        <f t="shared" si="323"/>
        <v>0</v>
      </c>
      <c r="AU242" s="79"/>
      <c r="AV242" s="212" t="str">
        <f>IF(AT242&gt;0,(AT242+SUM(AU$11:AU242))/AS$6-1,"N/A")</f>
        <v>N/A</v>
      </c>
      <c r="AW242" s="344">
        <f>IF(VLOOKUP(AW$4,Transactions!$C$5:$M$23,7,FALSE)&gt;AR242,0,IF(IFERROR(VLOOKUP(AW$4,Transactions!$C$39:$N$42,8,FALSE),0)&gt;AR242,VLOOKUP(AW$4,Transactions!$C$5:$M$23,5,FALSE),VLOOKUP(AW$4,Transactions!$C$5:$M$23,5,FALSE)-IFERROR(VLOOKUP(AW$4,Transactions!$C$39:$N$42,5,FALSE),0)))</f>
        <v>0</v>
      </c>
      <c r="AY242" s="315">
        <f t="shared" si="295"/>
        <v>0</v>
      </c>
      <c r="AZ242" s="88">
        <f>VLOOKUP(AY242,'Price Data'!$B$4:$AD$1048576,MATCH(BD$4,'Price Data'!$B$2:$AE$2,0),FALSE)</f>
        <v>0</v>
      </c>
      <c r="BA242" s="5">
        <f t="shared" si="324"/>
        <v>0</v>
      </c>
      <c r="BB242" s="79"/>
      <c r="BC242" s="212" t="str">
        <f>IF(BA242&gt;0,(BA242+SUM(BB$11:BB242))/AZ$6-1,"N/A")</f>
        <v>N/A</v>
      </c>
      <c r="BD242" s="344">
        <f>IF(VLOOKUP(BD$4,Transactions!$C$5:$M$23,7,FALSE)&gt;AY242,0,IF(IFERROR(VLOOKUP(BD$4,Transactions!$C$39:$N$42,8,FALSE),0)&gt;AY242,VLOOKUP(BD$4,Transactions!$C$5:$M$23,5,FALSE),VLOOKUP(BD$4,Transactions!$C$5:$M$23,5,FALSE)-IFERROR(VLOOKUP(BD$4,Transactions!$C$39:$N$42,5,FALSE),0)))</f>
        <v>0</v>
      </c>
      <c r="BF242" s="315">
        <f t="shared" si="296"/>
        <v>0</v>
      </c>
      <c r="BG242" s="88">
        <f>VLOOKUP(BF242,'Price Data'!$B$4:$AD$1048576,MATCH(BK$4,'Price Data'!$B$2:$AE$2,0),FALSE)</f>
        <v>0</v>
      </c>
      <c r="BH242" s="5">
        <f t="shared" si="325"/>
        <v>0</v>
      </c>
      <c r="BI242" s="79"/>
      <c r="BJ242" s="212" t="str">
        <f>IF(BH242&gt;0,(BH242+SUM(BI$11:BI242))/BG$6-1,"N/A")</f>
        <v>N/A</v>
      </c>
      <c r="BK242" s="344">
        <f>IF(VLOOKUP(BK$4,Transactions!$C$5:$M$23,7,FALSE)&gt;BF242,0,IF(IFERROR(VLOOKUP(BK$4,Transactions!$C$39:$N$42,8,FALSE),0)&gt;BF242,VLOOKUP(BK$4,Transactions!$C$5:$M$23,5,FALSE),VLOOKUP(BK$4,Transactions!$C$5:$M$23,5,FALSE)-IFERROR(VLOOKUP(BK$4,Transactions!$C$39:$N$42,5,FALSE),0)))</f>
        <v>0</v>
      </c>
      <c r="BM242" s="315">
        <f t="shared" si="297"/>
        <v>0</v>
      </c>
      <c r="BN242" s="88">
        <f>VLOOKUP(BM242,'Price Data'!$B$4:$AD$1048576,MATCH(BR$4,'Price Data'!$B$2:$AE$2,0),FALSE)</f>
        <v>0</v>
      </c>
      <c r="BO242" s="5">
        <f t="shared" si="326"/>
        <v>0</v>
      </c>
      <c r="BP242" s="79"/>
      <c r="BQ242" s="212" t="str">
        <f>IF(BO242&gt;0,(BO242+SUM(BP$11:BP242))/BN$6-1,"N/A")</f>
        <v>N/A</v>
      </c>
      <c r="BR242" s="344">
        <f>IF(VLOOKUP(BR$4,Transactions!$C$5:$M$23,7,FALSE)&gt;BM242,0,IF(IFERROR(VLOOKUP(BR$4,Transactions!$C$39:$N$42,8,FALSE),0)&gt;BM242,VLOOKUP(BR$4,Transactions!$C$5:$M$23,5,FALSE),VLOOKUP(BR$4,Transactions!$C$5:$M$23,5,FALSE)-IFERROR(VLOOKUP(BR$4,Transactions!$C$39:$N$42,5,FALSE),0)))</f>
        <v>0</v>
      </c>
      <c r="BT242" s="315">
        <f t="shared" si="298"/>
        <v>0</v>
      </c>
      <c r="BU242" s="88">
        <f>VLOOKUP(BT242,'Price Data'!$B$4:$AD$1048576,MATCH(BY$4,'Price Data'!$B$2:$AE$2,0),FALSE)</f>
        <v>0</v>
      </c>
      <c r="BV242" s="5">
        <f t="shared" si="327"/>
        <v>0</v>
      </c>
      <c r="BW242" s="79"/>
      <c r="BX242" s="212" t="str">
        <f>IF(BV242&gt;0,(BV242+SUM(BW$11:BW242))/BU$6-1,"N/A")</f>
        <v>N/A</v>
      </c>
      <c r="BY242" s="344">
        <f>IF(VLOOKUP(BY$4,Transactions!$C$5:$M$23,7,FALSE)&gt;BT242,0,IF(IFERROR(VLOOKUP(BY$4,Transactions!$C$39:$N$42,8,FALSE),0)&gt;BT242,VLOOKUP(BY$4,Transactions!$C$5:$M$23,5,FALSE),VLOOKUP(BY$4,Transactions!$C$5:$M$23,5,FALSE)-IFERROR(VLOOKUP(BY$4,Transactions!$C$39:$N$42,5,FALSE),0)))</f>
        <v>0</v>
      </c>
      <c r="CA242" s="315">
        <f t="shared" si="299"/>
        <v>0</v>
      </c>
      <c r="CB242" s="88">
        <f>VLOOKUP(CA242,'Price Data'!$B$4:$AD$1048576,MATCH(CF$4,'Price Data'!$B$2:$AE$2,0),FALSE)</f>
        <v>0</v>
      </c>
      <c r="CC242" s="5">
        <f t="shared" si="328"/>
        <v>0</v>
      </c>
      <c r="CD242" s="79"/>
      <c r="CE242" s="212" t="str">
        <f>IF(CC242&gt;0,(CC242+SUM(CD$11:CD242))/CB$6-1,"N/A")</f>
        <v>N/A</v>
      </c>
      <c r="CF242" s="344">
        <f>IF(VLOOKUP(CF$4,Transactions!$C$5:$M$23,7,FALSE)&gt;CA242,0,IF(IFERROR(VLOOKUP(CF$4,Transactions!$C$39:$N$42,8,FALSE),0)&gt;CA242,VLOOKUP(CF$4,Transactions!$C$5:$M$23,5,FALSE),VLOOKUP(CF$4,Transactions!$C$5:$M$23,5,FALSE)-IFERROR(VLOOKUP(CF$4,Transactions!$C$39:$N$42,5,FALSE),0)))</f>
        <v>0</v>
      </c>
      <c r="CH242" s="315">
        <f t="shared" si="300"/>
        <v>0</v>
      </c>
      <c r="CI242" s="88">
        <f>VLOOKUP(CH242,'Price Data'!$B$4:$AD$1048576,MATCH(CM$4,'Price Data'!$B$2:$AE$2,0),FALSE)</f>
        <v>0</v>
      </c>
      <c r="CJ242" s="5">
        <f t="shared" si="329"/>
        <v>0</v>
      </c>
      <c r="CK242" s="79"/>
      <c r="CL242" s="212" t="str">
        <f>IF(CJ242&gt;0,(CJ242+SUM(CK$11:CK242))/CI$6-1,"N/A")</f>
        <v>N/A</v>
      </c>
      <c r="CM242" s="344">
        <f>IF(VLOOKUP(CM$4,Transactions!$C$5:$M$23,7,FALSE)&gt;CH242,0,IF(IFERROR(VLOOKUP(CM$4,Transactions!$C$39:$N$42,8,FALSE),0)&gt;CH242,VLOOKUP(CM$4,Transactions!$C$5:$M$23,5,FALSE),VLOOKUP(CM$4,Transactions!$C$5:$M$23,5,FALSE)-IFERROR(VLOOKUP(CM$4,Transactions!$C$39:$N$42,5,FALSE),0)))</f>
        <v>0</v>
      </c>
      <c r="CO242" s="315">
        <f t="shared" si="301"/>
        <v>0</v>
      </c>
      <c r="CP242" s="88">
        <f>VLOOKUP(CO242,'Price Data'!$B$4:$AD$1048576,MATCH(CT$4,'Price Data'!$B$2:$AE$2,0),FALSE)</f>
        <v>0</v>
      </c>
      <c r="CQ242" s="5">
        <f t="shared" si="330"/>
        <v>0</v>
      </c>
      <c r="CR242" s="79"/>
      <c r="CS242" s="212" t="str">
        <f>IF(CQ242&gt;0,(CQ242+SUM(CR$11:CR242))/CP$6-1,"N/A")</f>
        <v>N/A</v>
      </c>
      <c r="CT242" s="344">
        <f>IF(VLOOKUP(CT$4,Transactions!$C$5:$M$23,7,FALSE)&gt;CO242,0,IF(IFERROR(VLOOKUP(CT$4,Transactions!$C$39:$N$42,8,FALSE),0)&gt;CO242,VLOOKUP(CT$4,Transactions!$C$5:$M$23,5,FALSE),VLOOKUP(CT$4,Transactions!$C$5:$M$23,5,FALSE)-IFERROR(VLOOKUP(CT$4,Transactions!$C$39:$N$42,5,FALSE),0)))</f>
        <v>0</v>
      </c>
      <c r="CV242" s="315">
        <f t="shared" si="302"/>
        <v>0</v>
      </c>
      <c r="CW242" s="88">
        <f>VLOOKUP(CV242,'Price Data'!$B$4:$AD$1048576,MATCH(DA$4,'Price Data'!$B$2:$AE$2,0),FALSE)</f>
        <v>0</v>
      </c>
      <c r="CX242" s="5">
        <f t="shared" si="331"/>
        <v>0</v>
      </c>
      <c r="CY242" s="79"/>
      <c r="CZ242" s="212" t="str">
        <f>IF(CX242&gt;0,(CX242+SUM(CY$11:CY242))/CW$6-1,"N/A")</f>
        <v>N/A</v>
      </c>
      <c r="DA242" s="344">
        <f>IF(VLOOKUP(DA$4,Transactions!$C$5:$M$23,7,FALSE)&gt;CV242,0,IF(IFERROR(VLOOKUP(DA$4,Transactions!$C$39:$N$42,8,FALSE),0)&gt;CV242,VLOOKUP(DA$4,Transactions!$C$5:$M$23,5,FALSE),VLOOKUP(DA$4,Transactions!$C$5:$M$23,5,FALSE)-IFERROR(VLOOKUP(DA$4,Transactions!$C$39:$N$42,5,FALSE),0)))</f>
        <v>0</v>
      </c>
      <c r="DC242" s="315">
        <f t="shared" si="303"/>
        <v>0</v>
      </c>
      <c r="DD242" s="88">
        <f>VLOOKUP(DC242,'Price Data'!$B$4:$AD$1048576,MATCH(DH$4,'Price Data'!$B$2:$AE$2,0),FALSE)</f>
        <v>0</v>
      </c>
      <c r="DE242" s="5">
        <f t="shared" si="332"/>
        <v>0</v>
      </c>
      <c r="DF242" s="79"/>
      <c r="DG242" s="212" t="str">
        <f>IF(DE242&gt;0,(DE242+SUM(DF$11:DF242))/DD$6-1,"N/A")</f>
        <v>N/A</v>
      </c>
      <c r="DH242" s="344">
        <f>IF(VLOOKUP(DH$4,Transactions!$C$5:$M$23,7,FALSE)&gt;DC242,0,IF(IFERROR(VLOOKUP(DH$4,Transactions!$C$39:$N$42,8,FALSE),0)&gt;DC242,VLOOKUP(DH$4,Transactions!$C$5:$M$23,5,FALSE),VLOOKUP(DH$4,Transactions!$C$5:$M$23,5,FALSE)-IFERROR(VLOOKUP(DH$4,Transactions!$C$39:$N$42,5,FALSE),0)))</f>
        <v>0</v>
      </c>
      <c r="DJ242" s="315">
        <f t="shared" si="304"/>
        <v>0</v>
      </c>
      <c r="DK242" s="88">
        <f>VLOOKUP(DJ242,'Price Data'!$B$4:$AD$1048576,MATCH(DO$4,'Price Data'!$B$2:$AE$2,0),FALSE)</f>
        <v>0</v>
      </c>
      <c r="DL242" s="5">
        <f t="shared" si="333"/>
        <v>0</v>
      </c>
      <c r="DN242" s="212" t="str">
        <f>IF(DL242&gt;0,(DL242+SUM(DM$11:DM242))/DK$6-1,"N/A")</f>
        <v>N/A</v>
      </c>
      <c r="DO242" s="344">
        <f>IF(VLOOKUP(DO$4,Transactions!$C$5:$M$23,7,FALSE)&gt;DJ242,0,IF(IFERROR(VLOOKUP(DO$4,Transactions!$C$39:$N$42,8,FALSE),0)&gt;DJ242,VLOOKUP(DO$4,Transactions!$C$5:$M$23,5,FALSE),VLOOKUP(DO$4,Transactions!$C$5:$M$23,5,FALSE)-IFERROR(VLOOKUP(DO$4,Transactions!$C$39:$N$42,5,FALSE),0)))</f>
        <v>0</v>
      </c>
      <c r="DQ242" s="315">
        <f t="shared" si="305"/>
        <v>0</v>
      </c>
      <c r="DR242" s="88">
        <f>VLOOKUP(DQ242,'Price Data'!$B$4:$AD$1048576,MATCH(DV$4,'Price Data'!$B$2:$AE$2,0),FALSE)</f>
        <v>0</v>
      </c>
      <c r="DS242" s="5">
        <f t="shared" si="334"/>
        <v>0</v>
      </c>
      <c r="DT242" s="79"/>
      <c r="DU242" s="212" t="str">
        <f>IF(DS242&gt;0,(DS242+SUM(DT$11:DT242))/DR$6-1,"N/A")</f>
        <v>N/A</v>
      </c>
      <c r="DV242" s="344">
        <f>IF(VLOOKUP(DV$4,Transactions!$C$5:$M$23,7,FALSE)&gt;DQ242,0,IF(IFERROR(VLOOKUP(DV$4,Transactions!$C$39:$N$42,8,FALSE),0)&gt;DQ242,VLOOKUP(DV$4,Transactions!$C$5:$M$23,5,FALSE),VLOOKUP(DV$4,Transactions!$C$5:$M$23,5,FALSE)-IFERROR(VLOOKUP(DV$4,Transactions!$C$39:$N$42,5,FALSE),0)))</f>
        <v>0</v>
      </c>
      <c r="DX242" s="315">
        <f t="shared" si="306"/>
        <v>0</v>
      </c>
      <c r="DY242" s="88">
        <f>VLOOKUP(DX242,'Price Data'!$B$4:$AD$1048576,MATCH(EC$4,'Price Data'!$B$2:$AE$2,0),FALSE)</f>
        <v>0</v>
      </c>
      <c r="DZ242" s="5">
        <f t="shared" si="335"/>
        <v>0</v>
      </c>
      <c r="EA242" s="79"/>
      <c r="EB242" s="212" t="str">
        <f>IF(DZ242&gt;0,(DZ242+SUM(EA$11:EA242))/DY$6-1,"N/A")</f>
        <v>N/A</v>
      </c>
      <c r="EC242" s="344">
        <f>IF(VLOOKUP(EC$4,Transactions!$C$5:$M$23,7,FALSE)&gt;DX242,0,IF(IFERROR(VLOOKUP(EC$4,Transactions!$C$39:$N$42,8,FALSE),0)&gt;DX242,VLOOKUP(EC$4,Transactions!$C$5:$M$23,5,FALSE),VLOOKUP(EC$4,Transactions!$C$5:$M$23,5,FALSE)-IFERROR(VLOOKUP(EC$4,Transactions!$C$39:$N$42,5,FALSE),0)))</f>
        <v>0</v>
      </c>
      <c r="EF242" s="315">
        <f t="shared" si="307"/>
        <v>0</v>
      </c>
      <c r="EG242" s="88">
        <f>VLOOKUP(EF242,'Price Data'!$B$4:$AD$1048576,MATCH(EK$4,'Price Data'!$B$2:$AE$2,0),FALSE)</f>
        <v>0</v>
      </c>
      <c r="EH242" s="5">
        <f t="shared" si="336"/>
        <v>0</v>
      </c>
      <c r="EI242" s="79"/>
      <c r="EJ242" s="212" t="str">
        <f>IF(EH242&gt;0,(EH242+SUM(EI$11:EI242))/EG$6-1,"N/A")</f>
        <v>N/A</v>
      </c>
      <c r="EK242" s="344">
        <f>IF(VLOOKUP(EK$4,Transactions!$C$26:$M$34,7,FALSE)&gt;EF242,0,IF(IFERROR(VLOOKUP(EK$4,Transactions!$C$45:$N279,8,FALSE),0)&gt;EF242,VLOOKUP(EK$4,Transactions!$C$26:$M$34,5,FALSE),VLOOKUP(EK$4,Transactions!$C$26:$M$34,5,FALSE)-IFERROR(VLOOKUP(EK$4,Transactions!$C$45:$N$47,5,FALSE),0)))</f>
        <v>0</v>
      </c>
      <c r="EM242" s="315">
        <f t="shared" si="308"/>
        <v>0</v>
      </c>
      <c r="EN242" s="88">
        <f>VLOOKUP(EM242,'Price Data'!$B$4:$AD$1048576,MATCH(ER$4,'Price Data'!$B$2:$AE$2,0),FALSE)</f>
        <v>0</v>
      </c>
      <c r="EO242" s="5">
        <f t="shared" si="337"/>
        <v>0</v>
      </c>
      <c r="EP242" s="79"/>
      <c r="EQ242" s="212" t="str">
        <f>IF(EO242&gt;0,(EO242+SUM(EP$11:EP242))/EN$6-1,"N/A")</f>
        <v>N/A</v>
      </c>
      <c r="ER242" s="344">
        <f>IF(VLOOKUP(ER$4,Transactions!$C$26:$M$34,7,FALSE)&gt;EM242,0,IF(IFERROR(VLOOKUP(ER$4,Transactions!$C$45:$N279,8,FALSE),0)&gt;EM242,VLOOKUP(ER$4,Transactions!$C$26:$M$34,5,FALSE),VLOOKUP(ER$4,Transactions!$C$26:$M$34,5,FALSE)-IFERROR(VLOOKUP(ER$4,Transactions!$C$45:$N$47,5,FALSE),0)))</f>
        <v>0</v>
      </c>
      <c r="ET242" s="315">
        <f t="shared" si="309"/>
        <v>0</v>
      </c>
      <c r="EU242" s="88">
        <f>VLOOKUP(ET242,'Price Data'!$B$4:$AD$1048576,MATCH(EY$4,'Price Data'!$B$2:$AE$2,0),FALSE)</f>
        <v>0</v>
      </c>
      <c r="EV242" s="5">
        <f t="shared" si="338"/>
        <v>0</v>
      </c>
      <c r="EW242" s="79"/>
      <c r="EX242" s="212" t="str">
        <f>IF(EV242&gt;0,(EV242+SUM(EW$11:EW242))/EU$6-1,"N/A")</f>
        <v>N/A</v>
      </c>
      <c r="EY242" s="344">
        <f>IF(VLOOKUP(EY$4,Transactions!$C$26:$M$34,7,FALSE)&gt;ET242,0,IF(IFERROR(VLOOKUP(EY$4,Transactions!$C$45:$N279,8,FALSE),0)&gt;ET242,VLOOKUP(EY$4,Transactions!$C$26:$M$34,5,FALSE),VLOOKUP(EY$4,Transactions!$C$26:$M$34,5,FALSE)-IFERROR(VLOOKUP(EY$4,Transactions!$C$45:$N$47,5,FALSE),0)))</f>
        <v>0</v>
      </c>
      <c r="FA242" s="315">
        <f t="shared" si="310"/>
        <v>0</v>
      </c>
      <c r="FB242" s="88">
        <f>VLOOKUP(FA242,'Price Data'!$B$4:$AD$1048576,MATCH(FF$4,'Price Data'!$B$2:$AE$2,0),FALSE)</f>
        <v>0</v>
      </c>
      <c r="FC242" s="5">
        <f t="shared" si="339"/>
        <v>0</v>
      </c>
      <c r="FD242" s="79"/>
      <c r="FE242" s="212" t="str">
        <f>IF(FC242&gt;0,(FC242+SUM(FD$11:FD242))/FB$6-1,"N/A")</f>
        <v>N/A</v>
      </c>
      <c r="FF242" s="344">
        <f>IF(VLOOKUP(FF$4,Transactions!$C$26:$M$34,7,FALSE)&gt;FA242,0,IF(IFERROR(VLOOKUP(FF$4,Transactions!$C$45:$N279,8,FALSE),0)&gt;FA242,VLOOKUP(FF$4,Transactions!$C$26:$M$34,5,FALSE),VLOOKUP(FF$4,Transactions!$C$26:$M$34,5,FALSE)-IFERROR(VLOOKUP(FF$4,Transactions!$C$45:$N$47,5,FALSE),0)))</f>
        <v>0</v>
      </c>
      <c r="FH242" s="315">
        <f t="shared" si="311"/>
        <v>0</v>
      </c>
      <c r="FI242" s="88">
        <f>VLOOKUP(FH242,'Price Data'!$B$4:$AD$1048576,MATCH(FM$4,'Price Data'!$B$2:$AE$2,0),FALSE)</f>
        <v>0</v>
      </c>
      <c r="FJ242" s="5">
        <f t="shared" si="340"/>
        <v>0</v>
      </c>
      <c r="FK242" s="79"/>
      <c r="FL242" s="212" t="str">
        <f>IF(FJ242&gt;0,(FJ242+SUM(FK$11:FK242))/FI$6-1,"N/A")</f>
        <v>N/A</v>
      </c>
      <c r="FM242" s="344">
        <f>IF(VLOOKUP(FM$4,Transactions!$C$26:$M$34,7,FALSE)&gt;FH242,0,IF(IFERROR(VLOOKUP(FM$4,Transactions!$C$45:$N279,8,FALSE),0)&gt;FH242,VLOOKUP(FM$4,Transactions!$C$26:$M$34,5,FALSE),VLOOKUP(FM$4,Transactions!$C$26:$M$34,5,FALSE)-IFERROR(VLOOKUP(FM$4,Transactions!$C$45:$N$47,5,FALSE),0)))</f>
        <v>0</v>
      </c>
      <c r="FO242" s="315">
        <f t="shared" si="312"/>
        <v>0</v>
      </c>
      <c r="FP242" s="88">
        <f>VLOOKUP(FO242,'Price Data'!$B$4:$AD$1048576,MATCH(FT$4,'Price Data'!$B$2:$AE$2,0),FALSE)</f>
        <v>0</v>
      </c>
      <c r="FQ242" s="5">
        <f t="shared" si="341"/>
        <v>0</v>
      </c>
      <c r="FR242" s="79"/>
      <c r="FS242" s="212" t="str">
        <f>IF(FQ242&gt;0,(FQ242+SUM(FR$11:FR242))/FP$6-1,"N/A")</f>
        <v>N/A</v>
      </c>
      <c r="FT242" s="344">
        <f>IF(VLOOKUP(FT$4,Transactions!$C$26:$M$34,7,FALSE)&gt;FO242,0,IF(IFERROR(VLOOKUP(FT$4,Transactions!$C$45:$N279,8,FALSE),0)&gt;FO242,VLOOKUP(FT$4,Transactions!$C$26:$M$34,5,FALSE),VLOOKUP(FT$4,Transactions!$C$26:$M$34,5,FALSE)-IFERROR(VLOOKUP(FT$4,Transactions!$C$45:$N$47,5,FALSE),0)))</f>
        <v>0</v>
      </c>
      <c r="FV242" s="315">
        <f t="shared" si="313"/>
        <v>0</v>
      </c>
      <c r="FW242" s="88">
        <f>VLOOKUP(FV242,'Price Data'!$B$4:$AD$1048576,MATCH(GA$4,'Price Data'!$B$2:$AE$2,0),FALSE)</f>
        <v>0</v>
      </c>
      <c r="FX242" s="5">
        <f t="shared" si="342"/>
        <v>0</v>
      </c>
      <c r="FY242" s="79"/>
      <c r="FZ242" s="212" t="str">
        <f>IF(FX242&gt;0,(FX242+SUM(FY$11:FY242))/FW$6-1,"N/A")</f>
        <v>N/A</v>
      </c>
      <c r="GA242" s="344">
        <f>IF(VLOOKUP(GA$4,Transactions!$C$26:$M$34,7,FALSE)&gt;FV242,0,IF(IFERROR(VLOOKUP(GA$4,Transactions!$C$45:$N279,8,FALSE),0)&gt;FV242,VLOOKUP(GA$4,Transactions!$C$26:$M$34,5,FALSE),VLOOKUP(GA$4,Transactions!$C$26:$M$34,5,FALSE)-IFERROR(VLOOKUP(GA$4,Transactions!$C$45:$N$47,5,FALSE),0)))</f>
        <v>0</v>
      </c>
      <c r="GD242" s="315">
        <f t="shared" si="314"/>
        <v>0</v>
      </c>
      <c r="GE242" s="88">
        <f>VLOOKUP(GD242,'Price Data'!$B$4:$AD$1048576,MATCH(GI$4,'Price Data'!$B$2:$AE$2,0),FALSE)</f>
        <v>0</v>
      </c>
      <c r="GF242" s="5">
        <f t="shared" si="343"/>
        <v>0</v>
      </c>
      <c r="GH242" s="212" t="str">
        <f>IF(GF242&gt;0,(GF242+SUM(GG$11:GG242))/GE$6-1,"N/A")</f>
        <v>N/A</v>
      </c>
      <c r="GI242" s="374">
        <v>0.5</v>
      </c>
      <c r="GK242" s="315">
        <f t="shared" si="315"/>
        <v>0</v>
      </c>
      <c r="GL242" s="88">
        <f>VLOOKUP(GK242,'Price Data'!$B$4:$AD$1048576,MATCH(GP$4,'Price Data'!$B$2:$AE$2,0),FALSE)</f>
        <v>0</v>
      </c>
      <c r="GM242" s="5">
        <f t="shared" si="286"/>
        <v>0</v>
      </c>
      <c r="GN242" s="79"/>
      <c r="GO242" s="212" t="str">
        <f>IF(GM242&gt;0,(GM242+SUM(GN$11:GN242))/GL$6-1,"N/A")</f>
        <v>N/A</v>
      </c>
      <c r="GP242" s="374">
        <v>0.2</v>
      </c>
      <c r="GR242" s="315">
        <f t="shared" si="316"/>
        <v>0</v>
      </c>
      <c r="GS242" s="88">
        <f>VLOOKUP(GR242,'Price Data'!$B$4:$AD$1048576,MATCH(GW$4,'Price Data'!$B$2:$AE$2,0),FALSE)</f>
        <v>0</v>
      </c>
      <c r="GT242" s="5">
        <f t="shared" si="344"/>
        <v>0</v>
      </c>
      <c r="GV242" s="212" t="str">
        <f>IF(GT242&gt;0,(GT242+SUM(GU$11:GU242))/GS$6-1,"N/A")</f>
        <v>N/A</v>
      </c>
      <c r="GW242" s="374">
        <v>0.3</v>
      </c>
    </row>
    <row r="243" spans="1:205" x14ac:dyDescent="0.25">
      <c r="A243">
        <v>233</v>
      </c>
      <c r="B243" s="315">
        <f>'Price Data'!B237</f>
        <v>0</v>
      </c>
      <c r="C243" s="200">
        <f t="shared" si="317"/>
        <v>0</v>
      </c>
      <c r="D243" s="200">
        <f t="shared" si="287"/>
        <v>0</v>
      </c>
      <c r="E243" s="200">
        <f t="shared" si="318"/>
        <v>0</v>
      </c>
      <c r="F243" s="200">
        <f t="shared" si="288"/>
        <v>0</v>
      </c>
      <c r="I243" s="315">
        <f t="shared" si="289"/>
        <v>0</v>
      </c>
      <c r="J243" s="88">
        <f>VLOOKUP(I243,'Price Data'!$B$4:$AD$1048576,MATCH(N$4,'Price Data'!$B$2:$AE$2,0),FALSE)</f>
        <v>0</v>
      </c>
      <c r="K243" s="5">
        <f t="shared" si="285"/>
        <v>0</v>
      </c>
      <c r="M243" s="212" t="str">
        <f>IF(K243&gt;0,(K243+SUM(L$11:L243))/J$6-1,"N/A")</f>
        <v>N/A</v>
      </c>
      <c r="N243" s="344">
        <f>IF(VLOOKUP(N$4,Transactions!$C$5:$M$23,7,FALSE)&gt;I243,0,IF(IFERROR(VLOOKUP(N$4,Transactions!$C$39:$N$42,8,FALSE),0)&gt;I243,VLOOKUP(N$4,Transactions!$C$5:$M$23,5,FALSE),VLOOKUP(N$4,Transactions!$C$5:$M$23,5,FALSE)-IFERROR(VLOOKUP(N$4,Transactions!$C$39:$N$42,5,FALSE),0)))</f>
        <v>0</v>
      </c>
      <c r="P243" s="315">
        <f t="shared" si="290"/>
        <v>0</v>
      </c>
      <c r="Q243" s="88">
        <f>VLOOKUP(P243,'Price Data'!$B$4:$AD$1048576,MATCH(U$4,'Price Data'!$B$2:$AE$2,0),FALSE)</f>
        <v>0</v>
      </c>
      <c r="R243" s="5">
        <f t="shared" si="319"/>
        <v>0</v>
      </c>
      <c r="T243" s="212" t="str">
        <f>IF(R243&gt;0,(R243+SUM(S$11:S243))/Q$6-1,"N/A")</f>
        <v>N/A</v>
      </c>
      <c r="U243" s="344">
        <f>IF(VLOOKUP(U$4,Transactions!$C$5:$M$23,7,FALSE)&gt;P243,0,IF(IFERROR(VLOOKUP(U$4,Transactions!$C$39:$N$42,8,FALSE),0)&gt;P243,VLOOKUP(U$4,Transactions!$C$5:$M$23,5,FALSE),VLOOKUP(U$4,Transactions!$C$5:$M$23,5,FALSE)-IFERROR(VLOOKUP(U$4,Transactions!$C$39:$N$42,5,FALSE),0)))</f>
        <v>0</v>
      </c>
      <c r="W243" s="315">
        <f t="shared" si="291"/>
        <v>0</v>
      </c>
      <c r="X243" s="88">
        <f>VLOOKUP(W243,'Price Data'!$B$4:$AD$1048576,MATCH(AB$4,'Price Data'!$B$2:$AE$2,0),FALSE)</f>
        <v>0</v>
      </c>
      <c r="Y243" s="5">
        <f t="shared" si="320"/>
        <v>0</v>
      </c>
      <c r="Z243" s="79"/>
      <c r="AA243" s="212" t="str">
        <f>IF(Y243&gt;0,(Y243+SUM(Z$11:Z243))/X$6-1,"N/A")</f>
        <v>N/A</v>
      </c>
      <c r="AB243" s="344">
        <f>IF(VLOOKUP(AB$4,Transactions!$C$5:$M$23,7,FALSE)&gt;W243,0,IF(IFERROR(VLOOKUP(AB$4,Transactions!$C$39:$N$42,8,FALSE),0)&gt;W243,VLOOKUP(AB$4,Transactions!$C$5:$M$23,5,FALSE),VLOOKUP(AB$4,Transactions!$C$5:$M$23,5,FALSE)-IFERROR(VLOOKUP(AB$4,Transactions!$C$39:$N$42,5,FALSE),0)))</f>
        <v>0</v>
      </c>
      <c r="AD243" s="315">
        <f t="shared" si="292"/>
        <v>0</v>
      </c>
      <c r="AE243" s="88">
        <f>VLOOKUP(AD243,'Price Data'!$B$4:$AD$1048576,MATCH(AI$4,'Price Data'!$B$2:$AE$2,0),FALSE)</f>
        <v>0</v>
      </c>
      <c r="AF243" s="5">
        <f t="shared" si="321"/>
        <v>0</v>
      </c>
      <c r="AG243" s="79"/>
      <c r="AH243" s="212" t="str">
        <f>IF(AF243&gt;0,(AF243+SUM(AG$11:AG243))/AE$6-1,"N/A")</f>
        <v>N/A</v>
      </c>
      <c r="AI243" s="344">
        <f>IF(VLOOKUP(AI$4,Transactions!$C$5:$M$23,7,FALSE)&gt;AD243,0,IF(IFERROR(VLOOKUP(AI$4,Transactions!$C$39:$N$42,8,FALSE),0)&gt;AD243,VLOOKUP(AI$4,Transactions!$C$5:$M$23,5,FALSE),VLOOKUP(AI$4,Transactions!$C$5:$M$23,5,FALSE)-IFERROR(VLOOKUP(AI$4,Transactions!$C$39:$N$42,5,FALSE),0)))</f>
        <v>0</v>
      </c>
      <c r="AK243" s="315">
        <f t="shared" si="293"/>
        <v>0</v>
      </c>
      <c r="AL243" s="88">
        <f>VLOOKUP(AK243,'Price Data'!$B$4:$AD$1048576,MATCH(AP$4,'Price Data'!$B$2:$AE$2,0),FALSE)</f>
        <v>0</v>
      </c>
      <c r="AM243" s="5">
        <f t="shared" si="322"/>
        <v>0</v>
      </c>
      <c r="AN243" s="79"/>
      <c r="AO243" s="212" t="str">
        <f>IF(AM243&gt;0,(AM243+SUM(AN$11:AN243))/AL$6-1,"N/A")</f>
        <v>N/A</v>
      </c>
      <c r="AP243" s="344">
        <f>IF(VLOOKUP(AP$4,Transactions!$C$5:$M$23,7,FALSE)&gt;AK243,0,IF(IFERROR(VLOOKUP(AP$4,Transactions!$C$39:$N$42,8,FALSE),0)&gt;AK243,VLOOKUP(AP$4,Transactions!$C$5:$M$23,5,FALSE),VLOOKUP(AP$4,Transactions!$C$5:$M$23,5,FALSE)-IFERROR(VLOOKUP(AP$4,Transactions!$C$39:$N$42,5,FALSE),0)))</f>
        <v>0</v>
      </c>
      <c r="AR243" s="315">
        <f t="shared" si="294"/>
        <v>0</v>
      </c>
      <c r="AS243" s="88">
        <f>VLOOKUP(AR243,'Price Data'!$B$4:$AD$1048576,MATCH(AW$4,'Price Data'!$B$2:$AE$2,0),FALSE)</f>
        <v>0</v>
      </c>
      <c r="AT243" s="5">
        <f t="shared" si="323"/>
        <v>0</v>
      </c>
      <c r="AU243" s="79"/>
      <c r="AV243" s="212" t="str">
        <f>IF(AT243&gt;0,(AT243+SUM(AU$11:AU243))/AS$6-1,"N/A")</f>
        <v>N/A</v>
      </c>
      <c r="AW243" s="344">
        <f>IF(VLOOKUP(AW$4,Transactions!$C$5:$M$23,7,FALSE)&gt;AR243,0,IF(IFERROR(VLOOKUP(AW$4,Transactions!$C$39:$N$42,8,FALSE),0)&gt;AR243,VLOOKUP(AW$4,Transactions!$C$5:$M$23,5,FALSE),VLOOKUP(AW$4,Transactions!$C$5:$M$23,5,FALSE)-IFERROR(VLOOKUP(AW$4,Transactions!$C$39:$N$42,5,FALSE),0)))</f>
        <v>0</v>
      </c>
      <c r="AY243" s="315">
        <f t="shared" si="295"/>
        <v>0</v>
      </c>
      <c r="AZ243" s="88">
        <f>VLOOKUP(AY243,'Price Data'!$B$4:$AD$1048576,MATCH(BD$4,'Price Data'!$B$2:$AE$2,0),FALSE)</f>
        <v>0</v>
      </c>
      <c r="BA243" s="5">
        <f t="shared" si="324"/>
        <v>0</v>
      </c>
      <c r="BB243" s="79"/>
      <c r="BC243" s="212" t="str">
        <f>IF(BA243&gt;0,(BA243+SUM(BB$11:BB243))/AZ$6-1,"N/A")</f>
        <v>N/A</v>
      </c>
      <c r="BD243" s="344">
        <f>IF(VLOOKUP(BD$4,Transactions!$C$5:$M$23,7,FALSE)&gt;AY243,0,IF(IFERROR(VLOOKUP(BD$4,Transactions!$C$39:$N$42,8,FALSE),0)&gt;AY243,VLOOKUP(BD$4,Transactions!$C$5:$M$23,5,FALSE),VLOOKUP(BD$4,Transactions!$C$5:$M$23,5,FALSE)-IFERROR(VLOOKUP(BD$4,Transactions!$C$39:$N$42,5,FALSE),0)))</f>
        <v>0</v>
      </c>
      <c r="BF243" s="315">
        <f t="shared" si="296"/>
        <v>0</v>
      </c>
      <c r="BG243" s="88">
        <f>VLOOKUP(BF243,'Price Data'!$B$4:$AD$1048576,MATCH(BK$4,'Price Data'!$B$2:$AE$2,0),FALSE)</f>
        <v>0</v>
      </c>
      <c r="BH243" s="5">
        <f t="shared" si="325"/>
        <v>0</v>
      </c>
      <c r="BI243" s="79"/>
      <c r="BJ243" s="212" t="str">
        <f>IF(BH243&gt;0,(BH243+SUM(BI$11:BI243))/BG$6-1,"N/A")</f>
        <v>N/A</v>
      </c>
      <c r="BK243" s="344">
        <f>IF(VLOOKUP(BK$4,Transactions!$C$5:$M$23,7,FALSE)&gt;BF243,0,IF(IFERROR(VLOOKUP(BK$4,Transactions!$C$39:$N$42,8,FALSE),0)&gt;BF243,VLOOKUP(BK$4,Transactions!$C$5:$M$23,5,FALSE),VLOOKUP(BK$4,Transactions!$C$5:$M$23,5,FALSE)-IFERROR(VLOOKUP(BK$4,Transactions!$C$39:$N$42,5,FALSE),0)))</f>
        <v>0</v>
      </c>
      <c r="BM243" s="315">
        <f t="shared" si="297"/>
        <v>0</v>
      </c>
      <c r="BN243" s="88">
        <f>VLOOKUP(BM243,'Price Data'!$B$4:$AD$1048576,MATCH(BR$4,'Price Data'!$B$2:$AE$2,0),FALSE)</f>
        <v>0</v>
      </c>
      <c r="BO243" s="5">
        <f t="shared" si="326"/>
        <v>0</v>
      </c>
      <c r="BP243" s="79"/>
      <c r="BQ243" s="212" t="str">
        <f>IF(BO243&gt;0,(BO243+SUM(BP$11:BP243))/BN$6-1,"N/A")</f>
        <v>N/A</v>
      </c>
      <c r="BR243" s="344">
        <f>IF(VLOOKUP(BR$4,Transactions!$C$5:$M$23,7,FALSE)&gt;BM243,0,IF(IFERROR(VLOOKUP(BR$4,Transactions!$C$39:$N$42,8,FALSE),0)&gt;BM243,VLOOKUP(BR$4,Transactions!$C$5:$M$23,5,FALSE),VLOOKUP(BR$4,Transactions!$C$5:$M$23,5,FALSE)-IFERROR(VLOOKUP(BR$4,Transactions!$C$39:$N$42,5,FALSE),0)))</f>
        <v>0</v>
      </c>
      <c r="BT243" s="315">
        <f t="shared" si="298"/>
        <v>0</v>
      </c>
      <c r="BU243" s="88">
        <f>VLOOKUP(BT243,'Price Data'!$B$4:$AD$1048576,MATCH(BY$4,'Price Data'!$B$2:$AE$2,0),FALSE)</f>
        <v>0</v>
      </c>
      <c r="BV243" s="5">
        <f t="shared" si="327"/>
        <v>0</v>
      </c>
      <c r="BW243" s="79"/>
      <c r="BX243" s="212" t="str">
        <f>IF(BV243&gt;0,(BV243+SUM(BW$11:BW243))/BU$6-1,"N/A")</f>
        <v>N/A</v>
      </c>
      <c r="BY243" s="344">
        <f>IF(VLOOKUP(BY$4,Transactions!$C$5:$M$23,7,FALSE)&gt;BT243,0,IF(IFERROR(VLOOKUP(BY$4,Transactions!$C$39:$N$42,8,FALSE),0)&gt;BT243,VLOOKUP(BY$4,Transactions!$C$5:$M$23,5,FALSE),VLOOKUP(BY$4,Transactions!$C$5:$M$23,5,FALSE)-IFERROR(VLOOKUP(BY$4,Transactions!$C$39:$N$42,5,FALSE),0)))</f>
        <v>0</v>
      </c>
      <c r="CA243" s="315">
        <f t="shared" si="299"/>
        <v>0</v>
      </c>
      <c r="CB243" s="88">
        <f>VLOOKUP(CA243,'Price Data'!$B$4:$AD$1048576,MATCH(CF$4,'Price Data'!$B$2:$AE$2,0),FALSE)</f>
        <v>0</v>
      </c>
      <c r="CC243" s="5">
        <f t="shared" si="328"/>
        <v>0</v>
      </c>
      <c r="CD243" s="79"/>
      <c r="CE243" s="212" t="str">
        <f>IF(CC243&gt;0,(CC243+SUM(CD$11:CD243))/CB$6-1,"N/A")</f>
        <v>N/A</v>
      </c>
      <c r="CF243" s="344">
        <f>IF(VLOOKUP(CF$4,Transactions!$C$5:$M$23,7,FALSE)&gt;CA243,0,IF(IFERROR(VLOOKUP(CF$4,Transactions!$C$39:$N$42,8,FALSE),0)&gt;CA243,VLOOKUP(CF$4,Transactions!$C$5:$M$23,5,FALSE),VLOOKUP(CF$4,Transactions!$C$5:$M$23,5,FALSE)-IFERROR(VLOOKUP(CF$4,Transactions!$C$39:$N$42,5,FALSE),0)))</f>
        <v>0</v>
      </c>
      <c r="CH243" s="315">
        <f t="shared" si="300"/>
        <v>0</v>
      </c>
      <c r="CI243" s="88">
        <f>VLOOKUP(CH243,'Price Data'!$B$4:$AD$1048576,MATCH(CM$4,'Price Data'!$B$2:$AE$2,0),FALSE)</f>
        <v>0</v>
      </c>
      <c r="CJ243" s="5">
        <f t="shared" si="329"/>
        <v>0</v>
      </c>
      <c r="CK243" s="79"/>
      <c r="CL243" s="212" t="str">
        <f>IF(CJ243&gt;0,(CJ243+SUM(CK$11:CK243))/CI$6-1,"N/A")</f>
        <v>N/A</v>
      </c>
      <c r="CM243" s="344">
        <f>IF(VLOOKUP(CM$4,Transactions!$C$5:$M$23,7,FALSE)&gt;CH243,0,IF(IFERROR(VLOOKUP(CM$4,Transactions!$C$39:$N$42,8,FALSE),0)&gt;CH243,VLOOKUP(CM$4,Transactions!$C$5:$M$23,5,FALSE),VLOOKUP(CM$4,Transactions!$C$5:$M$23,5,FALSE)-IFERROR(VLOOKUP(CM$4,Transactions!$C$39:$N$42,5,FALSE),0)))</f>
        <v>0</v>
      </c>
      <c r="CO243" s="315">
        <f t="shared" si="301"/>
        <v>0</v>
      </c>
      <c r="CP243" s="88">
        <f>VLOOKUP(CO243,'Price Data'!$B$4:$AD$1048576,MATCH(CT$4,'Price Data'!$B$2:$AE$2,0),FALSE)</f>
        <v>0</v>
      </c>
      <c r="CQ243" s="5">
        <f t="shared" si="330"/>
        <v>0</v>
      </c>
      <c r="CR243" s="79"/>
      <c r="CS243" s="212" t="str">
        <f>IF(CQ243&gt;0,(CQ243+SUM(CR$11:CR243))/CP$6-1,"N/A")</f>
        <v>N/A</v>
      </c>
      <c r="CT243" s="344">
        <f>IF(VLOOKUP(CT$4,Transactions!$C$5:$M$23,7,FALSE)&gt;CO243,0,IF(IFERROR(VLOOKUP(CT$4,Transactions!$C$39:$N$42,8,FALSE),0)&gt;CO243,VLOOKUP(CT$4,Transactions!$C$5:$M$23,5,FALSE),VLOOKUP(CT$4,Transactions!$C$5:$M$23,5,FALSE)-IFERROR(VLOOKUP(CT$4,Transactions!$C$39:$N$42,5,FALSE),0)))</f>
        <v>0</v>
      </c>
      <c r="CV243" s="315">
        <f t="shared" si="302"/>
        <v>0</v>
      </c>
      <c r="CW243" s="88">
        <f>VLOOKUP(CV243,'Price Data'!$B$4:$AD$1048576,MATCH(DA$4,'Price Data'!$B$2:$AE$2,0),FALSE)</f>
        <v>0</v>
      </c>
      <c r="CX243" s="5">
        <f t="shared" si="331"/>
        <v>0</v>
      </c>
      <c r="CY243" s="79"/>
      <c r="CZ243" s="212" t="str">
        <f>IF(CX243&gt;0,(CX243+SUM(CY$11:CY243))/CW$6-1,"N/A")</f>
        <v>N/A</v>
      </c>
      <c r="DA243" s="344">
        <f>IF(VLOOKUP(DA$4,Transactions!$C$5:$M$23,7,FALSE)&gt;CV243,0,IF(IFERROR(VLOOKUP(DA$4,Transactions!$C$39:$N$42,8,FALSE),0)&gt;CV243,VLOOKUP(DA$4,Transactions!$C$5:$M$23,5,FALSE),VLOOKUP(DA$4,Transactions!$C$5:$M$23,5,FALSE)-IFERROR(VLOOKUP(DA$4,Transactions!$C$39:$N$42,5,FALSE),0)))</f>
        <v>0</v>
      </c>
      <c r="DC243" s="315">
        <f t="shared" si="303"/>
        <v>0</v>
      </c>
      <c r="DD243" s="88">
        <f>VLOOKUP(DC243,'Price Data'!$B$4:$AD$1048576,MATCH(DH$4,'Price Data'!$B$2:$AE$2,0),FALSE)</f>
        <v>0</v>
      </c>
      <c r="DE243" s="5">
        <f t="shared" si="332"/>
        <v>0</v>
      </c>
      <c r="DF243" s="79"/>
      <c r="DG243" s="212" t="str">
        <f>IF(DE243&gt;0,(DE243+SUM(DF$11:DF243))/DD$6-1,"N/A")</f>
        <v>N/A</v>
      </c>
      <c r="DH243" s="344">
        <f>IF(VLOOKUP(DH$4,Transactions!$C$5:$M$23,7,FALSE)&gt;DC243,0,IF(IFERROR(VLOOKUP(DH$4,Transactions!$C$39:$N$42,8,FALSE),0)&gt;DC243,VLOOKUP(DH$4,Transactions!$C$5:$M$23,5,FALSE),VLOOKUP(DH$4,Transactions!$C$5:$M$23,5,FALSE)-IFERROR(VLOOKUP(DH$4,Transactions!$C$39:$N$42,5,FALSE),0)))</f>
        <v>0</v>
      </c>
      <c r="DJ243" s="315">
        <f t="shared" si="304"/>
        <v>0</v>
      </c>
      <c r="DK243" s="88">
        <f>VLOOKUP(DJ243,'Price Data'!$B$4:$AD$1048576,MATCH(DO$4,'Price Data'!$B$2:$AE$2,0),FALSE)</f>
        <v>0</v>
      </c>
      <c r="DL243" s="5">
        <f t="shared" si="333"/>
        <v>0</v>
      </c>
      <c r="DN243" s="212" t="str">
        <f>IF(DL243&gt;0,(DL243+SUM(DM$11:DM243))/DK$6-1,"N/A")</f>
        <v>N/A</v>
      </c>
      <c r="DO243" s="344">
        <f>IF(VLOOKUP(DO$4,Transactions!$C$5:$M$23,7,FALSE)&gt;DJ243,0,IF(IFERROR(VLOOKUP(DO$4,Transactions!$C$39:$N$42,8,FALSE),0)&gt;DJ243,VLOOKUP(DO$4,Transactions!$C$5:$M$23,5,FALSE),VLOOKUP(DO$4,Transactions!$C$5:$M$23,5,FALSE)-IFERROR(VLOOKUP(DO$4,Transactions!$C$39:$N$42,5,FALSE),0)))</f>
        <v>0</v>
      </c>
      <c r="DQ243" s="315">
        <f t="shared" si="305"/>
        <v>0</v>
      </c>
      <c r="DR243" s="88">
        <f>VLOOKUP(DQ243,'Price Data'!$B$4:$AD$1048576,MATCH(DV$4,'Price Data'!$B$2:$AE$2,0),FALSE)</f>
        <v>0</v>
      </c>
      <c r="DS243" s="5">
        <f t="shared" si="334"/>
        <v>0</v>
      </c>
      <c r="DT243" s="79"/>
      <c r="DU243" s="212" t="str">
        <f>IF(DS243&gt;0,(DS243+SUM(DT$11:DT243))/DR$6-1,"N/A")</f>
        <v>N/A</v>
      </c>
      <c r="DV243" s="344">
        <f>IF(VLOOKUP(DV$4,Transactions!$C$5:$M$23,7,FALSE)&gt;DQ243,0,IF(IFERROR(VLOOKUP(DV$4,Transactions!$C$39:$N$42,8,FALSE),0)&gt;DQ243,VLOOKUP(DV$4,Transactions!$C$5:$M$23,5,FALSE),VLOOKUP(DV$4,Transactions!$C$5:$M$23,5,FALSE)-IFERROR(VLOOKUP(DV$4,Transactions!$C$39:$N$42,5,FALSE),0)))</f>
        <v>0</v>
      </c>
      <c r="DX243" s="315">
        <f t="shared" si="306"/>
        <v>0</v>
      </c>
      <c r="DY243" s="88">
        <f>VLOOKUP(DX243,'Price Data'!$B$4:$AD$1048576,MATCH(EC$4,'Price Data'!$B$2:$AE$2,0),FALSE)</f>
        <v>0</v>
      </c>
      <c r="DZ243" s="5">
        <f t="shared" si="335"/>
        <v>0</v>
      </c>
      <c r="EA243" s="79"/>
      <c r="EB243" s="212" t="str">
        <f>IF(DZ243&gt;0,(DZ243+SUM(EA$11:EA243))/DY$6-1,"N/A")</f>
        <v>N/A</v>
      </c>
      <c r="EC243" s="344">
        <f>IF(VLOOKUP(EC$4,Transactions!$C$5:$M$23,7,FALSE)&gt;DX243,0,IF(IFERROR(VLOOKUP(EC$4,Transactions!$C$39:$N$42,8,FALSE),0)&gt;DX243,VLOOKUP(EC$4,Transactions!$C$5:$M$23,5,FALSE),VLOOKUP(EC$4,Transactions!$C$5:$M$23,5,FALSE)-IFERROR(VLOOKUP(EC$4,Transactions!$C$39:$N$42,5,FALSE),0)))</f>
        <v>0</v>
      </c>
      <c r="EF243" s="315">
        <f t="shared" si="307"/>
        <v>0</v>
      </c>
      <c r="EG243" s="88">
        <f>VLOOKUP(EF243,'Price Data'!$B$4:$AD$1048576,MATCH(EK$4,'Price Data'!$B$2:$AE$2,0),FALSE)</f>
        <v>0</v>
      </c>
      <c r="EH243" s="5">
        <f t="shared" si="336"/>
        <v>0</v>
      </c>
      <c r="EI243" s="79"/>
      <c r="EJ243" s="212" t="str">
        <f>IF(EH243&gt;0,(EH243+SUM(EI$11:EI243))/EG$6-1,"N/A")</f>
        <v>N/A</v>
      </c>
      <c r="EK243" s="344">
        <f>IF(VLOOKUP(EK$4,Transactions!$C$26:$M$34,7,FALSE)&gt;EF243,0,IF(IFERROR(VLOOKUP(EK$4,Transactions!$C$45:$N280,8,FALSE),0)&gt;EF243,VLOOKUP(EK$4,Transactions!$C$26:$M$34,5,FALSE),VLOOKUP(EK$4,Transactions!$C$26:$M$34,5,FALSE)-IFERROR(VLOOKUP(EK$4,Transactions!$C$45:$N$47,5,FALSE),0)))</f>
        <v>0</v>
      </c>
      <c r="EM243" s="315">
        <f t="shared" si="308"/>
        <v>0</v>
      </c>
      <c r="EN243" s="88">
        <f>VLOOKUP(EM243,'Price Data'!$B$4:$AD$1048576,MATCH(ER$4,'Price Data'!$B$2:$AE$2,0),FALSE)</f>
        <v>0</v>
      </c>
      <c r="EO243" s="5">
        <f t="shared" si="337"/>
        <v>0</v>
      </c>
      <c r="EP243" s="79"/>
      <c r="EQ243" s="212" t="str">
        <f>IF(EO243&gt;0,(EO243+SUM(EP$11:EP243))/EN$6-1,"N/A")</f>
        <v>N/A</v>
      </c>
      <c r="ER243" s="344">
        <f>IF(VLOOKUP(ER$4,Transactions!$C$26:$M$34,7,FALSE)&gt;EM243,0,IF(IFERROR(VLOOKUP(ER$4,Transactions!$C$45:$N280,8,FALSE),0)&gt;EM243,VLOOKUP(ER$4,Transactions!$C$26:$M$34,5,FALSE),VLOOKUP(ER$4,Transactions!$C$26:$M$34,5,FALSE)-IFERROR(VLOOKUP(ER$4,Transactions!$C$45:$N$47,5,FALSE),0)))</f>
        <v>0</v>
      </c>
      <c r="ET243" s="315">
        <f t="shared" si="309"/>
        <v>0</v>
      </c>
      <c r="EU243" s="88">
        <f>VLOOKUP(ET243,'Price Data'!$B$4:$AD$1048576,MATCH(EY$4,'Price Data'!$B$2:$AE$2,0),FALSE)</f>
        <v>0</v>
      </c>
      <c r="EV243" s="5">
        <f t="shared" si="338"/>
        <v>0</v>
      </c>
      <c r="EW243" s="79"/>
      <c r="EX243" s="212" t="str">
        <f>IF(EV243&gt;0,(EV243+SUM(EW$11:EW243))/EU$6-1,"N/A")</f>
        <v>N/A</v>
      </c>
      <c r="EY243" s="344">
        <f>IF(VLOOKUP(EY$4,Transactions!$C$26:$M$34,7,FALSE)&gt;ET243,0,IF(IFERROR(VLOOKUP(EY$4,Transactions!$C$45:$N280,8,FALSE),0)&gt;ET243,VLOOKUP(EY$4,Transactions!$C$26:$M$34,5,FALSE),VLOOKUP(EY$4,Transactions!$C$26:$M$34,5,FALSE)-IFERROR(VLOOKUP(EY$4,Transactions!$C$45:$N$47,5,FALSE),0)))</f>
        <v>0</v>
      </c>
      <c r="FA243" s="315">
        <f t="shared" si="310"/>
        <v>0</v>
      </c>
      <c r="FB243" s="88">
        <f>VLOOKUP(FA243,'Price Data'!$B$4:$AD$1048576,MATCH(FF$4,'Price Data'!$B$2:$AE$2,0),FALSE)</f>
        <v>0</v>
      </c>
      <c r="FC243" s="5">
        <f t="shared" si="339"/>
        <v>0</v>
      </c>
      <c r="FD243" s="79"/>
      <c r="FE243" s="212" t="str">
        <f>IF(FC243&gt;0,(FC243+SUM(FD$11:FD243))/FB$6-1,"N/A")</f>
        <v>N/A</v>
      </c>
      <c r="FF243" s="344">
        <f>IF(VLOOKUP(FF$4,Transactions!$C$26:$M$34,7,FALSE)&gt;FA243,0,IF(IFERROR(VLOOKUP(FF$4,Transactions!$C$45:$N280,8,FALSE),0)&gt;FA243,VLOOKUP(FF$4,Transactions!$C$26:$M$34,5,FALSE),VLOOKUP(FF$4,Transactions!$C$26:$M$34,5,FALSE)-IFERROR(VLOOKUP(FF$4,Transactions!$C$45:$N$47,5,FALSE),0)))</f>
        <v>0</v>
      </c>
      <c r="FH243" s="315">
        <f t="shared" si="311"/>
        <v>0</v>
      </c>
      <c r="FI243" s="88">
        <f>VLOOKUP(FH243,'Price Data'!$B$4:$AD$1048576,MATCH(FM$4,'Price Data'!$B$2:$AE$2,0),FALSE)</f>
        <v>0</v>
      </c>
      <c r="FJ243" s="5">
        <f t="shared" si="340"/>
        <v>0</v>
      </c>
      <c r="FK243" s="79"/>
      <c r="FL243" s="212" t="str">
        <f>IF(FJ243&gt;0,(FJ243+SUM(FK$11:FK243))/FI$6-1,"N/A")</f>
        <v>N/A</v>
      </c>
      <c r="FM243" s="344">
        <f>IF(VLOOKUP(FM$4,Transactions!$C$26:$M$34,7,FALSE)&gt;FH243,0,IF(IFERROR(VLOOKUP(FM$4,Transactions!$C$45:$N280,8,FALSE),0)&gt;FH243,VLOOKUP(FM$4,Transactions!$C$26:$M$34,5,FALSE),VLOOKUP(FM$4,Transactions!$C$26:$M$34,5,FALSE)-IFERROR(VLOOKUP(FM$4,Transactions!$C$45:$N$47,5,FALSE),0)))</f>
        <v>0</v>
      </c>
      <c r="FO243" s="315">
        <f t="shared" si="312"/>
        <v>0</v>
      </c>
      <c r="FP243" s="88">
        <f>VLOOKUP(FO243,'Price Data'!$B$4:$AD$1048576,MATCH(FT$4,'Price Data'!$B$2:$AE$2,0),FALSE)</f>
        <v>0</v>
      </c>
      <c r="FQ243" s="5">
        <f t="shared" si="341"/>
        <v>0</v>
      </c>
      <c r="FR243" s="79"/>
      <c r="FS243" s="212" t="str">
        <f>IF(FQ243&gt;0,(FQ243+SUM(FR$11:FR243))/FP$6-1,"N/A")</f>
        <v>N/A</v>
      </c>
      <c r="FT243" s="344">
        <f>IF(VLOOKUP(FT$4,Transactions!$C$26:$M$34,7,FALSE)&gt;FO243,0,IF(IFERROR(VLOOKUP(FT$4,Transactions!$C$45:$N280,8,FALSE),0)&gt;FO243,VLOOKUP(FT$4,Transactions!$C$26:$M$34,5,FALSE),VLOOKUP(FT$4,Transactions!$C$26:$M$34,5,FALSE)-IFERROR(VLOOKUP(FT$4,Transactions!$C$45:$N$47,5,FALSE),0)))</f>
        <v>0</v>
      </c>
      <c r="FV243" s="315">
        <f t="shared" si="313"/>
        <v>0</v>
      </c>
      <c r="FW243" s="88">
        <f>VLOOKUP(FV243,'Price Data'!$B$4:$AD$1048576,MATCH(GA$4,'Price Data'!$B$2:$AE$2,0),FALSE)</f>
        <v>0</v>
      </c>
      <c r="FX243" s="5">
        <f t="shared" si="342"/>
        <v>0</v>
      </c>
      <c r="FY243" s="79"/>
      <c r="FZ243" s="212" t="str">
        <f>IF(FX243&gt;0,(FX243+SUM(FY$11:FY243))/FW$6-1,"N/A")</f>
        <v>N/A</v>
      </c>
      <c r="GA243" s="344">
        <f>IF(VLOOKUP(GA$4,Transactions!$C$26:$M$34,7,FALSE)&gt;FV243,0,IF(IFERROR(VLOOKUP(GA$4,Transactions!$C$45:$N280,8,FALSE),0)&gt;FV243,VLOOKUP(GA$4,Transactions!$C$26:$M$34,5,FALSE),VLOOKUP(GA$4,Transactions!$C$26:$M$34,5,FALSE)-IFERROR(VLOOKUP(GA$4,Transactions!$C$45:$N$47,5,FALSE),0)))</f>
        <v>0</v>
      </c>
      <c r="GD243" s="315">
        <f t="shared" si="314"/>
        <v>0</v>
      </c>
      <c r="GE243" s="88">
        <f>VLOOKUP(GD243,'Price Data'!$B$4:$AD$1048576,MATCH(GI$4,'Price Data'!$B$2:$AE$2,0),FALSE)</f>
        <v>0</v>
      </c>
      <c r="GF243" s="5">
        <f t="shared" si="343"/>
        <v>0</v>
      </c>
      <c r="GH243" s="212" t="str">
        <f>IF(GF243&gt;0,(GF243+SUM(GG$11:GG243))/GE$6-1,"N/A")</f>
        <v>N/A</v>
      </c>
      <c r="GI243" s="374">
        <v>0.5</v>
      </c>
      <c r="GK243" s="315">
        <f t="shared" si="315"/>
        <v>0</v>
      </c>
      <c r="GL243" s="88">
        <f>VLOOKUP(GK243,'Price Data'!$B$4:$AD$1048576,MATCH(GP$4,'Price Data'!$B$2:$AE$2,0),FALSE)</f>
        <v>0</v>
      </c>
      <c r="GM243" s="5">
        <f t="shared" si="286"/>
        <v>0</v>
      </c>
      <c r="GN243" s="79"/>
      <c r="GO243" s="212" t="str">
        <f>IF(GM243&gt;0,(GM243+SUM(GN$11:GN243))/GL$6-1,"N/A")</f>
        <v>N/A</v>
      </c>
      <c r="GP243" s="374">
        <v>0.2</v>
      </c>
      <c r="GR243" s="315">
        <f t="shared" si="316"/>
        <v>0</v>
      </c>
      <c r="GS243" s="88">
        <f>VLOOKUP(GR243,'Price Data'!$B$4:$AD$1048576,MATCH(GW$4,'Price Data'!$B$2:$AE$2,0),FALSE)</f>
        <v>0</v>
      </c>
      <c r="GT243" s="5">
        <f t="shared" si="344"/>
        <v>0</v>
      </c>
      <c r="GV243" s="212" t="str">
        <f>IF(GT243&gt;0,(GT243+SUM(GU$11:GU243))/GS$6-1,"N/A")</f>
        <v>N/A</v>
      </c>
      <c r="GW243" s="374">
        <v>0.3</v>
      </c>
    </row>
    <row r="244" spans="1:205" x14ac:dyDescent="0.25">
      <c r="A244">
        <v>234</v>
      </c>
      <c r="B244" s="315">
        <f>'Price Data'!B238</f>
        <v>0</v>
      </c>
      <c r="C244" s="200">
        <f t="shared" si="317"/>
        <v>0</v>
      </c>
      <c r="D244" s="200">
        <f t="shared" si="287"/>
        <v>0</v>
      </c>
      <c r="E244" s="200">
        <f t="shared" si="318"/>
        <v>0</v>
      </c>
      <c r="F244" s="200">
        <f t="shared" si="288"/>
        <v>0</v>
      </c>
      <c r="I244" s="315">
        <f t="shared" si="289"/>
        <v>0</v>
      </c>
      <c r="J244" s="88">
        <f>VLOOKUP(I244,'Price Data'!$B$4:$AD$1048576,MATCH(N$4,'Price Data'!$B$2:$AE$2,0),FALSE)</f>
        <v>0</v>
      </c>
      <c r="K244" s="5">
        <f t="shared" si="285"/>
        <v>0</v>
      </c>
      <c r="M244" s="212" t="str">
        <f>IF(K244&gt;0,(K244+SUM(L$11:L244))/J$6-1,"N/A")</f>
        <v>N/A</v>
      </c>
      <c r="N244" s="344">
        <f>IF(VLOOKUP(N$4,Transactions!$C$5:$M$23,7,FALSE)&gt;I244,0,IF(IFERROR(VLOOKUP(N$4,Transactions!$C$39:$N$42,8,FALSE),0)&gt;I244,VLOOKUP(N$4,Transactions!$C$5:$M$23,5,FALSE),VLOOKUP(N$4,Transactions!$C$5:$M$23,5,FALSE)-IFERROR(VLOOKUP(N$4,Transactions!$C$39:$N$42,5,FALSE),0)))</f>
        <v>0</v>
      </c>
      <c r="P244" s="315">
        <f t="shared" si="290"/>
        <v>0</v>
      </c>
      <c r="Q244" s="88">
        <f>VLOOKUP(P244,'Price Data'!$B$4:$AD$1048576,MATCH(U$4,'Price Data'!$B$2:$AE$2,0),FALSE)</f>
        <v>0</v>
      </c>
      <c r="R244" s="5">
        <f t="shared" si="319"/>
        <v>0</v>
      </c>
      <c r="T244" s="212" t="str">
        <f>IF(R244&gt;0,(R244+SUM(S$11:S244))/Q$6-1,"N/A")</f>
        <v>N/A</v>
      </c>
      <c r="U244" s="344">
        <f>IF(VLOOKUP(U$4,Transactions!$C$5:$M$23,7,FALSE)&gt;P244,0,IF(IFERROR(VLOOKUP(U$4,Transactions!$C$39:$N$42,8,FALSE),0)&gt;P244,VLOOKUP(U$4,Transactions!$C$5:$M$23,5,FALSE),VLOOKUP(U$4,Transactions!$C$5:$M$23,5,FALSE)-IFERROR(VLOOKUP(U$4,Transactions!$C$39:$N$42,5,FALSE),0)))</f>
        <v>0</v>
      </c>
      <c r="W244" s="315">
        <f t="shared" si="291"/>
        <v>0</v>
      </c>
      <c r="X244" s="88">
        <f>VLOOKUP(W244,'Price Data'!$B$4:$AD$1048576,MATCH(AB$4,'Price Data'!$B$2:$AE$2,0),FALSE)</f>
        <v>0</v>
      </c>
      <c r="Y244" s="5">
        <f t="shared" si="320"/>
        <v>0</v>
      </c>
      <c r="Z244" s="79"/>
      <c r="AA244" s="212" t="str">
        <f>IF(Y244&gt;0,(Y244+SUM(Z$11:Z244))/X$6-1,"N/A")</f>
        <v>N/A</v>
      </c>
      <c r="AB244" s="344">
        <f>IF(VLOOKUP(AB$4,Transactions!$C$5:$M$23,7,FALSE)&gt;W244,0,IF(IFERROR(VLOOKUP(AB$4,Transactions!$C$39:$N$42,8,FALSE),0)&gt;W244,VLOOKUP(AB$4,Transactions!$C$5:$M$23,5,FALSE),VLOOKUP(AB$4,Transactions!$C$5:$M$23,5,FALSE)-IFERROR(VLOOKUP(AB$4,Transactions!$C$39:$N$42,5,FALSE),0)))</f>
        <v>0</v>
      </c>
      <c r="AD244" s="315">
        <f t="shared" si="292"/>
        <v>0</v>
      </c>
      <c r="AE244" s="88">
        <f>VLOOKUP(AD244,'Price Data'!$B$4:$AD$1048576,MATCH(AI$4,'Price Data'!$B$2:$AE$2,0),FALSE)</f>
        <v>0</v>
      </c>
      <c r="AF244" s="5">
        <f t="shared" si="321"/>
        <v>0</v>
      </c>
      <c r="AG244" s="79"/>
      <c r="AH244" s="212" t="str">
        <f>IF(AF244&gt;0,(AF244+SUM(AG$11:AG244))/AE$6-1,"N/A")</f>
        <v>N/A</v>
      </c>
      <c r="AI244" s="344">
        <f>IF(VLOOKUP(AI$4,Transactions!$C$5:$M$23,7,FALSE)&gt;AD244,0,IF(IFERROR(VLOOKUP(AI$4,Transactions!$C$39:$N$42,8,FALSE),0)&gt;AD244,VLOOKUP(AI$4,Transactions!$C$5:$M$23,5,FALSE),VLOOKUP(AI$4,Transactions!$C$5:$M$23,5,FALSE)-IFERROR(VLOOKUP(AI$4,Transactions!$C$39:$N$42,5,FALSE),0)))</f>
        <v>0</v>
      </c>
      <c r="AK244" s="315">
        <f t="shared" si="293"/>
        <v>0</v>
      </c>
      <c r="AL244" s="88">
        <f>VLOOKUP(AK244,'Price Data'!$B$4:$AD$1048576,MATCH(AP$4,'Price Data'!$B$2:$AE$2,0),FALSE)</f>
        <v>0</v>
      </c>
      <c r="AM244" s="5">
        <f t="shared" si="322"/>
        <v>0</v>
      </c>
      <c r="AN244" s="79"/>
      <c r="AO244" s="212" t="str">
        <f>IF(AM244&gt;0,(AM244+SUM(AN$11:AN244))/AL$6-1,"N/A")</f>
        <v>N/A</v>
      </c>
      <c r="AP244" s="344">
        <f>IF(VLOOKUP(AP$4,Transactions!$C$5:$M$23,7,FALSE)&gt;AK244,0,IF(IFERROR(VLOOKUP(AP$4,Transactions!$C$39:$N$42,8,FALSE),0)&gt;AK244,VLOOKUP(AP$4,Transactions!$C$5:$M$23,5,FALSE),VLOOKUP(AP$4,Transactions!$C$5:$M$23,5,FALSE)-IFERROR(VLOOKUP(AP$4,Transactions!$C$39:$N$42,5,FALSE),0)))</f>
        <v>0</v>
      </c>
      <c r="AR244" s="315">
        <f t="shared" si="294"/>
        <v>0</v>
      </c>
      <c r="AS244" s="88">
        <f>VLOOKUP(AR244,'Price Data'!$B$4:$AD$1048576,MATCH(AW$4,'Price Data'!$B$2:$AE$2,0),FALSE)</f>
        <v>0</v>
      </c>
      <c r="AT244" s="5">
        <f t="shared" si="323"/>
        <v>0</v>
      </c>
      <c r="AU244" s="79"/>
      <c r="AV244" s="212" t="str">
        <f>IF(AT244&gt;0,(AT244+SUM(AU$11:AU244))/AS$6-1,"N/A")</f>
        <v>N/A</v>
      </c>
      <c r="AW244" s="344">
        <f>IF(VLOOKUP(AW$4,Transactions!$C$5:$M$23,7,FALSE)&gt;AR244,0,IF(IFERROR(VLOOKUP(AW$4,Transactions!$C$39:$N$42,8,FALSE),0)&gt;AR244,VLOOKUP(AW$4,Transactions!$C$5:$M$23,5,FALSE),VLOOKUP(AW$4,Transactions!$C$5:$M$23,5,FALSE)-IFERROR(VLOOKUP(AW$4,Transactions!$C$39:$N$42,5,FALSE),0)))</f>
        <v>0</v>
      </c>
      <c r="AY244" s="315">
        <f t="shared" si="295"/>
        <v>0</v>
      </c>
      <c r="AZ244" s="88">
        <f>VLOOKUP(AY244,'Price Data'!$B$4:$AD$1048576,MATCH(BD$4,'Price Data'!$B$2:$AE$2,0),FALSE)</f>
        <v>0</v>
      </c>
      <c r="BA244" s="5">
        <f t="shared" si="324"/>
        <v>0</v>
      </c>
      <c r="BB244" s="79"/>
      <c r="BC244" s="212" t="str">
        <f>IF(BA244&gt;0,(BA244+SUM(BB$11:BB244))/AZ$6-1,"N/A")</f>
        <v>N/A</v>
      </c>
      <c r="BD244" s="344">
        <f>IF(VLOOKUP(BD$4,Transactions!$C$5:$M$23,7,FALSE)&gt;AY244,0,IF(IFERROR(VLOOKUP(BD$4,Transactions!$C$39:$N$42,8,FALSE),0)&gt;AY244,VLOOKUP(BD$4,Transactions!$C$5:$M$23,5,FALSE),VLOOKUP(BD$4,Transactions!$C$5:$M$23,5,FALSE)-IFERROR(VLOOKUP(BD$4,Transactions!$C$39:$N$42,5,FALSE),0)))</f>
        <v>0</v>
      </c>
      <c r="BF244" s="315">
        <f t="shared" si="296"/>
        <v>0</v>
      </c>
      <c r="BG244" s="88">
        <f>VLOOKUP(BF244,'Price Data'!$B$4:$AD$1048576,MATCH(BK$4,'Price Data'!$B$2:$AE$2,0),FALSE)</f>
        <v>0</v>
      </c>
      <c r="BH244" s="5">
        <f t="shared" si="325"/>
        <v>0</v>
      </c>
      <c r="BI244" s="79"/>
      <c r="BJ244" s="212" t="str">
        <f>IF(BH244&gt;0,(BH244+SUM(BI$11:BI244))/BG$6-1,"N/A")</f>
        <v>N/A</v>
      </c>
      <c r="BK244" s="344">
        <f>IF(VLOOKUP(BK$4,Transactions!$C$5:$M$23,7,FALSE)&gt;BF244,0,IF(IFERROR(VLOOKUP(BK$4,Transactions!$C$39:$N$42,8,FALSE),0)&gt;BF244,VLOOKUP(BK$4,Transactions!$C$5:$M$23,5,FALSE),VLOOKUP(BK$4,Transactions!$C$5:$M$23,5,FALSE)-IFERROR(VLOOKUP(BK$4,Transactions!$C$39:$N$42,5,FALSE),0)))</f>
        <v>0</v>
      </c>
      <c r="BM244" s="315">
        <f t="shared" si="297"/>
        <v>0</v>
      </c>
      <c r="BN244" s="88">
        <f>VLOOKUP(BM244,'Price Data'!$B$4:$AD$1048576,MATCH(BR$4,'Price Data'!$B$2:$AE$2,0),FALSE)</f>
        <v>0</v>
      </c>
      <c r="BO244" s="5">
        <f t="shared" si="326"/>
        <v>0</v>
      </c>
      <c r="BP244" s="79"/>
      <c r="BQ244" s="212" t="str">
        <f>IF(BO244&gt;0,(BO244+SUM(BP$11:BP244))/BN$6-1,"N/A")</f>
        <v>N/A</v>
      </c>
      <c r="BR244" s="344">
        <f>IF(VLOOKUP(BR$4,Transactions!$C$5:$M$23,7,FALSE)&gt;BM244,0,IF(IFERROR(VLOOKUP(BR$4,Transactions!$C$39:$N$42,8,FALSE),0)&gt;BM244,VLOOKUP(BR$4,Transactions!$C$5:$M$23,5,FALSE),VLOOKUP(BR$4,Transactions!$C$5:$M$23,5,FALSE)-IFERROR(VLOOKUP(BR$4,Transactions!$C$39:$N$42,5,FALSE),0)))</f>
        <v>0</v>
      </c>
      <c r="BT244" s="315">
        <f t="shared" si="298"/>
        <v>0</v>
      </c>
      <c r="BU244" s="88">
        <f>VLOOKUP(BT244,'Price Data'!$B$4:$AD$1048576,MATCH(BY$4,'Price Data'!$B$2:$AE$2,0),FALSE)</f>
        <v>0</v>
      </c>
      <c r="BV244" s="5">
        <f t="shared" si="327"/>
        <v>0</v>
      </c>
      <c r="BW244" s="79"/>
      <c r="BX244" s="212" t="str">
        <f>IF(BV244&gt;0,(BV244+SUM(BW$11:BW244))/BU$6-1,"N/A")</f>
        <v>N/A</v>
      </c>
      <c r="BY244" s="344">
        <f>IF(VLOOKUP(BY$4,Transactions!$C$5:$M$23,7,FALSE)&gt;BT244,0,IF(IFERROR(VLOOKUP(BY$4,Transactions!$C$39:$N$42,8,FALSE),0)&gt;BT244,VLOOKUP(BY$4,Transactions!$C$5:$M$23,5,FALSE),VLOOKUP(BY$4,Transactions!$C$5:$M$23,5,FALSE)-IFERROR(VLOOKUP(BY$4,Transactions!$C$39:$N$42,5,FALSE),0)))</f>
        <v>0</v>
      </c>
      <c r="CA244" s="315">
        <f t="shared" si="299"/>
        <v>0</v>
      </c>
      <c r="CB244" s="88">
        <f>VLOOKUP(CA244,'Price Data'!$B$4:$AD$1048576,MATCH(CF$4,'Price Data'!$B$2:$AE$2,0),FALSE)</f>
        <v>0</v>
      </c>
      <c r="CC244" s="5">
        <f t="shared" si="328"/>
        <v>0</v>
      </c>
      <c r="CD244" s="79"/>
      <c r="CE244" s="212" t="str">
        <f>IF(CC244&gt;0,(CC244+SUM(CD$11:CD244))/CB$6-1,"N/A")</f>
        <v>N/A</v>
      </c>
      <c r="CF244" s="344">
        <f>IF(VLOOKUP(CF$4,Transactions!$C$5:$M$23,7,FALSE)&gt;CA244,0,IF(IFERROR(VLOOKUP(CF$4,Transactions!$C$39:$N$42,8,FALSE),0)&gt;CA244,VLOOKUP(CF$4,Transactions!$C$5:$M$23,5,FALSE),VLOOKUP(CF$4,Transactions!$C$5:$M$23,5,FALSE)-IFERROR(VLOOKUP(CF$4,Transactions!$C$39:$N$42,5,FALSE),0)))</f>
        <v>0</v>
      </c>
      <c r="CH244" s="315">
        <f t="shared" si="300"/>
        <v>0</v>
      </c>
      <c r="CI244" s="88">
        <f>VLOOKUP(CH244,'Price Data'!$B$4:$AD$1048576,MATCH(CM$4,'Price Data'!$B$2:$AE$2,0),FALSE)</f>
        <v>0</v>
      </c>
      <c r="CJ244" s="5">
        <f t="shared" si="329"/>
        <v>0</v>
      </c>
      <c r="CK244" s="79"/>
      <c r="CL244" s="212" t="str">
        <f>IF(CJ244&gt;0,(CJ244+SUM(CK$11:CK244))/CI$6-1,"N/A")</f>
        <v>N/A</v>
      </c>
      <c r="CM244" s="344">
        <f>IF(VLOOKUP(CM$4,Transactions!$C$5:$M$23,7,FALSE)&gt;CH244,0,IF(IFERROR(VLOOKUP(CM$4,Transactions!$C$39:$N$42,8,FALSE),0)&gt;CH244,VLOOKUP(CM$4,Transactions!$C$5:$M$23,5,FALSE),VLOOKUP(CM$4,Transactions!$C$5:$M$23,5,FALSE)-IFERROR(VLOOKUP(CM$4,Transactions!$C$39:$N$42,5,FALSE),0)))</f>
        <v>0</v>
      </c>
      <c r="CO244" s="315">
        <f t="shared" si="301"/>
        <v>0</v>
      </c>
      <c r="CP244" s="88">
        <f>VLOOKUP(CO244,'Price Data'!$B$4:$AD$1048576,MATCH(CT$4,'Price Data'!$B$2:$AE$2,0),FALSE)</f>
        <v>0</v>
      </c>
      <c r="CQ244" s="5">
        <f t="shared" si="330"/>
        <v>0</v>
      </c>
      <c r="CR244" s="79"/>
      <c r="CS244" s="212" t="str">
        <f>IF(CQ244&gt;0,(CQ244+SUM(CR$11:CR244))/CP$6-1,"N/A")</f>
        <v>N/A</v>
      </c>
      <c r="CT244" s="344">
        <f>IF(VLOOKUP(CT$4,Transactions!$C$5:$M$23,7,FALSE)&gt;CO244,0,IF(IFERROR(VLOOKUP(CT$4,Transactions!$C$39:$N$42,8,FALSE),0)&gt;CO244,VLOOKUP(CT$4,Transactions!$C$5:$M$23,5,FALSE),VLOOKUP(CT$4,Transactions!$C$5:$M$23,5,FALSE)-IFERROR(VLOOKUP(CT$4,Transactions!$C$39:$N$42,5,FALSE),0)))</f>
        <v>0</v>
      </c>
      <c r="CV244" s="315">
        <f t="shared" si="302"/>
        <v>0</v>
      </c>
      <c r="CW244" s="88">
        <f>VLOOKUP(CV244,'Price Data'!$B$4:$AD$1048576,MATCH(DA$4,'Price Data'!$B$2:$AE$2,0),FALSE)</f>
        <v>0</v>
      </c>
      <c r="CX244" s="5">
        <f t="shared" si="331"/>
        <v>0</v>
      </c>
      <c r="CY244" s="79"/>
      <c r="CZ244" s="212" t="str">
        <f>IF(CX244&gt;0,(CX244+SUM(CY$11:CY244))/CW$6-1,"N/A")</f>
        <v>N/A</v>
      </c>
      <c r="DA244" s="344">
        <f>IF(VLOOKUP(DA$4,Transactions!$C$5:$M$23,7,FALSE)&gt;CV244,0,IF(IFERROR(VLOOKUP(DA$4,Transactions!$C$39:$N$42,8,FALSE),0)&gt;CV244,VLOOKUP(DA$4,Transactions!$C$5:$M$23,5,FALSE),VLOOKUP(DA$4,Transactions!$C$5:$M$23,5,FALSE)-IFERROR(VLOOKUP(DA$4,Transactions!$C$39:$N$42,5,FALSE),0)))</f>
        <v>0</v>
      </c>
      <c r="DC244" s="315">
        <f t="shared" si="303"/>
        <v>0</v>
      </c>
      <c r="DD244" s="88">
        <f>VLOOKUP(DC244,'Price Data'!$B$4:$AD$1048576,MATCH(DH$4,'Price Data'!$B$2:$AE$2,0),FALSE)</f>
        <v>0</v>
      </c>
      <c r="DE244" s="5">
        <f t="shared" si="332"/>
        <v>0</v>
      </c>
      <c r="DF244" s="79"/>
      <c r="DG244" s="212" t="str">
        <f>IF(DE244&gt;0,(DE244+SUM(DF$11:DF244))/DD$6-1,"N/A")</f>
        <v>N/A</v>
      </c>
      <c r="DH244" s="344">
        <f>IF(VLOOKUP(DH$4,Transactions!$C$5:$M$23,7,FALSE)&gt;DC244,0,IF(IFERROR(VLOOKUP(DH$4,Transactions!$C$39:$N$42,8,FALSE),0)&gt;DC244,VLOOKUP(DH$4,Transactions!$C$5:$M$23,5,FALSE),VLOOKUP(DH$4,Transactions!$C$5:$M$23,5,FALSE)-IFERROR(VLOOKUP(DH$4,Transactions!$C$39:$N$42,5,FALSE),0)))</f>
        <v>0</v>
      </c>
      <c r="DJ244" s="315">
        <f t="shared" si="304"/>
        <v>0</v>
      </c>
      <c r="DK244" s="88">
        <f>VLOOKUP(DJ244,'Price Data'!$B$4:$AD$1048576,MATCH(DO$4,'Price Data'!$B$2:$AE$2,0),FALSE)</f>
        <v>0</v>
      </c>
      <c r="DL244" s="5">
        <f t="shared" si="333"/>
        <v>0</v>
      </c>
      <c r="DN244" s="212" t="str">
        <f>IF(DL244&gt;0,(DL244+SUM(DM$11:DM244))/DK$6-1,"N/A")</f>
        <v>N/A</v>
      </c>
      <c r="DO244" s="344">
        <f>IF(VLOOKUP(DO$4,Transactions!$C$5:$M$23,7,FALSE)&gt;DJ244,0,IF(IFERROR(VLOOKUP(DO$4,Transactions!$C$39:$N$42,8,FALSE),0)&gt;DJ244,VLOOKUP(DO$4,Transactions!$C$5:$M$23,5,FALSE),VLOOKUP(DO$4,Transactions!$C$5:$M$23,5,FALSE)-IFERROR(VLOOKUP(DO$4,Transactions!$C$39:$N$42,5,FALSE),0)))</f>
        <v>0</v>
      </c>
      <c r="DQ244" s="315">
        <f t="shared" si="305"/>
        <v>0</v>
      </c>
      <c r="DR244" s="88">
        <f>VLOOKUP(DQ244,'Price Data'!$B$4:$AD$1048576,MATCH(DV$4,'Price Data'!$B$2:$AE$2,0),FALSE)</f>
        <v>0</v>
      </c>
      <c r="DS244" s="5">
        <f t="shared" si="334"/>
        <v>0</v>
      </c>
      <c r="DT244" s="79"/>
      <c r="DU244" s="212" t="str">
        <f>IF(DS244&gt;0,(DS244+SUM(DT$11:DT244))/DR$6-1,"N/A")</f>
        <v>N/A</v>
      </c>
      <c r="DV244" s="344">
        <f>IF(VLOOKUP(DV$4,Transactions!$C$5:$M$23,7,FALSE)&gt;DQ244,0,IF(IFERROR(VLOOKUP(DV$4,Transactions!$C$39:$N$42,8,FALSE),0)&gt;DQ244,VLOOKUP(DV$4,Transactions!$C$5:$M$23,5,FALSE),VLOOKUP(DV$4,Transactions!$C$5:$M$23,5,FALSE)-IFERROR(VLOOKUP(DV$4,Transactions!$C$39:$N$42,5,FALSE),0)))</f>
        <v>0</v>
      </c>
      <c r="DX244" s="315">
        <f t="shared" si="306"/>
        <v>0</v>
      </c>
      <c r="DY244" s="88">
        <f>VLOOKUP(DX244,'Price Data'!$B$4:$AD$1048576,MATCH(EC$4,'Price Data'!$B$2:$AE$2,0),FALSE)</f>
        <v>0</v>
      </c>
      <c r="DZ244" s="5">
        <f t="shared" si="335"/>
        <v>0</v>
      </c>
      <c r="EA244" s="79"/>
      <c r="EB244" s="212" t="str">
        <f>IF(DZ244&gt;0,(DZ244+SUM(EA$11:EA244))/DY$6-1,"N/A")</f>
        <v>N/A</v>
      </c>
      <c r="EC244" s="344">
        <f>IF(VLOOKUP(EC$4,Transactions!$C$5:$M$23,7,FALSE)&gt;DX244,0,IF(IFERROR(VLOOKUP(EC$4,Transactions!$C$39:$N$42,8,FALSE),0)&gt;DX244,VLOOKUP(EC$4,Transactions!$C$5:$M$23,5,FALSE),VLOOKUP(EC$4,Transactions!$C$5:$M$23,5,FALSE)-IFERROR(VLOOKUP(EC$4,Transactions!$C$39:$N$42,5,FALSE),0)))</f>
        <v>0</v>
      </c>
      <c r="EF244" s="315">
        <f t="shared" si="307"/>
        <v>0</v>
      </c>
      <c r="EG244" s="88">
        <f>VLOOKUP(EF244,'Price Data'!$B$4:$AD$1048576,MATCH(EK$4,'Price Data'!$B$2:$AE$2,0),FALSE)</f>
        <v>0</v>
      </c>
      <c r="EH244" s="5">
        <f t="shared" si="336"/>
        <v>0</v>
      </c>
      <c r="EI244" s="79"/>
      <c r="EJ244" s="212" t="str">
        <f>IF(EH244&gt;0,(EH244+SUM(EI$11:EI244))/EG$6-1,"N/A")</f>
        <v>N/A</v>
      </c>
      <c r="EK244" s="344">
        <f>IF(VLOOKUP(EK$4,Transactions!$C$26:$M$34,7,FALSE)&gt;EF244,0,IF(IFERROR(VLOOKUP(EK$4,Transactions!$C$45:$N281,8,FALSE),0)&gt;EF244,VLOOKUP(EK$4,Transactions!$C$26:$M$34,5,FALSE),VLOOKUP(EK$4,Transactions!$C$26:$M$34,5,FALSE)-IFERROR(VLOOKUP(EK$4,Transactions!$C$45:$N$47,5,FALSE),0)))</f>
        <v>0</v>
      </c>
      <c r="EM244" s="315">
        <f t="shared" si="308"/>
        <v>0</v>
      </c>
      <c r="EN244" s="88">
        <f>VLOOKUP(EM244,'Price Data'!$B$4:$AD$1048576,MATCH(ER$4,'Price Data'!$B$2:$AE$2,0),FALSE)</f>
        <v>0</v>
      </c>
      <c r="EO244" s="5">
        <f t="shared" si="337"/>
        <v>0</v>
      </c>
      <c r="EP244" s="79"/>
      <c r="EQ244" s="212" t="str">
        <f>IF(EO244&gt;0,(EO244+SUM(EP$11:EP244))/EN$6-1,"N/A")</f>
        <v>N/A</v>
      </c>
      <c r="ER244" s="344">
        <f>IF(VLOOKUP(ER$4,Transactions!$C$26:$M$34,7,FALSE)&gt;EM244,0,IF(IFERROR(VLOOKUP(ER$4,Transactions!$C$45:$N281,8,FALSE),0)&gt;EM244,VLOOKUP(ER$4,Transactions!$C$26:$M$34,5,FALSE),VLOOKUP(ER$4,Transactions!$C$26:$M$34,5,FALSE)-IFERROR(VLOOKUP(ER$4,Transactions!$C$45:$N$47,5,FALSE),0)))</f>
        <v>0</v>
      </c>
      <c r="ET244" s="315">
        <f t="shared" si="309"/>
        <v>0</v>
      </c>
      <c r="EU244" s="88">
        <f>VLOOKUP(ET244,'Price Data'!$B$4:$AD$1048576,MATCH(EY$4,'Price Data'!$B$2:$AE$2,0),FALSE)</f>
        <v>0</v>
      </c>
      <c r="EV244" s="5">
        <f t="shared" si="338"/>
        <v>0</v>
      </c>
      <c r="EW244" s="79"/>
      <c r="EX244" s="212" t="str">
        <f>IF(EV244&gt;0,(EV244+SUM(EW$11:EW244))/EU$6-1,"N/A")</f>
        <v>N/A</v>
      </c>
      <c r="EY244" s="344">
        <f>IF(VLOOKUP(EY$4,Transactions!$C$26:$M$34,7,FALSE)&gt;ET244,0,IF(IFERROR(VLOOKUP(EY$4,Transactions!$C$45:$N281,8,FALSE),0)&gt;ET244,VLOOKUP(EY$4,Transactions!$C$26:$M$34,5,FALSE),VLOOKUP(EY$4,Transactions!$C$26:$M$34,5,FALSE)-IFERROR(VLOOKUP(EY$4,Transactions!$C$45:$N$47,5,FALSE),0)))</f>
        <v>0</v>
      </c>
      <c r="FA244" s="315">
        <f t="shared" si="310"/>
        <v>0</v>
      </c>
      <c r="FB244" s="88">
        <f>VLOOKUP(FA244,'Price Data'!$B$4:$AD$1048576,MATCH(FF$4,'Price Data'!$B$2:$AE$2,0),FALSE)</f>
        <v>0</v>
      </c>
      <c r="FC244" s="5">
        <f t="shared" si="339"/>
        <v>0</v>
      </c>
      <c r="FD244" s="79"/>
      <c r="FE244" s="212" t="str">
        <f>IF(FC244&gt;0,(FC244+SUM(FD$11:FD244))/FB$6-1,"N/A")</f>
        <v>N/A</v>
      </c>
      <c r="FF244" s="344">
        <f>IF(VLOOKUP(FF$4,Transactions!$C$26:$M$34,7,FALSE)&gt;FA244,0,IF(IFERROR(VLOOKUP(FF$4,Transactions!$C$45:$N281,8,FALSE),0)&gt;FA244,VLOOKUP(FF$4,Transactions!$C$26:$M$34,5,FALSE),VLOOKUP(FF$4,Transactions!$C$26:$M$34,5,FALSE)-IFERROR(VLOOKUP(FF$4,Transactions!$C$45:$N$47,5,FALSE),0)))</f>
        <v>0</v>
      </c>
      <c r="FH244" s="315">
        <f t="shared" si="311"/>
        <v>0</v>
      </c>
      <c r="FI244" s="88">
        <f>VLOOKUP(FH244,'Price Data'!$B$4:$AD$1048576,MATCH(FM$4,'Price Data'!$B$2:$AE$2,0),FALSE)</f>
        <v>0</v>
      </c>
      <c r="FJ244" s="5">
        <f t="shared" si="340"/>
        <v>0</v>
      </c>
      <c r="FK244" s="79"/>
      <c r="FL244" s="212" t="str">
        <f>IF(FJ244&gt;0,(FJ244+SUM(FK$11:FK244))/FI$6-1,"N/A")</f>
        <v>N/A</v>
      </c>
      <c r="FM244" s="344">
        <f>IF(VLOOKUP(FM$4,Transactions!$C$26:$M$34,7,FALSE)&gt;FH244,0,IF(IFERROR(VLOOKUP(FM$4,Transactions!$C$45:$N281,8,FALSE),0)&gt;FH244,VLOOKUP(FM$4,Transactions!$C$26:$M$34,5,FALSE),VLOOKUP(FM$4,Transactions!$C$26:$M$34,5,FALSE)-IFERROR(VLOOKUP(FM$4,Transactions!$C$45:$N$47,5,FALSE),0)))</f>
        <v>0</v>
      </c>
      <c r="FO244" s="315">
        <f t="shared" si="312"/>
        <v>0</v>
      </c>
      <c r="FP244" s="88">
        <f>VLOOKUP(FO244,'Price Data'!$B$4:$AD$1048576,MATCH(FT$4,'Price Data'!$B$2:$AE$2,0),FALSE)</f>
        <v>0</v>
      </c>
      <c r="FQ244" s="5">
        <f t="shared" si="341"/>
        <v>0</v>
      </c>
      <c r="FR244" s="79"/>
      <c r="FS244" s="212" t="str">
        <f>IF(FQ244&gt;0,(FQ244+SUM(FR$11:FR244))/FP$6-1,"N/A")</f>
        <v>N/A</v>
      </c>
      <c r="FT244" s="344">
        <f>IF(VLOOKUP(FT$4,Transactions!$C$26:$M$34,7,FALSE)&gt;FO244,0,IF(IFERROR(VLOOKUP(FT$4,Transactions!$C$45:$N281,8,FALSE),0)&gt;FO244,VLOOKUP(FT$4,Transactions!$C$26:$M$34,5,FALSE),VLOOKUP(FT$4,Transactions!$C$26:$M$34,5,FALSE)-IFERROR(VLOOKUP(FT$4,Transactions!$C$45:$N$47,5,FALSE),0)))</f>
        <v>0</v>
      </c>
      <c r="FV244" s="315">
        <f t="shared" si="313"/>
        <v>0</v>
      </c>
      <c r="FW244" s="88">
        <f>VLOOKUP(FV244,'Price Data'!$B$4:$AD$1048576,MATCH(GA$4,'Price Data'!$B$2:$AE$2,0),FALSE)</f>
        <v>0</v>
      </c>
      <c r="FX244" s="5">
        <f t="shared" si="342"/>
        <v>0</v>
      </c>
      <c r="FY244" s="79"/>
      <c r="FZ244" s="212" t="str">
        <f>IF(FX244&gt;0,(FX244+SUM(FY$11:FY244))/FW$6-1,"N/A")</f>
        <v>N/A</v>
      </c>
      <c r="GA244" s="344">
        <f>IF(VLOOKUP(GA$4,Transactions!$C$26:$M$34,7,FALSE)&gt;FV244,0,IF(IFERROR(VLOOKUP(GA$4,Transactions!$C$45:$N281,8,FALSE),0)&gt;FV244,VLOOKUP(GA$4,Transactions!$C$26:$M$34,5,FALSE),VLOOKUP(GA$4,Transactions!$C$26:$M$34,5,FALSE)-IFERROR(VLOOKUP(GA$4,Transactions!$C$45:$N$47,5,FALSE),0)))</f>
        <v>0</v>
      </c>
      <c r="GD244" s="315">
        <f t="shared" si="314"/>
        <v>0</v>
      </c>
      <c r="GE244" s="88">
        <f>VLOOKUP(GD244,'Price Data'!$B$4:$AD$1048576,MATCH(GI$4,'Price Data'!$B$2:$AE$2,0),FALSE)</f>
        <v>0</v>
      </c>
      <c r="GF244" s="5">
        <f t="shared" si="343"/>
        <v>0</v>
      </c>
      <c r="GH244" s="212" t="str">
        <f>IF(GF244&gt;0,(GF244+SUM(GG$11:GG244))/GE$6-1,"N/A")</f>
        <v>N/A</v>
      </c>
      <c r="GI244" s="374">
        <v>0.5</v>
      </c>
      <c r="GK244" s="315">
        <f t="shared" si="315"/>
        <v>0</v>
      </c>
      <c r="GL244" s="88">
        <f>VLOOKUP(GK244,'Price Data'!$B$4:$AD$1048576,MATCH(GP$4,'Price Data'!$B$2:$AE$2,0),FALSE)</f>
        <v>0</v>
      </c>
      <c r="GM244" s="5">
        <f t="shared" si="286"/>
        <v>0</v>
      </c>
      <c r="GN244" s="79"/>
      <c r="GO244" s="212" t="str">
        <f>IF(GM244&gt;0,(GM244+SUM(GN$11:GN244))/GL$6-1,"N/A")</f>
        <v>N/A</v>
      </c>
      <c r="GP244" s="374">
        <v>0.2</v>
      </c>
      <c r="GR244" s="315">
        <f t="shared" si="316"/>
        <v>0</v>
      </c>
      <c r="GS244" s="88">
        <f>VLOOKUP(GR244,'Price Data'!$B$4:$AD$1048576,MATCH(GW$4,'Price Data'!$B$2:$AE$2,0),FALSE)</f>
        <v>0</v>
      </c>
      <c r="GT244" s="5">
        <f t="shared" si="344"/>
        <v>0</v>
      </c>
      <c r="GV244" s="212" t="str">
        <f>IF(GT244&gt;0,(GT244+SUM(GU$11:GU244))/GS$6-1,"N/A")</f>
        <v>N/A</v>
      </c>
      <c r="GW244" s="374">
        <v>0.3</v>
      </c>
    </row>
    <row r="245" spans="1:205" x14ac:dyDescent="0.25">
      <c r="A245">
        <v>235</v>
      </c>
      <c r="B245" s="315">
        <f>'Price Data'!B239</f>
        <v>0</v>
      </c>
      <c r="C245" s="200">
        <f t="shared" si="317"/>
        <v>0</v>
      </c>
      <c r="D245" s="200">
        <f t="shared" si="287"/>
        <v>0</v>
      </c>
      <c r="E245" s="200">
        <f t="shared" si="318"/>
        <v>0</v>
      </c>
      <c r="F245" s="200">
        <f t="shared" si="288"/>
        <v>0</v>
      </c>
      <c r="I245" s="315">
        <f t="shared" si="289"/>
        <v>0</v>
      </c>
      <c r="J245" s="88">
        <f>VLOOKUP(I245,'Price Data'!$B$4:$AD$1048576,MATCH(N$4,'Price Data'!$B$2:$AE$2,0),FALSE)</f>
        <v>0</v>
      </c>
      <c r="K245" s="5">
        <f t="shared" si="285"/>
        <v>0</v>
      </c>
      <c r="M245" s="212" t="str">
        <f>IF(K245&gt;0,(K245+SUM(L$11:L245))/J$6-1,"N/A")</f>
        <v>N/A</v>
      </c>
      <c r="N245" s="344">
        <f>IF(VLOOKUP(N$4,Transactions!$C$5:$M$23,7,FALSE)&gt;I245,0,IF(IFERROR(VLOOKUP(N$4,Transactions!$C$39:$N$42,8,FALSE),0)&gt;I245,VLOOKUP(N$4,Transactions!$C$5:$M$23,5,FALSE),VLOOKUP(N$4,Transactions!$C$5:$M$23,5,FALSE)-IFERROR(VLOOKUP(N$4,Transactions!$C$39:$N$42,5,FALSE),0)))</f>
        <v>0</v>
      </c>
      <c r="P245" s="315">
        <f t="shared" si="290"/>
        <v>0</v>
      </c>
      <c r="Q245" s="88">
        <f>VLOOKUP(P245,'Price Data'!$B$4:$AD$1048576,MATCH(U$4,'Price Data'!$B$2:$AE$2,0),FALSE)</f>
        <v>0</v>
      </c>
      <c r="R245" s="5">
        <f t="shared" si="319"/>
        <v>0</v>
      </c>
      <c r="T245" s="212" t="str">
        <f>IF(R245&gt;0,(R245+SUM(S$11:S245))/Q$6-1,"N/A")</f>
        <v>N/A</v>
      </c>
      <c r="U245" s="344">
        <f>IF(VLOOKUP(U$4,Transactions!$C$5:$M$23,7,FALSE)&gt;P245,0,IF(IFERROR(VLOOKUP(U$4,Transactions!$C$39:$N$42,8,FALSE),0)&gt;P245,VLOOKUP(U$4,Transactions!$C$5:$M$23,5,FALSE),VLOOKUP(U$4,Transactions!$C$5:$M$23,5,FALSE)-IFERROR(VLOOKUP(U$4,Transactions!$C$39:$N$42,5,FALSE),0)))</f>
        <v>0</v>
      </c>
      <c r="W245" s="315">
        <f t="shared" si="291"/>
        <v>0</v>
      </c>
      <c r="X245" s="88">
        <f>VLOOKUP(W245,'Price Data'!$B$4:$AD$1048576,MATCH(AB$4,'Price Data'!$B$2:$AE$2,0),FALSE)</f>
        <v>0</v>
      </c>
      <c r="Y245" s="5">
        <f t="shared" si="320"/>
        <v>0</v>
      </c>
      <c r="Z245" s="79"/>
      <c r="AA245" s="212" t="str">
        <f>IF(Y245&gt;0,(Y245+SUM(Z$11:Z245))/X$6-1,"N/A")</f>
        <v>N/A</v>
      </c>
      <c r="AB245" s="344">
        <f>IF(VLOOKUP(AB$4,Transactions!$C$5:$M$23,7,FALSE)&gt;W245,0,IF(IFERROR(VLOOKUP(AB$4,Transactions!$C$39:$N$42,8,FALSE),0)&gt;W245,VLOOKUP(AB$4,Transactions!$C$5:$M$23,5,FALSE),VLOOKUP(AB$4,Transactions!$C$5:$M$23,5,FALSE)-IFERROR(VLOOKUP(AB$4,Transactions!$C$39:$N$42,5,FALSE),0)))</f>
        <v>0</v>
      </c>
      <c r="AD245" s="315">
        <f t="shared" si="292"/>
        <v>0</v>
      </c>
      <c r="AE245" s="88">
        <f>VLOOKUP(AD245,'Price Data'!$B$4:$AD$1048576,MATCH(AI$4,'Price Data'!$B$2:$AE$2,0),FALSE)</f>
        <v>0</v>
      </c>
      <c r="AF245" s="5">
        <f t="shared" si="321"/>
        <v>0</v>
      </c>
      <c r="AG245" s="79"/>
      <c r="AH245" s="212" t="str">
        <f>IF(AF245&gt;0,(AF245+SUM(AG$11:AG245))/AE$6-1,"N/A")</f>
        <v>N/A</v>
      </c>
      <c r="AI245" s="344">
        <f>IF(VLOOKUP(AI$4,Transactions!$C$5:$M$23,7,FALSE)&gt;AD245,0,IF(IFERROR(VLOOKUP(AI$4,Transactions!$C$39:$N$42,8,FALSE),0)&gt;AD245,VLOOKUP(AI$4,Transactions!$C$5:$M$23,5,FALSE),VLOOKUP(AI$4,Transactions!$C$5:$M$23,5,FALSE)-IFERROR(VLOOKUP(AI$4,Transactions!$C$39:$N$42,5,FALSE),0)))</f>
        <v>0</v>
      </c>
      <c r="AK245" s="315">
        <f t="shared" si="293"/>
        <v>0</v>
      </c>
      <c r="AL245" s="88">
        <f>VLOOKUP(AK245,'Price Data'!$B$4:$AD$1048576,MATCH(AP$4,'Price Data'!$B$2:$AE$2,0),FALSE)</f>
        <v>0</v>
      </c>
      <c r="AM245" s="5">
        <f t="shared" si="322"/>
        <v>0</v>
      </c>
      <c r="AN245" s="79"/>
      <c r="AO245" s="212" t="str">
        <f>IF(AM245&gt;0,(AM245+SUM(AN$11:AN245))/AL$6-1,"N/A")</f>
        <v>N/A</v>
      </c>
      <c r="AP245" s="344">
        <f>IF(VLOOKUP(AP$4,Transactions!$C$5:$M$23,7,FALSE)&gt;AK245,0,IF(IFERROR(VLOOKUP(AP$4,Transactions!$C$39:$N$42,8,FALSE),0)&gt;AK245,VLOOKUP(AP$4,Transactions!$C$5:$M$23,5,FALSE),VLOOKUP(AP$4,Transactions!$C$5:$M$23,5,FALSE)-IFERROR(VLOOKUP(AP$4,Transactions!$C$39:$N$42,5,FALSE),0)))</f>
        <v>0</v>
      </c>
      <c r="AR245" s="315">
        <f t="shared" si="294"/>
        <v>0</v>
      </c>
      <c r="AS245" s="88">
        <f>VLOOKUP(AR245,'Price Data'!$B$4:$AD$1048576,MATCH(AW$4,'Price Data'!$B$2:$AE$2,0),FALSE)</f>
        <v>0</v>
      </c>
      <c r="AT245" s="5">
        <f t="shared" si="323"/>
        <v>0</v>
      </c>
      <c r="AU245" s="79"/>
      <c r="AV245" s="212" t="str">
        <f>IF(AT245&gt;0,(AT245+SUM(AU$11:AU245))/AS$6-1,"N/A")</f>
        <v>N/A</v>
      </c>
      <c r="AW245" s="344">
        <f>IF(VLOOKUP(AW$4,Transactions!$C$5:$M$23,7,FALSE)&gt;AR245,0,IF(IFERROR(VLOOKUP(AW$4,Transactions!$C$39:$N$42,8,FALSE),0)&gt;AR245,VLOOKUP(AW$4,Transactions!$C$5:$M$23,5,FALSE),VLOOKUP(AW$4,Transactions!$C$5:$M$23,5,FALSE)-IFERROR(VLOOKUP(AW$4,Transactions!$C$39:$N$42,5,FALSE),0)))</f>
        <v>0</v>
      </c>
      <c r="AY245" s="315">
        <f t="shared" si="295"/>
        <v>0</v>
      </c>
      <c r="AZ245" s="88">
        <f>VLOOKUP(AY245,'Price Data'!$B$4:$AD$1048576,MATCH(BD$4,'Price Data'!$B$2:$AE$2,0),FALSE)</f>
        <v>0</v>
      </c>
      <c r="BA245" s="5">
        <f t="shared" si="324"/>
        <v>0</v>
      </c>
      <c r="BB245" s="79"/>
      <c r="BC245" s="212" t="str">
        <f>IF(BA245&gt;0,(BA245+SUM(BB$11:BB245))/AZ$6-1,"N/A")</f>
        <v>N/A</v>
      </c>
      <c r="BD245" s="344">
        <f>IF(VLOOKUP(BD$4,Transactions!$C$5:$M$23,7,FALSE)&gt;AY245,0,IF(IFERROR(VLOOKUP(BD$4,Transactions!$C$39:$N$42,8,FALSE),0)&gt;AY245,VLOOKUP(BD$4,Transactions!$C$5:$M$23,5,FALSE),VLOOKUP(BD$4,Transactions!$C$5:$M$23,5,FALSE)-IFERROR(VLOOKUP(BD$4,Transactions!$C$39:$N$42,5,FALSE),0)))</f>
        <v>0</v>
      </c>
      <c r="BF245" s="315">
        <f t="shared" si="296"/>
        <v>0</v>
      </c>
      <c r="BG245" s="88">
        <f>VLOOKUP(BF245,'Price Data'!$B$4:$AD$1048576,MATCH(BK$4,'Price Data'!$B$2:$AE$2,0),FALSE)</f>
        <v>0</v>
      </c>
      <c r="BH245" s="5">
        <f t="shared" si="325"/>
        <v>0</v>
      </c>
      <c r="BI245" s="79"/>
      <c r="BJ245" s="212" t="str">
        <f>IF(BH245&gt;0,(BH245+SUM(BI$11:BI245))/BG$6-1,"N/A")</f>
        <v>N/A</v>
      </c>
      <c r="BK245" s="344">
        <f>IF(VLOOKUP(BK$4,Transactions!$C$5:$M$23,7,FALSE)&gt;BF245,0,IF(IFERROR(VLOOKUP(BK$4,Transactions!$C$39:$N$42,8,FALSE),0)&gt;BF245,VLOOKUP(BK$4,Transactions!$C$5:$M$23,5,FALSE),VLOOKUP(BK$4,Transactions!$C$5:$M$23,5,FALSE)-IFERROR(VLOOKUP(BK$4,Transactions!$C$39:$N$42,5,FALSE),0)))</f>
        <v>0</v>
      </c>
      <c r="BM245" s="315">
        <f t="shared" si="297"/>
        <v>0</v>
      </c>
      <c r="BN245" s="88">
        <f>VLOOKUP(BM245,'Price Data'!$B$4:$AD$1048576,MATCH(BR$4,'Price Data'!$B$2:$AE$2,0),FALSE)</f>
        <v>0</v>
      </c>
      <c r="BO245" s="5">
        <f t="shared" si="326"/>
        <v>0</v>
      </c>
      <c r="BP245" s="79"/>
      <c r="BQ245" s="212" t="str">
        <f>IF(BO245&gt;0,(BO245+SUM(BP$11:BP245))/BN$6-1,"N/A")</f>
        <v>N/A</v>
      </c>
      <c r="BR245" s="344">
        <f>IF(VLOOKUP(BR$4,Transactions!$C$5:$M$23,7,FALSE)&gt;BM245,0,IF(IFERROR(VLOOKUP(BR$4,Transactions!$C$39:$N$42,8,FALSE),0)&gt;BM245,VLOOKUP(BR$4,Transactions!$C$5:$M$23,5,FALSE),VLOOKUP(BR$4,Transactions!$C$5:$M$23,5,FALSE)-IFERROR(VLOOKUP(BR$4,Transactions!$C$39:$N$42,5,FALSE),0)))</f>
        <v>0</v>
      </c>
      <c r="BT245" s="315">
        <f t="shared" si="298"/>
        <v>0</v>
      </c>
      <c r="BU245" s="88">
        <f>VLOOKUP(BT245,'Price Data'!$B$4:$AD$1048576,MATCH(BY$4,'Price Data'!$B$2:$AE$2,0),FALSE)</f>
        <v>0</v>
      </c>
      <c r="BV245" s="5">
        <f t="shared" si="327"/>
        <v>0</v>
      </c>
      <c r="BW245" s="79"/>
      <c r="BX245" s="212" t="str">
        <f>IF(BV245&gt;0,(BV245+SUM(BW$11:BW245))/BU$6-1,"N/A")</f>
        <v>N/A</v>
      </c>
      <c r="BY245" s="344">
        <f>IF(VLOOKUP(BY$4,Transactions!$C$5:$M$23,7,FALSE)&gt;BT245,0,IF(IFERROR(VLOOKUP(BY$4,Transactions!$C$39:$N$42,8,FALSE),0)&gt;BT245,VLOOKUP(BY$4,Transactions!$C$5:$M$23,5,FALSE),VLOOKUP(BY$4,Transactions!$C$5:$M$23,5,FALSE)-IFERROR(VLOOKUP(BY$4,Transactions!$C$39:$N$42,5,FALSE),0)))</f>
        <v>0</v>
      </c>
      <c r="CA245" s="315">
        <f t="shared" si="299"/>
        <v>0</v>
      </c>
      <c r="CB245" s="88">
        <f>VLOOKUP(CA245,'Price Data'!$B$4:$AD$1048576,MATCH(CF$4,'Price Data'!$B$2:$AE$2,0),FALSE)</f>
        <v>0</v>
      </c>
      <c r="CC245" s="5">
        <f t="shared" si="328"/>
        <v>0</v>
      </c>
      <c r="CD245" s="79"/>
      <c r="CE245" s="212" t="str">
        <f>IF(CC245&gt;0,(CC245+SUM(CD$11:CD245))/CB$6-1,"N/A")</f>
        <v>N/A</v>
      </c>
      <c r="CF245" s="344">
        <f>IF(VLOOKUP(CF$4,Transactions!$C$5:$M$23,7,FALSE)&gt;CA245,0,IF(IFERROR(VLOOKUP(CF$4,Transactions!$C$39:$N$42,8,FALSE),0)&gt;CA245,VLOOKUP(CF$4,Transactions!$C$5:$M$23,5,FALSE),VLOOKUP(CF$4,Transactions!$C$5:$M$23,5,FALSE)-IFERROR(VLOOKUP(CF$4,Transactions!$C$39:$N$42,5,FALSE),0)))</f>
        <v>0</v>
      </c>
      <c r="CH245" s="315">
        <f t="shared" si="300"/>
        <v>0</v>
      </c>
      <c r="CI245" s="88">
        <f>VLOOKUP(CH245,'Price Data'!$B$4:$AD$1048576,MATCH(CM$4,'Price Data'!$B$2:$AE$2,0),FALSE)</f>
        <v>0</v>
      </c>
      <c r="CJ245" s="5">
        <f t="shared" si="329"/>
        <v>0</v>
      </c>
      <c r="CK245" s="79"/>
      <c r="CL245" s="212" t="str">
        <f>IF(CJ245&gt;0,(CJ245+SUM(CK$11:CK245))/CI$6-1,"N/A")</f>
        <v>N/A</v>
      </c>
      <c r="CM245" s="344">
        <f>IF(VLOOKUP(CM$4,Transactions!$C$5:$M$23,7,FALSE)&gt;CH245,0,IF(IFERROR(VLOOKUP(CM$4,Transactions!$C$39:$N$42,8,FALSE),0)&gt;CH245,VLOOKUP(CM$4,Transactions!$C$5:$M$23,5,FALSE),VLOOKUP(CM$4,Transactions!$C$5:$M$23,5,FALSE)-IFERROR(VLOOKUP(CM$4,Transactions!$C$39:$N$42,5,FALSE),0)))</f>
        <v>0</v>
      </c>
      <c r="CO245" s="315">
        <f t="shared" si="301"/>
        <v>0</v>
      </c>
      <c r="CP245" s="88">
        <f>VLOOKUP(CO245,'Price Data'!$B$4:$AD$1048576,MATCH(CT$4,'Price Data'!$B$2:$AE$2,0),FALSE)</f>
        <v>0</v>
      </c>
      <c r="CQ245" s="5">
        <f t="shared" si="330"/>
        <v>0</v>
      </c>
      <c r="CR245" s="79"/>
      <c r="CS245" s="212" t="str">
        <f>IF(CQ245&gt;0,(CQ245+SUM(CR$11:CR245))/CP$6-1,"N/A")</f>
        <v>N/A</v>
      </c>
      <c r="CT245" s="344">
        <f>IF(VLOOKUP(CT$4,Transactions!$C$5:$M$23,7,FALSE)&gt;CO245,0,IF(IFERROR(VLOOKUP(CT$4,Transactions!$C$39:$N$42,8,FALSE),0)&gt;CO245,VLOOKUP(CT$4,Transactions!$C$5:$M$23,5,FALSE),VLOOKUP(CT$4,Transactions!$C$5:$M$23,5,FALSE)-IFERROR(VLOOKUP(CT$4,Transactions!$C$39:$N$42,5,FALSE),0)))</f>
        <v>0</v>
      </c>
      <c r="CV245" s="315">
        <f t="shared" si="302"/>
        <v>0</v>
      </c>
      <c r="CW245" s="88">
        <f>VLOOKUP(CV245,'Price Data'!$B$4:$AD$1048576,MATCH(DA$4,'Price Data'!$B$2:$AE$2,0),FALSE)</f>
        <v>0</v>
      </c>
      <c r="CX245" s="5">
        <f t="shared" si="331"/>
        <v>0</v>
      </c>
      <c r="CY245" s="79"/>
      <c r="CZ245" s="212" t="str">
        <f>IF(CX245&gt;0,(CX245+SUM(CY$11:CY245))/CW$6-1,"N/A")</f>
        <v>N/A</v>
      </c>
      <c r="DA245" s="344">
        <f>IF(VLOOKUP(DA$4,Transactions!$C$5:$M$23,7,FALSE)&gt;CV245,0,IF(IFERROR(VLOOKUP(DA$4,Transactions!$C$39:$N$42,8,FALSE),0)&gt;CV245,VLOOKUP(DA$4,Transactions!$C$5:$M$23,5,FALSE),VLOOKUP(DA$4,Transactions!$C$5:$M$23,5,FALSE)-IFERROR(VLOOKUP(DA$4,Transactions!$C$39:$N$42,5,FALSE),0)))</f>
        <v>0</v>
      </c>
      <c r="DC245" s="315">
        <f t="shared" si="303"/>
        <v>0</v>
      </c>
      <c r="DD245" s="88">
        <f>VLOOKUP(DC245,'Price Data'!$B$4:$AD$1048576,MATCH(DH$4,'Price Data'!$B$2:$AE$2,0),FALSE)</f>
        <v>0</v>
      </c>
      <c r="DE245" s="5">
        <f t="shared" si="332"/>
        <v>0</v>
      </c>
      <c r="DF245" s="79"/>
      <c r="DG245" s="212" t="str">
        <f>IF(DE245&gt;0,(DE245+SUM(DF$11:DF245))/DD$6-1,"N/A")</f>
        <v>N/A</v>
      </c>
      <c r="DH245" s="344">
        <f>IF(VLOOKUP(DH$4,Transactions!$C$5:$M$23,7,FALSE)&gt;DC245,0,IF(IFERROR(VLOOKUP(DH$4,Transactions!$C$39:$N$42,8,FALSE),0)&gt;DC245,VLOOKUP(DH$4,Transactions!$C$5:$M$23,5,FALSE),VLOOKUP(DH$4,Transactions!$C$5:$M$23,5,FALSE)-IFERROR(VLOOKUP(DH$4,Transactions!$C$39:$N$42,5,FALSE),0)))</f>
        <v>0</v>
      </c>
      <c r="DJ245" s="315">
        <f t="shared" si="304"/>
        <v>0</v>
      </c>
      <c r="DK245" s="88">
        <f>VLOOKUP(DJ245,'Price Data'!$B$4:$AD$1048576,MATCH(DO$4,'Price Data'!$B$2:$AE$2,0),FALSE)</f>
        <v>0</v>
      </c>
      <c r="DL245" s="5">
        <f t="shared" si="333"/>
        <v>0</v>
      </c>
      <c r="DN245" s="212" t="str">
        <f>IF(DL245&gt;0,(DL245+SUM(DM$11:DM245))/DK$6-1,"N/A")</f>
        <v>N/A</v>
      </c>
      <c r="DO245" s="344">
        <f>IF(VLOOKUP(DO$4,Transactions!$C$5:$M$23,7,FALSE)&gt;DJ245,0,IF(IFERROR(VLOOKUP(DO$4,Transactions!$C$39:$N$42,8,FALSE),0)&gt;DJ245,VLOOKUP(DO$4,Transactions!$C$5:$M$23,5,FALSE),VLOOKUP(DO$4,Transactions!$C$5:$M$23,5,FALSE)-IFERROR(VLOOKUP(DO$4,Transactions!$C$39:$N$42,5,FALSE),0)))</f>
        <v>0</v>
      </c>
      <c r="DQ245" s="315">
        <f t="shared" si="305"/>
        <v>0</v>
      </c>
      <c r="DR245" s="88">
        <f>VLOOKUP(DQ245,'Price Data'!$B$4:$AD$1048576,MATCH(DV$4,'Price Data'!$B$2:$AE$2,0),FALSE)</f>
        <v>0</v>
      </c>
      <c r="DS245" s="5">
        <f t="shared" si="334"/>
        <v>0</v>
      </c>
      <c r="DT245" s="79"/>
      <c r="DU245" s="212" t="str">
        <f>IF(DS245&gt;0,(DS245+SUM(DT$11:DT245))/DR$6-1,"N/A")</f>
        <v>N/A</v>
      </c>
      <c r="DV245" s="344">
        <f>IF(VLOOKUP(DV$4,Transactions!$C$5:$M$23,7,FALSE)&gt;DQ245,0,IF(IFERROR(VLOOKUP(DV$4,Transactions!$C$39:$N$42,8,FALSE),0)&gt;DQ245,VLOOKUP(DV$4,Transactions!$C$5:$M$23,5,FALSE),VLOOKUP(DV$4,Transactions!$C$5:$M$23,5,FALSE)-IFERROR(VLOOKUP(DV$4,Transactions!$C$39:$N$42,5,FALSE),0)))</f>
        <v>0</v>
      </c>
      <c r="DX245" s="315">
        <f t="shared" si="306"/>
        <v>0</v>
      </c>
      <c r="DY245" s="88">
        <f>VLOOKUP(DX245,'Price Data'!$B$4:$AD$1048576,MATCH(EC$4,'Price Data'!$B$2:$AE$2,0),FALSE)</f>
        <v>0</v>
      </c>
      <c r="DZ245" s="5">
        <f t="shared" si="335"/>
        <v>0</v>
      </c>
      <c r="EA245" s="79"/>
      <c r="EB245" s="212" t="str">
        <f>IF(DZ245&gt;0,(DZ245+SUM(EA$11:EA245))/DY$6-1,"N/A")</f>
        <v>N/A</v>
      </c>
      <c r="EC245" s="344">
        <f>IF(VLOOKUP(EC$4,Transactions!$C$5:$M$23,7,FALSE)&gt;DX245,0,IF(IFERROR(VLOOKUP(EC$4,Transactions!$C$39:$N$42,8,FALSE),0)&gt;DX245,VLOOKUP(EC$4,Transactions!$C$5:$M$23,5,FALSE),VLOOKUP(EC$4,Transactions!$C$5:$M$23,5,FALSE)-IFERROR(VLOOKUP(EC$4,Transactions!$C$39:$N$42,5,FALSE),0)))</f>
        <v>0</v>
      </c>
      <c r="EF245" s="315">
        <f t="shared" si="307"/>
        <v>0</v>
      </c>
      <c r="EG245" s="88">
        <f>VLOOKUP(EF245,'Price Data'!$B$4:$AD$1048576,MATCH(EK$4,'Price Data'!$B$2:$AE$2,0),FALSE)</f>
        <v>0</v>
      </c>
      <c r="EH245" s="5">
        <f t="shared" si="336"/>
        <v>0</v>
      </c>
      <c r="EI245" s="79"/>
      <c r="EJ245" s="212" t="str">
        <f>IF(EH245&gt;0,(EH245+SUM(EI$11:EI245))/EG$6-1,"N/A")</f>
        <v>N/A</v>
      </c>
      <c r="EK245" s="344">
        <f>IF(VLOOKUP(EK$4,Transactions!$C$26:$M$34,7,FALSE)&gt;EF245,0,IF(IFERROR(VLOOKUP(EK$4,Transactions!$C$45:$N282,8,FALSE),0)&gt;EF245,VLOOKUP(EK$4,Transactions!$C$26:$M$34,5,FALSE),VLOOKUP(EK$4,Transactions!$C$26:$M$34,5,FALSE)-IFERROR(VLOOKUP(EK$4,Transactions!$C$45:$N$47,5,FALSE),0)))</f>
        <v>0</v>
      </c>
      <c r="EM245" s="315">
        <f t="shared" si="308"/>
        <v>0</v>
      </c>
      <c r="EN245" s="88">
        <f>VLOOKUP(EM245,'Price Data'!$B$4:$AD$1048576,MATCH(ER$4,'Price Data'!$B$2:$AE$2,0),FALSE)</f>
        <v>0</v>
      </c>
      <c r="EO245" s="5">
        <f t="shared" si="337"/>
        <v>0</v>
      </c>
      <c r="EP245" s="79"/>
      <c r="EQ245" s="212" t="str">
        <f>IF(EO245&gt;0,(EO245+SUM(EP$11:EP245))/EN$6-1,"N/A")</f>
        <v>N/A</v>
      </c>
      <c r="ER245" s="344">
        <f>IF(VLOOKUP(ER$4,Transactions!$C$26:$M$34,7,FALSE)&gt;EM245,0,IF(IFERROR(VLOOKUP(ER$4,Transactions!$C$45:$N282,8,FALSE),0)&gt;EM245,VLOOKUP(ER$4,Transactions!$C$26:$M$34,5,FALSE),VLOOKUP(ER$4,Transactions!$C$26:$M$34,5,FALSE)-IFERROR(VLOOKUP(ER$4,Transactions!$C$45:$N$47,5,FALSE),0)))</f>
        <v>0</v>
      </c>
      <c r="ET245" s="315">
        <f t="shared" si="309"/>
        <v>0</v>
      </c>
      <c r="EU245" s="88">
        <f>VLOOKUP(ET245,'Price Data'!$B$4:$AD$1048576,MATCH(EY$4,'Price Data'!$B$2:$AE$2,0),FALSE)</f>
        <v>0</v>
      </c>
      <c r="EV245" s="5">
        <f t="shared" si="338"/>
        <v>0</v>
      </c>
      <c r="EW245" s="79"/>
      <c r="EX245" s="212" t="str">
        <f>IF(EV245&gt;0,(EV245+SUM(EW$11:EW245))/EU$6-1,"N/A")</f>
        <v>N/A</v>
      </c>
      <c r="EY245" s="344">
        <f>IF(VLOOKUP(EY$4,Transactions!$C$26:$M$34,7,FALSE)&gt;ET245,0,IF(IFERROR(VLOOKUP(EY$4,Transactions!$C$45:$N282,8,FALSE),0)&gt;ET245,VLOOKUP(EY$4,Transactions!$C$26:$M$34,5,FALSE),VLOOKUP(EY$4,Transactions!$C$26:$M$34,5,FALSE)-IFERROR(VLOOKUP(EY$4,Transactions!$C$45:$N$47,5,FALSE),0)))</f>
        <v>0</v>
      </c>
      <c r="FA245" s="315">
        <f t="shared" si="310"/>
        <v>0</v>
      </c>
      <c r="FB245" s="88">
        <f>VLOOKUP(FA245,'Price Data'!$B$4:$AD$1048576,MATCH(FF$4,'Price Data'!$B$2:$AE$2,0),FALSE)</f>
        <v>0</v>
      </c>
      <c r="FC245" s="5">
        <f t="shared" si="339"/>
        <v>0</v>
      </c>
      <c r="FD245" s="79"/>
      <c r="FE245" s="212" t="str">
        <f>IF(FC245&gt;0,(FC245+SUM(FD$11:FD245))/FB$6-1,"N/A")</f>
        <v>N/A</v>
      </c>
      <c r="FF245" s="344">
        <f>IF(VLOOKUP(FF$4,Transactions!$C$26:$M$34,7,FALSE)&gt;FA245,0,IF(IFERROR(VLOOKUP(FF$4,Transactions!$C$45:$N282,8,FALSE),0)&gt;FA245,VLOOKUP(FF$4,Transactions!$C$26:$M$34,5,FALSE),VLOOKUP(FF$4,Transactions!$C$26:$M$34,5,FALSE)-IFERROR(VLOOKUP(FF$4,Transactions!$C$45:$N$47,5,FALSE),0)))</f>
        <v>0</v>
      </c>
      <c r="FH245" s="315">
        <f t="shared" si="311"/>
        <v>0</v>
      </c>
      <c r="FI245" s="88">
        <f>VLOOKUP(FH245,'Price Data'!$B$4:$AD$1048576,MATCH(FM$4,'Price Data'!$B$2:$AE$2,0),FALSE)</f>
        <v>0</v>
      </c>
      <c r="FJ245" s="5">
        <f t="shared" si="340"/>
        <v>0</v>
      </c>
      <c r="FK245" s="79"/>
      <c r="FL245" s="212" t="str">
        <f>IF(FJ245&gt;0,(FJ245+SUM(FK$11:FK245))/FI$6-1,"N/A")</f>
        <v>N/A</v>
      </c>
      <c r="FM245" s="344">
        <f>IF(VLOOKUP(FM$4,Transactions!$C$26:$M$34,7,FALSE)&gt;FH245,0,IF(IFERROR(VLOOKUP(FM$4,Transactions!$C$45:$N282,8,FALSE),0)&gt;FH245,VLOOKUP(FM$4,Transactions!$C$26:$M$34,5,FALSE),VLOOKUP(FM$4,Transactions!$C$26:$M$34,5,FALSE)-IFERROR(VLOOKUP(FM$4,Transactions!$C$45:$N$47,5,FALSE),0)))</f>
        <v>0</v>
      </c>
      <c r="FO245" s="315">
        <f t="shared" si="312"/>
        <v>0</v>
      </c>
      <c r="FP245" s="88">
        <f>VLOOKUP(FO245,'Price Data'!$B$4:$AD$1048576,MATCH(FT$4,'Price Data'!$B$2:$AE$2,0),FALSE)</f>
        <v>0</v>
      </c>
      <c r="FQ245" s="5">
        <f t="shared" si="341"/>
        <v>0</v>
      </c>
      <c r="FR245" s="79"/>
      <c r="FS245" s="212" t="str">
        <f>IF(FQ245&gt;0,(FQ245+SUM(FR$11:FR245))/FP$6-1,"N/A")</f>
        <v>N/A</v>
      </c>
      <c r="FT245" s="344">
        <f>IF(VLOOKUP(FT$4,Transactions!$C$26:$M$34,7,FALSE)&gt;FO245,0,IF(IFERROR(VLOOKUP(FT$4,Transactions!$C$45:$N282,8,FALSE),0)&gt;FO245,VLOOKUP(FT$4,Transactions!$C$26:$M$34,5,FALSE),VLOOKUP(FT$4,Transactions!$C$26:$M$34,5,FALSE)-IFERROR(VLOOKUP(FT$4,Transactions!$C$45:$N$47,5,FALSE),0)))</f>
        <v>0</v>
      </c>
      <c r="FV245" s="315">
        <f t="shared" si="313"/>
        <v>0</v>
      </c>
      <c r="FW245" s="88">
        <f>VLOOKUP(FV245,'Price Data'!$B$4:$AD$1048576,MATCH(GA$4,'Price Data'!$B$2:$AE$2,0),FALSE)</f>
        <v>0</v>
      </c>
      <c r="FX245" s="5">
        <f t="shared" si="342"/>
        <v>0</v>
      </c>
      <c r="FY245" s="79"/>
      <c r="FZ245" s="212" t="str">
        <f>IF(FX245&gt;0,(FX245+SUM(FY$11:FY245))/FW$6-1,"N/A")</f>
        <v>N/A</v>
      </c>
      <c r="GA245" s="344">
        <f>IF(VLOOKUP(GA$4,Transactions!$C$26:$M$34,7,FALSE)&gt;FV245,0,IF(IFERROR(VLOOKUP(GA$4,Transactions!$C$45:$N282,8,FALSE),0)&gt;FV245,VLOOKUP(GA$4,Transactions!$C$26:$M$34,5,FALSE),VLOOKUP(GA$4,Transactions!$C$26:$M$34,5,FALSE)-IFERROR(VLOOKUP(GA$4,Transactions!$C$45:$N$47,5,FALSE),0)))</f>
        <v>0</v>
      </c>
      <c r="GD245" s="315">
        <f t="shared" si="314"/>
        <v>0</v>
      </c>
      <c r="GE245" s="88">
        <f>VLOOKUP(GD245,'Price Data'!$B$4:$AD$1048576,MATCH(GI$4,'Price Data'!$B$2:$AE$2,0),FALSE)</f>
        <v>0</v>
      </c>
      <c r="GF245" s="5">
        <f t="shared" si="343"/>
        <v>0</v>
      </c>
      <c r="GH245" s="212" t="str">
        <f>IF(GF245&gt;0,(GF245+SUM(GG$11:GG245))/GE$6-1,"N/A")</f>
        <v>N/A</v>
      </c>
      <c r="GI245" s="374">
        <v>0.5</v>
      </c>
      <c r="GK245" s="315">
        <f t="shared" si="315"/>
        <v>0</v>
      </c>
      <c r="GL245" s="88">
        <f>VLOOKUP(GK245,'Price Data'!$B$4:$AD$1048576,MATCH(GP$4,'Price Data'!$B$2:$AE$2,0),FALSE)</f>
        <v>0</v>
      </c>
      <c r="GM245" s="5">
        <f t="shared" si="286"/>
        <v>0</v>
      </c>
      <c r="GN245" s="79"/>
      <c r="GO245" s="212" t="str">
        <f>IF(GM245&gt;0,(GM245+SUM(GN$11:GN245))/GL$6-1,"N/A")</f>
        <v>N/A</v>
      </c>
      <c r="GP245" s="374">
        <v>0.2</v>
      </c>
      <c r="GR245" s="315">
        <f t="shared" si="316"/>
        <v>0</v>
      </c>
      <c r="GS245" s="88">
        <f>VLOOKUP(GR245,'Price Data'!$B$4:$AD$1048576,MATCH(GW$4,'Price Data'!$B$2:$AE$2,0),FALSE)</f>
        <v>0</v>
      </c>
      <c r="GT245" s="5">
        <f t="shared" si="344"/>
        <v>0</v>
      </c>
      <c r="GV245" s="212" t="str">
        <f>IF(GT245&gt;0,(GT245+SUM(GU$11:GU245))/GS$6-1,"N/A")</f>
        <v>N/A</v>
      </c>
      <c r="GW245" s="374">
        <v>0.3</v>
      </c>
    </row>
    <row r="246" spans="1:205" x14ac:dyDescent="0.25">
      <c r="A246">
        <v>236</v>
      </c>
      <c r="B246" s="315">
        <f>'Price Data'!B240</f>
        <v>0</v>
      </c>
      <c r="C246" s="200">
        <f t="shared" si="317"/>
        <v>0</v>
      </c>
      <c r="D246" s="200">
        <f t="shared" si="287"/>
        <v>0</v>
      </c>
      <c r="E246" s="200">
        <f t="shared" si="318"/>
        <v>0</v>
      </c>
      <c r="F246" s="200">
        <f t="shared" si="288"/>
        <v>0</v>
      </c>
      <c r="I246" s="315">
        <f t="shared" si="289"/>
        <v>0</v>
      </c>
      <c r="J246" s="88">
        <f>VLOOKUP(I246,'Price Data'!$B$4:$AD$1048576,MATCH(N$4,'Price Data'!$B$2:$AE$2,0),FALSE)</f>
        <v>0</v>
      </c>
      <c r="K246" s="5">
        <f t="shared" si="285"/>
        <v>0</v>
      </c>
      <c r="M246" s="212" t="str">
        <f>IF(K246&gt;0,(K246+SUM(L$11:L246))/J$6-1,"N/A")</f>
        <v>N/A</v>
      </c>
      <c r="N246" s="344">
        <f>IF(VLOOKUP(N$4,Transactions!$C$5:$M$23,7,FALSE)&gt;I246,0,IF(IFERROR(VLOOKUP(N$4,Transactions!$C$39:$N$42,8,FALSE),0)&gt;I246,VLOOKUP(N$4,Transactions!$C$5:$M$23,5,FALSE),VLOOKUP(N$4,Transactions!$C$5:$M$23,5,FALSE)-IFERROR(VLOOKUP(N$4,Transactions!$C$39:$N$42,5,FALSE),0)))</f>
        <v>0</v>
      </c>
      <c r="P246" s="315">
        <f t="shared" si="290"/>
        <v>0</v>
      </c>
      <c r="Q246" s="88">
        <f>VLOOKUP(P246,'Price Data'!$B$4:$AD$1048576,MATCH(U$4,'Price Data'!$B$2:$AE$2,0),FALSE)</f>
        <v>0</v>
      </c>
      <c r="R246" s="5">
        <f t="shared" si="319"/>
        <v>0</v>
      </c>
      <c r="T246" s="212" t="str">
        <f>IF(R246&gt;0,(R246+SUM(S$11:S246))/Q$6-1,"N/A")</f>
        <v>N/A</v>
      </c>
      <c r="U246" s="344">
        <f>IF(VLOOKUP(U$4,Transactions!$C$5:$M$23,7,FALSE)&gt;P246,0,IF(IFERROR(VLOOKUP(U$4,Transactions!$C$39:$N$42,8,FALSE),0)&gt;P246,VLOOKUP(U$4,Transactions!$C$5:$M$23,5,FALSE),VLOOKUP(U$4,Transactions!$C$5:$M$23,5,FALSE)-IFERROR(VLOOKUP(U$4,Transactions!$C$39:$N$42,5,FALSE),0)))</f>
        <v>0</v>
      </c>
      <c r="W246" s="315">
        <f t="shared" si="291"/>
        <v>0</v>
      </c>
      <c r="X246" s="88">
        <f>VLOOKUP(W246,'Price Data'!$B$4:$AD$1048576,MATCH(AB$4,'Price Data'!$B$2:$AE$2,0),FALSE)</f>
        <v>0</v>
      </c>
      <c r="Y246" s="5">
        <f t="shared" si="320"/>
        <v>0</v>
      </c>
      <c r="Z246" s="79"/>
      <c r="AA246" s="212" t="str">
        <f>IF(Y246&gt;0,(Y246+SUM(Z$11:Z246))/X$6-1,"N/A")</f>
        <v>N/A</v>
      </c>
      <c r="AB246" s="344">
        <f>IF(VLOOKUP(AB$4,Transactions!$C$5:$M$23,7,FALSE)&gt;W246,0,IF(IFERROR(VLOOKUP(AB$4,Transactions!$C$39:$N$42,8,FALSE),0)&gt;W246,VLOOKUP(AB$4,Transactions!$C$5:$M$23,5,FALSE),VLOOKUP(AB$4,Transactions!$C$5:$M$23,5,FALSE)-IFERROR(VLOOKUP(AB$4,Transactions!$C$39:$N$42,5,FALSE),0)))</f>
        <v>0</v>
      </c>
      <c r="AD246" s="315">
        <f t="shared" si="292"/>
        <v>0</v>
      </c>
      <c r="AE246" s="88">
        <f>VLOOKUP(AD246,'Price Data'!$B$4:$AD$1048576,MATCH(AI$4,'Price Data'!$B$2:$AE$2,0),FALSE)</f>
        <v>0</v>
      </c>
      <c r="AF246" s="5">
        <f t="shared" si="321"/>
        <v>0</v>
      </c>
      <c r="AG246" s="79"/>
      <c r="AH246" s="212" t="str">
        <f>IF(AF246&gt;0,(AF246+SUM(AG$11:AG246))/AE$6-1,"N/A")</f>
        <v>N/A</v>
      </c>
      <c r="AI246" s="344">
        <f>IF(VLOOKUP(AI$4,Transactions!$C$5:$M$23,7,FALSE)&gt;AD246,0,IF(IFERROR(VLOOKUP(AI$4,Transactions!$C$39:$N$42,8,FALSE),0)&gt;AD246,VLOOKUP(AI$4,Transactions!$C$5:$M$23,5,FALSE),VLOOKUP(AI$4,Transactions!$C$5:$M$23,5,FALSE)-IFERROR(VLOOKUP(AI$4,Transactions!$C$39:$N$42,5,FALSE),0)))</f>
        <v>0</v>
      </c>
      <c r="AK246" s="315">
        <f t="shared" si="293"/>
        <v>0</v>
      </c>
      <c r="AL246" s="88">
        <f>VLOOKUP(AK246,'Price Data'!$B$4:$AD$1048576,MATCH(AP$4,'Price Data'!$B$2:$AE$2,0),FALSE)</f>
        <v>0</v>
      </c>
      <c r="AM246" s="5">
        <f t="shared" si="322"/>
        <v>0</v>
      </c>
      <c r="AN246" s="79"/>
      <c r="AO246" s="212" t="str">
        <f>IF(AM246&gt;0,(AM246+SUM(AN$11:AN246))/AL$6-1,"N/A")</f>
        <v>N/A</v>
      </c>
      <c r="AP246" s="344">
        <f>IF(VLOOKUP(AP$4,Transactions!$C$5:$M$23,7,FALSE)&gt;AK246,0,IF(IFERROR(VLOOKUP(AP$4,Transactions!$C$39:$N$42,8,FALSE),0)&gt;AK246,VLOOKUP(AP$4,Transactions!$C$5:$M$23,5,FALSE),VLOOKUP(AP$4,Transactions!$C$5:$M$23,5,FALSE)-IFERROR(VLOOKUP(AP$4,Transactions!$C$39:$N$42,5,FALSE),0)))</f>
        <v>0</v>
      </c>
      <c r="AR246" s="315">
        <f t="shared" si="294"/>
        <v>0</v>
      </c>
      <c r="AS246" s="88">
        <f>VLOOKUP(AR246,'Price Data'!$B$4:$AD$1048576,MATCH(AW$4,'Price Data'!$B$2:$AE$2,0),FALSE)</f>
        <v>0</v>
      </c>
      <c r="AT246" s="5">
        <f t="shared" si="323"/>
        <v>0</v>
      </c>
      <c r="AU246" s="79"/>
      <c r="AV246" s="212" t="str">
        <f>IF(AT246&gt;0,(AT246+SUM(AU$11:AU246))/AS$6-1,"N/A")</f>
        <v>N/A</v>
      </c>
      <c r="AW246" s="344">
        <f>IF(VLOOKUP(AW$4,Transactions!$C$5:$M$23,7,FALSE)&gt;AR246,0,IF(IFERROR(VLOOKUP(AW$4,Transactions!$C$39:$N$42,8,FALSE),0)&gt;AR246,VLOOKUP(AW$4,Transactions!$C$5:$M$23,5,FALSE),VLOOKUP(AW$4,Transactions!$C$5:$M$23,5,FALSE)-IFERROR(VLOOKUP(AW$4,Transactions!$C$39:$N$42,5,FALSE),0)))</f>
        <v>0</v>
      </c>
      <c r="AY246" s="315">
        <f t="shared" si="295"/>
        <v>0</v>
      </c>
      <c r="AZ246" s="88">
        <f>VLOOKUP(AY246,'Price Data'!$B$4:$AD$1048576,MATCH(BD$4,'Price Data'!$B$2:$AE$2,0),FALSE)</f>
        <v>0</v>
      </c>
      <c r="BA246" s="5">
        <f t="shared" si="324"/>
        <v>0</v>
      </c>
      <c r="BB246" s="79"/>
      <c r="BC246" s="212" t="str">
        <f>IF(BA246&gt;0,(BA246+SUM(BB$11:BB246))/AZ$6-1,"N/A")</f>
        <v>N/A</v>
      </c>
      <c r="BD246" s="344">
        <f>IF(VLOOKUP(BD$4,Transactions!$C$5:$M$23,7,FALSE)&gt;AY246,0,IF(IFERROR(VLOOKUP(BD$4,Transactions!$C$39:$N$42,8,FALSE),0)&gt;AY246,VLOOKUP(BD$4,Transactions!$C$5:$M$23,5,FALSE),VLOOKUP(BD$4,Transactions!$C$5:$M$23,5,FALSE)-IFERROR(VLOOKUP(BD$4,Transactions!$C$39:$N$42,5,FALSE),0)))</f>
        <v>0</v>
      </c>
      <c r="BF246" s="315">
        <f t="shared" si="296"/>
        <v>0</v>
      </c>
      <c r="BG246" s="88">
        <f>VLOOKUP(BF246,'Price Data'!$B$4:$AD$1048576,MATCH(BK$4,'Price Data'!$B$2:$AE$2,0),FALSE)</f>
        <v>0</v>
      </c>
      <c r="BH246" s="5">
        <f t="shared" si="325"/>
        <v>0</v>
      </c>
      <c r="BI246" s="79"/>
      <c r="BJ246" s="212" t="str">
        <f>IF(BH246&gt;0,(BH246+SUM(BI$11:BI246))/BG$6-1,"N/A")</f>
        <v>N/A</v>
      </c>
      <c r="BK246" s="344">
        <f>IF(VLOOKUP(BK$4,Transactions!$C$5:$M$23,7,FALSE)&gt;BF246,0,IF(IFERROR(VLOOKUP(BK$4,Transactions!$C$39:$N$42,8,FALSE),0)&gt;BF246,VLOOKUP(BK$4,Transactions!$C$5:$M$23,5,FALSE),VLOOKUP(BK$4,Transactions!$C$5:$M$23,5,FALSE)-IFERROR(VLOOKUP(BK$4,Transactions!$C$39:$N$42,5,FALSE),0)))</f>
        <v>0</v>
      </c>
      <c r="BM246" s="315">
        <f t="shared" si="297"/>
        <v>0</v>
      </c>
      <c r="BN246" s="88">
        <f>VLOOKUP(BM246,'Price Data'!$B$4:$AD$1048576,MATCH(BR$4,'Price Data'!$B$2:$AE$2,0),FALSE)</f>
        <v>0</v>
      </c>
      <c r="BO246" s="5">
        <f t="shared" si="326"/>
        <v>0</v>
      </c>
      <c r="BP246" s="79"/>
      <c r="BQ246" s="212" t="str">
        <f>IF(BO246&gt;0,(BO246+SUM(BP$11:BP246))/BN$6-1,"N/A")</f>
        <v>N/A</v>
      </c>
      <c r="BR246" s="344">
        <f>IF(VLOOKUP(BR$4,Transactions!$C$5:$M$23,7,FALSE)&gt;BM246,0,IF(IFERROR(VLOOKUP(BR$4,Transactions!$C$39:$N$42,8,FALSE),0)&gt;BM246,VLOOKUP(BR$4,Transactions!$C$5:$M$23,5,FALSE),VLOOKUP(BR$4,Transactions!$C$5:$M$23,5,FALSE)-IFERROR(VLOOKUP(BR$4,Transactions!$C$39:$N$42,5,FALSE),0)))</f>
        <v>0</v>
      </c>
      <c r="BT246" s="315">
        <f t="shared" si="298"/>
        <v>0</v>
      </c>
      <c r="BU246" s="88">
        <f>VLOOKUP(BT246,'Price Data'!$B$4:$AD$1048576,MATCH(BY$4,'Price Data'!$B$2:$AE$2,0),FALSE)</f>
        <v>0</v>
      </c>
      <c r="BV246" s="5">
        <f t="shared" si="327"/>
        <v>0</v>
      </c>
      <c r="BW246" s="79"/>
      <c r="BX246" s="212" t="str">
        <f>IF(BV246&gt;0,(BV246+SUM(BW$11:BW246))/BU$6-1,"N/A")</f>
        <v>N/A</v>
      </c>
      <c r="BY246" s="344">
        <f>IF(VLOOKUP(BY$4,Transactions!$C$5:$M$23,7,FALSE)&gt;BT246,0,IF(IFERROR(VLOOKUP(BY$4,Transactions!$C$39:$N$42,8,FALSE),0)&gt;BT246,VLOOKUP(BY$4,Transactions!$C$5:$M$23,5,FALSE),VLOOKUP(BY$4,Transactions!$C$5:$M$23,5,FALSE)-IFERROR(VLOOKUP(BY$4,Transactions!$C$39:$N$42,5,FALSE),0)))</f>
        <v>0</v>
      </c>
      <c r="CA246" s="315">
        <f t="shared" si="299"/>
        <v>0</v>
      </c>
      <c r="CB246" s="88">
        <f>VLOOKUP(CA246,'Price Data'!$B$4:$AD$1048576,MATCH(CF$4,'Price Data'!$B$2:$AE$2,0),FALSE)</f>
        <v>0</v>
      </c>
      <c r="CC246" s="5">
        <f t="shared" si="328"/>
        <v>0</v>
      </c>
      <c r="CD246" s="79"/>
      <c r="CE246" s="212" t="str">
        <f>IF(CC246&gt;0,(CC246+SUM(CD$11:CD246))/CB$6-1,"N/A")</f>
        <v>N/A</v>
      </c>
      <c r="CF246" s="344">
        <f>IF(VLOOKUP(CF$4,Transactions!$C$5:$M$23,7,FALSE)&gt;CA246,0,IF(IFERROR(VLOOKUP(CF$4,Transactions!$C$39:$N$42,8,FALSE),0)&gt;CA246,VLOOKUP(CF$4,Transactions!$C$5:$M$23,5,FALSE),VLOOKUP(CF$4,Transactions!$C$5:$M$23,5,FALSE)-IFERROR(VLOOKUP(CF$4,Transactions!$C$39:$N$42,5,FALSE),0)))</f>
        <v>0</v>
      </c>
      <c r="CH246" s="315">
        <f t="shared" si="300"/>
        <v>0</v>
      </c>
      <c r="CI246" s="88">
        <f>VLOOKUP(CH246,'Price Data'!$B$4:$AD$1048576,MATCH(CM$4,'Price Data'!$B$2:$AE$2,0),FALSE)</f>
        <v>0</v>
      </c>
      <c r="CJ246" s="5">
        <f t="shared" si="329"/>
        <v>0</v>
      </c>
      <c r="CK246" s="79"/>
      <c r="CL246" s="212" t="str">
        <f>IF(CJ246&gt;0,(CJ246+SUM(CK$11:CK246))/CI$6-1,"N/A")</f>
        <v>N/A</v>
      </c>
      <c r="CM246" s="344">
        <f>IF(VLOOKUP(CM$4,Transactions!$C$5:$M$23,7,FALSE)&gt;CH246,0,IF(IFERROR(VLOOKUP(CM$4,Transactions!$C$39:$N$42,8,FALSE),0)&gt;CH246,VLOOKUP(CM$4,Transactions!$C$5:$M$23,5,FALSE),VLOOKUP(CM$4,Transactions!$C$5:$M$23,5,FALSE)-IFERROR(VLOOKUP(CM$4,Transactions!$C$39:$N$42,5,FALSE),0)))</f>
        <v>0</v>
      </c>
      <c r="CO246" s="315">
        <f t="shared" si="301"/>
        <v>0</v>
      </c>
      <c r="CP246" s="88">
        <f>VLOOKUP(CO246,'Price Data'!$B$4:$AD$1048576,MATCH(CT$4,'Price Data'!$B$2:$AE$2,0),FALSE)</f>
        <v>0</v>
      </c>
      <c r="CQ246" s="5">
        <f t="shared" si="330"/>
        <v>0</v>
      </c>
      <c r="CR246" s="79"/>
      <c r="CS246" s="212" t="str">
        <f>IF(CQ246&gt;0,(CQ246+SUM(CR$11:CR246))/CP$6-1,"N/A")</f>
        <v>N/A</v>
      </c>
      <c r="CT246" s="344">
        <f>IF(VLOOKUP(CT$4,Transactions!$C$5:$M$23,7,FALSE)&gt;CO246,0,IF(IFERROR(VLOOKUP(CT$4,Transactions!$C$39:$N$42,8,FALSE),0)&gt;CO246,VLOOKUP(CT$4,Transactions!$C$5:$M$23,5,FALSE),VLOOKUP(CT$4,Transactions!$C$5:$M$23,5,FALSE)-IFERROR(VLOOKUP(CT$4,Transactions!$C$39:$N$42,5,FALSE),0)))</f>
        <v>0</v>
      </c>
      <c r="CV246" s="315">
        <f t="shared" si="302"/>
        <v>0</v>
      </c>
      <c r="CW246" s="88">
        <f>VLOOKUP(CV246,'Price Data'!$B$4:$AD$1048576,MATCH(DA$4,'Price Data'!$B$2:$AE$2,0),FALSE)</f>
        <v>0</v>
      </c>
      <c r="CX246" s="5">
        <f t="shared" si="331"/>
        <v>0</v>
      </c>
      <c r="CY246" s="79"/>
      <c r="CZ246" s="212" t="str">
        <f>IF(CX246&gt;0,(CX246+SUM(CY$11:CY246))/CW$6-1,"N/A")</f>
        <v>N/A</v>
      </c>
      <c r="DA246" s="344">
        <f>IF(VLOOKUP(DA$4,Transactions!$C$5:$M$23,7,FALSE)&gt;CV246,0,IF(IFERROR(VLOOKUP(DA$4,Transactions!$C$39:$N$42,8,FALSE),0)&gt;CV246,VLOOKUP(DA$4,Transactions!$C$5:$M$23,5,FALSE),VLOOKUP(DA$4,Transactions!$C$5:$M$23,5,FALSE)-IFERROR(VLOOKUP(DA$4,Transactions!$C$39:$N$42,5,FALSE),0)))</f>
        <v>0</v>
      </c>
      <c r="DC246" s="315">
        <f t="shared" si="303"/>
        <v>0</v>
      </c>
      <c r="DD246" s="88">
        <f>VLOOKUP(DC246,'Price Data'!$B$4:$AD$1048576,MATCH(DH$4,'Price Data'!$B$2:$AE$2,0),FALSE)</f>
        <v>0</v>
      </c>
      <c r="DE246" s="5">
        <f t="shared" si="332"/>
        <v>0</v>
      </c>
      <c r="DF246" s="79"/>
      <c r="DG246" s="212" t="str">
        <f>IF(DE246&gt;0,(DE246+SUM(DF$11:DF246))/DD$6-1,"N/A")</f>
        <v>N/A</v>
      </c>
      <c r="DH246" s="344">
        <f>IF(VLOOKUP(DH$4,Transactions!$C$5:$M$23,7,FALSE)&gt;DC246,0,IF(IFERROR(VLOOKUP(DH$4,Transactions!$C$39:$N$42,8,FALSE),0)&gt;DC246,VLOOKUP(DH$4,Transactions!$C$5:$M$23,5,FALSE),VLOOKUP(DH$4,Transactions!$C$5:$M$23,5,FALSE)-IFERROR(VLOOKUP(DH$4,Transactions!$C$39:$N$42,5,FALSE),0)))</f>
        <v>0</v>
      </c>
      <c r="DJ246" s="315">
        <f t="shared" si="304"/>
        <v>0</v>
      </c>
      <c r="DK246" s="88">
        <f>VLOOKUP(DJ246,'Price Data'!$B$4:$AD$1048576,MATCH(DO$4,'Price Data'!$B$2:$AE$2,0),FALSE)</f>
        <v>0</v>
      </c>
      <c r="DL246" s="5">
        <f t="shared" si="333"/>
        <v>0</v>
      </c>
      <c r="DN246" s="212" t="str">
        <f>IF(DL246&gt;0,(DL246+SUM(DM$11:DM246))/DK$6-1,"N/A")</f>
        <v>N/A</v>
      </c>
      <c r="DO246" s="344">
        <f>IF(VLOOKUP(DO$4,Transactions!$C$5:$M$23,7,FALSE)&gt;DJ246,0,IF(IFERROR(VLOOKUP(DO$4,Transactions!$C$39:$N$42,8,FALSE),0)&gt;DJ246,VLOOKUP(DO$4,Transactions!$C$5:$M$23,5,FALSE),VLOOKUP(DO$4,Transactions!$C$5:$M$23,5,FALSE)-IFERROR(VLOOKUP(DO$4,Transactions!$C$39:$N$42,5,FALSE),0)))</f>
        <v>0</v>
      </c>
      <c r="DQ246" s="315">
        <f t="shared" si="305"/>
        <v>0</v>
      </c>
      <c r="DR246" s="88">
        <f>VLOOKUP(DQ246,'Price Data'!$B$4:$AD$1048576,MATCH(DV$4,'Price Data'!$B$2:$AE$2,0),FALSE)</f>
        <v>0</v>
      </c>
      <c r="DS246" s="5">
        <f t="shared" si="334"/>
        <v>0</v>
      </c>
      <c r="DT246" s="79"/>
      <c r="DU246" s="212" t="str">
        <f>IF(DS246&gt;0,(DS246+SUM(DT$11:DT246))/DR$6-1,"N/A")</f>
        <v>N/A</v>
      </c>
      <c r="DV246" s="344">
        <f>IF(VLOOKUP(DV$4,Transactions!$C$5:$M$23,7,FALSE)&gt;DQ246,0,IF(IFERROR(VLOOKUP(DV$4,Transactions!$C$39:$N$42,8,FALSE),0)&gt;DQ246,VLOOKUP(DV$4,Transactions!$C$5:$M$23,5,FALSE),VLOOKUP(DV$4,Transactions!$C$5:$M$23,5,FALSE)-IFERROR(VLOOKUP(DV$4,Transactions!$C$39:$N$42,5,FALSE),0)))</f>
        <v>0</v>
      </c>
      <c r="DX246" s="315">
        <f t="shared" si="306"/>
        <v>0</v>
      </c>
      <c r="DY246" s="88">
        <f>VLOOKUP(DX246,'Price Data'!$B$4:$AD$1048576,MATCH(EC$4,'Price Data'!$B$2:$AE$2,0),FALSE)</f>
        <v>0</v>
      </c>
      <c r="DZ246" s="5">
        <f t="shared" si="335"/>
        <v>0</v>
      </c>
      <c r="EA246" s="79"/>
      <c r="EB246" s="212" t="str">
        <f>IF(DZ246&gt;0,(DZ246+SUM(EA$11:EA246))/DY$6-1,"N/A")</f>
        <v>N/A</v>
      </c>
      <c r="EC246" s="344">
        <f>IF(VLOOKUP(EC$4,Transactions!$C$5:$M$23,7,FALSE)&gt;DX246,0,IF(IFERROR(VLOOKUP(EC$4,Transactions!$C$39:$N$42,8,FALSE),0)&gt;DX246,VLOOKUP(EC$4,Transactions!$C$5:$M$23,5,FALSE),VLOOKUP(EC$4,Transactions!$C$5:$M$23,5,FALSE)-IFERROR(VLOOKUP(EC$4,Transactions!$C$39:$N$42,5,FALSE),0)))</f>
        <v>0</v>
      </c>
      <c r="EF246" s="315">
        <f t="shared" si="307"/>
        <v>0</v>
      </c>
      <c r="EG246" s="88">
        <f>VLOOKUP(EF246,'Price Data'!$B$4:$AD$1048576,MATCH(EK$4,'Price Data'!$B$2:$AE$2,0),FALSE)</f>
        <v>0</v>
      </c>
      <c r="EH246" s="5">
        <f t="shared" si="336"/>
        <v>0</v>
      </c>
      <c r="EI246" s="79"/>
      <c r="EJ246" s="212" t="str">
        <f>IF(EH246&gt;0,(EH246+SUM(EI$11:EI246))/EG$6-1,"N/A")</f>
        <v>N/A</v>
      </c>
      <c r="EK246" s="344">
        <f>IF(VLOOKUP(EK$4,Transactions!$C$26:$M$34,7,FALSE)&gt;EF246,0,IF(IFERROR(VLOOKUP(EK$4,Transactions!$C$45:$N283,8,FALSE),0)&gt;EF246,VLOOKUP(EK$4,Transactions!$C$26:$M$34,5,FALSE),VLOOKUP(EK$4,Transactions!$C$26:$M$34,5,FALSE)-IFERROR(VLOOKUP(EK$4,Transactions!$C$45:$N$47,5,FALSE),0)))</f>
        <v>0</v>
      </c>
      <c r="EM246" s="315">
        <f t="shared" si="308"/>
        <v>0</v>
      </c>
      <c r="EN246" s="88">
        <f>VLOOKUP(EM246,'Price Data'!$B$4:$AD$1048576,MATCH(ER$4,'Price Data'!$B$2:$AE$2,0),FALSE)</f>
        <v>0</v>
      </c>
      <c r="EO246" s="5">
        <f t="shared" si="337"/>
        <v>0</v>
      </c>
      <c r="EP246" s="79"/>
      <c r="EQ246" s="212" t="str">
        <f>IF(EO246&gt;0,(EO246+SUM(EP$11:EP246))/EN$6-1,"N/A")</f>
        <v>N/A</v>
      </c>
      <c r="ER246" s="344">
        <f>IF(VLOOKUP(ER$4,Transactions!$C$26:$M$34,7,FALSE)&gt;EM246,0,IF(IFERROR(VLOOKUP(ER$4,Transactions!$C$45:$N283,8,FALSE),0)&gt;EM246,VLOOKUP(ER$4,Transactions!$C$26:$M$34,5,FALSE),VLOOKUP(ER$4,Transactions!$C$26:$M$34,5,FALSE)-IFERROR(VLOOKUP(ER$4,Transactions!$C$45:$N$47,5,FALSE),0)))</f>
        <v>0</v>
      </c>
      <c r="ET246" s="315">
        <f t="shared" si="309"/>
        <v>0</v>
      </c>
      <c r="EU246" s="88">
        <f>VLOOKUP(ET246,'Price Data'!$B$4:$AD$1048576,MATCH(EY$4,'Price Data'!$B$2:$AE$2,0),FALSE)</f>
        <v>0</v>
      </c>
      <c r="EV246" s="5">
        <f t="shared" si="338"/>
        <v>0</v>
      </c>
      <c r="EW246" s="79"/>
      <c r="EX246" s="212" t="str">
        <f>IF(EV246&gt;0,(EV246+SUM(EW$11:EW246))/EU$6-1,"N/A")</f>
        <v>N/A</v>
      </c>
      <c r="EY246" s="344">
        <f>IF(VLOOKUP(EY$4,Transactions!$C$26:$M$34,7,FALSE)&gt;ET246,0,IF(IFERROR(VLOOKUP(EY$4,Transactions!$C$45:$N283,8,FALSE),0)&gt;ET246,VLOOKUP(EY$4,Transactions!$C$26:$M$34,5,FALSE),VLOOKUP(EY$4,Transactions!$C$26:$M$34,5,FALSE)-IFERROR(VLOOKUP(EY$4,Transactions!$C$45:$N$47,5,FALSE),0)))</f>
        <v>0</v>
      </c>
      <c r="FA246" s="315">
        <f t="shared" si="310"/>
        <v>0</v>
      </c>
      <c r="FB246" s="88">
        <f>VLOOKUP(FA246,'Price Data'!$B$4:$AD$1048576,MATCH(FF$4,'Price Data'!$B$2:$AE$2,0),FALSE)</f>
        <v>0</v>
      </c>
      <c r="FC246" s="5">
        <f t="shared" si="339"/>
        <v>0</v>
      </c>
      <c r="FD246" s="79"/>
      <c r="FE246" s="212" t="str">
        <f>IF(FC246&gt;0,(FC246+SUM(FD$11:FD246))/FB$6-1,"N/A")</f>
        <v>N/A</v>
      </c>
      <c r="FF246" s="344">
        <f>IF(VLOOKUP(FF$4,Transactions!$C$26:$M$34,7,FALSE)&gt;FA246,0,IF(IFERROR(VLOOKUP(FF$4,Transactions!$C$45:$N283,8,FALSE),0)&gt;FA246,VLOOKUP(FF$4,Transactions!$C$26:$M$34,5,FALSE),VLOOKUP(FF$4,Transactions!$C$26:$M$34,5,FALSE)-IFERROR(VLOOKUP(FF$4,Transactions!$C$45:$N$47,5,FALSE),0)))</f>
        <v>0</v>
      </c>
      <c r="FH246" s="315">
        <f t="shared" si="311"/>
        <v>0</v>
      </c>
      <c r="FI246" s="88">
        <f>VLOOKUP(FH246,'Price Data'!$B$4:$AD$1048576,MATCH(FM$4,'Price Data'!$B$2:$AE$2,0),FALSE)</f>
        <v>0</v>
      </c>
      <c r="FJ246" s="5">
        <f t="shared" si="340"/>
        <v>0</v>
      </c>
      <c r="FK246" s="79"/>
      <c r="FL246" s="212" t="str">
        <f>IF(FJ246&gt;0,(FJ246+SUM(FK$11:FK246))/FI$6-1,"N/A")</f>
        <v>N/A</v>
      </c>
      <c r="FM246" s="344">
        <f>IF(VLOOKUP(FM$4,Transactions!$C$26:$M$34,7,FALSE)&gt;FH246,0,IF(IFERROR(VLOOKUP(FM$4,Transactions!$C$45:$N283,8,FALSE),0)&gt;FH246,VLOOKUP(FM$4,Transactions!$C$26:$M$34,5,FALSE),VLOOKUP(FM$4,Transactions!$C$26:$M$34,5,FALSE)-IFERROR(VLOOKUP(FM$4,Transactions!$C$45:$N$47,5,FALSE),0)))</f>
        <v>0</v>
      </c>
      <c r="FO246" s="315">
        <f t="shared" si="312"/>
        <v>0</v>
      </c>
      <c r="FP246" s="88">
        <f>VLOOKUP(FO246,'Price Data'!$B$4:$AD$1048576,MATCH(FT$4,'Price Data'!$B$2:$AE$2,0),FALSE)</f>
        <v>0</v>
      </c>
      <c r="FQ246" s="5">
        <f t="shared" si="341"/>
        <v>0</v>
      </c>
      <c r="FR246" s="79"/>
      <c r="FS246" s="212" t="str">
        <f>IF(FQ246&gt;0,(FQ246+SUM(FR$11:FR246))/FP$6-1,"N/A")</f>
        <v>N/A</v>
      </c>
      <c r="FT246" s="344">
        <f>IF(VLOOKUP(FT$4,Transactions!$C$26:$M$34,7,FALSE)&gt;FO246,0,IF(IFERROR(VLOOKUP(FT$4,Transactions!$C$45:$N283,8,FALSE),0)&gt;FO246,VLOOKUP(FT$4,Transactions!$C$26:$M$34,5,FALSE),VLOOKUP(FT$4,Transactions!$C$26:$M$34,5,FALSE)-IFERROR(VLOOKUP(FT$4,Transactions!$C$45:$N$47,5,FALSE),0)))</f>
        <v>0</v>
      </c>
      <c r="FV246" s="315">
        <f t="shared" si="313"/>
        <v>0</v>
      </c>
      <c r="FW246" s="88">
        <f>VLOOKUP(FV246,'Price Data'!$B$4:$AD$1048576,MATCH(GA$4,'Price Data'!$B$2:$AE$2,0),FALSE)</f>
        <v>0</v>
      </c>
      <c r="FX246" s="5">
        <f t="shared" si="342"/>
        <v>0</v>
      </c>
      <c r="FY246" s="79"/>
      <c r="FZ246" s="212" t="str">
        <f>IF(FX246&gt;0,(FX246+SUM(FY$11:FY246))/FW$6-1,"N/A")</f>
        <v>N/A</v>
      </c>
      <c r="GA246" s="344">
        <f>IF(VLOOKUP(GA$4,Transactions!$C$26:$M$34,7,FALSE)&gt;FV246,0,IF(IFERROR(VLOOKUP(GA$4,Transactions!$C$45:$N283,8,FALSE),0)&gt;FV246,VLOOKUP(GA$4,Transactions!$C$26:$M$34,5,FALSE),VLOOKUP(GA$4,Transactions!$C$26:$M$34,5,FALSE)-IFERROR(VLOOKUP(GA$4,Transactions!$C$45:$N$47,5,FALSE),0)))</f>
        <v>0</v>
      </c>
      <c r="GD246" s="315">
        <f t="shared" si="314"/>
        <v>0</v>
      </c>
      <c r="GE246" s="88">
        <f>VLOOKUP(GD246,'Price Data'!$B$4:$AD$1048576,MATCH(GI$4,'Price Data'!$B$2:$AE$2,0),FALSE)</f>
        <v>0</v>
      </c>
      <c r="GF246" s="5">
        <f t="shared" si="343"/>
        <v>0</v>
      </c>
      <c r="GH246" s="212" t="str">
        <f>IF(GF246&gt;0,(GF246+SUM(GG$11:GG246))/GE$6-1,"N/A")</f>
        <v>N/A</v>
      </c>
      <c r="GI246" s="374">
        <v>0.5</v>
      </c>
      <c r="GK246" s="315">
        <f t="shared" si="315"/>
        <v>0</v>
      </c>
      <c r="GL246" s="88">
        <f>VLOOKUP(GK246,'Price Data'!$B$4:$AD$1048576,MATCH(GP$4,'Price Data'!$B$2:$AE$2,0),FALSE)</f>
        <v>0</v>
      </c>
      <c r="GM246" s="5">
        <f t="shared" si="286"/>
        <v>0</v>
      </c>
      <c r="GN246" s="79"/>
      <c r="GO246" s="212" t="str">
        <f>IF(GM246&gt;0,(GM246+SUM(GN$11:GN246))/GL$6-1,"N/A")</f>
        <v>N/A</v>
      </c>
      <c r="GP246" s="374">
        <v>0.2</v>
      </c>
      <c r="GR246" s="315">
        <f t="shared" si="316"/>
        <v>0</v>
      </c>
      <c r="GS246" s="88">
        <f>VLOOKUP(GR246,'Price Data'!$B$4:$AD$1048576,MATCH(GW$4,'Price Data'!$B$2:$AE$2,0),FALSE)</f>
        <v>0</v>
      </c>
      <c r="GT246" s="5">
        <f t="shared" si="344"/>
        <v>0</v>
      </c>
      <c r="GV246" s="212" t="str">
        <f>IF(GT246&gt;0,(GT246+SUM(GU$11:GU246))/GS$6-1,"N/A")</f>
        <v>N/A</v>
      </c>
      <c r="GW246" s="374">
        <v>0.3</v>
      </c>
    </row>
    <row r="247" spans="1:205" x14ac:dyDescent="0.25">
      <c r="A247">
        <v>237</v>
      </c>
      <c r="B247" s="315">
        <f>'Price Data'!B241</f>
        <v>0</v>
      </c>
      <c r="C247" s="200">
        <f t="shared" si="317"/>
        <v>0</v>
      </c>
      <c r="D247" s="200">
        <f t="shared" si="287"/>
        <v>0</v>
      </c>
      <c r="E247" s="200">
        <f t="shared" si="318"/>
        <v>0</v>
      </c>
      <c r="F247" s="200">
        <f t="shared" si="288"/>
        <v>0</v>
      </c>
      <c r="I247" s="315">
        <f t="shared" si="289"/>
        <v>0</v>
      </c>
      <c r="J247" s="88">
        <f>VLOOKUP(I247,'Price Data'!$B$4:$AD$1048576,MATCH(N$4,'Price Data'!$B$2:$AE$2,0),FALSE)</f>
        <v>0</v>
      </c>
      <c r="K247" s="5">
        <f t="shared" si="285"/>
        <v>0</v>
      </c>
      <c r="M247" s="212" t="str">
        <f>IF(K247&gt;0,(K247+SUM(L$11:L247))/J$6-1,"N/A")</f>
        <v>N/A</v>
      </c>
      <c r="N247" s="344">
        <f>IF(VLOOKUP(N$4,Transactions!$C$5:$M$23,7,FALSE)&gt;I247,0,IF(IFERROR(VLOOKUP(N$4,Transactions!$C$39:$N$42,8,FALSE),0)&gt;I247,VLOOKUP(N$4,Transactions!$C$5:$M$23,5,FALSE),VLOOKUP(N$4,Transactions!$C$5:$M$23,5,FALSE)-IFERROR(VLOOKUP(N$4,Transactions!$C$39:$N$42,5,FALSE),0)))</f>
        <v>0</v>
      </c>
      <c r="P247" s="315">
        <f t="shared" si="290"/>
        <v>0</v>
      </c>
      <c r="Q247" s="88">
        <f>VLOOKUP(P247,'Price Data'!$B$4:$AD$1048576,MATCH(U$4,'Price Data'!$B$2:$AE$2,0),FALSE)</f>
        <v>0</v>
      </c>
      <c r="R247" s="5">
        <f t="shared" si="319"/>
        <v>0</v>
      </c>
      <c r="T247" s="212" t="str">
        <f>IF(R247&gt;0,(R247+SUM(S$11:S247))/Q$6-1,"N/A")</f>
        <v>N/A</v>
      </c>
      <c r="U247" s="344">
        <f>IF(VLOOKUP(U$4,Transactions!$C$5:$M$23,7,FALSE)&gt;P247,0,IF(IFERROR(VLOOKUP(U$4,Transactions!$C$39:$N$42,8,FALSE),0)&gt;P247,VLOOKUP(U$4,Transactions!$C$5:$M$23,5,FALSE),VLOOKUP(U$4,Transactions!$C$5:$M$23,5,FALSE)-IFERROR(VLOOKUP(U$4,Transactions!$C$39:$N$42,5,FALSE),0)))</f>
        <v>0</v>
      </c>
      <c r="W247" s="315">
        <f t="shared" si="291"/>
        <v>0</v>
      </c>
      <c r="X247" s="88">
        <f>VLOOKUP(W247,'Price Data'!$B$4:$AD$1048576,MATCH(AB$4,'Price Data'!$B$2:$AE$2,0),FALSE)</f>
        <v>0</v>
      </c>
      <c r="Y247" s="5">
        <f t="shared" si="320"/>
        <v>0</v>
      </c>
      <c r="Z247" s="79"/>
      <c r="AA247" s="212" t="str">
        <f>IF(Y247&gt;0,(Y247+SUM(Z$11:Z247))/X$6-1,"N/A")</f>
        <v>N/A</v>
      </c>
      <c r="AB247" s="344">
        <f>IF(VLOOKUP(AB$4,Transactions!$C$5:$M$23,7,FALSE)&gt;W247,0,IF(IFERROR(VLOOKUP(AB$4,Transactions!$C$39:$N$42,8,FALSE),0)&gt;W247,VLOOKUP(AB$4,Transactions!$C$5:$M$23,5,FALSE),VLOOKUP(AB$4,Transactions!$C$5:$M$23,5,FALSE)-IFERROR(VLOOKUP(AB$4,Transactions!$C$39:$N$42,5,FALSE),0)))</f>
        <v>0</v>
      </c>
      <c r="AD247" s="315">
        <f t="shared" si="292"/>
        <v>0</v>
      </c>
      <c r="AE247" s="88">
        <f>VLOOKUP(AD247,'Price Data'!$B$4:$AD$1048576,MATCH(AI$4,'Price Data'!$B$2:$AE$2,0),FALSE)</f>
        <v>0</v>
      </c>
      <c r="AF247" s="5">
        <f t="shared" si="321"/>
        <v>0</v>
      </c>
      <c r="AG247" s="79"/>
      <c r="AH247" s="212" t="str">
        <f>IF(AF247&gt;0,(AF247+SUM(AG$11:AG247))/AE$6-1,"N/A")</f>
        <v>N/A</v>
      </c>
      <c r="AI247" s="344">
        <f>IF(VLOOKUP(AI$4,Transactions!$C$5:$M$23,7,FALSE)&gt;AD247,0,IF(IFERROR(VLOOKUP(AI$4,Transactions!$C$39:$N$42,8,FALSE),0)&gt;AD247,VLOOKUP(AI$4,Transactions!$C$5:$M$23,5,FALSE),VLOOKUP(AI$4,Transactions!$C$5:$M$23,5,FALSE)-IFERROR(VLOOKUP(AI$4,Transactions!$C$39:$N$42,5,FALSE),0)))</f>
        <v>0</v>
      </c>
      <c r="AK247" s="315">
        <f t="shared" si="293"/>
        <v>0</v>
      </c>
      <c r="AL247" s="88">
        <f>VLOOKUP(AK247,'Price Data'!$B$4:$AD$1048576,MATCH(AP$4,'Price Data'!$B$2:$AE$2,0),FALSE)</f>
        <v>0</v>
      </c>
      <c r="AM247" s="5">
        <f t="shared" si="322"/>
        <v>0</v>
      </c>
      <c r="AN247" s="79"/>
      <c r="AO247" s="212" t="str">
        <f>IF(AM247&gt;0,(AM247+SUM(AN$11:AN247))/AL$6-1,"N/A")</f>
        <v>N/A</v>
      </c>
      <c r="AP247" s="344">
        <f>IF(VLOOKUP(AP$4,Transactions!$C$5:$M$23,7,FALSE)&gt;AK247,0,IF(IFERROR(VLOOKUP(AP$4,Transactions!$C$39:$N$42,8,FALSE),0)&gt;AK247,VLOOKUP(AP$4,Transactions!$C$5:$M$23,5,FALSE),VLOOKUP(AP$4,Transactions!$C$5:$M$23,5,FALSE)-IFERROR(VLOOKUP(AP$4,Transactions!$C$39:$N$42,5,FALSE),0)))</f>
        <v>0</v>
      </c>
      <c r="AR247" s="315">
        <f t="shared" si="294"/>
        <v>0</v>
      </c>
      <c r="AS247" s="88">
        <f>VLOOKUP(AR247,'Price Data'!$B$4:$AD$1048576,MATCH(AW$4,'Price Data'!$B$2:$AE$2,0),FALSE)</f>
        <v>0</v>
      </c>
      <c r="AT247" s="5">
        <f t="shared" si="323"/>
        <v>0</v>
      </c>
      <c r="AU247" s="79"/>
      <c r="AV247" s="212" t="str">
        <f>IF(AT247&gt;0,(AT247+SUM(AU$11:AU247))/AS$6-1,"N/A")</f>
        <v>N/A</v>
      </c>
      <c r="AW247" s="344">
        <f>IF(VLOOKUP(AW$4,Transactions!$C$5:$M$23,7,FALSE)&gt;AR247,0,IF(IFERROR(VLOOKUP(AW$4,Transactions!$C$39:$N$42,8,FALSE),0)&gt;AR247,VLOOKUP(AW$4,Transactions!$C$5:$M$23,5,FALSE),VLOOKUP(AW$4,Transactions!$C$5:$M$23,5,FALSE)-IFERROR(VLOOKUP(AW$4,Transactions!$C$39:$N$42,5,FALSE),0)))</f>
        <v>0</v>
      </c>
      <c r="AY247" s="315">
        <f t="shared" si="295"/>
        <v>0</v>
      </c>
      <c r="AZ247" s="88">
        <f>VLOOKUP(AY247,'Price Data'!$B$4:$AD$1048576,MATCH(BD$4,'Price Data'!$B$2:$AE$2,0),FALSE)</f>
        <v>0</v>
      </c>
      <c r="BA247" s="5">
        <f t="shared" si="324"/>
        <v>0</v>
      </c>
      <c r="BB247" s="79"/>
      <c r="BC247" s="212" t="str">
        <f>IF(BA247&gt;0,(BA247+SUM(BB$11:BB247))/AZ$6-1,"N/A")</f>
        <v>N/A</v>
      </c>
      <c r="BD247" s="344">
        <f>IF(VLOOKUP(BD$4,Transactions!$C$5:$M$23,7,FALSE)&gt;AY247,0,IF(IFERROR(VLOOKUP(BD$4,Transactions!$C$39:$N$42,8,FALSE),0)&gt;AY247,VLOOKUP(BD$4,Transactions!$C$5:$M$23,5,FALSE),VLOOKUP(BD$4,Transactions!$C$5:$M$23,5,FALSE)-IFERROR(VLOOKUP(BD$4,Transactions!$C$39:$N$42,5,FALSE),0)))</f>
        <v>0</v>
      </c>
      <c r="BF247" s="315">
        <f t="shared" si="296"/>
        <v>0</v>
      </c>
      <c r="BG247" s="88">
        <f>VLOOKUP(BF247,'Price Data'!$B$4:$AD$1048576,MATCH(BK$4,'Price Data'!$B$2:$AE$2,0),FALSE)</f>
        <v>0</v>
      </c>
      <c r="BH247" s="5">
        <f t="shared" si="325"/>
        <v>0</v>
      </c>
      <c r="BI247" s="79"/>
      <c r="BJ247" s="212" t="str">
        <f>IF(BH247&gt;0,(BH247+SUM(BI$11:BI247))/BG$6-1,"N/A")</f>
        <v>N/A</v>
      </c>
      <c r="BK247" s="344">
        <f>IF(VLOOKUP(BK$4,Transactions!$C$5:$M$23,7,FALSE)&gt;BF247,0,IF(IFERROR(VLOOKUP(BK$4,Transactions!$C$39:$N$42,8,FALSE),0)&gt;BF247,VLOOKUP(BK$4,Transactions!$C$5:$M$23,5,FALSE),VLOOKUP(BK$4,Transactions!$C$5:$M$23,5,FALSE)-IFERROR(VLOOKUP(BK$4,Transactions!$C$39:$N$42,5,FALSE),0)))</f>
        <v>0</v>
      </c>
      <c r="BM247" s="315">
        <f t="shared" si="297"/>
        <v>0</v>
      </c>
      <c r="BN247" s="88">
        <f>VLOOKUP(BM247,'Price Data'!$B$4:$AD$1048576,MATCH(BR$4,'Price Data'!$B$2:$AE$2,0),FALSE)</f>
        <v>0</v>
      </c>
      <c r="BO247" s="5">
        <f t="shared" si="326"/>
        <v>0</v>
      </c>
      <c r="BP247" s="79"/>
      <c r="BQ247" s="212" t="str">
        <f>IF(BO247&gt;0,(BO247+SUM(BP$11:BP247))/BN$6-1,"N/A")</f>
        <v>N/A</v>
      </c>
      <c r="BR247" s="344">
        <f>IF(VLOOKUP(BR$4,Transactions!$C$5:$M$23,7,FALSE)&gt;BM247,0,IF(IFERROR(VLOOKUP(BR$4,Transactions!$C$39:$N$42,8,FALSE),0)&gt;BM247,VLOOKUP(BR$4,Transactions!$C$5:$M$23,5,FALSE),VLOOKUP(BR$4,Transactions!$C$5:$M$23,5,FALSE)-IFERROR(VLOOKUP(BR$4,Transactions!$C$39:$N$42,5,FALSE),0)))</f>
        <v>0</v>
      </c>
      <c r="BT247" s="315">
        <f t="shared" si="298"/>
        <v>0</v>
      </c>
      <c r="BU247" s="88">
        <f>VLOOKUP(BT247,'Price Data'!$B$4:$AD$1048576,MATCH(BY$4,'Price Data'!$B$2:$AE$2,0),FALSE)</f>
        <v>0</v>
      </c>
      <c r="BV247" s="5">
        <f t="shared" si="327"/>
        <v>0</v>
      </c>
      <c r="BW247" s="79"/>
      <c r="BX247" s="212" t="str">
        <f>IF(BV247&gt;0,(BV247+SUM(BW$11:BW247))/BU$6-1,"N/A")</f>
        <v>N/A</v>
      </c>
      <c r="BY247" s="344">
        <f>IF(VLOOKUP(BY$4,Transactions!$C$5:$M$23,7,FALSE)&gt;BT247,0,IF(IFERROR(VLOOKUP(BY$4,Transactions!$C$39:$N$42,8,FALSE),0)&gt;BT247,VLOOKUP(BY$4,Transactions!$C$5:$M$23,5,FALSE),VLOOKUP(BY$4,Transactions!$C$5:$M$23,5,FALSE)-IFERROR(VLOOKUP(BY$4,Transactions!$C$39:$N$42,5,FALSE),0)))</f>
        <v>0</v>
      </c>
      <c r="CA247" s="315">
        <f t="shared" si="299"/>
        <v>0</v>
      </c>
      <c r="CB247" s="88">
        <f>VLOOKUP(CA247,'Price Data'!$B$4:$AD$1048576,MATCH(CF$4,'Price Data'!$B$2:$AE$2,0),FALSE)</f>
        <v>0</v>
      </c>
      <c r="CC247" s="5">
        <f t="shared" si="328"/>
        <v>0</v>
      </c>
      <c r="CD247" s="79"/>
      <c r="CE247" s="212" t="str">
        <f>IF(CC247&gt;0,(CC247+SUM(CD$11:CD247))/CB$6-1,"N/A")</f>
        <v>N/A</v>
      </c>
      <c r="CF247" s="344">
        <f>IF(VLOOKUP(CF$4,Transactions!$C$5:$M$23,7,FALSE)&gt;CA247,0,IF(IFERROR(VLOOKUP(CF$4,Transactions!$C$39:$N$42,8,FALSE),0)&gt;CA247,VLOOKUP(CF$4,Transactions!$C$5:$M$23,5,FALSE),VLOOKUP(CF$4,Transactions!$C$5:$M$23,5,FALSE)-IFERROR(VLOOKUP(CF$4,Transactions!$C$39:$N$42,5,FALSE),0)))</f>
        <v>0</v>
      </c>
      <c r="CH247" s="315">
        <f t="shared" si="300"/>
        <v>0</v>
      </c>
      <c r="CI247" s="88">
        <f>VLOOKUP(CH247,'Price Data'!$B$4:$AD$1048576,MATCH(CM$4,'Price Data'!$B$2:$AE$2,0),FALSE)</f>
        <v>0</v>
      </c>
      <c r="CJ247" s="5">
        <f t="shared" si="329"/>
        <v>0</v>
      </c>
      <c r="CK247" s="79"/>
      <c r="CL247" s="212" t="str">
        <f>IF(CJ247&gt;0,(CJ247+SUM(CK$11:CK247))/CI$6-1,"N/A")</f>
        <v>N/A</v>
      </c>
      <c r="CM247" s="344">
        <f>IF(VLOOKUP(CM$4,Transactions!$C$5:$M$23,7,FALSE)&gt;CH247,0,IF(IFERROR(VLOOKUP(CM$4,Transactions!$C$39:$N$42,8,FALSE),0)&gt;CH247,VLOOKUP(CM$4,Transactions!$C$5:$M$23,5,FALSE),VLOOKUP(CM$4,Transactions!$C$5:$M$23,5,FALSE)-IFERROR(VLOOKUP(CM$4,Transactions!$C$39:$N$42,5,FALSE),0)))</f>
        <v>0</v>
      </c>
      <c r="CO247" s="315">
        <f t="shared" si="301"/>
        <v>0</v>
      </c>
      <c r="CP247" s="88">
        <f>VLOOKUP(CO247,'Price Data'!$B$4:$AD$1048576,MATCH(CT$4,'Price Data'!$B$2:$AE$2,0),FALSE)</f>
        <v>0</v>
      </c>
      <c r="CQ247" s="5">
        <f t="shared" si="330"/>
        <v>0</v>
      </c>
      <c r="CR247" s="79"/>
      <c r="CS247" s="212" t="str">
        <f>IF(CQ247&gt;0,(CQ247+SUM(CR$11:CR247))/CP$6-1,"N/A")</f>
        <v>N/A</v>
      </c>
      <c r="CT247" s="344">
        <f>IF(VLOOKUP(CT$4,Transactions!$C$5:$M$23,7,FALSE)&gt;CO247,0,IF(IFERROR(VLOOKUP(CT$4,Transactions!$C$39:$N$42,8,FALSE),0)&gt;CO247,VLOOKUP(CT$4,Transactions!$C$5:$M$23,5,FALSE),VLOOKUP(CT$4,Transactions!$C$5:$M$23,5,FALSE)-IFERROR(VLOOKUP(CT$4,Transactions!$C$39:$N$42,5,FALSE),0)))</f>
        <v>0</v>
      </c>
      <c r="CV247" s="315">
        <f t="shared" si="302"/>
        <v>0</v>
      </c>
      <c r="CW247" s="88">
        <f>VLOOKUP(CV247,'Price Data'!$B$4:$AD$1048576,MATCH(DA$4,'Price Data'!$B$2:$AE$2,0),FALSE)</f>
        <v>0</v>
      </c>
      <c r="CX247" s="5">
        <f t="shared" si="331"/>
        <v>0</v>
      </c>
      <c r="CY247" s="79"/>
      <c r="CZ247" s="212" t="str">
        <f>IF(CX247&gt;0,(CX247+SUM(CY$11:CY247))/CW$6-1,"N/A")</f>
        <v>N/A</v>
      </c>
      <c r="DA247" s="344">
        <f>IF(VLOOKUP(DA$4,Transactions!$C$5:$M$23,7,FALSE)&gt;CV247,0,IF(IFERROR(VLOOKUP(DA$4,Transactions!$C$39:$N$42,8,FALSE),0)&gt;CV247,VLOOKUP(DA$4,Transactions!$C$5:$M$23,5,FALSE),VLOOKUP(DA$4,Transactions!$C$5:$M$23,5,FALSE)-IFERROR(VLOOKUP(DA$4,Transactions!$C$39:$N$42,5,FALSE),0)))</f>
        <v>0</v>
      </c>
      <c r="DC247" s="315">
        <f t="shared" si="303"/>
        <v>0</v>
      </c>
      <c r="DD247" s="88">
        <f>VLOOKUP(DC247,'Price Data'!$B$4:$AD$1048576,MATCH(DH$4,'Price Data'!$B$2:$AE$2,0),FALSE)</f>
        <v>0</v>
      </c>
      <c r="DE247" s="5">
        <f t="shared" si="332"/>
        <v>0</v>
      </c>
      <c r="DF247" s="79"/>
      <c r="DG247" s="212" t="str">
        <f>IF(DE247&gt;0,(DE247+SUM(DF$11:DF247))/DD$6-1,"N/A")</f>
        <v>N/A</v>
      </c>
      <c r="DH247" s="344">
        <f>IF(VLOOKUP(DH$4,Transactions!$C$5:$M$23,7,FALSE)&gt;DC247,0,IF(IFERROR(VLOOKUP(DH$4,Transactions!$C$39:$N$42,8,FALSE),0)&gt;DC247,VLOOKUP(DH$4,Transactions!$C$5:$M$23,5,FALSE),VLOOKUP(DH$4,Transactions!$C$5:$M$23,5,FALSE)-IFERROR(VLOOKUP(DH$4,Transactions!$C$39:$N$42,5,FALSE),0)))</f>
        <v>0</v>
      </c>
      <c r="DJ247" s="315">
        <f t="shared" si="304"/>
        <v>0</v>
      </c>
      <c r="DK247" s="88">
        <f>VLOOKUP(DJ247,'Price Data'!$B$4:$AD$1048576,MATCH(DO$4,'Price Data'!$B$2:$AE$2,0),FALSE)</f>
        <v>0</v>
      </c>
      <c r="DL247" s="5">
        <f t="shared" si="333"/>
        <v>0</v>
      </c>
      <c r="DN247" s="212" t="str">
        <f>IF(DL247&gt;0,(DL247+SUM(DM$11:DM247))/DK$6-1,"N/A")</f>
        <v>N/A</v>
      </c>
      <c r="DO247" s="344">
        <f>IF(VLOOKUP(DO$4,Transactions!$C$5:$M$23,7,FALSE)&gt;DJ247,0,IF(IFERROR(VLOOKUP(DO$4,Transactions!$C$39:$N$42,8,FALSE),0)&gt;DJ247,VLOOKUP(DO$4,Transactions!$C$5:$M$23,5,FALSE),VLOOKUP(DO$4,Transactions!$C$5:$M$23,5,FALSE)-IFERROR(VLOOKUP(DO$4,Transactions!$C$39:$N$42,5,FALSE),0)))</f>
        <v>0</v>
      </c>
      <c r="DQ247" s="315">
        <f t="shared" si="305"/>
        <v>0</v>
      </c>
      <c r="DR247" s="88">
        <f>VLOOKUP(DQ247,'Price Data'!$B$4:$AD$1048576,MATCH(DV$4,'Price Data'!$B$2:$AE$2,0),FALSE)</f>
        <v>0</v>
      </c>
      <c r="DS247" s="5">
        <f t="shared" si="334"/>
        <v>0</v>
      </c>
      <c r="DT247" s="79"/>
      <c r="DU247" s="212" t="str">
        <f>IF(DS247&gt;0,(DS247+SUM(DT$11:DT247))/DR$6-1,"N/A")</f>
        <v>N/A</v>
      </c>
      <c r="DV247" s="344">
        <f>IF(VLOOKUP(DV$4,Transactions!$C$5:$M$23,7,FALSE)&gt;DQ247,0,IF(IFERROR(VLOOKUP(DV$4,Transactions!$C$39:$N$42,8,FALSE),0)&gt;DQ247,VLOOKUP(DV$4,Transactions!$C$5:$M$23,5,FALSE),VLOOKUP(DV$4,Transactions!$C$5:$M$23,5,FALSE)-IFERROR(VLOOKUP(DV$4,Transactions!$C$39:$N$42,5,FALSE),0)))</f>
        <v>0</v>
      </c>
      <c r="DX247" s="315">
        <f t="shared" si="306"/>
        <v>0</v>
      </c>
      <c r="DY247" s="88">
        <f>VLOOKUP(DX247,'Price Data'!$B$4:$AD$1048576,MATCH(EC$4,'Price Data'!$B$2:$AE$2,0),FALSE)</f>
        <v>0</v>
      </c>
      <c r="DZ247" s="5">
        <f t="shared" si="335"/>
        <v>0</v>
      </c>
      <c r="EA247" s="79"/>
      <c r="EB247" s="212" t="str">
        <f>IF(DZ247&gt;0,(DZ247+SUM(EA$11:EA247))/DY$6-1,"N/A")</f>
        <v>N/A</v>
      </c>
      <c r="EC247" s="344">
        <f>IF(VLOOKUP(EC$4,Transactions!$C$5:$M$23,7,FALSE)&gt;DX247,0,IF(IFERROR(VLOOKUP(EC$4,Transactions!$C$39:$N$42,8,FALSE),0)&gt;DX247,VLOOKUP(EC$4,Transactions!$C$5:$M$23,5,FALSE),VLOOKUP(EC$4,Transactions!$C$5:$M$23,5,FALSE)-IFERROR(VLOOKUP(EC$4,Transactions!$C$39:$N$42,5,FALSE),0)))</f>
        <v>0</v>
      </c>
      <c r="EF247" s="315">
        <f t="shared" si="307"/>
        <v>0</v>
      </c>
      <c r="EG247" s="88">
        <f>VLOOKUP(EF247,'Price Data'!$B$4:$AD$1048576,MATCH(EK$4,'Price Data'!$B$2:$AE$2,0),FALSE)</f>
        <v>0</v>
      </c>
      <c r="EH247" s="5">
        <f t="shared" si="336"/>
        <v>0</v>
      </c>
      <c r="EI247" s="79"/>
      <c r="EJ247" s="212" t="str">
        <f>IF(EH247&gt;0,(EH247+SUM(EI$11:EI247))/EG$6-1,"N/A")</f>
        <v>N/A</v>
      </c>
      <c r="EK247" s="344">
        <f>IF(VLOOKUP(EK$4,Transactions!$C$26:$M$34,7,FALSE)&gt;EF247,0,IF(IFERROR(VLOOKUP(EK$4,Transactions!$C$45:$N284,8,FALSE),0)&gt;EF247,VLOOKUP(EK$4,Transactions!$C$26:$M$34,5,FALSE),VLOOKUP(EK$4,Transactions!$C$26:$M$34,5,FALSE)-IFERROR(VLOOKUP(EK$4,Transactions!$C$45:$N$47,5,FALSE),0)))</f>
        <v>0</v>
      </c>
      <c r="EM247" s="315">
        <f t="shared" si="308"/>
        <v>0</v>
      </c>
      <c r="EN247" s="88">
        <f>VLOOKUP(EM247,'Price Data'!$B$4:$AD$1048576,MATCH(ER$4,'Price Data'!$B$2:$AE$2,0),FALSE)</f>
        <v>0</v>
      </c>
      <c r="EO247" s="5">
        <f t="shared" si="337"/>
        <v>0</v>
      </c>
      <c r="EP247" s="79"/>
      <c r="EQ247" s="212" t="str">
        <f>IF(EO247&gt;0,(EO247+SUM(EP$11:EP247))/EN$6-1,"N/A")</f>
        <v>N/A</v>
      </c>
      <c r="ER247" s="344">
        <f>IF(VLOOKUP(ER$4,Transactions!$C$26:$M$34,7,FALSE)&gt;EM247,0,IF(IFERROR(VLOOKUP(ER$4,Transactions!$C$45:$N284,8,FALSE),0)&gt;EM247,VLOOKUP(ER$4,Transactions!$C$26:$M$34,5,FALSE),VLOOKUP(ER$4,Transactions!$C$26:$M$34,5,FALSE)-IFERROR(VLOOKUP(ER$4,Transactions!$C$45:$N$47,5,FALSE),0)))</f>
        <v>0</v>
      </c>
      <c r="ET247" s="315">
        <f t="shared" si="309"/>
        <v>0</v>
      </c>
      <c r="EU247" s="88">
        <f>VLOOKUP(ET247,'Price Data'!$B$4:$AD$1048576,MATCH(EY$4,'Price Data'!$B$2:$AE$2,0),FALSE)</f>
        <v>0</v>
      </c>
      <c r="EV247" s="5">
        <f t="shared" si="338"/>
        <v>0</v>
      </c>
      <c r="EW247" s="79"/>
      <c r="EX247" s="212" t="str">
        <f>IF(EV247&gt;0,(EV247+SUM(EW$11:EW247))/EU$6-1,"N/A")</f>
        <v>N/A</v>
      </c>
      <c r="EY247" s="344">
        <f>IF(VLOOKUP(EY$4,Transactions!$C$26:$M$34,7,FALSE)&gt;ET247,0,IF(IFERROR(VLOOKUP(EY$4,Transactions!$C$45:$N284,8,FALSE),0)&gt;ET247,VLOOKUP(EY$4,Transactions!$C$26:$M$34,5,FALSE),VLOOKUP(EY$4,Transactions!$C$26:$M$34,5,FALSE)-IFERROR(VLOOKUP(EY$4,Transactions!$C$45:$N$47,5,FALSE),0)))</f>
        <v>0</v>
      </c>
      <c r="FA247" s="315">
        <f t="shared" si="310"/>
        <v>0</v>
      </c>
      <c r="FB247" s="88">
        <f>VLOOKUP(FA247,'Price Data'!$B$4:$AD$1048576,MATCH(FF$4,'Price Data'!$B$2:$AE$2,0),FALSE)</f>
        <v>0</v>
      </c>
      <c r="FC247" s="5">
        <f t="shared" si="339"/>
        <v>0</v>
      </c>
      <c r="FD247" s="79"/>
      <c r="FE247" s="212" t="str">
        <f>IF(FC247&gt;0,(FC247+SUM(FD$11:FD247))/FB$6-1,"N/A")</f>
        <v>N/A</v>
      </c>
      <c r="FF247" s="344">
        <f>IF(VLOOKUP(FF$4,Transactions!$C$26:$M$34,7,FALSE)&gt;FA247,0,IF(IFERROR(VLOOKUP(FF$4,Transactions!$C$45:$N284,8,FALSE),0)&gt;FA247,VLOOKUP(FF$4,Transactions!$C$26:$M$34,5,FALSE),VLOOKUP(FF$4,Transactions!$C$26:$M$34,5,FALSE)-IFERROR(VLOOKUP(FF$4,Transactions!$C$45:$N$47,5,FALSE),0)))</f>
        <v>0</v>
      </c>
      <c r="FH247" s="315">
        <f t="shared" si="311"/>
        <v>0</v>
      </c>
      <c r="FI247" s="88">
        <f>VLOOKUP(FH247,'Price Data'!$B$4:$AD$1048576,MATCH(FM$4,'Price Data'!$B$2:$AE$2,0),FALSE)</f>
        <v>0</v>
      </c>
      <c r="FJ247" s="5">
        <f t="shared" si="340"/>
        <v>0</v>
      </c>
      <c r="FK247" s="79"/>
      <c r="FL247" s="212" t="str">
        <f>IF(FJ247&gt;0,(FJ247+SUM(FK$11:FK247))/FI$6-1,"N/A")</f>
        <v>N/A</v>
      </c>
      <c r="FM247" s="344">
        <f>IF(VLOOKUP(FM$4,Transactions!$C$26:$M$34,7,FALSE)&gt;FH247,0,IF(IFERROR(VLOOKUP(FM$4,Transactions!$C$45:$N284,8,FALSE),0)&gt;FH247,VLOOKUP(FM$4,Transactions!$C$26:$M$34,5,FALSE),VLOOKUP(FM$4,Transactions!$C$26:$M$34,5,FALSE)-IFERROR(VLOOKUP(FM$4,Transactions!$C$45:$N$47,5,FALSE),0)))</f>
        <v>0</v>
      </c>
      <c r="FO247" s="315">
        <f t="shared" si="312"/>
        <v>0</v>
      </c>
      <c r="FP247" s="88">
        <f>VLOOKUP(FO247,'Price Data'!$B$4:$AD$1048576,MATCH(FT$4,'Price Data'!$B$2:$AE$2,0),FALSE)</f>
        <v>0</v>
      </c>
      <c r="FQ247" s="5">
        <f t="shared" si="341"/>
        <v>0</v>
      </c>
      <c r="FR247" s="79"/>
      <c r="FS247" s="212" t="str">
        <f>IF(FQ247&gt;0,(FQ247+SUM(FR$11:FR247))/FP$6-1,"N/A")</f>
        <v>N/A</v>
      </c>
      <c r="FT247" s="344">
        <f>IF(VLOOKUP(FT$4,Transactions!$C$26:$M$34,7,FALSE)&gt;FO247,0,IF(IFERROR(VLOOKUP(FT$4,Transactions!$C$45:$N284,8,FALSE),0)&gt;FO247,VLOOKUP(FT$4,Transactions!$C$26:$M$34,5,FALSE),VLOOKUP(FT$4,Transactions!$C$26:$M$34,5,FALSE)-IFERROR(VLOOKUP(FT$4,Transactions!$C$45:$N$47,5,FALSE),0)))</f>
        <v>0</v>
      </c>
      <c r="FV247" s="315">
        <f t="shared" si="313"/>
        <v>0</v>
      </c>
      <c r="FW247" s="88">
        <f>VLOOKUP(FV247,'Price Data'!$B$4:$AD$1048576,MATCH(GA$4,'Price Data'!$B$2:$AE$2,0),FALSE)</f>
        <v>0</v>
      </c>
      <c r="FX247" s="5">
        <f t="shared" si="342"/>
        <v>0</v>
      </c>
      <c r="FY247" s="79"/>
      <c r="FZ247" s="212" t="str">
        <f>IF(FX247&gt;0,(FX247+SUM(FY$11:FY247))/FW$6-1,"N/A")</f>
        <v>N/A</v>
      </c>
      <c r="GA247" s="344">
        <f>IF(VLOOKUP(GA$4,Transactions!$C$26:$M$34,7,FALSE)&gt;FV247,0,IF(IFERROR(VLOOKUP(GA$4,Transactions!$C$45:$N284,8,FALSE),0)&gt;FV247,VLOOKUP(GA$4,Transactions!$C$26:$M$34,5,FALSE),VLOOKUP(GA$4,Transactions!$C$26:$M$34,5,FALSE)-IFERROR(VLOOKUP(GA$4,Transactions!$C$45:$N$47,5,FALSE),0)))</f>
        <v>0</v>
      </c>
      <c r="GD247" s="315">
        <f t="shared" si="314"/>
        <v>0</v>
      </c>
      <c r="GE247" s="88">
        <f>VLOOKUP(GD247,'Price Data'!$B$4:$AD$1048576,MATCH(GI$4,'Price Data'!$B$2:$AE$2,0),FALSE)</f>
        <v>0</v>
      </c>
      <c r="GF247" s="5">
        <f t="shared" si="343"/>
        <v>0</v>
      </c>
      <c r="GH247" s="212" t="str">
        <f>IF(GF247&gt;0,(GF247+SUM(GG$11:GG247))/GE$6-1,"N/A")</f>
        <v>N/A</v>
      </c>
      <c r="GI247" s="374">
        <v>0.5</v>
      </c>
      <c r="GK247" s="315">
        <f t="shared" si="315"/>
        <v>0</v>
      </c>
      <c r="GL247" s="88">
        <f>VLOOKUP(GK247,'Price Data'!$B$4:$AD$1048576,MATCH(GP$4,'Price Data'!$B$2:$AE$2,0),FALSE)</f>
        <v>0</v>
      </c>
      <c r="GM247" s="5">
        <f t="shared" si="286"/>
        <v>0</v>
      </c>
      <c r="GN247" s="79"/>
      <c r="GO247" s="212" t="str">
        <f>IF(GM247&gt;0,(GM247+SUM(GN$11:GN247))/GL$6-1,"N/A")</f>
        <v>N/A</v>
      </c>
      <c r="GP247" s="374">
        <v>0.2</v>
      </c>
      <c r="GR247" s="315">
        <f t="shared" si="316"/>
        <v>0</v>
      </c>
      <c r="GS247" s="88">
        <f>VLOOKUP(GR247,'Price Data'!$B$4:$AD$1048576,MATCH(GW$4,'Price Data'!$B$2:$AE$2,0),FALSE)</f>
        <v>0</v>
      </c>
      <c r="GT247" s="5">
        <f t="shared" si="344"/>
        <v>0</v>
      </c>
      <c r="GV247" s="212" t="str">
        <f>IF(GT247&gt;0,(GT247+SUM(GU$11:GU247))/GS$6-1,"N/A")</f>
        <v>N/A</v>
      </c>
      <c r="GW247" s="374">
        <v>0.3</v>
      </c>
    </row>
    <row r="248" spans="1:205" x14ac:dyDescent="0.25">
      <c r="A248">
        <v>238</v>
      </c>
      <c r="B248" s="315">
        <f>'Price Data'!B242</f>
        <v>0</v>
      </c>
      <c r="C248" s="200">
        <f t="shared" si="317"/>
        <v>0</v>
      </c>
      <c r="D248" s="200">
        <f t="shared" si="287"/>
        <v>0</v>
      </c>
      <c r="E248" s="200">
        <f t="shared" si="318"/>
        <v>0</v>
      </c>
      <c r="F248" s="200">
        <f t="shared" si="288"/>
        <v>0</v>
      </c>
      <c r="I248" s="315">
        <f t="shared" si="289"/>
        <v>0</v>
      </c>
      <c r="J248" s="88">
        <f>VLOOKUP(I248,'Price Data'!$B$4:$AD$1048576,MATCH(N$4,'Price Data'!$B$2:$AE$2,0),FALSE)</f>
        <v>0</v>
      </c>
      <c r="K248" s="5">
        <f t="shared" si="285"/>
        <v>0</v>
      </c>
      <c r="M248" s="212" t="str">
        <f>IF(K248&gt;0,(K248+SUM(L$11:L248))/J$6-1,"N/A")</f>
        <v>N/A</v>
      </c>
      <c r="N248" s="344">
        <f>IF(VLOOKUP(N$4,Transactions!$C$5:$M$23,7,FALSE)&gt;I248,0,IF(IFERROR(VLOOKUP(N$4,Transactions!$C$39:$N$42,8,FALSE),0)&gt;I248,VLOOKUP(N$4,Transactions!$C$5:$M$23,5,FALSE),VLOOKUP(N$4,Transactions!$C$5:$M$23,5,FALSE)-IFERROR(VLOOKUP(N$4,Transactions!$C$39:$N$42,5,FALSE),0)))</f>
        <v>0</v>
      </c>
      <c r="P248" s="315">
        <f t="shared" si="290"/>
        <v>0</v>
      </c>
      <c r="Q248" s="88">
        <f>VLOOKUP(P248,'Price Data'!$B$4:$AD$1048576,MATCH(U$4,'Price Data'!$B$2:$AE$2,0),FALSE)</f>
        <v>0</v>
      </c>
      <c r="R248" s="5">
        <f t="shared" si="319"/>
        <v>0</v>
      </c>
      <c r="T248" s="212" t="str">
        <f>IF(R248&gt;0,(R248+SUM(S$11:S248))/Q$6-1,"N/A")</f>
        <v>N/A</v>
      </c>
      <c r="U248" s="344">
        <f>IF(VLOOKUP(U$4,Transactions!$C$5:$M$23,7,FALSE)&gt;P248,0,IF(IFERROR(VLOOKUP(U$4,Transactions!$C$39:$N$42,8,FALSE),0)&gt;P248,VLOOKUP(U$4,Transactions!$C$5:$M$23,5,FALSE),VLOOKUP(U$4,Transactions!$C$5:$M$23,5,FALSE)-IFERROR(VLOOKUP(U$4,Transactions!$C$39:$N$42,5,FALSE),0)))</f>
        <v>0</v>
      </c>
      <c r="W248" s="315">
        <f t="shared" si="291"/>
        <v>0</v>
      </c>
      <c r="X248" s="88">
        <f>VLOOKUP(W248,'Price Data'!$B$4:$AD$1048576,MATCH(AB$4,'Price Data'!$B$2:$AE$2,0),FALSE)</f>
        <v>0</v>
      </c>
      <c r="Y248" s="5">
        <f t="shared" si="320"/>
        <v>0</v>
      </c>
      <c r="Z248" s="79"/>
      <c r="AA248" s="212" t="str">
        <f>IF(Y248&gt;0,(Y248+SUM(Z$11:Z248))/X$6-1,"N/A")</f>
        <v>N/A</v>
      </c>
      <c r="AB248" s="344">
        <f>IF(VLOOKUP(AB$4,Transactions!$C$5:$M$23,7,FALSE)&gt;W248,0,IF(IFERROR(VLOOKUP(AB$4,Transactions!$C$39:$N$42,8,FALSE),0)&gt;W248,VLOOKUP(AB$4,Transactions!$C$5:$M$23,5,FALSE),VLOOKUP(AB$4,Transactions!$C$5:$M$23,5,FALSE)-IFERROR(VLOOKUP(AB$4,Transactions!$C$39:$N$42,5,FALSE),0)))</f>
        <v>0</v>
      </c>
      <c r="AD248" s="315">
        <f t="shared" si="292"/>
        <v>0</v>
      </c>
      <c r="AE248" s="88">
        <f>VLOOKUP(AD248,'Price Data'!$B$4:$AD$1048576,MATCH(AI$4,'Price Data'!$B$2:$AE$2,0),FALSE)</f>
        <v>0</v>
      </c>
      <c r="AF248" s="5">
        <f t="shared" si="321"/>
        <v>0</v>
      </c>
      <c r="AG248" s="79"/>
      <c r="AH248" s="212" t="str">
        <f>IF(AF248&gt;0,(AF248+SUM(AG$11:AG248))/AE$6-1,"N/A")</f>
        <v>N/A</v>
      </c>
      <c r="AI248" s="344">
        <f>IF(VLOOKUP(AI$4,Transactions!$C$5:$M$23,7,FALSE)&gt;AD248,0,IF(IFERROR(VLOOKUP(AI$4,Transactions!$C$39:$N$42,8,FALSE),0)&gt;AD248,VLOOKUP(AI$4,Transactions!$C$5:$M$23,5,FALSE),VLOOKUP(AI$4,Transactions!$C$5:$M$23,5,FALSE)-IFERROR(VLOOKUP(AI$4,Transactions!$C$39:$N$42,5,FALSE),0)))</f>
        <v>0</v>
      </c>
      <c r="AK248" s="315">
        <f t="shared" si="293"/>
        <v>0</v>
      </c>
      <c r="AL248" s="88">
        <f>VLOOKUP(AK248,'Price Data'!$B$4:$AD$1048576,MATCH(AP$4,'Price Data'!$B$2:$AE$2,0),FALSE)</f>
        <v>0</v>
      </c>
      <c r="AM248" s="5">
        <f t="shared" si="322"/>
        <v>0</v>
      </c>
      <c r="AN248" s="79"/>
      <c r="AO248" s="212" t="str">
        <f>IF(AM248&gt;0,(AM248+SUM(AN$11:AN248))/AL$6-1,"N/A")</f>
        <v>N/A</v>
      </c>
      <c r="AP248" s="344">
        <f>IF(VLOOKUP(AP$4,Transactions!$C$5:$M$23,7,FALSE)&gt;AK248,0,IF(IFERROR(VLOOKUP(AP$4,Transactions!$C$39:$N$42,8,FALSE),0)&gt;AK248,VLOOKUP(AP$4,Transactions!$C$5:$M$23,5,FALSE),VLOOKUP(AP$4,Transactions!$C$5:$M$23,5,FALSE)-IFERROR(VLOOKUP(AP$4,Transactions!$C$39:$N$42,5,FALSE),0)))</f>
        <v>0</v>
      </c>
      <c r="AR248" s="315">
        <f t="shared" si="294"/>
        <v>0</v>
      </c>
      <c r="AS248" s="88">
        <f>VLOOKUP(AR248,'Price Data'!$B$4:$AD$1048576,MATCH(AW$4,'Price Data'!$B$2:$AE$2,0),FALSE)</f>
        <v>0</v>
      </c>
      <c r="AT248" s="5">
        <f t="shared" si="323"/>
        <v>0</v>
      </c>
      <c r="AU248" s="79"/>
      <c r="AV248" s="212" t="str">
        <f>IF(AT248&gt;0,(AT248+SUM(AU$11:AU248))/AS$6-1,"N/A")</f>
        <v>N/A</v>
      </c>
      <c r="AW248" s="344">
        <f>IF(VLOOKUP(AW$4,Transactions!$C$5:$M$23,7,FALSE)&gt;AR248,0,IF(IFERROR(VLOOKUP(AW$4,Transactions!$C$39:$N$42,8,FALSE),0)&gt;AR248,VLOOKUP(AW$4,Transactions!$C$5:$M$23,5,FALSE),VLOOKUP(AW$4,Transactions!$C$5:$M$23,5,FALSE)-IFERROR(VLOOKUP(AW$4,Transactions!$C$39:$N$42,5,FALSE),0)))</f>
        <v>0</v>
      </c>
      <c r="AY248" s="315">
        <f t="shared" si="295"/>
        <v>0</v>
      </c>
      <c r="AZ248" s="88">
        <f>VLOOKUP(AY248,'Price Data'!$B$4:$AD$1048576,MATCH(BD$4,'Price Data'!$B$2:$AE$2,0),FALSE)</f>
        <v>0</v>
      </c>
      <c r="BA248" s="5">
        <f t="shared" si="324"/>
        <v>0</v>
      </c>
      <c r="BB248" s="79"/>
      <c r="BC248" s="212" t="str">
        <f>IF(BA248&gt;0,(BA248+SUM(BB$11:BB248))/AZ$6-1,"N/A")</f>
        <v>N/A</v>
      </c>
      <c r="BD248" s="344">
        <f>IF(VLOOKUP(BD$4,Transactions!$C$5:$M$23,7,FALSE)&gt;AY248,0,IF(IFERROR(VLOOKUP(BD$4,Transactions!$C$39:$N$42,8,FALSE),0)&gt;AY248,VLOOKUP(BD$4,Transactions!$C$5:$M$23,5,FALSE),VLOOKUP(BD$4,Transactions!$C$5:$M$23,5,FALSE)-IFERROR(VLOOKUP(BD$4,Transactions!$C$39:$N$42,5,FALSE),0)))</f>
        <v>0</v>
      </c>
      <c r="BF248" s="315">
        <f t="shared" si="296"/>
        <v>0</v>
      </c>
      <c r="BG248" s="88">
        <f>VLOOKUP(BF248,'Price Data'!$B$4:$AD$1048576,MATCH(BK$4,'Price Data'!$B$2:$AE$2,0),FALSE)</f>
        <v>0</v>
      </c>
      <c r="BH248" s="5">
        <f t="shared" si="325"/>
        <v>0</v>
      </c>
      <c r="BI248" s="79"/>
      <c r="BJ248" s="212" t="str">
        <f>IF(BH248&gt;0,(BH248+SUM(BI$11:BI248))/BG$6-1,"N/A")</f>
        <v>N/A</v>
      </c>
      <c r="BK248" s="344">
        <f>IF(VLOOKUP(BK$4,Transactions!$C$5:$M$23,7,FALSE)&gt;BF248,0,IF(IFERROR(VLOOKUP(BK$4,Transactions!$C$39:$N$42,8,FALSE),0)&gt;BF248,VLOOKUP(BK$4,Transactions!$C$5:$M$23,5,FALSE),VLOOKUP(BK$4,Transactions!$C$5:$M$23,5,FALSE)-IFERROR(VLOOKUP(BK$4,Transactions!$C$39:$N$42,5,FALSE),0)))</f>
        <v>0</v>
      </c>
      <c r="BM248" s="315">
        <f t="shared" si="297"/>
        <v>0</v>
      </c>
      <c r="BN248" s="88">
        <f>VLOOKUP(BM248,'Price Data'!$B$4:$AD$1048576,MATCH(BR$4,'Price Data'!$B$2:$AE$2,0),FALSE)</f>
        <v>0</v>
      </c>
      <c r="BO248" s="5">
        <f t="shared" si="326"/>
        <v>0</v>
      </c>
      <c r="BP248" s="79"/>
      <c r="BQ248" s="212" t="str">
        <f>IF(BO248&gt;0,(BO248+SUM(BP$11:BP248))/BN$6-1,"N/A")</f>
        <v>N/A</v>
      </c>
      <c r="BR248" s="344">
        <f>IF(VLOOKUP(BR$4,Transactions!$C$5:$M$23,7,FALSE)&gt;BM248,0,IF(IFERROR(VLOOKUP(BR$4,Transactions!$C$39:$N$42,8,FALSE),0)&gt;BM248,VLOOKUP(BR$4,Transactions!$C$5:$M$23,5,FALSE),VLOOKUP(BR$4,Transactions!$C$5:$M$23,5,FALSE)-IFERROR(VLOOKUP(BR$4,Transactions!$C$39:$N$42,5,FALSE),0)))</f>
        <v>0</v>
      </c>
      <c r="BT248" s="315">
        <f t="shared" si="298"/>
        <v>0</v>
      </c>
      <c r="BU248" s="88">
        <f>VLOOKUP(BT248,'Price Data'!$B$4:$AD$1048576,MATCH(BY$4,'Price Data'!$B$2:$AE$2,0),FALSE)</f>
        <v>0</v>
      </c>
      <c r="BV248" s="5">
        <f t="shared" si="327"/>
        <v>0</v>
      </c>
      <c r="BW248" s="79"/>
      <c r="BX248" s="212" t="str">
        <f>IF(BV248&gt;0,(BV248+SUM(BW$11:BW248))/BU$6-1,"N/A")</f>
        <v>N/A</v>
      </c>
      <c r="BY248" s="344">
        <f>IF(VLOOKUP(BY$4,Transactions!$C$5:$M$23,7,FALSE)&gt;BT248,0,IF(IFERROR(VLOOKUP(BY$4,Transactions!$C$39:$N$42,8,FALSE),0)&gt;BT248,VLOOKUP(BY$4,Transactions!$C$5:$M$23,5,FALSE),VLOOKUP(BY$4,Transactions!$C$5:$M$23,5,FALSE)-IFERROR(VLOOKUP(BY$4,Transactions!$C$39:$N$42,5,FALSE),0)))</f>
        <v>0</v>
      </c>
      <c r="CA248" s="315">
        <f t="shared" si="299"/>
        <v>0</v>
      </c>
      <c r="CB248" s="88">
        <f>VLOOKUP(CA248,'Price Data'!$B$4:$AD$1048576,MATCH(CF$4,'Price Data'!$B$2:$AE$2,0),FALSE)</f>
        <v>0</v>
      </c>
      <c r="CC248" s="5">
        <f t="shared" si="328"/>
        <v>0</v>
      </c>
      <c r="CD248" s="79"/>
      <c r="CE248" s="212" t="str">
        <f>IF(CC248&gt;0,(CC248+SUM(CD$11:CD248))/CB$6-1,"N/A")</f>
        <v>N/A</v>
      </c>
      <c r="CF248" s="344">
        <f>IF(VLOOKUP(CF$4,Transactions!$C$5:$M$23,7,FALSE)&gt;CA248,0,IF(IFERROR(VLOOKUP(CF$4,Transactions!$C$39:$N$42,8,FALSE),0)&gt;CA248,VLOOKUP(CF$4,Transactions!$C$5:$M$23,5,FALSE),VLOOKUP(CF$4,Transactions!$C$5:$M$23,5,FALSE)-IFERROR(VLOOKUP(CF$4,Transactions!$C$39:$N$42,5,FALSE),0)))</f>
        <v>0</v>
      </c>
      <c r="CH248" s="315">
        <f t="shared" si="300"/>
        <v>0</v>
      </c>
      <c r="CI248" s="88">
        <f>VLOOKUP(CH248,'Price Data'!$B$4:$AD$1048576,MATCH(CM$4,'Price Data'!$B$2:$AE$2,0),FALSE)</f>
        <v>0</v>
      </c>
      <c r="CJ248" s="5">
        <f t="shared" si="329"/>
        <v>0</v>
      </c>
      <c r="CK248" s="79"/>
      <c r="CL248" s="212" t="str">
        <f>IF(CJ248&gt;0,(CJ248+SUM(CK$11:CK248))/CI$6-1,"N/A")</f>
        <v>N/A</v>
      </c>
      <c r="CM248" s="344">
        <f>IF(VLOOKUP(CM$4,Transactions!$C$5:$M$23,7,FALSE)&gt;CH248,0,IF(IFERROR(VLOOKUP(CM$4,Transactions!$C$39:$N$42,8,FALSE),0)&gt;CH248,VLOOKUP(CM$4,Transactions!$C$5:$M$23,5,FALSE),VLOOKUP(CM$4,Transactions!$C$5:$M$23,5,FALSE)-IFERROR(VLOOKUP(CM$4,Transactions!$C$39:$N$42,5,FALSE),0)))</f>
        <v>0</v>
      </c>
      <c r="CO248" s="315">
        <f t="shared" si="301"/>
        <v>0</v>
      </c>
      <c r="CP248" s="88">
        <f>VLOOKUP(CO248,'Price Data'!$B$4:$AD$1048576,MATCH(CT$4,'Price Data'!$B$2:$AE$2,0),FALSE)</f>
        <v>0</v>
      </c>
      <c r="CQ248" s="5">
        <f t="shared" si="330"/>
        <v>0</v>
      </c>
      <c r="CR248" s="79"/>
      <c r="CS248" s="212" t="str">
        <f>IF(CQ248&gt;0,(CQ248+SUM(CR$11:CR248))/CP$6-1,"N/A")</f>
        <v>N/A</v>
      </c>
      <c r="CT248" s="344">
        <f>IF(VLOOKUP(CT$4,Transactions!$C$5:$M$23,7,FALSE)&gt;CO248,0,IF(IFERROR(VLOOKUP(CT$4,Transactions!$C$39:$N$42,8,FALSE),0)&gt;CO248,VLOOKUP(CT$4,Transactions!$C$5:$M$23,5,FALSE),VLOOKUP(CT$4,Transactions!$C$5:$M$23,5,FALSE)-IFERROR(VLOOKUP(CT$4,Transactions!$C$39:$N$42,5,FALSE),0)))</f>
        <v>0</v>
      </c>
      <c r="CV248" s="315">
        <f t="shared" si="302"/>
        <v>0</v>
      </c>
      <c r="CW248" s="88">
        <f>VLOOKUP(CV248,'Price Data'!$B$4:$AD$1048576,MATCH(DA$4,'Price Data'!$B$2:$AE$2,0),FALSE)</f>
        <v>0</v>
      </c>
      <c r="CX248" s="5">
        <f t="shared" si="331"/>
        <v>0</v>
      </c>
      <c r="CY248" s="79"/>
      <c r="CZ248" s="212" t="str">
        <f>IF(CX248&gt;0,(CX248+SUM(CY$11:CY248))/CW$6-1,"N/A")</f>
        <v>N/A</v>
      </c>
      <c r="DA248" s="344">
        <f>IF(VLOOKUP(DA$4,Transactions!$C$5:$M$23,7,FALSE)&gt;CV248,0,IF(IFERROR(VLOOKUP(DA$4,Transactions!$C$39:$N$42,8,FALSE),0)&gt;CV248,VLOOKUP(DA$4,Transactions!$C$5:$M$23,5,FALSE),VLOOKUP(DA$4,Transactions!$C$5:$M$23,5,FALSE)-IFERROR(VLOOKUP(DA$4,Transactions!$C$39:$N$42,5,FALSE),0)))</f>
        <v>0</v>
      </c>
      <c r="DC248" s="315">
        <f t="shared" si="303"/>
        <v>0</v>
      </c>
      <c r="DD248" s="88">
        <f>VLOOKUP(DC248,'Price Data'!$B$4:$AD$1048576,MATCH(DH$4,'Price Data'!$B$2:$AE$2,0),FALSE)</f>
        <v>0</v>
      </c>
      <c r="DE248" s="5">
        <f t="shared" si="332"/>
        <v>0</v>
      </c>
      <c r="DF248" s="79"/>
      <c r="DG248" s="212" t="str">
        <f>IF(DE248&gt;0,(DE248+SUM(DF$11:DF248))/DD$6-1,"N/A")</f>
        <v>N/A</v>
      </c>
      <c r="DH248" s="344">
        <f>IF(VLOOKUP(DH$4,Transactions!$C$5:$M$23,7,FALSE)&gt;DC248,0,IF(IFERROR(VLOOKUP(DH$4,Transactions!$C$39:$N$42,8,FALSE),0)&gt;DC248,VLOOKUP(DH$4,Transactions!$C$5:$M$23,5,FALSE),VLOOKUP(DH$4,Transactions!$C$5:$M$23,5,FALSE)-IFERROR(VLOOKUP(DH$4,Transactions!$C$39:$N$42,5,FALSE),0)))</f>
        <v>0</v>
      </c>
      <c r="DJ248" s="315">
        <f t="shared" si="304"/>
        <v>0</v>
      </c>
      <c r="DK248" s="88">
        <f>VLOOKUP(DJ248,'Price Data'!$B$4:$AD$1048576,MATCH(DO$4,'Price Data'!$B$2:$AE$2,0),FALSE)</f>
        <v>0</v>
      </c>
      <c r="DL248" s="5">
        <f t="shared" si="333"/>
        <v>0</v>
      </c>
      <c r="DN248" s="212" t="str">
        <f>IF(DL248&gt;0,(DL248+SUM(DM$11:DM248))/DK$6-1,"N/A")</f>
        <v>N/A</v>
      </c>
      <c r="DO248" s="344">
        <f>IF(VLOOKUP(DO$4,Transactions!$C$5:$M$23,7,FALSE)&gt;DJ248,0,IF(IFERROR(VLOOKUP(DO$4,Transactions!$C$39:$N$42,8,FALSE),0)&gt;DJ248,VLOOKUP(DO$4,Transactions!$C$5:$M$23,5,FALSE),VLOOKUP(DO$4,Transactions!$C$5:$M$23,5,FALSE)-IFERROR(VLOOKUP(DO$4,Transactions!$C$39:$N$42,5,FALSE),0)))</f>
        <v>0</v>
      </c>
      <c r="DQ248" s="315">
        <f t="shared" si="305"/>
        <v>0</v>
      </c>
      <c r="DR248" s="88">
        <f>VLOOKUP(DQ248,'Price Data'!$B$4:$AD$1048576,MATCH(DV$4,'Price Data'!$B$2:$AE$2,0),FALSE)</f>
        <v>0</v>
      </c>
      <c r="DS248" s="5">
        <f t="shared" si="334"/>
        <v>0</v>
      </c>
      <c r="DT248" s="79"/>
      <c r="DU248" s="212" t="str">
        <f>IF(DS248&gt;0,(DS248+SUM(DT$11:DT248))/DR$6-1,"N/A")</f>
        <v>N/A</v>
      </c>
      <c r="DV248" s="344">
        <f>IF(VLOOKUP(DV$4,Transactions!$C$5:$M$23,7,FALSE)&gt;DQ248,0,IF(IFERROR(VLOOKUP(DV$4,Transactions!$C$39:$N$42,8,FALSE),0)&gt;DQ248,VLOOKUP(DV$4,Transactions!$C$5:$M$23,5,FALSE),VLOOKUP(DV$4,Transactions!$C$5:$M$23,5,FALSE)-IFERROR(VLOOKUP(DV$4,Transactions!$C$39:$N$42,5,FALSE),0)))</f>
        <v>0</v>
      </c>
      <c r="DX248" s="315">
        <f t="shared" si="306"/>
        <v>0</v>
      </c>
      <c r="DY248" s="88">
        <f>VLOOKUP(DX248,'Price Data'!$B$4:$AD$1048576,MATCH(EC$4,'Price Data'!$B$2:$AE$2,0),FALSE)</f>
        <v>0</v>
      </c>
      <c r="DZ248" s="5">
        <f t="shared" si="335"/>
        <v>0</v>
      </c>
      <c r="EA248" s="79"/>
      <c r="EB248" s="212" t="str">
        <f>IF(DZ248&gt;0,(DZ248+SUM(EA$11:EA248))/DY$6-1,"N/A")</f>
        <v>N/A</v>
      </c>
      <c r="EC248" s="344">
        <f>IF(VLOOKUP(EC$4,Transactions!$C$5:$M$23,7,FALSE)&gt;DX248,0,IF(IFERROR(VLOOKUP(EC$4,Transactions!$C$39:$N$42,8,FALSE),0)&gt;DX248,VLOOKUP(EC$4,Transactions!$C$5:$M$23,5,FALSE),VLOOKUP(EC$4,Transactions!$C$5:$M$23,5,FALSE)-IFERROR(VLOOKUP(EC$4,Transactions!$C$39:$N$42,5,FALSE),0)))</f>
        <v>0</v>
      </c>
      <c r="EF248" s="315">
        <f t="shared" si="307"/>
        <v>0</v>
      </c>
      <c r="EG248" s="88">
        <f>VLOOKUP(EF248,'Price Data'!$B$4:$AD$1048576,MATCH(EK$4,'Price Data'!$B$2:$AE$2,0),FALSE)</f>
        <v>0</v>
      </c>
      <c r="EH248" s="5">
        <f t="shared" si="336"/>
        <v>0</v>
      </c>
      <c r="EI248" s="79"/>
      <c r="EJ248" s="212" t="str">
        <f>IF(EH248&gt;0,(EH248+SUM(EI$11:EI248))/EG$6-1,"N/A")</f>
        <v>N/A</v>
      </c>
      <c r="EK248" s="344">
        <f>IF(VLOOKUP(EK$4,Transactions!$C$26:$M$34,7,FALSE)&gt;EF248,0,IF(IFERROR(VLOOKUP(EK$4,Transactions!$C$45:$N285,8,FALSE),0)&gt;EF248,VLOOKUP(EK$4,Transactions!$C$26:$M$34,5,FALSE),VLOOKUP(EK$4,Transactions!$C$26:$M$34,5,FALSE)-IFERROR(VLOOKUP(EK$4,Transactions!$C$45:$N$47,5,FALSE),0)))</f>
        <v>0</v>
      </c>
      <c r="EM248" s="315">
        <f t="shared" si="308"/>
        <v>0</v>
      </c>
      <c r="EN248" s="88">
        <f>VLOOKUP(EM248,'Price Data'!$B$4:$AD$1048576,MATCH(ER$4,'Price Data'!$B$2:$AE$2,0),FALSE)</f>
        <v>0</v>
      </c>
      <c r="EO248" s="5">
        <f t="shared" si="337"/>
        <v>0</v>
      </c>
      <c r="EP248" s="79"/>
      <c r="EQ248" s="212" t="str">
        <f>IF(EO248&gt;0,(EO248+SUM(EP$11:EP248))/EN$6-1,"N/A")</f>
        <v>N/A</v>
      </c>
      <c r="ER248" s="344">
        <f>IF(VLOOKUP(ER$4,Transactions!$C$26:$M$34,7,FALSE)&gt;EM248,0,IF(IFERROR(VLOOKUP(ER$4,Transactions!$C$45:$N285,8,FALSE),0)&gt;EM248,VLOOKUP(ER$4,Transactions!$C$26:$M$34,5,FALSE),VLOOKUP(ER$4,Transactions!$C$26:$M$34,5,FALSE)-IFERROR(VLOOKUP(ER$4,Transactions!$C$45:$N$47,5,FALSE),0)))</f>
        <v>0</v>
      </c>
      <c r="ET248" s="315">
        <f t="shared" si="309"/>
        <v>0</v>
      </c>
      <c r="EU248" s="88">
        <f>VLOOKUP(ET248,'Price Data'!$B$4:$AD$1048576,MATCH(EY$4,'Price Data'!$B$2:$AE$2,0),FALSE)</f>
        <v>0</v>
      </c>
      <c r="EV248" s="5">
        <f t="shared" si="338"/>
        <v>0</v>
      </c>
      <c r="EW248" s="79"/>
      <c r="EX248" s="212" t="str">
        <f>IF(EV248&gt;0,(EV248+SUM(EW$11:EW248))/EU$6-1,"N/A")</f>
        <v>N/A</v>
      </c>
      <c r="EY248" s="344">
        <f>IF(VLOOKUP(EY$4,Transactions!$C$26:$M$34,7,FALSE)&gt;ET248,0,IF(IFERROR(VLOOKUP(EY$4,Transactions!$C$45:$N285,8,FALSE),0)&gt;ET248,VLOOKUP(EY$4,Transactions!$C$26:$M$34,5,FALSE),VLOOKUP(EY$4,Transactions!$C$26:$M$34,5,FALSE)-IFERROR(VLOOKUP(EY$4,Transactions!$C$45:$N$47,5,FALSE),0)))</f>
        <v>0</v>
      </c>
      <c r="FA248" s="315">
        <f t="shared" si="310"/>
        <v>0</v>
      </c>
      <c r="FB248" s="88">
        <f>VLOOKUP(FA248,'Price Data'!$B$4:$AD$1048576,MATCH(FF$4,'Price Data'!$B$2:$AE$2,0),FALSE)</f>
        <v>0</v>
      </c>
      <c r="FC248" s="5">
        <f t="shared" si="339"/>
        <v>0</v>
      </c>
      <c r="FD248" s="79"/>
      <c r="FE248" s="212" t="str">
        <f>IF(FC248&gt;0,(FC248+SUM(FD$11:FD248))/FB$6-1,"N/A")</f>
        <v>N/A</v>
      </c>
      <c r="FF248" s="344">
        <f>IF(VLOOKUP(FF$4,Transactions!$C$26:$M$34,7,FALSE)&gt;FA248,0,IF(IFERROR(VLOOKUP(FF$4,Transactions!$C$45:$N285,8,FALSE),0)&gt;FA248,VLOOKUP(FF$4,Transactions!$C$26:$M$34,5,FALSE),VLOOKUP(FF$4,Transactions!$C$26:$M$34,5,FALSE)-IFERROR(VLOOKUP(FF$4,Transactions!$C$45:$N$47,5,FALSE),0)))</f>
        <v>0</v>
      </c>
      <c r="FH248" s="315">
        <f t="shared" si="311"/>
        <v>0</v>
      </c>
      <c r="FI248" s="88">
        <f>VLOOKUP(FH248,'Price Data'!$B$4:$AD$1048576,MATCH(FM$4,'Price Data'!$B$2:$AE$2,0),FALSE)</f>
        <v>0</v>
      </c>
      <c r="FJ248" s="5">
        <f t="shared" si="340"/>
        <v>0</v>
      </c>
      <c r="FK248" s="79"/>
      <c r="FL248" s="212" t="str">
        <f>IF(FJ248&gt;0,(FJ248+SUM(FK$11:FK248))/FI$6-1,"N/A")</f>
        <v>N/A</v>
      </c>
      <c r="FM248" s="344">
        <f>IF(VLOOKUP(FM$4,Transactions!$C$26:$M$34,7,FALSE)&gt;FH248,0,IF(IFERROR(VLOOKUP(FM$4,Transactions!$C$45:$N285,8,FALSE),0)&gt;FH248,VLOOKUP(FM$4,Transactions!$C$26:$M$34,5,FALSE),VLOOKUP(FM$4,Transactions!$C$26:$M$34,5,FALSE)-IFERROR(VLOOKUP(FM$4,Transactions!$C$45:$N$47,5,FALSE),0)))</f>
        <v>0</v>
      </c>
      <c r="FO248" s="315">
        <f t="shared" si="312"/>
        <v>0</v>
      </c>
      <c r="FP248" s="88">
        <f>VLOOKUP(FO248,'Price Data'!$B$4:$AD$1048576,MATCH(FT$4,'Price Data'!$B$2:$AE$2,0),FALSE)</f>
        <v>0</v>
      </c>
      <c r="FQ248" s="5">
        <f t="shared" si="341"/>
        <v>0</v>
      </c>
      <c r="FR248" s="79"/>
      <c r="FS248" s="212" t="str">
        <f>IF(FQ248&gt;0,(FQ248+SUM(FR$11:FR248))/FP$6-1,"N/A")</f>
        <v>N/A</v>
      </c>
      <c r="FT248" s="344">
        <f>IF(VLOOKUP(FT$4,Transactions!$C$26:$M$34,7,FALSE)&gt;FO248,0,IF(IFERROR(VLOOKUP(FT$4,Transactions!$C$45:$N285,8,FALSE),0)&gt;FO248,VLOOKUP(FT$4,Transactions!$C$26:$M$34,5,FALSE),VLOOKUP(FT$4,Transactions!$C$26:$M$34,5,FALSE)-IFERROR(VLOOKUP(FT$4,Transactions!$C$45:$N$47,5,FALSE),0)))</f>
        <v>0</v>
      </c>
      <c r="FV248" s="315">
        <f t="shared" si="313"/>
        <v>0</v>
      </c>
      <c r="FW248" s="88">
        <f>VLOOKUP(FV248,'Price Data'!$B$4:$AD$1048576,MATCH(GA$4,'Price Data'!$B$2:$AE$2,0),FALSE)</f>
        <v>0</v>
      </c>
      <c r="FX248" s="5">
        <f t="shared" si="342"/>
        <v>0</v>
      </c>
      <c r="FY248" s="79"/>
      <c r="FZ248" s="212" t="str">
        <f>IF(FX248&gt;0,(FX248+SUM(FY$11:FY248))/FW$6-1,"N/A")</f>
        <v>N/A</v>
      </c>
      <c r="GA248" s="344">
        <f>IF(VLOOKUP(GA$4,Transactions!$C$26:$M$34,7,FALSE)&gt;FV248,0,IF(IFERROR(VLOOKUP(GA$4,Transactions!$C$45:$N285,8,FALSE),0)&gt;FV248,VLOOKUP(GA$4,Transactions!$C$26:$M$34,5,FALSE),VLOOKUP(GA$4,Transactions!$C$26:$M$34,5,FALSE)-IFERROR(VLOOKUP(GA$4,Transactions!$C$45:$N$47,5,FALSE),0)))</f>
        <v>0</v>
      </c>
      <c r="GD248" s="315">
        <f t="shared" si="314"/>
        <v>0</v>
      </c>
      <c r="GE248" s="88">
        <f>VLOOKUP(GD248,'Price Data'!$B$4:$AD$1048576,MATCH(GI$4,'Price Data'!$B$2:$AE$2,0),FALSE)</f>
        <v>0</v>
      </c>
      <c r="GF248" s="5">
        <f t="shared" si="343"/>
        <v>0</v>
      </c>
      <c r="GH248" s="212" t="str">
        <f>IF(GF248&gt;0,(GF248+SUM(GG$11:GG248))/GE$6-1,"N/A")</f>
        <v>N/A</v>
      </c>
      <c r="GI248" s="374">
        <v>0.5</v>
      </c>
      <c r="GK248" s="315">
        <f t="shared" si="315"/>
        <v>0</v>
      </c>
      <c r="GL248" s="88">
        <f>VLOOKUP(GK248,'Price Data'!$B$4:$AD$1048576,MATCH(GP$4,'Price Data'!$B$2:$AE$2,0),FALSE)</f>
        <v>0</v>
      </c>
      <c r="GM248" s="5">
        <f t="shared" si="286"/>
        <v>0</v>
      </c>
      <c r="GN248" s="79"/>
      <c r="GO248" s="212" t="str">
        <f>IF(GM248&gt;0,(GM248+SUM(GN$11:GN248))/GL$6-1,"N/A")</f>
        <v>N/A</v>
      </c>
      <c r="GP248" s="374">
        <v>0.2</v>
      </c>
      <c r="GR248" s="315">
        <f t="shared" si="316"/>
        <v>0</v>
      </c>
      <c r="GS248" s="88">
        <f>VLOOKUP(GR248,'Price Data'!$B$4:$AD$1048576,MATCH(GW$4,'Price Data'!$B$2:$AE$2,0),FALSE)</f>
        <v>0</v>
      </c>
      <c r="GT248" s="5">
        <f t="shared" si="344"/>
        <v>0</v>
      </c>
      <c r="GV248" s="212" t="str">
        <f>IF(GT248&gt;0,(GT248+SUM(GU$11:GU248))/GS$6-1,"N/A")</f>
        <v>N/A</v>
      </c>
      <c r="GW248" s="374">
        <v>0.3</v>
      </c>
    </row>
    <row r="249" spans="1:205" x14ac:dyDescent="0.25">
      <c r="A249">
        <v>239</v>
      </c>
      <c r="B249" s="315">
        <f>'Price Data'!B243</f>
        <v>0</v>
      </c>
      <c r="C249" s="200">
        <f t="shared" si="317"/>
        <v>0</v>
      </c>
      <c r="D249" s="200">
        <f t="shared" si="287"/>
        <v>0</v>
      </c>
      <c r="E249" s="200">
        <f t="shared" si="318"/>
        <v>0</v>
      </c>
      <c r="F249" s="200">
        <f t="shared" si="288"/>
        <v>0</v>
      </c>
      <c r="I249" s="315">
        <f t="shared" si="289"/>
        <v>0</v>
      </c>
      <c r="J249" s="88">
        <f>VLOOKUP(I249,'Price Data'!$B$4:$AD$1048576,MATCH(N$4,'Price Data'!$B$2:$AE$2,0),FALSE)</f>
        <v>0</v>
      </c>
      <c r="K249" s="5">
        <f t="shared" si="285"/>
        <v>0</v>
      </c>
      <c r="M249" s="212" t="str">
        <f>IF(K249&gt;0,(K249+SUM(L$11:L249))/J$6-1,"N/A")</f>
        <v>N/A</v>
      </c>
      <c r="N249" s="344">
        <f>IF(VLOOKUP(N$4,Transactions!$C$5:$M$23,7,FALSE)&gt;I249,0,IF(IFERROR(VLOOKUP(N$4,Transactions!$C$39:$N$42,8,FALSE),0)&gt;I249,VLOOKUP(N$4,Transactions!$C$5:$M$23,5,FALSE),VLOOKUP(N$4,Transactions!$C$5:$M$23,5,FALSE)-IFERROR(VLOOKUP(N$4,Transactions!$C$39:$N$42,5,FALSE),0)))</f>
        <v>0</v>
      </c>
      <c r="P249" s="315">
        <f t="shared" si="290"/>
        <v>0</v>
      </c>
      <c r="Q249" s="88">
        <f>VLOOKUP(P249,'Price Data'!$B$4:$AD$1048576,MATCH(U$4,'Price Data'!$B$2:$AE$2,0),FALSE)</f>
        <v>0</v>
      </c>
      <c r="R249" s="5">
        <f t="shared" si="319"/>
        <v>0</v>
      </c>
      <c r="T249" s="212" t="str">
        <f>IF(R249&gt;0,(R249+SUM(S$11:S249))/Q$6-1,"N/A")</f>
        <v>N/A</v>
      </c>
      <c r="U249" s="344">
        <f>IF(VLOOKUP(U$4,Transactions!$C$5:$M$23,7,FALSE)&gt;P249,0,IF(IFERROR(VLOOKUP(U$4,Transactions!$C$39:$N$42,8,FALSE),0)&gt;P249,VLOOKUP(U$4,Transactions!$C$5:$M$23,5,FALSE),VLOOKUP(U$4,Transactions!$C$5:$M$23,5,FALSE)-IFERROR(VLOOKUP(U$4,Transactions!$C$39:$N$42,5,FALSE),0)))</f>
        <v>0</v>
      </c>
      <c r="W249" s="315">
        <f t="shared" si="291"/>
        <v>0</v>
      </c>
      <c r="X249" s="88">
        <f>VLOOKUP(W249,'Price Data'!$B$4:$AD$1048576,MATCH(AB$4,'Price Data'!$B$2:$AE$2,0),FALSE)</f>
        <v>0</v>
      </c>
      <c r="Y249" s="5">
        <f t="shared" si="320"/>
        <v>0</v>
      </c>
      <c r="Z249" s="79"/>
      <c r="AA249" s="212" t="str">
        <f>IF(Y249&gt;0,(Y249+SUM(Z$11:Z249))/X$6-1,"N/A")</f>
        <v>N/A</v>
      </c>
      <c r="AB249" s="344">
        <f>IF(VLOOKUP(AB$4,Transactions!$C$5:$M$23,7,FALSE)&gt;W249,0,IF(IFERROR(VLOOKUP(AB$4,Transactions!$C$39:$N$42,8,FALSE),0)&gt;W249,VLOOKUP(AB$4,Transactions!$C$5:$M$23,5,FALSE),VLOOKUP(AB$4,Transactions!$C$5:$M$23,5,FALSE)-IFERROR(VLOOKUP(AB$4,Transactions!$C$39:$N$42,5,FALSE),0)))</f>
        <v>0</v>
      </c>
      <c r="AD249" s="315">
        <f t="shared" si="292"/>
        <v>0</v>
      </c>
      <c r="AE249" s="88">
        <f>VLOOKUP(AD249,'Price Data'!$B$4:$AD$1048576,MATCH(AI$4,'Price Data'!$B$2:$AE$2,0),FALSE)</f>
        <v>0</v>
      </c>
      <c r="AF249" s="5">
        <f t="shared" si="321"/>
        <v>0</v>
      </c>
      <c r="AG249" s="79"/>
      <c r="AH249" s="212" t="str">
        <f>IF(AF249&gt;0,(AF249+SUM(AG$11:AG249))/AE$6-1,"N/A")</f>
        <v>N/A</v>
      </c>
      <c r="AI249" s="344">
        <f>IF(VLOOKUP(AI$4,Transactions!$C$5:$M$23,7,FALSE)&gt;AD249,0,IF(IFERROR(VLOOKUP(AI$4,Transactions!$C$39:$N$42,8,FALSE),0)&gt;AD249,VLOOKUP(AI$4,Transactions!$C$5:$M$23,5,FALSE),VLOOKUP(AI$4,Transactions!$C$5:$M$23,5,FALSE)-IFERROR(VLOOKUP(AI$4,Transactions!$C$39:$N$42,5,FALSE),0)))</f>
        <v>0</v>
      </c>
      <c r="AK249" s="315">
        <f t="shared" si="293"/>
        <v>0</v>
      </c>
      <c r="AL249" s="88">
        <f>VLOOKUP(AK249,'Price Data'!$B$4:$AD$1048576,MATCH(AP$4,'Price Data'!$B$2:$AE$2,0),FALSE)</f>
        <v>0</v>
      </c>
      <c r="AM249" s="5">
        <f t="shared" si="322"/>
        <v>0</v>
      </c>
      <c r="AN249" s="79"/>
      <c r="AO249" s="212" t="str">
        <f>IF(AM249&gt;0,(AM249+SUM(AN$11:AN249))/AL$6-1,"N/A")</f>
        <v>N/A</v>
      </c>
      <c r="AP249" s="344">
        <f>IF(VLOOKUP(AP$4,Transactions!$C$5:$M$23,7,FALSE)&gt;AK249,0,IF(IFERROR(VLOOKUP(AP$4,Transactions!$C$39:$N$42,8,FALSE),0)&gt;AK249,VLOOKUP(AP$4,Transactions!$C$5:$M$23,5,FALSE),VLOOKUP(AP$4,Transactions!$C$5:$M$23,5,FALSE)-IFERROR(VLOOKUP(AP$4,Transactions!$C$39:$N$42,5,FALSE),0)))</f>
        <v>0</v>
      </c>
      <c r="AR249" s="315">
        <f t="shared" si="294"/>
        <v>0</v>
      </c>
      <c r="AS249" s="88">
        <f>VLOOKUP(AR249,'Price Data'!$B$4:$AD$1048576,MATCH(AW$4,'Price Data'!$B$2:$AE$2,0),FALSE)</f>
        <v>0</v>
      </c>
      <c r="AT249" s="5">
        <f t="shared" si="323"/>
        <v>0</v>
      </c>
      <c r="AU249" s="79"/>
      <c r="AV249" s="212" t="str">
        <f>IF(AT249&gt;0,(AT249+SUM(AU$11:AU249))/AS$6-1,"N/A")</f>
        <v>N/A</v>
      </c>
      <c r="AW249" s="344">
        <f>IF(VLOOKUP(AW$4,Transactions!$C$5:$M$23,7,FALSE)&gt;AR249,0,IF(IFERROR(VLOOKUP(AW$4,Transactions!$C$39:$N$42,8,FALSE),0)&gt;AR249,VLOOKUP(AW$4,Transactions!$C$5:$M$23,5,FALSE),VLOOKUP(AW$4,Transactions!$C$5:$M$23,5,FALSE)-IFERROR(VLOOKUP(AW$4,Transactions!$C$39:$N$42,5,FALSE),0)))</f>
        <v>0</v>
      </c>
      <c r="AY249" s="315">
        <f t="shared" si="295"/>
        <v>0</v>
      </c>
      <c r="AZ249" s="88">
        <f>VLOOKUP(AY249,'Price Data'!$B$4:$AD$1048576,MATCH(BD$4,'Price Data'!$B$2:$AE$2,0),FALSE)</f>
        <v>0</v>
      </c>
      <c r="BA249" s="5">
        <f t="shared" si="324"/>
        <v>0</v>
      </c>
      <c r="BB249" s="79"/>
      <c r="BC249" s="212" t="str">
        <f>IF(BA249&gt;0,(BA249+SUM(BB$11:BB249))/AZ$6-1,"N/A")</f>
        <v>N/A</v>
      </c>
      <c r="BD249" s="344">
        <f>IF(VLOOKUP(BD$4,Transactions!$C$5:$M$23,7,FALSE)&gt;AY249,0,IF(IFERROR(VLOOKUP(BD$4,Transactions!$C$39:$N$42,8,FALSE),0)&gt;AY249,VLOOKUP(BD$4,Transactions!$C$5:$M$23,5,FALSE),VLOOKUP(BD$4,Transactions!$C$5:$M$23,5,FALSE)-IFERROR(VLOOKUP(BD$4,Transactions!$C$39:$N$42,5,FALSE),0)))</f>
        <v>0</v>
      </c>
      <c r="BF249" s="315">
        <f t="shared" si="296"/>
        <v>0</v>
      </c>
      <c r="BG249" s="88">
        <f>VLOOKUP(BF249,'Price Data'!$B$4:$AD$1048576,MATCH(BK$4,'Price Data'!$B$2:$AE$2,0),FALSE)</f>
        <v>0</v>
      </c>
      <c r="BH249" s="5">
        <f t="shared" si="325"/>
        <v>0</v>
      </c>
      <c r="BI249" s="79"/>
      <c r="BJ249" s="212" t="str">
        <f>IF(BH249&gt;0,(BH249+SUM(BI$11:BI249))/BG$6-1,"N/A")</f>
        <v>N/A</v>
      </c>
      <c r="BK249" s="344">
        <f>IF(VLOOKUP(BK$4,Transactions!$C$5:$M$23,7,FALSE)&gt;BF249,0,IF(IFERROR(VLOOKUP(BK$4,Transactions!$C$39:$N$42,8,FALSE),0)&gt;BF249,VLOOKUP(BK$4,Transactions!$C$5:$M$23,5,FALSE),VLOOKUP(BK$4,Transactions!$C$5:$M$23,5,FALSE)-IFERROR(VLOOKUP(BK$4,Transactions!$C$39:$N$42,5,FALSE),0)))</f>
        <v>0</v>
      </c>
      <c r="BM249" s="315">
        <f t="shared" si="297"/>
        <v>0</v>
      </c>
      <c r="BN249" s="88">
        <f>VLOOKUP(BM249,'Price Data'!$B$4:$AD$1048576,MATCH(BR$4,'Price Data'!$B$2:$AE$2,0),FALSE)</f>
        <v>0</v>
      </c>
      <c r="BO249" s="5">
        <f t="shared" si="326"/>
        <v>0</v>
      </c>
      <c r="BP249" s="79"/>
      <c r="BQ249" s="212" t="str">
        <f>IF(BO249&gt;0,(BO249+SUM(BP$11:BP249))/BN$6-1,"N/A")</f>
        <v>N/A</v>
      </c>
      <c r="BR249" s="344">
        <f>IF(VLOOKUP(BR$4,Transactions!$C$5:$M$23,7,FALSE)&gt;BM249,0,IF(IFERROR(VLOOKUP(BR$4,Transactions!$C$39:$N$42,8,FALSE),0)&gt;BM249,VLOOKUP(BR$4,Transactions!$C$5:$M$23,5,FALSE),VLOOKUP(BR$4,Transactions!$C$5:$M$23,5,FALSE)-IFERROR(VLOOKUP(BR$4,Transactions!$C$39:$N$42,5,FALSE),0)))</f>
        <v>0</v>
      </c>
      <c r="BT249" s="315">
        <f t="shared" si="298"/>
        <v>0</v>
      </c>
      <c r="BU249" s="88">
        <f>VLOOKUP(BT249,'Price Data'!$B$4:$AD$1048576,MATCH(BY$4,'Price Data'!$B$2:$AE$2,0),FALSE)</f>
        <v>0</v>
      </c>
      <c r="BV249" s="5">
        <f t="shared" si="327"/>
        <v>0</v>
      </c>
      <c r="BW249" s="79"/>
      <c r="BX249" s="212" t="str">
        <f>IF(BV249&gt;0,(BV249+SUM(BW$11:BW249))/BU$6-1,"N/A")</f>
        <v>N/A</v>
      </c>
      <c r="BY249" s="344">
        <f>IF(VLOOKUP(BY$4,Transactions!$C$5:$M$23,7,FALSE)&gt;BT249,0,IF(IFERROR(VLOOKUP(BY$4,Transactions!$C$39:$N$42,8,FALSE),0)&gt;BT249,VLOOKUP(BY$4,Transactions!$C$5:$M$23,5,FALSE),VLOOKUP(BY$4,Transactions!$C$5:$M$23,5,FALSE)-IFERROR(VLOOKUP(BY$4,Transactions!$C$39:$N$42,5,FALSE),0)))</f>
        <v>0</v>
      </c>
      <c r="CA249" s="315">
        <f t="shared" si="299"/>
        <v>0</v>
      </c>
      <c r="CB249" s="88">
        <f>VLOOKUP(CA249,'Price Data'!$B$4:$AD$1048576,MATCH(CF$4,'Price Data'!$B$2:$AE$2,0),FALSE)</f>
        <v>0</v>
      </c>
      <c r="CC249" s="5">
        <f t="shared" si="328"/>
        <v>0</v>
      </c>
      <c r="CD249" s="79"/>
      <c r="CE249" s="212" t="str">
        <f>IF(CC249&gt;0,(CC249+SUM(CD$11:CD249))/CB$6-1,"N/A")</f>
        <v>N/A</v>
      </c>
      <c r="CF249" s="344">
        <f>IF(VLOOKUP(CF$4,Transactions!$C$5:$M$23,7,FALSE)&gt;CA249,0,IF(IFERROR(VLOOKUP(CF$4,Transactions!$C$39:$N$42,8,FALSE),0)&gt;CA249,VLOOKUP(CF$4,Transactions!$C$5:$M$23,5,FALSE),VLOOKUP(CF$4,Transactions!$C$5:$M$23,5,FALSE)-IFERROR(VLOOKUP(CF$4,Transactions!$C$39:$N$42,5,FALSE),0)))</f>
        <v>0</v>
      </c>
      <c r="CH249" s="315">
        <f t="shared" si="300"/>
        <v>0</v>
      </c>
      <c r="CI249" s="88">
        <f>VLOOKUP(CH249,'Price Data'!$B$4:$AD$1048576,MATCH(CM$4,'Price Data'!$B$2:$AE$2,0),FALSE)</f>
        <v>0</v>
      </c>
      <c r="CJ249" s="5">
        <f t="shared" si="329"/>
        <v>0</v>
      </c>
      <c r="CK249" s="79"/>
      <c r="CL249" s="212" t="str">
        <f>IF(CJ249&gt;0,(CJ249+SUM(CK$11:CK249))/CI$6-1,"N/A")</f>
        <v>N/A</v>
      </c>
      <c r="CM249" s="344">
        <f>IF(VLOOKUP(CM$4,Transactions!$C$5:$M$23,7,FALSE)&gt;CH249,0,IF(IFERROR(VLOOKUP(CM$4,Transactions!$C$39:$N$42,8,FALSE),0)&gt;CH249,VLOOKUP(CM$4,Transactions!$C$5:$M$23,5,FALSE),VLOOKUP(CM$4,Transactions!$C$5:$M$23,5,FALSE)-IFERROR(VLOOKUP(CM$4,Transactions!$C$39:$N$42,5,FALSE),0)))</f>
        <v>0</v>
      </c>
      <c r="CO249" s="315">
        <f t="shared" si="301"/>
        <v>0</v>
      </c>
      <c r="CP249" s="88">
        <f>VLOOKUP(CO249,'Price Data'!$B$4:$AD$1048576,MATCH(CT$4,'Price Data'!$B$2:$AE$2,0),FALSE)</f>
        <v>0</v>
      </c>
      <c r="CQ249" s="5">
        <f t="shared" si="330"/>
        <v>0</v>
      </c>
      <c r="CR249" s="79"/>
      <c r="CS249" s="212" t="str">
        <f>IF(CQ249&gt;0,(CQ249+SUM(CR$11:CR249))/CP$6-1,"N/A")</f>
        <v>N/A</v>
      </c>
      <c r="CT249" s="344">
        <f>IF(VLOOKUP(CT$4,Transactions!$C$5:$M$23,7,FALSE)&gt;CO249,0,IF(IFERROR(VLOOKUP(CT$4,Transactions!$C$39:$N$42,8,FALSE),0)&gt;CO249,VLOOKUP(CT$4,Transactions!$C$5:$M$23,5,FALSE),VLOOKUP(CT$4,Transactions!$C$5:$M$23,5,FALSE)-IFERROR(VLOOKUP(CT$4,Transactions!$C$39:$N$42,5,FALSE),0)))</f>
        <v>0</v>
      </c>
      <c r="CV249" s="315">
        <f t="shared" si="302"/>
        <v>0</v>
      </c>
      <c r="CW249" s="88">
        <f>VLOOKUP(CV249,'Price Data'!$B$4:$AD$1048576,MATCH(DA$4,'Price Data'!$B$2:$AE$2,0),FALSE)</f>
        <v>0</v>
      </c>
      <c r="CX249" s="5">
        <f t="shared" si="331"/>
        <v>0</v>
      </c>
      <c r="CY249" s="79"/>
      <c r="CZ249" s="212" t="str">
        <f>IF(CX249&gt;0,(CX249+SUM(CY$11:CY249))/CW$6-1,"N/A")</f>
        <v>N/A</v>
      </c>
      <c r="DA249" s="344">
        <f>IF(VLOOKUP(DA$4,Transactions!$C$5:$M$23,7,FALSE)&gt;CV249,0,IF(IFERROR(VLOOKUP(DA$4,Transactions!$C$39:$N$42,8,FALSE),0)&gt;CV249,VLOOKUP(DA$4,Transactions!$C$5:$M$23,5,FALSE),VLOOKUP(DA$4,Transactions!$C$5:$M$23,5,FALSE)-IFERROR(VLOOKUP(DA$4,Transactions!$C$39:$N$42,5,FALSE),0)))</f>
        <v>0</v>
      </c>
      <c r="DC249" s="315">
        <f t="shared" si="303"/>
        <v>0</v>
      </c>
      <c r="DD249" s="88">
        <f>VLOOKUP(DC249,'Price Data'!$B$4:$AD$1048576,MATCH(DH$4,'Price Data'!$B$2:$AE$2,0),FALSE)</f>
        <v>0</v>
      </c>
      <c r="DE249" s="5">
        <f t="shared" si="332"/>
        <v>0</v>
      </c>
      <c r="DF249" s="79"/>
      <c r="DG249" s="212" t="str">
        <f>IF(DE249&gt;0,(DE249+SUM(DF$11:DF249))/DD$6-1,"N/A")</f>
        <v>N/A</v>
      </c>
      <c r="DH249" s="344">
        <f>IF(VLOOKUP(DH$4,Transactions!$C$5:$M$23,7,FALSE)&gt;DC249,0,IF(IFERROR(VLOOKUP(DH$4,Transactions!$C$39:$N$42,8,FALSE),0)&gt;DC249,VLOOKUP(DH$4,Transactions!$C$5:$M$23,5,FALSE),VLOOKUP(DH$4,Transactions!$C$5:$M$23,5,FALSE)-IFERROR(VLOOKUP(DH$4,Transactions!$C$39:$N$42,5,FALSE),0)))</f>
        <v>0</v>
      </c>
      <c r="DJ249" s="315">
        <f t="shared" si="304"/>
        <v>0</v>
      </c>
      <c r="DK249" s="88">
        <f>VLOOKUP(DJ249,'Price Data'!$B$4:$AD$1048576,MATCH(DO$4,'Price Data'!$B$2:$AE$2,0),FALSE)</f>
        <v>0</v>
      </c>
      <c r="DL249" s="5">
        <f t="shared" si="333"/>
        <v>0</v>
      </c>
      <c r="DN249" s="212" t="str">
        <f>IF(DL249&gt;0,(DL249+SUM(DM$11:DM249))/DK$6-1,"N/A")</f>
        <v>N/A</v>
      </c>
      <c r="DO249" s="344">
        <f>IF(VLOOKUP(DO$4,Transactions!$C$5:$M$23,7,FALSE)&gt;DJ249,0,IF(IFERROR(VLOOKUP(DO$4,Transactions!$C$39:$N$42,8,FALSE),0)&gt;DJ249,VLOOKUP(DO$4,Transactions!$C$5:$M$23,5,FALSE),VLOOKUP(DO$4,Transactions!$C$5:$M$23,5,FALSE)-IFERROR(VLOOKUP(DO$4,Transactions!$C$39:$N$42,5,FALSE),0)))</f>
        <v>0</v>
      </c>
      <c r="DQ249" s="315">
        <f t="shared" si="305"/>
        <v>0</v>
      </c>
      <c r="DR249" s="88">
        <f>VLOOKUP(DQ249,'Price Data'!$B$4:$AD$1048576,MATCH(DV$4,'Price Data'!$B$2:$AE$2,0),FALSE)</f>
        <v>0</v>
      </c>
      <c r="DS249" s="5">
        <f t="shared" si="334"/>
        <v>0</v>
      </c>
      <c r="DT249" s="79"/>
      <c r="DU249" s="212" t="str">
        <f>IF(DS249&gt;0,(DS249+SUM(DT$11:DT249))/DR$6-1,"N/A")</f>
        <v>N/A</v>
      </c>
      <c r="DV249" s="344">
        <f>IF(VLOOKUP(DV$4,Transactions!$C$5:$M$23,7,FALSE)&gt;DQ249,0,IF(IFERROR(VLOOKUP(DV$4,Transactions!$C$39:$N$42,8,FALSE),0)&gt;DQ249,VLOOKUP(DV$4,Transactions!$C$5:$M$23,5,FALSE),VLOOKUP(DV$4,Transactions!$C$5:$M$23,5,FALSE)-IFERROR(VLOOKUP(DV$4,Transactions!$C$39:$N$42,5,FALSE),0)))</f>
        <v>0</v>
      </c>
      <c r="DX249" s="315">
        <f t="shared" si="306"/>
        <v>0</v>
      </c>
      <c r="DY249" s="88">
        <f>VLOOKUP(DX249,'Price Data'!$B$4:$AD$1048576,MATCH(EC$4,'Price Data'!$B$2:$AE$2,0),FALSE)</f>
        <v>0</v>
      </c>
      <c r="DZ249" s="5">
        <f t="shared" si="335"/>
        <v>0</v>
      </c>
      <c r="EA249" s="79"/>
      <c r="EB249" s="212" t="str">
        <f>IF(DZ249&gt;0,(DZ249+SUM(EA$11:EA249))/DY$6-1,"N/A")</f>
        <v>N/A</v>
      </c>
      <c r="EC249" s="344">
        <f>IF(VLOOKUP(EC$4,Transactions!$C$5:$M$23,7,FALSE)&gt;DX249,0,IF(IFERROR(VLOOKUP(EC$4,Transactions!$C$39:$N$42,8,FALSE),0)&gt;DX249,VLOOKUP(EC$4,Transactions!$C$5:$M$23,5,FALSE),VLOOKUP(EC$4,Transactions!$C$5:$M$23,5,FALSE)-IFERROR(VLOOKUP(EC$4,Transactions!$C$39:$N$42,5,FALSE),0)))</f>
        <v>0</v>
      </c>
      <c r="EF249" s="315">
        <f t="shared" si="307"/>
        <v>0</v>
      </c>
      <c r="EG249" s="88">
        <f>VLOOKUP(EF249,'Price Data'!$B$4:$AD$1048576,MATCH(EK$4,'Price Data'!$B$2:$AE$2,0),FALSE)</f>
        <v>0</v>
      </c>
      <c r="EH249" s="5">
        <f t="shared" si="336"/>
        <v>0</v>
      </c>
      <c r="EI249" s="79"/>
      <c r="EJ249" s="212" t="str">
        <f>IF(EH249&gt;0,(EH249+SUM(EI$11:EI249))/EG$6-1,"N/A")</f>
        <v>N/A</v>
      </c>
      <c r="EK249" s="344">
        <f>IF(VLOOKUP(EK$4,Transactions!$C$26:$M$34,7,FALSE)&gt;EF249,0,IF(IFERROR(VLOOKUP(EK$4,Transactions!$C$45:$N286,8,FALSE),0)&gt;EF249,VLOOKUP(EK$4,Transactions!$C$26:$M$34,5,FALSE),VLOOKUP(EK$4,Transactions!$C$26:$M$34,5,FALSE)-IFERROR(VLOOKUP(EK$4,Transactions!$C$45:$N$47,5,FALSE),0)))</f>
        <v>0</v>
      </c>
      <c r="EM249" s="315">
        <f t="shared" si="308"/>
        <v>0</v>
      </c>
      <c r="EN249" s="88">
        <f>VLOOKUP(EM249,'Price Data'!$B$4:$AD$1048576,MATCH(ER$4,'Price Data'!$B$2:$AE$2,0),FALSE)</f>
        <v>0</v>
      </c>
      <c r="EO249" s="5">
        <f t="shared" si="337"/>
        <v>0</v>
      </c>
      <c r="EP249" s="79"/>
      <c r="EQ249" s="212" t="str">
        <f>IF(EO249&gt;0,(EO249+SUM(EP$11:EP249))/EN$6-1,"N/A")</f>
        <v>N/A</v>
      </c>
      <c r="ER249" s="344">
        <f>IF(VLOOKUP(ER$4,Transactions!$C$26:$M$34,7,FALSE)&gt;EM249,0,IF(IFERROR(VLOOKUP(ER$4,Transactions!$C$45:$N286,8,FALSE),0)&gt;EM249,VLOOKUP(ER$4,Transactions!$C$26:$M$34,5,FALSE),VLOOKUP(ER$4,Transactions!$C$26:$M$34,5,FALSE)-IFERROR(VLOOKUP(ER$4,Transactions!$C$45:$N$47,5,FALSE),0)))</f>
        <v>0</v>
      </c>
      <c r="ET249" s="315">
        <f t="shared" si="309"/>
        <v>0</v>
      </c>
      <c r="EU249" s="88">
        <f>VLOOKUP(ET249,'Price Data'!$B$4:$AD$1048576,MATCH(EY$4,'Price Data'!$B$2:$AE$2,0),FALSE)</f>
        <v>0</v>
      </c>
      <c r="EV249" s="5">
        <f t="shared" si="338"/>
        <v>0</v>
      </c>
      <c r="EW249" s="79"/>
      <c r="EX249" s="212" t="str">
        <f>IF(EV249&gt;0,(EV249+SUM(EW$11:EW249))/EU$6-1,"N/A")</f>
        <v>N/A</v>
      </c>
      <c r="EY249" s="344">
        <f>IF(VLOOKUP(EY$4,Transactions!$C$26:$M$34,7,FALSE)&gt;ET249,0,IF(IFERROR(VLOOKUP(EY$4,Transactions!$C$45:$N286,8,FALSE),0)&gt;ET249,VLOOKUP(EY$4,Transactions!$C$26:$M$34,5,FALSE),VLOOKUP(EY$4,Transactions!$C$26:$M$34,5,FALSE)-IFERROR(VLOOKUP(EY$4,Transactions!$C$45:$N$47,5,FALSE),0)))</f>
        <v>0</v>
      </c>
      <c r="FA249" s="315">
        <f t="shared" si="310"/>
        <v>0</v>
      </c>
      <c r="FB249" s="88">
        <f>VLOOKUP(FA249,'Price Data'!$B$4:$AD$1048576,MATCH(FF$4,'Price Data'!$B$2:$AE$2,0),FALSE)</f>
        <v>0</v>
      </c>
      <c r="FC249" s="5">
        <f t="shared" si="339"/>
        <v>0</v>
      </c>
      <c r="FD249" s="79"/>
      <c r="FE249" s="212" t="str">
        <f>IF(FC249&gt;0,(FC249+SUM(FD$11:FD249))/FB$6-1,"N/A")</f>
        <v>N/A</v>
      </c>
      <c r="FF249" s="344">
        <f>IF(VLOOKUP(FF$4,Transactions!$C$26:$M$34,7,FALSE)&gt;FA249,0,IF(IFERROR(VLOOKUP(FF$4,Transactions!$C$45:$N286,8,FALSE),0)&gt;FA249,VLOOKUP(FF$4,Transactions!$C$26:$M$34,5,FALSE),VLOOKUP(FF$4,Transactions!$C$26:$M$34,5,FALSE)-IFERROR(VLOOKUP(FF$4,Transactions!$C$45:$N$47,5,FALSE),0)))</f>
        <v>0</v>
      </c>
      <c r="FH249" s="315">
        <f t="shared" si="311"/>
        <v>0</v>
      </c>
      <c r="FI249" s="88">
        <f>VLOOKUP(FH249,'Price Data'!$B$4:$AD$1048576,MATCH(FM$4,'Price Data'!$B$2:$AE$2,0),FALSE)</f>
        <v>0</v>
      </c>
      <c r="FJ249" s="5">
        <f t="shared" si="340"/>
        <v>0</v>
      </c>
      <c r="FK249" s="79"/>
      <c r="FL249" s="212" t="str">
        <f>IF(FJ249&gt;0,(FJ249+SUM(FK$11:FK249))/FI$6-1,"N/A")</f>
        <v>N/A</v>
      </c>
      <c r="FM249" s="344">
        <f>IF(VLOOKUP(FM$4,Transactions!$C$26:$M$34,7,FALSE)&gt;FH249,0,IF(IFERROR(VLOOKUP(FM$4,Transactions!$C$45:$N286,8,FALSE),0)&gt;FH249,VLOOKUP(FM$4,Transactions!$C$26:$M$34,5,FALSE),VLOOKUP(FM$4,Transactions!$C$26:$M$34,5,FALSE)-IFERROR(VLOOKUP(FM$4,Transactions!$C$45:$N$47,5,FALSE),0)))</f>
        <v>0</v>
      </c>
      <c r="FO249" s="315">
        <f t="shared" si="312"/>
        <v>0</v>
      </c>
      <c r="FP249" s="88">
        <f>VLOOKUP(FO249,'Price Data'!$B$4:$AD$1048576,MATCH(FT$4,'Price Data'!$B$2:$AE$2,0),FALSE)</f>
        <v>0</v>
      </c>
      <c r="FQ249" s="5">
        <f t="shared" si="341"/>
        <v>0</v>
      </c>
      <c r="FR249" s="79"/>
      <c r="FS249" s="212" t="str">
        <f>IF(FQ249&gt;0,(FQ249+SUM(FR$11:FR249))/FP$6-1,"N/A")</f>
        <v>N/A</v>
      </c>
      <c r="FT249" s="344">
        <f>IF(VLOOKUP(FT$4,Transactions!$C$26:$M$34,7,FALSE)&gt;FO249,0,IF(IFERROR(VLOOKUP(FT$4,Transactions!$C$45:$N286,8,FALSE),0)&gt;FO249,VLOOKUP(FT$4,Transactions!$C$26:$M$34,5,FALSE),VLOOKUP(FT$4,Transactions!$C$26:$M$34,5,FALSE)-IFERROR(VLOOKUP(FT$4,Transactions!$C$45:$N$47,5,FALSE),0)))</f>
        <v>0</v>
      </c>
      <c r="FV249" s="315">
        <f t="shared" si="313"/>
        <v>0</v>
      </c>
      <c r="FW249" s="88">
        <f>VLOOKUP(FV249,'Price Data'!$B$4:$AD$1048576,MATCH(GA$4,'Price Data'!$B$2:$AE$2,0),FALSE)</f>
        <v>0</v>
      </c>
      <c r="FX249" s="5">
        <f t="shared" si="342"/>
        <v>0</v>
      </c>
      <c r="FY249" s="79"/>
      <c r="FZ249" s="212" t="str">
        <f>IF(FX249&gt;0,(FX249+SUM(FY$11:FY249))/FW$6-1,"N/A")</f>
        <v>N/A</v>
      </c>
      <c r="GA249" s="344">
        <f>IF(VLOOKUP(GA$4,Transactions!$C$26:$M$34,7,FALSE)&gt;FV249,0,IF(IFERROR(VLOOKUP(GA$4,Transactions!$C$45:$N286,8,FALSE),0)&gt;FV249,VLOOKUP(GA$4,Transactions!$C$26:$M$34,5,FALSE),VLOOKUP(GA$4,Transactions!$C$26:$M$34,5,FALSE)-IFERROR(VLOOKUP(GA$4,Transactions!$C$45:$N$47,5,FALSE),0)))</f>
        <v>0</v>
      </c>
      <c r="GD249" s="315">
        <f t="shared" si="314"/>
        <v>0</v>
      </c>
      <c r="GE249" s="88">
        <f>VLOOKUP(GD249,'Price Data'!$B$4:$AD$1048576,MATCH(GI$4,'Price Data'!$B$2:$AE$2,0),FALSE)</f>
        <v>0</v>
      </c>
      <c r="GF249" s="5">
        <f t="shared" si="343"/>
        <v>0</v>
      </c>
      <c r="GH249" s="212" t="str">
        <f>IF(GF249&gt;0,(GF249+SUM(GG$11:GG249))/GE$6-1,"N/A")</f>
        <v>N/A</v>
      </c>
      <c r="GI249" s="374">
        <v>0.5</v>
      </c>
      <c r="GK249" s="315">
        <f t="shared" si="315"/>
        <v>0</v>
      </c>
      <c r="GL249" s="88">
        <f>VLOOKUP(GK249,'Price Data'!$B$4:$AD$1048576,MATCH(GP$4,'Price Data'!$B$2:$AE$2,0),FALSE)</f>
        <v>0</v>
      </c>
      <c r="GM249" s="5">
        <f t="shared" si="286"/>
        <v>0</v>
      </c>
      <c r="GN249" s="79"/>
      <c r="GO249" s="212" t="str">
        <f>IF(GM249&gt;0,(GM249+SUM(GN$11:GN249))/GL$6-1,"N/A")</f>
        <v>N/A</v>
      </c>
      <c r="GP249" s="374">
        <v>0.2</v>
      </c>
      <c r="GR249" s="315">
        <f t="shared" si="316"/>
        <v>0</v>
      </c>
      <c r="GS249" s="88">
        <f>VLOOKUP(GR249,'Price Data'!$B$4:$AD$1048576,MATCH(GW$4,'Price Data'!$B$2:$AE$2,0),FALSE)</f>
        <v>0</v>
      </c>
      <c r="GT249" s="5">
        <f t="shared" si="344"/>
        <v>0</v>
      </c>
      <c r="GV249" s="212" t="str">
        <f>IF(GT249&gt;0,(GT249+SUM(GU$11:GU249))/GS$6-1,"N/A")</f>
        <v>N/A</v>
      </c>
      <c r="GW249" s="374">
        <v>0.3</v>
      </c>
    </row>
    <row r="250" spans="1:205" x14ac:dyDescent="0.25">
      <c r="A250">
        <v>240</v>
      </c>
      <c r="B250" s="315">
        <f>'Price Data'!B244</f>
        <v>0</v>
      </c>
      <c r="C250" s="200">
        <f t="shared" si="317"/>
        <v>0</v>
      </c>
      <c r="D250" s="200">
        <f t="shared" si="287"/>
        <v>0</v>
      </c>
      <c r="E250" s="200">
        <f t="shared" si="318"/>
        <v>0</v>
      </c>
      <c r="F250" s="200">
        <f t="shared" si="288"/>
        <v>0</v>
      </c>
      <c r="I250" s="315">
        <f t="shared" si="289"/>
        <v>0</v>
      </c>
      <c r="J250" s="88">
        <f>VLOOKUP(I250,'Price Data'!$B$4:$AD$1048576,MATCH(N$4,'Price Data'!$B$2:$AE$2,0),FALSE)</f>
        <v>0</v>
      </c>
      <c r="K250" s="5">
        <f t="shared" si="285"/>
        <v>0</v>
      </c>
      <c r="M250" s="212" t="str">
        <f>IF(K250&gt;0,(K250+SUM(L$11:L250))/J$6-1,"N/A")</f>
        <v>N/A</v>
      </c>
      <c r="N250" s="344">
        <f>IF(VLOOKUP(N$4,Transactions!$C$5:$M$23,7,FALSE)&gt;I250,0,IF(IFERROR(VLOOKUP(N$4,Transactions!$C$39:$N$42,8,FALSE),0)&gt;I250,VLOOKUP(N$4,Transactions!$C$5:$M$23,5,FALSE),VLOOKUP(N$4,Transactions!$C$5:$M$23,5,FALSE)-IFERROR(VLOOKUP(N$4,Transactions!$C$39:$N$42,5,FALSE),0)))</f>
        <v>0</v>
      </c>
      <c r="P250" s="315">
        <f t="shared" si="290"/>
        <v>0</v>
      </c>
      <c r="Q250" s="88">
        <f>VLOOKUP(P250,'Price Data'!$B$4:$AD$1048576,MATCH(U$4,'Price Data'!$B$2:$AE$2,0),FALSE)</f>
        <v>0</v>
      </c>
      <c r="R250" s="5">
        <f t="shared" si="319"/>
        <v>0</v>
      </c>
      <c r="T250" s="212" t="str">
        <f>IF(R250&gt;0,(R250+SUM(S$11:S250))/Q$6-1,"N/A")</f>
        <v>N/A</v>
      </c>
      <c r="U250" s="344">
        <f>IF(VLOOKUP(U$4,Transactions!$C$5:$M$23,7,FALSE)&gt;P250,0,IF(IFERROR(VLOOKUP(U$4,Transactions!$C$39:$N$42,8,FALSE),0)&gt;P250,VLOOKUP(U$4,Transactions!$C$5:$M$23,5,FALSE),VLOOKUP(U$4,Transactions!$C$5:$M$23,5,FALSE)-IFERROR(VLOOKUP(U$4,Transactions!$C$39:$N$42,5,FALSE),0)))</f>
        <v>0</v>
      </c>
      <c r="W250" s="315">
        <f t="shared" si="291"/>
        <v>0</v>
      </c>
      <c r="X250" s="88">
        <f>VLOOKUP(W250,'Price Data'!$B$4:$AD$1048576,MATCH(AB$4,'Price Data'!$B$2:$AE$2,0),FALSE)</f>
        <v>0</v>
      </c>
      <c r="Y250" s="5">
        <f t="shared" si="320"/>
        <v>0</v>
      </c>
      <c r="Z250" s="79"/>
      <c r="AA250" s="212" t="str">
        <f>IF(Y250&gt;0,(Y250+SUM(Z$11:Z250))/X$6-1,"N/A")</f>
        <v>N/A</v>
      </c>
      <c r="AB250" s="344">
        <f>IF(VLOOKUP(AB$4,Transactions!$C$5:$M$23,7,FALSE)&gt;W250,0,IF(IFERROR(VLOOKUP(AB$4,Transactions!$C$39:$N$42,8,FALSE),0)&gt;W250,VLOOKUP(AB$4,Transactions!$C$5:$M$23,5,FALSE),VLOOKUP(AB$4,Transactions!$C$5:$M$23,5,FALSE)-IFERROR(VLOOKUP(AB$4,Transactions!$C$39:$N$42,5,FALSE),0)))</f>
        <v>0</v>
      </c>
      <c r="AD250" s="315">
        <f t="shared" si="292"/>
        <v>0</v>
      </c>
      <c r="AE250" s="88">
        <f>VLOOKUP(AD250,'Price Data'!$B$4:$AD$1048576,MATCH(AI$4,'Price Data'!$B$2:$AE$2,0),FALSE)</f>
        <v>0</v>
      </c>
      <c r="AF250" s="5">
        <f t="shared" si="321"/>
        <v>0</v>
      </c>
      <c r="AG250" s="79"/>
      <c r="AH250" s="212" t="str">
        <f>IF(AF250&gt;0,(AF250+SUM(AG$11:AG250))/AE$6-1,"N/A")</f>
        <v>N/A</v>
      </c>
      <c r="AI250" s="344">
        <f>IF(VLOOKUP(AI$4,Transactions!$C$5:$M$23,7,FALSE)&gt;AD250,0,IF(IFERROR(VLOOKUP(AI$4,Transactions!$C$39:$N$42,8,FALSE),0)&gt;AD250,VLOOKUP(AI$4,Transactions!$C$5:$M$23,5,FALSE),VLOOKUP(AI$4,Transactions!$C$5:$M$23,5,FALSE)-IFERROR(VLOOKUP(AI$4,Transactions!$C$39:$N$42,5,FALSE),0)))</f>
        <v>0</v>
      </c>
      <c r="AK250" s="315">
        <f t="shared" si="293"/>
        <v>0</v>
      </c>
      <c r="AL250" s="88">
        <f>VLOOKUP(AK250,'Price Data'!$B$4:$AD$1048576,MATCH(AP$4,'Price Data'!$B$2:$AE$2,0),FALSE)</f>
        <v>0</v>
      </c>
      <c r="AM250" s="5">
        <f t="shared" si="322"/>
        <v>0</v>
      </c>
      <c r="AN250" s="79"/>
      <c r="AO250" s="212" t="str">
        <f>IF(AM250&gt;0,(AM250+SUM(AN$11:AN250))/AL$6-1,"N/A")</f>
        <v>N/A</v>
      </c>
      <c r="AP250" s="344">
        <f>IF(VLOOKUP(AP$4,Transactions!$C$5:$M$23,7,FALSE)&gt;AK250,0,IF(IFERROR(VLOOKUP(AP$4,Transactions!$C$39:$N$42,8,FALSE),0)&gt;AK250,VLOOKUP(AP$4,Transactions!$C$5:$M$23,5,FALSE),VLOOKUP(AP$4,Transactions!$C$5:$M$23,5,FALSE)-IFERROR(VLOOKUP(AP$4,Transactions!$C$39:$N$42,5,FALSE),0)))</f>
        <v>0</v>
      </c>
      <c r="AR250" s="315">
        <f t="shared" si="294"/>
        <v>0</v>
      </c>
      <c r="AS250" s="88">
        <f>VLOOKUP(AR250,'Price Data'!$B$4:$AD$1048576,MATCH(AW$4,'Price Data'!$B$2:$AE$2,0),FALSE)</f>
        <v>0</v>
      </c>
      <c r="AT250" s="5">
        <f t="shared" si="323"/>
        <v>0</v>
      </c>
      <c r="AU250" s="79"/>
      <c r="AV250" s="212" t="str">
        <f>IF(AT250&gt;0,(AT250+SUM(AU$11:AU250))/AS$6-1,"N/A")</f>
        <v>N/A</v>
      </c>
      <c r="AW250" s="344">
        <f>IF(VLOOKUP(AW$4,Transactions!$C$5:$M$23,7,FALSE)&gt;AR250,0,IF(IFERROR(VLOOKUP(AW$4,Transactions!$C$39:$N$42,8,FALSE),0)&gt;AR250,VLOOKUP(AW$4,Transactions!$C$5:$M$23,5,FALSE),VLOOKUP(AW$4,Transactions!$C$5:$M$23,5,FALSE)-IFERROR(VLOOKUP(AW$4,Transactions!$C$39:$N$42,5,FALSE),0)))</f>
        <v>0</v>
      </c>
      <c r="AY250" s="315">
        <f t="shared" si="295"/>
        <v>0</v>
      </c>
      <c r="AZ250" s="88">
        <f>VLOOKUP(AY250,'Price Data'!$B$4:$AD$1048576,MATCH(BD$4,'Price Data'!$B$2:$AE$2,0),FALSE)</f>
        <v>0</v>
      </c>
      <c r="BA250" s="5">
        <f t="shared" si="324"/>
        <v>0</v>
      </c>
      <c r="BB250" s="79"/>
      <c r="BC250" s="212" t="str">
        <f>IF(BA250&gt;0,(BA250+SUM(BB$11:BB250))/AZ$6-1,"N/A")</f>
        <v>N/A</v>
      </c>
      <c r="BD250" s="344">
        <f>IF(VLOOKUP(BD$4,Transactions!$C$5:$M$23,7,FALSE)&gt;AY250,0,IF(IFERROR(VLOOKUP(BD$4,Transactions!$C$39:$N$42,8,FALSE),0)&gt;AY250,VLOOKUP(BD$4,Transactions!$C$5:$M$23,5,FALSE),VLOOKUP(BD$4,Transactions!$C$5:$M$23,5,FALSE)-IFERROR(VLOOKUP(BD$4,Transactions!$C$39:$N$42,5,FALSE),0)))</f>
        <v>0</v>
      </c>
      <c r="BF250" s="315">
        <f t="shared" si="296"/>
        <v>0</v>
      </c>
      <c r="BG250" s="88">
        <f>VLOOKUP(BF250,'Price Data'!$B$4:$AD$1048576,MATCH(BK$4,'Price Data'!$B$2:$AE$2,0),FALSE)</f>
        <v>0</v>
      </c>
      <c r="BH250" s="5">
        <f t="shared" si="325"/>
        <v>0</v>
      </c>
      <c r="BI250" s="79"/>
      <c r="BJ250" s="212" t="str">
        <f>IF(BH250&gt;0,(BH250+SUM(BI$11:BI250))/BG$6-1,"N/A")</f>
        <v>N/A</v>
      </c>
      <c r="BK250" s="344">
        <f>IF(VLOOKUP(BK$4,Transactions!$C$5:$M$23,7,FALSE)&gt;BF250,0,IF(IFERROR(VLOOKUP(BK$4,Transactions!$C$39:$N$42,8,FALSE),0)&gt;BF250,VLOOKUP(BK$4,Transactions!$C$5:$M$23,5,FALSE),VLOOKUP(BK$4,Transactions!$C$5:$M$23,5,FALSE)-IFERROR(VLOOKUP(BK$4,Transactions!$C$39:$N$42,5,FALSE),0)))</f>
        <v>0</v>
      </c>
      <c r="BM250" s="315">
        <f t="shared" si="297"/>
        <v>0</v>
      </c>
      <c r="BN250" s="88">
        <f>VLOOKUP(BM250,'Price Data'!$B$4:$AD$1048576,MATCH(BR$4,'Price Data'!$B$2:$AE$2,0),FALSE)</f>
        <v>0</v>
      </c>
      <c r="BO250" s="5">
        <f t="shared" si="326"/>
        <v>0</v>
      </c>
      <c r="BP250" s="79"/>
      <c r="BQ250" s="212" t="str">
        <f>IF(BO250&gt;0,(BO250+SUM(BP$11:BP250))/BN$6-1,"N/A")</f>
        <v>N/A</v>
      </c>
      <c r="BR250" s="344">
        <f>IF(VLOOKUP(BR$4,Transactions!$C$5:$M$23,7,FALSE)&gt;BM250,0,IF(IFERROR(VLOOKUP(BR$4,Transactions!$C$39:$N$42,8,FALSE),0)&gt;BM250,VLOOKUP(BR$4,Transactions!$C$5:$M$23,5,FALSE),VLOOKUP(BR$4,Transactions!$C$5:$M$23,5,FALSE)-IFERROR(VLOOKUP(BR$4,Transactions!$C$39:$N$42,5,FALSE),0)))</f>
        <v>0</v>
      </c>
      <c r="BT250" s="315">
        <f t="shared" si="298"/>
        <v>0</v>
      </c>
      <c r="BU250" s="88">
        <f>VLOOKUP(BT250,'Price Data'!$B$4:$AD$1048576,MATCH(BY$4,'Price Data'!$B$2:$AE$2,0),FALSE)</f>
        <v>0</v>
      </c>
      <c r="BV250" s="5">
        <f t="shared" si="327"/>
        <v>0</v>
      </c>
      <c r="BW250" s="79"/>
      <c r="BX250" s="212" t="str">
        <f>IF(BV250&gt;0,(BV250+SUM(BW$11:BW250))/BU$6-1,"N/A")</f>
        <v>N/A</v>
      </c>
      <c r="BY250" s="344">
        <f>IF(VLOOKUP(BY$4,Transactions!$C$5:$M$23,7,FALSE)&gt;BT250,0,IF(IFERROR(VLOOKUP(BY$4,Transactions!$C$39:$N$42,8,FALSE),0)&gt;BT250,VLOOKUP(BY$4,Transactions!$C$5:$M$23,5,FALSE),VLOOKUP(BY$4,Transactions!$C$5:$M$23,5,FALSE)-IFERROR(VLOOKUP(BY$4,Transactions!$C$39:$N$42,5,FALSE),0)))</f>
        <v>0</v>
      </c>
      <c r="CA250" s="315">
        <f t="shared" si="299"/>
        <v>0</v>
      </c>
      <c r="CB250" s="88">
        <f>VLOOKUP(CA250,'Price Data'!$B$4:$AD$1048576,MATCH(CF$4,'Price Data'!$B$2:$AE$2,0),FALSE)</f>
        <v>0</v>
      </c>
      <c r="CC250" s="5">
        <f t="shared" si="328"/>
        <v>0</v>
      </c>
      <c r="CD250" s="79"/>
      <c r="CE250" s="212" t="str">
        <f>IF(CC250&gt;0,(CC250+SUM(CD$11:CD250))/CB$6-1,"N/A")</f>
        <v>N/A</v>
      </c>
      <c r="CF250" s="344">
        <f>IF(VLOOKUP(CF$4,Transactions!$C$5:$M$23,7,FALSE)&gt;CA250,0,IF(IFERROR(VLOOKUP(CF$4,Transactions!$C$39:$N$42,8,FALSE),0)&gt;CA250,VLOOKUP(CF$4,Transactions!$C$5:$M$23,5,FALSE),VLOOKUP(CF$4,Transactions!$C$5:$M$23,5,FALSE)-IFERROR(VLOOKUP(CF$4,Transactions!$C$39:$N$42,5,FALSE),0)))</f>
        <v>0</v>
      </c>
      <c r="CH250" s="315">
        <f t="shared" si="300"/>
        <v>0</v>
      </c>
      <c r="CI250" s="88">
        <f>VLOOKUP(CH250,'Price Data'!$B$4:$AD$1048576,MATCH(CM$4,'Price Data'!$B$2:$AE$2,0),FALSE)</f>
        <v>0</v>
      </c>
      <c r="CJ250" s="5">
        <f t="shared" si="329"/>
        <v>0</v>
      </c>
      <c r="CK250" s="79"/>
      <c r="CL250" s="212" t="str">
        <f>IF(CJ250&gt;0,(CJ250+SUM(CK$11:CK250))/CI$6-1,"N/A")</f>
        <v>N/A</v>
      </c>
      <c r="CM250" s="344">
        <f>IF(VLOOKUP(CM$4,Transactions!$C$5:$M$23,7,FALSE)&gt;CH250,0,IF(IFERROR(VLOOKUP(CM$4,Transactions!$C$39:$N$42,8,FALSE),0)&gt;CH250,VLOOKUP(CM$4,Transactions!$C$5:$M$23,5,FALSE),VLOOKUP(CM$4,Transactions!$C$5:$M$23,5,FALSE)-IFERROR(VLOOKUP(CM$4,Transactions!$C$39:$N$42,5,FALSE),0)))</f>
        <v>0</v>
      </c>
      <c r="CO250" s="315">
        <f t="shared" si="301"/>
        <v>0</v>
      </c>
      <c r="CP250" s="88">
        <f>VLOOKUP(CO250,'Price Data'!$B$4:$AD$1048576,MATCH(CT$4,'Price Data'!$B$2:$AE$2,0),FALSE)</f>
        <v>0</v>
      </c>
      <c r="CQ250" s="5">
        <f t="shared" si="330"/>
        <v>0</v>
      </c>
      <c r="CR250" s="79"/>
      <c r="CS250" s="212" t="str">
        <f>IF(CQ250&gt;0,(CQ250+SUM(CR$11:CR250))/CP$6-1,"N/A")</f>
        <v>N/A</v>
      </c>
      <c r="CT250" s="344">
        <f>IF(VLOOKUP(CT$4,Transactions!$C$5:$M$23,7,FALSE)&gt;CO250,0,IF(IFERROR(VLOOKUP(CT$4,Transactions!$C$39:$N$42,8,FALSE),0)&gt;CO250,VLOOKUP(CT$4,Transactions!$C$5:$M$23,5,FALSE),VLOOKUP(CT$4,Transactions!$C$5:$M$23,5,FALSE)-IFERROR(VLOOKUP(CT$4,Transactions!$C$39:$N$42,5,FALSE),0)))</f>
        <v>0</v>
      </c>
      <c r="CV250" s="315">
        <f t="shared" si="302"/>
        <v>0</v>
      </c>
      <c r="CW250" s="88">
        <f>VLOOKUP(CV250,'Price Data'!$B$4:$AD$1048576,MATCH(DA$4,'Price Data'!$B$2:$AE$2,0),FALSE)</f>
        <v>0</v>
      </c>
      <c r="CX250" s="5">
        <f t="shared" si="331"/>
        <v>0</v>
      </c>
      <c r="CY250" s="79"/>
      <c r="CZ250" s="212" t="str">
        <f>IF(CX250&gt;0,(CX250+SUM(CY$11:CY250))/CW$6-1,"N/A")</f>
        <v>N/A</v>
      </c>
      <c r="DA250" s="344">
        <f>IF(VLOOKUP(DA$4,Transactions!$C$5:$M$23,7,FALSE)&gt;CV250,0,IF(IFERROR(VLOOKUP(DA$4,Transactions!$C$39:$N$42,8,FALSE),0)&gt;CV250,VLOOKUP(DA$4,Transactions!$C$5:$M$23,5,FALSE),VLOOKUP(DA$4,Transactions!$C$5:$M$23,5,FALSE)-IFERROR(VLOOKUP(DA$4,Transactions!$C$39:$N$42,5,FALSE),0)))</f>
        <v>0</v>
      </c>
      <c r="DC250" s="315">
        <f t="shared" si="303"/>
        <v>0</v>
      </c>
      <c r="DD250" s="88">
        <f>VLOOKUP(DC250,'Price Data'!$B$4:$AD$1048576,MATCH(DH$4,'Price Data'!$B$2:$AE$2,0),FALSE)</f>
        <v>0</v>
      </c>
      <c r="DE250" s="5">
        <f t="shared" si="332"/>
        <v>0</v>
      </c>
      <c r="DF250" s="79"/>
      <c r="DG250" s="212" t="str">
        <f>IF(DE250&gt;0,(DE250+SUM(DF$11:DF250))/DD$6-1,"N/A")</f>
        <v>N/A</v>
      </c>
      <c r="DH250" s="344">
        <f>IF(VLOOKUP(DH$4,Transactions!$C$5:$M$23,7,FALSE)&gt;DC250,0,IF(IFERROR(VLOOKUP(DH$4,Transactions!$C$39:$N$42,8,FALSE),0)&gt;DC250,VLOOKUP(DH$4,Transactions!$C$5:$M$23,5,FALSE),VLOOKUP(DH$4,Transactions!$C$5:$M$23,5,FALSE)-IFERROR(VLOOKUP(DH$4,Transactions!$C$39:$N$42,5,FALSE),0)))</f>
        <v>0</v>
      </c>
      <c r="DJ250" s="315">
        <f t="shared" si="304"/>
        <v>0</v>
      </c>
      <c r="DK250" s="88">
        <f>VLOOKUP(DJ250,'Price Data'!$B$4:$AD$1048576,MATCH(DO$4,'Price Data'!$B$2:$AE$2,0),FALSE)</f>
        <v>0</v>
      </c>
      <c r="DL250" s="5">
        <f t="shared" si="333"/>
        <v>0</v>
      </c>
      <c r="DN250" s="212" t="str">
        <f>IF(DL250&gt;0,(DL250+SUM(DM$11:DM250))/DK$6-1,"N/A")</f>
        <v>N/A</v>
      </c>
      <c r="DO250" s="344">
        <f>IF(VLOOKUP(DO$4,Transactions!$C$5:$M$23,7,FALSE)&gt;DJ250,0,IF(IFERROR(VLOOKUP(DO$4,Transactions!$C$39:$N$42,8,FALSE),0)&gt;DJ250,VLOOKUP(DO$4,Transactions!$C$5:$M$23,5,FALSE),VLOOKUP(DO$4,Transactions!$C$5:$M$23,5,FALSE)-IFERROR(VLOOKUP(DO$4,Transactions!$C$39:$N$42,5,FALSE),0)))</f>
        <v>0</v>
      </c>
      <c r="DQ250" s="315">
        <f t="shared" si="305"/>
        <v>0</v>
      </c>
      <c r="DR250" s="88">
        <f>VLOOKUP(DQ250,'Price Data'!$B$4:$AD$1048576,MATCH(DV$4,'Price Data'!$B$2:$AE$2,0),FALSE)</f>
        <v>0</v>
      </c>
      <c r="DS250" s="5">
        <f t="shared" si="334"/>
        <v>0</v>
      </c>
      <c r="DT250" s="79"/>
      <c r="DU250" s="212" t="str">
        <f>IF(DS250&gt;0,(DS250+SUM(DT$11:DT250))/DR$6-1,"N/A")</f>
        <v>N/A</v>
      </c>
      <c r="DV250" s="344">
        <f>IF(VLOOKUP(DV$4,Transactions!$C$5:$M$23,7,FALSE)&gt;DQ250,0,IF(IFERROR(VLOOKUP(DV$4,Transactions!$C$39:$N$42,8,FALSE),0)&gt;DQ250,VLOOKUP(DV$4,Transactions!$C$5:$M$23,5,FALSE),VLOOKUP(DV$4,Transactions!$C$5:$M$23,5,FALSE)-IFERROR(VLOOKUP(DV$4,Transactions!$C$39:$N$42,5,FALSE),0)))</f>
        <v>0</v>
      </c>
      <c r="DX250" s="315">
        <f t="shared" si="306"/>
        <v>0</v>
      </c>
      <c r="DY250" s="88">
        <f>VLOOKUP(DX250,'Price Data'!$B$4:$AD$1048576,MATCH(EC$4,'Price Data'!$B$2:$AE$2,0),FALSE)</f>
        <v>0</v>
      </c>
      <c r="DZ250" s="5">
        <f t="shared" si="335"/>
        <v>0</v>
      </c>
      <c r="EA250" s="79"/>
      <c r="EB250" s="212" t="str">
        <f>IF(DZ250&gt;0,(DZ250+SUM(EA$11:EA250))/DY$6-1,"N/A")</f>
        <v>N/A</v>
      </c>
      <c r="EC250" s="344">
        <f>IF(VLOOKUP(EC$4,Transactions!$C$5:$M$23,7,FALSE)&gt;DX250,0,IF(IFERROR(VLOOKUP(EC$4,Transactions!$C$39:$N$42,8,FALSE),0)&gt;DX250,VLOOKUP(EC$4,Transactions!$C$5:$M$23,5,FALSE),VLOOKUP(EC$4,Transactions!$C$5:$M$23,5,FALSE)-IFERROR(VLOOKUP(EC$4,Transactions!$C$39:$N$42,5,FALSE),0)))</f>
        <v>0</v>
      </c>
      <c r="EF250" s="315">
        <f t="shared" si="307"/>
        <v>0</v>
      </c>
      <c r="EG250" s="88">
        <f>VLOOKUP(EF250,'Price Data'!$B$4:$AD$1048576,MATCH(EK$4,'Price Data'!$B$2:$AE$2,0),FALSE)</f>
        <v>0</v>
      </c>
      <c r="EH250" s="5">
        <f t="shared" si="336"/>
        <v>0</v>
      </c>
      <c r="EI250" s="79"/>
      <c r="EJ250" s="212" t="str">
        <f>IF(EH250&gt;0,(EH250+SUM(EI$11:EI250))/EG$6-1,"N/A")</f>
        <v>N/A</v>
      </c>
      <c r="EK250" s="344">
        <f>IF(VLOOKUP(EK$4,Transactions!$C$26:$M$34,7,FALSE)&gt;EF250,0,IF(IFERROR(VLOOKUP(EK$4,Transactions!$C$45:$N287,8,FALSE),0)&gt;EF250,VLOOKUP(EK$4,Transactions!$C$26:$M$34,5,FALSE),VLOOKUP(EK$4,Transactions!$C$26:$M$34,5,FALSE)-IFERROR(VLOOKUP(EK$4,Transactions!$C$45:$N$47,5,FALSE),0)))</f>
        <v>0</v>
      </c>
      <c r="EM250" s="315">
        <f t="shared" si="308"/>
        <v>0</v>
      </c>
      <c r="EN250" s="88">
        <f>VLOOKUP(EM250,'Price Data'!$B$4:$AD$1048576,MATCH(ER$4,'Price Data'!$B$2:$AE$2,0),FALSE)</f>
        <v>0</v>
      </c>
      <c r="EO250" s="5">
        <f t="shared" si="337"/>
        <v>0</v>
      </c>
      <c r="EP250" s="79"/>
      <c r="EQ250" s="212" t="str">
        <f>IF(EO250&gt;0,(EO250+SUM(EP$11:EP250))/EN$6-1,"N/A")</f>
        <v>N/A</v>
      </c>
      <c r="ER250" s="344">
        <f>IF(VLOOKUP(ER$4,Transactions!$C$26:$M$34,7,FALSE)&gt;EM250,0,IF(IFERROR(VLOOKUP(ER$4,Transactions!$C$45:$N287,8,FALSE),0)&gt;EM250,VLOOKUP(ER$4,Transactions!$C$26:$M$34,5,FALSE),VLOOKUP(ER$4,Transactions!$C$26:$M$34,5,FALSE)-IFERROR(VLOOKUP(ER$4,Transactions!$C$45:$N$47,5,FALSE),0)))</f>
        <v>0</v>
      </c>
      <c r="ET250" s="315">
        <f t="shared" si="309"/>
        <v>0</v>
      </c>
      <c r="EU250" s="88">
        <f>VLOOKUP(ET250,'Price Data'!$B$4:$AD$1048576,MATCH(EY$4,'Price Data'!$B$2:$AE$2,0),FALSE)</f>
        <v>0</v>
      </c>
      <c r="EV250" s="5">
        <f t="shared" si="338"/>
        <v>0</v>
      </c>
      <c r="EW250" s="79"/>
      <c r="EX250" s="212" t="str">
        <f>IF(EV250&gt;0,(EV250+SUM(EW$11:EW250))/EU$6-1,"N/A")</f>
        <v>N/A</v>
      </c>
      <c r="EY250" s="344">
        <f>IF(VLOOKUP(EY$4,Transactions!$C$26:$M$34,7,FALSE)&gt;ET250,0,IF(IFERROR(VLOOKUP(EY$4,Transactions!$C$45:$N287,8,FALSE),0)&gt;ET250,VLOOKUP(EY$4,Transactions!$C$26:$M$34,5,FALSE),VLOOKUP(EY$4,Transactions!$C$26:$M$34,5,FALSE)-IFERROR(VLOOKUP(EY$4,Transactions!$C$45:$N$47,5,FALSE),0)))</f>
        <v>0</v>
      </c>
      <c r="FA250" s="315">
        <f t="shared" si="310"/>
        <v>0</v>
      </c>
      <c r="FB250" s="88">
        <f>VLOOKUP(FA250,'Price Data'!$B$4:$AD$1048576,MATCH(FF$4,'Price Data'!$B$2:$AE$2,0),FALSE)</f>
        <v>0</v>
      </c>
      <c r="FC250" s="5">
        <f t="shared" si="339"/>
        <v>0</v>
      </c>
      <c r="FD250" s="79"/>
      <c r="FE250" s="212" t="str">
        <f>IF(FC250&gt;0,(FC250+SUM(FD$11:FD250))/FB$6-1,"N/A")</f>
        <v>N/A</v>
      </c>
      <c r="FF250" s="344">
        <f>IF(VLOOKUP(FF$4,Transactions!$C$26:$M$34,7,FALSE)&gt;FA250,0,IF(IFERROR(VLOOKUP(FF$4,Transactions!$C$45:$N287,8,FALSE),0)&gt;FA250,VLOOKUP(FF$4,Transactions!$C$26:$M$34,5,FALSE),VLOOKUP(FF$4,Transactions!$C$26:$M$34,5,FALSE)-IFERROR(VLOOKUP(FF$4,Transactions!$C$45:$N$47,5,FALSE),0)))</f>
        <v>0</v>
      </c>
      <c r="FH250" s="315">
        <f t="shared" si="311"/>
        <v>0</v>
      </c>
      <c r="FI250" s="88">
        <f>VLOOKUP(FH250,'Price Data'!$B$4:$AD$1048576,MATCH(FM$4,'Price Data'!$B$2:$AE$2,0),FALSE)</f>
        <v>0</v>
      </c>
      <c r="FJ250" s="5">
        <f t="shared" si="340"/>
        <v>0</v>
      </c>
      <c r="FK250" s="79"/>
      <c r="FL250" s="212" t="str">
        <f>IF(FJ250&gt;0,(FJ250+SUM(FK$11:FK250))/FI$6-1,"N/A")</f>
        <v>N/A</v>
      </c>
      <c r="FM250" s="344">
        <f>IF(VLOOKUP(FM$4,Transactions!$C$26:$M$34,7,FALSE)&gt;FH250,0,IF(IFERROR(VLOOKUP(FM$4,Transactions!$C$45:$N287,8,FALSE),0)&gt;FH250,VLOOKUP(FM$4,Transactions!$C$26:$M$34,5,FALSE),VLOOKUP(FM$4,Transactions!$C$26:$M$34,5,FALSE)-IFERROR(VLOOKUP(FM$4,Transactions!$C$45:$N$47,5,FALSE),0)))</f>
        <v>0</v>
      </c>
      <c r="FO250" s="315">
        <f t="shared" si="312"/>
        <v>0</v>
      </c>
      <c r="FP250" s="88">
        <f>VLOOKUP(FO250,'Price Data'!$B$4:$AD$1048576,MATCH(FT$4,'Price Data'!$B$2:$AE$2,0),FALSE)</f>
        <v>0</v>
      </c>
      <c r="FQ250" s="5">
        <f t="shared" si="341"/>
        <v>0</v>
      </c>
      <c r="FR250" s="79"/>
      <c r="FS250" s="212" t="str">
        <f>IF(FQ250&gt;0,(FQ250+SUM(FR$11:FR250))/FP$6-1,"N/A")</f>
        <v>N/A</v>
      </c>
      <c r="FT250" s="344">
        <f>IF(VLOOKUP(FT$4,Transactions!$C$26:$M$34,7,FALSE)&gt;FO250,0,IF(IFERROR(VLOOKUP(FT$4,Transactions!$C$45:$N287,8,FALSE),0)&gt;FO250,VLOOKUP(FT$4,Transactions!$C$26:$M$34,5,FALSE),VLOOKUP(FT$4,Transactions!$C$26:$M$34,5,FALSE)-IFERROR(VLOOKUP(FT$4,Transactions!$C$45:$N$47,5,FALSE),0)))</f>
        <v>0</v>
      </c>
      <c r="FV250" s="315">
        <f t="shared" si="313"/>
        <v>0</v>
      </c>
      <c r="FW250" s="88">
        <f>VLOOKUP(FV250,'Price Data'!$B$4:$AD$1048576,MATCH(GA$4,'Price Data'!$B$2:$AE$2,0),FALSE)</f>
        <v>0</v>
      </c>
      <c r="FX250" s="5">
        <f t="shared" si="342"/>
        <v>0</v>
      </c>
      <c r="FY250" s="79"/>
      <c r="FZ250" s="212" t="str">
        <f>IF(FX250&gt;0,(FX250+SUM(FY$11:FY250))/FW$6-1,"N/A")</f>
        <v>N/A</v>
      </c>
      <c r="GA250" s="344">
        <f>IF(VLOOKUP(GA$4,Transactions!$C$26:$M$34,7,FALSE)&gt;FV250,0,IF(IFERROR(VLOOKUP(GA$4,Transactions!$C$45:$N287,8,FALSE),0)&gt;FV250,VLOOKUP(GA$4,Transactions!$C$26:$M$34,5,FALSE),VLOOKUP(GA$4,Transactions!$C$26:$M$34,5,FALSE)-IFERROR(VLOOKUP(GA$4,Transactions!$C$45:$N$47,5,FALSE),0)))</f>
        <v>0</v>
      </c>
      <c r="GD250" s="315">
        <f t="shared" si="314"/>
        <v>0</v>
      </c>
      <c r="GE250" s="88">
        <f>VLOOKUP(GD250,'Price Data'!$B$4:$AD$1048576,MATCH(GI$4,'Price Data'!$B$2:$AE$2,0),FALSE)</f>
        <v>0</v>
      </c>
      <c r="GF250" s="5">
        <f t="shared" si="343"/>
        <v>0</v>
      </c>
      <c r="GH250" s="212" t="str">
        <f>IF(GF250&gt;0,(GF250+SUM(GG$11:GG250))/GE$6-1,"N/A")</f>
        <v>N/A</v>
      </c>
      <c r="GI250" s="374">
        <v>0.5</v>
      </c>
      <c r="GK250" s="315">
        <f t="shared" si="315"/>
        <v>0</v>
      </c>
      <c r="GL250" s="88">
        <f>VLOOKUP(GK250,'Price Data'!$B$4:$AD$1048576,MATCH(GP$4,'Price Data'!$B$2:$AE$2,0),FALSE)</f>
        <v>0</v>
      </c>
      <c r="GM250" s="5">
        <f t="shared" si="286"/>
        <v>0</v>
      </c>
      <c r="GN250" s="79"/>
      <c r="GO250" s="212" t="str">
        <f>IF(GM250&gt;0,(GM250+SUM(GN$11:GN250))/GL$6-1,"N/A")</f>
        <v>N/A</v>
      </c>
      <c r="GP250" s="374">
        <v>0.2</v>
      </c>
      <c r="GR250" s="315">
        <f t="shared" si="316"/>
        <v>0</v>
      </c>
      <c r="GS250" s="88">
        <f>VLOOKUP(GR250,'Price Data'!$B$4:$AD$1048576,MATCH(GW$4,'Price Data'!$B$2:$AE$2,0),FALSE)</f>
        <v>0</v>
      </c>
      <c r="GT250" s="5">
        <f t="shared" si="344"/>
        <v>0</v>
      </c>
      <c r="GV250" s="212" t="str">
        <f>IF(GT250&gt;0,(GT250+SUM(GU$11:GU250))/GS$6-1,"N/A")</f>
        <v>N/A</v>
      </c>
      <c r="GW250" s="374">
        <v>0.3</v>
      </c>
    </row>
    <row r="251" spans="1:205" x14ac:dyDescent="0.25">
      <c r="A251">
        <v>241</v>
      </c>
      <c r="B251" s="315">
        <f>'Price Data'!B245</f>
        <v>0</v>
      </c>
      <c r="C251" s="200">
        <f t="shared" si="317"/>
        <v>0</v>
      </c>
      <c r="D251" s="200">
        <f t="shared" si="287"/>
        <v>0</v>
      </c>
      <c r="E251" s="200">
        <f t="shared" si="318"/>
        <v>0</v>
      </c>
      <c r="F251" s="200">
        <f t="shared" si="288"/>
        <v>0</v>
      </c>
      <c r="I251" s="315">
        <f t="shared" si="289"/>
        <v>0</v>
      </c>
      <c r="J251" s="88">
        <f>VLOOKUP(I251,'Price Data'!$B$4:$AD$1048576,MATCH(N$4,'Price Data'!$B$2:$AE$2,0),FALSE)</f>
        <v>0</v>
      </c>
      <c r="K251" s="5">
        <f t="shared" si="285"/>
        <v>0</v>
      </c>
      <c r="M251" s="212" t="str">
        <f>IF(K251&gt;0,(K251+SUM(L$11:L251))/J$6-1,"N/A")</f>
        <v>N/A</v>
      </c>
      <c r="N251" s="344">
        <f>IF(VLOOKUP(N$4,Transactions!$C$5:$M$23,7,FALSE)&gt;I251,0,IF(IFERROR(VLOOKUP(N$4,Transactions!$C$39:$N$42,8,FALSE),0)&gt;I251,VLOOKUP(N$4,Transactions!$C$5:$M$23,5,FALSE),VLOOKUP(N$4,Transactions!$C$5:$M$23,5,FALSE)-IFERROR(VLOOKUP(N$4,Transactions!$C$39:$N$42,5,FALSE),0)))</f>
        <v>0</v>
      </c>
      <c r="P251" s="315">
        <f t="shared" si="290"/>
        <v>0</v>
      </c>
      <c r="Q251" s="88">
        <f>VLOOKUP(P251,'Price Data'!$B$4:$AD$1048576,MATCH(U$4,'Price Data'!$B$2:$AE$2,0),FALSE)</f>
        <v>0</v>
      </c>
      <c r="R251" s="5">
        <f t="shared" si="319"/>
        <v>0</v>
      </c>
      <c r="T251" s="212" t="str">
        <f>IF(R251&gt;0,(R251+SUM(S$11:S251))/Q$6-1,"N/A")</f>
        <v>N/A</v>
      </c>
      <c r="U251" s="344">
        <f>IF(VLOOKUP(U$4,Transactions!$C$5:$M$23,7,FALSE)&gt;P251,0,IF(IFERROR(VLOOKUP(U$4,Transactions!$C$39:$N$42,8,FALSE),0)&gt;P251,VLOOKUP(U$4,Transactions!$C$5:$M$23,5,FALSE),VLOOKUP(U$4,Transactions!$C$5:$M$23,5,FALSE)-IFERROR(VLOOKUP(U$4,Transactions!$C$39:$N$42,5,FALSE),0)))</f>
        <v>0</v>
      </c>
      <c r="W251" s="315">
        <f t="shared" si="291"/>
        <v>0</v>
      </c>
      <c r="X251" s="88">
        <f>VLOOKUP(W251,'Price Data'!$B$4:$AD$1048576,MATCH(AB$4,'Price Data'!$B$2:$AE$2,0),FALSE)</f>
        <v>0</v>
      </c>
      <c r="Y251" s="5">
        <f t="shared" si="320"/>
        <v>0</v>
      </c>
      <c r="Z251" s="79"/>
      <c r="AA251" s="212" t="str">
        <f>IF(Y251&gt;0,(Y251+SUM(Z$11:Z251))/X$6-1,"N/A")</f>
        <v>N/A</v>
      </c>
      <c r="AB251" s="344">
        <f>IF(VLOOKUP(AB$4,Transactions!$C$5:$M$23,7,FALSE)&gt;W251,0,IF(IFERROR(VLOOKUP(AB$4,Transactions!$C$39:$N$42,8,FALSE),0)&gt;W251,VLOOKUP(AB$4,Transactions!$C$5:$M$23,5,FALSE),VLOOKUP(AB$4,Transactions!$C$5:$M$23,5,FALSE)-IFERROR(VLOOKUP(AB$4,Transactions!$C$39:$N$42,5,FALSE),0)))</f>
        <v>0</v>
      </c>
      <c r="AD251" s="315">
        <f t="shared" si="292"/>
        <v>0</v>
      </c>
      <c r="AE251" s="88">
        <f>VLOOKUP(AD251,'Price Data'!$B$4:$AD$1048576,MATCH(AI$4,'Price Data'!$B$2:$AE$2,0),FALSE)</f>
        <v>0</v>
      </c>
      <c r="AF251" s="5">
        <f t="shared" si="321"/>
        <v>0</v>
      </c>
      <c r="AG251" s="79"/>
      <c r="AH251" s="212" t="str">
        <f>IF(AF251&gt;0,(AF251+SUM(AG$11:AG251))/AE$6-1,"N/A")</f>
        <v>N/A</v>
      </c>
      <c r="AI251" s="344">
        <f>IF(VLOOKUP(AI$4,Transactions!$C$5:$M$23,7,FALSE)&gt;AD251,0,IF(IFERROR(VLOOKUP(AI$4,Transactions!$C$39:$N$42,8,FALSE),0)&gt;AD251,VLOOKUP(AI$4,Transactions!$C$5:$M$23,5,FALSE),VLOOKUP(AI$4,Transactions!$C$5:$M$23,5,FALSE)-IFERROR(VLOOKUP(AI$4,Transactions!$C$39:$N$42,5,FALSE),0)))</f>
        <v>0</v>
      </c>
      <c r="AK251" s="315">
        <f t="shared" si="293"/>
        <v>0</v>
      </c>
      <c r="AL251" s="88">
        <f>VLOOKUP(AK251,'Price Data'!$B$4:$AD$1048576,MATCH(AP$4,'Price Data'!$B$2:$AE$2,0),FALSE)</f>
        <v>0</v>
      </c>
      <c r="AM251" s="5">
        <f t="shared" si="322"/>
        <v>0</v>
      </c>
      <c r="AN251" s="79"/>
      <c r="AO251" s="212" t="str">
        <f>IF(AM251&gt;0,(AM251+SUM(AN$11:AN251))/AL$6-1,"N/A")</f>
        <v>N/A</v>
      </c>
      <c r="AP251" s="344">
        <f>IF(VLOOKUP(AP$4,Transactions!$C$5:$M$23,7,FALSE)&gt;AK251,0,IF(IFERROR(VLOOKUP(AP$4,Transactions!$C$39:$N$42,8,FALSE),0)&gt;AK251,VLOOKUP(AP$4,Transactions!$C$5:$M$23,5,FALSE),VLOOKUP(AP$4,Transactions!$C$5:$M$23,5,FALSE)-IFERROR(VLOOKUP(AP$4,Transactions!$C$39:$N$42,5,FALSE),0)))</f>
        <v>0</v>
      </c>
      <c r="AR251" s="315">
        <f t="shared" si="294"/>
        <v>0</v>
      </c>
      <c r="AS251" s="88">
        <f>VLOOKUP(AR251,'Price Data'!$B$4:$AD$1048576,MATCH(AW$4,'Price Data'!$B$2:$AE$2,0),FALSE)</f>
        <v>0</v>
      </c>
      <c r="AT251" s="5">
        <f t="shared" si="323"/>
        <v>0</v>
      </c>
      <c r="AU251" s="79"/>
      <c r="AV251" s="212" t="str">
        <f>IF(AT251&gt;0,(AT251+SUM(AU$11:AU251))/AS$6-1,"N/A")</f>
        <v>N/A</v>
      </c>
      <c r="AW251" s="344">
        <f>IF(VLOOKUP(AW$4,Transactions!$C$5:$M$23,7,FALSE)&gt;AR251,0,IF(IFERROR(VLOOKUP(AW$4,Transactions!$C$39:$N$42,8,FALSE),0)&gt;AR251,VLOOKUP(AW$4,Transactions!$C$5:$M$23,5,FALSE),VLOOKUP(AW$4,Transactions!$C$5:$M$23,5,FALSE)-IFERROR(VLOOKUP(AW$4,Transactions!$C$39:$N$42,5,FALSE),0)))</f>
        <v>0</v>
      </c>
      <c r="AY251" s="315">
        <f t="shared" si="295"/>
        <v>0</v>
      </c>
      <c r="AZ251" s="88">
        <f>VLOOKUP(AY251,'Price Data'!$B$4:$AD$1048576,MATCH(BD$4,'Price Data'!$B$2:$AE$2,0),FALSE)</f>
        <v>0</v>
      </c>
      <c r="BA251" s="5">
        <f t="shared" si="324"/>
        <v>0</v>
      </c>
      <c r="BB251" s="79"/>
      <c r="BC251" s="212" t="str">
        <f>IF(BA251&gt;0,(BA251+SUM(BB$11:BB251))/AZ$6-1,"N/A")</f>
        <v>N/A</v>
      </c>
      <c r="BD251" s="344">
        <f>IF(VLOOKUP(BD$4,Transactions!$C$5:$M$23,7,FALSE)&gt;AY251,0,IF(IFERROR(VLOOKUP(BD$4,Transactions!$C$39:$N$42,8,FALSE),0)&gt;AY251,VLOOKUP(BD$4,Transactions!$C$5:$M$23,5,FALSE),VLOOKUP(BD$4,Transactions!$C$5:$M$23,5,FALSE)-IFERROR(VLOOKUP(BD$4,Transactions!$C$39:$N$42,5,FALSE),0)))</f>
        <v>0</v>
      </c>
      <c r="BF251" s="315">
        <f t="shared" si="296"/>
        <v>0</v>
      </c>
      <c r="BG251" s="88">
        <f>VLOOKUP(BF251,'Price Data'!$B$4:$AD$1048576,MATCH(BK$4,'Price Data'!$B$2:$AE$2,0),FALSE)</f>
        <v>0</v>
      </c>
      <c r="BH251" s="5">
        <f t="shared" si="325"/>
        <v>0</v>
      </c>
      <c r="BI251" s="79"/>
      <c r="BJ251" s="212" t="str">
        <f>IF(BH251&gt;0,(BH251+SUM(BI$11:BI251))/BG$6-1,"N/A")</f>
        <v>N/A</v>
      </c>
      <c r="BK251" s="344">
        <f>IF(VLOOKUP(BK$4,Transactions!$C$5:$M$23,7,FALSE)&gt;BF251,0,IF(IFERROR(VLOOKUP(BK$4,Transactions!$C$39:$N$42,8,FALSE),0)&gt;BF251,VLOOKUP(BK$4,Transactions!$C$5:$M$23,5,FALSE),VLOOKUP(BK$4,Transactions!$C$5:$M$23,5,FALSE)-IFERROR(VLOOKUP(BK$4,Transactions!$C$39:$N$42,5,FALSE),0)))</f>
        <v>0</v>
      </c>
      <c r="BM251" s="315">
        <f t="shared" si="297"/>
        <v>0</v>
      </c>
      <c r="BN251" s="88">
        <f>VLOOKUP(BM251,'Price Data'!$B$4:$AD$1048576,MATCH(BR$4,'Price Data'!$B$2:$AE$2,0),FALSE)</f>
        <v>0</v>
      </c>
      <c r="BO251" s="5">
        <f t="shared" si="326"/>
        <v>0</v>
      </c>
      <c r="BP251" s="79"/>
      <c r="BQ251" s="212" t="str">
        <f>IF(BO251&gt;0,(BO251+SUM(BP$11:BP251))/BN$6-1,"N/A")</f>
        <v>N/A</v>
      </c>
      <c r="BR251" s="344">
        <f>IF(VLOOKUP(BR$4,Transactions!$C$5:$M$23,7,FALSE)&gt;BM251,0,IF(IFERROR(VLOOKUP(BR$4,Transactions!$C$39:$N$42,8,FALSE),0)&gt;BM251,VLOOKUP(BR$4,Transactions!$C$5:$M$23,5,FALSE),VLOOKUP(BR$4,Transactions!$C$5:$M$23,5,FALSE)-IFERROR(VLOOKUP(BR$4,Transactions!$C$39:$N$42,5,FALSE),0)))</f>
        <v>0</v>
      </c>
      <c r="BT251" s="315">
        <f t="shared" si="298"/>
        <v>0</v>
      </c>
      <c r="BU251" s="88">
        <f>VLOOKUP(BT251,'Price Data'!$B$4:$AD$1048576,MATCH(BY$4,'Price Data'!$B$2:$AE$2,0),FALSE)</f>
        <v>0</v>
      </c>
      <c r="BV251" s="5">
        <f t="shared" si="327"/>
        <v>0</v>
      </c>
      <c r="BW251" s="79"/>
      <c r="BX251" s="212" t="str">
        <f>IF(BV251&gt;0,(BV251+SUM(BW$11:BW251))/BU$6-1,"N/A")</f>
        <v>N/A</v>
      </c>
      <c r="BY251" s="344">
        <f>IF(VLOOKUP(BY$4,Transactions!$C$5:$M$23,7,FALSE)&gt;BT251,0,IF(IFERROR(VLOOKUP(BY$4,Transactions!$C$39:$N$42,8,FALSE),0)&gt;BT251,VLOOKUP(BY$4,Transactions!$C$5:$M$23,5,FALSE),VLOOKUP(BY$4,Transactions!$C$5:$M$23,5,FALSE)-IFERROR(VLOOKUP(BY$4,Transactions!$C$39:$N$42,5,FALSE),0)))</f>
        <v>0</v>
      </c>
      <c r="CA251" s="315">
        <f t="shared" si="299"/>
        <v>0</v>
      </c>
      <c r="CB251" s="88">
        <f>VLOOKUP(CA251,'Price Data'!$B$4:$AD$1048576,MATCH(CF$4,'Price Data'!$B$2:$AE$2,0),FALSE)</f>
        <v>0</v>
      </c>
      <c r="CC251" s="5">
        <f t="shared" si="328"/>
        <v>0</v>
      </c>
      <c r="CD251" s="79"/>
      <c r="CE251" s="212" t="str">
        <f>IF(CC251&gt;0,(CC251+SUM(CD$11:CD251))/CB$6-1,"N/A")</f>
        <v>N/A</v>
      </c>
      <c r="CF251" s="344">
        <f>IF(VLOOKUP(CF$4,Transactions!$C$5:$M$23,7,FALSE)&gt;CA251,0,IF(IFERROR(VLOOKUP(CF$4,Transactions!$C$39:$N$42,8,FALSE),0)&gt;CA251,VLOOKUP(CF$4,Transactions!$C$5:$M$23,5,FALSE),VLOOKUP(CF$4,Transactions!$C$5:$M$23,5,FALSE)-IFERROR(VLOOKUP(CF$4,Transactions!$C$39:$N$42,5,FALSE),0)))</f>
        <v>0</v>
      </c>
      <c r="CH251" s="315">
        <f t="shared" si="300"/>
        <v>0</v>
      </c>
      <c r="CI251" s="88">
        <f>VLOOKUP(CH251,'Price Data'!$B$4:$AD$1048576,MATCH(CM$4,'Price Data'!$B$2:$AE$2,0),FALSE)</f>
        <v>0</v>
      </c>
      <c r="CJ251" s="5">
        <f t="shared" si="329"/>
        <v>0</v>
      </c>
      <c r="CK251" s="79"/>
      <c r="CL251" s="212" t="str">
        <f>IF(CJ251&gt;0,(CJ251+SUM(CK$11:CK251))/CI$6-1,"N/A")</f>
        <v>N/A</v>
      </c>
      <c r="CM251" s="344">
        <f>IF(VLOOKUP(CM$4,Transactions!$C$5:$M$23,7,FALSE)&gt;CH251,0,IF(IFERROR(VLOOKUP(CM$4,Transactions!$C$39:$N$42,8,FALSE),0)&gt;CH251,VLOOKUP(CM$4,Transactions!$C$5:$M$23,5,FALSE),VLOOKUP(CM$4,Transactions!$C$5:$M$23,5,FALSE)-IFERROR(VLOOKUP(CM$4,Transactions!$C$39:$N$42,5,FALSE),0)))</f>
        <v>0</v>
      </c>
      <c r="CO251" s="315">
        <f t="shared" si="301"/>
        <v>0</v>
      </c>
      <c r="CP251" s="88">
        <f>VLOOKUP(CO251,'Price Data'!$B$4:$AD$1048576,MATCH(CT$4,'Price Data'!$B$2:$AE$2,0),FALSE)</f>
        <v>0</v>
      </c>
      <c r="CQ251" s="5">
        <f t="shared" si="330"/>
        <v>0</v>
      </c>
      <c r="CR251" s="79"/>
      <c r="CS251" s="212" t="str">
        <f>IF(CQ251&gt;0,(CQ251+SUM(CR$11:CR251))/CP$6-1,"N/A")</f>
        <v>N/A</v>
      </c>
      <c r="CT251" s="344">
        <f>IF(VLOOKUP(CT$4,Transactions!$C$5:$M$23,7,FALSE)&gt;CO251,0,IF(IFERROR(VLOOKUP(CT$4,Transactions!$C$39:$N$42,8,FALSE),0)&gt;CO251,VLOOKUP(CT$4,Transactions!$C$5:$M$23,5,FALSE),VLOOKUP(CT$4,Transactions!$C$5:$M$23,5,FALSE)-IFERROR(VLOOKUP(CT$4,Transactions!$C$39:$N$42,5,FALSE),0)))</f>
        <v>0</v>
      </c>
      <c r="CV251" s="315">
        <f t="shared" si="302"/>
        <v>0</v>
      </c>
      <c r="CW251" s="88">
        <f>VLOOKUP(CV251,'Price Data'!$B$4:$AD$1048576,MATCH(DA$4,'Price Data'!$B$2:$AE$2,0),FALSE)</f>
        <v>0</v>
      </c>
      <c r="CX251" s="5">
        <f t="shared" si="331"/>
        <v>0</v>
      </c>
      <c r="CY251" s="79"/>
      <c r="CZ251" s="212" t="str">
        <f>IF(CX251&gt;0,(CX251+SUM(CY$11:CY251))/CW$6-1,"N/A")</f>
        <v>N/A</v>
      </c>
      <c r="DA251" s="344">
        <f>IF(VLOOKUP(DA$4,Transactions!$C$5:$M$23,7,FALSE)&gt;CV251,0,IF(IFERROR(VLOOKUP(DA$4,Transactions!$C$39:$N$42,8,FALSE),0)&gt;CV251,VLOOKUP(DA$4,Transactions!$C$5:$M$23,5,FALSE),VLOOKUP(DA$4,Transactions!$C$5:$M$23,5,FALSE)-IFERROR(VLOOKUP(DA$4,Transactions!$C$39:$N$42,5,FALSE),0)))</f>
        <v>0</v>
      </c>
      <c r="DC251" s="315">
        <f t="shared" si="303"/>
        <v>0</v>
      </c>
      <c r="DD251" s="88">
        <f>VLOOKUP(DC251,'Price Data'!$B$4:$AD$1048576,MATCH(DH$4,'Price Data'!$B$2:$AE$2,0),FALSE)</f>
        <v>0</v>
      </c>
      <c r="DE251" s="5">
        <f t="shared" si="332"/>
        <v>0</v>
      </c>
      <c r="DF251" s="79"/>
      <c r="DG251" s="212" t="str">
        <f>IF(DE251&gt;0,(DE251+SUM(DF$11:DF251))/DD$6-1,"N/A")</f>
        <v>N/A</v>
      </c>
      <c r="DH251" s="344">
        <f>IF(VLOOKUP(DH$4,Transactions!$C$5:$M$23,7,FALSE)&gt;DC251,0,IF(IFERROR(VLOOKUP(DH$4,Transactions!$C$39:$N$42,8,FALSE),0)&gt;DC251,VLOOKUP(DH$4,Transactions!$C$5:$M$23,5,FALSE),VLOOKUP(DH$4,Transactions!$C$5:$M$23,5,FALSE)-IFERROR(VLOOKUP(DH$4,Transactions!$C$39:$N$42,5,FALSE),0)))</f>
        <v>0</v>
      </c>
      <c r="DJ251" s="315">
        <f t="shared" si="304"/>
        <v>0</v>
      </c>
      <c r="DK251" s="88">
        <f>VLOOKUP(DJ251,'Price Data'!$B$4:$AD$1048576,MATCH(DO$4,'Price Data'!$B$2:$AE$2,0),FALSE)</f>
        <v>0</v>
      </c>
      <c r="DL251" s="5">
        <f t="shared" si="333"/>
        <v>0</v>
      </c>
      <c r="DN251" s="212" t="str">
        <f>IF(DL251&gt;0,(DL251+SUM(DM$11:DM251))/DK$6-1,"N/A")</f>
        <v>N/A</v>
      </c>
      <c r="DO251" s="344">
        <f>IF(VLOOKUP(DO$4,Transactions!$C$5:$M$23,7,FALSE)&gt;DJ251,0,IF(IFERROR(VLOOKUP(DO$4,Transactions!$C$39:$N$42,8,FALSE),0)&gt;DJ251,VLOOKUP(DO$4,Transactions!$C$5:$M$23,5,FALSE),VLOOKUP(DO$4,Transactions!$C$5:$M$23,5,FALSE)-IFERROR(VLOOKUP(DO$4,Transactions!$C$39:$N$42,5,FALSE),0)))</f>
        <v>0</v>
      </c>
      <c r="DQ251" s="315">
        <f t="shared" si="305"/>
        <v>0</v>
      </c>
      <c r="DR251" s="88">
        <f>VLOOKUP(DQ251,'Price Data'!$B$4:$AD$1048576,MATCH(DV$4,'Price Data'!$B$2:$AE$2,0),FALSE)</f>
        <v>0</v>
      </c>
      <c r="DS251" s="5">
        <f t="shared" si="334"/>
        <v>0</v>
      </c>
      <c r="DT251" s="79"/>
      <c r="DU251" s="212" t="str">
        <f>IF(DS251&gt;0,(DS251+SUM(DT$11:DT251))/DR$6-1,"N/A")</f>
        <v>N/A</v>
      </c>
      <c r="DV251" s="344">
        <f>IF(VLOOKUP(DV$4,Transactions!$C$5:$M$23,7,FALSE)&gt;DQ251,0,IF(IFERROR(VLOOKUP(DV$4,Transactions!$C$39:$N$42,8,FALSE),0)&gt;DQ251,VLOOKUP(DV$4,Transactions!$C$5:$M$23,5,FALSE),VLOOKUP(DV$4,Transactions!$C$5:$M$23,5,FALSE)-IFERROR(VLOOKUP(DV$4,Transactions!$C$39:$N$42,5,FALSE),0)))</f>
        <v>0</v>
      </c>
      <c r="DX251" s="315">
        <f t="shared" si="306"/>
        <v>0</v>
      </c>
      <c r="DY251" s="88">
        <f>VLOOKUP(DX251,'Price Data'!$B$4:$AD$1048576,MATCH(EC$4,'Price Data'!$B$2:$AE$2,0),FALSE)</f>
        <v>0</v>
      </c>
      <c r="DZ251" s="5">
        <f t="shared" si="335"/>
        <v>0</v>
      </c>
      <c r="EA251" s="79"/>
      <c r="EB251" s="212" t="str">
        <f>IF(DZ251&gt;0,(DZ251+SUM(EA$11:EA251))/DY$6-1,"N/A")</f>
        <v>N/A</v>
      </c>
      <c r="EC251" s="344">
        <f>IF(VLOOKUP(EC$4,Transactions!$C$5:$M$23,7,FALSE)&gt;DX251,0,IF(IFERROR(VLOOKUP(EC$4,Transactions!$C$39:$N$42,8,FALSE),0)&gt;DX251,VLOOKUP(EC$4,Transactions!$C$5:$M$23,5,FALSE),VLOOKUP(EC$4,Transactions!$C$5:$M$23,5,FALSE)-IFERROR(VLOOKUP(EC$4,Transactions!$C$39:$N$42,5,FALSE),0)))</f>
        <v>0</v>
      </c>
      <c r="EF251" s="315">
        <f t="shared" si="307"/>
        <v>0</v>
      </c>
      <c r="EG251" s="88">
        <f>VLOOKUP(EF251,'Price Data'!$B$4:$AD$1048576,MATCH(EK$4,'Price Data'!$B$2:$AE$2,0),FALSE)</f>
        <v>0</v>
      </c>
      <c r="EH251" s="5">
        <f t="shared" si="336"/>
        <v>0</v>
      </c>
      <c r="EI251" s="79"/>
      <c r="EJ251" s="212" t="str">
        <f>IF(EH251&gt;0,(EH251+SUM(EI$11:EI251))/EG$6-1,"N/A")</f>
        <v>N/A</v>
      </c>
      <c r="EK251" s="344">
        <f>IF(VLOOKUP(EK$4,Transactions!$C$26:$M$34,7,FALSE)&gt;EF251,0,IF(IFERROR(VLOOKUP(EK$4,Transactions!$C$45:$N288,8,FALSE),0)&gt;EF251,VLOOKUP(EK$4,Transactions!$C$26:$M$34,5,FALSE),VLOOKUP(EK$4,Transactions!$C$26:$M$34,5,FALSE)-IFERROR(VLOOKUP(EK$4,Transactions!$C$45:$N$47,5,FALSE),0)))</f>
        <v>0</v>
      </c>
      <c r="EM251" s="315">
        <f t="shared" si="308"/>
        <v>0</v>
      </c>
      <c r="EN251" s="88">
        <f>VLOOKUP(EM251,'Price Data'!$B$4:$AD$1048576,MATCH(ER$4,'Price Data'!$B$2:$AE$2,0),FALSE)</f>
        <v>0</v>
      </c>
      <c r="EO251" s="5">
        <f t="shared" si="337"/>
        <v>0</v>
      </c>
      <c r="EP251" s="79"/>
      <c r="EQ251" s="212" t="str">
        <f>IF(EO251&gt;0,(EO251+SUM(EP$11:EP251))/EN$6-1,"N/A")</f>
        <v>N/A</v>
      </c>
      <c r="ER251" s="344">
        <f>IF(VLOOKUP(ER$4,Transactions!$C$26:$M$34,7,FALSE)&gt;EM251,0,IF(IFERROR(VLOOKUP(ER$4,Transactions!$C$45:$N288,8,FALSE),0)&gt;EM251,VLOOKUP(ER$4,Transactions!$C$26:$M$34,5,FALSE),VLOOKUP(ER$4,Transactions!$C$26:$M$34,5,FALSE)-IFERROR(VLOOKUP(ER$4,Transactions!$C$45:$N$47,5,FALSE),0)))</f>
        <v>0</v>
      </c>
      <c r="ET251" s="315">
        <f t="shared" si="309"/>
        <v>0</v>
      </c>
      <c r="EU251" s="88">
        <f>VLOOKUP(ET251,'Price Data'!$B$4:$AD$1048576,MATCH(EY$4,'Price Data'!$B$2:$AE$2,0),FALSE)</f>
        <v>0</v>
      </c>
      <c r="EV251" s="5">
        <f t="shared" si="338"/>
        <v>0</v>
      </c>
      <c r="EW251" s="79"/>
      <c r="EX251" s="212" t="str">
        <f>IF(EV251&gt;0,(EV251+SUM(EW$11:EW251))/EU$6-1,"N/A")</f>
        <v>N/A</v>
      </c>
      <c r="EY251" s="344">
        <f>IF(VLOOKUP(EY$4,Transactions!$C$26:$M$34,7,FALSE)&gt;ET251,0,IF(IFERROR(VLOOKUP(EY$4,Transactions!$C$45:$N288,8,FALSE),0)&gt;ET251,VLOOKUP(EY$4,Transactions!$C$26:$M$34,5,FALSE),VLOOKUP(EY$4,Transactions!$C$26:$M$34,5,FALSE)-IFERROR(VLOOKUP(EY$4,Transactions!$C$45:$N$47,5,FALSE),0)))</f>
        <v>0</v>
      </c>
      <c r="FA251" s="315">
        <f t="shared" si="310"/>
        <v>0</v>
      </c>
      <c r="FB251" s="88">
        <f>VLOOKUP(FA251,'Price Data'!$B$4:$AD$1048576,MATCH(FF$4,'Price Data'!$B$2:$AE$2,0),FALSE)</f>
        <v>0</v>
      </c>
      <c r="FC251" s="5">
        <f t="shared" si="339"/>
        <v>0</v>
      </c>
      <c r="FD251" s="79"/>
      <c r="FE251" s="212" t="str">
        <f>IF(FC251&gt;0,(FC251+SUM(FD$11:FD251))/FB$6-1,"N/A")</f>
        <v>N/A</v>
      </c>
      <c r="FF251" s="344">
        <f>IF(VLOOKUP(FF$4,Transactions!$C$26:$M$34,7,FALSE)&gt;FA251,0,IF(IFERROR(VLOOKUP(FF$4,Transactions!$C$45:$N288,8,FALSE),0)&gt;FA251,VLOOKUP(FF$4,Transactions!$C$26:$M$34,5,FALSE),VLOOKUP(FF$4,Transactions!$C$26:$M$34,5,FALSE)-IFERROR(VLOOKUP(FF$4,Transactions!$C$45:$N$47,5,FALSE),0)))</f>
        <v>0</v>
      </c>
      <c r="FH251" s="315">
        <f t="shared" si="311"/>
        <v>0</v>
      </c>
      <c r="FI251" s="88">
        <f>VLOOKUP(FH251,'Price Data'!$B$4:$AD$1048576,MATCH(FM$4,'Price Data'!$B$2:$AE$2,0),FALSE)</f>
        <v>0</v>
      </c>
      <c r="FJ251" s="5">
        <f t="shared" si="340"/>
        <v>0</v>
      </c>
      <c r="FK251" s="79"/>
      <c r="FL251" s="212" t="str">
        <f>IF(FJ251&gt;0,(FJ251+SUM(FK$11:FK251))/FI$6-1,"N/A")</f>
        <v>N/A</v>
      </c>
      <c r="FM251" s="344">
        <f>IF(VLOOKUP(FM$4,Transactions!$C$26:$M$34,7,FALSE)&gt;FH251,0,IF(IFERROR(VLOOKUP(FM$4,Transactions!$C$45:$N288,8,FALSE),0)&gt;FH251,VLOOKUP(FM$4,Transactions!$C$26:$M$34,5,FALSE),VLOOKUP(FM$4,Transactions!$C$26:$M$34,5,FALSE)-IFERROR(VLOOKUP(FM$4,Transactions!$C$45:$N$47,5,FALSE),0)))</f>
        <v>0</v>
      </c>
      <c r="FO251" s="315">
        <f t="shared" si="312"/>
        <v>0</v>
      </c>
      <c r="FP251" s="88">
        <f>VLOOKUP(FO251,'Price Data'!$B$4:$AD$1048576,MATCH(FT$4,'Price Data'!$B$2:$AE$2,0),FALSE)</f>
        <v>0</v>
      </c>
      <c r="FQ251" s="5">
        <f t="shared" si="341"/>
        <v>0</v>
      </c>
      <c r="FR251" s="79"/>
      <c r="FS251" s="212" t="str">
        <f>IF(FQ251&gt;0,(FQ251+SUM(FR$11:FR251))/FP$6-1,"N/A")</f>
        <v>N/A</v>
      </c>
      <c r="FT251" s="344">
        <f>IF(VLOOKUP(FT$4,Transactions!$C$26:$M$34,7,FALSE)&gt;FO251,0,IF(IFERROR(VLOOKUP(FT$4,Transactions!$C$45:$N288,8,FALSE),0)&gt;FO251,VLOOKUP(FT$4,Transactions!$C$26:$M$34,5,FALSE),VLOOKUP(FT$4,Transactions!$C$26:$M$34,5,FALSE)-IFERROR(VLOOKUP(FT$4,Transactions!$C$45:$N$47,5,FALSE),0)))</f>
        <v>0</v>
      </c>
      <c r="FV251" s="315">
        <f t="shared" si="313"/>
        <v>0</v>
      </c>
      <c r="FW251" s="88">
        <f>VLOOKUP(FV251,'Price Data'!$B$4:$AD$1048576,MATCH(GA$4,'Price Data'!$B$2:$AE$2,0),FALSE)</f>
        <v>0</v>
      </c>
      <c r="FX251" s="5">
        <f t="shared" si="342"/>
        <v>0</v>
      </c>
      <c r="FY251" s="79"/>
      <c r="FZ251" s="212" t="str">
        <f>IF(FX251&gt;0,(FX251+SUM(FY$11:FY251))/FW$6-1,"N/A")</f>
        <v>N/A</v>
      </c>
      <c r="GA251" s="344">
        <f>IF(VLOOKUP(GA$4,Transactions!$C$26:$M$34,7,FALSE)&gt;FV251,0,IF(IFERROR(VLOOKUP(GA$4,Transactions!$C$45:$N288,8,FALSE),0)&gt;FV251,VLOOKUP(GA$4,Transactions!$C$26:$M$34,5,FALSE),VLOOKUP(GA$4,Transactions!$C$26:$M$34,5,FALSE)-IFERROR(VLOOKUP(GA$4,Transactions!$C$45:$N$47,5,FALSE),0)))</f>
        <v>0</v>
      </c>
      <c r="GD251" s="315">
        <f t="shared" si="314"/>
        <v>0</v>
      </c>
      <c r="GE251" s="88">
        <f>VLOOKUP(GD251,'Price Data'!$B$4:$AD$1048576,MATCH(GI$4,'Price Data'!$B$2:$AE$2,0),FALSE)</f>
        <v>0</v>
      </c>
      <c r="GF251" s="5">
        <f t="shared" si="343"/>
        <v>0</v>
      </c>
      <c r="GH251" s="212" t="str">
        <f>IF(GF251&gt;0,(GF251+SUM(GG$11:GG251))/GE$6-1,"N/A")</f>
        <v>N/A</v>
      </c>
      <c r="GI251" s="374">
        <v>0.5</v>
      </c>
      <c r="GK251" s="315">
        <f t="shared" si="315"/>
        <v>0</v>
      </c>
      <c r="GL251" s="88">
        <f>VLOOKUP(GK251,'Price Data'!$B$4:$AD$1048576,MATCH(GP$4,'Price Data'!$B$2:$AE$2,0),FALSE)</f>
        <v>0</v>
      </c>
      <c r="GM251" s="5">
        <f t="shared" si="286"/>
        <v>0</v>
      </c>
      <c r="GN251" s="79"/>
      <c r="GO251" s="212" t="str">
        <f>IF(GM251&gt;0,(GM251+SUM(GN$11:GN251))/GL$6-1,"N/A")</f>
        <v>N/A</v>
      </c>
      <c r="GP251" s="374">
        <v>0.2</v>
      </c>
      <c r="GR251" s="315">
        <f t="shared" si="316"/>
        <v>0</v>
      </c>
      <c r="GS251" s="88">
        <f>VLOOKUP(GR251,'Price Data'!$B$4:$AD$1048576,MATCH(GW$4,'Price Data'!$B$2:$AE$2,0),FALSE)</f>
        <v>0</v>
      </c>
      <c r="GT251" s="5">
        <f t="shared" si="344"/>
        <v>0</v>
      </c>
      <c r="GV251" s="212" t="str">
        <f>IF(GT251&gt;0,(GT251+SUM(GU$11:GU251))/GS$6-1,"N/A")</f>
        <v>N/A</v>
      </c>
      <c r="GW251" s="374">
        <v>0.3</v>
      </c>
    </row>
    <row r="252" spans="1:205" x14ac:dyDescent="0.25">
      <c r="A252">
        <v>242</v>
      </c>
      <c r="B252" s="315">
        <f>'Price Data'!B246</f>
        <v>0</v>
      </c>
      <c r="C252" s="200">
        <f t="shared" si="317"/>
        <v>0</v>
      </c>
      <c r="D252" s="200">
        <f t="shared" si="287"/>
        <v>0</v>
      </c>
      <c r="E252" s="200">
        <f t="shared" si="318"/>
        <v>0</v>
      </c>
      <c r="F252" s="200">
        <f t="shared" si="288"/>
        <v>0</v>
      </c>
      <c r="I252" s="315">
        <f t="shared" si="289"/>
        <v>0</v>
      </c>
      <c r="J252" s="88">
        <f>VLOOKUP(I252,'Price Data'!$B$4:$AD$1048576,MATCH(N$4,'Price Data'!$B$2:$AE$2,0),FALSE)</f>
        <v>0</v>
      </c>
      <c r="K252" s="5">
        <f t="shared" si="285"/>
        <v>0</v>
      </c>
      <c r="M252" s="212" t="str">
        <f>IF(K252&gt;0,(K252+SUM(L$11:L252))/J$6-1,"N/A")</f>
        <v>N/A</v>
      </c>
      <c r="N252" s="344">
        <f>IF(VLOOKUP(N$4,Transactions!$C$5:$M$23,7,FALSE)&gt;I252,0,IF(IFERROR(VLOOKUP(N$4,Transactions!$C$39:$N$42,8,FALSE),0)&gt;I252,VLOOKUP(N$4,Transactions!$C$5:$M$23,5,FALSE),VLOOKUP(N$4,Transactions!$C$5:$M$23,5,FALSE)-IFERROR(VLOOKUP(N$4,Transactions!$C$39:$N$42,5,FALSE),0)))</f>
        <v>0</v>
      </c>
      <c r="P252" s="315">
        <f t="shared" si="290"/>
        <v>0</v>
      </c>
      <c r="Q252" s="88">
        <f>VLOOKUP(P252,'Price Data'!$B$4:$AD$1048576,MATCH(U$4,'Price Data'!$B$2:$AE$2,0),FALSE)</f>
        <v>0</v>
      </c>
      <c r="R252" s="5">
        <f t="shared" si="319"/>
        <v>0</v>
      </c>
      <c r="T252" s="212" t="str">
        <f>IF(R252&gt;0,(R252+SUM(S$11:S252))/Q$6-1,"N/A")</f>
        <v>N/A</v>
      </c>
      <c r="U252" s="344">
        <f>IF(VLOOKUP(U$4,Transactions!$C$5:$M$23,7,FALSE)&gt;P252,0,IF(IFERROR(VLOOKUP(U$4,Transactions!$C$39:$N$42,8,FALSE),0)&gt;P252,VLOOKUP(U$4,Transactions!$C$5:$M$23,5,FALSE),VLOOKUP(U$4,Transactions!$C$5:$M$23,5,FALSE)-IFERROR(VLOOKUP(U$4,Transactions!$C$39:$N$42,5,FALSE),0)))</f>
        <v>0</v>
      </c>
      <c r="W252" s="315">
        <f t="shared" si="291"/>
        <v>0</v>
      </c>
      <c r="X252" s="88">
        <f>VLOOKUP(W252,'Price Data'!$B$4:$AD$1048576,MATCH(AB$4,'Price Data'!$B$2:$AE$2,0),FALSE)</f>
        <v>0</v>
      </c>
      <c r="Y252" s="5">
        <f t="shared" si="320"/>
        <v>0</v>
      </c>
      <c r="Z252" s="79"/>
      <c r="AA252" s="212" t="str">
        <f>IF(Y252&gt;0,(Y252+SUM(Z$11:Z252))/X$6-1,"N/A")</f>
        <v>N/A</v>
      </c>
      <c r="AB252" s="344">
        <f>IF(VLOOKUP(AB$4,Transactions!$C$5:$M$23,7,FALSE)&gt;W252,0,IF(IFERROR(VLOOKUP(AB$4,Transactions!$C$39:$N$42,8,FALSE),0)&gt;W252,VLOOKUP(AB$4,Transactions!$C$5:$M$23,5,FALSE),VLOOKUP(AB$4,Transactions!$C$5:$M$23,5,FALSE)-IFERROR(VLOOKUP(AB$4,Transactions!$C$39:$N$42,5,FALSE),0)))</f>
        <v>0</v>
      </c>
      <c r="AD252" s="315">
        <f t="shared" si="292"/>
        <v>0</v>
      </c>
      <c r="AE252" s="88">
        <f>VLOOKUP(AD252,'Price Data'!$B$4:$AD$1048576,MATCH(AI$4,'Price Data'!$B$2:$AE$2,0),FALSE)</f>
        <v>0</v>
      </c>
      <c r="AF252" s="5">
        <f t="shared" si="321"/>
        <v>0</v>
      </c>
      <c r="AG252" s="79"/>
      <c r="AH252" s="212" t="str">
        <f>IF(AF252&gt;0,(AF252+SUM(AG$11:AG252))/AE$6-1,"N/A")</f>
        <v>N/A</v>
      </c>
      <c r="AI252" s="344">
        <f>IF(VLOOKUP(AI$4,Transactions!$C$5:$M$23,7,FALSE)&gt;AD252,0,IF(IFERROR(VLOOKUP(AI$4,Transactions!$C$39:$N$42,8,FALSE),0)&gt;AD252,VLOOKUP(AI$4,Transactions!$C$5:$M$23,5,FALSE),VLOOKUP(AI$4,Transactions!$C$5:$M$23,5,FALSE)-IFERROR(VLOOKUP(AI$4,Transactions!$C$39:$N$42,5,FALSE),0)))</f>
        <v>0</v>
      </c>
      <c r="AK252" s="315">
        <f t="shared" si="293"/>
        <v>0</v>
      </c>
      <c r="AL252" s="88">
        <f>VLOOKUP(AK252,'Price Data'!$B$4:$AD$1048576,MATCH(AP$4,'Price Data'!$B$2:$AE$2,0),FALSE)</f>
        <v>0</v>
      </c>
      <c r="AM252" s="5">
        <f t="shared" si="322"/>
        <v>0</v>
      </c>
      <c r="AN252" s="79"/>
      <c r="AO252" s="212" t="str">
        <f>IF(AM252&gt;0,(AM252+SUM(AN$11:AN252))/AL$6-1,"N/A")</f>
        <v>N/A</v>
      </c>
      <c r="AP252" s="344">
        <f>IF(VLOOKUP(AP$4,Transactions!$C$5:$M$23,7,FALSE)&gt;AK252,0,IF(IFERROR(VLOOKUP(AP$4,Transactions!$C$39:$N$42,8,FALSE),0)&gt;AK252,VLOOKUP(AP$4,Transactions!$C$5:$M$23,5,FALSE),VLOOKUP(AP$4,Transactions!$C$5:$M$23,5,FALSE)-IFERROR(VLOOKUP(AP$4,Transactions!$C$39:$N$42,5,FALSE),0)))</f>
        <v>0</v>
      </c>
      <c r="AR252" s="315">
        <f t="shared" si="294"/>
        <v>0</v>
      </c>
      <c r="AS252" s="88">
        <f>VLOOKUP(AR252,'Price Data'!$B$4:$AD$1048576,MATCH(AW$4,'Price Data'!$B$2:$AE$2,0),FALSE)</f>
        <v>0</v>
      </c>
      <c r="AT252" s="5">
        <f t="shared" si="323"/>
        <v>0</v>
      </c>
      <c r="AU252" s="79"/>
      <c r="AV252" s="212" t="str">
        <f>IF(AT252&gt;0,(AT252+SUM(AU$11:AU252))/AS$6-1,"N/A")</f>
        <v>N/A</v>
      </c>
      <c r="AW252" s="344">
        <f>IF(VLOOKUP(AW$4,Transactions!$C$5:$M$23,7,FALSE)&gt;AR252,0,IF(IFERROR(VLOOKUP(AW$4,Transactions!$C$39:$N$42,8,FALSE),0)&gt;AR252,VLOOKUP(AW$4,Transactions!$C$5:$M$23,5,FALSE),VLOOKUP(AW$4,Transactions!$C$5:$M$23,5,FALSE)-IFERROR(VLOOKUP(AW$4,Transactions!$C$39:$N$42,5,FALSE),0)))</f>
        <v>0</v>
      </c>
      <c r="AY252" s="315">
        <f t="shared" si="295"/>
        <v>0</v>
      </c>
      <c r="AZ252" s="88">
        <f>VLOOKUP(AY252,'Price Data'!$B$4:$AD$1048576,MATCH(BD$4,'Price Data'!$B$2:$AE$2,0),FALSE)</f>
        <v>0</v>
      </c>
      <c r="BA252" s="5">
        <f t="shared" si="324"/>
        <v>0</v>
      </c>
      <c r="BB252" s="79"/>
      <c r="BC252" s="212" t="str">
        <f>IF(BA252&gt;0,(BA252+SUM(BB$11:BB252))/AZ$6-1,"N/A")</f>
        <v>N/A</v>
      </c>
      <c r="BD252" s="344">
        <f>IF(VLOOKUP(BD$4,Transactions!$C$5:$M$23,7,FALSE)&gt;AY252,0,IF(IFERROR(VLOOKUP(BD$4,Transactions!$C$39:$N$42,8,FALSE),0)&gt;AY252,VLOOKUP(BD$4,Transactions!$C$5:$M$23,5,FALSE),VLOOKUP(BD$4,Transactions!$C$5:$M$23,5,FALSE)-IFERROR(VLOOKUP(BD$4,Transactions!$C$39:$N$42,5,FALSE),0)))</f>
        <v>0</v>
      </c>
      <c r="BF252" s="315">
        <f t="shared" si="296"/>
        <v>0</v>
      </c>
      <c r="BG252" s="88">
        <f>VLOOKUP(BF252,'Price Data'!$B$4:$AD$1048576,MATCH(BK$4,'Price Data'!$B$2:$AE$2,0),FALSE)</f>
        <v>0</v>
      </c>
      <c r="BH252" s="5">
        <f t="shared" si="325"/>
        <v>0</v>
      </c>
      <c r="BI252" s="79"/>
      <c r="BJ252" s="212" t="str">
        <f>IF(BH252&gt;0,(BH252+SUM(BI$11:BI252))/BG$6-1,"N/A")</f>
        <v>N/A</v>
      </c>
      <c r="BK252" s="344">
        <f>IF(VLOOKUP(BK$4,Transactions!$C$5:$M$23,7,FALSE)&gt;BF252,0,IF(IFERROR(VLOOKUP(BK$4,Transactions!$C$39:$N$42,8,FALSE),0)&gt;BF252,VLOOKUP(BK$4,Transactions!$C$5:$M$23,5,FALSE),VLOOKUP(BK$4,Transactions!$C$5:$M$23,5,FALSE)-IFERROR(VLOOKUP(BK$4,Transactions!$C$39:$N$42,5,FALSE),0)))</f>
        <v>0</v>
      </c>
      <c r="BM252" s="315">
        <f t="shared" si="297"/>
        <v>0</v>
      </c>
      <c r="BN252" s="88">
        <f>VLOOKUP(BM252,'Price Data'!$B$4:$AD$1048576,MATCH(BR$4,'Price Data'!$B$2:$AE$2,0),FALSE)</f>
        <v>0</v>
      </c>
      <c r="BO252" s="5">
        <f t="shared" si="326"/>
        <v>0</v>
      </c>
      <c r="BP252" s="79"/>
      <c r="BQ252" s="212" t="str">
        <f>IF(BO252&gt;0,(BO252+SUM(BP$11:BP252))/BN$6-1,"N/A")</f>
        <v>N/A</v>
      </c>
      <c r="BR252" s="344">
        <f>IF(VLOOKUP(BR$4,Transactions!$C$5:$M$23,7,FALSE)&gt;BM252,0,IF(IFERROR(VLOOKUP(BR$4,Transactions!$C$39:$N$42,8,FALSE),0)&gt;BM252,VLOOKUP(BR$4,Transactions!$C$5:$M$23,5,FALSE),VLOOKUP(BR$4,Transactions!$C$5:$M$23,5,FALSE)-IFERROR(VLOOKUP(BR$4,Transactions!$C$39:$N$42,5,FALSE),0)))</f>
        <v>0</v>
      </c>
      <c r="BT252" s="315">
        <f t="shared" si="298"/>
        <v>0</v>
      </c>
      <c r="BU252" s="88">
        <f>VLOOKUP(BT252,'Price Data'!$B$4:$AD$1048576,MATCH(BY$4,'Price Data'!$B$2:$AE$2,0),FALSE)</f>
        <v>0</v>
      </c>
      <c r="BV252" s="5">
        <f t="shared" si="327"/>
        <v>0</v>
      </c>
      <c r="BW252" s="79"/>
      <c r="BX252" s="212" t="str">
        <f>IF(BV252&gt;0,(BV252+SUM(BW$11:BW252))/BU$6-1,"N/A")</f>
        <v>N/A</v>
      </c>
      <c r="BY252" s="344">
        <f>IF(VLOOKUP(BY$4,Transactions!$C$5:$M$23,7,FALSE)&gt;BT252,0,IF(IFERROR(VLOOKUP(BY$4,Transactions!$C$39:$N$42,8,FALSE),0)&gt;BT252,VLOOKUP(BY$4,Transactions!$C$5:$M$23,5,FALSE),VLOOKUP(BY$4,Transactions!$C$5:$M$23,5,FALSE)-IFERROR(VLOOKUP(BY$4,Transactions!$C$39:$N$42,5,FALSE),0)))</f>
        <v>0</v>
      </c>
      <c r="CA252" s="315">
        <f t="shared" si="299"/>
        <v>0</v>
      </c>
      <c r="CB252" s="88">
        <f>VLOOKUP(CA252,'Price Data'!$B$4:$AD$1048576,MATCH(CF$4,'Price Data'!$B$2:$AE$2,0),FALSE)</f>
        <v>0</v>
      </c>
      <c r="CC252" s="5">
        <f t="shared" si="328"/>
        <v>0</v>
      </c>
      <c r="CD252" s="79"/>
      <c r="CE252" s="212" t="str">
        <f>IF(CC252&gt;0,(CC252+SUM(CD$11:CD252))/CB$6-1,"N/A")</f>
        <v>N/A</v>
      </c>
      <c r="CF252" s="344">
        <f>IF(VLOOKUP(CF$4,Transactions!$C$5:$M$23,7,FALSE)&gt;CA252,0,IF(IFERROR(VLOOKUP(CF$4,Transactions!$C$39:$N$42,8,FALSE),0)&gt;CA252,VLOOKUP(CF$4,Transactions!$C$5:$M$23,5,FALSE),VLOOKUP(CF$4,Transactions!$C$5:$M$23,5,FALSE)-IFERROR(VLOOKUP(CF$4,Transactions!$C$39:$N$42,5,FALSE),0)))</f>
        <v>0</v>
      </c>
      <c r="CH252" s="315">
        <f t="shared" si="300"/>
        <v>0</v>
      </c>
      <c r="CI252" s="88">
        <f>VLOOKUP(CH252,'Price Data'!$B$4:$AD$1048576,MATCH(CM$4,'Price Data'!$B$2:$AE$2,0),FALSE)</f>
        <v>0</v>
      </c>
      <c r="CJ252" s="5">
        <f t="shared" si="329"/>
        <v>0</v>
      </c>
      <c r="CK252" s="79"/>
      <c r="CL252" s="212" t="str">
        <f>IF(CJ252&gt;0,(CJ252+SUM(CK$11:CK252))/CI$6-1,"N/A")</f>
        <v>N/A</v>
      </c>
      <c r="CM252" s="344">
        <f>IF(VLOOKUP(CM$4,Transactions!$C$5:$M$23,7,FALSE)&gt;CH252,0,IF(IFERROR(VLOOKUP(CM$4,Transactions!$C$39:$N$42,8,FALSE),0)&gt;CH252,VLOOKUP(CM$4,Transactions!$C$5:$M$23,5,FALSE),VLOOKUP(CM$4,Transactions!$C$5:$M$23,5,FALSE)-IFERROR(VLOOKUP(CM$4,Transactions!$C$39:$N$42,5,FALSE),0)))</f>
        <v>0</v>
      </c>
      <c r="CO252" s="315">
        <f t="shared" si="301"/>
        <v>0</v>
      </c>
      <c r="CP252" s="88">
        <f>VLOOKUP(CO252,'Price Data'!$B$4:$AD$1048576,MATCH(CT$4,'Price Data'!$B$2:$AE$2,0),FALSE)</f>
        <v>0</v>
      </c>
      <c r="CQ252" s="5">
        <f t="shared" si="330"/>
        <v>0</v>
      </c>
      <c r="CR252" s="79"/>
      <c r="CS252" s="212" t="str">
        <f>IF(CQ252&gt;0,(CQ252+SUM(CR$11:CR252))/CP$6-1,"N/A")</f>
        <v>N/A</v>
      </c>
      <c r="CT252" s="344">
        <f>IF(VLOOKUP(CT$4,Transactions!$C$5:$M$23,7,FALSE)&gt;CO252,0,IF(IFERROR(VLOOKUP(CT$4,Transactions!$C$39:$N$42,8,FALSE),0)&gt;CO252,VLOOKUP(CT$4,Transactions!$C$5:$M$23,5,FALSE),VLOOKUP(CT$4,Transactions!$C$5:$M$23,5,FALSE)-IFERROR(VLOOKUP(CT$4,Transactions!$C$39:$N$42,5,FALSE),0)))</f>
        <v>0</v>
      </c>
      <c r="CV252" s="315">
        <f t="shared" si="302"/>
        <v>0</v>
      </c>
      <c r="CW252" s="88">
        <f>VLOOKUP(CV252,'Price Data'!$B$4:$AD$1048576,MATCH(DA$4,'Price Data'!$B$2:$AE$2,0),FALSE)</f>
        <v>0</v>
      </c>
      <c r="CX252" s="5">
        <f t="shared" si="331"/>
        <v>0</v>
      </c>
      <c r="CY252" s="79"/>
      <c r="CZ252" s="212" t="str">
        <f>IF(CX252&gt;0,(CX252+SUM(CY$11:CY252))/CW$6-1,"N/A")</f>
        <v>N/A</v>
      </c>
      <c r="DA252" s="344">
        <f>IF(VLOOKUP(DA$4,Transactions!$C$5:$M$23,7,FALSE)&gt;CV252,0,IF(IFERROR(VLOOKUP(DA$4,Transactions!$C$39:$N$42,8,FALSE),0)&gt;CV252,VLOOKUP(DA$4,Transactions!$C$5:$M$23,5,FALSE),VLOOKUP(DA$4,Transactions!$C$5:$M$23,5,FALSE)-IFERROR(VLOOKUP(DA$4,Transactions!$C$39:$N$42,5,FALSE),0)))</f>
        <v>0</v>
      </c>
      <c r="DC252" s="315">
        <f t="shared" si="303"/>
        <v>0</v>
      </c>
      <c r="DD252" s="88">
        <f>VLOOKUP(DC252,'Price Data'!$B$4:$AD$1048576,MATCH(DH$4,'Price Data'!$B$2:$AE$2,0),FALSE)</f>
        <v>0</v>
      </c>
      <c r="DE252" s="5">
        <f t="shared" si="332"/>
        <v>0</v>
      </c>
      <c r="DF252" s="79"/>
      <c r="DG252" s="212" t="str">
        <f>IF(DE252&gt;0,(DE252+SUM(DF$11:DF252))/DD$6-1,"N/A")</f>
        <v>N/A</v>
      </c>
      <c r="DH252" s="344">
        <f>IF(VLOOKUP(DH$4,Transactions!$C$5:$M$23,7,FALSE)&gt;DC252,0,IF(IFERROR(VLOOKUP(DH$4,Transactions!$C$39:$N$42,8,FALSE),0)&gt;DC252,VLOOKUP(DH$4,Transactions!$C$5:$M$23,5,FALSE),VLOOKUP(DH$4,Transactions!$C$5:$M$23,5,FALSE)-IFERROR(VLOOKUP(DH$4,Transactions!$C$39:$N$42,5,FALSE),0)))</f>
        <v>0</v>
      </c>
      <c r="DJ252" s="315">
        <f t="shared" si="304"/>
        <v>0</v>
      </c>
      <c r="DK252" s="88">
        <f>VLOOKUP(DJ252,'Price Data'!$B$4:$AD$1048576,MATCH(DO$4,'Price Data'!$B$2:$AE$2,0),FALSE)</f>
        <v>0</v>
      </c>
      <c r="DL252" s="5">
        <f t="shared" si="333"/>
        <v>0</v>
      </c>
      <c r="DN252" s="212" t="str">
        <f>IF(DL252&gt;0,(DL252+SUM(DM$11:DM252))/DK$6-1,"N/A")</f>
        <v>N/A</v>
      </c>
      <c r="DO252" s="344">
        <f>IF(VLOOKUP(DO$4,Transactions!$C$5:$M$23,7,FALSE)&gt;DJ252,0,IF(IFERROR(VLOOKUP(DO$4,Transactions!$C$39:$N$42,8,FALSE),0)&gt;DJ252,VLOOKUP(DO$4,Transactions!$C$5:$M$23,5,FALSE),VLOOKUP(DO$4,Transactions!$C$5:$M$23,5,FALSE)-IFERROR(VLOOKUP(DO$4,Transactions!$C$39:$N$42,5,FALSE),0)))</f>
        <v>0</v>
      </c>
      <c r="DQ252" s="315">
        <f t="shared" si="305"/>
        <v>0</v>
      </c>
      <c r="DR252" s="88">
        <f>VLOOKUP(DQ252,'Price Data'!$B$4:$AD$1048576,MATCH(DV$4,'Price Data'!$B$2:$AE$2,0),FALSE)</f>
        <v>0</v>
      </c>
      <c r="DS252" s="5">
        <f t="shared" si="334"/>
        <v>0</v>
      </c>
      <c r="DT252" s="79"/>
      <c r="DU252" s="212" t="str">
        <f>IF(DS252&gt;0,(DS252+SUM(DT$11:DT252))/DR$6-1,"N/A")</f>
        <v>N/A</v>
      </c>
      <c r="DV252" s="344">
        <f>IF(VLOOKUP(DV$4,Transactions!$C$5:$M$23,7,FALSE)&gt;DQ252,0,IF(IFERROR(VLOOKUP(DV$4,Transactions!$C$39:$N$42,8,FALSE),0)&gt;DQ252,VLOOKUP(DV$4,Transactions!$C$5:$M$23,5,FALSE),VLOOKUP(DV$4,Transactions!$C$5:$M$23,5,FALSE)-IFERROR(VLOOKUP(DV$4,Transactions!$C$39:$N$42,5,FALSE),0)))</f>
        <v>0</v>
      </c>
      <c r="DX252" s="315">
        <f t="shared" si="306"/>
        <v>0</v>
      </c>
      <c r="DY252" s="88">
        <f>VLOOKUP(DX252,'Price Data'!$B$4:$AD$1048576,MATCH(EC$4,'Price Data'!$B$2:$AE$2,0),FALSE)</f>
        <v>0</v>
      </c>
      <c r="DZ252" s="5">
        <f t="shared" si="335"/>
        <v>0</v>
      </c>
      <c r="EA252" s="79"/>
      <c r="EB252" s="212" t="str">
        <f>IF(DZ252&gt;0,(DZ252+SUM(EA$11:EA252))/DY$6-1,"N/A")</f>
        <v>N/A</v>
      </c>
      <c r="EC252" s="344">
        <f>IF(VLOOKUP(EC$4,Transactions!$C$5:$M$23,7,FALSE)&gt;DX252,0,IF(IFERROR(VLOOKUP(EC$4,Transactions!$C$39:$N$42,8,FALSE),0)&gt;DX252,VLOOKUP(EC$4,Transactions!$C$5:$M$23,5,FALSE),VLOOKUP(EC$4,Transactions!$C$5:$M$23,5,FALSE)-IFERROR(VLOOKUP(EC$4,Transactions!$C$39:$N$42,5,FALSE),0)))</f>
        <v>0</v>
      </c>
      <c r="EF252" s="315">
        <f t="shared" si="307"/>
        <v>0</v>
      </c>
      <c r="EG252" s="88">
        <f>VLOOKUP(EF252,'Price Data'!$B$4:$AD$1048576,MATCH(EK$4,'Price Data'!$B$2:$AE$2,0),FALSE)</f>
        <v>0</v>
      </c>
      <c r="EH252" s="5">
        <f t="shared" si="336"/>
        <v>0</v>
      </c>
      <c r="EI252" s="79"/>
      <c r="EJ252" s="212" t="str">
        <f>IF(EH252&gt;0,(EH252+SUM(EI$11:EI252))/EG$6-1,"N/A")</f>
        <v>N/A</v>
      </c>
      <c r="EK252" s="344">
        <f>IF(VLOOKUP(EK$4,Transactions!$C$26:$M$34,7,FALSE)&gt;EF252,0,IF(IFERROR(VLOOKUP(EK$4,Transactions!$C$45:$N289,8,FALSE),0)&gt;EF252,VLOOKUP(EK$4,Transactions!$C$26:$M$34,5,FALSE),VLOOKUP(EK$4,Transactions!$C$26:$M$34,5,FALSE)-IFERROR(VLOOKUP(EK$4,Transactions!$C$45:$N$47,5,FALSE),0)))</f>
        <v>0</v>
      </c>
      <c r="EM252" s="315">
        <f t="shared" si="308"/>
        <v>0</v>
      </c>
      <c r="EN252" s="88">
        <f>VLOOKUP(EM252,'Price Data'!$B$4:$AD$1048576,MATCH(ER$4,'Price Data'!$B$2:$AE$2,0),FALSE)</f>
        <v>0</v>
      </c>
      <c r="EO252" s="5">
        <f t="shared" si="337"/>
        <v>0</v>
      </c>
      <c r="EP252" s="79"/>
      <c r="EQ252" s="212" t="str">
        <f>IF(EO252&gt;0,(EO252+SUM(EP$11:EP252))/EN$6-1,"N/A")</f>
        <v>N/A</v>
      </c>
      <c r="ER252" s="344">
        <f>IF(VLOOKUP(ER$4,Transactions!$C$26:$M$34,7,FALSE)&gt;EM252,0,IF(IFERROR(VLOOKUP(ER$4,Transactions!$C$45:$N289,8,FALSE),0)&gt;EM252,VLOOKUP(ER$4,Transactions!$C$26:$M$34,5,FALSE),VLOOKUP(ER$4,Transactions!$C$26:$M$34,5,FALSE)-IFERROR(VLOOKUP(ER$4,Transactions!$C$45:$N$47,5,FALSE),0)))</f>
        <v>0</v>
      </c>
      <c r="ET252" s="315">
        <f t="shared" si="309"/>
        <v>0</v>
      </c>
      <c r="EU252" s="88">
        <f>VLOOKUP(ET252,'Price Data'!$B$4:$AD$1048576,MATCH(EY$4,'Price Data'!$B$2:$AE$2,0),FALSE)</f>
        <v>0</v>
      </c>
      <c r="EV252" s="5">
        <f t="shared" si="338"/>
        <v>0</v>
      </c>
      <c r="EW252" s="79"/>
      <c r="EX252" s="212" t="str">
        <f>IF(EV252&gt;0,(EV252+SUM(EW$11:EW252))/EU$6-1,"N/A")</f>
        <v>N/A</v>
      </c>
      <c r="EY252" s="344">
        <f>IF(VLOOKUP(EY$4,Transactions!$C$26:$M$34,7,FALSE)&gt;ET252,0,IF(IFERROR(VLOOKUP(EY$4,Transactions!$C$45:$N289,8,FALSE),0)&gt;ET252,VLOOKUP(EY$4,Transactions!$C$26:$M$34,5,FALSE),VLOOKUP(EY$4,Transactions!$C$26:$M$34,5,FALSE)-IFERROR(VLOOKUP(EY$4,Transactions!$C$45:$N$47,5,FALSE),0)))</f>
        <v>0</v>
      </c>
      <c r="FA252" s="315">
        <f t="shared" si="310"/>
        <v>0</v>
      </c>
      <c r="FB252" s="88">
        <f>VLOOKUP(FA252,'Price Data'!$B$4:$AD$1048576,MATCH(FF$4,'Price Data'!$B$2:$AE$2,0),FALSE)</f>
        <v>0</v>
      </c>
      <c r="FC252" s="5">
        <f t="shared" si="339"/>
        <v>0</v>
      </c>
      <c r="FD252" s="79"/>
      <c r="FE252" s="212" t="str">
        <f>IF(FC252&gt;0,(FC252+SUM(FD$11:FD252))/FB$6-1,"N/A")</f>
        <v>N/A</v>
      </c>
      <c r="FF252" s="344">
        <f>IF(VLOOKUP(FF$4,Transactions!$C$26:$M$34,7,FALSE)&gt;FA252,0,IF(IFERROR(VLOOKUP(FF$4,Transactions!$C$45:$N289,8,FALSE),0)&gt;FA252,VLOOKUP(FF$4,Transactions!$C$26:$M$34,5,FALSE),VLOOKUP(FF$4,Transactions!$C$26:$M$34,5,FALSE)-IFERROR(VLOOKUP(FF$4,Transactions!$C$45:$N$47,5,FALSE),0)))</f>
        <v>0</v>
      </c>
      <c r="FH252" s="315">
        <f t="shared" si="311"/>
        <v>0</v>
      </c>
      <c r="FI252" s="88">
        <f>VLOOKUP(FH252,'Price Data'!$B$4:$AD$1048576,MATCH(FM$4,'Price Data'!$B$2:$AE$2,0),FALSE)</f>
        <v>0</v>
      </c>
      <c r="FJ252" s="5">
        <f t="shared" si="340"/>
        <v>0</v>
      </c>
      <c r="FK252" s="79"/>
      <c r="FL252" s="212" t="str">
        <f>IF(FJ252&gt;0,(FJ252+SUM(FK$11:FK252))/FI$6-1,"N/A")</f>
        <v>N/A</v>
      </c>
      <c r="FM252" s="344">
        <f>IF(VLOOKUP(FM$4,Transactions!$C$26:$M$34,7,FALSE)&gt;FH252,0,IF(IFERROR(VLOOKUP(FM$4,Transactions!$C$45:$N289,8,FALSE),0)&gt;FH252,VLOOKUP(FM$4,Transactions!$C$26:$M$34,5,FALSE),VLOOKUP(FM$4,Transactions!$C$26:$M$34,5,FALSE)-IFERROR(VLOOKUP(FM$4,Transactions!$C$45:$N$47,5,FALSE),0)))</f>
        <v>0</v>
      </c>
      <c r="FO252" s="315">
        <f t="shared" si="312"/>
        <v>0</v>
      </c>
      <c r="FP252" s="88">
        <f>VLOOKUP(FO252,'Price Data'!$B$4:$AD$1048576,MATCH(FT$4,'Price Data'!$B$2:$AE$2,0),FALSE)</f>
        <v>0</v>
      </c>
      <c r="FQ252" s="5">
        <f t="shared" si="341"/>
        <v>0</v>
      </c>
      <c r="FR252" s="79"/>
      <c r="FS252" s="212" t="str">
        <f>IF(FQ252&gt;0,(FQ252+SUM(FR$11:FR252))/FP$6-1,"N/A")</f>
        <v>N/A</v>
      </c>
      <c r="FT252" s="344">
        <f>IF(VLOOKUP(FT$4,Transactions!$C$26:$M$34,7,FALSE)&gt;FO252,0,IF(IFERROR(VLOOKUP(FT$4,Transactions!$C$45:$N289,8,FALSE),0)&gt;FO252,VLOOKUP(FT$4,Transactions!$C$26:$M$34,5,FALSE),VLOOKUP(FT$4,Transactions!$C$26:$M$34,5,FALSE)-IFERROR(VLOOKUP(FT$4,Transactions!$C$45:$N$47,5,FALSE),0)))</f>
        <v>0</v>
      </c>
      <c r="FV252" s="315">
        <f t="shared" si="313"/>
        <v>0</v>
      </c>
      <c r="FW252" s="88">
        <f>VLOOKUP(FV252,'Price Data'!$B$4:$AD$1048576,MATCH(GA$4,'Price Data'!$B$2:$AE$2,0),FALSE)</f>
        <v>0</v>
      </c>
      <c r="FX252" s="5">
        <f t="shared" si="342"/>
        <v>0</v>
      </c>
      <c r="FY252" s="79"/>
      <c r="FZ252" s="212" t="str">
        <f>IF(FX252&gt;0,(FX252+SUM(FY$11:FY252))/FW$6-1,"N/A")</f>
        <v>N/A</v>
      </c>
      <c r="GA252" s="344">
        <f>IF(VLOOKUP(GA$4,Transactions!$C$26:$M$34,7,FALSE)&gt;FV252,0,IF(IFERROR(VLOOKUP(GA$4,Transactions!$C$45:$N289,8,FALSE),0)&gt;FV252,VLOOKUP(GA$4,Transactions!$C$26:$M$34,5,FALSE),VLOOKUP(GA$4,Transactions!$C$26:$M$34,5,FALSE)-IFERROR(VLOOKUP(GA$4,Transactions!$C$45:$N$47,5,FALSE),0)))</f>
        <v>0</v>
      </c>
      <c r="GD252" s="315">
        <f t="shared" si="314"/>
        <v>0</v>
      </c>
      <c r="GE252" s="88">
        <f>VLOOKUP(GD252,'Price Data'!$B$4:$AD$1048576,MATCH(GI$4,'Price Data'!$B$2:$AE$2,0),FALSE)</f>
        <v>0</v>
      </c>
      <c r="GF252" s="5">
        <f t="shared" si="343"/>
        <v>0</v>
      </c>
      <c r="GH252" s="212" t="str">
        <f>IF(GF252&gt;0,(GF252+SUM(GG$11:GG252))/GE$6-1,"N/A")</f>
        <v>N/A</v>
      </c>
      <c r="GI252" s="374">
        <v>0.5</v>
      </c>
      <c r="GK252" s="315">
        <f t="shared" si="315"/>
        <v>0</v>
      </c>
      <c r="GL252" s="88">
        <f>VLOOKUP(GK252,'Price Data'!$B$4:$AD$1048576,MATCH(GP$4,'Price Data'!$B$2:$AE$2,0),FALSE)</f>
        <v>0</v>
      </c>
      <c r="GM252" s="5">
        <f t="shared" si="286"/>
        <v>0</v>
      </c>
      <c r="GN252" s="79"/>
      <c r="GO252" s="212" t="str">
        <f>IF(GM252&gt;0,(GM252+SUM(GN$11:GN252))/GL$6-1,"N/A")</f>
        <v>N/A</v>
      </c>
      <c r="GP252" s="374">
        <v>0.2</v>
      </c>
      <c r="GR252" s="315">
        <f t="shared" si="316"/>
        <v>0</v>
      </c>
      <c r="GS252" s="88">
        <f>VLOOKUP(GR252,'Price Data'!$B$4:$AD$1048576,MATCH(GW$4,'Price Data'!$B$2:$AE$2,0),FALSE)</f>
        <v>0</v>
      </c>
      <c r="GT252" s="5">
        <f t="shared" si="344"/>
        <v>0</v>
      </c>
      <c r="GV252" s="212" t="str">
        <f>IF(GT252&gt;0,(GT252+SUM(GU$11:GU252))/GS$6-1,"N/A")</f>
        <v>N/A</v>
      </c>
      <c r="GW252" s="374">
        <v>0.3</v>
      </c>
    </row>
    <row r="253" spans="1:205" x14ac:dyDescent="0.25">
      <c r="A253">
        <v>243</v>
      </c>
      <c r="B253" s="315">
        <f>'Price Data'!B247</f>
        <v>0</v>
      </c>
      <c r="C253" s="200">
        <f t="shared" si="317"/>
        <v>0</v>
      </c>
      <c r="D253" s="200">
        <f t="shared" si="287"/>
        <v>0</v>
      </c>
      <c r="E253" s="200">
        <f t="shared" si="318"/>
        <v>0</v>
      </c>
      <c r="F253" s="200">
        <f t="shared" si="288"/>
        <v>0</v>
      </c>
      <c r="I253" s="315">
        <f t="shared" si="289"/>
        <v>0</v>
      </c>
      <c r="J253" s="88">
        <f>VLOOKUP(I253,'Price Data'!$B$4:$AD$1048576,MATCH(N$4,'Price Data'!$B$2:$AE$2,0),FALSE)</f>
        <v>0</v>
      </c>
      <c r="K253" s="5">
        <f t="shared" si="285"/>
        <v>0</v>
      </c>
      <c r="M253" s="212" t="str">
        <f>IF(K253&gt;0,(K253+SUM(L$11:L253))/J$6-1,"N/A")</f>
        <v>N/A</v>
      </c>
      <c r="N253" s="344">
        <f>IF(VLOOKUP(N$4,Transactions!$C$5:$M$23,7,FALSE)&gt;I253,0,IF(IFERROR(VLOOKUP(N$4,Transactions!$C$39:$N$42,8,FALSE),0)&gt;I253,VLOOKUP(N$4,Transactions!$C$5:$M$23,5,FALSE),VLOOKUP(N$4,Transactions!$C$5:$M$23,5,FALSE)-IFERROR(VLOOKUP(N$4,Transactions!$C$39:$N$42,5,FALSE),0)))</f>
        <v>0</v>
      </c>
      <c r="P253" s="315">
        <f t="shared" si="290"/>
        <v>0</v>
      </c>
      <c r="Q253" s="88">
        <f>VLOOKUP(P253,'Price Data'!$B$4:$AD$1048576,MATCH(U$4,'Price Data'!$B$2:$AE$2,0),FALSE)</f>
        <v>0</v>
      </c>
      <c r="R253" s="5">
        <f t="shared" si="319"/>
        <v>0</v>
      </c>
      <c r="T253" s="212" t="str">
        <f>IF(R253&gt;0,(R253+SUM(S$11:S253))/Q$6-1,"N/A")</f>
        <v>N/A</v>
      </c>
      <c r="U253" s="344">
        <f>IF(VLOOKUP(U$4,Transactions!$C$5:$M$23,7,FALSE)&gt;P253,0,IF(IFERROR(VLOOKUP(U$4,Transactions!$C$39:$N$42,8,FALSE),0)&gt;P253,VLOOKUP(U$4,Transactions!$C$5:$M$23,5,FALSE),VLOOKUP(U$4,Transactions!$C$5:$M$23,5,FALSE)-IFERROR(VLOOKUP(U$4,Transactions!$C$39:$N$42,5,FALSE),0)))</f>
        <v>0</v>
      </c>
      <c r="W253" s="315">
        <f t="shared" si="291"/>
        <v>0</v>
      </c>
      <c r="X253" s="88">
        <f>VLOOKUP(W253,'Price Data'!$B$4:$AD$1048576,MATCH(AB$4,'Price Data'!$B$2:$AE$2,0),FALSE)</f>
        <v>0</v>
      </c>
      <c r="Y253" s="5">
        <f t="shared" si="320"/>
        <v>0</v>
      </c>
      <c r="Z253" s="79"/>
      <c r="AA253" s="212" t="str">
        <f>IF(Y253&gt;0,(Y253+SUM(Z$11:Z253))/X$6-1,"N/A")</f>
        <v>N/A</v>
      </c>
      <c r="AB253" s="344">
        <f>IF(VLOOKUP(AB$4,Transactions!$C$5:$M$23,7,FALSE)&gt;W253,0,IF(IFERROR(VLOOKUP(AB$4,Transactions!$C$39:$N$42,8,FALSE),0)&gt;W253,VLOOKUP(AB$4,Transactions!$C$5:$M$23,5,FALSE),VLOOKUP(AB$4,Transactions!$C$5:$M$23,5,FALSE)-IFERROR(VLOOKUP(AB$4,Transactions!$C$39:$N$42,5,FALSE),0)))</f>
        <v>0</v>
      </c>
      <c r="AD253" s="315">
        <f t="shared" si="292"/>
        <v>0</v>
      </c>
      <c r="AE253" s="88">
        <f>VLOOKUP(AD253,'Price Data'!$B$4:$AD$1048576,MATCH(AI$4,'Price Data'!$B$2:$AE$2,0),FALSE)</f>
        <v>0</v>
      </c>
      <c r="AF253" s="5">
        <f t="shared" si="321"/>
        <v>0</v>
      </c>
      <c r="AG253" s="79"/>
      <c r="AH253" s="212" t="str">
        <f>IF(AF253&gt;0,(AF253+SUM(AG$11:AG253))/AE$6-1,"N/A")</f>
        <v>N/A</v>
      </c>
      <c r="AI253" s="344">
        <f>IF(VLOOKUP(AI$4,Transactions!$C$5:$M$23,7,FALSE)&gt;AD253,0,IF(IFERROR(VLOOKUP(AI$4,Transactions!$C$39:$N$42,8,FALSE),0)&gt;AD253,VLOOKUP(AI$4,Transactions!$C$5:$M$23,5,FALSE),VLOOKUP(AI$4,Transactions!$C$5:$M$23,5,FALSE)-IFERROR(VLOOKUP(AI$4,Transactions!$C$39:$N$42,5,FALSE),0)))</f>
        <v>0</v>
      </c>
      <c r="AK253" s="315">
        <f t="shared" si="293"/>
        <v>0</v>
      </c>
      <c r="AL253" s="88">
        <f>VLOOKUP(AK253,'Price Data'!$B$4:$AD$1048576,MATCH(AP$4,'Price Data'!$B$2:$AE$2,0),FALSE)</f>
        <v>0</v>
      </c>
      <c r="AM253" s="5">
        <f t="shared" si="322"/>
        <v>0</v>
      </c>
      <c r="AN253" s="79"/>
      <c r="AO253" s="212" t="str">
        <f>IF(AM253&gt;0,(AM253+SUM(AN$11:AN253))/AL$6-1,"N/A")</f>
        <v>N/A</v>
      </c>
      <c r="AP253" s="344">
        <f>IF(VLOOKUP(AP$4,Transactions!$C$5:$M$23,7,FALSE)&gt;AK253,0,IF(IFERROR(VLOOKUP(AP$4,Transactions!$C$39:$N$42,8,FALSE),0)&gt;AK253,VLOOKUP(AP$4,Transactions!$C$5:$M$23,5,FALSE),VLOOKUP(AP$4,Transactions!$C$5:$M$23,5,FALSE)-IFERROR(VLOOKUP(AP$4,Transactions!$C$39:$N$42,5,FALSE),0)))</f>
        <v>0</v>
      </c>
      <c r="AR253" s="315">
        <f t="shared" si="294"/>
        <v>0</v>
      </c>
      <c r="AS253" s="88">
        <f>VLOOKUP(AR253,'Price Data'!$B$4:$AD$1048576,MATCH(AW$4,'Price Data'!$B$2:$AE$2,0),FALSE)</f>
        <v>0</v>
      </c>
      <c r="AT253" s="5">
        <f t="shared" si="323"/>
        <v>0</v>
      </c>
      <c r="AU253" s="79"/>
      <c r="AV253" s="212" t="str">
        <f>IF(AT253&gt;0,(AT253+SUM(AU$11:AU253))/AS$6-1,"N/A")</f>
        <v>N/A</v>
      </c>
      <c r="AW253" s="344">
        <f>IF(VLOOKUP(AW$4,Transactions!$C$5:$M$23,7,FALSE)&gt;AR253,0,IF(IFERROR(VLOOKUP(AW$4,Transactions!$C$39:$N$42,8,FALSE),0)&gt;AR253,VLOOKUP(AW$4,Transactions!$C$5:$M$23,5,FALSE),VLOOKUP(AW$4,Transactions!$C$5:$M$23,5,FALSE)-IFERROR(VLOOKUP(AW$4,Transactions!$C$39:$N$42,5,FALSE),0)))</f>
        <v>0</v>
      </c>
      <c r="AY253" s="315">
        <f t="shared" si="295"/>
        <v>0</v>
      </c>
      <c r="AZ253" s="88">
        <f>VLOOKUP(AY253,'Price Data'!$B$4:$AD$1048576,MATCH(BD$4,'Price Data'!$B$2:$AE$2,0),FALSE)</f>
        <v>0</v>
      </c>
      <c r="BA253" s="5">
        <f t="shared" si="324"/>
        <v>0</v>
      </c>
      <c r="BB253" s="79"/>
      <c r="BC253" s="212" t="str">
        <f>IF(BA253&gt;0,(BA253+SUM(BB$11:BB253))/AZ$6-1,"N/A")</f>
        <v>N/A</v>
      </c>
      <c r="BD253" s="344">
        <f>IF(VLOOKUP(BD$4,Transactions!$C$5:$M$23,7,FALSE)&gt;AY253,0,IF(IFERROR(VLOOKUP(BD$4,Transactions!$C$39:$N$42,8,FALSE),0)&gt;AY253,VLOOKUP(BD$4,Transactions!$C$5:$M$23,5,FALSE),VLOOKUP(BD$4,Transactions!$C$5:$M$23,5,FALSE)-IFERROR(VLOOKUP(BD$4,Transactions!$C$39:$N$42,5,FALSE),0)))</f>
        <v>0</v>
      </c>
      <c r="BF253" s="315">
        <f t="shared" si="296"/>
        <v>0</v>
      </c>
      <c r="BG253" s="88">
        <f>VLOOKUP(BF253,'Price Data'!$B$4:$AD$1048576,MATCH(BK$4,'Price Data'!$B$2:$AE$2,0),FALSE)</f>
        <v>0</v>
      </c>
      <c r="BH253" s="5">
        <f t="shared" si="325"/>
        <v>0</v>
      </c>
      <c r="BI253" s="79"/>
      <c r="BJ253" s="212" t="str">
        <f>IF(BH253&gt;0,(BH253+SUM(BI$11:BI253))/BG$6-1,"N/A")</f>
        <v>N/A</v>
      </c>
      <c r="BK253" s="344">
        <f>IF(VLOOKUP(BK$4,Transactions!$C$5:$M$23,7,FALSE)&gt;BF253,0,IF(IFERROR(VLOOKUP(BK$4,Transactions!$C$39:$N$42,8,FALSE),0)&gt;BF253,VLOOKUP(BK$4,Transactions!$C$5:$M$23,5,FALSE),VLOOKUP(BK$4,Transactions!$C$5:$M$23,5,FALSE)-IFERROR(VLOOKUP(BK$4,Transactions!$C$39:$N$42,5,FALSE),0)))</f>
        <v>0</v>
      </c>
      <c r="BM253" s="315">
        <f t="shared" si="297"/>
        <v>0</v>
      </c>
      <c r="BN253" s="88">
        <f>VLOOKUP(BM253,'Price Data'!$B$4:$AD$1048576,MATCH(BR$4,'Price Data'!$B$2:$AE$2,0),FALSE)</f>
        <v>0</v>
      </c>
      <c r="BO253" s="5">
        <f t="shared" si="326"/>
        <v>0</v>
      </c>
      <c r="BP253" s="79"/>
      <c r="BQ253" s="212" t="str">
        <f>IF(BO253&gt;0,(BO253+SUM(BP$11:BP253))/BN$6-1,"N/A")</f>
        <v>N/A</v>
      </c>
      <c r="BR253" s="344">
        <f>IF(VLOOKUP(BR$4,Transactions!$C$5:$M$23,7,FALSE)&gt;BM253,0,IF(IFERROR(VLOOKUP(BR$4,Transactions!$C$39:$N$42,8,FALSE),0)&gt;BM253,VLOOKUP(BR$4,Transactions!$C$5:$M$23,5,FALSE),VLOOKUP(BR$4,Transactions!$C$5:$M$23,5,FALSE)-IFERROR(VLOOKUP(BR$4,Transactions!$C$39:$N$42,5,FALSE),0)))</f>
        <v>0</v>
      </c>
      <c r="BT253" s="315">
        <f t="shared" si="298"/>
        <v>0</v>
      </c>
      <c r="BU253" s="88">
        <f>VLOOKUP(BT253,'Price Data'!$B$4:$AD$1048576,MATCH(BY$4,'Price Data'!$B$2:$AE$2,0),FALSE)</f>
        <v>0</v>
      </c>
      <c r="BV253" s="5">
        <f t="shared" si="327"/>
        <v>0</v>
      </c>
      <c r="BW253" s="79"/>
      <c r="BX253" s="212" t="str">
        <f>IF(BV253&gt;0,(BV253+SUM(BW$11:BW253))/BU$6-1,"N/A")</f>
        <v>N/A</v>
      </c>
      <c r="BY253" s="344">
        <f>IF(VLOOKUP(BY$4,Transactions!$C$5:$M$23,7,FALSE)&gt;BT253,0,IF(IFERROR(VLOOKUP(BY$4,Transactions!$C$39:$N$42,8,FALSE),0)&gt;BT253,VLOOKUP(BY$4,Transactions!$C$5:$M$23,5,FALSE),VLOOKUP(BY$4,Transactions!$C$5:$M$23,5,FALSE)-IFERROR(VLOOKUP(BY$4,Transactions!$C$39:$N$42,5,FALSE),0)))</f>
        <v>0</v>
      </c>
      <c r="CA253" s="315">
        <f t="shared" si="299"/>
        <v>0</v>
      </c>
      <c r="CB253" s="88">
        <f>VLOOKUP(CA253,'Price Data'!$B$4:$AD$1048576,MATCH(CF$4,'Price Data'!$B$2:$AE$2,0),FALSE)</f>
        <v>0</v>
      </c>
      <c r="CC253" s="5">
        <f t="shared" si="328"/>
        <v>0</v>
      </c>
      <c r="CD253" s="79"/>
      <c r="CE253" s="212" t="str">
        <f>IF(CC253&gt;0,(CC253+SUM(CD$11:CD253))/CB$6-1,"N/A")</f>
        <v>N/A</v>
      </c>
      <c r="CF253" s="344">
        <f>IF(VLOOKUP(CF$4,Transactions!$C$5:$M$23,7,FALSE)&gt;CA253,0,IF(IFERROR(VLOOKUP(CF$4,Transactions!$C$39:$N$42,8,FALSE),0)&gt;CA253,VLOOKUP(CF$4,Transactions!$C$5:$M$23,5,FALSE),VLOOKUP(CF$4,Transactions!$C$5:$M$23,5,FALSE)-IFERROR(VLOOKUP(CF$4,Transactions!$C$39:$N$42,5,FALSE),0)))</f>
        <v>0</v>
      </c>
      <c r="CH253" s="315">
        <f t="shared" si="300"/>
        <v>0</v>
      </c>
      <c r="CI253" s="88">
        <f>VLOOKUP(CH253,'Price Data'!$B$4:$AD$1048576,MATCH(CM$4,'Price Data'!$B$2:$AE$2,0),FALSE)</f>
        <v>0</v>
      </c>
      <c r="CJ253" s="5">
        <f t="shared" si="329"/>
        <v>0</v>
      </c>
      <c r="CK253" s="79"/>
      <c r="CL253" s="212" t="str">
        <f>IF(CJ253&gt;0,(CJ253+SUM(CK$11:CK253))/CI$6-1,"N/A")</f>
        <v>N/A</v>
      </c>
      <c r="CM253" s="344">
        <f>IF(VLOOKUP(CM$4,Transactions!$C$5:$M$23,7,FALSE)&gt;CH253,0,IF(IFERROR(VLOOKUP(CM$4,Transactions!$C$39:$N$42,8,FALSE),0)&gt;CH253,VLOOKUP(CM$4,Transactions!$C$5:$M$23,5,FALSE),VLOOKUP(CM$4,Transactions!$C$5:$M$23,5,FALSE)-IFERROR(VLOOKUP(CM$4,Transactions!$C$39:$N$42,5,FALSE),0)))</f>
        <v>0</v>
      </c>
      <c r="CO253" s="315">
        <f t="shared" si="301"/>
        <v>0</v>
      </c>
      <c r="CP253" s="88">
        <f>VLOOKUP(CO253,'Price Data'!$B$4:$AD$1048576,MATCH(CT$4,'Price Data'!$B$2:$AE$2,0),FALSE)</f>
        <v>0</v>
      </c>
      <c r="CQ253" s="5">
        <f t="shared" si="330"/>
        <v>0</v>
      </c>
      <c r="CR253" s="79"/>
      <c r="CS253" s="212" t="str">
        <f>IF(CQ253&gt;0,(CQ253+SUM(CR$11:CR253))/CP$6-1,"N/A")</f>
        <v>N/A</v>
      </c>
      <c r="CT253" s="344">
        <f>IF(VLOOKUP(CT$4,Transactions!$C$5:$M$23,7,FALSE)&gt;CO253,0,IF(IFERROR(VLOOKUP(CT$4,Transactions!$C$39:$N$42,8,FALSE),0)&gt;CO253,VLOOKUP(CT$4,Transactions!$C$5:$M$23,5,FALSE),VLOOKUP(CT$4,Transactions!$C$5:$M$23,5,FALSE)-IFERROR(VLOOKUP(CT$4,Transactions!$C$39:$N$42,5,FALSE),0)))</f>
        <v>0</v>
      </c>
      <c r="CV253" s="315">
        <f t="shared" si="302"/>
        <v>0</v>
      </c>
      <c r="CW253" s="88">
        <f>VLOOKUP(CV253,'Price Data'!$B$4:$AD$1048576,MATCH(DA$4,'Price Data'!$B$2:$AE$2,0),FALSE)</f>
        <v>0</v>
      </c>
      <c r="CX253" s="5">
        <f t="shared" si="331"/>
        <v>0</v>
      </c>
      <c r="CY253" s="79"/>
      <c r="CZ253" s="212" t="str">
        <f>IF(CX253&gt;0,(CX253+SUM(CY$11:CY253))/CW$6-1,"N/A")</f>
        <v>N/A</v>
      </c>
      <c r="DA253" s="344">
        <f>IF(VLOOKUP(DA$4,Transactions!$C$5:$M$23,7,FALSE)&gt;CV253,0,IF(IFERROR(VLOOKUP(DA$4,Transactions!$C$39:$N$42,8,FALSE),0)&gt;CV253,VLOOKUP(DA$4,Transactions!$C$5:$M$23,5,FALSE),VLOOKUP(DA$4,Transactions!$C$5:$M$23,5,FALSE)-IFERROR(VLOOKUP(DA$4,Transactions!$C$39:$N$42,5,FALSE),0)))</f>
        <v>0</v>
      </c>
      <c r="DC253" s="315">
        <f t="shared" si="303"/>
        <v>0</v>
      </c>
      <c r="DD253" s="88">
        <f>VLOOKUP(DC253,'Price Data'!$B$4:$AD$1048576,MATCH(DH$4,'Price Data'!$B$2:$AE$2,0),FALSE)</f>
        <v>0</v>
      </c>
      <c r="DE253" s="5">
        <f t="shared" si="332"/>
        <v>0</v>
      </c>
      <c r="DF253" s="79"/>
      <c r="DG253" s="212" t="str">
        <f>IF(DE253&gt;0,(DE253+SUM(DF$11:DF253))/DD$6-1,"N/A")</f>
        <v>N/A</v>
      </c>
      <c r="DH253" s="344">
        <f>IF(VLOOKUP(DH$4,Transactions!$C$5:$M$23,7,FALSE)&gt;DC253,0,IF(IFERROR(VLOOKUP(DH$4,Transactions!$C$39:$N$42,8,FALSE),0)&gt;DC253,VLOOKUP(DH$4,Transactions!$C$5:$M$23,5,FALSE),VLOOKUP(DH$4,Transactions!$C$5:$M$23,5,FALSE)-IFERROR(VLOOKUP(DH$4,Transactions!$C$39:$N$42,5,FALSE),0)))</f>
        <v>0</v>
      </c>
      <c r="DJ253" s="315">
        <f t="shared" si="304"/>
        <v>0</v>
      </c>
      <c r="DK253" s="88">
        <f>VLOOKUP(DJ253,'Price Data'!$B$4:$AD$1048576,MATCH(DO$4,'Price Data'!$B$2:$AE$2,0),FALSE)</f>
        <v>0</v>
      </c>
      <c r="DL253" s="5">
        <f t="shared" si="333"/>
        <v>0</v>
      </c>
      <c r="DN253" s="212" t="str">
        <f>IF(DL253&gt;0,(DL253+SUM(DM$11:DM253))/DK$6-1,"N/A")</f>
        <v>N/A</v>
      </c>
      <c r="DO253" s="344">
        <f>IF(VLOOKUP(DO$4,Transactions!$C$5:$M$23,7,FALSE)&gt;DJ253,0,IF(IFERROR(VLOOKUP(DO$4,Transactions!$C$39:$N$42,8,FALSE),0)&gt;DJ253,VLOOKUP(DO$4,Transactions!$C$5:$M$23,5,FALSE),VLOOKUP(DO$4,Transactions!$C$5:$M$23,5,FALSE)-IFERROR(VLOOKUP(DO$4,Transactions!$C$39:$N$42,5,FALSE),0)))</f>
        <v>0</v>
      </c>
      <c r="DQ253" s="315">
        <f t="shared" si="305"/>
        <v>0</v>
      </c>
      <c r="DR253" s="88">
        <f>VLOOKUP(DQ253,'Price Data'!$B$4:$AD$1048576,MATCH(DV$4,'Price Data'!$B$2:$AE$2,0),FALSE)</f>
        <v>0</v>
      </c>
      <c r="DS253" s="5">
        <f t="shared" si="334"/>
        <v>0</v>
      </c>
      <c r="DT253" s="79"/>
      <c r="DU253" s="212" t="str">
        <f>IF(DS253&gt;0,(DS253+SUM(DT$11:DT253))/DR$6-1,"N/A")</f>
        <v>N/A</v>
      </c>
      <c r="DV253" s="344">
        <f>IF(VLOOKUP(DV$4,Transactions!$C$5:$M$23,7,FALSE)&gt;DQ253,0,IF(IFERROR(VLOOKUP(DV$4,Transactions!$C$39:$N$42,8,FALSE),0)&gt;DQ253,VLOOKUP(DV$4,Transactions!$C$5:$M$23,5,FALSE),VLOOKUP(DV$4,Transactions!$C$5:$M$23,5,FALSE)-IFERROR(VLOOKUP(DV$4,Transactions!$C$39:$N$42,5,FALSE),0)))</f>
        <v>0</v>
      </c>
      <c r="DX253" s="315">
        <f t="shared" si="306"/>
        <v>0</v>
      </c>
      <c r="DY253" s="88">
        <f>VLOOKUP(DX253,'Price Data'!$B$4:$AD$1048576,MATCH(EC$4,'Price Data'!$B$2:$AE$2,0),FALSE)</f>
        <v>0</v>
      </c>
      <c r="DZ253" s="5">
        <f t="shared" si="335"/>
        <v>0</v>
      </c>
      <c r="EA253" s="79"/>
      <c r="EB253" s="212" t="str">
        <f>IF(DZ253&gt;0,(DZ253+SUM(EA$11:EA253))/DY$6-1,"N/A")</f>
        <v>N/A</v>
      </c>
      <c r="EC253" s="344">
        <f>IF(VLOOKUP(EC$4,Transactions!$C$5:$M$23,7,FALSE)&gt;DX253,0,IF(IFERROR(VLOOKUP(EC$4,Transactions!$C$39:$N$42,8,FALSE),0)&gt;DX253,VLOOKUP(EC$4,Transactions!$C$5:$M$23,5,FALSE),VLOOKUP(EC$4,Transactions!$C$5:$M$23,5,FALSE)-IFERROR(VLOOKUP(EC$4,Transactions!$C$39:$N$42,5,FALSE),0)))</f>
        <v>0</v>
      </c>
      <c r="EF253" s="315">
        <f t="shared" si="307"/>
        <v>0</v>
      </c>
      <c r="EG253" s="88">
        <f>VLOOKUP(EF253,'Price Data'!$B$4:$AD$1048576,MATCH(EK$4,'Price Data'!$B$2:$AE$2,0),FALSE)</f>
        <v>0</v>
      </c>
      <c r="EH253" s="5">
        <f t="shared" si="336"/>
        <v>0</v>
      </c>
      <c r="EI253" s="79"/>
      <c r="EJ253" s="212" t="str">
        <f>IF(EH253&gt;0,(EH253+SUM(EI$11:EI253))/EG$6-1,"N/A")</f>
        <v>N/A</v>
      </c>
      <c r="EK253" s="344">
        <f>IF(VLOOKUP(EK$4,Transactions!$C$26:$M$34,7,FALSE)&gt;EF253,0,IF(IFERROR(VLOOKUP(EK$4,Transactions!$C$45:$N290,8,FALSE),0)&gt;EF253,VLOOKUP(EK$4,Transactions!$C$26:$M$34,5,FALSE),VLOOKUP(EK$4,Transactions!$C$26:$M$34,5,FALSE)-IFERROR(VLOOKUP(EK$4,Transactions!$C$45:$N$47,5,FALSE),0)))</f>
        <v>0</v>
      </c>
      <c r="EM253" s="315">
        <f t="shared" si="308"/>
        <v>0</v>
      </c>
      <c r="EN253" s="88">
        <f>VLOOKUP(EM253,'Price Data'!$B$4:$AD$1048576,MATCH(ER$4,'Price Data'!$B$2:$AE$2,0),FALSE)</f>
        <v>0</v>
      </c>
      <c r="EO253" s="5">
        <f t="shared" si="337"/>
        <v>0</v>
      </c>
      <c r="EP253" s="79"/>
      <c r="EQ253" s="212" t="str">
        <f>IF(EO253&gt;0,(EO253+SUM(EP$11:EP253))/EN$6-1,"N/A")</f>
        <v>N/A</v>
      </c>
      <c r="ER253" s="344">
        <f>IF(VLOOKUP(ER$4,Transactions!$C$26:$M$34,7,FALSE)&gt;EM253,0,IF(IFERROR(VLOOKUP(ER$4,Transactions!$C$45:$N290,8,FALSE),0)&gt;EM253,VLOOKUP(ER$4,Transactions!$C$26:$M$34,5,FALSE),VLOOKUP(ER$4,Transactions!$C$26:$M$34,5,FALSE)-IFERROR(VLOOKUP(ER$4,Transactions!$C$45:$N$47,5,FALSE),0)))</f>
        <v>0</v>
      </c>
      <c r="ET253" s="315">
        <f t="shared" si="309"/>
        <v>0</v>
      </c>
      <c r="EU253" s="88">
        <f>VLOOKUP(ET253,'Price Data'!$B$4:$AD$1048576,MATCH(EY$4,'Price Data'!$B$2:$AE$2,0),FALSE)</f>
        <v>0</v>
      </c>
      <c r="EV253" s="5">
        <f t="shared" si="338"/>
        <v>0</v>
      </c>
      <c r="EW253" s="79"/>
      <c r="EX253" s="212" t="str">
        <f>IF(EV253&gt;0,(EV253+SUM(EW$11:EW253))/EU$6-1,"N/A")</f>
        <v>N/A</v>
      </c>
      <c r="EY253" s="344">
        <f>IF(VLOOKUP(EY$4,Transactions!$C$26:$M$34,7,FALSE)&gt;ET253,0,IF(IFERROR(VLOOKUP(EY$4,Transactions!$C$45:$N290,8,FALSE),0)&gt;ET253,VLOOKUP(EY$4,Transactions!$C$26:$M$34,5,FALSE),VLOOKUP(EY$4,Transactions!$C$26:$M$34,5,FALSE)-IFERROR(VLOOKUP(EY$4,Transactions!$C$45:$N$47,5,FALSE),0)))</f>
        <v>0</v>
      </c>
      <c r="FA253" s="315">
        <f t="shared" si="310"/>
        <v>0</v>
      </c>
      <c r="FB253" s="88">
        <f>VLOOKUP(FA253,'Price Data'!$B$4:$AD$1048576,MATCH(FF$4,'Price Data'!$B$2:$AE$2,0),FALSE)</f>
        <v>0</v>
      </c>
      <c r="FC253" s="5">
        <f t="shared" si="339"/>
        <v>0</v>
      </c>
      <c r="FD253" s="79"/>
      <c r="FE253" s="212" t="str">
        <f>IF(FC253&gt;0,(FC253+SUM(FD$11:FD253))/FB$6-1,"N/A")</f>
        <v>N/A</v>
      </c>
      <c r="FF253" s="344">
        <f>IF(VLOOKUP(FF$4,Transactions!$C$26:$M$34,7,FALSE)&gt;FA253,0,IF(IFERROR(VLOOKUP(FF$4,Transactions!$C$45:$N290,8,FALSE),0)&gt;FA253,VLOOKUP(FF$4,Transactions!$C$26:$M$34,5,FALSE),VLOOKUP(FF$4,Transactions!$C$26:$M$34,5,FALSE)-IFERROR(VLOOKUP(FF$4,Transactions!$C$45:$N$47,5,FALSE),0)))</f>
        <v>0</v>
      </c>
      <c r="FH253" s="315">
        <f t="shared" si="311"/>
        <v>0</v>
      </c>
      <c r="FI253" s="88">
        <f>VLOOKUP(FH253,'Price Data'!$B$4:$AD$1048576,MATCH(FM$4,'Price Data'!$B$2:$AE$2,0),FALSE)</f>
        <v>0</v>
      </c>
      <c r="FJ253" s="5">
        <f t="shared" si="340"/>
        <v>0</v>
      </c>
      <c r="FK253" s="79"/>
      <c r="FL253" s="212" t="str">
        <f>IF(FJ253&gt;0,(FJ253+SUM(FK$11:FK253))/FI$6-1,"N/A")</f>
        <v>N/A</v>
      </c>
      <c r="FM253" s="344">
        <f>IF(VLOOKUP(FM$4,Transactions!$C$26:$M$34,7,FALSE)&gt;FH253,0,IF(IFERROR(VLOOKUP(FM$4,Transactions!$C$45:$N290,8,FALSE),0)&gt;FH253,VLOOKUP(FM$4,Transactions!$C$26:$M$34,5,FALSE),VLOOKUP(FM$4,Transactions!$C$26:$M$34,5,FALSE)-IFERROR(VLOOKUP(FM$4,Transactions!$C$45:$N$47,5,FALSE),0)))</f>
        <v>0</v>
      </c>
      <c r="FO253" s="315">
        <f t="shared" si="312"/>
        <v>0</v>
      </c>
      <c r="FP253" s="88">
        <f>VLOOKUP(FO253,'Price Data'!$B$4:$AD$1048576,MATCH(FT$4,'Price Data'!$B$2:$AE$2,0),FALSE)</f>
        <v>0</v>
      </c>
      <c r="FQ253" s="5">
        <f t="shared" si="341"/>
        <v>0</v>
      </c>
      <c r="FR253" s="79"/>
      <c r="FS253" s="212" t="str">
        <f>IF(FQ253&gt;0,(FQ253+SUM(FR$11:FR253))/FP$6-1,"N/A")</f>
        <v>N/A</v>
      </c>
      <c r="FT253" s="344">
        <f>IF(VLOOKUP(FT$4,Transactions!$C$26:$M$34,7,FALSE)&gt;FO253,0,IF(IFERROR(VLOOKUP(FT$4,Transactions!$C$45:$N290,8,FALSE),0)&gt;FO253,VLOOKUP(FT$4,Transactions!$C$26:$M$34,5,FALSE),VLOOKUP(FT$4,Transactions!$C$26:$M$34,5,FALSE)-IFERROR(VLOOKUP(FT$4,Transactions!$C$45:$N$47,5,FALSE),0)))</f>
        <v>0</v>
      </c>
      <c r="FV253" s="315">
        <f t="shared" si="313"/>
        <v>0</v>
      </c>
      <c r="FW253" s="88">
        <f>VLOOKUP(FV253,'Price Data'!$B$4:$AD$1048576,MATCH(GA$4,'Price Data'!$B$2:$AE$2,0),FALSE)</f>
        <v>0</v>
      </c>
      <c r="FX253" s="5">
        <f t="shared" si="342"/>
        <v>0</v>
      </c>
      <c r="FY253" s="79"/>
      <c r="FZ253" s="212" t="str">
        <f>IF(FX253&gt;0,(FX253+SUM(FY$11:FY253))/FW$6-1,"N/A")</f>
        <v>N/A</v>
      </c>
      <c r="GA253" s="344">
        <f>IF(VLOOKUP(GA$4,Transactions!$C$26:$M$34,7,FALSE)&gt;FV253,0,IF(IFERROR(VLOOKUP(GA$4,Transactions!$C$45:$N290,8,FALSE),0)&gt;FV253,VLOOKUP(GA$4,Transactions!$C$26:$M$34,5,FALSE),VLOOKUP(GA$4,Transactions!$C$26:$M$34,5,FALSE)-IFERROR(VLOOKUP(GA$4,Transactions!$C$45:$N$47,5,FALSE),0)))</f>
        <v>0</v>
      </c>
      <c r="GD253" s="315">
        <f t="shared" si="314"/>
        <v>0</v>
      </c>
      <c r="GE253" s="88">
        <f>VLOOKUP(GD253,'Price Data'!$B$4:$AD$1048576,MATCH(GI$4,'Price Data'!$B$2:$AE$2,0),FALSE)</f>
        <v>0</v>
      </c>
      <c r="GF253" s="5">
        <f t="shared" si="343"/>
        <v>0</v>
      </c>
      <c r="GH253" s="212" t="str">
        <f>IF(GF253&gt;0,(GF253+SUM(GG$11:GG253))/GE$6-1,"N/A")</f>
        <v>N/A</v>
      </c>
      <c r="GI253" s="374">
        <v>0.5</v>
      </c>
      <c r="GK253" s="315">
        <f t="shared" si="315"/>
        <v>0</v>
      </c>
      <c r="GL253" s="88">
        <f>VLOOKUP(GK253,'Price Data'!$B$4:$AD$1048576,MATCH(GP$4,'Price Data'!$B$2:$AE$2,0),FALSE)</f>
        <v>0</v>
      </c>
      <c r="GM253" s="5">
        <f t="shared" si="286"/>
        <v>0</v>
      </c>
      <c r="GN253" s="79"/>
      <c r="GO253" s="212" t="str">
        <f>IF(GM253&gt;0,(GM253+SUM(GN$11:GN253))/GL$6-1,"N/A")</f>
        <v>N/A</v>
      </c>
      <c r="GP253" s="374">
        <v>0.2</v>
      </c>
      <c r="GR253" s="315">
        <f t="shared" si="316"/>
        <v>0</v>
      </c>
      <c r="GS253" s="88">
        <f>VLOOKUP(GR253,'Price Data'!$B$4:$AD$1048576,MATCH(GW$4,'Price Data'!$B$2:$AE$2,0),FALSE)</f>
        <v>0</v>
      </c>
      <c r="GT253" s="5">
        <f t="shared" si="344"/>
        <v>0</v>
      </c>
      <c r="GV253" s="212" t="str">
        <f>IF(GT253&gt;0,(GT253+SUM(GU$11:GU253))/GS$6-1,"N/A")</f>
        <v>N/A</v>
      </c>
      <c r="GW253" s="374">
        <v>0.3</v>
      </c>
    </row>
    <row r="254" spans="1:205" x14ac:dyDescent="0.25">
      <c r="A254">
        <v>244</v>
      </c>
      <c r="B254" s="315">
        <f>'Price Data'!B248</f>
        <v>0</v>
      </c>
      <c r="C254" s="200">
        <f t="shared" si="317"/>
        <v>0</v>
      </c>
      <c r="D254" s="200">
        <f t="shared" si="287"/>
        <v>0</v>
      </c>
      <c r="E254" s="200">
        <f t="shared" si="318"/>
        <v>0</v>
      </c>
      <c r="F254" s="200">
        <f t="shared" si="288"/>
        <v>0</v>
      </c>
      <c r="I254" s="315">
        <f t="shared" si="289"/>
        <v>0</v>
      </c>
      <c r="J254" s="88">
        <f>VLOOKUP(I254,'Price Data'!$B$4:$AD$1048576,MATCH(N$4,'Price Data'!$B$2:$AE$2,0),FALSE)</f>
        <v>0</v>
      </c>
      <c r="K254" s="5">
        <f t="shared" si="285"/>
        <v>0</v>
      </c>
      <c r="M254" s="212" t="str">
        <f>IF(K254&gt;0,(K254+SUM(L$11:L254))/J$6-1,"N/A")</f>
        <v>N/A</v>
      </c>
      <c r="N254" s="344">
        <f>IF(VLOOKUP(N$4,Transactions!$C$5:$M$23,7,FALSE)&gt;I254,0,IF(IFERROR(VLOOKUP(N$4,Transactions!$C$39:$N$42,8,FALSE),0)&gt;I254,VLOOKUP(N$4,Transactions!$C$5:$M$23,5,FALSE),VLOOKUP(N$4,Transactions!$C$5:$M$23,5,FALSE)-IFERROR(VLOOKUP(N$4,Transactions!$C$39:$N$42,5,FALSE),0)))</f>
        <v>0</v>
      </c>
      <c r="P254" s="315">
        <f t="shared" si="290"/>
        <v>0</v>
      </c>
      <c r="Q254" s="88">
        <f>VLOOKUP(P254,'Price Data'!$B$4:$AD$1048576,MATCH(U$4,'Price Data'!$B$2:$AE$2,0),FALSE)</f>
        <v>0</v>
      </c>
      <c r="R254" s="5">
        <f t="shared" si="319"/>
        <v>0</v>
      </c>
      <c r="T254" s="212" t="str">
        <f>IF(R254&gt;0,(R254+SUM(S$11:S254))/Q$6-1,"N/A")</f>
        <v>N/A</v>
      </c>
      <c r="U254" s="344">
        <f>IF(VLOOKUP(U$4,Transactions!$C$5:$M$23,7,FALSE)&gt;P254,0,IF(IFERROR(VLOOKUP(U$4,Transactions!$C$39:$N$42,8,FALSE),0)&gt;P254,VLOOKUP(U$4,Transactions!$C$5:$M$23,5,FALSE),VLOOKUP(U$4,Transactions!$C$5:$M$23,5,FALSE)-IFERROR(VLOOKUP(U$4,Transactions!$C$39:$N$42,5,FALSE),0)))</f>
        <v>0</v>
      </c>
      <c r="W254" s="315">
        <f t="shared" si="291"/>
        <v>0</v>
      </c>
      <c r="X254" s="88">
        <f>VLOOKUP(W254,'Price Data'!$B$4:$AD$1048576,MATCH(AB$4,'Price Data'!$B$2:$AE$2,0),FALSE)</f>
        <v>0</v>
      </c>
      <c r="Y254" s="5">
        <f t="shared" si="320"/>
        <v>0</v>
      </c>
      <c r="Z254" s="79"/>
      <c r="AA254" s="212" t="str">
        <f>IF(Y254&gt;0,(Y254+SUM(Z$11:Z254))/X$6-1,"N/A")</f>
        <v>N/A</v>
      </c>
      <c r="AB254" s="344">
        <f>IF(VLOOKUP(AB$4,Transactions!$C$5:$M$23,7,FALSE)&gt;W254,0,IF(IFERROR(VLOOKUP(AB$4,Transactions!$C$39:$N$42,8,FALSE),0)&gt;W254,VLOOKUP(AB$4,Transactions!$C$5:$M$23,5,FALSE),VLOOKUP(AB$4,Transactions!$C$5:$M$23,5,FALSE)-IFERROR(VLOOKUP(AB$4,Transactions!$C$39:$N$42,5,FALSE),0)))</f>
        <v>0</v>
      </c>
      <c r="AD254" s="315">
        <f t="shared" si="292"/>
        <v>0</v>
      </c>
      <c r="AE254" s="88">
        <f>VLOOKUP(AD254,'Price Data'!$B$4:$AD$1048576,MATCH(AI$4,'Price Data'!$B$2:$AE$2,0),FALSE)</f>
        <v>0</v>
      </c>
      <c r="AF254" s="5">
        <f t="shared" si="321"/>
        <v>0</v>
      </c>
      <c r="AG254" s="79"/>
      <c r="AH254" s="212" t="str">
        <f>IF(AF254&gt;0,(AF254+SUM(AG$11:AG254))/AE$6-1,"N/A")</f>
        <v>N/A</v>
      </c>
      <c r="AI254" s="344">
        <f>IF(VLOOKUP(AI$4,Transactions!$C$5:$M$23,7,FALSE)&gt;AD254,0,IF(IFERROR(VLOOKUP(AI$4,Transactions!$C$39:$N$42,8,FALSE),0)&gt;AD254,VLOOKUP(AI$4,Transactions!$C$5:$M$23,5,FALSE),VLOOKUP(AI$4,Transactions!$C$5:$M$23,5,FALSE)-IFERROR(VLOOKUP(AI$4,Transactions!$C$39:$N$42,5,FALSE),0)))</f>
        <v>0</v>
      </c>
      <c r="AK254" s="315">
        <f t="shared" si="293"/>
        <v>0</v>
      </c>
      <c r="AL254" s="88">
        <f>VLOOKUP(AK254,'Price Data'!$B$4:$AD$1048576,MATCH(AP$4,'Price Data'!$B$2:$AE$2,0),FALSE)</f>
        <v>0</v>
      </c>
      <c r="AM254" s="5">
        <f t="shared" si="322"/>
        <v>0</v>
      </c>
      <c r="AN254" s="79"/>
      <c r="AO254" s="212" t="str">
        <f>IF(AM254&gt;0,(AM254+SUM(AN$11:AN254))/AL$6-1,"N/A")</f>
        <v>N/A</v>
      </c>
      <c r="AP254" s="344">
        <f>IF(VLOOKUP(AP$4,Transactions!$C$5:$M$23,7,FALSE)&gt;AK254,0,IF(IFERROR(VLOOKUP(AP$4,Transactions!$C$39:$N$42,8,FALSE),0)&gt;AK254,VLOOKUP(AP$4,Transactions!$C$5:$M$23,5,FALSE),VLOOKUP(AP$4,Transactions!$C$5:$M$23,5,FALSE)-IFERROR(VLOOKUP(AP$4,Transactions!$C$39:$N$42,5,FALSE),0)))</f>
        <v>0</v>
      </c>
      <c r="AR254" s="315">
        <f t="shared" si="294"/>
        <v>0</v>
      </c>
      <c r="AS254" s="88">
        <f>VLOOKUP(AR254,'Price Data'!$B$4:$AD$1048576,MATCH(AW$4,'Price Data'!$B$2:$AE$2,0),FALSE)</f>
        <v>0</v>
      </c>
      <c r="AT254" s="5">
        <f t="shared" si="323"/>
        <v>0</v>
      </c>
      <c r="AU254" s="79"/>
      <c r="AV254" s="212" t="str">
        <f>IF(AT254&gt;0,(AT254+SUM(AU$11:AU254))/AS$6-1,"N/A")</f>
        <v>N/A</v>
      </c>
      <c r="AW254" s="344">
        <f>IF(VLOOKUP(AW$4,Transactions!$C$5:$M$23,7,FALSE)&gt;AR254,0,IF(IFERROR(VLOOKUP(AW$4,Transactions!$C$39:$N$42,8,FALSE),0)&gt;AR254,VLOOKUP(AW$4,Transactions!$C$5:$M$23,5,FALSE),VLOOKUP(AW$4,Transactions!$C$5:$M$23,5,FALSE)-IFERROR(VLOOKUP(AW$4,Transactions!$C$39:$N$42,5,FALSE),0)))</f>
        <v>0</v>
      </c>
      <c r="AY254" s="315">
        <f t="shared" si="295"/>
        <v>0</v>
      </c>
      <c r="AZ254" s="88">
        <f>VLOOKUP(AY254,'Price Data'!$B$4:$AD$1048576,MATCH(BD$4,'Price Data'!$B$2:$AE$2,0),FALSE)</f>
        <v>0</v>
      </c>
      <c r="BA254" s="5">
        <f t="shared" si="324"/>
        <v>0</v>
      </c>
      <c r="BB254" s="79"/>
      <c r="BC254" s="212" t="str">
        <f>IF(BA254&gt;0,(BA254+SUM(BB$11:BB254))/AZ$6-1,"N/A")</f>
        <v>N/A</v>
      </c>
      <c r="BD254" s="344">
        <f>IF(VLOOKUP(BD$4,Transactions!$C$5:$M$23,7,FALSE)&gt;AY254,0,IF(IFERROR(VLOOKUP(BD$4,Transactions!$C$39:$N$42,8,FALSE),0)&gt;AY254,VLOOKUP(BD$4,Transactions!$C$5:$M$23,5,FALSE),VLOOKUP(BD$4,Transactions!$C$5:$M$23,5,FALSE)-IFERROR(VLOOKUP(BD$4,Transactions!$C$39:$N$42,5,FALSE),0)))</f>
        <v>0</v>
      </c>
      <c r="BF254" s="315">
        <f t="shared" si="296"/>
        <v>0</v>
      </c>
      <c r="BG254" s="88">
        <f>VLOOKUP(BF254,'Price Data'!$B$4:$AD$1048576,MATCH(BK$4,'Price Data'!$B$2:$AE$2,0),FALSE)</f>
        <v>0</v>
      </c>
      <c r="BH254" s="5">
        <f t="shared" si="325"/>
        <v>0</v>
      </c>
      <c r="BI254" s="79"/>
      <c r="BJ254" s="212" t="str">
        <f>IF(BH254&gt;0,(BH254+SUM(BI$11:BI254))/BG$6-1,"N/A")</f>
        <v>N/A</v>
      </c>
      <c r="BK254" s="344">
        <f>IF(VLOOKUP(BK$4,Transactions!$C$5:$M$23,7,FALSE)&gt;BF254,0,IF(IFERROR(VLOOKUP(BK$4,Transactions!$C$39:$N$42,8,FALSE),0)&gt;BF254,VLOOKUP(BK$4,Transactions!$C$5:$M$23,5,FALSE),VLOOKUP(BK$4,Transactions!$C$5:$M$23,5,FALSE)-IFERROR(VLOOKUP(BK$4,Transactions!$C$39:$N$42,5,FALSE),0)))</f>
        <v>0</v>
      </c>
      <c r="BM254" s="315">
        <f t="shared" si="297"/>
        <v>0</v>
      </c>
      <c r="BN254" s="88">
        <f>VLOOKUP(BM254,'Price Data'!$B$4:$AD$1048576,MATCH(BR$4,'Price Data'!$B$2:$AE$2,0),FALSE)</f>
        <v>0</v>
      </c>
      <c r="BO254" s="5">
        <f t="shared" si="326"/>
        <v>0</v>
      </c>
      <c r="BP254" s="79"/>
      <c r="BQ254" s="212" t="str">
        <f>IF(BO254&gt;0,(BO254+SUM(BP$11:BP254))/BN$6-1,"N/A")</f>
        <v>N/A</v>
      </c>
      <c r="BR254" s="344">
        <f>IF(VLOOKUP(BR$4,Transactions!$C$5:$M$23,7,FALSE)&gt;BM254,0,IF(IFERROR(VLOOKUP(BR$4,Transactions!$C$39:$N$42,8,FALSE),0)&gt;BM254,VLOOKUP(BR$4,Transactions!$C$5:$M$23,5,FALSE),VLOOKUP(BR$4,Transactions!$C$5:$M$23,5,FALSE)-IFERROR(VLOOKUP(BR$4,Transactions!$C$39:$N$42,5,FALSE),0)))</f>
        <v>0</v>
      </c>
      <c r="BT254" s="315">
        <f t="shared" si="298"/>
        <v>0</v>
      </c>
      <c r="BU254" s="88">
        <f>VLOOKUP(BT254,'Price Data'!$B$4:$AD$1048576,MATCH(BY$4,'Price Data'!$B$2:$AE$2,0),FALSE)</f>
        <v>0</v>
      </c>
      <c r="BV254" s="5">
        <f t="shared" si="327"/>
        <v>0</v>
      </c>
      <c r="BW254" s="79"/>
      <c r="BX254" s="212" t="str">
        <f>IF(BV254&gt;0,(BV254+SUM(BW$11:BW254))/BU$6-1,"N/A")</f>
        <v>N/A</v>
      </c>
      <c r="BY254" s="344">
        <f>IF(VLOOKUP(BY$4,Transactions!$C$5:$M$23,7,FALSE)&gt;BT254,0,IF(IFERROR(VLOOKUP(BY$4,Transactions!$C$39:$N$42,8,FALSE),0)&gt;BT254,VLOOKUP(BY$4,Transactions!$C$5:$M$23,5,FALSE),VLOOKUP(BY$4,Transactions!$C$5:$M$23,5,FALSE)-IFERROR(VLOOKUP(BY$4,Transactions!$C$39:$N$42,5,FALSE),0)))</f>
        <v>0</v>
      </c>
      <c r="CA254" s="315">
        <f t="shared" si="299"/>
        <v>0</v>
      </c>
      <c r="CB254" s="88">
        <f>VLOOKUP(CA254,'Price Data'!$B$4:$AD$1048576,MATCH(CF$4,'Price Data'!$B$2:$AE$2,0),FALSE)</f>
        <v>0</v>
      </c>
      <c r="CC254" s="5">
        <f t="shared" si="328"/>
        <v>0</v>
      </c>
      <c r="CD254" s="79"/>
      <c r="CE254" s="212" t="str">
        <f>IF(CC254&gt;0,(CC254+SUM(CD$11:CD254))/CB$6-1,"N/A")</f>
        <v>N/A</v>
      </c>
      <c r="CF254" s="344">
        <f>IF(VLOOKUP(CF$4,Transactions!$C$5:$M$23,7,FALSE)&gt;CA254,0,IF(IFERROR(VLOOKUP(CF$4,Transactions!$C$39:$N$42,8,FALSE),0)&gt;CA254,VLOOKUP(CF$4,Transactions!$C$5:$M$23,5,FALSE),VLOOKUP(CF$4,Transactions!$C$5:$M$23,5,FALSE)-IFERROR(VLOOKUP(CF$4,Transactions!$C$39:$N$42,5,FALSE),0)))</f>
        <v>0</v>
      </c>
      <c r="CH254" s="315">
        <f t="shared" si="300"/>
        <v>0</v>
      </c>
      <c r="CI254" s="88">
        <f>VLOOKUP(CH254,'Price Data'!$B$4:$AD$1048576,MATCH(CM$4,'Price Data'!$B$2:$AE$2,0),FALSE)</f>
        <v>0</v>
      </c>
      <c r="CJ254" s="5">
        <f t="shared" si="329"/>
        <v>0</v>
      </c>
      <c r="CK254" s="79"/>
      <c r="CL254" s="212" t="str">
        <f>IF(CJ254&gt;0,(CJ254+SUM(CK$11:CK254))/CI$6-1,"N/A")</f>
        <v>N/A</v>
      </c>
      <c r="CM254" s="344">
        <f>IF(VLOOKUP(CM$4,Transactions!$C$5:$M$23,7,FALSE)&gt;CH254,0,IF(IFERROR(VLOOKUP(CM$4,Transactions!$C$39:$N$42,8,FALSE),0)&gt;CH254,VLOOKUP(CM$4,Transactions!$C$5:$M$23,5,FALSE),VLOOKUP(CM$4,Transactions!$C$5:$M$23,5,FALSE)-IFERROR(VLOOKUP(CM$4,Transactions!$C$39:$N$42,5,FALSE),0)))</f>
        <v>0</v>
      </c>
      <c r="CO254" s="315">
        <f t="shared" si="301"/>
        <v>0</v>
      </c>
      <c r="CP254" s="88">
        <f>VLOOKUP(CO254,'Price Data'!$B$4:$AD$1048576,MATCH(CT$4,'Price Data'!$B$2:$AE$2,0),FALSE)</f>
        <v>0</v>
      </c>
      <c r="CQ254" s="5">
        <f t="shared" si="330"/>
        <v>0</v>
      </c>
      <c r="CR254" s="79"/>
      <c r="CS254" s="212" t="str">
        <f>IF(CQ254&gt;0,(CQ254+SUM(CR$11:CR254))/CP$6-1,"N/A")</f>
        <v>N/A</v>
      </c>
      <c r="CT254" s="344">
        <f>IF(VLOOKUP(CT$4,Transactions!$C$5:$M$23,7,FALSE)&gt;CO254,0,IF(IFERROR(VLOOKUP(CT$4,Transactions!$C$39:$N$42,8,FALSE),0)&gt;CO254,VLOOKUP(CT$4,Transactions!$C$5:$M$23,5,FALSE),VLOOKUP(CT$4,Transactions!$C$5:$M$23,5,FALSE)-IFERROR(VLOOKUP(CT$4,Transactions!$C$39:$N$42,5,FALSE),0)))</f>
        <v>0</v>
      </c>
      <c r="CV254" s="315">
        <f t="shared" si="302"/>
        <v>0</v>
      </c>
      <c r="CW254" s="88">
        <f>VLOOKUP(CV254,'Price Data'!$B$4:$AD$1048576,MATCH(DA$4,'Price Data'!$B$2:$AE$2,0),FALSE)</f>
        <v>0</v>
      </c>
      <c r="CX254" s="5">
        <f t="shared" si="331"/>
        <v>0</v>
      </c>
      <c r="CY254" s="79"/>
      <c r="CZ254" s="212" t="str">
        <f>IF(CX254&gt;0,(CX254+SUM(CY$11:CY254))/CW$6-1,"N/A")</f>
        <v>N/A</v>
      </c>
      <c r="DA254" s="344">
        <f>IF(VLOOKUP(DA$4,Transactions!$C$5:$M$23,7,FALSE)&gt;CV254,0,IF(IFERROR(VLOOKUP(DA$4,Transactions!$C$39:$N$42,8,FALSE),0)&gt;CV254,VLOOKUP(DA$4,Transactions!$C$5:$M$23,5,FALSE),VLOOKUP(DA$4,Transactions!$C$5:$M$23,5,FALSE)-IFERROR(VLOOKUP(DA$4,Transactions!$C$39:$N$42,5,FALSE),0)))</f>
        <v>0</v>
      </c>
      <c r="DC254" s="315">
        <f t="shared" si="303"/>
        <v>0</v>
      </c>
      <c r="DD254" s="88">
        <f>VLOOKUP(DC254,'Price Data'!$B$4:$AD$1048576,MATCH(DH$4,'Price Data'!$B$2:$AE$2,0),FALSE)</f>
        <v>0</v>
      </c>
      <c r="DE254" s="5">
        <f t="shared" si="332"/>
        <v>0</v>
      </c>
      <c r="DF254" s="79"/>
      <c r="DG254" s="212" t="str">
        <f>IF(DE254&gt;0,(DE254+SUM(DF$11:DF254))/DD$6-1,"N/A")</f>
        <v>N/A</v>
      </c>
      <c r="DH254" s="344">
        <f>IF(VLOOKUP(DH$4,Transactions!$C$5:$M$23,7,FALSE)&gt;DC254,0,IF(IFERROR(VLOOKUP(DH$4,Transactions!$C$39:$N$42,8,FALSE),0)&gt;DC254,VLOOKUP(DH$4,Transactions!$C$5:$M$23,5,FALSE),VLOOKUP(DH$4,Transactions!$C$5:$M$23,5,FALSE)-IFERROR(VLOOKUP(DH$4,Transactions!$C$39:$N$42,5,FALSE),0)))</f>
        <v>0</v>
      </c>
      <c r="DJ254" s="315">
        <f t="shared" si="304"/>
        <v>0</v>
      </c>
      <c r="DK254" s="88">
        <f>VLOOKUP(DJ254,'Price Data'!$B$4:$AD$1048576,MATCH(DO$4,'Price Data'!$B$2:$AE$2,0),FALSE)</f>
        <v>0</v>
      </c>
      <c r="DL254" s="5">
        <f t="shared" si="333"/>
        <v>0</v>
      </c>
      <c r="DN254" s="212" t="str">
        <f>IF(DL254&gt;0,(DL254+SUM(DM$11:DM254))/DK$6-1,"N/A")</f>
        <v>N/A</v>
      </c>
      <c r="DO254" s="344">
        <f>IF(VLOOKUP(DO$4,Transactions!$C$5:$M$23,7,FALSE)&gt;DJ254,0,IF(IFERROR(VLOOKUP(DO$4,Transactions!$C$39:$N$42,8,FALSE),0)&gt;DJ254,VLOOKUP(DO$4,Transactions!$C$5:$M$23,5,FALSE),VLOOKUP(DO$4,Transactions!$C$5:$M$23,5,FALSE)-IFERROR(VLOOKUP(DO$4,Transactions!$C$39:$N$42,5,FALSE),0)))</f>
        <v>0</v>
      </c>
      <c r="DQ254" s="315">
        <f t="shared" si="305"/>
        <v>0</v>
      </c>
      <c r="DR254" s="88">
        <f>VLOOKUP(DQ254,'Price Data'!$B$4:$AD$1048576,MATCH(DV$4,'Price Data'!$B$2:$AE$2,0),FALSE)</f>
        <v>0</v>
      </c>
      <c r="DS254" s="5">
        <f t="shared" si="334"/>
        <v>0</v>
      </c>
      <c r="DT254" s="79"/>
      <c r="DU254" s="212" t="str">
        <f>IF(DS254&gt;0,(DS254+SUM(DT$11:DT254))/DR$6-1,"N/A")</f>
        <v>N/A</v>
      </c>
      <c r="DV254" s="344">
        <f>IF(VLOOKUP(DV$4,Transactions!$C$5:$M$23,7,FALSE)&gt;DQ254,0,IF(IFERROR(VLOOKUP(DV$4,Transactions!$C$39:$N$42,8,FALSE),0)&gt;DQ254,VLOOKUP(DV$4,Transactions!$C$5:$M$23,5,FALSE),VLOOKUP(DV$4,Transactions!$C$5:$M$23,5,FALSE)-IFERROR(VLOOKUP(DV$4,Transactions!$C$39:$N$42,5,FALSE),0)))</f>
        <v>0</v>
      </c>
      <c r="DX254" s="315">
        <f t="shared" si="306"/>
        <v>0</v>
      </c>
      <c r="DY254" s="88">
        <f>VLOOKUP(DX254,'Price Data'!$B$4:$AD$1048576,MATCH(EC$4,'Price Data'!$B$2:$AE$2,0),FALSE)</f>
        <v>0</v>
      </c>
      <c r="DZ254" s="5">
        <f t="shared" si="335"/>
        <v>0</v>
      </c>
      <c r="EA254" s="79"/>
      <c r="EB254" s="212" t="str">
        <f>IF(DZ254&gt;0,(DZ254+SUM(EA$11:EA254))/DY$6-1,"N/A")</f>
        <v>N/A</v>
      </c>
      <c r="EC254" s="344">
        <f>IF(VLOOKUP(EC$4,Transactions!$C$5:$M$23,7,FALSE)&gt;DX254,0,IF(IFERROR(VLOOKUP(EC$4,Transactions!$C$39:$N$42,8,FALSE),0)&gt;DX254,VLOOKUP(EC$4,Transactions!$C$5:$M$23,5,FALSE),VLOOKUP(EC$4,Transactions!$C$5:$M$23,5,FALSE)-IFERROR(VLOOKUP(EC$4,Transactions!$C$39:$N$42,5,FALSE),0)))</f>
        <v>0</v>
      </c>
      <c r="EF254" s="315">
        <f t="shared" si="307"/>
        <v>0</v>
      </c>
      <c r="EG254" s="88">
        <f>VLOOKUP(EF254,'Price Data'!$B$4:$AD$1048576,MATCH(EK$4,'Price Data'!$B$2:$AE$2,0),FALSE)</f>
        <v>0</v>
      </c>
      <c r="EH254" s="5">
        <f t="shared" si="336"/>
        <v>0</v>
      </c>
      <c r="EI254" s="79"/>
      <c r="EJ254" s="212" t="str">
        <f>IF(EH254&gt;0,(EH254+SUM(EI$11:EI254))/EG$6-1,"N/A")</f>
        <v>N/A</v>
      </c>
      <c r="EK254" s="344">
        <f>IF(VLOOKUP(EK$4,Transactions!$C$26:$M$34,7,FALSE)&gt;EF254,0,IF(IFERROR(VLOOKUP(EK$4,Transactions!$C$45:$N291,8,FALSE),0)&gt;EF254,VLOOKUP(EK$4,Transactions!$C$26:$M$34,5,FALSE),VLOOKUP(EK$4,Transactions!$C$26:$M$34,5,FALSE)-IFERROR(VLOOKUP(EK$4,Transactions!$C$45:$N$47,5,FALSE),0)))</f>
        <v>0</v>
      </c>
      <c r="EM254" s="315">
        <f t="shared" si="308"/>
        <v>0</v>
      </c>
      <c r="EN254" s="88">
        <f>VLOOKUP(EM254,'Price Data'!$B$4:$AD$1048576,MATCH(ER$4,'Price Data'!$B$2:$AE$2,0),FALSE)</f>
        <v>0</v>
      </c>
      <c r="EO254" s="5">
        <f t="shared" si="337"/>
        <v>0</v>
      </c>
      <c r="EP254" s="79"/>
      <c r="EQ254" s="212" t="str">
        <f>IF(EO254&gt;0,(EO254+SUM(EP$11:EP254))/EN$6-1,"N/A")</f>
        <v>N/A</v>
      </c>
      <c r="ER254" s="344">
        <f>IF(VLOOKUP(ER$4,Transactions!$C$26:$M$34,7,FALSE)&gt;EM254,0,IF(IFERROR(VLOOKUP(ER$4,Transactions!$C$45:$N291,8,FALSE),0)&gt;EM254,VLOOKUP(ER$4,Transactions!$C$26:$M$34,5,FALSE),VLOOKUP(ER$4,Transactions!$C$26:$M$34,5,FALSE)-IFERROR(VLOOKUP(ER$4,Transactions!$C$45:$N$47,5,FALSE),0)))</f>
        <v>0</v>
      </c>
      <c r="ET254" s="315">
        <f t="shared" si="309"/>
        <v>0</v>
      </c>
      <c r="EU254" s="88">
        <f>VLOOKUP(ET254,'Price Data'!$B$4:$AD$1048576,MATCH(EY$4,'Price Data'!$B$2:$AE$2,0),FALSE)</f>
        <v>0</v>
      </c>
      <c r="EV254" s="5">
        <f t="shared" si="338"/>
        <v>0</v>
      </c>
      <c r="EW254" s="79"/>
      <c r="EX254" s="212" t="str">
        <f>IF(EV254&gt;0,(EV254+SUM(EW$11:EW254))/EU$6-1,"N/A")</f>
        <v>N/A</v>
      </c>
      <c r="EY254" s="344">
        <f>IF(VLOOKUP(EY$4,Transactions!$C$26:$M$34,7,FALSE)&gt;ET254,0,IF(IFERROR(VLOOKUP(EY$4,Transactions!$C$45:$N291,8,FALSE),0)&gt;ET254,VLOOKUP(EY$4,Transactions!$C$26:$M$34,5,FALSE),VLOOKUP(EY$4,Transactions!$C$26:$M$34,5,FALSE)-IFERROR(VLOOKUP(EY$4,Transactions!$C$45:$N$47,5,FALSE),0)))</f>
        <v>0</v>
      </c>
      <c r="FA254" s="315">
        <f t="shared" si="310"/>
        <v>0</v>
      </c>
      <c r="FB254" s="88">
        <f>VLOOKUP(FA254,'Price Data'!$B$4:$AD$1048576,MATCH(FF$4,'Price Data'!$B$2:$AE$2,0),FALSE)</f>
        <v>0</v>
      </c>
      <c r="FC254" s="5">
        <f t="shared" si="339"/>
        <v>0</v>
      </c>
      <c r="FD254" s="79"/>
      <c r="FE254" s="212" t="str">
        <f>IF(FC254&gt;0,(FC254+SUM(FD$11:FD254))/FB$6-1,"N/A")</f>
        <v>N/A</v>
      </c>
      <c r="FF254" s="344">
        <f>IF(VLOOKUP(FF$4,Transactions!$C$26:$M$34,7,FALSE)&gt;FA254,0,IF(IFERROR(VLOOKUP(FF$4,Transactions!$C$45:$N291,8,FALSE),0)&gt;FA254,VLOOKUP(FF$4,Transactions!$C$26:$M$34,5,FALSE),VLOOKUP(FF$4,Transactions!$C$26:$M$34,5,FALSE)-IFERROR(VLOOKUP(FF$4,Transactions!$C$45:$N$47,5,FALSE),0)))</f>
        <v>0</v>
      </c>
      <c r="FH254" s="315">
        <f t="shared" si="311"/>
        <v>0</v>
      </c>
      <c r="FI254" s="88">
        <f>VLOOKUP(FH254,'Price Data'!$B$4:$AD$1048576,MATCH(FM$4,'Price Data'!$B$2:$AE$2,0),FALSE)</f>
        <v>0</v>
      </c>
      <c r="FJ254" s="5">
        <f t="shared" si="340"/>
        <v>0</v>
      </c>
      <c r="FK254" s="79"/>
      <c r="FL254" s="212" t="str">
        <f>IF(FJ254&gt;0,(FJ254+SUM(FK$11:FK254))/FI$6-1,"N/A")</f>
        <v>N/A</v>
      </c>
      <c r="FM254" s="344">
        <f>IF(VLOOKUP(FM$4,Transactions!$C$26:$M$34,7,FALSE)&gt;FH254,0,IF(IFERROR(VLOOKUP(FM$4,Transactions!$C$45:$N291,8,FALSE),0)&gt;FH254,VLOOKUP(FM$4,Transactions!$C$26:$M$34,5,FALSE),VLOOKUP(FM$4,Transactions!$C$26:$M$34,5,FALSE)-IFERROR(VLOOKUP(FM$4,Transactions!$C$45:$N$47,5,FALSE),0)))</f>
        <v>0</v>
      </c>
      <c r="FO254" s="315">
        <f t="shared" si="312"/>
        <v>0</v>
      </c>
      <c r="FP254" s="88">
        <f>VLOOKUP(FO254,'Price Data'!$B$4:$AD$1048576,MATCH(FT$4,'Price Data'!$B$2:$AE$2,0),FALSE)</f>
        <v>0</v>
      </c>
      <c r="FQ254" s="5">
        <f t="shared" si="341"/>
        <v>0</v>
      </c>
      <c r="FR254" s="79"/>
      <c r="FS254" s="212" t="str">
        <f>IF(FQ254&gt;0,(FQ254+SUM(FR$11:FR254))/FP$6-1,"N/A")</f>
        <v>N/A</v>
      </c>
      <c r="FT254" s="344">
        <f>IF(VLOOKUP(FT$4,Transactions!$C$26:$M$34,7,FALSE)&gt;FO254,0,IF(IFERROR(VLOOKUP(FT$4,Transactions!$C$45:$N291,8,FALSE),0)&gt;FO254,VLOOKUP(FT$4,Transactions!$C$26:$M$34,5,FALSE),VLOOKUP(FT$4,Transactions!$C$26:$M$34,5,FALSE)-IFERROR(VLOOKUP(FT$4,Transactions!$C$45:$N$47,5,FALSE),0)))</f>
        <v>0</v>
      </c>
      <c r="FV254" s="315">
        <f t="shared" si="313"/>
        <v>0</v>
      </c>
      <c r="FW254" s="88">
        <f>VLOOKUP(FV254,'Price Data'!$B$4:$AD$1048576,MATCH(GA$4,'Price Data'!$B$2:$AE$2,0),FALSE)</f>
        <v>0</v>
      </c>
      <c r="FX254" s="5">
        <f t="shared" si="342"/>
        <v>0</v>
      </c>
      <c r="FY254" s="79"/>
      <c r="FZ254" s="212" t="str">
        <f>IF(FX254&gt;0,(FX254+SUM(FY$11:FY254))/FW$6-1,"N/A")</f>
        <v>N/A</v>
      </c>
      <c r="GA254" s="344">
        <f>IF(VLOOKUP(GA$4,Transactions!$C$26:$M$34,7,FALSE)&gt;FV254,0,IF(IFERROR(VLOOKUP(GA$4,Transactions!$C$45:$N291,8,FALSE),0)&gt;FV254,VLOOKUP(GA$4,Transactions!$C$26:$M$34,5,FALSE),VLOOKUP(GA$4,Transactions!$C$26:$M$34,5,FALSE)-IFERROR(VLOOKUP(GA$4,Transactions!$C$45:$N$47,5,FALSE),0)))</f>
        <v>0</v>
      </c>
      <c r="GD254" s="315">
        <f t="shared" si="314"/>
        <v>0</v>
      </c>
      <c r="GE254" s="88">
        <f>VLOOKUP(GD254,'Price Data'!$B$4:$AD$1048576,MATCH(GI$4,'Price Data'!$B$2:$AE$2,0),FALSE)</f>
        <v>0</v>
      </c>
      <c r="GF254" s="5">
        <f t="shared" si="343"/>
        <v>0</v>
      </c>
      <c r="GH254" s="212" t="str">
        <f>IF(GF254&gt;0,(GF254+SUM(GG$11:GG254))/GE$6-1,"N/A")</f>
        <v>N/A</v>
      </c>
      <c r="GI254" s="374">
        <v>0.5</v>
      </c>
      <c r="GK254" s="315">
        <f t="shared" si="315"/>
        <v>0</v>
      </c>
      <c r="GL254" s="88">
        <f>VLOOKUP(GK254,'Price Data'!$B$4:$AD$1048576,MATCH(GP$4,'Price Data'!$B$2:$AE$2,0),FALSE)</f>
        <v>0</v>
      </c>
      <c r="GM254" s="5">
        <f t="shared" si="286"/>
        <v>0</v>
      </c>
      <c r="GN254" s="79"/>
      <c r="GO254" s="212" t="str">
        <f>IF(GM254&gt;0,(GM254+SUM(GN$11:GN254))/GL$6-1,"N/A")</f>
        <v>N/A</v>
      </c>
      <c r="GP254" s="374">
        <v>0.2</v>
      </c>
      <c r="GR254" s="315">
        <f t="shared" si="316"/>
        <v>0</v>
      </c>
      <c r="GS254" s="88">
        <f>VLOOKUP(GR254,'Price Data'!$B$4:$AD$1048576,MATCH(GW$4,'Price Data'!$B$2:$AE$2,0),FALSE)</f>
        <v>0</v>
      </c>
      <c r="GT254" s="5">
        <f t="shared" si="344"/>
        <v>0</v>
      </c>
      <c r="GV254" s="212" t="str">
        <f>IF(GT254&gt;0,(GT254+SUM(GU$11:GU254))/GS$6-1,"N/A")</f>
        <v>N/A</v>
      </c>
      <c r="GW254" s="374">
        <v>0.3</v>
      </c>
    </row>
    <row r="255" spans="1:205" x14ac:dyDescent="0.25">
      <c r="A255">
        <v>245</v>
      </c>
      <c r="B255" s="315">
        <f>'Price Data'!B249</f>
        <v>0</v>
      </c>
      <c r="C255" s="200">
        <f t="shared" si="317"/>
        <v>0</v>
      </c>
      <c r="D255" s="200">
        <f t="shared" si="287"/>
        <v>0</v>
      </c>
      <c r="E255" s="200">
        <f t="shared" si="318"/>
        <v>0</v>
      </c>
      <c r="F255" s="200">
        <f t="shared" si="288"/>
        <v>0</v>
      </c>
      <c r="I255" s="315">
        <f t="shared" si="289"/>
        <v>0</v>
      </c>
      <c r="J255" s="88">
        <f>VLOOKUP(I255,'Price Data'!$B$4:$AD$1048576,MATCH(N$4,'Price Data'!$B$2:$AE$2,0),FALSE)</f>
        <v>0</v>
      </c>
      <c r="K255" s="5">
        <f t="shared" si="285"/>
        <v>0</v>
      </c>
      <c r="M255" s="212" t="str">
        <f>IF(K255&gt;0,(K255+SUM(L$11:L255))/J$6-1,"N/A")</f>
        <v>N/A</v>
      </c>
      <c r="N255" s="344">
        <f>IF(VLOOKUP(N$4,Transactions!$C$5:$M$23,7,FALSE)&gt;I255,0,IF(IFERROR(VLOOKUP(N$4,Transactions!$C$39:$N$42,8,FALSE),0)&gt;I255,VLOOKUP(N$4,Transactions!$C$5:$M$23,5,FALSE),VLOOKUP(N$4,Transactions!$C$5:$M$23,5,FALSE)-IFERROR(VLOOKUP(N$4,Transactions!$C$39:$N$42,5,FALSE),0)))</f>
        <v>0</v>
      </c>
      <c r="P255" s="315">
        <f t="shared" si="290"/>
        <v>0</v>
      </c>
      <c r="Q255" s="88">
        <f>VLOOKUP(P255,'Price Data'!$B$4:$AD$1048576,MATCH(U$4,'Price Data'!$B$2:$AE$2,0),FALSE)</f>
        <v>0</v>
      </c>
      <c r="R255" s="5">
        <f t="shared" si="319"/>
        <v>0</v>
      </c>
      <c r="T255" s="212" t="str">
        <f>IF(R255&gt;0,(R255+SUM(S$11:S255))/Q$6-1,"N/A")</f>
        <v>N/A</v>
      </c>
      <c r="U255" s="344">
        <f>IF(VLOOKUP(U$4,Transactions!$C$5:$M$23,7,FALSE)&gt;P255,0,IF(IFERROR(VLOOKUP(U$4,Transactions!$C$39:$N$42,8,FALSE),0)&gt;P255,VLOOKUP(U$4,Transactions!$C$5:$M$23,5,FALSE),VLOOKUP(U$4,Transactions!$C$5:$M$23,5,FALSE)-IFERROR(VLOOKUP(U$4,Transactions!$C$39:$N$42,5,FALSE),0)))</f>
        <v>0</v>
      </c>
      <c r="W255" s="315">
        <f t="shared" si="291"/>
        <v>0</v>
      </c>
      <c r="X255" s="88">
        <f>VLOOKUP(W255,'Price Data'!$B$4:$AD$1048576,MATCH(AB$4,'Price Data'!$B$2:$AE$2,0),FALSE)</f>
        <v>0</v>
      </c>
      <c r="Y255" s="5">
        <f t="shared" si="320"/>
        <v>0</v>
      </c>
      <c r="Z255" s="79"/>
      <c r="AA255" s="212" t="str">
        <f>IF(Y255&gt;0,(Y255+SUM(Z$11:Z255))/X$6-1,"N/A")</f>
        <v>N/A</v>
      </c>
      <c r="AB255" s="344">
        <f>IF(VLOOKUP(AB$4,Transactions!$C$5:$M$23,7,FALSE)&gt;W255,0,IF(IFERROR(VLOOKUP(AB$4,Transactions!$C$39:$N$42,8,FALSE),0)&gt;W255,VLOOKUP(AB$4,Transactions!$C$5:$M$23,5,FALSE),VLOOKUP(AB$4,Transactions!$C$5:$M$23,5,FALSE)-IFERROR(VLOOKUP(AB$4,Transactions!$C$39:$N$42,5,FALSE),0)))</f>
        <v>0</v>
      </c>
      <c r="AD255" s="315">
        <f t="shared" si="292"/>
        <v>0</v>
      </c>
      <c r="AE255" s="88">
        <f>VLOOKUP(AD255,'Price Data'!$B$4:$AD$1048576,MATCH(AI$4,'Price Data'!$B$2:$AE$2,0),FALSE)</f>
        <v>0</v>
      </c>
      <c r="AF255" s="5">
        <f t="shared" si="321"/>
        <v>0</v>
      </c>
      <c r="AG255" s="79"/>
      <c r="AH255" s="212" t="str">
        <f>IF(AF255&gt;0,(AF255+SUM(AG$11:AG255))/AE$6-1,"N/A")</f>
        <v>N/A</v>
      </c>
      <c r="AI255" s="344">
        <f>IF(VLOOKUP(AI$4,Transactions!$C$5:$M$23,7,FALSE)&gt;AD255,0,IF(IFERROR(VLOOKUP(AI$4,Transactions!$C$39:$N$42,8,FALSE),0)&gt;AD255,VLOOKUP(AI$4,Transactions!$C$5:$M$23,5,FALSE),VLOOKUP(AI$4,Transactions!$C$5:$M$23,5,FALSE)-IFERROR(VLOOKUP(AI$4,Transactions!$C$39:$N$42,5,FALSE),0)))</f>
        <v>0</v>
      </c>
      <c r="AK255" s="315">
        <f t="shared" si="293"/>
        <v>0</v>
      </c>
      <c r="AL255" s="88">
        <f>VLOOKUP(AK255,'Price Data'!$B$4:$AD$1048576,MATCH(AP$4,'Price Data'!$B$2:$AE$2,0),FALSE)</f>
        <v>0</v>
      </c>
      <c r="AM255" s="5">
        <f t="shared" si="322"/>
        <v>0</v>
      </c>
      <c r="AN255" s="79"/>
      <c r="AO255" s="212" t="str">
        <f>IF(AM255&gt;0,(AM255+SUM(AN$11:AN255))/AL$6-1,"N/A")</f>
        <v>N/A</v>
      </c>
      <c r="AP255" s="344">
        <f>IF(VLOOKUP(AP$4,Transactions!$C$5:$M$23,7,FALSE)&gt;AK255,0,IF(IFERROR(VLOOKUP(AP$4,Transactions!$C$39:$N$42,8,FALSE),0)&gt;AK255,VLOOKUP(AP$4,Transactions!$C$5:$M$23,5,FALSE),VLOOKUP(AP$4,Transactions!$C$5:$M$23,5,FALSE)-IFERROR(VLOOKUP(AP$4,Transactions!$C$39:$N$42,5,FALSE),0)))</f>
        <v>0</v>
      </c>
      <c r="AR255" s="315">
        <f t="shared" si="294"/>
        <v>0</v>
      </c>
      <c r="AS255" s="88">
        <f>VLOOKUP(AR255,'Price Data'!$B$4:$AD$1048576,MATCH(AW$4,'Price Data'!$B$2:$AE$2,0),FALSE)</f>
        <v>0</v>
      </c>
      <c r="AT255" s="5">
        <f t="shared" si="323"/>
        <v>0</v>
      </c>
      <c r="AU255" s="79"/>
      <c r="AV255" s="212" t="str">
        <f>IF(AT255&gt;0,(AT255+SUM(AU$11:AU255))/AS$6-1,"N/A")</f>
        <v>N/A</v>
      </c>
      <c r="AW255" s="344">
        <f>IF(VLOOKUP(AW$4,Transactions!$C$5:$M$23,7,FALSE)&gt;AR255,0,IF(IFERROR(VLOOKUP(AW$4,Transactions!$C$39:$N$42,8,FALSE),0)&gt;AR255,VLOOKUP(AW$4,Transactions!$C$5:$M$23,5,FALSE),VLOOKUP(AW$4,Transactions!$C$5:$M$23,5,FALSE)-IFERROR(VLOOKUP(AW$4,Transactions!$C$39:$N$42,5,FALSE),0)))</f>
        <v>0</v>
      </c>
      <c r="AY255" s="315">
        <f t="shared" si="295"/>
        <v>0</v>
      </c>
      <c r="AZ255" s="88">
        <f>VLOOKUP(AY255,'Price Data'!$B$4:$AD$1048576,MATCH(BD$4,'Price Data'!$B$2:$AE$2,0),FALSE)</f>
        <v>0</v>
      </c>
      <c r="BA255" s="5">
        <f t="shared" si="324"/>
        <v>0</v>
      </c>
      <c r="BB255" s="79"/>
      <c r="BC255" s="212" t="str">
        <f>IF(BA255&gt;0,(BA255+SUM(BB$11:BB255))/AZ$6-1,"N/A")</f>
        <v>N/A</v>
      </c>
      <c r="BD255" s="344">
        <f>IF(VLOOKUP(BD$4,Transactions!$C$5:$M$23,7,FALSE)&gt;AY255,0,IF(IFERROR(VLOOKUP(BD$4,Transactions!$C$39:$N$42,8,FALSE),0)&gt;AY255,VLOOKUP(BD$4,Transactions!$C$5:$M$23,5,FALSE),VLOOKUP(BD$4,Transactions!$C$5:$M$23,5,FALSE)-IFERROR(VLOOKUP(BD$4,Transactions!$C$39:$N$42,5,FALSE),0)))</f>
        <v>0</v>
      </c>
      <c r="BF255" s="315">
        <f t="shared" si="296"/>
        <v>0</v>
      </c>
      <c r="BG255" s="88">
        <f>VLOOKUP(BF255,'Price Data'!$B$4:$AD$1048576,MATCH(BK$4,'Price Data'!$B$2:$AE$2,0),FALSE)</f>
        <v>0</v>
      </c>
      <c r="BH255" s="5">
        <f t="shared" si="325"/>
        <v>0</v>
      </c>
      <c r="BI255" s="79"/>
      <c r="BJ255" s="212" t="str">
        <f>IF(BH255&gt;0,(BH255+SUM(BI$11:BI255))/BG$6-1,"N/A")</f>
        <v>N/A</v>
      </c>
      <c r="BK255" s="344">
        <f>IF(VLOOKUP(BK$4,Transactions!$C$5:$M$23,7,FALSE)&gt;BF255,0,IF(IFERROR(VLOOKUP(BK$4,Transactions!$C$39:$N$42,8,FALSE),0)&gt;BF255,VLOOKUP(BK$4,Transactions!$C$5:$M$23,5,FALSE),VLOOKUP(BK$4,Transactions!$C$5:$M$23,5,FALSE)-IFERROR(VLOOKUP(BK$4,Transactions!$C$39:$N$42,5,FALSE),0)))</f>
        <v>0</v>
      </c>
      <c r="BM255" s="315">
        <f t="shared" si="297"/>
        <v>0</v>
      </c>
      <c r="BN255" s="88">
        <f>VLOOKUP(BM255,'Price Data'!$B$4:$AD$1048576,MATCH(BR$4,'Price Data'!$B$2:$AE$2,0),FALSE)</f>
        <v>0</v>
      </c>
      <c r="BO255" s="5">
        <f t="shared" si="326"/>
        <v>0</v>
      </c>
      <c r="BP255" s="79"/>
      <c r="BQ255" s="212" t="str">
        <f>IF(BO255&gt;0,(BO255+SUM(BP$11:BP255))/BN$6-1,"N/A")</f>
        <v>N/A</v>
      </c>
      <c r="BR255" s="344">
        <f>IF(VLOOKUP(BR$4,Transactions!$C$5:$M$23,7,FALSE)&gt;BM255,0,IF(IFERROR(VLOOKUP(BR$4,Transactions!$C$39:$N$42,8,FALSE),0)&gt;BM255,VLOOKUP(BR$4,Transactions!$C$5:$M$23,5,FALSE),VLOOKUP(BR$4,Transactions!$C$5:$M$23,5,FALSE)-IFERROR(VLOOKUP(BR$4,Transactions!$C$39:$N$42,5,FALSE),0)))</f>
        <v>0</v>
      </c>
      <c r="BT255" s="315">
        <f t="shared" si="298"/>
        <v>0</v>
      </c>
      <c r="BU255" s="88">
        <f>VLOOKUP(BT255,'Price Data'!$B$4:$AD$1048576,MATCH(BY$4,'Price Data'!$B$2:$AE$2,0),FALSE)</f>
        <v>0</v>
      </c>
      <c r="BV255" s="5">
        <f t="shared" si="327"/>
        <v>0</v>
      </c>
      <c r="BW255" s="79"/>
      <c r="BX255" s="212" t="str">
        <f>IF(BV255&gt;0,(BV255+SUM(BW$11:BW255))/BU$6-1,"N/A")</f>
        <v>N/A</v>
      </c>
      <c r="BY255" s="344">
        <f>IF(VLOOKUP(BY$4,Transactions!$C$5:$M$23,7,FALSE)&gt;BT255,0,IF(IFERROR(VLOOKUP(BY$4,Transactions!$C$39:$N$42,8,FALSE),0)&gt;BT255,VLOOKUP(BY$4,Transactions!$C$5:$M$23,5,FALSE),VLOOKUP(BY$4,Transactions!$C$5:$M$23,5,FALSE)-IFERROR(VLOOKUP(BY$4,Transactions!$C$39:$N$42,5,FALSE),0)))</f>
        <v>0</v>
      </c>
      <c r="CA255" s="315">
        <f t="shared" si="299"/>
        <v>0</v>
      </c>
      <c r="CB255" s="88">
        <f>VLOOKUP(CA255,'Price Data'!$B$4:$AD$1048576,MATCH(CF$4,'Price Data'!$B$2:$AE$2,0),FALSE)</f>
        <v>0</v>
      </c>
      <c r="CC255" s="5">
        <f t="shared" si="328"/>
        <v>0</v>
      </c>
      <c r="CD255" s="79"/>
      <c r="CE255" s="212" t="str">
        <f>IF(CC255&gt;0,(CC255+SUM(CD$11:CD255))/CB$6-1,"N/A")</f>
        <v>N/A</v>
      </c>
      <c r="CF255" s="344">
        <f>IF(VLOOKUP(CF$4,Transactions!$C$5:$M$23,7,FALSE)&gt;CA255,0,IF(IFERROR(VLOOKUP(CF$4,Transactions!$C$39:$N$42,8,FALSE),0)&gt;CA255,VLOOKUP(CF$4,Transactions!$C$5:$M$23,5,FALSE),VLOOKUP(CF$4,Transactions!$C$5:$M$23,5,FALSE)-IFERROR(VLOOKUP(CF$4,Transactions!$C$39:$N$42,5,FALSE),0)))</f>
        <v>0</v>
      </c>
      <c r="CH255" s="315">
        <f t="shared" si="300"/>
        <v>0</v>
      </c>
      <c r="CI255" s="88">
        <f>VLOOKUP(CH255,'Price Data'!$B$4:$AD$1048576,MATCH(CM$4,'Price Data'!$B$2:$AE$2,0),FALSE)</f>
        <v>0</v>
      </c>
      <c r="CJ255" s="5">
        <f t="shared" si="329"/>
        <v>0</v>
      </c>
      <c r="CK255" s="79"/>
      <c r="CL255" s="212" t="str">
        <f>IF(CJ255&gt;0,(CJ255+SUM(CK$11:CK255))/CI$6-1,"N/A")</f>
        <v>N/A</v>
      </c>
      <c r="CM255" s="344">
        <f>IF(VLOOKUP(CM$4,Transactions!$C$5:$M$23,7,FALSE)&gt;CH255,0,IF(IFERROR(VLOOKUP(CM$4,Transactions!$C$39:$N$42,8,FALSE),0)&gt;CH255,VLOOKUP(CM$4,Transactions!$C$5:$M$23,5,FALSE),VLOOKUP(CM$4,Transactions!$C$5:$M$23,5,FALSE)-IFERROR(VLOOKUP(CM$4,Transactions!$C$39:$N$42,5,FALSE),0)))</f>
        <v>0</v>
      </c>
      <c r="CO255" s="315">
        <f t="shared" si="301"/>
        <v>0</v>
      </c>
      <c r="CP255" s="88">
        <f>VLOOKUP(CO255,'Price Data'!$B$4:$AD$1048576,MATCH(CT$4,'Price Data'!$B$2:$AE$2,0),FALSE)</f>
        <v>0</v>
      </c>
      <c r="CQ255" s="5">
        <f t="shared" si="330"/>
        <v>0</v>
      </c>
      <c r="CR255" s="79"/>
      <c r="CS255" s="212" t="str">
        <f>IF(CQ255&gt;0,(CQ255+SUM(CR$11:CR255))/CP$6-1,"N/A")</f>
        <v>N/A</v>
      </c>
      <c r="CT255" s="344">
        <f>IF(VLOOKUP(CT$4,Transactions!$C$5:$M$23,7,FALSE)&gt;CO255,0,IF(IFERROR(VLOOKUP(CT$4,Transactions!$C$39:$N$42,8,FALSE),0)&gt;CO255,VLOOKUP(CT$4,Transactions!$C$5:$M$23,5,FALSE),VLOOKUP(CT$4,Transactions!$C$5:$M$23,5,FALSE)-IFERROR(VLOOKUP(CT$4,Transactions!$C$39:$N$42,5,FALSE),0)))</f>
        <v>0</v>
      </c>
      <c r="CV255" s="315">
        <f t="shared" si="302"/>
        <v>0</v>
      </c>
      <c r="CW255" s="88">
        <f>VLOOKUP(CV255,'Price Data'!$B$4:$AD$1048576,MATCH(DA$4,'Price Data'!$B$2:$AE$2,0),FALSE)</f>
        <v>0</v>
      </c>
      <c r="CX255" s="5">
        <f t="shared" si="331"/>
        <v>0</v>
      </c>
      <c r="CY255" s="79"/>
      <c r="CZ255" s="212" t="str">
        <f>IF(CX255&gt;0,(CX255+SUM(CY$11:CY255))/CW$6-1,"N/A")</f>
        <v>N/A</v>
      </c>
      <c r="DA255" s="344">
        <f>IF(VLOOKUP(DA$4,Transactions!$C$5:$M$23,7,FALSE)&gt;CV255,0,IF(IFERROR(VLOOKUP(DA$4,Transactions!$C$39:$N$42,8,FALSE),0)&gt;CV255,VLOOKUP(DA$4,Transactions!$C$5:$M$23,5,FALSE),VLOOKUP(DA$4,Transactions!$C$5:$M$23,5,FALSE)-IFERROR(VLOOKUP(DA$4,Transactions!$C$39:$N$42,5,FALSE),0)))</f>
        <v>0</v>
      </c>
      <c r="DC255" s="315">
        <f t="shared" si="303"/>
        <v>0</v>
      </c>
      <c r="DD255" s="88">
        <f>VLOOKUP(DC255,'Price Data'!$B$4:$AD$1048576,MATCH(DH$4,'Price Data'!$B$2:$AE$2,0),FALSE)</f>
        <v>0</v>
      </c>
      <c r="DE255" s="5">
        <f t="shared" si="332"/>
        <v>0</v>
      </c>
      <c r="DF255" s="79"/>
      <c r="DG255" s="212" t="str">
        <f>IF(DE255&gt;0,(DE255+SUM(DF$11:DF255))/DD$6-1,"N/A")</f>
        <v>N/A</v>
      </c>
      <c r="DH255" s="344">
        <f>IF(VLOOKUP(DH$4,Transactions!$C$5:$M$23,7,FALSE)&gt;DC255,0,IF(IFERROR(VLOOKUP(DH$4,Transactions!$C$39:$N$42,8,FALSE),0)&gt;DC255,VLOOKUP(DH$4,Transactions!$C$5:$M$23,5,FALSE),VLOOKUP(DH$4,Transactions!$C$5:$M$23,5,FALSE)-IFERROR(VLOOKUP(DH$4,Transactions!$C$39:$N$42,5,FALSE),0)))</f>
        <v>0</v>
      </c>
      <c r="DJ255" s="315">
        <f t="shared" si="304"/>
        <v>0</v>
      </c>
      <c r="DK255" s="88">
        <f>VLOOKUP(DJ255,'Price Data'!$B$4:$AD$1048576,MATCH(DO$4,'Price Data'!$B$2:$AE$2,0),FALSE)</f>
        <v>0</v>
      </c>
      <c r="DL255" s="5">
        <f t="shared" si="333"/>
        <v>0</v>
      </c>
      <c r="DN255" s="212" t="str">
        <f>IF(DL255&gt;0,(DL255+SUM(DM$11:DM255))/DK$6-1,"N/A")</f>
        <v>N/A</v>
      </c>
      <c r="DO255" s="344">
        <f>IF(VLOOKUP(DO$4,Transactions!$C$5:$M$23,7,FALSE)&gt;DJ255,0,IF(IFERROR(VLOOKUP(DO$4,Transactions!$C$39:$N$42,8,FALSE),0)&gt;DJ255,VLOOKUP(DO$4,Transactions!$C$5:$M$23,5,FALSE),VLOOKUP(DO$4,Transactions!$C$5:$M$23,5,FALSE)-IFERROR(VLOOKUP(DO$4,Transactions!$C$39:$N$42,5,FALSE),0)))</f>
        <v>0</v>
      </c>
      <c r="DQ255" s="315">
        <f t="shared" si="305"/>
        <v>0</v>
      </c>
      <c r="DR255" s="88">
        <f>VLOOKUP(DQ255,'Price Data'!$B$4:$AD$1048576,MATCH(DV$4,'Price Data'!$B$2:$AE$2,0),FALSE)</f>
        <v>0</v>
      </c>
      <c r="DS255" s="5">
        <f t="shared" si="334"/>
        <v>0</v>
      </c>
      <c r="DT255" s="79"/>
      <c r="DU255" s="212" t="str">
        <f>IF(DS255&gt;0,(DS255+SUM(DT$11:DT255))/DR$6-1,"N/A")</f>
        <v>N/A</v>
      </c>
      <c r="DV255" s="344">
        <f>IF(VLOOKUP(DV$4,Transactions!$C$5:$M$23,7,FALSE)&gt;DQ255,0,IF(IFERROR(VLOOKUP(DV$4,Transactions!$C$39:$N$42,8,FALSE),0)&gt;DQ255,VLOOKUP(DV$4,Transactions!$C$5:$M$23,5,FALSE),VLOOKUP(DV$4,Transactions!$C$5:$M$23,5,FALSE)-IFERROR(VLOOKUP(DV$4,Transactions!$C$39:$N$42,5,FALSE),0)))</f>
        <v>0</v>
      </c>
      <c r="DX255" s="315">
        <f t="shared" si="306"/>
        <v>0</v>
      </c>
      <c r="DY255" s="88">
        <f>VLOOKUP(DX255,'Price Data'!$B$4:$AD$1048576,MATCH(EC$4,'Price Data'!$B$2:$AE$2,0),FALSE)</f>
        <v>0</v>
      </c>
      <c r="DZ255" s="5">
        <f t="shared" si="335"/>
        <v>0</v>
      </c>
      <c r="EA255" s="79"/>
      <c r="EB255" s="212" t="str">
        <f>IF(DZ255&gt;0,(DZ255+SUM(EA$11:EA255))/DY$6-1,"N/A")</f>
        <v>N/A</v>
      </c>
      <c r="EC255" s="344">
        <f>IF(VLOOKUP(EC$4,Transactions!$C$5:$M$23,7,FALSE)&gt;DX255,0,IF(IFERROR(VLOOKUP(EC$4,Transactions!$C$39:$N$42,8,FALSE),0)&gt;DX255,VLOOKUP(EC$4,Transactions!$C$5:$M$23,5,FALSE),VLOOKUP(EC$4,Transactions!$C$5:$M$23,5,FALSE)-IFERROR(VLOOKUP(EC$4,Transactions!$C$39:$N$42,5,FALSE),0)))</f>
        <v>0</v>
      </c>
      <c r="EF255" s="315">
        <f t="shared" si="307"/>
        <v>0</v>
      </c>
      <c r="EG255" s="88">
        <f>VLOOKUP(EF255,'Price Data'!$B$4:$AD$1048576,MATCH(EK$4,'Price Data'!$B$2:$AE$2,0),FALSE)</f>
        <v>0</v>
      </c>
      <c r="EH255" s="5">
        <f t="shared" si="336"/>
        <v>0</v>
      </c>
      <c r="EI255" s="79"/>
      <c r="EJ255" s="212" t="str">
        <f>IF(EH255&gt;0,(EH255+SUM(EI$11:EI255))/EG$6-1,"N/A")</f>
        <v>N/A</v>
      </c>
      <c r="EK255" s="344">
        <f>IF(VLOOKUP(EK$4,Transactions!$C$26:$M$34,7,FALSE)&gt;EF255,0,IF(IFERROR(VLOOKUP(EK$4,Transactions!$C$45:$N292,8,FALSE),0)&gt;EF255,VLOOKUP(EK$4,Transactions!$C$26:$M$34,5,FALSE),VLOOKUP(EK$4,Transactions!$C$26:$M$34,5,FALSE)-IFERROR(VLOOKUP(EK$4,Transactions!$C$45:$N$47,5,FALSE),0)))</f>
        <v>0</v>
      </c>
      <c r="EM255" s="315">
        <f t="shared" si="308"/>
        <v>0</v>
      </c>
      <c r="EN255" s="88">
        <f>VLOOKUP(EM255,'Price Data'!$B$4:$AD$1048576,MATCH(ER$4,'Price Data'!$B$2:$AE$2,0),FALSE)</f>
        <v>0</v>
      </c>
      <c r="EO255" s="5">
        <f t="shared" si="337"/>
        <v>0</v>
      </c>
      <c r="EP255" s="79"/>
      <c r="EQ255" s="212" t="str">
        <f>IF(EO255&gt;0,(EO255+SUM(EP$11:EP255))/EN$6-1,"N/A")</f>
        <v>N/A</v>
      </c>
      <c r="ER255" s="344">
        <f>IF(VLOOKUP(ER$4,Transactions!$C$26:$M$34,7,FALSE)&gt;EM255,0,IF(IFERROR(VLOOKUP(ER$4,Transactions!$C$45:$N292,8,FALSE),0)&gt;EM255,VLOOKUP(ER$4,Transactions!$C$26:$M$34,5,FALSE),VLOOKUP(ER$4,Transactions!$C$26:$M$34,5,FALSE)-IFERROR(VLOOKUP(ER$4,Transactions!$C$45:$N$47,5,FALSE),0)))</f>
        <v>0</v>
      </c>
      <c r="ET255" s="315">
        <f t="shared" si="309"/>
        <v>0</v>
      </c>
      <c r="EU255" s="88">
        <f>VLOOKUP(ET255,'Price Data'!$B$4:$AD$1048576,MATCH(EY$4,'Price Data'!$B$2:$AE$2,0),FALSE)</f>
        <v>0</v>
      </c>
      <c r="EV255" s="5">
        <f t="shared" si="338"/>
        <v>0</v>
      </c>
      <c r="EW255" s="79"/>
      <c r="EX255" s="212" t="str">
        <f>IF(EV255&gt;0,(EV255+SUM(EW$11:EW255))/EU$6-1,"N/A")</f>
        <v>N/A</v>
      </c>
      <c r="EY255" s="344">
        <f>IF(VLOOKUP(EY$4,Transactions!$C$26:$M$34,7,FALSE)&gt;ET255,0,IF(IFERROR(VLOOKUP(EY$4,Transactions!$C$45:$N292,8,FALSE),0)&gt;ET255,VLOOKUP(EY$4,Transactions!$C$26:$M$34,5,FALSE),VLOOKUP(EY$4,Transactions!$C$26:$M$34,5,FALSE)-IFERROR(VLOOKUP(EY$4,Transactions!$C$45:$N$47,5,FALSE),0)))</f>
        <v>0</v>
      </c>
      <c r="FA255" s="315">
        <f t="shared" si="310"/>
        <v>0</v>
      </c>
      <c r="FB255" s="88">
        <f>VLOOKUP(FA255,'Price Data'!$B$4:$AD$1048576,MATCH(FF$4,'Price Data'!$B$2:$AE$2,0),FALSE)</f>
        <v>0</v>
      </c>
      <c r="FC255" s="5">
        <f t="shared" si="339"/>
        <v>0</v>
      </c>
      <c r="FD255" s="79"/>
      <c r="FE255" s="212" t="str">
        <f>IF(FC255&gt;0,(FC255+SUM(FD$11:FD255))/FB$6-1,"N/A")</f>
        <v>N/A</v>
      </c>
      <c r="FF255" s="344">
        <f>IF(VLOOKUP(FF$4,Transactions!$C$26:$M$34,7,FALSE)&gt;FA255,0,IF(IFERROR(VLOOKUP(FF$4,Transactions!$C$45:$N292,8,FALSE),0)&gt;FA255,VLOOKUP(FF$4,Transactions!$C$26:$M$34,5,FALSE),VLOOKUP(FF$4,Transactions!$C$26:$M$34,5,FALSE)-IFERROR(VLOOKUP(FF$4,Transactions!$C$45:$N$47,5,FALSE),0)))</f>
        <v>0</v>
      </c>
      <c r="FH255" s="315">
        <f t="shared" si="311"/>
        <v>0</v>
      </c>
      <c r="FI255" s="88">
        <f>VLOOKUP(FH255,'Price Data'!$B$4:$AD$1048576,MATCH(FM$4,'Price Data'!$B$2:$AE$2,0),FALSE)</f>
        <v>0</v>
      </c>
      <c r="FJ255" s="5">
        <f t="shared" si="340"/>
        <v>0</v>
      </c>
      <c r="FK255" s="79"/>
      <c r="FL255" s="212" t="str">
        <f>IF(FJ255&gt;0,(FJ255+SUM(FK$11:FK255))/FI$6-1,"N/A")</f>
        <v>N/A</v>
      </c>
      <c r="FM255" s="344">
        <f>IF(VLOOKUP(FM$4,Transactions!$C$26:$M$34,7,FALSE)&gt;FH255,0,IF(IFERROR(VLOOKUP(FM$4,Transactions!$C$45:$N292,8,FALSE),0)&gt;FH255,VLOOKUP(FM$4,Transactions!$C$26:$M$34,5,FALSE),VLOOKUP(FM$4,Transactions!$C$26:$M$34,5,FALSE)-IFERROR(VLOOKUP(FM$4,Transactions!$C$45:$N$47,5,FALSE),0)))</f>
        <v>0</v>
      </c>
      <c r="FO255" s="315">
        <f t="shared" si="312"/>
        <v>0</v>
      </c>
      <c r="FP255" s="88">
        <f>VLOOKUP(FO255,'Price Data'!$B$4:$AD$1048576,MATCH(FT$4,'Price Data'!$B$2:$AE$2,0),FALSE)</f>
        <v>0</v>
      </c>
      <c r="FQ255" s="5">
        <f t="shared" si="341"/>
        <v>0</v>
      </c>
      <c r="FR255" s="79"/>
      <c r="FS255" s="212" t="str">
        <f>IF(FQ255&gt;0,(FQ255+SUM(FR$11:FR255))/FP$6-1,"N/A")</f>
        <v>N/A</v>
      </c>
      <c r="FT255" s="344">
        <f>IF(VLOOKUP(FT$4,Transactions!$C$26:$M$34,7,FALSE)&gt;FO255,0,IF(IFERROR(VLOOKUP(FT$4,Transactions!$C$45:$N292,8,FALSE),0)&gt;FO255,VLOOKUP(FT$4,Transactions!$C$26:$M$34,5,FALSE),VLOOKUP(FT$4,Transactions!$C$26:$M$34,5,FALSE)-IFERROR(VLOOKUP(FT$4,Transactions!$C$45:$N$47,5,FALSE),0)))</f>
        <v>0</v>
      </c>
      <c r="FV255" s="315">
        <f t="shared" si="313"/>
        <v>0</v>
      </c>
      <c r="FW255" s="88">
        <f>VLOOKUP(FV255,'Price Data'!$B$4:$AD$1048576,MATCH(GA$4,'Price Data'!$B$2:$AE$2,0),FALSE)</f>
        <v>0</v>
      </c>
      <c r="FX255" s="5">
        <f t="shared" si="342"/>
        <v>0</v>
      </c>
      <c r="FY255" s="79"/>
      <c r="FZ255" s="212" t="str">
        <f>IF(FX255&gt;0,(FX255+SUM(FY$11:FY255))/FW$6-1,"N/A")</f>
        <v>N/A</v>
      </c>
      <c r="GA255" s="344">
        <f>IF(VLOOKUP(GA$4,Transactions!$C$26:$M$34,7,FALSE)&gt;FV255,0,IF(IFERROR(VLOOKUP(GA$4,Transactions!$C$45:$N292,8,FALSE),0)&gt;FV255,VLOOKUP(GA$4,Transactions!$C$26:$M$34,5,FALSE),VLOOKUP(GA$4,Transactions!$C$26:$M$34,5,FALSE)-IFERROR(VLOOKUP(GA$4,Transactions!$C$45:$N$47,5,FALSE),0)))</f>
        <v>0</v>
      </c>
      <c r="GD255" s="315">
        <f t="shared" si="314"/>
        <v>0</v>
      </c>
      <c r="GE255" s="88">
        <f>VLOOKUP(GD255,'Price Data'!$B$4:$AD$1048576,MATCH(GI$4,'Price Data'!$B$2:$AE$2,0),FALSE)</f>
        <v>0</v>
      </c>
      <c r="GF255" s="5">
        <f t="shared" si="343"/>
        <v>0</v>
      </c>
      <c r="GH255" s="212" t="str">
        <f>IF(GF255&gt;0,(GF255+SUM(GG$11:GG255))/GE$6-1,"N/A")</f>
        <v>N/A</v>
      </c>
      <c r="GI255" s="374">
        <v>0.5</v>
      </c>
      <c r="GK255" s="315">
        <f t="shared" si="315"/>
        <v>0</v>
      </c>
      <c r="GL255" s="88">
        <f>VLOOKUP(GK255,'Price Data'!$B$4:$AD$1048576,MATCH(GP$4,'Price Data'!$B$2:$AE$2,0),FALSE)</f>
        <v>0</v>
      </c>
      <c r="GM255" s="5">
        <f t="shared" si="286"/>
        <v>0</v>
      </c>
      <c r="GN255" s="79"/>
      <c r="GO255" s="212" t="str">
        <f>IF(GM255&gt;0,(GM255+SUM(GN$11:GN255))/GL$6-1,"N/A")</f>
        <v>N/A</v>
      </c>
      <c r="GP255" s="374">
        <v>0.2</v>
      </c>
      <c r="GR255" s="315">
        <f t="shared" si="316"/>
        <v>0</v>
      </c>
      <c r="GS255" s="88">
        <f>VLOOKUP(GR255,'Price Data'!$B$4:$AD$1048576,MATCH(GW$4,'Price Data'!$B$2:$AE$2,0),FALSE)</f>
        <v>0</v>
      </c>
      <c r="GT255" s="5">
        <f t="shared" si="344"/>
        <v>0</v>
      </c>
      <c r="GV255" s="212" t="str">
        <f>IF(GT255&gt;0,(GT255+SUM(GU$11:GU255))/GS$6-1,"N/A")</f>
        <v>N/A</v>
      </c>
      <c r="GW255" s="374">
        <v>0.3</v>
      </c>
    </row>
    <row r="256" spans="1:205" x14ac:dyDescent="0.25">
      <c r="A256">
        <v>246</v>
      </c>
      <c r="B256" s="315">
        <f>'Price Data'!B250</f>
        <v>0</v>
      </c>
      <c r="C256" s="200">
        <f t="shared" si="317"/>
        <v>0</v>
      </c>
      <c r="D256" s="200">
        <f t="shared" si="287"/>
        <v>0</v>
      </c>
      <c r="E256" s="200">
        <f t="shared" si="318"/>
        <v>0</v>
      </c>
      <c r="F256" s="200">
        <f t="shared" si="288"/>
        <v>0</v>
      </c>
      <c r="I256" s="315">
        <f t="shared" si="289"/>
        <v>0</v>
      </c>
      <c r="J256" s="88">
        <f>VLOOKUP(I256,'Price Data'!$B$4:$AD$1048576,MATCH(N$4,'Price Data'!$B$2:$AE$2,0),FALSE)</f>
        <v>0</v>
      </c>
      <c r="K256" s="5">
        <f t="shared" si="285"/>
        <v>0</v>
      </c>
      <c r="M256" s="212" t="str">
        <f>IF(K256&gt;0,(K256+SUM(L$11:L256))/J$6-1,"N/A")</f>
        <v>N/A</v>
      </c>
      <c r="N256" s="344">
        <f>IF(VLOOKUP(N$4,Transactions!$C$5:$M$23,7,FALSE)&gt;I256,0,IF(IFERROR(VLOOKUP(N$4,Transactions!$C$39:$N$42,8,FALSE),0)&gt;I256,VLOOKUP(N$4,Transactions!$C$5:$M$23,5,FALSE),VLOOKUP(N$4,Transactions!$C$5:$M$23,5,FALSE)-IFERROR(VLOOKUP(N$4,Transactions!$C$39:$N$42,5,FALSE),0)))</f>
        <v>0</v>
      </c>
      <c r="P256" s="315">
        <f t="shared" si="290"/>
        <v>0</v>
      </c>
      <c r="Q256" s="88">
        <f>VLOOKUP(P256,'Price Data'!$B$4:$AD$1048576,MATCH(U$4,'Price Data'!$B$2:$AE$2,0),FALSE)</f>
        <v>0</v>
      </c>
      <c r="R256" s="5">
        <f t="shared" si="319"/>
        <v>0</v>
      </c>
      <c r="T256" s="212" t="str">
        <f>IF(R256&gt;0,(R256+SUM(S$11:S256))/Q$6-1,"N/A")</f>
        <v>N/A</v>
      </c>
      <c r="U256" s="344">
        <f>IF(VLOOKUP(U$4,Transactions!$C$5:$M$23,7,FALSE)&gt;P256,0,IF(IFERROR(VLOOKUP(U$4,Transactions!$C$39:$N$42,8,FALSE),0)&gt;P256,VLOOKUP(U$4,Transactions!$C$5:$M$23,5,FALSE),VLOOKUP(U$4,Transactions!$C$5:$M$23,5,FALSE)-IFERROR(VLOOKUP(U$4,Transactions!$C$39:$N$42,5,FALSE),0)))</f>
        <v>0</v>
      </c>
      <c r="W256" s="315">
        <f t="shared" si="291"/>
        <v>0</v>
      </c>
      <c r="X256" s="88">
        <f>VLOOKUP(W256,'Price Data'!$B$4:$AD$1048576,MATCH(AB$4,'Price Data'!$B$2:$AE$2,0),FALSE)</f>
        <v>0</v>
      </c>
      <c r="Y256" s="5">
        <f t="shared" si="320"/>
        <v>0</v>
      </c>
      <c r="Z256" s="79"/>
      <c r="AA256" s="212" t="str">
        <f>IF(Y256&gt;0,(Y256+SUM(Z$11:Z256))/X$6-1,"N/A")</f>
        <v>N/A</v>
      </c>
      <c r="AB256" s="344">
        <f>IF(VLOOKUP(AB$4,Transactions!$C$5:$M$23,7,FALSE)&gt;W256,0,IF(IFERROR(VLOOKUP(AB$4,Transactions!$C$39:$N$42,8,FALSE),0)&gt;W256,VLOOKUP(AB$4,Transactions!$C$5:$M$23,5,FALSE),VLOOKUP(AB$4,Transactions!$C$5:$M$23,5,FALSE)-IFERROR(VLOOKUP(AB$4,Transactions!$C$39:$N$42,5,FALSE),0)))</f>
        <v>0</v>
      </c>
      <c r="AD256" s="315">
        <f t="shared" si="292"/>
        <v>0</v>
      </c>
      <c r="AE256" s="88">
        <f>VLOOKUP(AD256,'Price Data'!$B$4:$AD$1048576,MATCH(AI$4,'Price Data'!$B$2:$AE$2,0),FALSE)</f>
        <v>0</v>
      </c>
      <c r="AF256" s="5">
        <f t="shared" si="321"/>
        <v>0</v>
      </c>
      <c r="AG256" s="79"/>
      <c r="AH256" s="212" t="str">
        <f>IF(AF256&gt;0,(AF256+SUM(AG$11:AG256))/AE$6-1,"N/A")</f>
        <v>N/A</v>
      </c>
      <c r="AI256" s="344">
        <f>IF(VLOOKUP(AI$4,Transactions!$C$5:$M$23,7,FALSE)&gt;AD256,0,IF(IFERROR(VLOOKUP(AI$4,Transactions!$C$39:$N$42,8,FALSE),0)&gt;AD256,VLOOKUP(AI$4,Transactions!$C$5:$M$23,5,FALSE),VLOOKUP(AI$4,Transactions!$C$5:$M$23,5,FALSE)-IFERROR(VLOOKUP(AI$4,Transactions!$C$39:$N$42,5,FALSE),0)))</f>
        <v>0</v>
      </c>
      <c r="AK256" s="315">
        <f t="shared" si="293"/>
        <v>0</v>
      </c>
      <c r="AL256" s="88">
        <f>VLOOKUP(AK256,'Price Data'!$B$4:$AD$1048576,MATCH(AP$4,'Price Data'!$B$2:$AE$2,0),FALSE)</f>
        <v>0</v>
      </c>
      <c r="AM256" s="5">
        <f t="shared" si="322"/>
        <v>0</v>
      </c>
      <c r="AN256" s="79"/>
      <c r="AO256" s="212" t="str">
        <f>IF(AM256&gt;0,(AM256+SUM(AN$11:AN256))/AL$6-1,"N/A")</f>
        <v>N/A</v>
      </c>
      <c r="AP256" s="344">
        <f>IF(VLOOKUP(AP$4,Transactions!$C$5:$M$23,7,FALSE)&gt;AK256,0,IF(IFERROR(VLOOKUP(AP$4,Transactions!$C$39:$N$42,8,FALSE),0)&gt;AK256,VLOOKUP(AP$4,Transactions!$C$5:$M$23,5,FALSE),VLOOKUP(AP$4,Transactions!$C$5:$M$23,5,FALSE)-IFERROR(VLOOKUP(AP$4,Transactions!$C$39:$N$42,5,FALSE),0)))</f>
        <v>0</v>
      </c>
      <c r="AR256" s="315">
        <f t="shared" si="294"/>
        <v>0</v>
      </c>
      <c r="AS256" s="88">
        <f>VLOOKUP(AR256,'Price Data'!$B$4:$AD$1048576,MATCH(AW$4,'Price Data'!$B$2:$AE$2,0),FALSE)</f>
        <v>0</v>
      </c>
      <c r="AT256" s="5">
        <f t="shared" si="323"/>
        <v>0</v>
      </c>
      <c r="AU256" s="79"/>
      <c r="AV256" s="212" t="str">
        <f>IF(AT256&gt;0,(AT256+SUM(AU$11:AU256))/AS$6-1,"N/A")</f>
        <v>N/A</v>
      </c>
      <c r="AW256" s="344">
        <f>IF(VLOOKUP(AW$4,Transactions!$C$5:$M$23,7,FALSE)&gt;AR256,0,IF(IFERROR(VLOOKUP(AW$4,Transactions!$C$39:$N$42,8,FALSE),0)&gt;AR256,VLOOKUP(AW$4,Transactions!$C$5:$M$23,5,FALSE),VLOOKUP(AW$4,Transactions!$C$5:$M$23,5,FALSE)-IFERROR(VLOOKUP(AW$4,Transactions!$C$39:$N$42,5,FALSE),0)))</f>
        <v>0</v>
      </c>
      <c r="AY256" s="315">
        <f t="shared" si="295"/>
        <v>0</v>
      </c>
      <c r="AZ256" s="88">
        <f>VLOOKUP(AY256,'Price Data'!$B$4:$AD$1048576,MATCH(BD$4,'Price Data'!$B$2:$AE$2,0),FALSE)</f>
        <v>0</v>
      </c>
      <c r="BA256" s="5">
        <f t="shared" si="324"/>
        <v>0</v>
      </c>
      <c r="BB256" s="79"/>
      <c r="BC256" s="212" t="str">
        <f>IF(BA256&gt;0,(BA256+SUM(BB$11:BB256))/AZ$6-1,"N/A")</f>
        <v>N/A</v>
      </c>
      <c r="BD256" s="344">
        <f>IF(VLOOKUP(BD$4,Transactions!$C$5:$M$23,7,FALSE)&gt;AY256,0,IF(IFERROR(VLOOKUP(BD$4,Transactions!$C$39:$N$42,8,FALSE),0)&gt;AY256,VLOOKUP(BD$4,Transactions!$C$5:$M$23,5,FALSE),VLOOKUP(BD$4,Transactions!$C$5:$M$23,5,FALSE)-IFERROR(VLOOKUP(BD$4,Transactions!$C$39:$N$42,5,FALSE),0)))</f>
        <v>0</v>
      </c>
      <c r="BF256" s="315">
        <f t="shared" si="296"/>
        <v>0</v>
      </c>
      <c r="BG256" s="88">
        <f>VLOOKUP(BF256,'Price Data'!$B$4:$AD$1048576,MATCH(BK$4,'Price Data'!$B$2:$AE$2,0),FALSE)</f>
        <v>0</v>
      </c>
      <c r="BH256" s="5">
        <f t="shared" si="325"/>
        <v>0</v>
      </c>
      <c r="BI256" s="79"/>
      <c r="BJ256" s="212" t="str">
        <f>IF(BH256&gt;0,(BH256+SUM(BI$11:BI256))/BG$6-1,"N/A")</f>
        <v>N/A</v>
      </c>
      <c r="BK256" s="344">
        <f>IF(VLOOKUP(BK$4,Transactions!$C$5:$M$23,7,FALSE)&gt;BF256,0,IF(IFERROR(VLOOKUP(BK$4,Transactions!$C$39:$N$42,8,FALSE),0)&gt;BF256,VLOOKUP(BK$4,Transactions!$C$5:$M$23,5,FALSE),VLOOKUP(BK$4,Transactions!$C$5:$M$23,5,FALSE)-IFERROR(VLOOKUP(BK$4,Transactions!$C$39:$N$42,5,FALSE),0)))</f>
        <v>0</v>
      </c>
      <c r="BM256" s="315">
        <f t="shared" si="297"/>
        <v>0</v>
      </c>
      <c r="BN256" s="88">
        <f>VLOOKUP(BM256,'Price Data'!$B$4:$AD$1048576,MATCH(BR$4,'Price Data'!$B$2:$AE$2,0),FALSE)</f>
        <v>0</v>
      </c>
      <c r="BO256" s="5">
        <f t="shared" si="326"/>
        <v>0</v>
      </c>
      <c r="BP256" s="79"/>
      <c r="BQ256" s="212" t="str">
        <f>IF(BO256&gt;0,(BO256+SUM(BP$11:BP256))/BN$6-1,"N/A")</f>
        <v>N/A</v>
      </c>
      <c r="BR256" s="344">
        <f>IF(VLOOKUP(BR$4,Transactions!$C$5:$M$23,7,FALSE)&gt;BM256,0,IF(IFERROR(VLOOKUP(BR$4,Transactions!$C$39:$N$42,8,FALSE),0)&gt;BM256,VLOOKUP(BR$4,Transactions!$C$5:$M$23,5,FALSE),VLOOKUP(BR$4,Transactions!$C$5:$M$23,5,FALSE)-IFERROR(VLOOKUP(BR$4,Transactions!$C$39:$N$42,5,FALSE),0)))</f>
        <v>0</v>
      </c>
      <c r="BT256" s="315">
        <f t="shared" si="298"/>
        <v>0</v>
      </c>
      <c r="BU256" s="88">
        <f>VLOOKUP(BT256,'Price Data'!$B$4:$AD$1048576,MATCH(BY$4,'Price Data'!$B$2:$AE$2,0),FALSE)</f>
        <v>0</v>
      </c>
      <c r="BV256" s="5">
        <f t="shared" si="327"/>
        <v>0</v>
      </c>
      <c r="BW256" s="79"/>
      <c r="BX256" s="212" t="str">
        <f>IF(BV256&gt;0,(BV256+SUM(BW$11:BW256))/BU$6-1,"N/A")</f>
        <v>N/A</v>
      </c>
      <c r="BY256" s="344">
        <f>IF(VLOOKUP(BY$4,Transactions!$C$5:$M$23,7,FALSE)&gt;BT256,0,IF(IFERROR(VLOOKUP(BY$4,Transactions!$C$39:$N$42,8,FALSE),0)&gt;BT256,VLOOKUP(BY$4,Transactions!$C$5:$M$23,5,FALSE),VLOOKUP(BY$4,Transactions!$C$5:$M$23,5,FALSE)-IFERROR(VLOOKUP(BY$4,Transactions!$C$39:$N$42,5,FALSE),0)))</f>
        <v>0</v>
      </c>
      <c r="CA256" s="315">
        <f t="shared" si="299"/>
        <v>0</v>
      </c>
      <c r="CB256" s="88">
        <f>VLOOKUP(CA256,'Price Data'!$B$4:$AD$1048576,MATCH(CF$4,'Price Data'!$B$2:$AE$2,0),FALSE)</f>
        <v>0</v>
      </c>
      <c r="CC256" s="5">
        <f t="shared" si="328"/>
        <v>0</v>
      </c>
      <c r="CD256" s="79"/>
      <c r="CE256" s="212" t="str">
        <f>IF(CC256&gt;0,(CC256+SUM(CD$11:CD256))/CB$6-1,"N/A")</f>
        <v>N/A</v>
      </c>
      <c r="CF256" s="344">
        <f>IF(VLOOKUP(CF$4,Transactions!$C$5:$M$23,7,FALSE)&gt;CA256,0,IF(IFERROR(VLOOKUP(CF$4,Transactions!$C$39:$N$42,8,FALSE),0)&gt;CA256,VLOOKUP(CF$4,Transactions!$C$5:$M$23,5,FALSE),VLOOKUP(CF$4,Transactions!$C$5:$M$23,5,FALSE)-IFERROR(VLOOKUP(CF$4,Transactions!$C$39:$N$42,5,FALSE),0)))</f>
        <v>0</v>
      </c>
      <c r="CH256" s="315">
        <f t="shared" si="300"/>
        <v>0</v>
      </c>
      <c r="CI256" s="88">
        <f>VLOOKUP(CH256,'Price Data'!$B$4:$AD$1048576,MATCH(CM$4,'Price Data'!$B$2:$AE$2,0),FALSE)</f>
        <v>0</v>
      </c>
      <c r="CJ256" s="5">
        <f t="shared" si="329"/>
        <v>0</v>
      </c>
      <c r="CK256" s="79"/>
      <c r="CL256" s="212" t="str">
        <f>IF(CJ256&gt;0,(CJ256+SUM(CK$11:CK256))/CI$6-1,"N/A")</f>
        <v>N/A</v>
      </c>
      <c r="CM256" s="344">
        <f>IF(VLOOKUP(CM$4,Transactions!$C$5:$M$23,7,FALSE)&gt;CH256,0,IF(IFERROR(VLOOKUP(CM$4,Transactions!$C$39:$N$42,8,FALSE),0)&gt;CH256,VLOOKUP(CM$4,Transactions!$C$5:$M$23,5,FALSE),VLOOKUP(CM$4,Transactions!$C$5:$M$23,5,FALSE)-IFERROR(VLOOKUP(CM$4,Transactions!$C$39:$N$42,5,FALSE),0)))</f>
        <v>0</v>
      </c>
      <c r="CO256" s="315">
        <f t="shared" si="301"/>
        <v>0</v>
      </c>
      <c r="CP256" s="88">
        <f>VLOOKUP(CO256,'Price Data'!$B$4:$AD$1048576,MATCH(CT$4,'Price Data'!$B$2:$AE$2,0),FALSE)</f>
        <v>0</v>
      </c>
      <c r="CQ256" s="5">
        <f t="shared" si="330"/>
        <v>0</v>
      </c>
      <c r="CR256" s="79"/>
      <c r="CS256" s="212" t="str">
        <f>IF(CQ256&gt;0,(CQ256+SUM(CR$11:CR256))/CP$6-1,"N/A")</f>
        <v>N/A</v>
      </c>
      <c r="CT256" s="344">
        <f>IF(VLOOKUP(CT$4,Transactions!$C$5:$M$23,7,FALSE)&gt;CO256,0,IF(IFERROR(VLOOKUP(CT$4,Transactions!$C$39:$N$42,8,FALSE),0)&gt;CO256,VLOOKUP(CT$4,Transactions!$C$5:$M$23,5,FALSE),VLOOKUP(CT$4,Transactions!$C$5:$M$23,5,FALSE)-IFERROR(VLOOKUP(CT$4,Transactions!$C$39:$N$42,5,FALSE),0)))</f>
        <v>0</v>
      </c>
      <c r="CV256" s="315">
        <f t="shared" si="302"/>
        <v>0</v>
      </c>
      <c r="CW256" s="88">
        <f>VLOOKUP(CV256,'Price Data'!$B$4:$AD$1048576,MATCH(DA$4,'Price Data'!$B$2:$AE$2,0),FALSE)</f>
        <v>0</v>
      </c>
      <c r="CX256" s="5">
        <f t="shared" si="331"/>
        <v>0</v>
      </c>
      <c r="CY256" s="79"/>
      <c r="CZ256" s="212" t="str">
        <f>IF(CX256&gt;0,(CX256+SUM(CY$11:CY256))/CW$6-1,"N/A")</f>
        <v>N/A</v>
      </c>
      <c r="DA256" s="344">
        <f>IF(VLOOKUP(DA$4,Transactions!$C$5:$M$23,7,FALSE)&gt;CV256,0,IF(IFERROR(VLOOKUP(DA$4,Transactions!$C$39:$N$42,8,FALSE),0)&gt;CV256,VLOOKUP(DA$4,Transactions!$C$5:$M$23,5,FALSE),VLOOKUP(DA$4,Transactions!$C$5:$M$23,5,FALSE)-IFERROR(VLOOKUP(DA$4,Transactions!$C$39:$N$42,5,FALSE),0)))</f>
        <v>0</v>
      </c>
      <c r="DC256" s="315">
        <f t="shared" si="303"/>
        <v>0</v>
      </c>
      <c r="DD256" s="88">
        <f>VLOOKUP(DC256,'Price Data'!$B$4:$AD$1048576,MATCH(DH$4,'Price Data'!$B$2:$AE$2,0),FALSE)</f>
        <v>0</v>
      </c>
      <c r="DE256" s="5">
        <f t="shared" si="332"/>
        <v>0</v>
      </c>
      <c r="DF256" s="79"/>
      <c r="DG256" s="212" t="str">
        <f>IF(DE256&gt;0,(DE256+SUM(DF$11:DF256))/DD$6-1,"N/A")</f>
        <v>N/A</v>
      </c>
      <c r="DH256" s="344">
        <f>IF(VLOOKUP(DH$4,Transactions!$C$5:$M$23,7,FALSE)&gt;DC256,0,IF(IFERROR(VLOOKUP(DH$4,Transactions!$C$39:$N$42,8,FALSE),0)&gt;DC256,VLOOKUP(DH$4,Transactions!$C$5:$M$23,5,FALSE),VLOOKUP(DH$4,Transactions!$C$5:$M$23,5,FALSE)-IFERROR(VLOOKUP(DH$4,Transactions!$C$39:$N$42,5,FALSE),0)))</f>
        <v>0</v>
      </c>
      <c r="DJ256" s="315">
        <f t="shared" si="304"/>
        <v>0</v>
      </c>
      <c r="DK256" s="88">
        <f>VLOOKUP(DJ256,'Price Data'!$B$4:$AD$1048576,MATCH(DO$4,'Price Data'!$B$2:$AE$2,0),FALSE)</f>
        <v>0</v>
      </c>
      <c r="DL256" s="5">
        <f t="shared" si="333"/>
        <v>0</v>
      </c>
      <c r="DN256" s="212" t="str">
        <f>IF(DL256&gt;0,(DL256+SUM(DM$11:DM256))/DK$6-1,"N/A")</f>
        <v>N/A</v>
      </c>
      <c r="DO256" s="344">
        <f>IF(VLOOKUP(DO$4,Transactions!$C$5:$M$23,7,FALSE)&gt;DJ256,0,IF(IFERROR(VLOOKUP(DO$4,Transactions!$C$39:$N$42,8,FALSE),0)&gt;DJ256,VLOOKUP(DO$4,Transactions!$C$5:$M$23,5,FALSE),VLOOKUP(DO$4,Transactions!$C$5:$M$23,5,FALSE)-IFERROR(VLOOKUP(DO$4,Transactions!$C$39:$N$42,5,FALSE),0)))</f>
        <v>0</v>
      </c>
      <c r="DQ256" s="315">
        <f t="shared" si="305"/>
        <v>0</v>
      </c>
      <c r="DR256" s="88">
        <f>VLOOKUP(DQ256,'Price Data'!$B$4:$AD$1048576,MATCH(DV$4,'Price Data'!$B$2:$AE$2,0),FALSE)</f>
        <v>0</v>
      </c>
      <c r="DS256" s="5">
        <f t="shared" si="334"/>
        <v>0</v>
      </c>
      <c r="DT256" s="79"/>
      <c r="DU256" s="212" t="str">
        <f>IF(DS256&gt;0,(DS256+SUM(DT$11:DT256))/DR$6-1,"N/A")</f>
        <v>N/A</v>
      </c>
      <c r="DV256" s="344">
        <f>IF(VLOOKUP(DV$4,Transactions!$C$5:$M$23,7,FALSE)&gt;DQ256,0,IF(IFERROR(VLOOKUP(DV$4,Transactions!$C$39:$N$42,8,FALSE),0)&gt;DQ256,VLOOKUP(DV$4,Transactions!$C$5:$M$23,5,FALSE),VLOOKUP(DV$4,Transactions!$C$5:$M$23,5,FALSE)-IFERROR(VLOOKUP(DV$4,Transactions!$C$39:$N$42,5,FALSE),0)))</f>
        <v>0</v>
      </c>
      <c r="DX256" s="315">
        <f t="shared" si="306"/>
        <v>0</v>
      </c>
      <c r="DY256" s="88">
        <f>VLOOKUP(DX256,'Price Data'!$B$4:$AD$1048576,MATCH(EC$4,'Price Data'!$B$2:$AE$2,0),FALSE)</f>
        <v>0</v>
      </c>
      <c r="DZ256" s="5">
        <f t="shared" si="335"/>
        <v>0</v>
      </c>
      <c r="EA256" s="79"/>
      <c r="EB256" s="212" t="str">
        <f>IF(DZ256&gt;0,(DZ256+SUM(EA$11:EA256))/DY$6-1,"N/A")</f>
        <v>N/A</v>
      </c>
      <c r="EC256" s="344">
        <f>IF(VLOOKUP(EC$4,Transactions!$C$5:$M$23,7,FALSE)&gt;DX256,0,IF(IFERROR(VLOOKUP(EC$4,Transactions!$C$39:$N$42,8,FALSE),0)&gt;DX256,VLOOKUP(EC$4,Transactions!$C$5:$M$23,5,FALSE),VLOOKUP(EC$4,Transactions!$C$5:$M$23,5,FALSE)-IFERROR(VLOOKUP(EC$4,Transactions!$C$39:$N$42,5,FALSE),0)))</f>
        <v>0</v>
      </c>
      <c r="EF256" s="315">
        <f t="shared" si="307"/>
        <v>0</v>
      </c>
      <c r="EG256" s="88">
        <f>VLOOKUP(EF256,'Price Data'!$B$4:$AD$1048576,MATCH(EK$4,'Price Data'!$B$2:$AE$2,0),FALSE)</f>
        <v>0</v>
      </c>
      <c r="EH256" s="5">
        <f t="shared" si="336"/>
        <v>0</v>
      </c>
      <c r="EI256" s="79"/>
      <c r="EJ256" s="212" t="str">
        <f>IF(EH256&gt;0,(EH256+SUM(EI$11:EI256))/EG$6-1,"N/A")</f>
        <v>N/A</v>
      </c>
      <c r="EK256" s="344">
        <f>IF(VLOOKUP(EK$4,Transactions!$C$26:$M$34,7,FALSE)&gt;EF256,0,IF(IFERROR(VLOOKUP(EK$4,Transactions!$C$45:$N293,8,FALSE),0)&gt;EF256,VLOOKUP(EK$4,Transactions!$C$26:$M$34,5,FALSE),VLOOKUP(EK$4,Transactions!$C$26:$M$34,5,FALSE)-IFERROR(VLOOKUP(EK$4,Transactions!$C$45:$N$47,5,FALSE),0)))</f>
        <v>0</v>
      </c>
      <c r="EM256" s="315">
        <f t="shared" si="308"/>
        <v>0</v>
      </c>
      <c r="EN256" s="88">
        <f>VLOOKUP(EM256,'Price Data'!$B$4:$AD$1048576,MATCH(ER$4,'Price Data'!$B$2:$AE$2,0),FALSE)</f>
        <v>0</v>
      </c>
      <c r="EO256" s="5">
        <f t="shared" si="337"/>
        <v>0</v>
      </c>
      <c r="EP256" s="79"/>
      <c r="EQ256" s="212" t="str">
        <f>IF(EO256&gt;0,(EO256+SUM(EP$11:EP256))/EN$6-1,"N/A")</f>
        <v>N/A</v>
      </c>
      <c r="ER256" s="344">
        <f>IF(VLOOKUP(ER$4,Transactions!$C$26:$M$34,7,FALSE)&gt;EM256,0,IF(IFERROR(VLOOKUP(ER$4,Transactions!$C$45:$N293,8,FALSE),0)&gt;EM256,VLOOKUP(ER$4,Transactions!$C$26:$M$34,5,FALSE),VLOOKUP(ER$4,Transactions!$C$26:$M$34,5,FALSE)-IFERROR(VLOOKUP(ER$4,Transactions!$C$45:$N$47,5,FALSE),0)))</f>
        <v>0</v>
      </c>
      <c r="ET256" s="315">
        <f t="shared" si="309"/>
        <v>0</v>
      </c>
      <c r="EU256" s="88">
        <f>VLOOKUP(ET256,'Price Data'!$B$4:$AD$1048576,MATCH(EY$4,'Price Data'!$B$2:$AE$2,0),FALSE)</f>
        <v>0</v>
      </c>
      <c r="EV256" s="5">
        <f t="shared" si="338"/>
        <v>0</v>
      </c>
      <c r="EW256" s="79"/>
      <c r="EX256" s="212" t="str">
        <f>IF(EV256&gt;0,(EV256+SUM(EW$11:EW256))/EU$6-1,"N/A")</f>
        <v>N/A</v>
      </c>
      <c r="EY256" s="344">
        <f>IF(VLOOKUP(EY$4,Transactions!$C$26:$M$34,7,FALSE)&gt;ET256,0,IF(IFERROR(VLOOKUP(EY$4,Transactions!$C$45:$N293,8,FALSE),0)&gt;ET256,VLOOKUP(EY$4,Transactions!$C$26:$M$34,5,FALSE),VLOOKUP(EY$4,Transactions!$C$26:$M$34,5,FALSE)-IFERROR(VLOOKUP(EY$4,Transactions!$C$45:$N$47,5,FALSE),0)))</f>
        <v>0</v>
      </c>
      <c r="FA256" s="315">
        <f t="shared" si="310"/>
        <v>0</v>
      </c>
      <c r="FB256" s="88">
        <f>VLOOKUP(FA256,'Price Data'!$B$4:$AD$1048576,MATCH(FF$4,'Price Data'!$B$2:$AE$2,0),FALSE)</f>
        <v>0</v>
      </c>
      <c r="FC256" s="5">
        <f t="shared" si="339"/>
        <v>0</v>
      </c>
      <c r="FD256" s="79"/>
      <c r="FE256" s="212" t="str">
        <f>IF(FC256&gt;0,(FC256+SUM(FD$11:FD256))/FB$6-1,"N/A")</f>
        <v>N/A</v>
      </c>
      <c r="FF256" s="344">
        <f>IF(VLOOKUP(FF$4,Transactions!$C$26:$M$34,7,FALSE)&gt;FA256,0,IF(IFERROR(VLOOKUP(FF$4,Transactions!$C$45:$N293,8,FALSE),0)&gt;FA256,VLOOKUP(FF$4,Transactions!$C$26:$M$34,5,FALSE),VLOOKUP(FF$4,Transactions!$C$26:$M$34,5,FALSE)-IFERROR(VLOOKUP(FF$4,Transactions!$C$45:$N$47,5,FALSE),0)))</f>
        <v>0</v>
      </c>
      <c r="FH256" s="315">
        <f t="shared" si="311"/>
        <v>0</v>
      </c>
      <c r="FI256" s="88">
        <f>VLOOKUP(FH256,'Price Data'!$B$4:$AD$1048576,MATCH(FM$4,'Price Data'!$B$2:$AE$2,0),FALSE)</f>
        <v>0</v>
      </c>
      <c r="FJ256" s="5">
        <f t="shared" si="340"/>
        <v>0</v>
      </c>
      <c r="FK256" s="79"/>
      <c r="FL256" s="212" t="str">
        <f>IF(FJ256&gt;0,(FJ256+SUM(FK$11:FK256))/FI$6-1,"N/A")</f>
        <v>N/A</v>
      </c>
      <c r="FM256" s="344">
        <f>IF(VLOOKUP(FM$4,Transactions!$C$26:$M$34,7,FALSE)&gt;FH256,0,IF(IFERROR(VLOOKUP(FM$4,Transactions!$C$45:$N293,8,FALSE),0)&gt;FH256,VLOOKUP(FM$4,Transactions!$C$26:$M$34,5,FALSE),VLOOKUP(FM$4,Transactions!$C$26:$M$34,5,FALSE)-IFERROR(VLOOKUP(FM$4,Transactions!$C$45:$N$47,5,FALSE),0)))</f>
        <v>0</v>
      </c>
      <c r="FO256" s="315">
        <f t="shared" si="312"/>
        <v>0</v>
      </c>
      <c r="FP256" s="88">
        <f>VLOOKUP(FO256,'Price Data'!$B$4:$AD$1048576,MATCH(FT$4,'Price Data'!$B$2:$AE$2,0),FALSE)</f>
        <v>0</v>
      </c>
      <c r="FQ256" s="5">
        <f t="shared" si="341"/>
        <v>0</v>
      </c>
      <c r="FR256" s="79"/>
      <c r="FS256" s="212" t="str">
        <f>IF(FQ256&gt;0,(FQ256+SUM(FR$11:FR256))/FP$6-1,"N/A")</f>
        <v>N/A</v>
      </c>
      <c r="FT256" s="344">
        <f>IF(VLOOKUP(FT$4,Transactions!$C$26:$M$34,7,FALSE)&gt;FO256,0,IF(IFERROR(VLOOKUP(FT$4,Transactions!$C$45:$N293,8,FALSE),0)&gt;FO256,VLOOKUP(FT$4,Transactions!$C$26:$M$34,5,FALSE),VLOOKUP(FT$4,Transactions!$C$26:$M$34,5,FALSE)-IFERROR(VLOOKUP(FT$4,Transactions!$C$45:$N$47,5,FALSE),0)))</f>
        <v>0</v>
      </c>
      <c r="FV256" s="315">
        <f t="shared" si="313"/>
        <v>0</v>
      </c>
      <c r="FW256" s="88">
        <f>VLOOKUP(FV256,'Price Data'!$B$4:$AD$1048576,MATCH(GA$4,'Price Data'!$B$2:$AE$2,0),FALSE)</f>
        <v>0</v>
      </c>
      <c r="FX256" s="5">
        <f t="shared" si="342"/>
        <v>0</v>
      </c>
      <c r="FY256" s="79"/>
      <c r="FZ256" s="212" t="str">
        <f>IF(FX256&gt;0,(FX256+SUM(FY$11:FY256))/FW$6-1,"N/A")</f>
        <v>N/A</v>
      </c>
      <c r="GA256" s="344">
        <f>IF(VLOOKUP(GA$4,Transactions!$C$26:$M$34,7,FALSE)&gt;FV256,0,IF(IFERROR(VLOOKUP(GA$4,Transactions!$C$45:$N293,8,FALSE),0)&gt;FV256,VLOOKUP(GA$4,Transactions!$C$26:$M$34,5,FALSE),VLOOKUP(GA$4,Transactions!$C$26:$M$34,5,FALSE)-IFERROR(VLOOKUP(GA$4,Transactions!$C$45:$N$47,5,FALSE),0)))</f>
        <v>0</v>
      </c>
      <c r="GD256" s="315">
        <f t="shared" si="314"/>
        <v>0</v>
      </c>
      <c r="GE256" s="88">
        <f>VLOOKUP(GD256,'Price Data'!$B$4:$AD$1048576,MATCH(GI$4,'Price Data'!$B$2:$AE$2,0),FALSE)</f>
        <v>0</v>
      </c>
      <c r="GF256" s="5">
        <f t="shared" si="343"/>
        <v>0</v>
      </c>
      <c r="GH256" s="212" t="str">
        <f>IF(GF256&gt;0,(GF256+SUM(GG$11:GG256))/GE$6-1,"N/A")</f>
        <v>N/A</v>
      </c>
      <c r="GI256" s="374">
        <v>0.5</v>
      </c>
      <c r="GK256" s="315">
        <f t="shared" si="315"/>
        <v>0</v>
      </c>
      <c r="GL256" s="88">
        <f>VLOOKUP(GK256,'Price Data'!$B$4:$AD$1048576,MATCH(GP$4,'Price Data'!$B$2:$AE$2,0),FALSE)</f>
        <v>0</v>
      </c>
      <c r="GM256" s="5">
        <f t="shared" si="286"/>
        <v>0</v>
      </c>
      <c r="GN256" s="79"/>
      <c r="GO256" s="212" t="str">
        <f>IF(GM256&gt;0,(GM256+SUM(GN$11:GN256))/GL$6-1,"N/A")</f>
        <v>N/A</v>
      </c>
      <c r="GP256" s="374">
        <v>0.2</v>
      </c>
      <c r="GR256" s="315">
        <f t="shared" si="316"/>
        <v>0</v>
      </c>
      <c r="GS256" s="88">
        <f>VLOOKUP(GR256,'Price Data'!$B$4:$AD$1048576,MATCH(GW$4,'Price Data'!$B$2:$AE$2,0),FALSE)</f>
        <v>0</v>
      </c>
      <c r="GT256" s="5">
        <f t="shared" si="344"/>
        <v>0</v>
      </c>
      <c r="GV256" s="212" t="str">
        <f>IF(GT256&gt;0,(GT256+SUM(GU$11:GU256))/GS$6-1,"N/A")</f>
        <v>N/A</v>
      </c>
      <c r="GW256" s="374">
        <v>0.3</v>
      </c>
    </row>
    <row r="257" spans="1:205" x14ac:dyDescent="0.25">
      <c r="A257">
        <v>247</v>
      </c>
      <c r="B257" s="315">
        <f>'Price Data'!B251</f>
        <v>0</v>
      </c>
      <c r="C257" s="200">
        <f t="shared" si="317"/>
        <v>0</v>
      </c>
      <c r="D257" s="200">
        <f t="shared" si="287"/>
        <v>0</v>
      </c>
      <c r="E257" s="200">
        <f t="shared" si="318"/>
        <v>0</v>
      </c>
      <c r="F257" s="200">
        <f t="shared" si="288"/>
        <v>0</v>
      </c>
      <c r="I257" s="315">
        <f t="shared" si="289"/>
        <v>0</v>
      </c>
      <c r="J257" s="88">
        <f>VLOOKUP(I257,'Price Data'!$B$4:$AD$1048576,MATCH(N$4,'Price Data'!$B$2:$AE$2,0),FALSE)</f>
        <v>0</v>
      </c>
      <c r="K257" s="5">
        <f t="shared" si="285"/>
        <v>0</v>
      </c>
      <c r="M257" s="212" t="str">
        <f>IF(K257&gt;0,(K257+SUM(L$11:L257))/J$6-1,"N/A")</f>
        <v>N/A</v>
      </c>
      <c r="N257" s="344">
        <f>IF(VLOOKUP(N$4,Transactions!$C$5:$M$23,7,FALSE)&gt;I257,0,IF(IFERROR(VLOOKUP(N$4,Transactions!$C$39:$N$42,8,FALSE),0)&gt;I257,VLOOKUP(N$4,Transactions!$C$5:$M$23,5,FALSE),VLOOKUP(N$4,Transactions!$C$5:$M$23,5,FALSE)-IFERROR(VLOOKUP(N$4,Transactions!$C$39:$N$42,5,FALSE),0)))</f>
        <v>0</v>
      </c>
      <c r="P257" s="315">
        <f t="shared" si="290"/>
        <v>0</v>
      </c>
      <c r="Q257" s="88">
        <f>VLOOKUP(P257,'Price Data'!$B$4:$AD$1048576,MATCH(U$4,'Price Data'!$B$2:$AE$2,0),FALSE)</f>
        <v>0</v>
      </c>
      <c r="R257" s="5">
        <f t="shared" si="319"/>
        <v>0</v>
      </c>
      <c r="T257" s="212" t="str">
        <f>IF(R257&gt;0,(R257+SUM(S$11:S257))/Q$6-1,"N/A")</f>
        <v>N/A</v>
      </c>
      <c r="U257" s="344">
        <f>IF(VLOOKUP(U$4,Transactions!$C$5:$M$23,7,FALSE)&gt;P257,0,IF(IFERROR(VLOOKUP(U$4,Transactions!$C$39:$N$42,8,FALSE),0)&gt;P257,VLOOKUP(U$4,Transactions!$C$5:$M$23,5,FALSE),VLOOKUP(U$4,Transactions!$C$5:$M$23,5,FALSE)-IFERROR(VLOOKUP(U$4,Transactions!$C$39:$N$42,5,FALSE),0)))</f>
        <v>0</v>
      </c>
      <c r="W257" s="315">
        <f t="shared" si="291"/>
        <v>0</v>
      </c>
      <c r="X257" s="88">
        <f>VLOOKUP(W257,'Price Data'!$B$4:$AD$1048576,MATCH(AB$4,'Price Data'!$B$2:$AE$2,0),FALSE)</f>
        <v>0</v>
      </c>
      <c r="Y257" s="5">
        <f t="shared" si="320"/>
        <v>0</v>
      </c>
      <c r="Z257" s="79"/>
      <c r="AA257" s="212" t="str">
        <f>IF(Y257&gt;0,(Y257+SUM(Z$11:Z257))/X$6-1,"N/A")</f>
        <v>N/A</v>
      </c>
      <c r="AB257" s="344">
        <f>IF(VLOOKUP(AB$4,Transactions!$C$5:$M$23,7,FALSE)&gt;W257,0,IF(IFERROR(VLOOKUP(AB$4,Transactions!$C$39:$N$42,8,FALSE),0)&gt;W257,VLOOKUP(AB$4,Transactions!$C$5:$M$23,5,FALSE),VLOOKUP(AB$4,Transactions!$C$5:$M$23,5,FALSE)-IFERROR(VLOOKUP(AB$4,Transactions!$C$39:$N$42,5,FALSE),0)))</f>
        <v>0</v>
      </c>
      <c r="AD257" s="315">
        <f t="shared" si="292"/>
        <v>0</v>
      </c>
      <c r="AE257" s="88">
        <f>VLOOKUP(AD257,'Price Data'!$B$4:$AD$1048576,MATCH(AI$4,'Price Data'!$B$2:$AE$2,0),FALSE)</f>
        <v>0</v>
      </c>
      <c r="AF257" s="5">
        <f t="shared" si="321"/>
        <v>0</v>
      </c>
      <c r="AG257" s="79"/>
      <c r="AH257" s="212" t="str">
        <f>IF(AF257&gt;0,(AF257+SUM(AG$11:AG257))/AE$6-1,"N/A")</f>
        <v>N/A</v>
      </c>
      <c r="AI257" s="344">
        <f>IF(VLOOKUP(AI$4,Transactions!$C$5:$M$23,7,FALSE)&gt;AD257,0,IF(IFERROR(VLOOKUP(AI$4,Transactions!$C$39:$N$42,8,FALSE),0)&gt;AD257,VLOOKUP(AI$4,Transactions!$C$5:$M$23,5,FALSE),VLOOKUP(AI$4,Transactions!$C$5:$M$23,5,FALSE)-IFERROR(VLOOKUP(AI$4,Transactions!$C$39:$N$42,5,FALSE),0)))</f>
        <v>0</v>
      </c>
      <c r="AK257" s="315">
        <f t="shared" si="293"/>
        <v>0</v>
      </c>
      <c r="AL257" s="88">
        <f>VLOOKUP(AK257,'Price Data'!$B$4:$AD$1048576,MATCH(AP$4,'Price Data'!$B$2:$AE$2,0),FALSE)</f>
        <v>0</v>
      </c>
      <c r="AM257" s="5">
        <f t="shared" si="322"/>
        <v>0</v>
      </c>
      <c r="AN257" s="79"/>
      <c r="AO257" s="212" t="str">
        <f>IF(AM257&gt;0,(AM257+SUM(AN$11:AN257))/AL$6-1,"N/A")</f>
        <v>N/A</v>
      </c>
      <c r="AP257" s="344">
        <f>IF(VLOOKUP(AP$4,Transactions!$C$5:$M$23,7,FALSE)&gt;AK257,0,IF(IFERROR(VLOOKUP(AP$4,Transactions!$C$39:$N$42,8,FALSE),0)&gt;AK257,VLOOKUP(AP$4,Transactions!$C$5:$M$23,5,FALSE),VLOOKUP(AP$4,Transactions!$C$5:$M$23,5,FALSE)-IFERROR(VLOOKUP(AP$4,Transactions!$C$39:$N$42,5,FALSE),0)))</f>
        <v>0</v>
      </c>
      <c r="AR257" s="315">
        <f t="shared" si="294"/>
        <v>0</v>
      </c>
      <c r="AS257" s="88">
        <f>VLOOKUP(AR257,'Price Data'!$B$4:$AD$1048576,MATCH(AW$4,'Price Data'!$B$2:$AE$2,0),FALSE)</f>
        <v>0</v>
      </c>
      <c r="AT257" s="5">
        <f t="shared" si="323"/>
        <v>0</v>
      </c>
      <c r="AU257" s="79"/>
      <c r="AV257" s="212" t="str">
        <f>IF(AT257&gt;0,(AT257+SUM(AU$11:AU257))/AS$6-1,"N/A")</f>
        <v>N/A</v>
      </c>
      <c r="AW257" s="344">
        <f>IF(VLOOKUP(AW$4,Transactions!$C$5:$M$23,7,FALSE)&gt;AR257,0,IF(IFERROR(VLOOKUP(AW$4,Transactions!$C$39:$N$42,8,FALSE),0)&gt;AR257,VLOOKUP(AW$4,Transactions!$C$5:$M$23,5,FALSE),VLOOKUP(AW$4,Transactions!$C$5:$M$23,5,FALSE)-IFERROR(VLOOKUP(AW$4,Transactions!$C$39:$N$42,5,FALSE),0)))</f>
        <v>0</v>
      </c>
      <c r="AY257" s="315">
        <f t="shared" si="295"/>
        <v>0</v>
      </c>
      <c r="AZ257" s="88">
        <f>VLOOKUP(AY257,'Price Data'!$B$4:$AD$1048576,MATCH(BD$4,'Price Data'!$B$2:$AE$2,0),FALSE)</f>
        <v>0</v>
      </c>
      <c r="BA257" s="5">
        <f t="shared" si="324"/>
        <v>0</v>
      </c>
      <c r="BB257" s="79"/>
      <c r="BC257" s="212" t="str">
        <f>IF(BA257&gt;0,(BA257+SUM(BB$11:BB257))/AZ$6-1,"N/A")</f>
        <v>N/A</v>
      </c>
      <c r="BD257" s="344">
        <f>IF(VLOOKUP(BD$4,Transactions!$C$5:$M$23,7,FALSE)&gt;AY257,0,IF(IFERROR(VLOOKUP(BD$4,Transactions!$C$39:$N$42,8,FALSE),0)&gt;AY257,VLOOKUP(BD$4,Transactions!$C$5:$M$23,5,FALSE),VLOOKUP(BD$4,Transactions!$C$5:$M$23,5,FALSE)-IFERROR(VLOOKUP(BD$4,Transactions!$C$39:$N$42,5,FALSE),0)))</f>
        <v>0</v>
      </c>
      <c r="BF257" s="315">
        <f t="shared" si="296"/>
        <v>0</v>
      </c>
      <c r="BG257" s="88">
        <f>VLOOKUP(BF257,'Price Data'!$B$4:$AD$1048576,MATCH(BK$4,'Price Data'!$B$2:$AE$2,0),FALSE)</f>
        <v>0</v>
      </c>
      <c r="BH257" s="5">
        <f t="shared" si="325"/>
        <v>0</v>
      </c>
      <c r="BI257" s="79"/>
      <c r="BJ257" s="212" t="str">
        <f>IF(BH257&gt;0,(BH257+SUM(BI$11:BI257))/BG$6-1,"N/A")</f>
        <v>N/A</v>
      </c>
      <c r="BK257" s="344">
        <f>IF(VLOOKUP(BK$4,Transactions!$C$5:$M$23,7,FALSE)&gt;BF257,0,IF(IFERROR(VLOOKUP(BK$4,Transactions!$C$39:$N$42,8,FALSE),0)&gt;BF257,VLOOKUP(BK$4,Transactions!$C$5:$M$23,5,FALSE),VLOOKUP(BK$4,Transactions!$C$5:$M$23,5,FALSE)-IFERROR(VLOOKUP(BK$4,Transactions!$C$39:$N$42,5,FALSE),0)))</f>
        <v>0</v>
      </c>
      <c r="BM257" s="315">
        <f t="shared" si="297"/>
        <v>0</v>
      </c>
      <c r="BN257" s="88">
        <f>VLOOKUP(BM257,'Price Data'!$B$4:$AD$1048576,MATCH(BR$4,'Price Data'!$B$2:$AE$2,0),FALSE)</f>
        <v>0</v>
      </c>
      <c r="BO257" s="5">
        <f t="shared" si="326"/>
        <v>0</v>
      </c>
      <c r="BP257" s="79"/>
      <c r="BQ257" s="212" t="str">
        <f>IF(BO257&gt;0,(BO257+SUM(BP$11:BP257))/BN$6-1,"N/A")</f>
        <v>N/A</v>
      </c>
      <c r="BR257" s="344">
        <f>IF(VLOOKUP(BR$4,Transactions!$C$5:$M$23,7,FALSE)&gt;BM257,0,IF(IFERROR(VLOOKUP(BR$4,Transactions!$C$39:$N$42,8,FALSE),0)&gt;BM257,VLOOKUP(BR$4,Transactions!$C$5:$M$23,5,FALSE),VLOOKUP(BR$4,Transactions!$C$5:$M$23,5,FALSE)-IFERROR(VLOOKUP(BR$4,Transactions!$C$39:$N$42,5,FALSE),0)))</f>
        <v>0</v>
      </c>
      <c r="BT257" s="315">
        <f t="shared" si="298"/>
        <v>0</v>
      </c>
      <c r="BU257" s="88">
        <f>VLOOKUP(BT257,'Price Data'!$B$4:$AD$1048576,MATCH(BY$4,'Price Data'!$B$2:$AE$2,0),FALSE)</f>
        <v>0</v>
      </c>
      <c r="BV257" s="5">
        <f t="shared" si="327"/>
        <v>0</v>
      </c>
      <c r="BW257" s="79"/>
      <c r="BX257" s="212" t="str">
        <f>IF(BV257&gt;0,(BV257+SUM(BW$11:BW257))/BU$6-1,"N/A")</f>
        <v>N/A</v>
      </c>
      <c r="BY257" s="344">
        <f>IF(VLOOKUP(BY$4,Transactions!$C$5:$M$23,7,FALSE)&gt;BT257,0,IF(IFERROR(VLOOKUP(BY$4,Transactions!$C$39:$N$42,8,FALSE),0)&gt;BT257,VLOOKUP(BY$4,Transactions!$C$5:$M$23,5,FALSE),VLOOKUP(BY$4,Transactions!$C$5:$M$23,5,FALSE)-IFERROR(VLOOKUP(BY$4,Transactions!$C$39:$N$42,5,FALSE),0)))</f>
        <v>0</v>
      </c>
      <c r="CA257" s="315">
        <f t="shared" si="299"/>
        <v>0</v>
      </c>
      <c r="CB257" s="88">
        <f>VLOOKUP(CA257,'Price Data'!$B$4:$AD$1048576,MATCH(CF$4,'Price Data'!$B$2:$AE$2,0),FALSE)</f>
        <v>0</v>
      </c>
      <c r="CC257" s="5">
        <f t="shared" si="328"/>
        <v>0</v>
      </c>
      <c r="CD257" s="79"/>
      <c r="CE257" s="212" t="str">
        <f>IF(CC257&gt;0,(CC257+SUM(CD$11:CD257))/CB$6-1,"N/A")</f>
        <v>N/A</v>
      </c>
      <c r="CF257" s="344">
        <f>IF(VLOOKUP(CF$4,Transactions!$C$5:$M$23,7,FALSE)&gt;CA257,0,IF(IFERROR(VLOOKUP(CF$4,Transactions!$C$39:$N$42,8,FALSE),0)&gt;CA257,VLOOKUP(CF$4,Transactions!$C$5:$M$23,5,FALSE),VLOOKUP(CF$4,Transactions!$C$5:$M$23,5,FALSE)-IFERROR(VLOOKUP(CF$4,Transactions!$C$39:$N$42,5,FALSE),0)))</f>
        <v>0</v>
      </c>
      <c r="CH257" s="315">
        <f t="shared" si="300"/>
        <v>0</v>
      </c>
      <c r="CI257" s="88">
        <f>VLOOKUP(CH257,'Price Data'!$B$4:$AD$1048576,MATCH(CM$4,'Price Data'!$B$2:$AE$2,0),FALSE)</f>
        <v>0</v>
      </c>
      <c r="CJ257" s="5">
        <f t="shared" si="329"/>
        <v>0</v>
      </c>
      <c r="CK257" s="79"/>
      <c r="CL257" s="212" t="str">
        <f>IF(CJ257&gt;0,(CJ257+SUM(CK$11:CK257))/CI$6-1,"N/A")</f>
        <v>N/A</v>
      </c>
      <c r="CM257" s="344">
        <f>IF(VLOOKUP(CM$4,Transactions!$C$5:$M$23,7,FALSE)&gt;CH257,0,IF(IFERROR(VLOOKUP(CM$4,Transactions!$C$39:$N$42,8,FALSE),0)&gt;CH257,VLOOKUP(CM$4,Transactions!$C$5:$M$23,5,FALSE),VLOOKUP(CM$4,Transactions!$C$5:$M$23,5,FALSE)-IFERROR(VLOOKUP(CM$4,Transactions!$C$39:$N$42,5,FALSE),0)))</f>
        <v>0</v>
      </c>
      <c r="CO257" s="315">
        <f t="shared" si="301"/>
        <v>0</v>
      </c>
      <c r="CP257" s="88">
        <f>VLOOKUP(CO257,'Price Data'!$B$4:$AD$1048576,MATCH(CT$4,'Price Data'!$B$2:$AE$2,0),FALSE)</f>
        <v>0</v>
      </c>
      <c r="CQ257" s="5">
        <f t="shared" si="330"/>
        <v>0</v>
      </c>
      <c r="CR257" s="79"/>
      <c r="CS257" s="212" t="str">
        <f>IF(CQ257&gt;0,(CQ257+SUM(CR$11:CR257))/CP$6-1,"N/A")</f>
        <v>N/A</v>
      </c>
      <c r="CT257" s="344">
        <f>IF(VLOOKUP(CT$4,Transactions!$C$5:$M$23,7,FALSE)&gt;CO257,0,IF(IFERROR(VLOOKUP(CT$4,Transactions!$C$39:$N$42,8,FALSE),0)&gt;CO257,VLOOKUP(CT$4,Transactions!$C$5:$M$23,5,FALSE),VLOOKUP(CT$4,Transactions!$C$5:$M$23,5,FALSE)-IFERROR(VLOOKUP(CT$4,Transactions!$C$39:$N$42,5,FALSE),0)))</f>
        <v>0</v>
      </c>
      <c r="CV257" s="315">
        <f t="shared" si="302"/>
        <v>0</v>
      </c>
      <c r="CW257" s="88">
        <f>VLOOKUP(CV257,'Price Data'!$B$4:$AD$1048576,MATCH(DA$4,'Price Data'!$B$2:$AE$2,0),FALSE)</f>
        <v>0</v>
      </c>
      <c r="CX257" s="5">
        <f t="shared" si="331"/>
        <v>0</v>
      </c>
      <c r="CY257" s="79"/>
      <c r="CZ257" s="212" t="str">
        <f>IF(CX257&gt;0,(CX257+SUM(CY$11:CY257))/CW$6-1,"N/A")</f>
        <v>N/A</v>
      </c>
      <c r="DA257" s="344">
        <f>IF(VLOOKUP(DA$4,Transactions!$C$5:$M$23,7,FALSE)&gt;CV257,0,IF(IFERROR(VLOOKUP(DA$4,Transactions!$C$39:$N$42,8,FALSE),0)&gt;CV257,VLOOKUP(DA$4,Transactions!$C$5:$M$23,5,FALSE),VLOOKUP(DA$4,Transactions!$C$5:$M$23,5,FALSE)-IFERROR(VLOOKUP(DA$4,Transactions!$C$39:$N$42,5,FALSE),0)))</f>
        <v>0</v>
      </c>
      <c r="DC257" s="315">
        <f t="shared" si="303"/>
        <v>0</v>
      </c>
      <c r="DD257" s="88">
        <f>VLOOKUP(DC257,'Price Data'!$B$4:$AD$1048576,MATCH(DH$4,'Price Data'!$B$2:$AE$2,0),FALSE)</f>
        <v>0</v>
      </c>
      <c r="DE257" s="5">
        <f t="shared" si="332"/>
        <v>0</v>
      </c>
      <c r="DF257" s="79"/>
      <c r="DG257" s="212" t="str">
        <f>IF(DE257&gt;0,(DE257+SUM(DF$11:DF257))/DD$6-1,"N/A")</f>
        <v>N/A</v>
      </c>
      <c r="DH257" s="344">
        <f>IF(VLOOKUP(DH$4,Transactions!$C$5:$M$23,7,FALSE)&gt;DC257,0,IF(IFERROR(VLOOKUP(DH$4,Transactions!$C$39:$N$42,8,FALSE),0)&gt;DC257,VLOOKUP(DH$4,Transactions!$C$5:$M$23,5,FALSE),VLOOKUP(DH$4,Transactions!$C$5:$M$23,5,FALSE)-IFERROR(VLOOKUP(DH$4,Transactions!$C$39:$N$42,5,FALSE),0)))</f>
        <v>0</v>
      </c>
      <c r="DJ257" s="315">
        <f t="shared" si="304"/>
        <v>0</v>
      </c>
      <c r="DK257" s="88">
        <f>VLOOKUP(DJ257,'Price Data'!$B$4:$AD$1048576,MATCH(DO$4,'Price Data'!$B$2:$AE$2,0),FALSE)</f>
        <v>0</v>
      </c>
      <c r="DL257" s="5">
        <f t="shared" si="333"/>
        <v>0</v>
      </c>
      <c r="DN257" s="212" t="str">
        <f>IF(DL257&gt;0,(DL257+SUM(DM$11:DM257))/DK$6-1,"N/A")</f>
        <v>N/A</v>
      </c>
      <c r="DO257" s="344">
        <f>IF(VLOOKUP(DO$4,Transactions!$C$5:$M$23,7,FALSE)&gt;DJ257,0,IF(IFERROR(VLOOKUP(DO$4,Transactions!$C$39:$N$42,8,FALSE),0)&gt;DJ257,VLOOKUP(DO$4,Transactions!$C$5:$M$23,5,FALSE),VLOOKUP(DO$4,Transactions!$C$5:$M$23,5,FALSE)-IFERROR(VLOOKUP(DO$4,Transactions!$C$39:$N$42,5,FALSE),0)))</f>
        <v>0</v>
      </c>
      <c r="DQ257" s="315">
        <f t="shared" si="305"/>
        <v>0</v>
      </c>
      <c r="DR257" s="88">
        <f>VLOOKUP(DQ257,'Price Data'!$B$4:$AD$1048576,MATCH(DV$4,'Price Data'!$B$2:$AE$2,0),FALSE)</f>
        <v>0</v>
      </c>
      <c r="DS257" s="5">
        <f t="shared" si="334"/>
        <v>0</v>
      </c>
      <c r="DT257" s="79"/>
      <c r="DU257" s="212" t="str">
        <f>IF(DS257&gt;0,(DS257+SUM(DT$11:DT257))/DR$6-1,"N/A")</f>
        <v>N/A</v>
      </c>
      <c r="DV257" s="344">
        <f>IF(VLOOKUP(DV$4,Transactions!$C$5:$M$23,7,FALSE)&gt;DQ257,0,IF(IFERROR(VLOOKUP(DV$4,Transactions!$C$39:$N$42,8,FALSE),0)&gt;DQ257,VLOOKUP(DV$4,Transactions!$C$5:$M$23,5,FALSE),VLOOKUP(DV$4,Transactions!$C$5:$M$23,5,FALSE)-IFERROR(VLOOKUP(DV$4,Transactions!$C$39:$N$42,5,FALSE),0)))</f>
        <v>0</v>
      </c>
      <c r="DX257" s="315">
        <f t="shared" si="306"/>
        <v>0</v>
      </c>
      <c r="DY257" s="88">
        <f>VLOOKUP(DX257,'Price Data'!$B$4:$AD$1048576,MATCH(EC$4,'Price Data'!$B$2:$AE$2,0),FALSE)</f>
        <v>0</v>
      </c>
      <c r="DZ257" s="5">
        <f t="shared" si="335"/>
        <v>0</v>
      </c>
      <c r="EA257" s="79"/>
      <c r="EB257" s="212" t="str">
        <f>IF(DZ257&gt;0,(DZ257+SUM(EA$11:EA257))/DY$6-1,"N/A")</f>
        <v>N/A</v>
      </c>
      <c r="EC257" s="344">
        <f>IF(VLOOKUP(EC$4,Transactions!$C$5:$M$23,7,FALSE)&gt;DX257,0,IF(IFERROR(VLOOKUP(EC$4,Transactions!$C$39:$N$42,8,FALSE),0)&gt;DX257,VLOOKUP(EC$4,Transactions!$C$5:$M$23,5,FALSE),VLOOKUP(EC$4,Transactions!$C$5:$M$23,5,FALSE)-IFERROR(VLOOKUP(EC$4,Transactions!$C$39:$N$42,5,FALSE),0)))</f>
        <v>0</v>
      </c>
      <c r="EF257" s="315">
        <f t="shared" si="307"/>
        <v>0</v>
      </c>
      <c r="EG257" s="88">
        <f>VLOOKUP(EF257,'Price Data'!$B$4:$AD$1048576,MATCH(EK$4,'Price Data'!$B$2:$AE$2,0),FALSE)</f>
        <v>0</v>
      </c>
      <c r="EH257" s="5">
        <f t="shared" si="336"/>
        <v>0</v>
      </c>
      <c r="EI257" s="79"/>
      <c r="EJ257" s="212" t="str">
        <f>IF(EH257&gt;0,(EH257+SUM(EI$11:EI257))/EG$6-1,"N/A")</f>
        <v>N/A</v>
      </c>
      <c r="EK257" s="344">
        <f>IF(VLOOKUP(EK$4,Transactions!$C$26:$M$34,7,FALSE)&gt;EF257,0,IF(IFERROR(VLOOKUP(EK$4,Transactions!$C$45:$N294,8,FALSE),0)&gt;EF257,VLOOKUP(EK$4,Transactions!$C$26:$M$34,5,FALSE),VLOOKUP(EK$4,Transactions!$C$26:$M$34,5,FALSE)-IFERROR(VLOOKUP(EK$4,Transactions!$C$45:$N$47,5,FALSE),0)))</f>
        <v>0</v>
      </c>
      <c r="EM257" s="315">
        <f t="shared" si="308"/>
        <v>0</v>
      </c>
      <c r="EN257" s="88">
        <f>VLOOKUP(EM257,'Price Data'!$B$4:$AD$1048576,MATCH(ER$4,'Price Data'!$B$2:$AE$2,0),FALSE)</f>
        <v>0</v>
      </c>
      <c r="EO257" s="5">
        <f t="shared" si="337"/>
        <v>0</v>
      </c>
      <c r="EP257" s="79"/>
      <c r="EQ257" s="212" t="str">
        <f>IF(EO257&gt;0,(EO257+SUM(EP$11:EP257))/EN$6-1,"N/A")</f>
        <v>N/A</v>
      </c>
      <c r="ER257" s="344">
        <f>IF(VLOOKUP(ER$4,Transactions!$C$26:$M$34,7,FALSE)&gt;EM257,0,IF(IFERROR(VLOOKUP(ER$4,Transactions!$C$45:$N294,8,FALSE),0)&gt;EM257,VLOOKUP(ER$4,Transactions!$C$26:$M$34,5,FALSE),VLOOKUP(ER$4,Transactions!$C$26:$M$34,5,FALSE)-IFERROR(VLOOKUP(ER$4,Transactions!$C$45:$N$47,5,FALSE),0)))</f>
        <v>0</v>
      </c>
      <c r="ET257" s="315">
        <f t="shared" si="309"/>
        <v>0</v>
      </c>
      <c r="EU257" s="88">
        <f>VLOOKUP(ET257,'Price Data'!$B$4:$AD$1048576,MATCH(EY$4,'Price Data'!$B$2:$AE$2,0),FALSE)</f>
        <v>0</v>
      </c>
      <c r="EV257" s="5">
        <f t="shared" si="338"/>
        <v>0</v>
      </c>
      <c r="EW257" s="79"/>
      <c r="EX257" s="212" t="str">
        <f>IF(EV257&gt;0,(EV257+SUM(EW$11:EW257))/EU$6-1,"N/A")</f>
        <v>N/A</v>
      </c>
      <c r="EY257" s="344">
        <f>IF(VLOOKUP(EY$4,Transactions!$C$26:$M$34,7,FALSE)&gt;ET257,0,IF(IFERROR(VLOOKUP(EY$4,Transactions!$C$45:$N294,8,FALSE),0)&gt;ET257,VLOOKUP(EY$4,Transactions!$C$26:$M$34,5,FALSE),VLOOKUP(EY$4,Transactions!$C$26:$M$34,5,FALSE)-IFERROR(VLOOKUP(EY$4,Transactions!$C$45:$N$47,5,FALSE),0)))</f>
        <v>0</v>
      </c>
      <c r="FA257" s="315">
        <f t="shared" si="310"/>
        <v>0</v>
      </c>
      <c r="FB257" s="88">
        <f>VLOOKUP(FA257,'Price Data'!$B$4:$AD$1048576,MATCH(FF$4,'Price Data'!$B$2:$AE$2,0),FALSE)</f>
        <v>0</v>
      </c>
      <c r="FC257" s="5">
        <f t="shared" si="339"/>
        <v>0</v>
      </c>
      <c r="FD257" s="79"/>
      <c r="FE257" s="212" t="str">
        <f>IF(FC257&gt;0,(FC257+SUM(FD$11:FD257))/FB$6-1,"N/A")</f>
        <v>N/A</v>
      </c>
      <c r="FF257" s="344">
        <f>IF(VLOOKUP(FF$4,Transactions!$C$26:$M$34,7,FALSE)&gt;FA257,0,IF(IFERROR(VLOOKUP(FF$4,Transactions!$C$45:$N294,8,FALSE),0)&gt;FA257,VLOOKUP(FF$4,Transactions!$C$26:$M$34,5,FALSE),VLOOKUP(FF$4,Transactions!$C$26:$M$34,5,FALSE)-IFERROR(VLOOKUP(FF$4,Transactions!$C$45:$N$47,5,FALSE),0)))</f>
        <v>0</v>
      </c>
      <c r="FH257" s="315">
        <f t="shared" si="311"/>
        <v>0</v>
      </c>
      <c r="FI257" s="88">
        <f>VLOOKUP(FH257,'Price Data'!$B$4:$AD$1048576,MATCH(FM$4,'Price Data'!$B$2:$AE$2,0),FALSE)</f>
        <v>0</v>
      </c>
      <c r="FJ257" s="5">
        <f t="shared" si="340"/>
        <v>0</v>
      </c>
      <c r="FK257" s="79"/>
      <c r="FL257" s="212" t="str">
        <f>IF(FJ257&gt;0,(FJ257+SUM(FK$11:FK257))/FI$6-1,"N/A")</f>
        <v>N/A</v>
      </c>
      <c r="FM257" s="344">
        <f>IF(VLOOKUP(FM$4,Transactions!$C$26:$M$34,7,FALSE)&gt;FH257,0,IF(IFERROR(VLOOKUP(FM$4,Transactions!$C$45:$N294,8,FALSE),0)&gt;FH257,VLOOKUP(FM$4,Transactions!$C$26:$M$34,5,FALSE),VLOOKUP(FM$4,Transactions!$C$26:$M$34,5,FALSE)-IFERROR(VLOOKUP(FM$4,Transactions!$C$45:$N$47,5,FALSE),0)))</f>
        <v>0</v>
      </c>
      <c r="FO257" s="315">
        <f t="shared" si="312"/>
        <v>0</v>
      </c>
      <c r="FP257" s="88">
        <f>VLOOKUP(FO257,'Price Data'!$B$4:$AD$1048576,MATCH(FT$4,'Price Data'!$B$2:$AE$2,0),FALSE)</f>
        <v>0</v>
      </c>
      <c r="FQ257" s="5">
        <f t="shared" si="341"/>
        <v>0</v>
      </c>
      <c r="FR257" s="79"/>
      <c r="FS257" s="212" t="str">
        <f>IF(FQ257&gt;0,(FQ257+SUM(FR$11:FR257))/FP$6-1,"N/A")</f>
        <v>N/A</v>
      </c>
      <c r="FT257" s="344">
        <f>IF(VLOOKUP(FT$4,Transactions!$C$26:$M$34,7,FALSE)&gt;FO257,0,IF(IFERROR(VLOOKUP(FT$4,Transactions!$C$45:$N294,8,FALSE),0)&gt;FO257,VLOOKUP(FT$4,Transactions!$C$26:$M$34,5,FALSE),VLOOKUP(FT$4,Transactions!$C$26:$M$34,5,FALSE)-IFERROR(VLOOKUP(FT$4,Transactions!$C$45:$N$47,5,FALSE),0)))</f>
        <v>0</v>
      </c>
      <c r="FV257" s="315">
        <f t="shared" si="313"/>
        <v>0</v>
      </c>
      <c r="FW257" s="88">
        <f>VLOOKUP(FV257,'Price Data'!$B$4:$AD$1048576,MATCH(GA$4,'Price Data'!$B$2:$AE$2,0),FALSE)</f>
        <v>0</v>
      </c>
      <c r="FX257" s="5">
        <f t="shared" si="342"/>
        <v>0</v>
      </c>
      <c r="FY257" s="79"/>
      <c r="FZ257" s="212" t="str">
        <f>IF(FX257&gt;0,(FX257+SUM(FY$11:FY257))/FW$6-1,"N/A")</f>
        <v>N/A</v>
      </c>
      <c r="GA257" s="344">
        <f>IF(VLOOKUP(GA$4,Transactions!$C$26:$M$34,7,FALSE)&gt;FV257,0,IF(IFERROR(VLOOKUP(GA$4,Transactions!$C$45:$N294,8,FALSE),0)&gt;FV257,VLOOKUP(GA$4,Transactions!$C$26:$M$34,5,FALSE),VLOOKUP(GA$4,Transactions!$C$26:$M$34,5,FALSE)-IFERROR(VLOOKUP(GA$4,Transactions!$C$45:$N$47,5,FALSE),0)))</f>
        <v>0</v>
      </c>
      <c r="GD257" s="315">
        <f t="shared" si="314"/>
        <v>0</v>
      </c>
      <c r="GE257" s="88">
        <f>VLOOKUP(GD257,'Price Data'!$B$4:$AD$1048576,MATCH(GI$4,'Price Data'!$B$2:$AE$2,0),FALSE)</f>
        <v>0</v>
      </c>
      <c r="GF257" s="5">
        <f t="shared" si="343"/>
        <v>0</v>
      </c>
      <c r="GH257" s="212" t="str">
        <f>IF(GF257&gt;0,(GF257+SUM(GG$11:GG257))/GE$6-1,"N/A")</f>
        <v>N/A</v>
      </c>
      <c r="GI257" s="374">
        <v>0.5</v>
      </c>
      <c r="GK257" s="315">
        <f t="shared" si="315"/>
        <v>0</v>
      </c>
      <c r="GL257" s="88">
        <f>VLOOKUP(GK257,'Price Data'!$B$4:$AD$1048576,MATCH(GP$4,'Price Data'!$B$2:$AE$2,0),FALSE)</f>
        <v>0</v>
      </c>
      <c r="GM257" s="5">
        <f t="shared" si="286"/>
        <v>0</v>
      </c>
      <c r="GN257" s="79"/>
      <c r="GO257" s="212" t="str">
        <f>IF(GM257&gt;0,(GM257+SUM(GN$11:GN257))/GL$6-1,"N/A")</f>
        <v>N/A</v>
      </c>
      <c r="GP257" s="374">
        <v>0.2</v>
      </c>
      <c r="GR257" s="315">
        <f t="shared" si="316"/>
        <v>0</v>
      </c>
      <c r="GS257" s="88">
        <f>VLOOKUP(GR257,'Price Data'!$B$4:$AD$1048576,MATCH(GW$4,'Price Data'!$B$2:$AE$2,0),FALSE)</f>
        <v>0</v>
      </c>
      <c r="GT257" s="5">
        <f t="shared" si="344"/>
        <v>0</v>
      </c>
      <c r="GV257" s="212" t="str">
        <f>IF(GT257&gt;0,(GT257+SUM(GU$11:GU257))/GS$6-1,"N/A")</f>
        <v>N/A</v>
      </c>
      <c r="GW257" s="374">
        <v>0.3</v>
      </c>
    </row>
    <row r="258" spans="1:205" x14ac:dyDescent="0.25">
      <c r="A258">
        <v>248</v>
      </c>
      <c r="B258" s="315">
        <f>'Price Data'!B252</f>
        <v>0</v>
      </c>
      <c r="C258" s="200">
        <f t="shared" si="317"/>
        <v>0</v>
      </c>
      <c r="D258" s="200">
        <f t="shared" si="287"/>
        <v>0</v>
      </c>
      <c r="E258" s="200">
        <f t="shared" si="318"/>
        <v>0</v>
      </c>
      <c r="F258" s="200">
        <f t="shared" si="288"/>
        <v>0</v>
      </c>
      <c r="I258" s="315">
        <f t="shared" si="289"/>
        <v>0</v>
      </c>
      <c r="J258" s="88">
        <f>VLOOKUP(I258,'Price Data'!$B$4:$AD$1048576,MATCH(N$4,'Price Data'!$B$2:$AE$2,0),FALSE)</f>
        <v>0</v>
      </c>
      <c r="K258" s="5">
        <f t="shared" si="285"/>
        <v>0</v>
      </c>
      <c r="M258" s="212" t="str">
        <f>IF(K258&gt;0,(K258+SUM(L$11:L258))/J$6-1,"N/A")</f>
        <v>N/A</v>
      </c>
      <c r="N258" s="344">
        <f>IF(VLOOKUP(N$4,Transactions!$C$5:$M$23,7,FALSE)&gt;I258,0,IF(IFERROR(VLOOKUP(N$4,Transactions!$C$39:$N$42,8,FALSE),0)&gt;I258,VLOOKUP(N$4,Transactions!$C$5:$M$23,5,FALSE),VLOOKUP(N$4,Transactions!$C$5:$M$23,5,FALSE)-IFERROR(VLOOKUP(N$4,Transactions!$C$39:$N$42,5,FALSE),0)))</f>
        <v>0</v>
      </c>
      <c r="P258" s="315">
        <f t="shared" si="290"/>
        <v>0</v>
      </c>
      <c r="Q258" s="88">
        <f>VLOOKUP(P258,'Price Data'!$B$4:$AD$1048576,MATCH(U$4,'Price Data'!$B$2:$AE$2,0),FALSE)</f>
        <v>0</v>
      </c>
      <c r="R258" s="5">
        <f t="shared" si="319"/>
        <v>0</v>
      </c>
      <c r="T258" s="212" t="str">
        <f>IF(R258&gt;0,(R258+SUM(S$11:S258))/Q$6-1,"N/A")</f>
        <v>N/A</v>
      </c>
      <c r="U258" s="344">
        <f>IF(VLOOKUP(U$4,Transactions!$C$5:$M$23,7,FALSE)&gt;P258,0,IF(IFERROR(VLOOKUP(U$4,Transactions!$C$39:$N$42,8,FALSE),0)&gt;P258,VLOOKUP(U$4,Transactions!$C$5:$M$23,5,FALSE),VLOOKUP(U$4,Transactions!$C$5:$M$23,5,FALSE)-IFERROR(VLOOKUP(U$4,Transactions!$C$39:$N$42,5,FALSE),0)))</f>
        <v>0</v>
      </c>
      <c r="W258" s="315">
        <f t="shared" si="291"/>
        <v>0</v>
      </c>
      <c r="X258" s="88">
        <f>VLOOKUP(W258,'Price Data'!$B$4:$AD$1048576,MATCH(AB$4,'Price Data'!$B$2:$AE$2,0),FALSE)</f>
        <v>0</v>
      </c>
      <c r="Y258" s="5">
        <f t="shared" si="320"/>
        <v>0</v>
      </c>
      <c r="Z258" s="79"/>
      <c r="AA258" s="212" t="str">
        <f>IF(Y258&gt;0,(Y258+SUM(Z$11:Z258))/X$6-1,"N/A")</f>
        <v>N/A</v>
      </c>
      <c r="AB258" s="344">
        <f>IF(VLOOKUP(AB$4,Transactions!$C$5:$M$23,7,FALSE)&gt;W258,0,IF(IFERROR(VLOOKUP(AB$4,Transactions!$C$39:$N$42,8,FALSE),0)&gt;W258,VLOOKUP(AB$4,Transactions!$C$5:$M$23,5,FALSE),VLOOKUP(AB$4,Transactions!$C$5:$M$23,5,FALSE)-IFERROR(VLOOKUP(AB$4,Transactions!$C$39:$N$42,5,FALSE),0)))</f>
        <v>0</v>
      </c>
      <c r="AD258" s="315">
        <f t="shared" si="292"/>
        <v>0</v>
      </c>
      <c r="AE258" s="88">
        <f>VLOOKUP(AD258,'Price Data'!$B$4:$AD$1048576,MATCH(AI$4,'Price Data'!$B$2:$AE$2,0),FALSE)</f>
        <v>0</v>
      </c>
      <c r="AF258" s="5">
        <f t="shared" si="321"/>
        <v>0</v>
      </c>
      <c r="AG258" s="79"/>
      <c r="AH258" s="212" t="str">
        <f>IF(AF258&gt;0,(AF258+SUM(AG$11:AG258))/AE$6-1,"N/A")</f>
        <v>N/A</v>
      </c>
      <c r="AI258" s="344">
        <f>IF(VLOOKUP(AI$4,Transactions!$C$5:$M$23,7,FALSE)&gt;AD258,0,IF(IFERROR(VLOOKUP(AI$4,Transactions!$C$39:$N$42,8,FALSE),0)&gt;AD258,VLOOKUP(AI$4,Transactions!$C$5:$M$23,5,FALSE),VLOOKUP(AI$4,Transactions!$C$5:$M$23,5,FALSE)-IFERROR(VLOOKUP(AI$4,Transactions!$C$39:$N$42,5,FALSE),0)))</f>
        <v>0</v>
      </c>
      <c r="AK258" s="315">
        <f t="shared" si="293"/>
        <v>0</v>
      </c>
      <c r="AL258" s="88">
        <f>VLOOKUP(AK258,'Price Data'!$B$4:$AD$1048576,MATCH(AP$4,'Price Data'!$B$2:$AE$2,0),FALSE)</f>
        <v>0</v>
      </c>
      <c r="AM258" s="5">
        <f t="shared" si="322"/>
        <v>0</v>
      </c>
      <c r="AN258" s="79"/>
      <c r="AO258" s="212" t="str">
        <f>IF(AM258&gt;0,(AM258+SUM(AN$11:AN258))/AL$6-1,"N/A")</f>
        <v>N/A</v>
      </c>
      <c r="AP258" s="344">
        <f>IF(VLOOKUP(AP$4,Transactions!$C$5:$M$23,7,FALSE)&gt;AK258,0,IF(IFERROR(VLOOKUP(AP$4,Transactions!$C$39:$N$42,8,FALSE),0)&gt;AK258,VLOOKUP(AP$4,Transactions!$C$5:$M$23,5,FALSE),VLOOKUP(AP$4,Transactions!$C$5:$M$23,5,FALSE)-IFERROR(VLOOKUP(AP$4,Transactions!$C$39:$N$42,5,FALSE),0)))</f>
        <v>0</v>
      </c>
      <c r="AR258" s="315">
        <f t="shared" si="294"/>
        <v>0</v>
      </c>
      <c r="AS258" s="88">
        <f>VLOOKUP(AR258,'Price Data'!$B$4:$AD$1048576,MATCH(AW$4,'Price Data'!$B$2:$AE$2,0),FALSE)</f>
        <v>0</v>
      </c>
      <c r="AT258" s="5">
        <f t="shared" si="323"/>
        <v>0</v>
      </c>
      <c r="AU258" s="79"/>
      <c r="AV258" s="212" t="str">
        <f>IF(AT258&gt;0,(AT258+SUM(AU$11:AU258))/AS$6-1,"N/A")</f>
        <v>N/A</v>
      </c>
      <c r="AW258" s="344">
        <f>IF(VLOOKUP(AW$4,Transactions!$C$5:$M$23,7,FALSE)&gt;AR258,0,IF(IFERROR(VLOOKUP(AW$4,Transactions!$C$39:$N$42,8,FALSE),0)&gt;AR258,VLOOKUP(AW$4,Transactions!$C$5:$M$23,5,FALSE),VLOOKUP(AW$4,Transactions!$C$5:$M$23,5,FALSE)-IFERROR(VLOOKUP(AW$4,Transactions!$C$39:$N$42,5,FALSE),0)))</f>
        <v>0</v>
      </c>
      <c r="AY258" s="315">
        <f t="shared" si="295"/>
        <v>0</v>
      </c>
      <c r="AZ258" s="88">
        <f>VLOOKUP(AY258,'Price Data'!$B$4:$AD$1048576,MATCH(BD$4,'Price Data'!$B$2:$AE$2,0),FALSE)</f>
        <v>0</v>
      </c>
      <c r="BA258" s="5">
        <f t="shared" si="324"/>
        <v>0</v>
      </c>
      <c r="BB258" s="79"/>
      <c r="BC258" s="212" t="str">
        <f>IF(BA258&gt;0,(BA258+SUM(BB$11:BB258))/AZ$6-1,"N/A")</f>
        <v>N/A</v>
      </c>
      <c r="BD258" s="344">
        <f>IF(VLOOKUP(BD$4,Transactions!$C$5:$M$23,7,FALSE)&gt;AY258,0,IF(IFERROR(VLOOKUP(BD$4,Transactions!$C$39:$N$42,8,FALSE),0)&gt;AY258,VLOOKUP(BD$4,Transactions!$C$5:$M$23,5,FALSE),VLOOKUP(BD$4,Transactions!$C$5:$M$23,5,FALSE)-IFERROR(VLOOKUP(BD$4,Transactions!$C$39:$N$42,5,FALSE),0)))</f>
        <v>0</v>
      </c>
      <c r="BF258" s="315">
        <f t="shared" si="296"/>
        <v>0</v>
      </c>
      <c r="BG258" s="88">
        <f>VLOOKUP(BF258,'Price Data'!$B$4:$AD$1048576,MATCH(BK$4,'Price Data'!$B$2:$AE$2,0),FALSE)</f>
        <v>0</v>
      </c>
      <c r="BH258" s="5">
        <f t="shared" si="325"/>
        <v>0</v>
      </c>
      <c r="BI258" s="79"/>
      <c r="BJ258" s="212" t="str">
        <f>IF(BH258&gt;0,(BH258+SUM(BI$11:BI258))/BG$6-1,"N/A")</f>
        <v>N/A</v>
      </c>
      <c r="BK258" s="344">
        <f>IF(VLOOKUP(BK$4,Transactions!$C$5:$M$23,7,FALSE)&gt;BF258,0,IF(IFERROR(VLOOKUP(BK$4,Transactions!$C$39:$N$42,8,FALSE),0)&gt;BF258,VLOOKUP(BK$4,Transactions!$C$5:$M$23,5,FALSE),VLOOKUP(BK$4,Transactions!$C$5:$M$23,5,FALSE)-IFERROR(VLOOKUP(BK$4,Transactions!$C$39:$N$42,5,FALSE),0)))</f>
        <v>0</v>
      </c>
      <c r="BM258" s="315">
        <f t="shared" si="297"/>
        <v>0</v>
      </c>
      <c r="BN258" s="88">
        <f>VLOOKUP(BM258,'Price Data'!$B$4:$AD$1048576,MATCH(BR$4,'Price Data'!$B$2:$AE$2,0),FALSE)</f>
        <v>0</v>
      </c>
      <c r="BO258" s="5">
        <f t="shared" si="326"/>
        <v>0</v>
      </c>
      <c r="BP258" s="79"/>
      <c r="BQ258" s="212" t="str">
        <f>IF(BO258&gt;0,(BO258+SUM(BP$11:BP258))/BN$6-1,"N/A")</f>
        <v>N/A</v>
      </c>
      <c r="BR258" s="344">
        <f>IF(VLOOKUP(BR$4,Transactions!$C$5:$M$23,7,FALSE)&gt;BM258,0,IF(IFERROR(VLOOKUP(BR$4,Transactions!$C$39:$N$42,8,FALSE),0)&gt;BM258,VLOOKUP(BR$4,Transactions!$C$5:$M$23,5,FALSE),VLOOKUP(BR$4,Transactions!$C$5:$M$23,5,FALSE)-IFERROR(VLOOKUP(BR$4,Transactions!$C$39:$N$42,5,FALSE),0)))</f>
        <v>0</v>
      </c>
      <c r="BT258" s="315">
        <f t="shared" si="298"/>
        <v>0</v>
      </c>
      <c r="BU258" s="88">
        <f>VLOOKUP(BT258,'Price Data'!$B$4:$AD$1048576,MATCH(BY$4,'Price Data'!$B$2:$AE$2,0),FALSE)</f>
        <v>0</v>
      </c>
      <c r="BV258" s="5">
        <f t="shared" si="327"/>
        <v>0</v>
      </c>
      <c r="BW258" s="79"/>
      <c r="BX258" s="212" t="str">
        <f>IF(BV258&gt;0,(BV258+SUM(BW$11:BW258))/BU$6-1,"N/A")</f>
        <v>N/A</v>
      </c>
      <c r="BY258" s="344">
        <f>IF(VLOOKUP(BY$4,Transactions!$C$5:$M$23,7,FALSE)&gt;BT258,0,IF(IFERROR(VLOOKUP(BY$4,Transactions!$C$39:$N$42,8,FALSE),0)&gt;BT258,VLOOKUP(BY$4,Transactions!$C$5:$M$23,5,FALSE),VLOOKUP(BY$4,Transactions!$C$5:$M$23,5,FALSE)-IFERROR(VLOOKUP(BY$4,Transactions!$C$39:$N$42,5,FALSE),0)))</f>
        <v>0</v>
      </c>
      <c r="CA258" s="315">
        <f t="shared" si="299"/>
        <v>0</v>
      </c>
      <c r="CB258" s="88">
        <f>VLOOKUP(CA258,'Price Data'!$B$4:$AD$1048576,MATCH(CF$4,'Price Data'!$B$2:$AE$2,0),FALSE)</f>
        <v>0</v>
      </c>
      <c r="CC258" s="5">
        <f t="shared" si="328"/>
        <v>0</v>
      </c>
      <c r="CD258" s="79"/>
      <c r="CE258" s="212" t="str">
        <f>IF(CC258&gt;0,(CC258+SUM(CD$11:CD258))/CB$6-1,"N/A")</f>
        <v>N/A</v>
      </c>
      <c r="CF258" s="344">
        <f>IF(VLOOKUP(CF$4,Transactions!$C$5:$M$23,7,FALSE)&gt;CA258,0,IF(IFERROR(VLOOKUP(CF$4,Transactions!$C$39:$N$42,8,FALSE),0)&gt;CA258,VLOOKUP(CF$4,Transactions!$C$5:$M$23,5,FALSE),VLOOKUP(CF$4,Transactions!$C$5:$M$23,5,FALSE)-IFERROR(VLOOKUP(CF$4,Transactions!$C$39:$N$42,5,FALSE),0)))</f>
        <v>0</v>
      </c>
      <c r="CH258" s="315">
        <f t="shared" si="300"/>
        <v>0</v>
      </c>
      <c r="CI258" s="88">
        <f>VLOOKUP(CH258,'Price Data'!$B$4:$AD$1048576,MATCH(CM$4,'Price Data'!$B$2:$AE$2,0),FALSE)</f>
        <v>0</v>
      </c>
      <c r="CJ258" s="5">
        <f t="shared" si="329"/>
        <v>0</v>
      </c>
      <c r="CK258" s="79"/>
      <c r="CL258" s="212" t="str">
        <f>IF(CJ258&gt;0,(CJ258+SUM(CK$11:CK258))/CI$6-1,"N/A")</f>
        <v>N/A</v>
      </c>
      <c r="CM258" s="344">
        <f>IF(VLOOKUP(CM$4,Transactions!$C$5:$M$23,7,FALSE)&gt;CH258,0,IF(IFERROR(VLOOKUP(CM$4,Transactions!$C$39:$N$42,8,FALSE),0)&gt;CH258,VLOOKUP(CM$4,Transactions!$C$5:$M$23,5,FALSE),VLOOKUP(CM$4,Transactions!$C$5:$M$23,5,FALSE)-IFERROR(VLOOKUP(CM$4,Transactions!$C$39:$N$42,5,FALSE),0)))</f>
        <v>0</v>
      </c>
      <c r="CO258" s="315">
        <f t="shared" si="301"/>
        <v>0</v>
      </c>
      <c r="CP258" s="88">
        <f>VLOOKUP(CO258,'Price Data'!$B$4:$AD$1048576,MATCH(CT$4,'Price Data'!$B$2:$AE$2,0),FALSE)</f>
        <v>0</v>
      </c>
      <c r="CQ258" s="5">
        <f t="shared" si="330"/>
        <v>0</v>
      </c>
      <c r="CR258" s="79"/>
      <c r="CS258" s="212" t="str">
        <f>IF(CQ258&gt;0,(CQ258+SUM(CR$11:CR258))/CP$6-1,"N/A")</f>
        <v>N/A</v>
      </c>
      <c r="CT258" s="344">
        <f>IF(VLOOKUP(CT$4,Transactions!$C$5:$M$23,7,FALSE)&gt;CO258,0,IF(IFERROR(VLOOKUP(CT$4,Transactions!$C$39:$N$42,8,FALSE),0)&gt;CO258,VLOOKUP(CT$4,Transactions!$C$5:$M$23,5,FALSE),VLOOKUP(CT$4,Transactions!$C$5:$M$23,5,FALSE)-IFERROR(VLOOKUP(CT$4,Transactions!$C$39:$N$42,5,FALSE),0)))</f>
        <v>0</v>
      </c>
      <c r="CV258" s="315">
        <f t="shared" si="302"/>
        <v>0</v>
      </c>
      <c r="CW258" s="88">
        <f>VLOOKUP(CV258,'Price Data'!$B$4:$AD$1048576,MATCH(DA$4,'Price Data'!$B$2:$AE$2,0),FALSE)</f>
        <v>0</v>
      </c>
      <c r="CX258" s="5">
        <f t="shared" si="331"/>
        <v>0</v>
      </c>
      <c r="CY258" s="79"/>
      <c r="CZ258" s="212" t="str">
        <f>IF(CX258&gt;0,(CX258+SUM(CY$11:CY258))/CW$6-1,"N/A")</f>
        <v>N/A</v>
      </c>
      <c r="DA258" s="344">
        <f>IF(VLOOKUP(DA$4,Transactions!$C$5:$M$23,7,FALSE)&gt;CV258,0,IF(IFERROR(VLOOKUP(DA$4,Transactions!$C$39:$N$42,8,FALSE),0)&gt;CV258,VLOOKUP(DA$4,Transactions!$C$5:$M$23,5,FALSE),VLOOKUP(DA$4,Transactions!$C$5:$M$23,5,FALSE)-IFERROR(VLOOKUP(DA$4,Transactions!$C$39:$N$42,5,FALSE),0)))</f>
        <v>0</v>
      </c>
      <c r="DC258" s="315">
        <f t="shared" si="303"/>
        <v>0</v>
      </c>
      <c r="DD258" s="88">
        <f>VLOOKUP(DC258,'Price Data'!$B$4:$AD$1048576,MATCH(DH$4,'Price Data'!$B$2:$AE$2,0),FALSE)</f>
        <v>0</v>
      </c>
      <c r="DE258" s="5">
        <f t="shared" si="332"/>
        <v>0</v>
      </c>
      <c r="DF258" s="79"/>
      <c r="DG258" s="212" t="str">
        <f>IF(DE258&gt;0,(DE258+SUM(DF$11:DF258))/DD$6-1,"N/A")</f>
        <v>N/A</v>
      </c>
      <c r="DH258" s="344">
        <f>IF(VLOOKUP(DH$4,Transactions!$C$5:$M$23,7,FALSE)&gt;DC258,0,IF(IFERROR(VLOOKUP(DH$4,Transactions!$C$39:$N$42,8,FALSE),0)&gt;DC258,VLOOKUP(DH$4,Transactions!$C$5:$M$23,5,FALSE),VLOOKUP(DH$4,Transactions!$C$5:$M$23,5,FALSE)-IFERROR(VLOOKUP(DH$4,Transactions!$C$39:$N$42,5,FALSE),0)))</f>
        <v>0</v>
      </c>
      <c r="DJ258" s="315">
        <f t="shared" si="304"/>
        <v>0</v>
      </c>
      <c r="DK258" s="88">
        <f>VLOOKUP(DJ258,'Price Data'!$B$4:$AD$1048576,MATCH(DO$4,'Price Data'!$B$2:$AE$2,0),FALSE)</f>
        <v>0</v>
      </c>
      <c r="DL258" s="5">
        <f t="shared" si="333"/>
        <v>0</v>
      </c>
      <c r="DN258" s="212" t="str">
        <f>IF(DL258&gt;0,(DL258+SUM(DM$11:DM258))/DK$6-1,"N/A")</f>
        <v>N/A</v>
      </c>
      <c r="DO258" s="344">
        <f>IF(VLOOKUP(DO$4,Transactions!$C$5:$M$23,7,FALSE)&gt;DJ258,0,IF(IFERROR(VLOOKUP(DO$4,Transactions!$C$39:$N$42,8,FALSE),0)&gt;DJ258,VLOOKUP(DO$4,Transactions!$C$5:$M$23,5,FALSE),VLOOKUP(DO$4,Transactions!$C$5:$M$23,5,FALSE)-IFERROR(VLOOKUP(DO$4,Transactions!$C$39:$N$42,5,FALSE),0)))</f>
        <v>0</v>
      </c>
      <c r="DQ258" s="315">
        <f t="shared" si="305"/>
        <v>0</v>
      </c>
      <c r="DR258" s="88">
        <f>VLOOKUP(DQ258,'Price Data'!$B$4:$AD$1048576,MATCH(DV$4,'Price Data'!$B$2:$AE$2,0),FALSE)</f>
        <v>0</v>
      </c>
      <c r="DS258" s="5">
        <f t="shared" si="334"/>
        <v>0</v>
      </c>
      <c r="DT258" s="79"/>
      <c r="DU258" s="212" t="str">
        <f>IF(DS258&gt;0,(DS258+SUM(DT$11:DT258))/DR$6-1,"N/A")</f>
        <v>N/A</v>
      </c>
      <c r="DV258" s="344">
        <f>IF(VLOOKUP(DV$4,Transactions!$C$5:$M$23,7,FALSE)&gt;DQ258,0,IF(IFERROR(VLOOKUP(DV$4,Transactions!$C$39:$N$42,8,FALSE),0)&gt;DQ258,VLOOKUP(DV$4,Transactions!$C$5:$M$23,5,FALSE),VLOOKUP(DV$4,Transactions!$C$5:$M$23,5,FALSE)-IFERROR(VLOOKUP(DV$4,Transactions!$C$39:$N$42,5,FALSE),0)))</f>
        <v>0</v>
      </c>
      <c r="DX258" s="315">
        <f t="shared" si="306"/>
        <v>0</v>
      </c>
      <c r="DY258" s="88">
        <f>VLOOKUP(DX258,'Price Data'!$B$4:$AD$1048576,MATCH(EC$4,'Price Data'!$B$2:$AE$2,0),FALSE)</f>
        <v>0</v>
      </c>
      <c r="DZ258" s="5">
        <f t="shared" si="335"/>
        <v>0</v>
      </c>
      <c r="EA258" s="79"/>
      <c r="EB258" s="212" t="str">
        <f>IF(DZ258&gt;0,(DZ258+SUM(EA$11:EA258))/DY$6-1,"N/A")</f>
        <v>N/A</v>
      </c>
      <c r="EC258" s="344">
        <f>IF(VLOOKUP(EC$4,Transactions!$C$5:$M$23,7,FALSE)&gt;DX258,0,IF(IFERROR(VLOOKUP(EC$4,Transactions!$C$39:$N$42,8,FALSE),0)&gt;DX258,VLOOKUP(EC$4,Transactions!$C$5:$M$23,5,FALSE),VLOOKUP(EC$4,Transactions!$C$5:$M$23,5,FALSE)-IFERROR(VLOOKUP(EC$4,Transactions!$C$39:$N$42,5,FALSE),0)))</f>
        <v>0</v>
      </c>
      <c r="EF258" s="315">
        <f t="shared" si="307"/>
        <v>0</v>
      </c>
      <c r="EG258" s="88">
        <f>VLOOKUP(EF258,'Price Data'!$B$4:$AD$1048576,MATCH(EK$4,'Price Data'!$B$2:$AE$2,0),FALSE)</f>
        <v>0</v>
      </c>
      <c r="EH258" s="5">
        <f t="shared" si="336"/>
        <v>0</v>
      </c>
      <c r="EI258" s="79"/>
      <c r="EJ258" s="212" t="str">
        <f>IF(EH258&gt;0,(EH258+SUM(EI$11:EI258))/EG$6-1,"N/A")</f>
        <v>N/A</v>
      </c>
      <c r="EK258" s="344">
        <f>IF(VLOOKUP(EK$4,Transactions!$C$26:$M$34,7,FALSE)&gt;EF258,0,IF(IFERROR(VLOOKUP(EK$4,Transactions!$C$45:$N295,8,FALSE),0)&gt;EF258,VLOOKUP(EK$4,Transactions!$C$26:$M$34,5,FALSE),VLOOKUP(EK$4,Transactions!$C$26:$M$34,5,FALSE)-IFERROR(VLOOKUP(EK$4,Transactions!$C$45:$N$47,5,FALSE),0)))</f>
        <v>0</v>
      </c>
      <c r="EM258" s="315">
        <f t="shared" si="308"/>
        <v>0</v>
      </c>
      <c r="EN258" s="88">
        <f>VLOOKUP(EM258,'Price Data'!$B$4:$AD$1048576,MATCH(ER$4,'Price Data'!$B$2:$AE$2,0),FALSE)</f>
        <v>0</v>
      </c>
      <c r="EO258" s="5">
        <f t="shared" si="337"/>
        <v>0</v>
      </c>
      <c r="EP258" s="79"/>
      <c r="EQ258" s="212" t="str">
        <f>IF(EO258&gt;0,(EO258+SUM(EP$11:EP258))/EN$6-1,"N/A")</f>
        <v>N/A</v>
      </c>
      <c r="ER258" s="344">
        <f>IF(VLOOKUP(ER$4,Transactions!$C$26:$M$34,7,FALSE)&gt;EM258,0,IF(IFERROR(VLOOKUP(ER$4,Transactions!$C$45:$N295,8,FALSE),0)&gt;EM258,VLOOKUP(ER$4,Transactions!$C$26:$M$34,5,FALSE),VLOOKUP(ER$4,Transactions!$C$26:$M$34,5,FALSE)-IFERROR(VLOOKUP(ER$4,Transactions!$C$45:$N$47,5,FALSE),0)))</f>
        <v>0</v>
      </c>
      <c r="ET258" s="315">
        <f t="shared" si="309"/>
        <v>0</v>
      </c>
      <c r="EU258" s="88">
        <f>VLOOKUP(ET258,'Price Data'!$B$4:$AD$1048576,MATCH(EY$4,'Price Data'!$B$2:$AE$2,0),FALSE)</f>
        <v>0</v>
      </c>
      <c r="EV258" s="5">
        <f t="shared" si="338"/>
        <v>0</v>
      </c>
      <c r="EW258" s="79"/>
      <c r="EX258" s="212" t="str">
        <f>IF(EV258&gt;0,(EV258+SUM(EW$11:EW258))/EU$6-1,"N/A")</f>
        <v>N/A</v>
      </c>
      <c r="EY258" s="344">
        <f>IF(VLOOKUP(EY$4,Transactions!$C$26:$M$34,7,FALSE)&gt;ET258,0,IF(IFERROR(VLOOKUP(EY$4,Transactions!$C$45:$N295,8,FALSE),0)&gt;ET258,VLOOKUP(EY$4,Transactions!$C$26:$M$34,5,FALSE),VLOOKUP(EY$4,Transactions!$C$26:$M$34,5,FALSE)-IFERROR(VLOOKUP(EY$4,Transactions!$C$45:$N$47,5,FALSE),0)))</f>
        <v>0</v>
      </c>
      <c r="FA258" s="315">
        <f t="shared" si="310"/>
        <v>0</v>
      </c>
      <c r="FB258" s="88">
        <f>VLOOKUP(FA258,'Price Data'!$B$4:$AD$1048576,MATCH(FF$4,'Price Data'!$B$2:$AE$2,0),FALSE)</f>
        <v>0</v>
      </c>
      <c r="FC258" s="5">
        <f t="shared" si="339"/>
        <v>0</v>
      </c>
      <c r="FD258" s="79"/>
      <c r="FE258" s="212" t="str">
        <f>IF(FC258&gt;0,(FC258+SUM(FD$11:FD258))/FB$6-1,"N/A")</f>
        <v>N/A</v>
      </c>
      <c r="FF258" s="344">
        <f>IF(VLOOKUP(FF$4,Transactions!$C$26:$M$34,7,FALSE)&gt;FA258,0,IF(IFERROR(VLOOKUP(FF$4,Transactions!$C$45:$N295,8,FALSE),0)&gt;FA258,VLOOKUP(FF$4,Transactions!$C$26:$M$34,5,FALSE),VLOOKUP(FF$4,Transactions!$C$26:$M$34,5,FALSE)-IFERROR(VLOOKUP(FF$4,Transactions!$C$45:$N$47,5,FALSE),0)))</f>
        <v>0</v>
      </c>
      <c r="FH258" s="315">
        <f t="shared" si="311"/>
        <v>0</v>
      </c>
      <c r="FI258" s="88">
        <f>VLOOKUP(FH258,'Price Data'!$B$4:$AD$1048576,MATCH(FM$4,'Price Data'!$B$2:$AE$2,0),FALSE)</f>
        <v>0</v>
      </c>
      <c r="FJ258" s="5">
        <f t="shared" si="340"/>
        <v>0</v>
      </c>
      <c r="FK258" s="79"/>
      <c r="FL258" s="212" t="str">
        <f>IF(FJ258&gt;0,(FJ258+SUM(FK$11:FK258))/FI$6-1,"N/A")</f>
        <v>N/A</v>
      </c>
      <c r="FM258" s="344">
        <f>IF(VLOOKUP(FM$4,Transactions!$C$26:$M$34,7,FALSE)&gt;FH258,0,IF(IFERROR(VLOOKUP(FM$4,Transactions!$C$45:$N295,8,FALSE),0)&gt;FH258,VLOOKUP(FM$4,Transactions!$C$26:$M$34,5,FALSE),VLOOKUP(FM$4,Transactions!$C$26:$M$34,5,FALSE)-IFERROR(VLOOKUP(FM$4,Transactions!$C$45:$N$47,5,FALSE),0)))</f>
        <v>0</v>
      </c>
      <c r="FO258" s="315">
        <f t="shared" si="312"/>
        <v>0</v>
      </c>
      <c r="FP258" s="88">
        <f>VLOOKUP(FO258,'Price Data'!$B$4:$AD$1048576,MATCH(FT$4,'Price Data'!$B$2:$AE$2,0),FALSE)</f>
        <v>0</v>
      </c>
      <c r="FQ258" s="5">
        <f t="shared" si="341"/>
        <v>0</v>
      </c>
      <c r="FR258" s="79"/>
      <c r="FS258" s="212" t="str">
        <f>IF(FQ258&gt;0,(FQ258+SUM(FR$11:FR258))/FP$6-1,"N/A")</f>
        <v>N/A</v>
      </c>
      <c r="FT258" s="344">
        <f>IF(VLOOKUP(FT$4,Transactions!$C$26:$M$34,7,FALSE)&gt;FO258,0,IF(IFERROR(VLOOKUP(FT$4,Transactions!$C$45:$N295,8,FALSE),0)&gt;FO258,VLOOKUP(FT$4,Transactions!$C$26:$M$34,5,FALSE),VLOOKUP(FT$4,Transactions!$C$26:$M$34,5,FALSE)-IFERROR(VLOOKUP(FT$4,Transactions!$C$45:$N$47,5,FALSE),0)))</f>
        <v>0</v>
      </c>
      <c r="FV258" s="315">
        <f t="shared" si="313"/>
        <v>0</v>
      </c>
      <c r="FW258" s="88">
        <f>VLOOKUP(FV258,'Price Data'!$B$4:$AD$1048576,MATCH(GA$4,'Price Data'!$B$2:$AE$2,0),FALSE)</f>
        <v>0</v>
      </c>
      <c r="FX258" s="5">
        <f t="shared" si="342"/>
        <v>0</v>
      </c>
      <c r="FY258" s="79"/>
      <c r="FZ258" s="212" t="str">
        <f>IF(FX258&gt;0,(FX258+SUM(FY$11:FY258))/FW$6-1,"N/A")</f>
        <v>N/A</v>
      </c>
      <c r="GA258" s="344">
        <f>IF(VLOOKUP(GA$4,Transactions!$C$26:$M$34,7,FALSE)&gt;FV258,0,IF(IFERROR(VLOOKUP(GA$4,Transactions!$C$45:$N295,8,FALSE),0)&gt;FV258,VLOOKUP(GA$4,Transactions!$C$26:$M$34,5,FALSE),VLOOKUP(GA$4,Transactions!$C$26:$M$34,5,FALSE)-IFERROR(VLOOKUP(GA$4,Transactions!$C$45:$N$47,5,FALSE),0)))</f>
        <v>0</v>
      </c>
      <c r="GD258" s="315">
        <f t="shared" si="314"/>
        <v>0</v>
      </c>
      <c r="GE258" s="88">
        <f>VLOOKUP(GD258,'Price Data'!$B$4:$AD$1048576,MATCH(GI$4,'Price Data'!$B$2:$AE$2,0),FALSE)</f>
        <v>0</v>
      </c>
      <c r="GF258" s="5">
        <f t="shared" si="343"/>
        <v>0</v>
      </c>
      <c r="GH258" s="212" t="str">
        <f>IF(GF258&gt;0,(GF258+SUM(GG$11:GG258))/GE$6-1,"N/A")</f>
        <v>N/A</v>
      </c>
      <c r="GI258" s="374">
        <v>0.5</v>
      </c>
      <c r="GK258" s="315">
        <f t="shared" si="315"/>
        <v>0</v>
      </c>
      <c r="GL258" s="88">
        <f>VLOOKUP(GK258,'Price Data'!$B$4:$AD$1048576,MATCH(GP$4,'Price Data'!$B$2:$AE$2,0),FALSE)</f>
        <v>0</v>
      </c>
      <c r="GM258" s="5">
        <f t="shared" si="286"/>
        <v>0</v>
      </c>
      <c r="GN258" s="79"/>
      <c r="GO258" s="212" t="str">
        <f>IF(GM258&gt;0,(GM258+SUM(GN$11:GN258))/GL$6-1,"N/A")</f>
        <v>N/A</v>
      </c>
      <c r="GP258" s="374">
        <v>0.2</v>
      </c>
      <c r="GR258" s="315">
        <f t="shared" si="316"/>
        <v>0</v>
      </c>
      <c r="GS258" s="88">
        <f>VLOOKUP(GR258,'Price Data'!$B$4:$AD$1048576,MATCH(GW$4,'Price Data'!$B$2:$AE$2,0),FALSE)</f>
        <v>0</v>
      </c>
      <c r="GT258" s="5">
        <f t="shared" si="344"/>
        <v>0</v>
      </c>
      <c r="GV258" s="212" t="str">
        <f>IF(GT258&gt;0,(GT258+SUM(GU$11:GU258))/GS$6-1,"N/A")</f>
        <v>N/A</v>
      </c>
      <c r="GW258" s="374">
        <v>0.3</v>
      </c>
    </row>
    <row r="259" spans="1:205" x14ac:dyDescent="0.25">
      <c r="A259">
        <v>249</v>
      </c>
      <c r="B259" s="315">
        <f>'Price Data'!B253</f>
        <v>0</v>
      </c>
      <c r="C259" s="200">
        <f t="shared" si="317"/>
        <v>0</v>
      </c>
      <c r="D259" s="200">
        <f t="shared" si="287"/>
        <v>0</v>
      </c>
      <c r="E259" s="200">
        <f t="shared" si="318"/>
        <v>0</v>
      </c>
      <c r="F259" s="200">
        <f t="shared" si="288"/>
        <v>0</v>
      </c>
      <c r="I259" s="315">
        <f t="shared" si="289"/>
        <v>0</v>
      </c>
      <c r="J259" s="88">
        <f>VLOOKUP(I259,'Price Data'!$B$4:$AD$1048576,MATCH(N$4,'Price Data'!$B$2:$AE$2,0),FALSE)</f>
        <v>0</v>
      </c>
      <c r="K259" s="5">
        <f t="shared" si="285"/>
        <v>0</v>
      </c>
      <c r="M259" s="212" t="str">
        <f>IF(K259&gt;0,(K259+SUM(L$11:L259))/J$6-1,"N/A")</f>
        <v>N/A</v>
      </c>
      <c r="N259" s="344">
        <f>IF(VLOOKUP(N$4,Transactions!$C$5:$M$23,7,FALSE)&gt;I259,0,IF(IFERROR(VLOOKUP(N$4,Transactions!$C$39:$N$42,8,FALSE),0)&gt;I259,VLOOKUP(N$4,Transactions!$C$5:$M$23,5,FALSE),VLOOKUP(N$4,Transactions!$C$5:$M$23,5,FALSE)-IFERROR(VLOOKUP(N$4,Transactions!$C$39:$N$42,5,FALSE),0)))</f>
        <v>0</v>
      </c>
      <c r="P259" s="315">
        <f t="shared" si="290"/>
        <v>0</v>
      </c>
      <c r="Q259" s="88">
        <f>VLOOKUP(P259,'Price Data'!$B$4:$AD$1048576,MATCH(U$4,'Price Data'!$B$2:$AE$2,0),FALSE)</f>
        <v>0</v>
      </c>
      <c r="R259" s="5">
        <f t="shared" si="319"/>
        <v>0</v>
      </c>
      <c r="T259" s="212" t="str">
        <f>IF(R259&gt;0,(R259+SUM(S$11:S259))/Q$6-1,"N/A")</f>
        <v>N/A</v>
      </c>
      <c r="U259" s="344">
        <f>IF(VLOOKUP(U$4,Transactions!$C$5:$M$23,7,FALSE)&gt;P259,0,IF(IFERROR(VLOOKUP(U$4,Transactions!$C$39:$N$42,8,FALSE),0)&gt;P259,VLOOKUP(U$4,Transactions!$C$5:$M$23,5,FALSE),VLOOKUP(U$4,Transactions!$C$5:$M$23,5,FALSE)-IFERROR(VLOOKUP(U$4,Transactions!$C$39:$N$42,5,FALSE),0)))</f>
        <v>0</v>
      </c>
      <c r="W259" s="315">
        <f t="shared" si="291"/>
        <v>0</v>
      </c>
      <c r="X259" s="88">
        <f>VLOOKUP(W259,'Price Data'!$B$4:$AD$1048576,MATCH(AB$4,'Price Data'!$B$2:$AE$2,0),FALSE)</f>
        <v>0</v>
      </c>
      <c r="Y259" s="5">
        <f t="shared" si="320"/>
        <v>0</v>
      </c>
      <c r="Z259" s="79"/>
      <c r="AA259" s="212" t="str">
        <f>IF(Y259&gt;0,(Y259+SUM(Z$11:Z259))/X$6-1,"N/A")</f>
        <v>N/A</v>
      </c>
      <c r="AB259" s="344">
        <f>IF(VLOOKUP(AB$4,Transactions!$C$5:$M$23,7,FALSE)&gt;W259,0,IF(IFERROR(VLOOKUP(AB$4,Transactions!$C$39:$N$42,8,FALSE),0)&gt;W259,VLOOKUP(AB$4,Transactions!$C$5:$M$23,5,FALSE),VLOOKUP(AB$4,Transactions!$C$5:$M$23,5,FALSE)-IFERROR(VLOOKUP(AB$4,Transactions!$C$39:$N$42,5,FALSE),0)))</f>
        <v>0</v>
      </c>
      <c r="AD259" s="315">
        <f t="shared" si="292"/>
        <v>0</v>
      </c>
      <c r="AE259" s="88">
        <f>VLOOKUP(AD259,'Price Data'!$B$4:$AD$1048576,MATCH(AI$4,'Price Data'!$B$2:$AE$2,0),FALSE)</f>
        <v>0</v>
      </c>
      <c r="AF259" s="5">
        <f t="shared" si="321"/>
        <v>0</v>
      </c>
      <c r="AG259" s="79"/>
      <c r="AH259" s="212" t="str">
        <f>IF(AF259&gt;0,(AF259+SUM(AG$11:AG259))/AE$6-1,"N/A")</f>
        <v>N/A</v>
      </c>
      <c r="AI259" s="344">
        <f>IF(VLOOKUP(AI$4,Transactions!$C$5:$M$23,7,FALSE)&gt;AD259,0,IF(IFERROR(VLOOKUP(AI$4,Transactions!$C$39:$N$42,8,FALSE),0)&gt;AD259,VLOOKUP(AI$4,Transactions!$C$5:$M$23,5,FALSE),VLOOKUP(AI$4,Transactions!$C$5:$M$23,5,FALSE)-IFERROR(VLOOKUP(AI$4,Transactions!$C$39:$N$42,5,FALSE),0)))</f>
        <v>0</v>
      </c>
      <c r="AK259" s="315">
        <f t="shared" si="293"/>
        <v>0</v>
      </c>
      <c r="AL259" s="88">
        <f>VLOOKUP(AK259,'Price Data'!$B$4:$AD$1048576,MATCH(AP$4,'Price Data'!$B$2:$AE$2,0),FALSE)</f>
        <v>0</v>
      </c>
      <c r="AM259" s="5">
        <f t="shared" si="322"/>
        <v>0</v>
      </c>
      <c r="AN259" s="79"/>
      <c r="AO259" s="212" t="str">
        <f>IF(AM259&gt;0,(AM259+SUM(AN$11:AN259))/AL$6-1,"N/A")</f>
        <v>N/A</v>
      </c>
      <c r="AP259" s="344">
        <f>IF(VLOOKUP(AP$4,Transactions!$C$5:$M$23,7,FALSE)&gt;AK259,0,IF(IFERROR(VLOOKUP(AP$4,Transactions!$C$39:$N$42,8,FALSE),0)&gt;AK259,VLOOKUP(AP$4,Transactions!$C$5:$M$23,5,FALSE),VLOOKUP(AP$4,Transactions!$C$5:$M$23,5,FALSE)-IFERROR(VLOOKUP(AP$4,Transactions!$C$39:$N$42,5,FALSE),0)))</f>
        <v>0</v>
      </c>
      <c r="AR259" s="315">
        <f t="shared" si="294"/>
        <v>0</v>
      </c>
      <c r="AS259" s="88">
        <f>VLOOKUP(AR259,'Price Data'!$B$4:$AD$1048576,MATCH(AW$4,'Price Data'!$B$2:$AE$2,0),FALSE)</f>
        <v>0</v>
      </c>
      <c r="AT259" s="5">
        <f t="shared" si="323"/>
        <v>0</v>
      </c>
      <c r="AU259" s="79"/>
      <c r="AV259" s="212" t="str">
        <f>IF(AT259&gt;0,(AT259+SUM(AU$11:AU259))/AS$6-1,"N/A")</f>
        <v>N/A</v>
      </c>
      <c r="AW259" s="344">
        <f>IF(VLOOKUP(AW$4,Transactions!$C$5:$M$23,7,FALSE)&gt;AR259,0,IF(IFERROR(VLOOKUP(AW$4,Transactions!$C$39:$N$42,8,FALSE),0)&gt;AR259,VLOOKUP(AW$4,Transactions!$C$5:$M$23,5,FALSE),VLOOKUP(AW$4,Transactions!$C$5:$M$23,5,FALSE)-IFERROR(VLOOKUP(AW$4,Transactions!$C$39:$N$42,5,FALSE),0)))</f>
        <v>0</v>
      </c>
      <c r="AY259" s="315">
        <f t="shared" si="295"/>
        <v>0</v>
      </c>
      <c r="AZ259" s="88">
        <f>VLOOKUP(AY259,'Price Data'!$B$4:$AD$1048576,MATCH(BD$4,'Price Data'!$B$2:$AE$2,0),FALSE)</f>
        <v>0</v>
      </c>
      <c r="BA259" s="5">
        <f t="shared" si="324"/>
        <v>0</v>
      </c>
      <c r="BB259" s="79"/>
      <c r="BC259" s="212" t="str">
        <f>IF(BA259&gt;0,(BA259+SUM(BB$11:BB259))/AZ$6-1,"N/A")</f>
        <v>N/A</v>
      </c>
      <c r="BD259" s="344">
        <f>IF(VLOOKUP(BD$4,Transactions!$C$5:$M$23,7,FALSE)&gt;AY259,0,IF(IFERROR(VLOOKUP(BD$4,Transactions!$C$39:$N$42,8,FALSE),0)&gt;AY259,VLOOKUP(BD$4,Transactions!$C$5:$M$23,5,FALSE),VLOOKUP(BD$4,Transactions!$C$5:$M$23,5,FALSE)-IFERROR(VLOOKUP(BD$4,Transactions!$C$39:$N$42,5,FALSE),0)))</f>
        <v>0</v>
      </c>
      <c r="BF259" s="315">
        <f t="shared" si="296"/>
        <v>0</v>
      </c>
      <c r="BG259" s="88">
        <f>VLOOKUP(BF259,'Price Data'!$B$4:$AD$1048576,MATCH(BK$4,'Price Data'!$B$2:$AE$2,0),FALSE)</f>
        <v>0</v>
      </c>
      <c r="BH259" s="5">
        <f t="shared" si="325"/>
        <v>0</v>
      </c>
      <c r="BI259" s="79"/>
      <c r="BJ259" s="212" t="str">
        <f>IF(BH259&gt;0,(BH259+SUM(BI$11:BI259))/BG$6-1,"N/A")</f>
        <v>N/A</v>
      </c>
      <c r="BK259" s="344">
        <f>IF(VLOOKUP(BK$4,Transactions!$C$5:$M$23,7,FALSE)&gt;BF259,0,IF(IFERROR(VLOOKUP(BK$4,Transactions!$C$39:$N$42,8,FALSE),0)&gt;BF259,VLOOKUP(BK$4,Transactions!$C$5:$M$23,5,FALSE),VLOOKUP(BK$4,Transactions!$C$5:$M$23,5,FALSE)-IFERROR(VLOOKUP(BK$4,Transactions!$C$39:$N$42,5,FALSE),0)))</f>
        <v>0</v>
      </c>
      <c r="BM259" s="315">
        <f t="shared" si="297"/>
        <v>0</v>
      </c>
      <c r="BN259" s="88">
        <f>VLOOKUP(BM259,'Price Data'!$B$4:$AD$1048576,MATCH(BR$4,'Price Data'!$B$2:$AE$2,0),FALSE)</f>
        <v>0</v>
      </c>
      <c r="BO259" s="5">
        <f t="shared" si="326"/>
        <v>0</v>
      </c>
      <c r="BP259" s="79"/>
      <c r="BQ259" s="212" t="str">
        <f>IF(BO259&gt;0,(BO259+SUM(BP$11:BP259))/BN$6-1,"N/A")</f>
        <v>N/A</v>
      </c>
      <c r="BR259" s="344">
        <f>IF(VLOOKUP(BR$4,Transactions!$C$5:$M$23,7,FALSE)&gt;BM259,0,IF(IFERROR(VLOOKUP(BR$4,Transactions!$C$39:$N$42,8,FALSE),0)&gt;BM259,VLOOKUP(BR$4,Transactions!$C$5:$M$23,5,FALSE),VLOOKUP(BR$4,Transactions!$C$5:$M$23,5,FALSE)-IFERROR(VLOOKUP(BR$4,Transactions!$C$39:$N$42,5,FALSE),0)))</f>
        <v>0</v>
      </c>
      <c r="BT259" s="315">
        <f t="shared" si="298"/>
        <v>0</v>
      </c>
      <c r="BU259" s="88">
        <f>VLOOKUP(BT259,'Price Data'!$B$4:$AD$1048576,MATCH(BY$4,'Price Data'!$B$2:$AE$2,0),FALSE)</f>
        <v>0</v>
      </c>
      <c r="BV259" s="5">
        <f t="shared" si="327"/>
        <v>0</v>
      </c>
      <c r="BW259" s="79"/>
      <c r="BX259" s="212" t="str">
        <f>IF(BV259&gt;0,(BV259+SUM(BW$11:BW259))/BU$6-1,"N/A")</f>
        <v>N/A</v>
      </c>
      <c r="BY259" s="344">
        <f>IF(VLOOKUP(BY$4,Transactions!$C$5:$M$23,7,FALSE)&gt;BT259,0,IF(IFERROR(VLOOKUP(BY$4,Transactions!$C$39:$N$42,8,FALSE),0)&gt;BT259,VLOOKUP(BY$4,Transactions!$C$5:$M$23,5,FALSE),VLOOKUP(BY$4,Transactions!$C$5:$M$23,5,FALSE)-IFERROR(VLOOKUP(BY$4,Transactions!$C$39:$N$42,5,FALSE),0)))</f>
        <v>0</v>
      </c>
      <c r="CA259" s="315">
        <f t="shared" si="299"/>
        <v>0</v>
      </c>
      <c r="CB259" s="88">
        <f>VLOOKUP(CA259,'Price Data'!$B$4:$AD$1048576,MATCH(CF$4,'Price Data'!$B$2:$AE$2,0),FALSE)</f>
        <v>0</v>
      </c>
      <c r="CC259" s="5">
        <f t="shared" si="328"/>
        <v>0</v>
      </c>
      <c r="CD259" s="79"/>
      <c r="CE259" s="212" t="str">
        <f>IF(CC259&gt;0,(CC259+SUM(CD$11:CD259))/CB$6-1,"N/A")</f>
        <v>N/A</v>
      </c>
      <c r="CF259" s="344">
        <f>IF(VLOOKUP(CF$4,Transactions!$C$5:$M$23,7,FALSE)&gt;CA259,0,IF(IFERROR(VLOOKUP(CF$4,Transactions!$C$39:$N$42,8,FALSE),0)&gt;CA259,VLOOKUP(CF$4,Transactions!$C$5:$M$23,5,FALSE),VLOOKUP(CF$4,Transactions!$C$5:$M$23,5,FALSE)-IFERROR(VLOOKUP(CF$4,Transactions!$C$39:$N$42,5,FALSE),0)))</f>
        <v>0</v>
      </c>
      <c r="CH259" s="315">
        <f t="shared" si="300"/>
        <v>0</v>
      </c>
      <c r="CI259" s="88">
        <f>VLOOKUP(CH259,'Price Data'!$B$4:$AD$1048576,MATCH(CM$4,'Price Data'!$B$2:$AE$2,0),FALSE)</f>
        <v>0</v>
      </c>
      <c r="CJ259" s="5">
        <f t="shared" si="329"/>
        <v>0</v>
      </c>
      <c r="CK259" s="79"/>
      <c r="CL259" s="212" t="str">
        <f>IF(CJ259&gt;0,(CJ259+SUM(CK$11:CK259))/CI$6-1,"N/A")</f>
        <v>N/A</v>
      </c>
      <c r="CM259" s="344">
        <f>IF(VLOOKUP(CM$4,Transactions!$C$5:$M$23,7,FALSE)&gt;CH259,0,IF(IFERROR(VLOOKUP(CM$4,Transactions!$C$39:$N$42,8,FALSE),0)&gt;CH259,VLOOKUP(CM$4,Transactions!$C$5:$M$23,5,FALSE),VLOOKUP(CM$4,Transactions!$C$5:$M$23,5,FALSE)-IFERROR(VLOOKUP(CM$4,Transactions!$C$39:$N$42,5,FALSE),0)))</f>
        <v>0</v>
      </c>
      <c r="CO259" s="315">
        <f t="shared" si="301"/>
        <v>0</v>
      </c>
      <c r="CP259" s="88">
        <f>VLOOKUP(CO259,'Price Data'!$B$4:$AD$1048576,MATCH(CT$4,'Price Data'!$B$2:$AE$2,0),FALSE)</f>
        <v>0</v>
      </c>
      <c r="CQ259" s="5">
        <f t="shared" si="330"/>
        <v>0</v>
      </c>
      <c r="CR259" s="79"/>
      <c r="CS259" s="212" t="str">
        <f>IF(CQ259&gt;0,(CQ259+SUM(CR$11:CR259))/CP$6-1,"N/A")</f>
        <v>N/A</v>
      </c>
      <c r="CT259" s="344">
        <f>IF(VLOOKUP(CT$4,Transactions!$C$5:$M$23,7,FALSE)&gt;CO259,0,IF(IFERROR(VLOOKUP(CT$4,Transactions!$C$39:$N$42,8,FALSE),0)&gt;CO259,VLOOKUP(CT$4,Transactions!$C$5:$M$23,5,FALSE),VLOOKUP(CT$4,Transactions!$C$5:$M$23,5,FALSE)-IFERROR(VLOOKUP(CT$4,Transactions!$C$39:$N$42,5,FALSE),0)))</f>
        <v>0</v>
      </c>
      <c r="CV259" s="315">
        <f t="shared" si="302"/>
        <v>0</v>
      </c>
      <c r="CW259" s="88">
        <f>VLOOKUP(CV259,'Price Data'!$B$4:$AD$1048576,MATCH(DA$4,'Price Data'!$B$2:$AE$2,0),FALSE)</f>
        <v>0</v>
      </c>
      <c r="CX259" s="5">
        <f t="shared" si="331"/>
        <v>0</v>
      </c>
      <c r="CY259" s="79"/>
      <c r="CZ259" s="212" t="str">
        <f>IF(CX259&gt;0,(CX259+SUM(CY$11:CY259))/CW$6-1,"N/A")</f>
        <v>N/A</v>
      </c>
      <c r="DA259" s="344">
        <f>IF(VLOOKUP(DA$4,Transactions!$C$5:$M$23,7,FALSE)&gt;CV259,0,IF(IFERROR(VLOOKUP(DA$4,Transactions!$C$39:$N$42,8,FALSE),0)&gt;CV259,VLOOKUP(DA$4,Transactions!$C$5:$M$23,5,FALSE),VLOOKUP(DA$4,Transactions!$C$5:$M$23,5,FALSE)-IFERROR(VLOOKUP(DA$4,Transactions!$C$39:$N$42,5,FALSE),0)))</f>
        <v>0</v>
      </c>
      <c r="DC259" s="315">
        <f t="shared" si="303"/>
        <v>0</v>
      </c>
      <c r="DD259" s="88">
        <f>VLOOKUP(DC259,'Price Data'!$B$4:$AD$1048576,MATCH(DH$4,'Price Data'!$B$2:$AE$2,0),FALSE)</f>
        <v>0</v>
      </c>
      <c r="DE259" s="5">
        <f t="shared" si="332"/>
        <v>0</v>
      </c>
      <c r="DF259" s="79"/>
      <c r="DG259" s="212" t="str">
        <f>IF(DE259&gt;0,(DE259+SUM(DF$11:DF259))/DD$6-1,"N/A")</f>
        <v>N/A</v>
      </c>
      <c r="DH259" s="344">
        <f>IF(VLOOKUP(DH$4,Transactions!$C$5:$M$23,7,FALSE)&gt;DC259,0,IF(IFERROR(VLOOKUP(DH$4,Transactions!$C$39:$N$42,8,FALSE),0)&gt;DC259,VLOOKUP(DH$4,Transactions!$C$5:$M$23,5,FALSE),VLOOKUP(DH$4,Transactions!$C$5:$M$23,5,FALSE)-IFERROR(VLOOKUP(DH$4,Transactions!$C$39:$N$42,5,FALSE),0)))</f>
        <v>0</v>
      </c>
      <c r="DJ259" s="315">
        <f t="shared" si="304"/>
        <v>0</v>
      </c>
      <c r="DK259" s="88">
        <f>VLOOKUP(DJ259,'Price Data'!$B$4:$AD$1048576,MATCH(DO$4,'Price Data'!$B$2:$AE$2,0),FALSE)</f>
        <v>0</v>
      </c>
      <c r="DL259" s="5">
        <f t="shared" si="333"/>
        <v>0</v>
      </c>
      <c r="DN259" s="212" t="str">
        <f>IF(DL259&gt;0,(DL259+SUM(DM$11:DM259))/DK$6-1,"N/A")</f>
        <v>N/A</v>
      </c>
      <c r="DO259" s="344">
        <f>IF(VLOOKUP(DO$4,Transactions!$C$5:$M$23,7,FALSE)&gt;DJ259,0,IF(IFERROR(VLOOKUP(DO$4,Transactions!$C$39:$N$42,8,FALSE),0)&gt;DJ259,VLOOKUP(DO$4,Transactions!$C$5:$M$23,5,FALSE),VLOOKUP(DO$4,Transactions!$C$5:$M$23,5,FALSE)-IFERROR(VLOOKUP(DO$4,Transactions!$C$39:$N$42,5,FALSE),0)))</f>
        <v>0</v>
      </c>
      <c r="DQ259" s="315">
        <f t="shared" si="305"/>
        <v>0</v>
      </c>
      <c r="DR259" s="88">
        <f>VLOOKUP(DQ259,'Price Data'!$B$4:$AD$1048576,MATCH(DV$4,'Price Data'!$B$2:$AE$2,0),FALSE)</f>
        <v>0</v>
      </c>
      <c r="DS259" s="5">
        <f t="shared" si="334"/>
        <v>0</v>
      </c>
      <c r="DT259" s="79"/>
      <c r="DU259" s="212" t="str">
        <f>IF(DS259&gt;0,(DS259+SUM(DT$11:DT259))/DR$6-1,"N/A")</f>
        <v>N/A</v>
      </c>
      <c r="DV259" s="344">
        <f>IF(VLOOKUP(DV$4,Transactions!$C$5:$M$23,7,FALSE)&gt;DQ259,0,IF(IFERROR(VLOOKUP(DV$4,Transactions!$C$39:$N$42,8,FALSE),0)&gt;DQ259,VLOOKUP(DV$4,Transactions!$C$5:$M$23,5,FALSE),VLOOKUP(DV$4,Transactions!$C$5:$M$23,5,FALSE)-IFERROR(VLOOKUP(DV$4,Transactions!$C$39:$N$42,5,FALSE),0)))</f>
        <v>0</v>
      </c>
      <c r="DX259" s="315">
        <f t="shared" si="306"/>
        <v>0</v>
      </c>
      <c r="DY259" s="88">
        <f>VLOOKUP(DX259,'Price Data'!$B$4:$AD$1048576,MATCH(EC$4,'Price Data'!$B$2:$AE$2,0),FALSE)</f>
        <v>0</v>
      </c>
      <c r="DZ259" s="5">
        <f t="shared" si="335"/>
        <v>0</v>
      </c>
      <c r="EA259" s="79"/>
      <c r="EB259" s="212" t="str">
        <f>IF(DZ259&gt;0,(DZ259+SUM(EA$11:EA259))/DY$6-1,"N/A")</f>
        <v>N/A</v>
      </c>
      <c r="EC259" s="344">
        <f>IF(VLOOKUP(EC$4,Transactions!$C$5:$M$23,7,FALSE)&gt;DX259,0,IF(IFERROR(VLOOKUP(EC$4,Transactions!$C$39:$N$42,8,FALSE),0)&gt;DX259,VLOOKUP(EC$4,Transactions!$C$5:$M$23,5,FALSE),VLOOKUP(EC$4,Transactions!$C$5:$M$23,5,FALSE)-IFERROR(VLOOKUP(EC$4,Transactions!$C$39:$N$42,5,FALSE),0)))</f>
        <v>0</v>
      </c>
      <c r="EF259" s="315">
        <f t="shared" si="307"/>
        <v>0</v>
      </c>
      <c r="EG259" s="88">
        <f>VLOOKUP(EF259,'Price Data'!$B$4:$AD$1048576,MATCH(EK$4,'Price Data'!$B$2:$AE$2,0),FALSE)</f>
        <v>0</v>
      </c>
      <c r="EH259" s="5">
        <f t="shared" si="336"/>
        <v>0</v>
      </c>
      <c r="EI259" s="79"/>
      <c r="EJ259" s="212" t="str">
        <f>IF(EH259&gt;0,(EH259+SUM(EI$11:EI259))/EG$6-1,"N/A")</f>
        <v>N/A</v>
      </c>
      <c r="EK259" s="344">
        <f>IF(VLOOKUP(EK$4,Transactions!$C$26:$M$34,7,FALSE)&gt;EF259,0,IF(IFERROR(VLOOKUP(EK$4,Transactions!$C$45:$N296,8,FALSE),0)&gt;EF259,VLOOKUP(EK$4,Transactions!$C$26:$M$34,5,FALSE),VLOOKUP(EK$4,Transactions!$C$26:$M$34,5,FALSE)-IFERROR(VLOOKUP(EK$4,Transactions!$C$45:$N$47,5,FALSE),0)))</f>
        <v>0</v>
      </c>
      <c r="EM259" s="315">
        <f t="shared" si="308"/>
        <v>0</v>
      </c>
      <c r="EN259" s="88">
        <f>VLOOKUP(EM259,'Price Data'!$B$4:$AD$1048576,MATCH(ER$4,'Price Data'!$B$2:$AE$2,0),FALSE)</f>
        <v>0</v>
      </c>
      <c r="EO259" s="5">
        <f t="shared" si="337"/>
        <v>0</v>
      </c>
      <c r="EP259" s="79"/>
      <c r="EQ259" s="212" t="str">
        <f>IF(EO259&gt;0,(EO259+SUM(EP$11:EP259))/EN$6-1,"N/A")</f>
        <v>N/A</v>
      </c>
      <c r="ER259" s="344">
        <f>IF(VLOOKUP(ER$4,Transactions!$C$26:$M$34,7,FALSE)&gt;EM259,0,IF(IFERROR(VLOOKUP(ER$4,Transactions!$C$45:$N296,8,FALSE),0)&gt;EM259,VLOOKUP(ER$4,Transactions!$C$26:$M$34,5,FALSE),VLOOKUP(ER$4,Transactions!$C$26:$M$34,5,FALSE)-IFERROR(VLOOKUP(ER$4,Transactions!$C$45:$N$47,5,FALSE),0)))</f>
        <v>0</v>
      </c>
      <c r="ET259" s="315">
        <f t="shared" si="309"/>
        <v>0</v>
      </c>
      <c r="EU259" s="88">
        <f>VLOOKUP(ET259,'Price Data'!$B$4:$AD$1048576,MATCH(EY$4,'Price Data'!$B$2:$AE$2,0),FALSE)</f>
        <v>0</v>
      </c>
      <c r="EV259" s="5">
        <f t="shared" si="338"/>
        <v>0</v>
      </c>
      <c r="EW259" s="79"/>
      <c r="EX259" s="212" t="str">
        <f>IF(EV259&gt;0,(EV259+SUM(EW$11:EW259))/EU$6-1,"N/A")</f>
        <v>N/A</v>
      </c>
      <c r="EY259" s="344">
        <f>IF(VLOOKUP(EY$4,Transactions!$C$26:$M$34,7,FALSE)&gt;ET259,0,IF(IFERROR(VLOOKUP(EY$4,Transactions!$C$45:$N296,8,FALSE),0)&gt;ET259,VLOOKUP(EY$4,Transactions!$C$26:$M$34,5,FALSE),VLOOKUP(EY$4,Transactions!$C$26:$M$34,5,FALSE)-IFERROR(VLOOKUP(EY$4,Transactions!$C$45:$N$47,5,FALSE),0)))</f>
        <v>0</v>
      </c>
      <c r="FA259" s="315">
        <f t="shared" si="310"/>
        <v>0</v>
      </c>
      <c r="FB259" s="88">
        <f>VLOOKUP(FA259,'Price Data'!$B$4:$AD$1048576,MATCH(FF$4,'Price Data'!$B$2:$AE$2,0),FALSE)</f>
        <v>0</v>
      </c>
      <c r="FC259" s="5">
        <f t="shared" si="339"/>
        <v>0</v>
      </c>
      <c r="FD259" s="79"/>
      <c r="FE259" s="212" t="str">
        <f>IF(FC259&gt;0,(FC259+SUM(FD$11:FD259))/FB$6-1,"N/A")</f>
        <v>N/A</v>
      </c>
      <c r="FF259" s="344">
        <f>IF(VLOOKUP(FF$4,Transactions!$C$26:$M$34,7,FALSE)&gt;FA259,0,IF(IFERROR(VLOOKUP(FF$4,Transactions!$C$45:$N296,8,FALSE),0)&gt;FA259,VLOOKUP(FF$4,Transactions!$C$26:$M$34,5,FALSE),VLOOKUP(FF$4,Transactions!$C$26:$M$34,5,FALSE)-IFERROR(VLOOKUP(FF$4,Transactions!$C$45:$N$47,5,FALSE),0)))</f>
        <v>0</v>
      </c>
      <c r="FH259" s="315">
        <f t="shared" si="311"/>
        <v>0</v>
      </c>
      <c r="FI259" s="88">
        <f>VLOOKUP(FH259,'Price Data'!$B$4:$AD$1048576,MATCH(FM$4,'Price Data'!$B$2:$AE$2,0),FALSE)</f>
        <v>0</v>
      </c>
      <c r="FJ259" s="5">
        <f t="shared" si="340"/>
        <v>0</v>
      </c>
      <c r="FK259" s="79"/>
      <c r="FL259" s="212" t="str">
        <f>IF(FJ259&gt;0,(FJ259+SUM(FK$11:FK259))/FI$6-1,"N/A")</f>
        <v>N/A</v>
      </c>
      <c r="FM259" s="344">
        <f>IF(VLOOKUP(FM$4,Transactions!$C$26:$M$34,7,FALSE)&gt;FH259,0,IF(IFERROR(VLOOKUP(FM$4,Transactions!$C$45:$N296,8,FALSE),0)&gt;FH259,VLOOKUP(FM$4,Transactions!$C$26:$M$34,5,FALSE),VLOOKUP(FM$4,Transactions!$C$26:$M$34,5,FALSE)-IFERROR(VLOOKUP(FM$4,Transactions!$C$45:$N$47,5,FALSE),0)))</f>
        <v>0</v>
      </c>
      <c r="FO259" s="315">
        <f t="shared" si="312"/>
        <v>0</v>
      </c>
      <c r="FP259" s="88">
        <f>VLOOKUP(FO259,'Price Data'!$B$4:$AD$1048576,MATCH(FT$4,'Price Data'!$B$2:$AE$2,0),FALSE)</f>
        <v>0</v>
      </c>
      <c r="FQ259" s="5">
        <f t="shared" si="341"/>
        <v>0</v>
      </c>
      <c r="FR259" s="79"/>
      <c r="FS259" s="212" t="str">
        <f>IF(FQ259&gt;0,(FQ259+SUM(FR$11:FR259))/FP$6-1,"N/A")</f>
        <v>N/A</v>
      </c>
      <c r="FT259" s="344">
        <f>IF(VLOOKUP(FT$4,Transactions!$C$26:$M$34,7,FALSE)&gt;FO259,0,IF(IFERROR(VLOOKUP(FT$4,Transactions!$C$45:$N296,8,FALSE),0)&gt;FO259,VLOOKUP(FT$4,Transactions!$C$26:$M$34,5,FALSE),VLOOKUP(FT$4,Transactions!$C$26:$M$34,5,FALSE)-IFERROR(VLOOKUP(FT$4,Transactions!$C$45:$N$47,5,FALSE),0)))</f>
        <v>0</v>
      </c>
      <c r="FV259" s="315">
        <f t="shared" si="313"/>
        <v>0</v>
      </c>
      <c r="FW259" s="88">
        <f>VLOOKUP(FV259,'Price Data'!$B$4:$AD$1048576,MATCH(GA$4,'Price Data'!$B$2:$AE$2,0),FALSE)</f>
        <v>0</v>
      </c>
      <c r="FX259" s="5">
        <f t="shared" si="342"/>
        <v>0</v>
      </c>
      <c r="FY259" s="79"/>
      <c r="FZ259" s="212" t="str">
        <f>IF(FX259&gt;0,(FX259+SUM(FY$11:FY259))/FW$6-1,"N/A")</f>
        <v>N/A</v>
      </c>
      <c r="GA259" s="344">
        <f>IF(VLOOKUP(GA$4,Transactions!$C$26:$M$34,7,FALSE)&gt;FV259,0,IF(IFERROR(VLOOKUP(GA$4,Transactions!$C$45:$N296,8,FALSE),0)&gt;FV259,VLOOKUP(GA$4,Transactions!$C$26:$M$34,5,FALSE),VLOOKUP(GA$4,Transactions!$C$26:$M$34,5,FALSE)-IFERROR(VLOOKUP(GA$4,Transactions!$C$45:$N$47,5,FALSE),0)))</f>
        <v>0</v>
      </c>
      <c r="GD259" s="315">
        <f t="shared" si="314"/>
        <v>0</v>
      </c>
      <c r="GE259" s="88">
        <f>VLOOKUP(GD259,'Price Data'!$B$4:$AD$1048576,MATCH(GI$4,'Price Data'!$B$2:$AE$2,0),FALSE)</f>
        <v>0</v>
      </c>
      <c r="GF259" s="5">
        <f t="shared" si="343"/>
        <v>0</v>
      </c>
      <c r="GH259" s="212" t="str">
        <f>IF(GF259&gt;0,(GF259+SUM(GG$11:GG259))/GE$6-1,"N/A")</f>
        <v>N/A</v>
      </c>
      <c r="GI259" s="374">
        <v>0.5</v>
      </c>
      <c r="GK259" s="315">
        <f t="shared" si="315"/>
        <v>0</v>
      </c>
      <c r="GL259" s="88">
        <f>VLOOKUP(GK259,'Price Data'!$B$4:$AD$1048576,MATCH(GP$4,'Price Data'!$B$2:$AE$2,0),FALSE)</f>
        <v>0</v>
      </c>
      <c r="GM259" s="5">
        <f t="shared" si="286"/>
        <v>0</v>
      </c>
      <c r="GN259" s="79"/>
      <c r="GO259" s="212" t="str">
        <f>IF(GM259&gt;0,(GM259+SUM(GN$11:GN259))/GL$6-1,"N/A")</f>
        <v>N/A</v>
      </c>
      <c r="GP259" s="374">
        <v>0.2</v>
      </c>
      <c r="GR259" s="315">
        <f t="shared" si="316"/>
        <v>0</v>
      </c>
      <c r="GS259" s="88">
        <f>VLOOKUP(GR259,'Price Data'!$B$4:$AD$1048576,MATCH(GW$4,'Price Data'!$B$2:$AE$2,0),FALSE)</f>
        <v>0</v>
      </c>
      <c r="GT259" s="5">
        <f t="shared" si="344"/>
        <v>0</v>
      </c>
      <c r="GV259" s="212" t="str">
        <f>IF(GT259&gt;0,(GT259+SUM(GU$11:GU259))/GS$6-1,"N/A")</f>
        <v>N/A</v>
      </c>
      <c r="GW259" s="374">
        <v>0.3</v>
      </c>
    </row>
    <row r="260" spans="1:205" x14ac:dyDescent="0.25">
      <c r="A260">
        <v>250</v>
      </c>
      <c r="B260" s="315">
        <f>'Price Data'!B254</f>
        <v>0</v>
      </c>
      <c r="C260" s="200">
        <f t="shared" si="317"/>
        <v>0</v>
      </c>
      <c r="D260" s="200">
        <f t="shared" si="287"/>
        <v>0</v>
      </c>
      <c r="E260" s="200">
        <f t="shared" si="318"/>
        <v>0</v>
      </c>
      <c r="F260" s="200">
        <f t="shared" si="288"/>
        <v>0</v>
      </c>
      <c r="I260" s="315">
        <f t="shared" si="289"/>
        <v>0</v>
      </c>
      <c r="J260" s="88">
        <f>VLOOKUP(I260,'Price Data'!$B$4:$AD$1048576,MATCH(N$4,'Price Data'!$B$2:$AE$2,0),FALSE)</f>
        <v>0</v>
      </c>
      <c r="K260" s="5">
        <f t="shared" si="285"/>
        <v>0</v>
      </c>
      <c r="M260" s="212" t="str">
        <f>IF(K260&gt;0,(K260+SUM(L$11:L260))/J$6-1,"N/A")</f>
        <v>N/A</v>
      </c>
      <c r="N260" s="344">
        <f>IF(VLOOKUP(N$4,Transactions!$C$5:$M$23,7,FALSE)&gt;I260,0,IF(IFERROR(VLOOKUP(N$4,Transactions!$C$39:$N$42,8,FALSE),0)&gt;I260,VLOOKUP(N$4,Transactions!$C$5:$M$23,5,FALSE),VLOOKUP(N$4,Transactions!$C$5:$M$23,5,FALSE)-IFERROR(VLOOKUP(N$4,Transactions!$C$39:$N$42,5,FALSE),0)))</f>
        <v>0</v>
      </c>
      <c r="P260" s="315">
        <f t="shared" si="290"/>
        <v>0</v>
      </c>
      <c r="Q260" s="88">
        <f>VLOOKUP(P260,'Price Data'!$B$4:$AD$1048576,MATCH(U$4,'Price Data'!$B$2:$AE$2,0),FALSE)</f>
        <v>0</v>
      </c>
      <c r="R260" s="5">
        <f t="shared" si="319"/>
        <v>0</v>
      </c>
      <c r="T260" s="212" t="str">
        <f>IF(R260&gt;0,(R260+SUM(S$11:S260))/Q$6-1,"N/A")</f>
        <v>N/A</v>
      </c>
      <c r="U260" s="344">
        <f>IF(VLOOKUP(U$4,Transactions!$C$5:$M$23,7,FALSE)&gt;P260,0,IF(IFERROR(VLOOKUP(U$4,Transactions!$C$39:$N$42,8,FALSE),0)&gt;P260,VLOOKUP(U$4,Transactions!$C$5:$M$23,5,FALSE),VLOOKUP(U$4,Transactions!$C$5:$M$23,5,FALSE)-IFERROR(VLOOKUP(U$4,Transactions!$C$39:$N$42,5,FALSE),0)))</f>
        <v>0</v>
      </c>
      <c r="W260" s="315">
        <f t="shared" si="291"/>
        <v>0</v>
      </c>
      <c r="X260" s="88">
        <f>VLOOKUP(W260,'Price Data'!$B$4:$AD$1048576,MATCH(AB$4,'Price Data'!$B$2:$AE$2,0),FALSE)</f>
        <v>0</v>
      </c>
      <c r="Y260" s="5">
        <f t="shared" si="320"/>
        <v>0</v>
      </c>
      <c r="Z260" s="79"/>
      <c r="AA260" s="212" t="str">
        <f>IF(Y260&gt;0,(Y260+SUM(Z$11:Z260))/X$6-1,"N/A")</f>
        <v>N/A</v>
      </c>
      <c r="AB260" s="344">
        <f>IF(VLOOKUP(AB$4,Transactions!$C$5:$M$23,7,FALSE)&gt;W260,0,IF(IFERROR(VLOOKUP(AB$4,Transactions!$C$39:$N$42,8,FALSE),0)&gt;W260,VLOOKUP(AB$4,Transactions!$C$5:$M$23,5,FALSE),VLOOKUP(AB$4,Transactions!$C$5:$M$23,5,FALSE)-IFERROR(VLOOKUP(AB$4,Transactions!$C$39:$N$42,5,FALSE),0)))</f>
        <v>0</v>
      </c>
      <c r="AD260" s="315">
        <f t="shared" si="292"/>
        <v>0</v>
      </c>
      <c r="AE260" s="88">
        <f>VLOOKUP(AD260,'Price Data'!$B$4:$AD$1048576,MATCH(AI$4,'Price Data'!$B$2:$AE$2,0),FALSE)</f>
        <v>0</v>
      </c>
      <c r="AF260" s="5">
        <f t="shared" si="321"/>
        <v>0</v>
      </c>
      <c r="AG260" s="79"/>
      <c r="AH260" s="212" t="str">
        <f>IF(AF260&gt;0,(AF260+SUM(AG$11:AG260))/AE$6-1,"N/A")</f>
        <v>N/A</v>
      </c>
      <c r="AI260" s="344">
        <f>IF(VLOOKUP(AI$4,Transactions!$C$5:$M$23,7,FALSE)&gt;AD260,0,IF(IFERROR(VLOOKUP(AI$4,Transactions!$C$39:$N$42,8,FALSE),0)&gt;AD260,VLOOKUP(AI$4,Transactions!$C$5:$M$23,5,FALSE),VLOOKUP(AI$4,Transactions!$C$5:$M$23,5,FALSE)-IFERROR(VLOOKUP(AI$4,Transactions!$C$39:$N$42,5,FALSE),0)))</f>
        <v>0</v>
      </c>
      <c r="AK260" s="315">
        <f t="shared" si="293"/>
        <v>0</v>
      </c>
      <c r="AL260" s="88">
        <f>VLOOKUP(AK260,'Price Data'!$B$4:$AD$1048576,MATCH(AP$4,'Price Data'!$B$2:$AE$2,0),FALSE)</f>
        <v>0</v>
      </c>
      <c r="AM260" s="5">
        <f t="shared" si="322"/>
        <v>0</v>
      </c>
      <c r="AN260" s="79"/>
      <c r="AO260" s="212" t="str">
        <f>IF(AM260&gt;0,(AM260+SUM(AN$11:AN260))/AL$6-1,"N/A")</f>
        <v>N/A</v>
      </c>
      <c r="AP260" s="344">
        <f>IF(VLOOKUP(AP$4,Transactions!$C$5:$M$23,7,FALSE)&gt;AK260,0,IF(IFERROR(VLOOKUP(AP$4,Transactions!$C$39:$N$42,8,FALSE),0)&gt;AK260,VLOOKUP(AP$4,Transactions!$C$5:$M$23,5,FALSE),VLOOKUP(AP$4,Transactions!$C$5:$M$23,5,FALSE)-IFERROR(VLOOKUP(AP$4,Transactions!$C$39:$N$42,5,FALSE),0)))</f>
        <v>0</v>
      </c>
      <c r="AR260" s="315">
        <f t="shared" si="294"/>
        <v>0</v>
      </c>
      <c r="AS260" s="88">
        <f>VLOOKUP(AR260,'Price Data'!$B$4:$AD$1048576,MATCH(AW$4,'Price Data'!$B$2:$AE$2,0),FALSE)</f>
        <v>0</v>
      </c>
      <c r="AT260" s="5">
        <f t="shared" si="323"/>
        <v>0</v>
      </c>
      <c r="AU260" s="79"/>
      <c r="AV260" s="212" t="str">
        <f>IF(AT260&gt;0,(AT260+SUM(AU$11:AU260))/AS$6-1,"N/A")</f>
        <v>N/A</v>
      </c>
      <c r="AW260" s="344">
        <f>IF(VLOOKUP(AW$4,Transactions!$C$5:$M$23,7,FALSE)&gt;AR260,0,IF(IFERROR(VLOOKUP(AW$4,Transactions!$C$39:$N$42,8,FALSE),0)&gt;AR260,VLOOKUP(AW$4,Transactions!$C$5:$M$23,5,FALSE),VLOOKUP(AW$4,Transactions!$C$5:$M$23,5,FALSE)-IFERROR(VLOOKUP(AW$4,Transactions!$C$39:$N$42,5,FALSE),0)))</f>
        <v>0</v>
      </c>
      <c r="AY260" s="315">
        <f t="shared" si="295"/>
        <v>0</v>
      </c>
      <c r="AZ260" s="88">
        <f>VLOOKUP(AY260,'Price Data'!$B$4:$AD$1048576,MATCH(BD$4,'Price Data'!$B$2:$AE$2,0),FALSE)</f>
        <v>0</v>
      </c>
      <c r="BA260" s="5">
        <f t="shared" si="324"/>
        <v>0</v>
      </c>
      <c r="BB260" s="79"/>
      <c r="BC260" s="212" t="str">
        <f>IF(BA260&gt;0,(BA260+SUM(BB$11:BB260))/AZ$6-1,"N/A")</f>
        <v>N/A</v>
      </c>
      <c r="BD260" s="344">
        <f>IF(VLOOKUP(BD$4,Transactions!$C$5:$M$23,7,FALSE)&gt;AY260,0,IF(IFERROR(VLOOKUP(BD$4,Transactions!$C$39:$N$42,8,FALSE),0)&gt;AY260,VLOOKUP(BD$4,Transactions!$C$5:$M$23,5,FALSE),VLOOKUP(BD$4,Transactions!$C$5:$M$23,5,FALSE)-IFERROR(VLOOKUP(BD$4,Transactions!$C$39:$N$42,5,FALSE),0)))</f>
        <v>0</v>
      </c>
      <c r="BF260" s="315">
        <f t="shared" si="296"/>
        <v>0</v>
      </c>
      <c r="BG260" s="88">
        <f>VLOOKUP(BF260,'Price Data'!$B$4:$AD$1048576,MATCH(BK$4,'Price Data'!$B$2:$AE$2,0),FALSE)</f>
        <v>0</v>
      </c>
      <c r="BH260" s="5">
        <f t="shared" si="325"/>
        <v>0</v>
      </c>
      <c r="BI260" s="79"/>
      <c r="BJ260" s="212" t="str">
        <f>IF(BH260&gt;0,(BH260+SUM(BI$11:BI260))/BG$6-1,"N/A")</f>
        <v>N/A</v>
      </c>
      <c r="BK260" s="344">
        <f>IF(VLOOKUP(BK$4,Transactions!$C$5:$M$23,7,FALSE)&gt;BF260,0,IF(IFERROR(VLOOKUP(BK$4,Transactions!$C$39:$N$42,8,FALSE),0)&gt;BF260,VLOOKUP(BK$4,Transactions!$C$5:$M$23,5,FALSE),VLOOKUP(BK$4,Transactions!$C$5:$M$23,5,FALSE)-IFERROR(VLOOKUP(BK$4,Transactions!$C$39:$N$42,5,FALSE),0)))</f>
        <v>0</v>
      </c>
      <c r="BM260" s="315">
        <f t="shared" si="297"/>
        <v>0</v>
      </c>
      <c r="BN260" s="88">
        <f>VLOOKUP(BM260,'Price Data'!$B$4:$AD$1048576,MATCH(BR$4,'Price Data'!$B$2:$AE$2,0),FALSE)</f>
        <v>0</v>
      </c>
      <c r="BO260" s="5">
        <f t="shared" si="326"/>
        <v>0</v>
      </c>
      <c r="BP260" s="79"/>
      <c r="BQ260" s="212" t="str">
        <f>IF(BO260&gt;0,(BO260+SUM(BP$11:BP260))/BN$6-1,"N/A")</f>
        <v>N/A</v>
      </c>
      <c r="BR260" s="344">
        <f>IF(VLOOKUP(BR$4,Transactions!$C$5:$M$23,7,FALSE)&gt;BM260,0,IF(IFERROR(VLOOKUP(BR$4,Transactions!$C$39:$N$42,8,FALSE),0)&gt;BM260,VLOOKUP(BR$4,Transactions!$C$5:$M$23,5,FALSE),VLOOKUP(BR$4,Transactions!$C$5:$M$23,5,FALSE)-IFERROR(VLOOKUP(BR$4,Transactions!$C$39:$N$42,5,FALSE),0)))</f>
        <v>0</v>
      </c>
      <c r="BT260" s="315">
        <f t="shared" si="298"/>
        <v>0</v>
      </c>
      <c r="BU260" s="88">
        <f>VLOOKUP(BT260,'Price Data'!$B$4:$AD$1048576,MATCH(BY$4,'Price Data'!$B$2:$AE$2,0),FALSE)</f>
        <v>0</v>
      </c>
      <c r="BV260" s="5">
        <f t="shared" si="327"/>
        <v>0</v>
      </c>
      <c r="BW260" s="79"/>
      <c r="BX260" s="212" t="str">
        <f>IF(BV260&gt;0,(BV260+SUM(BW$11:BW260))/BU$6-1,"N/A")</f>
        <v>N/A</v>
      </c>
      <c r="BY260" s="344">
        <f>IF(VLOOKUP(BY$4,Transactions!$C$5:$M$23,7,FALSE)&gt;BT260,0,IF(IFERROR(VLOOKUP(BY$4,Transactions!$C$39:$N$42,8,FALSE),0)&gt;BT260,VLOOKUP(BY$4,Transactions!$C$5:$M$23,5,FALSE),VLOOKUP(BY$4,Transactions!$C$5:$M$23,5,FALSE)-IFERROR(VLOOKUP(BY$4,Transactions!$C$39:$N$42,5,FALSE),0)))</f>
        <v>0</v>
      </c>
      <c r="CA260" s="315">
        <f t="shared" si="299"/>
        <v>0</v>
      </c>
      <c r="CB260" s="88">
        <f>VLOOKUP(CA260,'Price Data'!$B$4:$AD$1048576,MATCH(CF$4,'Price Data'!$B$2:$AE$2,0),FALSE)</f>
        <v>0</v>
      </c>
      <c r="CC260" s="5">
        <f t="shared" si="328"/>
        <v>0</v>
      </c>
      <c r="CD260" s="79"/>
      <c r="CE260" s="212" t="str">
        <f>IF(CC260&gt;0,(CC260+SUM(CD$11:CD260))/CB$6-1,"N/A")</f>
        <v>N/A</v>
      </c>
      <c r="CF260" s="344">
        <f>IF(VLOOKUP(CF$4,Transactions!$C$5:$M$23,7,FALSE)&gt;CA260,0,IF(IFERROR(VLOOKUP(CF$4,Transactions!$C$39:$N$42,8,FALSE),0)&gt;CA260,VLOOKUP(CF$4,Transactions!$C$5:$M$23,5,FALSE),VLOOKUP(CF$4,Transactions!$C$5:$M$23,5,FALSE)-IFERROR(VLOOKUP(CF$4,Transactions!$C$39:$N$42,5,FALSE),0)))</f>
        <v>0</v>
      </c>
      <c r="CH260" s="315">
        <f t="shared" si="300"/>
        <v>0</v>
      </c>
      <c r="CI260" s="88">
        <f>VLOOKUP(CH260,'Price Data'!$B$4:$AD$1048576,MATCH(CM$4,'Price Data'!$B$2:$AE$2,0),FALSE)</f>
        <v>0</v>
      </c>
      <c r="CJ260" s="5">
        <f t="shared" si="329"/>
        <v>0</v>
      </c>
      <c r="CK260" s="79"/>
      <c r="CL260" s="212" t="str">
        <f>IF(CJ260&gt;0,(CJ260+SUM(CK$11:CK260))/CI$6-1,"N/A")</f>
        <v>N/A</v>
      </c>
      <c r="CM260" s="344">
        <f>IF(VLOOKUP(CM$4,Transactions!$C$5:$M$23,7,FALSE)&gt;CH260,0,IF(IFERROR(VLOOKUP(CM$4,Transactions!$C$39:$N$42,8,FALSE),0)&gt;CH260,VLOOKUP(CM$4,Transactions!$C$5:$M$23,5,FALSE),VLOOKUP(CM$4,Transactions!$C$5:$M$23,5,FALSE)-IFERROR(VLOOKUP(CM$4,Transactions!$C$39:$N$42,5,FALSE),0)))</f>
        <v>0</v>
      </c>
      <c r="CO260" s="315">
        <f t="shared" si="301"/>
        <v>0</v>
      </c>
      <c r="CP260" s="88">
        <f>VLOOKUP(CO260,'Price Data'!$B$4:$AD$1048576,MATCH(CT$4,'Price Data'!$B$2:$AE$2,0),FALSE)</f>
        <v>0</v>
      </c>
      <c r="CQ260" s="5">
        <f t="shared" si="330"/>
        <v>0</v>
      </c>
      <c r="CR260" s="79"/>
      <c r="CS260" s="212" t="str">
        <f>IF(CQ260&gt;0,(CQ260+SUM(CR$11:CR260))/CP$6-1,"N/A")</f>
        <v>N/A</v>
      </c>
      <c r="CT260" s="344">
        <f>IF(VLOOKUP(CT$4,Transactions!$C$5:$M$23,7,FALSE)&gt;CO260,0,IF(IFERROR(VLOOKUP(CT$4,Transactions!$C$39:$N$42,8,FALSE),0)&gt;CO260,VLOOKUP(CT$4,Transactions!$C$5:$M$23,5,FALSE),VLOOKUP(CT$4,Transactions!$C$5:$M$23,5,FALSE)-IFERROR(VLOOKUP(CT$4,Transactions!$C$39:$N$42,5,FALSE),0)))</f>
        <v>0</v>
      </c>
      <c r="CV260" s="315">
        <f t="shared" si="302"/>
        <v>0</v>
      </c>
      <c r="CW260" s="88">
        <f>VLOOKUP(CV260,'Price Data'!$B$4:$AD$1048576,MATCH(DA$4,'Price Data'!$B$2:$AE$2,0),FALSE)</f>
        <v>0</v>
      </c>
      <c r="CX260" s="5">
        <f t="shared" si="331"/>
        <v>0</v>
      </c>
      <c r="CY260" s="79"/>
      <c r="CZ260" s="212" t="str">
        <f>IF(CX260&gt;0,(CX260+SUM(CY$11:CY260))/CW$6-1,"N/A")</f>
        <v>N/A</v>
      </c>
      <c r="DA260" s="344">
        <f>IF(VLOOKUP(DA$4,Transactions!$C$5:$M$23,7,FALSE)&gt;CV260,0,IF(IFERROR(VLOOKUP(DA$4,Transactions!$C$39:$N$42,8,FALSE),0)&gt;CV260,VLOOKUP(DA$4,Transactions!$C$5:$M$23,5,FALSE),VLOOKUP(DA$4,Transactions!$C$5:$M$23,5,FALSE)-IFERROR(VLOOKUP(DA$4,Transactions!$C$39:$N$42,5,FALSE),0)))</f>
        <v>0</v>
      </c>
      <c r="DC260" s="315">
        <f t="shared" si="303"/>
        <v>0</v>
      </c>
      <c r="DD260" s="88">
        <f>VLOOKUP(DC260,'Price Data'!$B$4:$AD$1048576,MATCH(DH$4,'Price Data'!$B$2:$AE$2,0),FALSE)</f>
        <v>0</v>
      </c>
      <c r="DE260" s="5">
        <f t="shared" si="332"/>
        <v>0</v>
      </c>
      <c r="DF260" s="79"/>
      <c r="DG260" s="212" t="str">
        <f>IF(DE260&gt;0,(DE260+SUM(DF$11:DF260))/DD$6-1,"N/A")</f>
        <v>N/A</v>
      </c>
      <c r="DH260" s="344">
        <f>IF(VLOOKUP(DH$4,Transactions!$C$5:$M$23,7,FALSE)&gt;DC260,0,IF(IFERROR(VLOOKUP(DH$4,Transactions!$C$39:$N$42,8,FALSE),0)&gt;DC260,VLOOKUP(DH$4,Transactions!$C$5:$M$23,5,FALSE),VLOOKUP(DH$4,Transactions!$C$5:$M$23,5,FALSE)-IFERROR(VLOOKUP(DH$4,Transactions!$C$39:$N$42,5,FALSE),0)))</f>
        <v>0</v>
      </c>
      <c r="DJ260" s="315">
        <f t="shared" si="304"/>
        <v>0</v>
      </c>
      <c r="DK260" s="88">
        <f>VLOOKUP(DJ260,'Price Data'!$B$4:$AD$1048576,MATCH(DO$4,'Price Data'!$B$2:$AE$2,0),FALSE)</f>
        <v>0</v>
      </c>
      <c r="DL260" s="5">
        <f t="shared" si="333"/>
        <v>0</v>
      </c>
      <c r="DN260" s="212" t="str">
        <f>IF(DL260&gt;0,(DL260+SUM(DM$11:DM260))/DK$6-1,"N/A")</f>
        <v>N/A</v>
      </c>
      <c r="DO260" s="344">
        <f>IF(VLOOKUP(DO$4,Transactions!$C$5:$M$23,7,FALSE)&gt;DJ260,0,IF(IFERROR(VLOOKUP(DO$4,Transactions!$C$39:$N$42,8,FALSE),0)&gt;DJ260,VLOOKUP(DO$4,Transactions!$C$5:$M$23,5,FALSE),VLOOKUP(DO$4,Transactions!$C$5:$M$23,5,FALSE)-IFERROR(VLOOKUP(DO$4,Transactions!$C$39:$N$42,5,FALSE),0)))</f>
        <v>0</v>
      </c>
      <c r="DQ260" s="315">
        <f t="shared" si="305"/>
        <v>0</v>
      </c>
      <c r="DR260" s="88">
        <f>VLOOKUP(DQ260,'Price Data'!$B$4:$AD$1048576,MATCH(DV$4,'Price Data'!$B$2:$AE$2,0),FALSE)</f>
        <v>0</v>
      </c>
      <c r="DS260" s="5">
        <f t="shared" si="334"/>
        <v>0</v>
      </c>
      <c r="DT260" s="79"/>
      <c r="DU260" s="212" t="str">
        <f>IF(DS260&gt;0,(DS260+SUM(DT$11:DT260))/DR$6-1,"N/A")</f>
        <v>N/A</v>
      </c>
      <c r="DV260" s="344">
        <f>IF(VLOOKUP(DV$4,Transactions!$C$5:$M$23,7,FALSE)&gt;DQ260,0,IF(IFERROR(VLOOKUP(DV$4,Transactions!$C$39:$N$42,8,FALSE),0)&gt;DQ260,VLOOKUP(DV$4,Transactions!$C$5:$M$23,5,FALSE),VLOOKUP(DV$4,Transactions!$C$5:$M$23,5,FALSE)-IFERROR(VLOOKUP(DV$4,Transactions!$C$39:$N$42,5,FALSE),0)))</f>
        <v>0</v>
      </c>
      <c r="DX260" s="315">
        <f t="shared" si="306"/>
        <v>0</v>
      </c>
      <c r="DY260" s="88">
        <f>VLOOKUP(DX260,'Price Data'!$B$4:$AD$1048576,MATCH(EC$4,'Price Data'!$B$2:$AE$2,0),FALSE)</f>
        <v>0</v>
      </c>
      <c r="DZ260" s="5">
        <f t="shared" si="335"/>
        <v>0</v>
      </c>
      <c r="EA260" s="79"/>
      <c r="EB260" s="212" t="str">
        <f>IF(DZ260&gt;0,(DZ260+SUM(EA$11:EA260))/DY$6-1,"N/A")</f>
        <v>N/A</v>
      </c>
      <c r="EC260" s="344">
        <f>IF(VLOOKUP(EC$4,Transactions!$C$5:$M$23,7,FALSE)&gt;DX260,0,IF(IFERROR(VLOOKUP(EC$4,Transactions!$C$39:$N$42,8,FALSE),0)&gt;DX260,VLOOKUP(EC$4,Transactions!$C$5:$M$23,5,FALSE),VLOOKUP(EC$4,Transactions!$C$5:$M$23,5,FALSE)-IFERROR(VLOOKUP(EC$4,Transactions!$C$39:$N$42,5,FALSE),0)))</f>
        <v>0</v>
      </c>
      <c r="EF260" s="315">
        <f t="shared" si="307"/>
        <v>0</v>
      </c>
      <c r="EG260" s="88">
        <f>VLOOKUP(EF260,'Price Data'!$B$4:$AD$1048576,MATCH(EK$4,'Price Data'!$B$2:$AE$2,0),FALSE)</f>
        <v>0</v>
      </c>
      <c r="EH260" s="5">
        <f t="shared" si="336"/>
        <v>0</v>
      </c>
      <c r="EI260" s="79"/>
      <c r="EJ260" s="212" t="str">
        <f>IF(EH260&gt;0,(EH260+SUM(EI$11:EI260))/EG$6-1,"N/A")</f>
        <v>N/A</v>
      </c>
      <c r="EK260" s="344">
        <f>IF(VLOOKUP(EK$4,Transactions!$C$26:$M$34,7,FALSE)&gt;EF260,0,IF(IFERROR(VLOOKUP(EK$4,Transactions!$C$45:$N297,8,FALSE),0)&gt;EF260,VLOOKUP(EK$4,Transactions!$C$26:$M$34,5,FALSE),VLOOKUP(EK$4,Transactions!$C$26:$M$34,5,FALSE)-IFERROR(VLOOKUP(EK$4,Transactions!$C$45:$N$47,5,FALSE),0)))</f>
        <v>0</v>
      </c>
      <c r="EM260" s="315">
        <f t="shared" si="308"/>
        <v>0</v>
      </c>
      <c r="EN260" s="88">
        <f>VLOOKUP(EM260,'Price Data'!$B$4:$AD$1048576,MATCH(ER$4,'Price Data'!$B$2:$AE$2,0),FALSE)</f>
        <v>0</v>
      </c>
      <c r="EO260" s="5">
        <f t="shared" si="337"/>
        <v>0</v>
      </c>
      <c r="EP260" s="79"/>
      <c r="EQ260" s="212" t="str">
        <f>IF(EO260&gt;0,(EO260+SUM(EP$11:EP260))/EN$6-1,"N/A")</f>
        <v>N/A</v>
      </c>
      <c r="ER260" s="344">
        <f>IF(VLOOKUP(ER$4,Transactions!$C$26:$M$34,7,FALSE)&gt;EM260,0,IF(IFERROR(VLOOKUP(ER$4,Transactions!$C$45:$N297,8,FALSE),0)&gt;EM260,VLOOKUP(ER$4,Transactions!$C$26:$M$34,5,FALSE),VLOOKUP(ER$4,Transactions!$C$26:$M$34,5,FALSE)-IFERROR(VLOOKUP(ER$4,Transactions!$C$45:$N$47,5,FALSE),0)))</f>
        <v>0</v>
      </c>
      <c r="ET260" s="315">
        <f t="shared" si="309"/>
        <v>0</v>
      </c>
      <c r="EU260" s="88">
        <f>VLOOKUP(ET260,'Price Data'!$B$4:$AD$1048576,MATCH(EY$4,'Price Data'!$B$2:$AE$2,0),FALSE)</f>
        <v>0</v>
      </c>
      <c r="EV260" s="5">
        <f t="shared" si="338"/>
        <v>0</v>
      </c>
      <c r="EW260" s="79"/>
      <c r="EX260" s="212" t="str">
        <f>IF(EV260&gt;0,(EV260+SUM(EW$11:EW260))/EU$6-1,"N/A")</f>
        <v>N/A</v>
      </c>
      <c r="EY260" s="344">
        <f>IF(VLOOKUP(EY$4,Transactions!$C$26:$M$34,7,FALSE)&gt;ET260,0,IF(IFERROR(VLOOKUP(EY$4,Transactions!$C$45:$N297,8,FALSE),0)&gt;ET260,VLOOKUP(EY$4,Transactions!$C$26:$M$34,5,FALSE),VLOOKUP(EY$4,Transactions!$C$26:$M$34,5,FALSE)-IFERROR(VLOOKUP(EY$4,Transactions!$C$45:$N$47,5,FALSE),0)))</f>
        <v>0</v>
      </c>
      <c r="FA260" s="315">
        <f t="shared" si="310"/>
        <v>0</v>
      </c>
      <c r="FB260" s="88">
        <f>VLOOKUP(FA260,'Price Data'!$B$4:$AD$1048576,MATCH(FF$4,'Price Data'!$B$2:$AE$2,0),FALSE)</f>
        <v>0</v>
      </c>
      <c r="FC260" s="5">
        <f t="shared" si="339"/>
        <v>0</v>
      </c>
      <c r="FD260" s="79"/>
      <c r="FE260" s="212" t="str">
        <f>IF(FC260&gt;0,(FC260+SUM(FD$11:FD260))/FB$6-1,"N/A")</f>
        <v>N/A</v>
      </c>
      <c r="FF260" s="344">
        <f>IF(VLOOKUP(FF$4,Transactions!$C$26:$M$34,7,FALSE)&gt;FA260,0,IF(IFERROR(VLOOKUP(FF$4,Transactions!$C$45:$N297,8,FALSE),0)&gt;FA260,VLOOKUP(FF$4,Transactions!$C$26:$M$34,5,FALSE),VLOOKUP(FF$4,Transactions!$C$26:$M$34,5,FALSE)-IFERROR(VLOOKUP(FF$4,Transactions!$C$45:$N$47,5,FALSE),0)))</f>
        <v>0</v>
      </c>
      <c r="FH260" s="315">
        <f t="shared" si="311"/>
        <v>0</v>
      </c>
      <c r="FI260" s="88">
        <f>VLOOKUP(FH260,'Price Data'!$B$4:$AD$1048576,MATCH(FM$4,'Price Data'!$B$2:$AE$2,0),FALSE)</f>
        <v>0</v>
      </c>
      <c r="FJ260" s="5">
        <f t="shared" si="340"/>
        <v>0</v>
      </c>
      <c r="FK260" s="79"/>
      <c r="FL260" s="212" t="str">
        <f>IF(FJ260&gt;0,(FJ260+SUM(FK$11:FK260))/FI$6-1,"N/A")</f>
        <v>N/A</v>
      </c>
      <c r="FM260" s="344">
        <f>IF(VLOOKUP(FM$4,Transactions!$C$26:$M$34,7,FALSE)&gt;FH260,0,IF(IFERROR(VLOOKUP(FM$4,Transactions!$C$45:$N297,8,FALSE),0)&gt;FH260,VLOOKUP(FM$4,Transactions!$C$26:$M$34,5,FALSE),VLOOKUP(FM$4,Transactions!$C$26:$M$34,5,FALSE)-IFERROR(VLOOKUP(FM$4,Transactions!$C$45:$N$47,5,FALSE),0)))</f>
        <v>0</v>
      </c>
      <c r="FO260" s="315">
        <f t="shared" si="312"/>
        <v>0</v>
      </c>
      <c r="FP260" s="88">
        <f>VLOOKUP(FO260,'Price Data'!$B$4:$AD$1048576,MATCH(FT$4,'Price Data'!$B$2:$AE$2,0),FALSE)</f>
        <v>0</v>
      </c>
      <c r="FQ260" s="5">
        <f t="shared" si="341"/>
        <v>0</v>
      </c>
      <c r="FR260" s="79"/>
      <c r="FS260" s="212" t="str">
        <f>IF(FQ260&gt;0,(FQ260+SUM(FR$11:FR260))/FP$6-1,"N/A")</f>
        <v>N/A</v>
      </c>
      <c r="FT260" s="344">
        <f>IF(VLOOKUP(FT$4,Transactions!$C$26:$M$34,7,FALSE)&gt;FO260,0,IF(IFERROR(VLOOKUP(FT$4,Transactions!$C$45:$N297,8,FALSE),0)&gt;FO260,VLOOKUP(FT$4,Transactions!$C$26:$M$34,5,FALSE),VLOOKUP(FT$4,Transactions!$C$26:$M$34,5,FALSE)-IFERROR(VLOOKUP(FT$4,Transactions!$C$45:$N$47,5,FALSE),0)))</f>
        <v>0</v>
      </c>
      <c r="FV260" s="315">
        <f t="shared" si="313"/>
        <v>0</v>
      </c>
      <c r="FW260" s="88">
        <f>VLOOKUP(FV260,'Price Data'!$B$4:$AD$1048576,MATCH(GA$4,'Price Data'!$B$2:$AE$2,0),FALSE)</f>
        <v>0</v>
      </c>
      <c r="FX260" s="5">
        <f t="shared" si="342"/>
        <v>0</v>
      </c>
      <c r="FY260" s="79"/>
      <c r="FZ260" s="212" t="str">
        <f>IF(FX260&gt;0,(FX260+SUM(FY$11:FY260))/FW$6-1,"N/A")</f>
        <v>N/A</v>
      </c>
      <c r="GA260" s="344">
        <f>IF(VLOOKUP(GA$4,Transactions!$C$26:$M$34,7,FALSE)&gt;FV260,0,IF(IFERROR(VLOOKUP(GA$4,Transactions!$C$45:$N297,8,FALSE),0)&gt;FV260,VLOOKUP(GA$4,Transactions!$C$26:$M$34,5,FALSE),VLOOKUP(GA$4,Transactions!$C$26:$M$34,5,FALSE)-IFERROR(VLOOKUP(GA$4,Transactions!$C$45:$N$47,5,FALSE),0)))</f>
        <v>0</v>
      </c>
      <c r="GD260" s="315">
        <f t="shared" si="314"/>
        <v>0</v>
      </c>
      <c r="GE260" s="88">
        <f>VLOOKUP(GD260,'Price Data'!$B$4:$AD$1048576,MATCH(GI$4,'Price Data'!$B$2:$AE$2,0),FALSE)</f>
        <v>0</v>
      </c>
      <c r="GF260" s="5">
        <f t="shared" si="343"/>
        <v>0</v>
      </c>
      <c r="GH260" s="212" t="str">
        <f>IF(GF260&gt;0,(GF260+SUM(GG$11:GG260))/GE$6-1,"N/A")</f>
        <v>N/A</v>
      </c>
      <c r="GI260" s="374">
        <v>0.5</v>
      </c>
      <c r="GK260" s="315">
        <f t="shared" si="315"/>
        <v>0</v>
      </c>
      <c r="GL260" s="88">
        <f>VLOOKUP(GK260,'Price Data'!$B$4:$AD$1048576,MATCH(GP$4,'Price Data'!$B$2:$AE$2,0),FALSE)</f>
        <v>0</v>
      </c>
      <c r="GM260" s="5">
        <f t="shared" si="286"/>
        <v>0</v>
      </c>
      <c r="GN260" s="79"/>
      <c r="GO260" s="212" t="str">
        <f>IF(GM260&gt;0,(GM260+SUM(GN$11:GN260))/GL$6-1,"N/A")</f>
        <v>N/A</v>
      </c>
      <c r="GP260" s="374">
        <v>0.2</v>
      </c>
      <c r="GR260" s="315">
        <f t="shared" si="316"/>
        <v>0</v>
      </c>
      <c r="GS260" s="88">
        <f>VLOOKUP(GR260,'Price Data'!$B$4:$AD$1048576,MATCH(GW$4,'Price Data'!$B$2:$AE$2,0),FALSE)</f>
        <v>0</v>
      </c>
      <c r="GT260" s="5">
        <f t="shared" si="344"/>
        <v>0</v>
      </c>
      <c r="GV260" s="212" t="str">
        <f>IF(GT260&gt;0,(GT260+SUM(GU$11:GU260))/GS$6-1,"N/A")</f>
        <v>N/A</v>
      </c>
      <c r="GW260" s="374">
        <v>0.3</v>
      </c>
    </row>
    <row r="261" spans="1:205" x14ac:dyDescent="0.25">
      <c r="A261">
        <v>251</v>
      </c>
      <c r="B261" s="315">
        <f>'Price Data'!B255</f>
        <v>0</v>
      </c>
      <c r="C261" s="200">
        <f t="shared" si="317"/>
        <v>0</v>
      </c>
      <c r="D261" s="200">
        <f t="shared" si="287"/>
        <v>0</v>
      </c>
      <c r="E261" s="200">
        <f t="shared" si="318"/>
        <v>0</v>
      </c>
      <c r="F261" s="200">
        <f t="shared" si="288"/>
        <v>0</v>
      </c>
      <c r="I261" s="315">
        <f t="shared" si="289"/>
        <v>0</v>
      </c>
      <c r="J261" s="88">
        <f>VLOOKUP(I261,'Price Data'!$B$4:$AD$1048576,MATCH(N$4,'Price Data'!$B$2:$AE$2,0),FALSE)</f>
        <v>0</v>
      </c>
      <c r="K261" s="5">
        <f t="shared" si="285"/>
        <v>0</v>
      </c>
      <c r="M261" s="212" t="str">
        <f>IF(K261&gt;0,(K261+SUM(L$11:L261))/J$6-1,"N/A")</f>
        <v>N/A</v>
      </c>
      <c r="N261" s="344">
        <f>IF(VLOOKUP(N$4,Transactions!$C$5:$M$23,7,FALSE)&gt;I261,0,IF(IFERROR(VLOOKUP(N$4,Transactions!$C$39:$N$42,8,FALSE),0)&gt;I261,VLOOKUP(N$4,Transactions!$C$5:$M$23,5,FALSE),VLOOKUP(N$4,Transactions!$C$5:$M$23,5,FALSE)-IFERROR(VLOOKUP(N$4,Transactions!$C$39:$N$42,5,FALSE),0)))</f>
        <v>0</v>
      </c>
      <c r="P261" s="315">
        <f t="shared" si="290"/>
        <v>0</v>
      </c>
      <c r="Q261" s="88">
        <f>VLOOKUP(P261,'Price Data'!$B$4:$AD$1048576,MATCH(U$4,'Price Data'!$B$2:$AE$2,0),FALSE)</f>
        <v>0</v>
      </c>
      <c r="R261" s="5">
        <f t="shared" si="319"/>
        <v>0</v>
      </c>
      <c r="T261" s="212" t="str">
        <f>IF(R261&gt;0,(R261+SUM(S$11:S261))/Q$6-1,"N/A")</f>
        <v>N/A</v>
      </c>
      <c r="U261" s="344">
        <f>IF(VLOOKUP(U$4,Transactions!$C$5:$M$23,7,FALSE)&gt;P261,0,IF(IFERROR(VLOOKUP(U$4,Transactions!$C$39:$N$42,8,FALSE),0)&gt;P261,VLOOKUP(U$4,Transactions!$C$5:$M$23,5,FALSE),VLOOKUP(U$4,Transactions!$C$5:$M$23,5,FALSE)-IFERROR(VLOOKUP(U$4,Transactions!$C$39:$N$42,5,FALSE),0)))</f>
        <v>0</v>
      </c>
      <c r="W261" s="315">
        <f t="shared" si="291"/>
        <v>0</v>
      </c>
      <c r="X261" s="88">
        <f>VLOOKUP(W261,'Price Data'!$B$4:$AD$1048576,MATCH(AB$4,'Price Data'!$B$2:$AE$2,0),FALSE)</f>
        <v>0</v>
      </c>
      <c r="Y261" s="5">
        <f t="shared" si="320"/>
        <v>0</v>
      </c>
      <c r="Z261" s="79"/>
      <c r="AA261" s="212" t="str">
        <f>IF(Y261&gt;0,(Y261+SUM(Z$11:Z261))/X$6-1,"N/A")</f>
        <v>N/A</v>
      </c>
      <c r="AB261" s="344">
        <f>IF(VLOOKUP(AB$4,Transactions!$C$5:$M$23,7,FALSE)&gt;W261,0,IF(IFERROR(VLOOKUP(AB$4,Transactions!$C$39:$N$42,8,FALSE),0)&gt;W261,VLOOKUP(AB$4,Transactions!$C$5:$M$23,5,FALSE),VLOOKUP(AB$4,Transactions!$C$5:$M$23,5,FALSE)-IFERROR(VLOOKUP(AB$4,Transactions!$C$39:$N$42,5,FALSE),0)))</f>
        <v>0</v>
      </c>
      <c r="AD261" s="315">
        <f t="shared" si="292"/>
        <v>0</v>
      </c>
      <c r="AE261" s="88">
        <f>VLOOKUP(AD261,'Price Data'!$B$4:$AD$1048576,MATCH(AI$4,'Price Data'!$B$2:$AE$2,0),FALSE)</f>
        <v>0</v>
      </c>
      <c r="AF261" s="5">
        <f t="shared" si="321"/>
        <v>0</v>
      </c>
      <c r="AG261" s="79"/>
      <c r="AH261" s="212" t="str">
        <f>IF(AF261&gt;0,(AF261+SUM(AG$11:AG261))/AE$6-1,"N/A")</f>
        <v>N/A</v>
      </c>
      <c r="AI261" s="344">
        <f>IF(VLOOKUP(AI$4,Transactions!$C$5:$M$23,7,FALSE)&gt;AD261,0,IF(IFERROR(VLOOKUP(AI$4,Transactions!$C$39:$N$42,8,FALSE),0)&gt;AD261,VLOOKUP(AI$4,Transactions!$C$5:$M$23,5,FALSE),VLOOKUP(AI$4,Transactions!$C$5:$M$23,5,FALSE)-IFERROR(VLOOKUP(AI$4,Transactions!$C$39:$N$42,5,FALSE),0)))</f>
        <v>0</v>
      </c>
      <c r="AK261" s="315">
        <f t="shared" si="293"/>
        <v>0</v>
      </c>
      <c r="AL261" s="88">
        <f>VLOOKUP(AK261,'Price Data'!$B$4:$AD$1048576,MATCH(AP$4,'Price Data'!$B$2:$AE$2,0),FALSE)</f>
        <v>0</v>
      </c>
      <c r="AM261" s="5">
        <f t="shared" si="322"/>
        <v>0</v>
      </c>
      <c r="AN261" s="79"/>
      <c r="AO261" s="212" t="str">
        <f>IF(AM261&gt;0,(AM261+SUM(AN$11:AN261))/AL$6-1,"N/A")</f>
        <v>N/A</v>
      </c>
      <c r="AP261" s="344">
        <f>IF(VLOOKUP(AP$4,Transactions!$C$5:$M$23,7,FALSE)&gt;AK261,0,IF(IFERROR(VLOOKUP(AP$4,Transactions!$C$39:$N$42,8,FALSE),0)&gt;AK261,VLOOKUP(AP$4,Transactions!$C$5:$M$23,5,FALSE),VLOOKUP(AP$4,Transactions!$C$5:$M$23,5,FALSE)-IFERROR(VLOOKUP(AP$4,Transactions!$C$39:$N$42,5,FALSE),0)))</f>
        <v>0</v>
      </c>
      <c r="AR261" s="315">
        <f t="shared" si="294"/>
        <v>0</v>
      </c>
      <c r="AS261" s="88">
        <f>VLOOKUP(AR261,'Price Data'!$B$4:$AD$1048576,MATCH(AW$4,'Price Data'!$B$2:$AE$2,0),FALSE)</f>
        <v>0</v>
      </c>
      <c r="AT261" s="5">
        <f t="shared" si="323"/>
        <v>0</v>
      </c>
      <c r="AU261" s="79"/>
      <c r="AV261" s="212" t="str">
        <f>IF(AT261&gt;0,(AT261+SUM(AU$11:AU261))/AS$6-1,"N/A")</f>
        <v>N/A</v>
      </c>
      <c r="AW261" s="344">
        <f>IF(VLOOKUP(AW$4,Transactions!$C$5:$M$23,7,FALSE)&gt;AR261,0,IF(IFERROR(VLOOKUP(AW$4,Transactions!$C$39:$N$42,8,FALSE),0)&gt;AR261,VLOOKUP(AW$4,Transactions!$C$5:$M$23,5,FALSE),VLOOKUP(AW$4,Transactions!$C$5:$M$23,5,FALSE)-IFERROR(VLOOKUP(AW$4,Transactions!$C$39:$N$42,5,FALSE),0)))</f>
        <v>0</v>
      </c>
      <c r="AY261" s="315">
        <f t="shared" si="295"/>
        <v>0</v>
      </c>
      <c r="AZ261" s="88">
        <f>VLOOKUP(AY261,'Price Data'!$B$4:$AD$1048576,MATCH(BD$4,'Price Data'!$B$2:$AE$2,0),FALSE)</f>
        <v>0</v>
      </c>
      <c r="BA261" s="5">
        <f t="shared" si="324"/>
        <v>0</v>
      </c>
      <c r="BB261" s="79"/>
      <c r="BC261" s="212" t="str">
        <f>IF(BA261&gt;0,(BA261+SUM(BB$11:BB261))/AZ$6-1,"N/A")</f>
        <v>N/A</v>
      </c>
      <c r="BD261" s="344">
        <f>IF(VLOOKUP(BD$4,Transactions!$C$5:$M$23,7,FALSE)&gt;AY261,0,IF(IFERROR(VLOOKUP(BD$4,Transactions!$C$39:$N$42,8,FALSE),0)&gt;AY261,VLOOKUP(BD$4,Transactions!$C$5:$M$23,5,FALSE),VLOOKUP(BD$4,Transactions!$C$5:$M$23,5,FALSE)-IFERROR(VLOOKUP(BD$4,Transactions!$C$39:$N$42,5,FALSE),0)))</f>
        <v>0</v>
      </c>
      <c r="BF261" s="315">
        <f t="shared" si="296"/>
        <v>0</v>
      </c>
      <c r="BG261" s="88">
        <f>VLOOKUP(BF261,'Price Data'!$B$4:$AD$1048576,MATCH(BK$4,'Price Data'!$B$2:$AE$2,0),FALSE)</f>
        <v>0</v>
      </c>
      <c r="BH261" s="5">
        <f t="shared" si="325"/>
        <v>0</v>
      </c>
      <c r="BI261" s="79"/>
      <c r="BJ261" s="212" t="str">
        <f>IF(BH261&gt;0,(BH261+SUM(BI$11:BI261))/BG$6-1,"N/A")</f>
        <v>N/A</v>
      </c>
      <c r="BK261" s="344">
        <f>IF(VLOOKUP(BK$4,Transactions!$C$5:$M$23,7,FALSE)&gt;BF261,0,IF(IFERROR(VLOOKUP(BK$4,Transactions!$C$39:$N$42,8,FALSE),0)&gt;BF261,VLOOKUP(BK$4,Transactions!$C$5:$M$23,5,FALSE),VLOOKUP(BK$4,Transactions!$C$5:$M$23,5,FALSE)-IFERROR(VLOOKUP(BK$4,Transactions!$C$39:$N$42,5,FALSE),0)))</f>
        <v>0</v>
      </c>
      <c r="BM261" s="315">
        <f t="shared" si="297"/>
        <v>0</v>
      </c>
      <c r="BN261" s="88">
        <f>VLOOKUP(BM261,'Price Data'!$B$4:$AD$1048576,MATCH(BR$4,'Price Data'!$B$2:$AE$2,0),FALSE)</f>
        <v>0</v>
      </c>
      <c r="BO261" s="5">
        <f t="shared" si="326"/>
        <v>0</v>
      </c>
      <c r="BP261" s="79"/>
      <c r="BQ261" s="212" t="str">
        <f>IF(BO261&gt;0,(BO261+SUM(BP$11:BP261))/BN$6-1,"N/A")</f>
        <v>N/A</v>
      </c>
      <c r="BR261" s="344">
        <f>IF(VLOOKUP(BR$4,Transactions!$C$5:$M$23,7,FALSE)&gt;BM261,0,IF(IFERROR(VLOOKUP(BR$4,Transactions!$C$39:$N$42,8,FALSE),0)&gt;BM261,VLOOKUP(BR$4,Transactions!$C$5:$M$23,5,FALSE),VLOOKUP(BR$4,Transactions!$C$5:$M$23,5,FALSE)-IFERROR(VLOOKUP(BR$4,Transactions!$C$39:$N$42,5,FALSE),0)))</f>
        <v>0</v>
      </c>
      <c r="BT261" s="315">
        <f t="shared" si="298"/>
        <v>0</v>
      </c>
      <c r="BU261" s="88">
        <f>VLOOKUP(BT261,'Price Data'!$B$4:$AD$1048576,MATCH(BY$4,'Price Data'!$B$2:$AE$2,0),FALSE)</f>
        <v>0</v>
      </c>
      <c r="BV261" s="5">
        <f t="shared" si="327"/>
        <v>0</v>
      </c>
      <c r="BW261" s="79"/>
      <c r="BX261" s="212" t="str">
        <f>IF(BV261&gt;0,(BV261+SUM(BW$11:BW261))/BU$6-1,"N/A")</f>
        <v>N/A</v>
      </c>
      <c r="BY261" s="344">
        <f>IF(VLOOKUP(BY$4,Transactions!$C$5:$M$23,7,FALSE)&gt;BT261,0,IF(IFERROR(VLOOKUP(BY$4,Transactions!$C$39:$N$42,8,FALSE),0)&gt;BT261,VLOOKUP(BY$4,Transactions!$C$5:$M$23,5,FALSE),VLOOKUP(BY$4,Transactions!$C$5:$M$23,5,FALSE)-IFERROR(VLOOKUP(BY$4,Transactions!$C$39:$N$42,5,FALSE),0)))</f>
        <v>0</v>
      </c>
      <c r="CA261" s="315">
        <f t="shared" si="299"/>
        <v>0</v>
      </c>
      <c r="CB261" s="88">
        <f>VLOOKUP(CA261,'Price Data'!$B$4:$AD$1048576,MATCH(CF$4,'Price Data'!$B$2:$AE$2,0),FALSE)</f>
        <v>0</v>
      </c>
      <c r="CC261" s="5">
        <f t="shared" si="328"/>
        <v>0</v>
      </c>
      <c r="CD261" s="79"/>
      <c r="CE261" s="212" t="str">
        <f>IF(CC261&gt;0,(CC261+SUM(CD$11:CD261))/CB$6-1,"N/A")</f>
        <v>N/A</v>
      </c>
      <c r="CF261" s="344">
        <f>IF(VLOOKUP(CF$4,Transactions!$C$5:$M$23,7,FALSE)&gt;CA261,0,IF(IFERROR(VLOOKUP(CF$4,Transactions!$C$39:$N$42,8,FALSE),0)&gt;CA261,VLOOKUP(CF$4,Transactions!$C$5:$M$23,5,FALSE),VLOOKUP(CF$4,Transactions!$C$5:$M$23,5,FALSE)-IFERROR(VLOOKUP(CF$4,Transactions!$C$39:$N$42,5,FALSE),0)))</f>
        <v>0</v>
      </c>
      <c r="CH261" s="315">
        <f t="shared" si="300"/>
        <v>0</v>
      </c>
      <c r="CI261" s="88">
        <f>VLOOKUP(CH261,'Price Data'!$B$4:$AD$1048576,MATCH(CM$4,'Price Data'!$B$2:$AE$2,0),FALSE)</f>
        <v>0</v>
      </c>
      <c r="CJ261" s="5">
        <f t="shared" si="329"/>
        <v>0</v>
      </c>
      <c r="CK261" s="79"/>
      <c r="CL261" s="212" t="str">
        <f>IF(CJ261&gt;0,(CJ261+SUM(CK$11:CK261))/CI$6-1,"N/A")</f>
        <v>N/A</v>
      </c>
      <c r="CM261" s="344">
        <f>IF(VLOOKUP(CM$4,Transactions!$C$5:$M$23,7,FALSE)&gt;CH261,0,IF(IFERROR(VLOOKUP(CM$4,Transactions!$C$39:$N$42,8,FALSE),0)&gt;CH261,VLOOKUP(CM$4,Transactions!$C$5:$M$23,5,FALSE),VLOOKUP(CM$4,Transactions!$C$5:$M$23,5,FALSE)-IFERROR(VLOOKUP(CM$4,Transactions!$C$39:$N$42,5,FALSE),0)))</f>
        <v>0</v>
      </c>
      <c r="CO261" s="315">
        <f t="shared" si="301"/>
        <v>0</v>
      </c>
      <c r="CP261" s="88">
        <f>VLOOKUP(CO261,'Price Data'!$B$4:$AD$1048576,MATCH(CT$4,'Price Data'!$B$2:$AE$2,0),FALSE)</f>
        <v>0</v>
      </c>
      <c r="CQ261" s="5">
        <f t="shared" si="330"/>
        <v>0</v>
      </c>
      <c r="CR261" s="79"/>
      <c r="CS261" s="212" t="str">
        <f>IF(CQ261&gt;0,(CQ261+SUM(CR$11:CR261))/CP$6-1,"N/A")</f>
        <v>N/A</v>
      </c>
      <c r="CT261" s="344">
        <f>IF(VLOOKUP(CT$4,Transactions!$C$5:$M$23,7,FALSE)&gt;CO261,0,IF(IFERROR(VLOOKUP(CT$4,Transactions!$C$39:$N$42,8,FALSE),0)&gt;CO261,VLOOKUP(CT$4,Transactions!$C$5:$M$23,5,FALSE),VLOOKUP(CT$4,Transactions!$C$5:$M$23,5,FALSE)-IFERROR(VLOOKUP(CT$4,Transactions!$C$39:$N$42,5,FALSE),0)))</f>
        <v>0</v>
      </c>
      <c r="CV261" s="315">
        <f t="shared" si="302"/>
        <v>0</v>
      </c>
      <c r="CW261" s="88">
        <f>VLOOKUP(CV261,'Price Data'!$B$4:$AD$1048576,MATCH(DA$4,'Price Data'!$B$2:$AE$2,0),FALSE)</f>
        <v>0</v>
      </c>
      <c r="CX261" s="5">
        <f t="shared" si="331"/>
        <v>0</v>
      </c>
      <c r="CY261" s="79"/>
      <c r="CZ261" s="212" t="str">
        <f>IF(CX261&gt;0,(CX261+SUM(CY$11:CY261))/CW$6-1,"N/A")</f>
        <v>N/A</v>
      </c>
      <c r="DA261" s="344">
        <f>IF(VLOOKUP(DA$4,Transactions!$C$5:$M$23,7,FALSE)&gt;CV261,0,IF(IFERROR(VLOOKUP(DA$4,Transactions!$C$39:$N$42,8,FALSE),0)&gt;CV261,VLOOKUP(DA$4,Transactions!$C$5:$M$23,5,FALSE),VLOOKUP(DA$4,Transactions!$C$5:$M$23,5,FALSE)-IFERROR(VLOOKUP(DA$4,Transactions!$C$39:$N$42,5,FALSE),0)))</f>
        <v>0</v>
      </c>
      <c r="DC261" s="315">
        <f t="shared" si="303"/>
        <v>0</v>
      </c>
      <c r="DD261" s="88">
        <f>VLOOKUP(DC261,'Price Data'!$B$4:$AD$1048576,MATCH(DH$4,'Price Data'!$B$2:$AE$2,0),FALSE)</f>
        <v>0</v>
      </c>
      <c r="DE261" s="5">
        <f t="shared" si="332"/>
        <v>0</v>
      </c>
      <c r="DF261" s="79"/>
      <c r="DG261" s="212" t="str">
        <f>IF(DE261&gt;0,(DE261+SUM(DF$11:DF261))/DD$6-1,"N/A")</f>
        <v>N/A</v>
      </c>
      <c r="DH261" s="344">
        <f>IF(VLOOKUP(DH$4,Transactions!$C$5:$M$23,7,FALSE)&gt;DC261,0,IF(IFERROR(VLOOKUP(DH$4,Transactions!$C$39:$N$42,8,FALSE),0)&gt;DC261,VLOOKUP(DH$4,Transactions!$C$5:$M$23,5,FALSE),VLOOKUP(DH$4,Transactions!$C$5:$M$23,5,FALSE)-IFERROR(VLOOKUP(DH$4,Transactions!$C$39:$N$42,5,FALSE),0)))</f>
        <v>0</v>
      </c>
      <c r="DJ261" s="315">
        <f t="shared" si="304"/>
        <v>0</v>
      </c>
      <c r="DK261" s="88">
        <f>VLOOKUP(DJ261,'Price Data'!$B$4:$AD$1048576,MATCH(DO$4,'Price Data'!$B$2:$AE$2,0),FALSE)</f>
        <v>0</v>
      </c>
      <c r="DL261" s="5">
        <f t="shared" si="333"/>
        <v>0</v>
      </c>
      <c r="DN261" s="212" t="str">
        <f>IF(DL261&gt;0,(DL261+SUM(DM$11:DM261))/DK$6-1,"N/A")</f>
        <v>N/A</v>
      </c>
      <c r="DO261" s="344">
        <f>IF(VLOOKUP(DO$4,Transactions!$C$5:$M$23,7,FALSE)&gt;DJ261,0,IF(IFERROR(VLOOKUP(DO$4,Transactions!$C$39:$N$42,8,FALSE),0)&gt;DJ261,VLOOKUP(DO$4,Transactions!$C$5:$M$23,5,FALSE),VLOOKUP(DO$4,Transactions!$C$5:$M$23,5,FALSE)-IFERROR(VLOOKUP(DO$4,Transactions!$C$39:$N$42,5,FALSE),0)))</f>
        <v>0</v>
      </c>
      <c r="DQ261" s="315">
        <f t="shared" si="305"/>
        <v>0</v>
      </c>
      <c r="DR261" s="88">
        <f>VLOOKUP(DQ261,'Price Data'!$B$4:$AD$1048576,MATCH(DV$4,'Price Data'!$B$2:$AE$2,0),FALSE)</f>
        <v>0</v>
      </c>
      <c r="DS261" s="5">
        <f t="shared" si="334"/>
        <v>0</v>
      </c>
      <c r="DT261" s="79"/>
      <c r="DU261" s="212" t="str">
        <f>IF(DS261&gt;0,(DS261+SUM(DT$11:DT261))/DR$6-1,"N/A")</f>
        <v>N/A</v>
      </c>
      <c r="DV261" s="344">
        <f>IF(VLOOKUP(DV$4,Transactions!$C$5:$M$23,7,FALSE)&gt;DQ261,0,IF(IFERROR(VLOOKUP(DV$4,Transactions!$C$39:$N$42,8,FALSE),0)&gt;DQ261,VLOOKUP(DV$4,Transactions!$C$5:$M$23,5,FALSE),VLOOKUP(DV$4,Transactions!$C$5:$M$23,5,FALSE)-IFERROR(VLOOKUP(DV$4,Transactions!$C$39:$N$42,5,FALSE),0)))</f>
        <v>0</v>
      </c>
      <c r="DX261" s="315">
        <f t="shared" si="306"/>
        <v>0</v>
      </c>
      <c r="DY261" s="88">
        <f>VLOOKUP(DX261,'Price Data'!$B$4:$AD$1048576,MATCH(EC$4,'Price Data'!$B$2:$AE$2,0),FALSE)</f>
        <v>0</v>
      </c>
      <c r="DZ261" s="5">
        <f t="shared" si="335"/>
        <v>0</v>
      </c>
      <c r="EA261" s="79"/>
      <c r="EB261" s="212" t="str">
        <f>IF(DZ261&gt;0,(DZ261+SUM(EA$11:EA261))/DY$6-1,"N/A")</f>
        <v>N/A</v>
      </c>
      <c r="EC261" s="344">
        <f>IF(VLOOKUP(EC$4,Transactions!$C$5:$M$23,7,FALSE)&gt;DX261,0,IF(IFERROR(VLOOKUP(EC$4,Transactions!$C$39:$N$42,8,FALSE),0)&gt;DX261,VLOOKUP(EC$4,Transactions!$C$5:$M$23,5,FALSE),VLOOKUP(EC$4,Transactions!$C$5:$M$23,5,FALSE)-IFERROR(VLOOKUP(EC$4,Transactions!$C$39:$N$42,5,FALSE),0)))</f>
        <v>0</v>
      </c>
      <c r="EF261" s="315">
        <f t="shared" si="307"/>
        <v>0</v>
      </c>
      <c r="EG261" s="88">
        <f>VLOOKUP(EF261,'Price Data'!$B$4:$AD$1048576,MATCH(EK$4,'Price Data'!$B$2:$AE$2,0),FALSE)</f>
        <v>0</v>
      </c>
      <c r="EH261" s="5">
        <f t="shared" si="336"/>
        <v>0</v>
      </c>
      <c r="EI261" s="79"/>
      <c r="EJ261" s="212" t="str">
        <f>IF(EH261&gt;0,(EH261+SUM(EI$11:EI261))/EG$6-1,"N/A")</f>
        <v>N/A</v>
      </c>
      <c r="EK261" s="344">
        <f>IF(VLOOKUP(EK$4,Transactions!$C$26:$M$34,7,FALSE)&gt;EF261,0,IF(IFERROR(VLOOKUP(EK$4,Transactions!$C$45:$N298,8,FALSE),0)&gt;EF261,VLOOKUP(EK$4,Transactions!$C$26:$M$34,5,FALSE),VLOOKUP(EK$4,Transactions!$C$26:$M$34,5,FALSE)-IFERROR(VLOOKUP(EK$4,Transactions!$C$45:$N$47,5,FALSE),0)))</f>
        <v>0</v>
      </c>
      <c r="EM261" s="315">
        <f t="shared" si="308"/>
        <v>0</v>
      </c>
      <c r="EN261" s="88">
        <f>VLOOKUP(EM261,'Price Data'!$B$4:$AD$1048576,MATCH(ER$4,'Price Data'!$B$2:$AE$2,0),FALSE)</f>
        <v>0</v>
      </c>
      <c r="EO261" s="5">
        <f t="shared" si="337"/>
        <v>0</v>
      </c>
      <c r="EP261" s="79"/>
      <c r="EQ261" s="212" t="str">
        <f>IF(EO261&gt;0,(EO261+SUM(EP$11:EP261))/EN$6-1,"N/A")</f>
        <v>N/A</v>
      </c>
      <c r="ER261" s="344">
        <f>IF(VLOOKUP(ER$4,Transactions!$C$26:$M$34,7,FALSE)&gt;EM261,0,IF(IFERROR(VLOOKUP(ER$4,Transactions!$C$45:$N298,8,FALSE),0)&gt;EM261,VLOOKUP(ER$4,Transactions!$C$26:$M$34,5,FALSE),VLOOKUP(ER$4,Transactions!$C$26:$M$34,5,FALSE)-IFERROR(VLOOKUP(ER$4,Transactions!$C$45:$N$47,5,FALSE),0)))</f>
        <v>0</v>
      </c>
      <c r="ET261" s="315">
        <f t="shared" si="309"/>
        <v>0</v>
      </c>
      <c r="EU261" s="88">
        <f>VLOOKUP(ET261,'Price Data'!$B$4:$AD$1048576,MATCH(EY$4,'Price Data'!$B$2:$AE$2,0),FALSE)</f>
        <v>0</v>
      </c>
      <c r="EV261" s="5">
        <f t="shared" si="338"/>
        <v>0</v>
      </c>
      <c r="EW261" s="79"/>
      <c r="EX261" s="212" t="str">
        <f>IF(EV261&gt;0,(EV261+SUM(EW$11:EW261))/EU$6-1,"N/A")</f>
        <v>N/A</v>
      </c>
      <c r="EY261" s="344">
        <f>IF(VLOOKUP(EY$4,Transactions!$C$26:$M$34,7,FALSE)&gt;ET261,0,IF(IFERROR(VLOOKUP(EY$4,Transactions!$C$45:$N298,8,FALSE),0)&gt;ET261,VLOOKUP(EY$4,Transactions!$C$26:$M$34,5,FALSE),VLOOKUP(EY$4,Transactions!$C$26:$M$34,5,FALSE)-IFERROR(VLOOKUP(EY$4,Transactions!$C$45:$N$47,5,FALSE),0)))</f>
        <v>0</v>
      </c>
      <c r="FA261" s="315">
        <f t="shared" si="310"/>
        <v>0</v>
      </c>
      <c r="FB261" s="88">
        <f>VLOOKUP(FA261,'Price Data'!$B$4:$AD$1048576,MATCH(FF$4,'Price Data'!$B$2:$AE$2,0),FALSE)</f>
        <v>0</v>
      </c>
      <c r="FC261" s="5">
        <f t="shared" si="339"/>
        <v>0</v>
      </c>
      <c r="FD261" s="79"/>
      <c r="FE261" s="212" t="str">
        <f>IF(FC261&gt;0,(FC261+SUM(FD$11:FD261))/FB$6-1,"N/A")</f>
        <v>N/A</v>
      </c>
      <c r="FF261" s="344">
        <f>IF(VLOOKUP(FF$4,Transactions!$C$26:$M$34,7,FALSE)&gt;FA261,0,IF(IFERROR(VLOOKUP(FF$4,Transactions!$C$45:$N298,8,FALSE),0)&gt;FA261,VLOOKUP(FF$4,Transactions!$C$26:$M$34,5,FALSE),VLOOKUP(FF$4,Transactions!$C$26:$M$34,5,FALSE)-IFERROR(VLOOKUP(FF$4,Transactions!$C$45:$N$47,5,FALSE),0)))</f>
        <v>0</v>
      </c>
      <c r="FH261" s="315">
        <f t="shared" si="311"/>
        <v>0</v>
      </c>
      <c r="FI261" s="88">
        <f>VLOOKUP(FH261,'Price Data'!$B$4:$AD$1048576,MATCH(FM$4,'Price Data'!$B$2:$AE$2,0),FALSE)</f>
        <v>0</v>
      </c>
      <c r="FJ261" s="5">
        <f t="shared" si="340"/>
        <v>0</v>
      </c>
      <c r="FK261" s="79"/>
      <c r="FL261" s="212" t="str">
        <f>IF(FJ261&gt;0,(FJ261+SUM(FK$11:FK261))/FI$6-1,"N/A")</f>
        <v>N/A</v>
      </c>
      <c r="FM261" s="344">
        <f>IF(VLOOKUP(FM$4,Transactions!$C$26:$M$34,7,FALSE)&gt;FH261,0,IF(IFERROR(VLOOKUP(FM$4,Transactions!$C$45:$N298,8,FALSE),0)&gt;FH261,VLOOKUP(FM$4,Transactions!$C$26:$M$34,5,FALSE),VLOOKUP(FM$4,Transactions!$C$26:$M$34,5,FALSE)-IFERROR(VLOOKUP(FM$4,Transactions!$C$45:$N$47,5,FALSE),0)))</f>
        <v>0</v>
      </c>
      <c r="FO261" s="315">
        <f t="shared" si="312"/>
        <v>0</v>
      </c>
      <c r="FP261" s="88">
        <f>VLOOKUP(FO261,'Price Data'!$B$4:$AD$1048576,MATCH(FT$4,'Price Data'!$B$2:$AE$2,0),FALSE)</f>
        <v>0</v>
      </c>
      <c r="FQ261" s="5">
        <f t="shared" si="341"/>
        <v>0</v>
      </c>
      <c r="FR261" s="79"/>
      <c r="FS261" s="212" t="str">
        <f>IF(FQ261&gt;0,(FQ261+SUM(FR$11:FR261))/FP$6-1,"N/A")</f>
        <v>N/A</v>
      </c>
      <c r="FT261" s="344">
        <f>IF(VLOOKUP(FT$4,Transactions!$C$26:$M$34,7,FALSE)&gt;FO261,0,IF(IFERROR(VLOOKUP(FT$4,Transactions!$C$45:$N298,8,FALSE),0)&gt;FO261,VLOOKUP(FT$4,Transactions!$C$26:$M$34,5,FALSE),VLOOKUP(FT$4,Transactions!$C$26:$M$34,5,FALSE)-IFERROR(VLOOKUP(FT$4,Transactions!$C$45:$N$47,5,FALSE),0)))</f>
        <v>0</v>
      </c>
      <c r="FV261" s="315">
        <f t="shared" si="313"/>
        <v>0</v>
      </c>
      <c r="FW261" s="88">
        <f>VLOOKUP(FV261,'Price Data'!$B$4:$AD$1048576,MATCH(GA$4,'Price Data'!$B$2:$AE$2,0),FALSE)</f>
        <v>0</v>
      </c>
      <c r="FX261" s="5">
        <f t="shared" si="342"/>
        <v>0</v>
      </c>
      <c r="FY261" s="79"/>
      <c r="FZ261" s="212" t="str">
        <f>IF(FX261&gt;0,(FX261+SUM(FY$11:FY261))/FW$6-1,"N/A")</f>
        <v>N/A</v>
      </c>
      <c r="GA261" s="344">
        <f>IF(VLOOKUP(GA$4,Transactions!$C$26:$M$34,7,FALSE)&gt;FV261,0,IF(IFERROR(VLOOKUP(GA$4,Transactions!$C$45:$N298,8,FALSE),0)&gt;FV261,VLOOKUP(GA$4,Transactions!$C$26:$M$34,5,FALSE),VLOOKUP(GA$4,Transactions!$C$26:$M$34,5,FALSE)-IFERROR(VLOOKUP(GA$4,Transactions!$C$45:$N$47,5,FALSE),0)))</f>
        <v>0</v>
      </c>
      <c r="GD261" s="315">
        <f t="shared" si="314"/>
        <v>0</v>
      </c>
      <c r="GE261" s="88">
        <f>VLOOKUP(GD261,'Price Data'!$B$4:$AD$1048576,MATCH(GI$4,'Price Data'!$B$2:$AE$2,0),FALSE)</f>
        <v>0</v>
      </c>
      <c r="GF261" s="5">
        <f t="shared" si="343"/>
        <v>0</v>
      </c>
      <c r="GH261" s="212" t="str">
        <f>IF(GF261&gt;0,(GF261+SUM(GG$11:GG261))/GE$6-1,"N/A")</f>
        <v>N/A</v>
      </c>
      <c r="GI261" s="374">
        <v>0.5</v>
      </c>
      <c r="GK261" s="315">
        <f t="shared" si="315"/>
        <v>0</v>
      </c>
      <c r="GL261" s="88">
        <f>VLOOKUP(GK261,'Price Data'!$B$4:$AD$1048576,MATCH(GP$4,'Price Data'!$B$2:$AE$2,0),FALSE)</f>
        <v>0</v>
      </c>
      <c r="GM261" s="5">
        <f t="shared" si="286"/>
        <v>0</v>
      </c>
      <c r="GN261" s="79"/>
      <c r="GO261" s="212" t="str">
        <f>IF(GM261&gt;0,(GM261+SUM(GN$11:GN261))/GL$6-1,"N/A")</f>
        <v>N/A</v>
      </c>
      <c r="GP261" s="374">
        <v>0.2</v>
      </c>
      <c r="GR261" s="315">
        <f t="shared" si="316"/>
        <v>0</v>
      </c>
      <c r="GS261" s="88">
        <f>VLOOKUP(GR261,'Price Data'!$B$4:$AD$1048576,MATCH(GW$4,'Price Data'!$B$2:$AE$2,0),FALSE)</f>
        <v>0</v>
      </c>
      <c r="GT261" s="5">
        <f t="shared" si="344"/>
        <v>0</v>
      </c>
      <c r="GV261" s="212" t="str">
        <f>IF(GT261&gt;0,(GT261+SUM(GU$11:GU261))/GS$6-1,"N/A")</f>
        <v>N/A</v>
      </c>
      <c r="GW261" s="374">
        <v>0.3</v>
      </c>
    </row>
    <row r="262" spans="1:205" x14ac:dyDescent="0.25">
      <c r="A262">
        <v>251</v>
      </c>
      <c r="B262" s="315">
        <f>'Price Data'!B256</f>
        <v>0</v>
      </c>
      <c r="C262" s="200">
        <f t="shared" si="317"/>
        <v>0</v>
      </c>
      <c r="D262" s="200">
        <f t="shared" si="287"/>
        <v>0</v>
      </c>
      <c r="E262" s="200">
        <f t="shared" ref="E262" si="345">SUM(EH262*EK262,EO262*ER262,EV262*EY262,FC262*FF262,FJ262*FM262,FQ262*FT262,FX262*GA262)</f>
        <v>0</v>
      </c>
      <c r="F262" s="200">
        <f t="shared" si="288"/>
        <v>0</v>
      </c>
      <c r="I262" s="315">
        <f t="shared" si="289"/>
        <v>0</v>
      </c>
      <c r="J262" s="88">
        <f>VLOOKUP(I262,'Price Data'!$B$4:$AD$1048576,MATCH(N$4,'Price Data'!$B$2:$AE$2,0),FALSE)</f>
        <v>0</v>
      </c>
      <c r="K262" s="5">
        <f t="shared" si="285"/>
        <v>0</v>
      </c>
      <c r="M262" s="212" t="str">
        <f>IF(K262&gt;0,(K262+SUM(L$11:L262))/J$6-1,"N/A")</f>
        <v>N/A</v>
      </c>
      <c r="N262" s="344">
        <f>IF(VLOOKUP(N$4,Transactions!$C$5:$M$23,7,FALSE)&gt;I262,0,IF(IFERROR(VLOOKUP(N$4,Transactions!$C$39:$N$42,8,FALSE),0)&gt;I262,VLOOKUP(N$4,Transactions!$C$5:$M$23,5,FALSE),VLOOKUP(N$4,Transactions!$C$5:$M$23,5,FALSE)-IFERROR(VLOOKUP(N$4,Transactions!$C$39:$N$42,5,FALSE),0)))</f>
        <v>0</v>
      </c>
      <c r="P262" s="315">
        <f t="shared" si="290"/>
        <v>0</v>
      </c>
      <c r="Q262" s="88">
        <f>VLOOKUP(P262,'Price Data'!$B$4:$AD$1048576,MATCH(U$4,'Price Data'!$B$2:$AE$2,0),FALSE)</f>
        <v>0</v>
      </c>
      <c r="R262" s="5">
        <f t="shared" ref="R262" si="346">IF(AND(P262&gt;=Q$5,P262&lt;=Q$7),Q262,0)</f>
        <v>0</v>
      </c>
      <c r="T262" s="212" t="str">
        <f>IF(R262&gt;0,(R262+SUM(S$11:S262))/Q$6-1,"N/A")</f>
        <v>N/A</v>
      </c>
      <c r="U262" s="344">
        <f>IF(VLOOKUP(U$4,Transactions!$C$5:$M$23,7,FALSE)&gt;P262,0,IF(IFERROR(VLOOKUP(U$4,Transactions!$C$39:$N$42,8,FALSE),0)&gt;P262,VLOOKUP(U$4,Transactions!$C$5:$M$23,5,FALSE),VLOOKUP(U$4,Transactions!$C$5:$M$23,5,FALSE)-IFERROR(VLOOKUP(U$4,Transactions!$C$39:$N$42,5,FALSE),0)))</f>
        <v>0</v>
      </c>
      <c r="W262" s="315">
        <f t="shared" si="291"/>
        <v>0</v>
      </c>
      <c r="X262" s="88">
        <f>VLOOKUP(W262,'Price Data'!$B$4:$AD$1048576,MATCH(AB$4,'Price Data'!$B$2:$AE$2,0),FALSE)</f>
        <v>0</v>
      </c>
      <c r="Y262" s="5">
        <f t="shared" ref="Y262" si="347">IF(AND(W262&gt;=X$5,W262&lt;=X$7),X262,0)</f>
        <v>0</v>
      </c>
      <c r="Z262" s="79"/>
      <c r="AA262" s="212" t="str">
        <f>IF(Y262&gt;0,(Y262+SUM(Z$11:Z262))/X$6-1,"N/A")</f>
        <v>N/A</v>
      </c>
      <c r="AB262" s="344">
        <f>IF(VLOOKUP(AB$4,Transactions!$C$5:$M$23,7,FALSE)&gt;W262,0,IF(IFERROR(VLOOKUP(AB$4,Transactions!$C$39:$N$42,8,FALSE),0)&gt;W262,VLOOKUP(AB$4,Transactions!$C$5:$M$23,5,FALSE),VLOOKUP(AB$4,Transactions!$C$5:$M$23,5,FALSE)-IFERROR(VLOOKUP(AB$4,Transactions!$C$39:$N$42,5,FALSE),0)))</f>
        <v>0</v>
      </c>
      <c r="AD262" s="315">
        <f t="shared" si="292"/>
        <v>0</v>
      </c>
      <c r="AE262" s="88">
        <f>VLOOKUP(AD262,'Price Data'!$B$4:$AD$1048576,MATCH(AI$4,'Price Data'!$B$2:$AE$2,0),FALSE)</f>
        <v>0</v>
      </c>
      <c r="AF262" s="5">
        <f t="shared" ref="AF262" si="348">IF(AND(AD262&gt;=AE$5,AD262&lt;=AE$7),AE262,0)</f>
        <v>0</v>
      </c>
      <c r="AG262" s="79"/>
      <c r="AH262" s="212" t="str">
        <f>IF(AF262&gt;0,(AF262+SUM(AG$11:AG262))/AE$6-1,"N/A")</f>
        <v>N/A</v>
      </c>
      <c r="AI262" s="344">
        <f>IF(VLOOKUP(AI$4,Transactions!$C$5:$M$23,7,FALSE)&gt;AD262,0,IF(IFERROR(VLOOKUP(AI$4,Transactions!$C$39:$N$42,8,FALSE),0)&gt;AD262,VLOOKUP(AI$4,Transactions!$C$5:$M$23,5,FALSE),VLOOKUP(AI$4,Transactions!$C$5:$M$23,5,FALSE)-IFERROR(VLOOKUP(AI$4,Transactions!$C$39:$N$42,5,FALSE),0)))</f>
        <v>0</v>
      </c>
      <c r="AK262" s="315">
        <f t="shared" si="293"/>
        <v>0</v>
      </c>
      <c r="AL262" s="88">
        <f>VLOOKUP(AK262,'Price Data'!$B$4:$AD$1048576,MATCH(AP$4,'Price Data'!$B$2:$AE$2,0),FALSE)</f>
        <v>0</v>
      </c>
      <c r="AM262" s="5">
        <f t="shared" ref="AM262" si="349">IF(AND(AK262&gt;=AL$5,AK262&lt;=AL$7),AL262,0)</f>
        <v>0</v>
      </c>
      <c r="AN262" s="79"/>
      <c r="AO262" s="212" t="str">
        <f>IF(AM262&gt;0,(AM262+SUM(AN$11:AN262))/AL$6-1,"N/A")</f>
        <v>N/A</v>
      </c>
      <c r="AP262" s="344">
        <f>IF(VLOOKUP(AP$4,Transactions!$C$5:$M$23,7,FALSE)&gt;AK262,0,IF(IFERROR(VLOOKUP(AP$4,Transactions!$C$39:$N$42,8,FALSE),0)&gt;AK262,VLOOKUP(AP$4,Transactions!$C$5:$M$23,5,FALSE),VLOOKUP(AP$4,Transactions!$C$5:$M$23,5,FALSE)-IFERROR(VLOOKUP(AP$4,Transactions!$C$39:$N$42,5,FALSE),0)))</f>
        <v>0</v>
      </c>
      <c r="AR262" s="315">
        <f t="shared" si="294"/>
        <v>0</v>
      </c>
      <c r="AS262" s="88">
        <f>VLOOKUP(AR262,'Price Data'!$B$4:$AD$1048576,MATCH(AW$4,'Price Data'!$B$2:$AE$2,0),FALSE)</f>
        <v>0</v>
      </c>
      <c r="AT262" s="5">
        <f t="shared" ref="AT262" si="350">IF(AND(AR262&gt;=AS$5,AR262&lt;=AS$7),AS262,0)</f>
        <v>0</v>
      </c>
      <c r="AU262" s="79"/>
      <c r="AV262" s="212" t="str">
        <f>IF(AT262&gt;0,(AT262+SUM(AU$11:AU262))/AS$6-1,"N/A")</f>
        <v>N/A</v>
      </c>
      <c r="AW262" s="344">
        <f>IF(VLOOKUP(AW$4,Transactions!$C$5:$M$23,7,FALSE)&gt;AR262,0,IF(IFERROR(VLOOKUP(AW$4,Transactions!$C$39:$N$42,8,FALSE),0)&gt;AR262,VLOOKUP(AW$4,Transactions!$C$5:$M$23,5,FALSE),VLOOKUP(AW$4,Transactions!$C$5:$M$23,5,FALSE)-IFERROR(VLOOKUP(AW$4,Transactions!$C$39:$N$42,5,FALSE),0)))</f>
        <v>0</v>
      </c>
      <c r="AY262" s="315">
        <f t="shared" si="295"/>
        <v>0</v>
      </c>
      <c r="AZ262" s="88">
        <f>VLOOKUP(AY262,'Price Data'!$B$4:$AD$1048576,MATCH(BD$4,'Price Data'!$B$2:$AE$2,0),FALSE)</f>
        <v>0</v>
      </c>
      <c r="BA262" s="5">
        <f t="shared" ref="BA262" si="351">IF(AND(AY262&gt;=AZ$5,AY262&lt;=AZ$7),AZ262,0)</f>
        <v>0</v>
      </c>
      <c r="BB262" s="79"/>
      <c r="BC262" s="212" t="str">
        <f>IF(BA262&gt;0,(BA262+SUM(BB$11:BB262))/AZ$6-1,"N/A")</f>
        <v>N/A</v>
      </c>
      <c r="BD262" s="344">
        <f>IF(VLOOKUP(BD$4,Transactions!$C$5:$M$23,7,FALSE)&gt;AY262,0,IF(IFERROR(VLOOKUP(BD$4,Transactions!$C$39:$N$42,8,FALSE),0)&gt;AY262,VLOOKUP(BD$4,Transactions!$C$5:$M$23,5,FALSE),VLOOKUP(BD$4,Transactions!$C$5:$M$23,5,FALSE)-IFERROR(VLOOKUP(BD$4,Transactions!$C$39:$N$42,5,FALSE),0)))</f>
        <v>0</v>
      </c>
      <c r="BF262" s="315">
        <f t="shared" si="296"/>
        <v>0</v>
      </c>
      <c r="BG262" s="88">
        <f>VLOOKUP(BF262,'Price Data'!$B$4:$AD$1048576,MATCH(BK$4,'Price Data'!$B$2:$AE$2,0),FALSE)</f>
        <v>0</v>
      </c>
      <c r="BH262" s="5">
        <f t="shared" ref="BH262" si="352">IF(AND(BF262&gt;=BG$5,BF262&lt;=BG$7),BG262,0)</f>
        <v>0</v>
      </c>
      <c r="BI262" s="79"/>
      <c r="BJ262" s="212" t="str">
        <f>IF(BH262&gt;0,(BH262+SUM(BI$11:BI262))/BG$6-1,"N/A")</f>
        <v>N/A</v>
      </c>
      <c r="BK262" s="344">
        <f>IF(VLOOKUP(BK$4,Transactions!$C$5:$M$23,7,FALSE)&gt;BF262,0,IF(IFERROR(VLOOKUP(BK$4,Transactions!$C$39:$N$42,8,FALSE),0)&gt;BF262,VLOOKUP(BK$4,Transactions!$C$5:$M$23,5,FALSE),VLOOKUP(BK$4,Transactions!$C$5:$M$23,5,FALSE)-IFERROR(VLOOKUP(BK$4,Transactions!$C$39:$N$42,5,FALSE),0)))</f>
        <v>0</v>
      </c>
      <c r="BM262" s="315">
        <f t="shared" si="297"/>
        <v>0</v>
      </c>
      <c r="BN262" s="88">
        <f>VLOOKUP(BM262,'Price Data'!$B$4:$AD$1048576,MATCH(BR$4,'Price Data'!$B$2:$AE$2,0),FALSE)</f>
        <v>0</v>
      </c>
      <c r="BO262" s="5">
        <f t="shared" ref="BO262" si="353">IF(AND(BM262&gt;=BN$5,BM262&lt;=BN$7),BN262,0)</f>
        <v>0</v>
      </c>
      <c r="BP262" s="79"/>
      <c r="BQ262" s="212" t="str">
        <f>IF(BO262&gt;0,(BO262+SUM(BP$11:BP262))/BN$6-1,"N/A")</f>
        <v>N/A</v>
      </c>
      <c r="BR262" s="344">
        <f>IF(VLOOKUP(BR$4,Transactions!$C$5:$M$23,7,FALSE)&gt;BM262,0,IF(IFERROR(VLOOKUP(BR$4,Transactions!$C$39:$N$42,8,FALSE),0)&gt;BM262,VLOOKUP(BR$4,Transactions!$C$5:$M$23,5,FALSE),VLOOKUP(BR$4,Transactions!$C$5:$M$23,5,FALSE)-IFERROR(VLOOKUP(BR$4,Transactions!$C$39:$N$42,5,FALSE),0)))</f>
        <v>0</v>
      </c>
      <c r="BT262" s="315">
        <f t="shared" si="298"/>
        <v>0</v>
      </c>
      <c r="BU262" s="88">
        <f>VLOOKUP(BT262,'Price Data'!$B$4:$AD$1048576,MATCH(BY$4,'Price Data'!$B$2:$AE$2,0),FALSE)</f>
        <v>0</v>
      </c>
      <c r="BV262" s="5">
        <f t="shared" ref="BV262" si="354">IF(AND(BT262&gt;=BU$5,BT262&lt;=BU$7),BU262,0)</f>
        <v>0</v>
      </c>
      <c r="BW262" s="79"/>
      <c r="BX262" s="212" t="str">
        <f>IF(BV262&gt;0,(BV262+SUM(BW$11:BW262))/BU$6-1,"N/A")</f>
        <v>N/A</v>
      </c>
      <c r="BY262" s="344">
        <f>IF(VLOOKUP(BY$4,Transactions!$C$5:$M$23,7,FALSE)&gt;BT262,0,IF(IFERROR(VLOOKUP(BY$4,Transactions!$C$39:$N$42,8,FALSE),0)&gt;BT262,VLOOKUP(BY$4,Transactions!$C$5:$M$23,5,FALSE),VLOOKUP(BY$4,Transactions!$C$5:$M$23,5,FALSE)-IFERROR(VLOOKUP(BY$4,Transactions!$C$39:$N$42,5,FALSE),0)))</f>
        <v>0</v>
      </c>
      <c r="CA262" s="315">
        <f t="shared" si="299"/>
        <v>0</v>
      </c>
      <c r="CB262" s="88">
        <f>VLOOKUP(CA262,'Price Data'!$B$4:$AD$1048576,MATCH(CF$4,'Price Data'!$B$2:$AE$2,0),FALSE)</f>
        <v>0</v>
      </c>
      <c r="CC262" s="5">
        <f t="shared" ref="CC262" si="355">IF(AND(CA262&gt;=CB$5,CA262&lt;=CB$7),CB262,0)</f>
        <v>0</v>
      </c>
      <c r="CD262" s="79"/>
      <c r="CE262" s="212" t="str">
        <f>IF(CC262&gt;0,(CC262+SUM(CD$11:CD262))/CB$6-1,"N/A")</f>
        <v>N/A</v>
      </c>
      <c r="CF262" s="344">
        <f>IF(VLOOKUP(CF$4,Transactions!$C$5:$M$23,7,FALSE)&gt;CA262,0,IF(IFERROR(VLOOKUP(CF$4,Transactions!$C$39:$N$42,8,FALSE),0)&gt;CA262,VLOOKUP(CF$4,Transactions!$C$5:$M$23,5,FALSE),VLOOKUP(CF$4,Transactions!$C$5:$M$23,5,FALSE)-IFERROR(VLOOKUP(CF$4,Transactions!$C$39:$N$42,5,FALSE),0)))</f>
        <v>0</v>
      </c>
      <c r="CH262" s="315">
        <f t="shared" si="300"/>
        <v>0</v>
      </c>
      <c r="CI262" s="88">
        <f>VLOOKUP(CH262,'Price Data'!$B$4:$AD$1048576,MATCH(CM$4,'Price Data'!$B$2:$AE$2,0),FALSE)</f>
        <v>0</v>
      </c>
      <c r="CJ262" s="5">
        <f t="shared" ref="CJ262" si="356">IF(AND(CH262&gt;=CI$5,CH262&lt;=CI$7),CI262,0)</f>
        <v>0</v>
      </c>
      <c r="CK262" s="79"/>
      <c r="CL262" s="212" t="str">
        <f>IF(CJ262&gt;0,(CJ262+SUM(CK$11:CK262))/CI$6-1,"N/A")</f>
        <v>N/A</v>
      </c>
      <c r="CM262" s="344">
        <f>IF(VLOOKUP(CM$4,Transactions!$C$5:$M$23,7,FALSE)&gt;CH262,0,IF(IFERROR(VLOOKUP(CM$4,Transactions!$C$39:$N$42,8,FALSE),0)&gt;CH262,VLOOKUP(CM$4,Transactions!$C$5:$M$23,5,FALSE),VLOOKUP(CM$4,Transactions!$C$5:$M$23,5,FALSE)-IFERROR(VLOOKUP(CM$4,Transactions!$C$39:$N$42,5,FALSE),0)))</f>
        <v>0</v>
      </c>
      <c r="CO262" s="315">
        <f t="shared" si="301"/>
        <v>0</v>
      </c>
      <c r="CP262" s="88">
        <f>VLOOKUP(CO262,'Price Data'!$B$4:$AD$1048576,MATCH(CT$4,'Price Data'!$B$2:$AE$2,0),FALSE)</f>
        <v>0</v>
      </c>
      <c r="CQ262" s="5">
        <f t="shared" ref="CQ262" si="357">IF(AND(CO262&gt;=CP$5,CO262&lt;=CP$7),CP262,0)</f>
        <v>0</v>
      </c>
      <c r="CR262" s="79"/>
      <c r="CS262" s="212" t="str">
        <f>IF(CQ262&gt;0,(CQ262+SUM(CR$11:CR262))/CP$6-1,"N/A")</f>
        <v>N/A</v>
      </c>
      <c r="CT262" s="344">
        <f>IF(VLOOKUP(CT$4,Transactions!$C$5:$M$23,7,FALSE)&gt;CO262,0,IF(IFERROR(VLOOKUP(CT$4,Transactions!$C$39:$N$42,8,FALSE),0)&gt;CO262,VLOOKUP(CT$4,Transactions!$C$5:$M$23,5,FALSE),VLOOKUP(CT$4,Transactions!$C$5:$M$23,5,FALSE)-IFERROR(VLOOKUP(CT$4,Transactions!$C$39:$N$42,5,FALSE),0)))</f>
        <v>0</v>
      </c>
      <c r="CV262" s="315">
        <f t="shared" si="302"/>
        <v>0</v>
      </c>
      <c r="CW262" s="88">
        <f>VLOOKUP(CV262,'Price Data'!$B$4:$AD$1048576,MATCH(DA$4,'Price Data'!$B$2:$AE$2,0),FALSE)</f>
        <v>0</v>
      </c>
      <c r="CX262" s="5">
        <f t="shared" ref="CX262" si="358">IF(AND(CV262&gt;=CW$5,CV262&lt;=CW$7),CW262,0)</f>
        <v>0</v>
      </c>
      <c r="CY262" s="79"/>
      <c r="CZ262" s="212" t="str">
        <f>IF(CX262&gt;0,(CX262+SUM(CY$11:CY262))/CW$6-1,"N/A")</f>
        <v>N/A</v>
      </c>
      <c r="DA262" s="344">
        <f>IF(VLOOKUP(DA$4,Transactions!$C$5:$M$23,7,FALSE)&gt;CV262,0,IF(IFERROR(VLOOKUP(DA$4,Transactions!$C$39:$N$42,8,FALSE),0)&gt;CV262,VLOOKUP(DA$4,Transactions!$C$5:$M$23,5,FALSE),VLOOKUP(DA$4,Transactions!$C$5:$M$23,5,FALSE)-IFERROR(VLOOKUP(DA$4,Transactions!$C$39:$N$42,5,FALSE),0)))</f>
        <v>0</v>
      </c>
      <c r="DC262" s="315">
        <f t="shared" si="303"/>
        <v>0</v>
      </c>
      <c r="DD262" s="88">
        <f>VLOOKUP(DC262,'Price Data'!$B$4:$AD$1048576,MATCH(DH$4,'Price Data'!$B$2:$AE$2,0),FALSE)</f>
        <v>0</v>
      </c>
      <c r="DE262" s="5">
        <f t="shared" ref="DE262" si="359">IF(AND(DC262&gt;=DD$5,DC262&lt;=DD$7),DD262,0)</f>
        <v>0</v>
      </c>
      <c r="DF262" s="79"/>
      <c r="DG262" s="212" t="str">
        <f>IF(DE262&gt;0,(DE262+SUM(DF$11:DF262))/DD$6-1,"N/A")</f>
        <v>N/A</v>
      </c>
      <c r="DH262" s="344">
        <f>IF(VLOOKUP(DH$4,Transactions!$C$5:$M$23,7,FALSE)&gt;DC262,0,IF(IFERROR(VLOOKUP(DH$4,Transactions!$C$39:$N$42,8,FALSE),0)&gt;DC262,VLOOKUP(DH$4,Transactions!$C$5:$M$23,5,FALSE),VLOOKUP(DH$4,Transactions!$C$5:$M$23,5,FALSE)-IFERROR(VLOOKUP(DH$4,Transactions!$C$39:$N$42,5,FALSE),0)))</f>
        <v>0</v>
      </c>
      <c r="DJ262" s="315">
        <f t="shared" si="304"/>
        <v>0</v>
      </c>
      <c r="DK262" s="88">
        <f>VLOOKUP(DJ262,'Price Data'!$B$4:$AD$1048576,MATCH(DO$4,'Price Data'!$B$2:$AE$2,0),FALSE)</f>
        <v>0</v>
      </c>
      <c r="DL262" s="5">
        <f t="shared" ref="DL262" si="360">IF(AND(DJ262&gt;=DK$5,DJ262&lt;=DK$7),DK262,0)</f>
        <v>0</v>
      </c>
      <c r="DN262" s="212" t="str">
        <f>IF(DL262&gt;0,(DL262+SUM(DM$11:DM262))/DK$6-1,"N/A")</f>
        <v>N/A</v>
      </c>
      <c r="DO262" s="344">
        <f>IF(VLOOKUP(DO$4,Transactions!$C$5:$M$23,7,FALSE)&gt;DJ262,0,IF(IFERROR(VLOOKUP(DO$4,Transactions!$C$39:$N$42,8,FALSE),0)&gt;DJ262,VLOOKUP(DO$4,Transactions!$C$5:$M$23,5,FALSE),VLOOKUP(DO$4,Transactions!$C$5:$M$23,5,FALSE)-IFERROR(VLOOKUP(DO$4,Transactions!$C$39:$N$42,5,FALSE),0)))</f>
        <v>0</v>
      </c>
      <c r="DQ262" s="315">
        <f t="shared" si="305"/>
        <v>0</v>
      </c>
      <c r="DR262" s="88">
        <f>VLOOKUP(DQ262,'Price Data'!$B$4:$AD$1048576,MATCH(DV$4,'Price Data'!$B$2:$AE$2,0),FALSE)</f>
        <v>0</v>
      </c>
      <c r="DS262" s="5">
        <f t="shared" ref="DS262" si="361">IF(AND(DQ262&gt;=DR$5,DQ262&lt;=DR$7),DR262,0)</f>
        <v>0</v>
      </c>
      <c r="DT262" s="79"/>
      <c r="DU262" s="212" t="str">
        <f>IF(DS262&gt;0,(DS262+SUM(DT$11:DT262))/DR$6-1,"N/A")</f>
        <v>N/A</v>
      </c>
      <c r="DV262" s="344">
        <f>IF(VLOOKUP(DV$4,Transactions!$C$5:$M$23,7,FALSE)&gt;DQ262,0,IF(IFERROR(VLOOKUP(DV$4,Transactions!$C$39:$N$42,8,FALSE),0)&gt;DQ262,VLOOKUP(DV$4,Transactions!$C$5:$M$23,5,FALSE),VLOOKUP(DV$4,Transactions!$C$5:$M$23,5,FALSE)-IFERROR(VLOOKUP(DV$4,Transactions!$C$39:$N$42,5,FALSE),0)))</f>
        <v>0</v>
      </c>
      <c r="DX262" s="315">
        <f t="shared" si="306"/>
        <v>0</v>
      </c>
      <c r="DY262" s="88">
        <f>VLOOKUP(DX262,'Price Data'!$B$4:$AD$1048576,MATCH(EC$4,'Price Data'!$B$2:$AE$2,0),FALSE)</f>
        <v>0</v>
      </c>
      <c r="DZ262" s="5">
        <f t="shared" ref="DZ262" si="362">IF(AND(DX262&gt;=DY$5,DX262&lt;=DY$7),DY262,0)</f>
        <v>0</v>
      </c>
      <c r="EA262" s="79"/>
      <c r="EB262" s="212" t="str">
        <f>IF(DZ262&gt;0,(DZ262+SUM(EA$11:EA262))/DY$6-1,"N/A")</f>
        <v>N/A</v>
      </c>
      <c r="EC262" s="344">
        <f>IF(VLOOKUP(EC$4,Transactions!$C$5:$M$23,7,FALSE)&gt;DX262,0,IF(IFERROR(VLOOKUP(EC$4,Transactions!$C$39:$N$42,8,FALSE),0)&gt;DX262,VLOOKUP(EC$4,Transactions!$C$5:$M$23,5,FALSE),VLOOKUP(EC$4,Transactions!$C$5:$M$23,5,FALSE)-IFERROR(VLOOKUP(EC$4,Transactions!$C$39:$N$42,5,FALSE),0)))</f>
        <v>0</v>
      </c>
      <c r="EF262" s="315">
        <f t="shared" si="307"/>
        <v>0</v>
      </c>
      <c r="EG262" s="88">
        <f>VLOOKUP(EF262,'Price Data'!$B$4:$AD$1048576,MATCH(EK$4,'Price Data'!$B$2:$AE$2,0),FALSE)</f>
        <v>0</v>
      </c>
      <c r="EH262" s="5">
        <f t="shared" ref="EH262" si="363">IF(AND(EF262&gt;=EG$5,EF262&lt;=EG$7),EG262,0)</f>
        <v>0</v>
      </c>
      <c r="EI262" s="79"/>
      <c r="EJ262" s="212" t="str">
        <f>IF(EH262&gt;0,(EH262+SUM(EI$11:EI262))/EG$6-1,"N/A")</f>
        <v>N/A</v>
      </c>
      <c r="EK262" s="344">
        <f>IF(VLOOKUP(EK$4,Transactions!$C$26:$M$34,7,FALSE)&gt;EF262,0,IF(IFERROR(VLOOKUP(EK$4,Transactions!$C$45:$N299,8,FALSE),0)&gt;EF262,VLOOKUP(EK$4,Transactions!$C$26:$M$34,5,FALSE),VLOOKUP(EK$4,Transactions!$C$26:$M$34,5,FALSE)-IFERROR(VLOOKUP(EK$4,Transactions!$C$45:$N$47,5,FALSE),0)))</f>
        <v>0</v>
      </c>
      <c r="EM262" s="315">
        <f t="shared" si="308"/>
        <v>0</v>
      </c>
      <c r="EN262" s="88">
        <f>VLOOKUP(EM262,'Price Data'!$B$4:$AD$1048576,MATCH(ER$4,'Price Data'!$B$2:$AE$2,0),FALSE)</f>
        <v>0</v>
      </c>
      <c r="EO262" s="5">
        <f t="shared" ref="EO262" si="364">IF(AND(EM262&gt;=EN$5,EM262&lt;=EN$7),EN262,0)</f>
        <v>0</v>
      </c>
      <c r="EP262" s="79"/>
      <c r="EQ262" s="212" t="str">
        <f>IF(EO262&gt;0,(EO262+SUM(EP$11:EP262))/EN$6-1,"N/A")</f>
        <v>N/A</v>
      </c>
      <c r="ER262" s="344">
        <f>IF(VLOOKUP(ER$4,Transactions!$C$26:$M$34,7,FALSE)&gt;EM262,0,IF(IFERROR(VLOOKUP(ER$4,Transactions!$C$45:$N299,8,FALSE),0)&gt;EM262,VLOOKUP(ER$4,Transactions!$C$26:$M$34,5,FALSE),VLOOKUP(ER$4,Transactions!$C$26:$M$34,5,FALSE)-IFERROR(VLOOKUP(ER$4,Transactions!$C$45:$N$47,5,FALSE),0)))</f>
        <v>0</v>
      </c>
      <c r="ET262" s="315">
        <f t="shared" si="309"/>
        <v>0</v>
      </c>
      <c r="EU262" s="88">
        <f>VLOOKUP(ET262,'Price Data'!$B$4:$AD$1048576,MATCH(EY$4,'Price Data'!$B$2:$AE$2,0),FALSE)</f>
        <v>0</v>
      </c>
      <c r="EV262" s="5">
        <f t="shared" ref="EV262" si="365">IF(AND(ET262&gt;=EU$5,ET262&lt;=EU$7),EU262,0)</f>
        <v>0</v>
      </c>
      <c r="EW262" s="79"/>
      <c r="EX262" s="212" t="str">
        <f>IF(EV262&gt;0,(EV262+SUM(EW$11:EW262))/EU$6-1,"N/A")</f>
        <v>N/A</v>
      </c>
      <c r="EY262" s="344">
        <f>IF(VLOOKUP(EY$4,Transactions!$C$26:$M$34,7,FALSE)&gt;ET262,0,IF(IFERROR(VLOOKUP(EY$4,Transactions!$C$45:$N299,8,FALSE),0)&gt;ET262,VLOOKUP(EY$4,Transactions!$C$26:$M$34,5,FALSE),VLOOKUP(EY$4,Transactions!$C$26:$M$34,5,FALSE)-IFERROR(VLOOKUP(EY$4,Transactions!$C$45:$N$47,5,FALSE),0)))</f>
        <v>0</v>
      </c>
      <c r="FA262" s="315">
        <f t="shared" si="310"/>
        <v>0</v>
      </c>
      <c r="FB262" s="88">
        <f>VLOOKUP(FA262,'Price Data'!$B$4:$AD$1048576,MATCH(FF$4,'Price Data'!$B$2:$AE$2,0),FALSE)</f>
        <v>0</v>
      </c>
      <c r="FC262" s="5">
        <f t="shared" ref="FC262" si="366">IF(AND(FA262&gt;=FB$5,FA262&lt;=FB$7),FB262,0)</f>
        <v>0</v>
      </c>
      <c r="FD262" s="79"/>
      <c r="FE262" s="212" t="str">
        <f>IF(FC262&gt;0,(FC262+SUM(FD$11:FD262))/FB$6-1,"N/A")</f>
        <v>N/A</v>
      </c>
      <c r="FF262" s="344">
        <f>IF(VLOOKUP(FF$4,Transactions!$C$26:$M$34,7,FALSE)&gt;FA262,0,IF(IFERROR(VLOOKUP(FF$4,Transactions!$C$45:$N299,8,FALSE),0)&gt;FA262,VLOOKUP(FF$4,Transactions!$C$26:$M$34,5,FALSE),VLOOKUP(FF$4,Transactions!$C$26:$M$34,5,FALSE)-IFERROR(VLOOKUP(FF$4,Transactions!$C$45:$N$47,5,FALSE),0)))</f>
        <v>0</v>
      </c>
      <c r="FH262" s="315">
        <f t="shared" si="311"/>
        <v>0</v>
      </c>
      <c r="FI262" s="88">
        <f>VLOOKUP(FH262,'Price Data'!$B$4:$AD$1048576,MATCH(FM$4,'Price Data'!$B$2:$AE$2,0),FALSE)</f>
        <v>0</v>
      </c>
      <c r="FJ262" s="5">
        <f t="shared" ref="FJ262" si="367">IF(AND(FH262&gt;=FI$5,FH262&lt;=FI$7),FI262,0)</f>
        <v>0</v>
      </c>
      <c r="FK262" s="79"/>
      <c r="FL262" s="212" t="str">
        <f>IF(FJ262&gt;0,(FJ262+SUM(FK$11:FK262))/FI$6-1,"N/A")</f>
        <v>N/A</v>
      </c>
      <c r="FM262" s="344">
        <f>IF(VLOOKUP(FM$4,Transactions!$C$26:$M$34,7,FALSE)&gt;FH262,0,IF(IFERROR(VLOOKUP(FM$4,Transactions!$C$45:$N299,8,FALSE),0)&gt;FH262,VLOOKUP(FM$4,Transactions!$C$26:$M$34,5,FALSE),VLOOKUP(FM$4,Transactions!$C$26:$M$34,5,FALSE)-IFERROR(VLOOKUP(FM$4,Transactions!$C$45:$N$47,5,FALSE),0)))</f>
        <v>0</v>
      </c>
      <c r="FO262" s="315">
        <f t="shared" si="312"/>
        <v>0</v>
      </c>
      <c r="FP262" s="88">
        <f>VLOOKUP(FO262,'Price Data'!$B$4:$AD$1048576,MATCH(FT$4,'Price Data'!$B$2:$AE$2,0),FALSE)</f>
        <v>0</v>
      </c>
      <c r="FQ262" s="5">
        <f t="shared" ref="FQ262" si="368">IF(AND(FO262&gt;=FP$5,FO262&lt;=FP$7),FP262,0)</f>
        <v>0</v>
      </c>
      <c r="FR262" s="79"/>
      <c r="FS262" s="212" t="str">
        <f>IF(FQ262&gt;0,(FQ262+SUM(FR$11:FR262))/FP$6-1,"N/A")</f>
        <v>N/A</v>
      </c>
      <c r="FT262" s="344">
        <f>IF(VLOOKUP(FT$4,Transactions!$C$26:$M$34,7,FALSE)&gt;FO262,0,IF(IFERROR(VLOOKUP(FT$4,Transactions!$C$45:$N299,8,FALSE),0)&gt;FO262,VLOOKUP(FT$4,Transactions!$C$26:$M$34,5,FALSE),VLOOKUP(FT$4,Transactions!$C$26:$M$34,5,FALSE)-IFERROR(VLOOKUP(FT$4,Transactions!$C$45:$N$47,5,FALSE),0)))</f>
        <v>0</v>
      </c>
      <c r="FV262" s="315">
        <f t="shared" si="313"/>
        <v>0</v>
      </c>
      <c r="FW262" s="88">
        <f>VLOOKUP(FV262,'Price Data'!$B$4:$AD$1048576,MATCH(GA$4,'Price Data'!$B$2:$AE$2,0),FALSE)</f>
        <v>0</v>
      </c>
      <c r="FX262" s="5">
        <f t="shared" ref="FX262" si="369">IF(AND(FV262&gt;=FW$5,FV262&lt;=FW$7),FW262,0)</f>
        <v>0</v>
      </c>
      <c r="FY262" s="79"/>
      <c r="FZ262" s="212" t="str">
        <f>IF(FX262&gt;0,(FX262+SUM(FY$11:FY262))/FW$6-1,"N/A")</f>
        <v>N/A</v>
      </c>
      <c r="GA262" s="344">
        <f>IF(VLOOKUP(GA$4,Transactions!$C$26:$M$34,7,FALSE)&gt;FV262,0,IF(IFERROR(VLOOKUP(GA$4,Transactions!$C$45:$N299,8,FALSE),0)&gt;FV262,VLOOKUP(GA$4,Transactions!$C$26:$M$34,5,FALSE),VLOOKUP(GA$4,Transactions!$C$26:$M$34,5,FALSE)-IFERROR(VLOOKUP(GA$4,Transactions!$C$45:$N$47,5,FALSE),0)))</f>
        <v>0</v>
      </c>
      <c r="GD262" s="315">
        <f t="shared" si="314"/>
        <v>0</v>
      </c>
      <c r="GE262" s="88">
        <f>VLOOKUP(GD262,'Price Data'!$B$4:$AD$1048576,MATCH(GI$4,'Price Data'!$B$2:$AE$2,0),FALSE)</f>
        <v>0</v>
      </c>
      <c r="GF262" s="5">
        <f t="shared" ref="GF262" si="370">IF(GD262&gt;=GE$5,GE262,0)</f>
        <v>0</v>
      </c>
      <c r="GH262" s="212" t="str">
        <f>IF(GF262&gt;0,(GF262+SUM(GG$11:GG262))/GE$6-1,"N/A")</f>
        <v>N/A</v>
      </c>
      <c r="GI262" s="374">
        <v>0.5</v>
      </c>
      <c r="GK262" s="315">
        <f t="shared" si="315"/>
        <v>0</v>
      </c>
      <c r="GL262" s="88">
        <f>VLOOKUP(GK262,'Price Data'!$B$4:$AD$1048576,MATCH(GP$4,'Price Data'!$B$2:$AE$2,0),FALSE)</f>
        <v>0</v>
      </c>
      <c r="GM262" s="5">
        <f t="shared" ref="GM262" si="371">IF(GK262&gt;=GL$5,GL262,0)</f>
        <v>0</v>
      </c>
      <c r="GN262" s="79"/>
      <c r="GO262" s="212" t="str">
        <f>IF(GM262&gt;0,(GM262+SUM(GN$11:GN262))/GL$6-1,"N/A")</f>
        <v>N/A</v>
      </c>
      <c r="GP262" s="374">
        <v>0.2</v>
      </c>
      <c r="GR262" s="315">
        <f t="shared" si="316"/>
        <v>0</v>
      </c>
      <c r="GS262" s="88">
        <f>VLOOKUP(GR262,'Price Data'!$B$4:$AD$1048576,MATCH(GW$4,'Price Data'!$B$2:$AE$2,0),FALSE)</f>
        <v>0</v>
      </c>
      <c r="GT262" s="5">
        <f t="shared" ref="GT262" si="372">IF(GR262&gt;=GS$5,GS262,0)</f>
        <v>0</v>
      </c>
      <c r="GV262" s="212" t="str">
        <f>IF(GT262&gt;0,(GT262+SUM(GU$11:GU262))/GS$6-1,"N/A")</f>
        <v>N/A</v>
      </c>
      <c r="GW262" s="374">
        <v>0.3</v>
      </c>
    </row>
  </sheetData>
  <mergeCells count="4">
    <mergeCell ref="GD2:GW2"/>
    <mergeCell ref="P2:EC2"/>
    <mergeCell ref="C8:F8"/>
    <mergeCell ref="EF2:GA2"/>
  </mergeCells>
  <conditionalFormatting sqref="FU5 EK5">
    <cfRule type="colorScale" priority="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5 U5 AI5 AP5 AW5 BD5 BK5 BR5 BY5 CF5 CM5 CT5 DA5 DH5 DO5 DV5 EC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R5 EK5 EY5 FF5 FM5 FT5 GA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A5 FT5 FM5 FF5 EY5 ER5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T5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7"/>
  </sheetPr>
  <dimension ref="A1:AJ257"/>
  <sheetViews>
    <sheetView zoomScale="85" zoomScaleNormal="85" workbookViewId="0">
      <pane xSplit="2" ySplit="3" topLeftCell="C163" activePane="bottomRight" state="frozen"/>
      <selection pane="topRight" activeCell="C1" sqref="C1"/>
      <selection pane="bottomLeft" activeCell="A4" sqref="A4"/>
      <selection pane="bottomRight" activeCell="B173" sqref="B173"/>
    </sheetView>
  </sheetViews>
  <sheetFormatPr defaultRowHeight="15" outlineLevelCol="1" x14ac:dyDescent="0.25"/>
  <cols>
    <col min="1" max="1" width="4" bestFit="1" customWidth="1"/>
    <col min="2" max="2" width="10.7109375" bestFit="1" customWidth="1"/>
    <col min="3" max="3" width="10.7109375" customWidth="1"/>
    <col min="5" max="5" width="10.7109375" customWidth="1"/>
    <col min="7" max="7" width="10.7109375" customWidth="1"/>
    <col min="9" max="15" width="10.7109375" customWidth="1" outlineLevel="1"/>
    <col min="16" max="16" width="10.7109375" customWidth="1"/>
    <col min="17" max="17" width="9.140625" style="442"/>
    <col min="19" max="19" width="11.85546875" bestFit="1" customWidth="1"/>
    <col min="20" max="20" width="12.85546875" bestFit="1" customWidth="1"/>
    <col min="21" max="22" width="12.42578125" customWidth="1"/>
    <col min="23" max="23" width="12.140625" bestFit="1" customWidth="1"/>
    <col min="24" max="24" width="17.28515625" bestFit="1" customWidth="1"/>
    <col min="25" max="25" width="10.85546875" customWidth="1"/>
    <col min="28" max="28" width="10.140625" style="447" bestFit="1" customWidth="1"/>
    <col min="29" max="29" width="9.85546875" bestFit="1" customWidth="1"/>
    <col min="36" max="36" width="9.85546875" bestFit="1" customWidth="1"/>
  </cols>
  <sheetData>
    <row r="1" spans="1:36" ht="15.75" thickBot="1" x14ac:dyDescent="0.3">
      <c r="B1" s="23">
        <v>1</v>
      </c>
      <c r="C1" s="167">
        <v>2</v>
      </c>
      <c r="D1" s="167">
        <v>3</v>
      </c>
      <c r="E1" s="167">
        <v>4</v>
      </c>
      <c r="F1" s="167">
        <v>5</v>
      </c>
      <c r="G1" s="167">
        <v>6</v>
      </c>
      <c r="H1" s="167">
        <v>7</v>
      </c>
      <c r="I1" s="167">
        <v>8</v>
      </c>
      <c r="J1" s="167">
        <v>9</v>
      </c>
      <c r="K1" s="167">
        <v>10</v>
      </c>
      <c r="L1" s="167">
        <v>11</v>
      </c>
      <c r="M1" s="167">
        <v>12</v>
      </c>
      <c r="N1" s="167">
        <v>13</v>
      </c>
      <c r="O1" s="167">
        <v>14</v>
      </c>
      <c r="P1" s="167">
        <v>15</v>
      </c>
      <c r="Q1" s="444">
        <v>16</v>
      </c>
      <c r="R1" s="167">
        <v>17</v>
      </c>
      <c r="S1" s="167">
        <v>18</v>
      </c>
      <c r="T1" s="167">
        <v>19</v>
      </c>
      <c r="U1" s="167">
        <v>20</v>
      </c>
      <c r="V1" s="167">
        <v>21</v>
      </c>
      <c r="W1" s="167">
        <v>22</v>
      </c>
      <c r="X1" s="167">
        <v>23</v>
      </c>
      <c r="Y1" s="167">
        <v>24</v>
      </c>
      <c r="Z1" s="167">
        <v>25</v>
      </c>
      <c r="AA1" s="167">
        <v>26</v>
      </c>
      <c r="AB1" s="444">
        <v>27</v>
      </c>
      <c r="AC1" s="167">
        <v>28</v>
      </c>
      <c r="AD1" s="167">
        <v>29</v>
      </c>
      <c r="AE1" s="167">
        <v>30</v>
      </c>
      <c r="AF1" s="167">
        <v>31</v>
      </c>
      <c r="AG1" s="167">
        <v>32</v>
      </c>
      <c r="AH1" s="167">
        <v>33</v>
      </c>
      <c r="AI1" s="167"/>
    </row>
    <row r="2" spans="1:36" ht="15.75" thickBot="1" x14ac:dyDescent="0.3">
      <c r="I2" s="577" t="s">
        <v>263</v>
      </c>
      <c r="J2" s="578"/>
      <c r="K2" s="578"/>
      <c r="L2" s="578"/>
      <c r="M2" s="578"/>
      <c r="N2" s="578"/>
      <c r="O2" s="579"/>
      <c r="P2" s="577" t="s">
        <v>264</v>
      </c>
      <c r="Q2" s="578"/>
      <c r="R2" s="579"/>
      <c r="S2" s="577" t="s">
        <v>265</v>
      </c>
      <c r="T2" s="578"/>
      <c r="U2" s="578"/>
      <c r="V2" s="578"/>
      <c r="W2" s="579"/>
      <c r="X2" s="1"/>
      <c r="Y2" s="1"/>
      <c r="Z2" s="574" t="s">
        <v>266</v>
      </c>
      <c r="AA2" s="575"/>
      <c r="AB2" s="575"/>
      <c r="AC2" s="575"/>
      <c r="AD2" s="575"/>
      <c r="AE2" s="576"/>
      <c r="AF2" s="574" t="s">
        <v>267</v>
      </c>
      <c r="AG2" s="575"/>
      <c r="AH2" s="576"/>
    </row>
    <row r="3" spans="1:36" ht="45" x14ac:dyDescent="0.25">
      <c r="B3" s="309" t="s">
        <v>50</v>
      </c>
      <c r="C3" s="309" t="s">
        <v>41</v>
      </c>
      <c r="D3" s="309" t="s">
        <v>268</v>
      </c>
      <c r="E3" s="309" t="s">
        <v>43</v>
      </c>
      <c r="F3" s="309" t="s">
        <v>162</v>
      </c>
      <c r="G3" s="309" t="s">
        <v>45</v>
      </c>
      <c r="H3" s="309" t="s">
        <v>269</v>
      </c>
      <c r="I3" s="309" t="s">
        <v>270</v>
      </c>
      <c r="J3" s="309" t="s">
        <v>271</v>
      </c>
      <c r="K3" s="310" t="s">
        <v>272</v>
      </c>
      <c r="L3" s="309" t="s">
        <v>273</v>
      </c>
      <c r="M3" s="310" t="s">
        <v>274</v>
      </c>
      <c r="N3" s="310" t="s">
        <v>275</v>
      </c>
      <c r="O3" s="310" t="s">
        <v>276</v>
      </c>
      <c r="P3" s="309" t="s">
        <v>277</v>
      </c>
      <c r="Q3" s="440" t="s">
        <v>278</v>
      </c>
      <c r="R3" s="309" t="s">
        <v>279</v>
      </c>
      <c r="S3" s="309" t="s">
        <v>280</v>
      </c>
      <c r="T3" s="309" t="s">
        <v>281</v>
      </c>
      <c r="U3" s="309" t="s">
        <v>282</v>
      </c>
      <c r="V3" s="309" t="s">
        <v>283</v>
      </c>
      <c r="W3" s="309" t="s">
        <v>284</v>
      </c>
      <c r="X3" s="309" t="s">
        <v>285</v>
      </c>
      <c r="Y3" s="309" t="s">
        <v>286</v>
      </c>
      <c r="Z3" s="309" t="s">
        <v>287</v>
      </c>
      <c r="AA3" s="309" t="s">
        <v>30</v>
      </c>
      <c r="AB3" s="446" t="s">
        <v>396</v>
      </c>
      <c r="AC3" s="309" t="s">
        <v>32</v>
      </c>
      <c r="AD3" s="309" t="s">
        <v>33</v>
      </c>
      <c r="AE3" s="309" t="s">
        <v>34</v>
      </c>
      <c r="AF3" s="309" t="s">
        <v>395</v>
      </c>
      <c r="AG3" s="309" t="s">
        <v>30</v>
      </c>
      <c r="AH3" s="309" t="s">
        <v>32</v>
      </c>
      <c r="AJ3" s="309" t="s">
        <v>45</v>
      </c>
    </row>
    <row r="4" spans="1:36" x14ac:dyDescent="0.25">
      <c r="B4" s="412">
        <f>'Price Data'!B4</f>
        <v>43098</v>
      </c>
      <c r="C4" s="313">
        <f>'Security Info'!C10</f>
        <v>23368.59</v>
      </c>
      <c r="D4" s="7">
        <f t="shared" ref="D4:D67" si="0">C4/P4</f>
        <v>0.75724309293978076</v>
      </c>
      <c r="E4" s="313">
        <f>'Security Info'!E10</f>
        <v>7491.5</v>
      </c>
      <c r="F4" s="7">
        <f t="shared" ref="F4:F67" si="1">E4/P4</f>
        <v>0.24275690706021921</v>
      </c>
      <c r="G4" s="200">
        <f>I4+SUM($J$4:J4)+SUM($K$4:K4)+SUM($L$4:L4)+SUM($M$4:M4)+SUM($N$4:N4)+SUM($O$4:O4)</f>
        <v>0</v>
      </c>
      <c r="H4" s="6">
        <f t="shared" ref="H4:H67" si="2">G4/P4</f>
        <v>0</v>
      </c>
      <c r="I4" s="94">
        <v>0</v>
      </c>
      <c r="J4" s="313">
        <f>'Security Info'!D10</f>
        <v>0</v>
      </c>
      <c r="K4" s="94">
        <v>0</v>
      </c>
      <c r="L4" s="313">
        <f>'Security Info'!F10</f>
        <v>0</v>
      </c>
      <c r="M4" s="94">
        <v>0</v>
      </c>
      <c r="N4" s="94">
        <v>0</v>
      </c>
      <c r="O4" s="94">
        <v>0</v>
      </c>
      <c r="P4" s="239">
        <f t="shared" ref="P4:P67" si="3">C4+E4+G4</f>
        <v>30860.09</v>
      </c>
      <c r="Q4" s="441">
        <v>0</v>
      </c>
      <c r="R4" s="135">
        <v>0</v>
      </c>
      <c r="S4" s="135">
        <v>0</v>
      </c>
      <c r="T4" s="135">
        <v>0</v>
      </c>
      <c r="U4" s="200">
        <f>P4</f>
        <v>30860.09</v>
      </c>
      <c r="V4" s="135">
        <v>0</v>
      </c>
      <c r="W4" s="135">
        <v>0</v>
      </c>
      <c r="X4" s="135">
        <v>0</v>
      </c>
      <c r="Y4" s="135">
        <v>0</v>
      </c>
      <c r="AB4" s="413">
        <v>100</v>
      </c>
      <c r="AJ4" s="448">
        <v>0</v>
      </c>
    </row>
    <row r="5" spans="1:36" x14ac:dyDescent="0.25">
      <c r="A5">
        <v>1</v>
      </c>
      <c r="B5" s="312">
        <f>'Price Data'!B5</f>
        <v>43102</v>
      </c>
      <c r="C5" s="313">
        <f>'Security Info'!C11</f>
        <v>23604.606496887896</v>
      </c>
      <c r="D5" s="7">
        <f t="shared" si="0"/>
        <v>0.79086763753256095</v>
      </c>
      <c r="E5" s="313">
        <f>'Security Info'!E11</f>
        <v>6241.8625918362795</v>
      </c>
      <c r="F5" s="7">
        <f t="shared" si="1"/>
        <v>0.20913236246743905</v>
      </c>
      <c r="G5" s="200">
        <f>I5+SUM($J$4:J5)+SUM($K$4:K5)+SUM($L$4:L5)+SUM($M$4:M5)+SUM($N$4:N5)+SUM($O$4:O5)</f>
        <v>0</v>
      </c>
      <c r="H5" s="6">
        <f t="shared" si="2"/>
        <v>0</v>
      </c>
      <c r="I5" s="200">
        <f>$I$4</f>
        <v>0</v>
      </c>
      <c r="J5" s="313">
        <f>'Security Info'!D11</f>
        <v>0</v>
      </c>
      <c r="K5" s="94">
        <v>0</v>
      </c>
      <c r="L5" s="313">
        <f>'Security Info'!F11</f>
        <v>0</v>
      </c>
      <c r="M5" s="94">
        <v>0</v>
      </c>
      <c r="N5" s="94">
        <v>0</v>
      </c>
      <c r="O5" s="94">
        <v>0</v>
      </c>
      <c r="P5" s="239">
        <f t="shared" si="3"/>
        <v>29846.469088724174</v>
      </c>
      <c r="Q5" s="442">
        <f t="shared" ref="Q5:Q36" si="4">P5/P4-1</f>
        <v>-3.2845688760979819E-2</v>
      </c>
      <c r="R5" s="26">
        <f t="shared" ref="R5:R36" si="5">P5/$P$4-1</f>
        <v>-3.2845688760979819E-2</v>
      </c>
      <c r="S5" s="26">
        <f>IFERROR('Security Info'!GH11*(50/70)+'Security Info'!GO11*(20/70),0)</f>
        <v>7.6215422258895894E-3</v>
      </c>
      <c r="T5" s="26">
        <f>'Security Info'!GV11</f>
        <v>-2.8782673710032736E-3</v>
      </c>
      <c r="U5" s="200">
        <f>$U$4*(1+W5)</f>
        <v>30998.083958286858</v>
      </c>
      <c r="V5" s="26">
        <f>U5/U4-1</f>
        <v>4.4715993468216197E-3</v>
      </c>
      <c r="W5" s="26">
        <f>'Security Info'!GH11*'Security Info'!GI11+'Security Info'!GO11*'Security Info'!GP11+'Security Info'!GV11*'Security Info'!GW11</f>
        <v>4.4715993468217308E-3</v>
      </c>
      <c r="X5" s="314">
        <f>Q5-V5</f>
        <v>-3.7317288107801438E-2</v>
      </c>
      <c r="Y5" s="314">
        <f>R5-W5</f>
        <v>-3.7317288107801549E-2</v>
      </c>
      <c r="Z5" s="26">
        <f>_xlfn.STDEV.P(Q$5:Q5)</f>
        <v>0</v>
      </c>
      <c r="AB5" s="447">
        <f>AB4*((P5)/P4)</f>
        <v>96.715431123902022</v>
      </c>
      <c r="AC5" s="5">
        <f>IFERROR((R5-'Price Data'!AF5)/Z5,0)</f>
        <v>0</v>
      </c>
      <c r="AD5" s="26">
        <f>_xlfn.STDEV.P(X$5:X5)</f>
        <v>0</v>
      </c>
      <c r="AE5" s="5">
        <f>IFERROR(Y5/AD5,0)</f>
        <v>0</v>
      </c>
      <c r="AF5" s="26">
        <f>_xlfn.STDEV.P(V$5:V5)</f>
        <v>0</v>
      </c>
      <c r="AH5" s="5">
        <f>IFERROR((W5-'Price Data'!AF5)/AF5,0)</f>
        <v>0</v>
      </c>
      <c r="AI5" s="26"/>
      <c r="AJ5" s="239">
        <f>G5-G4</f>
        <v>0</v>
      </c>
    </row>
    <row r="6" spans="1:36" x14ac:dyDescent="0.25">
      <c r="A6">
        <v>2</v>
      </c>
      <c r="B6" s="312">
        <f>'Price Data'!B6</f>
        <v>43103</v>
      </c>
      <c r="C6" s="313">
        <f>'Security Info'!C12</f>
        <v>23775.261657861305</v>
      </c>
      <c r="D6" s="7">
        <f t="shared" si="0"/>
        <v>0.79196587184208111</v>
      </c>
      <c r="E6" s="313">
        <f>'Security Info'!E12</f>
        <v>6245.3017315193374</v>
      </c>
      <c r="F6" s="7">
        <f t="shared" si="1"/>
        <v>0.20803412815791877</v>
      </c>
      <c r="G6" s="200">
        <f>I6+SUM($J$4:J6)+SUM($K$4:K6)+SUM($L$4:L6)+SUM($M$4:M6)+SUM($N$4:N6)+SUM($O$4:O6)</f>
        <v>0</v>
      </c>
      <c r="H6" s="6">
        <f t="shared" si="2"/>
        <v>0</v>
      </c>
      <c r="I6" s="200">
        <f t="shared" ref="I6:I69" si="6">$I$4</f>
        <v>0</v>
      </c>
      <c r="J6" s="313">
        <f>'Security Info'!D12</f>
        <v>0</v>
      </c>
      <c r="K6" s="94">
        <v>0</v>
      </c>
      <c r="L6" s="313">
        <f>'Security Info'!F12</f>
        <v>0</v>
      </c>
      <c r="M6" s="94">
        <v>0</v>
      </c>
      <c r="N6" s="94">
        <v>0</v>
      </c>
      <c r="O6" s="94">
        <v>0</v>
      </c>
      <c r="P6" s="239">
        <f t="shared" si="3"/>
        <v>30020.563389380644</v>
      </c>
      <c r="Q6" s="442">
        <f t="shared" si="4"/>
        <v>5.8329948557380717E-3</v>
      </c>
      <c r="R6" s="26">
        <f t="shared" si="5"/>
        <v>-2.7204282638817801E-2</v>
      </c>
      <c r="S6" s="26">
        <f>IFERROR('Security Info'!GH12*(50/70)+'Security Info'!GO12*(20/70),0)</f>
        <v>1.3132888465867021E-2</v>
      </c>
      <c r="T6" s="26">
        <f>'Security Info'!GV12</f>
        <v>-1.7396658473296522E-3</v>
      </c>
      <c r="U6" s="200">
        <f>$U$4*(1+W6)</f>
        <v>31127.681610626078</v>
      </c>
      <c r="V6" s="26">
        <f>U6/U5-1</f>
        <v>4.1808278380566222E-3</v>
      </c>
      <c r="W6" s="26">
        <f>'Security Info'!GH12*'Security Info'!GI12+'Security Info'!GO12*'Security Info'!GP12+'Security Info'!GV12*'Security Info'!GW12</f>
        <v>8.6711221719080189E-3</v>
      </c>
      <c r="X6" s="314">
        <f t="shared" ref="X6:X69" si="7">Q6-V6</f>
        <v>1.6521670176814496E-3</v>
      </c>
      <c r="Y6" s="314">
        <f t="shared" ref="Y6:Y68" si="8">R6-W6</f>
        <v>-3.5875404810725819E-2</v>
      </c>
      <c r="Z6" s="26">
        <f>_xlfn.STDEV.P(Q$5:Q6)</f>
        <v>1.9339341808358945E-2</v>
      </c>
      <c r="AB6" s="447">
        <f t="shared" ref="AB6:AB69" si="9">AB5*((P6)/P5)</f>
        <v>97.279571736118228</v>
      </c>
      <c r="AC6" s="5">
        <f>IFERROR((R6-'Price Data'!AF6)/Z6,0)</f>
        <v>-2.672029025128583</v>
      </c>
      <c r="AD6" s="26">
        <f>_xlfn.STDEV.P(X$5:X6)</f>
        <v>1.9484727562741444E-2</v>
      </c>
      <c r="AE6" s="5">
        <f>IFERROR(Y6/AD6,0)</f>
        <v>-1.8412063856271981</v>
      </c>
      <c r="AF6" s="26">
        <f>_xlfn.STDEV.P(V$5:V6)</f>
        <v>1.4538575438249879E-4</v>
      </c>
      <c r="AH6" s="5">
        <f>IFERROR((W6-'Price Data'!AF6)/AF6,0)</f>
        <v>-108.67555693609232</v>
      </c>
      <c r="AI6" s="26"/>
      <c r="AJ6" s="239">
        <f t="shared" ref="AJ6:AJ69" si="10">G6-G5</f>
        <v>0</v>
      </c>
    </row>
    <row r="7" spans="1:36" x14ac:dyDescent="0.25">
      <c r="A7">
        <v>3</v>
      </c>
      <c r="B7" s="312">
        <f>'Price Data'!B7</f>
        <v>43104</v>
      </c>
      <c r="C7" s="313">
        <f>'Security Info'!C13</f>
        <v>23877.911829528679</v>
      </c>
      <c r="D7" s="7">
        <f t="shared" si="0"/>
        <v>0.79254853377385592</v>
      </c>
      <c r="E7" s="313">
        <f>'Security Info'!E13</f>
        <v>6246.1002883285109</v>
      </c>
      <c r="F7" s="7">
        <f t="shared" si="1"/>
        <v>0.20731869941815317</v>
      </c>
      <c r="G7" s="200">
        <f>I7+SUM($J$4:J7)+SUM($K$4:K7)+SUM($L$4:L7)+SUM($M$4:M7)+SUM($N$4:N7)+SUM($O$4:O7)</f>
        <v>4</v>
      </c>
      <c r="H7" s="6">
        <f t="shared" si="2"/>
        <v>1.3276680799093139E-4</v>
      </c>
      <c r="I7" s="200">
        <f t="shared" si="6"/>
        <v>0</v>
      </c>
      <c r="J7" s="313">
        <f>'Security Info'!D13</f>
        <v>4</v>
      </c>
      <c r="K7" s="94">
        <v>0</v>
      </c>
      <c r="L7" s="313">
        <f>'Security Info'!F13</f>
        <v>0</v>
      </c>
      <c r="M7" s="94">
        <v>0</v>
      </c>
      <c r="N7" s="94">
        <v>0</v>
      </c>
      <c r="O7" s="94">
        <v>0</v>
      </c>
      <c r="P7" s="239">
        <f t="shared" si="3"/>
        <v>30128.01211785719</v>
      </c>
      <c r="Q7" s="442">
        <f t="shared" si="4"/>
        <v>3.579170953019295E-3</v>
      </c>
      <c r="R7" s="26">
        <f t="shared" si="5"/>
        <v>-2.3722480464017148E-2</v>
      </c>
      <c r="S7" s="26">
        <f>IFERROR('Security Info'!GH13*(50/70)+'Security Info'!GO13*(20/70),0)</f>
        <v>1.8086614463723505E-2</v>
      </c>
      <c r="T7" s="26">
        <f>'Security Info'!GV13</f>
        <v>-2.1354886946153284E-3</v>
      </c>
      <c r="U7" s="200">
        <f t="shared" ref="U7:U68" si="11">$U$4*(1+W7)</f>
        <v>31231.027773109123</v>
      </c>
      <c r="V7" s="26">
        <f t="shared" ref="V7:V69" si="12">U7/U6-1</f>
        <v>3.3200725892725824E-3</v>
      </c>
      <c r="W7" s="26">
        <f>'Security Info'!GH13*'Security Info'!GI13+'Security Info'!GO13*'Security Info'!GP13+'Security Info'!GV13*'Security Info'!GW13</f>
        <v>1.2019983516221855E-2</v>
      </c>
      <c r="X7" s="314">
        <f t="shared" si="7"/>
        <v>2.5909836374671258E-4</v>
      </c>
      <c r="Y7" s="314">
        <f>R7-W7</f>
        <v>-3.5742463980239003E-2</v>
      </c>
      <c r="Z7" s="26">
        <f>_xlfn.STDEV.P(Q$5:Q7)</f>
        <v>1.7725971823197555E-2</v>
      </c>
      <c r="AB7" s="447">
        <f t="shared" si="9"/>
        <v>97.627751953598306</v>
      </c>
      <c r="AC7" s="5">
        <f>IFERROR((R7-'Price Data'!AF7)/Z7,0)</f>
        <v>-2.7218524854517048</v>
      </c>
      <c r="AD7" s="26">
        <f>_xlfn.STDEV.P(X$5:X7)</f>
        <v>1.8050989179761338E-2</v>
      </c>
      <c r="AE7" s="5">
        <f>IFERROR(Y7/AD7,0)</f>
        <v>-1.9800833973305598</v>
      </c>
      <c r="AF7" s="26">
        <f>_xlfn.STDEV.P(V$5:V7)</f>
        <v>4.889287089557407E-4</v>
      </c>
      <c r="AH7" s="5">
        <f>IFERROR((W7-'Price Data'!AF7)/AF7,0)</f>
        <v>-25.576359609740443</v>
      </c>
      <c r="AI7" s="26"/>
      <c r="AJ7" s="239">
        <f t="shared" si="10"/>
        <v>4</v>
      </c>
    </row>
    <row r="8" spans="1:36" x14ac:dyDescent="0.25">
      <c r="A8">
        <v>4</v>
      </c>
      <c r="B8" s="312">
        <f>'Price Data'!B8</f>
        <v>43105</v>
      </c>
      <c r="C8" s="313">
        <f>'Security Info'!C14</f>
        <v>24031.220873394002</v>
      </c>
      <c r="D8" s="7">
        <f t="shared" si="0"/>
        <v>0.7936193287526121</v>
      </c>
      <c r="E8" s="313">
        <f>'Security Info'!E14</f>
        <v>6245.3179224107562</v>
      </c>
      <c r="F8" s="7">
        <f t="shared" si="1"/>
        <v>0.20624857320161089</v>
      </c>
      <c r="G8" s="200">
        <f>I8+SUM($J$4:J8)+SUM($K$4:K8)+SUM($L$4:L8)+SUM($M$4:M8)+SUM($N$4:N8)+SUM($O$4:O8)</f>
        <v>4</v>
      </c>
      <c r="H8" s="6">
        <f t="shared" si="2"/>
        <v>1.3209804577698543E-4</v>
      </c>
      <c r="I8" s="200">
        <f t="shared" si="6"/>
        <v>0</v>
      </c>
      <c r="J8" s="313">
        <f>'Security Info'!D14</f>
        <v>0</v>
      </c>
      <c r="K8" s="94">
        <v>0</v>
      </c>
      <c r="L8" s="313">
        <f>'Security Info'!F14</f>
        <v>0</v>
      </c>
      <c r="M8" s="94">
        <v>0</v>
      </c>
      <c r="N8" s="94">
        <v>0</v>
      </c>
      <c r="O8" s="94">
        <v>0</v>
      </c>
      <c r="P8" s="239">
        <f t="shared" si="3"/>
        <v>30280.538795804758</v>
      </c>
      <c r="Q8" s="442">
        <f t="shared" si="4"/>
        <v>5.062620041139887E-3</v>
      </c>
      <c r="R8" s="26">
        <f t="shared" si="5"/>
        <v>-1.8779958327899915E-2</v>
      </c>
      <c r="S8" s="26">
        <f>IFERROR('Security Info'!GH14*(50/70)+'Security Info'!GO14*(20/70),0)</f>
        <v>2.4639614901647327E-2</v>
      </c>
      <c r="T8" s="26">
        <f>'Security Info'!GV14</f>
        <v>-3.195902989195476E-3</v>
      </c>
      <c r="U8" s="200">
        <f t="shared" si="11"/>
        <v>31362.768757237773</v>
      </c>
      <c r="V8" s="26">
        <f t="shared" si="12"/>
        <v>4.2182724528228022E-3</v>
      </c>
      <c r="W8" s="26">
        <f>'Security Info'!GH14*'Security Info'!GI14+'Security Info'!GO14*'Security Info'!GP14+'Security Info'!GV14*'Security Info'!GW14</f>
        <v>1.6288959534394486E-2</v>
      </c>
      <c r="X8" s="314">
        <f t="shared" si="7"/>
        <v>8.4434758831708479E-4</v>
      </c>
      <c r="Y8" s="314">
        <f t="shared" si="8"/>
        <v>-3.5068917862294401E-2</v>
      </c>
      <c r="Z8" s="26">
        <f>_xlfn.STDEV.P(Q$5:Q8)</f>
        <v>1.6331956152892443E-2</v>
      </c>
      <c r="AB8" s="447">
        <f t="shared" si="9"/>
        <v>98.122004167210022</v>
      </c>
      <c r="AC8" s="5">
        <f>IFERROR((R8-'Price Data'!AF8)/Z8,0)</f>
        <v>-2.6661202075409882</v>
      </c>
      <c r="AD8" s="26">
        <f>_xlfn.STDEV.P(X$5:X8)</f>
        <v>1.6563984690434796E-2</v>
      </c>
      <c r="AE8" s="5">
        <f>IFERROR(Y8/AD8,0)</f>
        <v>-2.1171788381660148</v>
      </c>
      <c r="AF8" s="26">
        <f>_xlfn.STDEV.P(V$5:V8)</f>
        <v>4.3472700853882545E-4</v>
      </c>
      <c r="AH8" s="5">
        <f>IFERROR((W8-'Price Data'!AF8)/AF8,0)</f>
        <v>-19.492785815373839</v>
      </c>
      <c r="AI8" s="26"/>
      <c r="AJ8" s="239">
        <f>G8-G7</f>
        <v>0</v>
      </c>
    </row>
    <row r="9" spans="1:36" x14ac:dyDescent="0.25">
      <c r="A9">
        <v>5</v>
      </c>
      <c r="B9" s="312">
        <f>'Price Data'!B9</f>
        <v>43108</v>
      </c>
      <c r="C9" s="313">
        <f>'Security Info'!C15</f>
        <v>24125.313896383501</v>
      </c>
      <c r="D9" s="7">
        <f t="shared" si="0"/>
        <v>0.79433710103781618</v>
      </c>
      <c r="E9" s="313">
        <f>'Security Info'!E15</f>
        <v>6242.3178262986339</v>
      </c>
      <c r="F9" s="7">
        <f t="shared" si="1"/>
        <v>0.20553119711499557</v>
      </c>
      <c r="G9" s="200">
        <f>I9+SUM($J$4:J9)+SUM($K$4:K9)+SUM($L$4:L9)+SUM($M$4:M9)+SUM($N$4:N9)+SUM($O$4:O9)</f>
        <v>4</v>
      </c>
      <c r="H9" s="6">
        <f t="shared" si="2"/>
        <v>1.3170184718829976E-4</v>
      </c>
      <c r="I9" s="200">
        <f t="shared" si="6"/>
        <v>0</v>
      </c>
      <c r="J9" s="313">
        <f>'Security Info'!D15</f>
        <v>0</v>
      </c>
      <c r="K9" s="94">
        <v>0</v>
      </c>
      <c r="L9" s="313">
        <f>'Security Info'!F15</f>
        <v>0</v>
      </c>
      <c r="M9" s="94">
        <v>0</v>
      </c>
      <c r="N9" s="94">
        <v>0</v>
      </c>
      <c r="O9" s="94">
        <v>0</v>
      </c>
      <c r="P9" s="239">
        <f t="shared" si="3"/>
        <v>30371.631722682134</v>
      </c>
      <c r="Q9" s="442">
        <f t="shared" si="4"/>
        <v>3.0082994061517709E-3</v>
      </c>
      <c r="R9" s="26">
        <f t="shared" si="5"/>
        <v>-1.5828154659233484E-2</v>
      </c>
      <c r="S9" s="26">
        <f>IFERROR('Security Info'!GH15*(50/70)+'Security Info'!GO15*(20/70),0)</f>
        <v>2.6167830946187624E-2</v>
      </c>
      <c r="T9" s="26">
        <f>'Security Info'!GV15</f>
        <v>-3.1274891637386171E-3</v>
      </c>
      <c r="U9" s="200">
        <f t="shared" si="11"/>
        <v>31396.414753552795</v>
      </c>
      <c r="V9" s="26">
        <f t="shared" si="12"/>
        <v>1.0728005736819757E-3</v>
      </c>
      <c r="W9" s="26">
        <f>'Security Info'!GH15*'Security Info'!GI15+'Security Info'!GO15*'Security Info'!GP15+'Security Info'!GV15*'Security Info'!GW15</f>
        <v>1.7379234913209751E-2</v>
      </c>
      <c r="X9" s="314">
        <f t="shared" si="7"/>
        <v>1.9354988324697953E-3</v>
      </c>
      <c r="Y9" s="314">
        <f t="shared" si="8"/>
        <v>-3.3207389572443236E-2</v>
      </c>
      <c r="Z9" s="26">
        <f>_xlfn.STDEV.P(Q$5:Q9)</f>
        <v>1.4920801812162923E-2</v>
      </c>
      <c r="AB9" s="447">
        <f t="shared" si="9"/>
        <v>98.417184534076668</v>
      </c>
      <c r="AC9" s="5">
        <f>IFERROR((R9-'Price Data'!AF9)/Z9,0)</f>
        <v>-2.7229203343559472</v>
      </c>
      <c r="AD9" s="26">
        <f>_xlfn.STDEV.P(X$5:X9)</f>
        <v>1.5407416279524718E-2</v>
      </c>
      <c r="AE9" s="5">
        <f>IFERROR(Y9/AD9,0)</f>
        <v>-2.1552860628925385</v>
      </c>
      <c r="AF9" s="26">
        <f>_xlfn.STDEV.P(V$5:V9)</f>
        <v>1.2518736770483505E-3</v>
      </c>
      <c r="AH9" s="5">
        <f>IFERROR((W9-'Price Data'!AF9)/AF9,0)</f>
        <v>-5.9277267529794377</v>
      </c>
      <c r="AI9" s="26"/>
      <c r="AJ9" s="239">
        <f t="shared" si="10"/>
        <v>0</v>
      </c>
    </row>
    <row r="10" spans="1:36" x14ac:dyDescent="0.25">
      <c r="A10">
        <v>6</v>
      </c>
      <c r="B10" s="312">
        <f>'Price Data'!B10</f>
        <v>43109</v>
      </c>
      <c r="C10" s="313">
        <f>'Security Info'!C16</f>
        <v>24161.66864791312</v>
      </c>
      <c r="D10" s="7">
        <f t="shared" si="0"/>
        <v>0.79497314793613627</v>
      </c>
      <c r="E10" s="313">
        <f>'Security Info'!E16</f>
        <v>6227.3939487799371</v>
      </c>
      <c r="F10" s="7">
        <f t="shared" si="1"/>
        <v>0.204895243082792</v>
      </c>
      <c r="G10" s="200">
        <f>I10+SUM($J$4:J10)+SUM($K$4:K10)+SUM($L$4:L10)+SUM($M$4:M10)+SUM($N$4:N10)+SUM($O$4:O10)</f>
        <v>4</v>
      </c>
      <c r="H10" s="6">
        <f t="shared" si="2"/>
        <v>1.3160898107172732E-4</v>
      </c>
      <c r="I10" s="200">
        <f t="shared" si="6"/>
        <v>0</v>
      </c>
      <c r="J10" s="313">
        <f>'Security Info'!D16</f>
        <v>0</v>
      </c>
      <c r="K10" s="94">
        <v>0</v>
      </c>
      <c r="L10" s="313">
        <f>'Security Info'!F16</f>
        <v>0</v>
      </c>
      <c r="M10" s="94">
        <v>0</v>
      </c>
      <c r="N10" s="94">
        <v>0</v>
      </c>
      <c r="O10" s="94">
        <v>0</v>
      </c>
      <c r="P10" s="239">
        <f t="shared" si="3"/>
        <v>30393.062596693057</v>
      </c>
      <c r="Q10" s="442">
        <f t="shared" si="4"/>
        <v>7.0562142352459389E-4</v>
      </c>
      <c r="R10" s="26">
        <f t="shared" si="5"/>
        <v>-1.5133701920731379E-2</v>
      </c>
      <c r="S10" s="26">
        <f>IFERROR('Security Info'!GH16*(50/70)+'Security Info'!GO16*(20/70),0)</f>
        <v>2.7394777872348994E-2</v>
      </c>
      <c r="T10" s="26">
        <f>'Security Info'!GV16</f>
        <v>-6.1279240802005752E-3</v>
      </c>
      <c r="U10" s="200">
        <f t="shared" si="11"/>
        <v>31395.14123088104</v>
      </c>
      <c r="V10" s="26">
        <f t="shared" si="12"/>
        <v>-4.0562678310651634E-5</v>
      </c>
      <c r="W10" s="26">
        <f>'Security Info'!GH16*'Security Info'!GI16+'Security Info'!GO16*'Security Info'!GP16+'Security Info'!GV16*'Security Info'!GW16</f>
        <v>1.7337967286584124E-2</v>
      </c>
      <c r="X10" s="314">
        <f t="shared" si="7"/>
        <v>7.4618410183524553E-4</v>
      </c>
      <c r="Y10" s="314">
        <f t="shared" si="8"/>
        <v>-3.2471669207315507E-2</v>
      </c>
      <c r="Z10" s="26">
        <f>_xlfn.STDEV.P(Q$5:Q10)</f>
        <v>1.3693349552794215E-2</v>
      </c>
      <c r="AB10" s="447">
        <f t="shared" si="9"/>
        <v>98.486629807926889</v>
      </c>
      <c r="AC10" s="5">
        <f>IFERROR((R10-'Price Data'!AF10)/Z10,0)</f>
        <v>-2.9695949675390918</v>
      </c>
      <c r="AD10" s="26">
        <f>_xlfn.STDEV.P(X$5:X10)</f>
        <v>1.4323661455861248E-2</v>
      </c>
      <c r="AE10" s="5">
        <f t="shared" ref="AE10:AE69" si="13">IFERROR(Y10/AD10,0)</f>
        <v>-2.2669950213063776</v>
      </c>
      <c r="AF10" s="26">
        <f>_xlfn.STDEV.P(V$5:V10)</f>
        <v>1.7322958467311661E-3</v>
      </c>
      <c r="AH10" s="5">
        <f>IFERROR((W10-'Price Data'!AF10)/AF10,0)</f>
        <v>-4.7290032640060895</v>
      </c>
      <c r="AI10" s="26"/>
      <c r="AJ10" s="239">
        <f t="shared" si="10"/>
        <v>0</v>
      </c>
    </row>
    <row r="11" spans="1:36" x14ac:dyDescent="0.25">
      <c r="A11">
        <v>7</v>
      </c>
      <c r="B11" s="312">
        <f>'Price Data'!B11</f>
        <v>43110</v>
      </c>
      <c r="C11" s="313">
        <f>'Security Info'!C17</f>
        <v>24083.478808431766</v>
      </c>
      <c r="D11" s="7">
        <f t="shared" si="0"/>
        <v>0.79450830615708878</v>
      </c>
      <c r="E11" s="313">
        <f>'Security Info'!E17</f>
        <v>6224.952945642337</v>
      </c>
      <c r="F11" s="7">
        <f t="shared" si="1"/>
        <v>0.20535973478293046</v>
      </c>
      <c r="G11" s="200">
        <f>I11+SUM($J$4:J11)+SUM($K$4:K11)+SUM($L$4:L11)+SUM($M$4:M11)+SUM($N$4:N11)+SUM($O$4:O11)</f>
        <v>4</v>
      </c>
      <c r="H11" s="6">
        <f t="shared" si="2"/>
        <v>1.3195905998080755E-4</v>
      </c>
      <c r="I11" s="200">
        <f t="shared" si="6"/>
        <v>0</v>
      </c>
      <c r="J11" s="313">
        <f>'Security Info'!D17</f>
        <v>0</v>
      </c>
      <c r="K11" s="94">
        <v>0</v>
      </c>
      <c r="L11" s="313">
        <f>'Security Info'!F17</f>
        <v>0</v>
      </c>
      <c r="M11" s="94">
        <v>0</v>
      </c>
      <c r="N11" s="94">
        <v>0</v>
      </c>
      <c r="O11" s="94">
        <v>0</v>
      </c>
      <c r="P11" s="239">
        <f t="shared" si="3"/>
        <v>30312.431754074103</v>
      </c>
      <c r="Q11" s="442">
        <f t="shared" si="4"/>
        <v>-2.652935760008801E-3</v>
      </c>
      <c r="R11" s="26">
        <f t="shared" si="5"/>
        <v>-1.7746488941733363E-2</v>
      </c>
      <c r="S11" s="26">
        <f>IFERROR('Security Info'!GH17*(50/70)+'Security Info'!GO17*(20/70),0)</f>
        <v>2.6577265699698253E-2</v>
      </c>
      <c r="T11" s="26">
        <f>'Security Info'!GV17</f>
        <v>-6.0595102547437163E-3</v>
      </c>
      <c r="U11" s="200">
        <f t="shared" si="11"/>
        <v>31378.114658467428</v>
      </c>
      <c r="V11" s="26">
        <f t="shared" si="12"/>
        <v>-5.4233144830906355E-4</v>
      </c>
      <c r="W11" s="26">
        <f>'Security Info'!GH17*'Security Info'!GI17+'Security Info'!GO17*'Security Info'!GP17+'Security Info'!GV17*'Security Info'!GW17</f>
        <v>1.6786232913365663E-2</v>
      </c>
      <c r="X11" s="314">
        <f t="shared" si="7"/>
        <v>-2.1106043116997375E-3</v>
      </c>
      <c r="Y11" s="314">
        <f t="shared" si="8"/>
        <v>-3.4532721855099022E-2</v>
      </c>
      <c r="Z11" s="26">
        <f>_xlfn.STDEV.P(Q$5:Q11)</f>
        <v>1.2677791435691789E-2</v>
      </c>
      <c r="AB11" s="447">
        <f t="shared" si="9"/>
        <v>98.225351105826689</v>
      </c>
      <c r="AC11" s="5">
        <f>IFERROR((R11-'Price Data'!AF11)/Z11,0)</f>
        <v>-3.4165642463394748</v>
      </c>
      <c r="AD11" s="26">
        <f>_xlfn.STDEV.P(X$5:X11)</f>
        <v>1.3308406461182993E-2</v>
      </c>
      <c r="AE11" s="5">
        <f t="shared" si="13"/>
        <v>-2.5948051673821046</v>
      </c>
      <c r="AF11" s="26">
        <f>_xlfn.STDEV.P(V$5:V11)</f>
        <v>1.9995929886079899E-3</v>
      </c>
      <c r="AH11" s="5">
        <f>IFERROR((W11-'Price Data'!AF11)/AF11,0)</f>
        <v>-4.3917772950122895</v>
      </c>
      <c r="AI11" s="26"/>
      <c r="AJ11" s="239">
        <f t="shared" si="10"/>
        <v>0</v>
      </c>
    </row>
    <row r="12" spans="1:36" x14ac:dyDescent="0.25">
      <c r="A12">
        <v>8</v>
      </c>
      <c r="B12" s="312">
        <f>'Price Data'!B12</f>
        <v>43111</v>
      </c>
      <c r="C12" s="313">
        <f>'Security Info'!C18</f>
        <v>24241.887691126049</v>
      </c>
      <c r="D12" s="7">
        <f t="shared" si="0"/>
        <v>0.79558907415152713</v>
      </c>
      <c r="E12" s="313">
        <f>'Security Info'!E18</f>
        <v>6224.4750611268346</v>
      </c>
      <c r="F12" s="7">
        <f t="shared" si="1"/>
        <v>0.20427965074576004</v>
      </c>
      <c r="G12" s="200">
        <f>I12+SUM($J$4:J12)+SUM($K$4:K12)+SUM($L$4:L12)+SUM($M$4:M12)+SUM($N$4:N12)+SUM($O$4:O12)</f>
        <v>4</v>
      </c>
      <c r="H12" s="6">
        <f t="shared" si="2"/>
        <v>1.312751027128567E-4</v>
      </c>
      <c r="I12" s="200">
        <f t="shared" si="6"/>
        <v>0</v>
      </c>
      <c r="J12" s="313">
        <f>'Security Info'!D18</f>
        <v>0</v>
      </c>
      <c r="K12" s="94">
        <v>0</v>
      </c>
      <c r="L12" s="313">
        <f>'Security Info'!F18</f>
        <v>0</v>
      </c>
      <c r="M12" s="94">
        <v>0</v>
      </c>
      <c r="N12" s="94">
        <v>0</v>
      </c>
      <c r="O12" s="94">
        <v>0</v>
      </c>
      <c r="P12" s="239">
        <f t="shared" si="3"/>
        <v>30470.362752252884</v>
      </c>
      <c r="Q12" s="442">
        <f t="shared" si="4"/>
        <v>5.2101065153755677E-3</v>
      </c>
      <c r="R12" s="26">
        <f t="shared" si="5"/>
        <v>-1.2628843524018163E-2</v>
      </c>
      <c r="S12" s="26">
        <f>IFERROR('Security Info'!GH18*(50/70)+'Security Info'!GO18*(20/70),0)</f>
        <v>3.3924404159456759E-2</v>
      </c>
      <c r="T12" s="26">
        <f>'Security Info'!GV18</f>
        <v>-4.7205539565180477E-3</v>
      </c>
      <c r="U12" s="200">
        <f t="shared" si="11"/>
        <v>31549.224099905648</v>
      </c>
      <c r="V12" s="26">
        <f t="shared" si="12"/>
        <v>5.4531460318967273E-3</v>
      </c>
      <c r="W12" s="26">
        <f>'Security Info'!GH18*'Security Info'!GI18+'Security Info'!GO18*'Security Info'!GP18+'Security Info'!GV18*'Security Info'!GW18</f>
        <v>2.2330916724664321E-2</v>
      </c>
      <c r="X12" s="314">
        <f t="shared" si="7"/>
        <v>-2.4303951652115963E-4</v>
      </c>
      <c r="Y12" s="314">
        <f t="shared" si="8"/>
        <v>-3.4959760248682484E-2</v>
      </c>
      <c r="Z12" s="26">
        <f>_xlfn.STDEV.P(Q$5:Q12)</f>
        <v>1.2128139033128055E-2</v>
      </c>
      <c r="AB12" s="447">
        <f t="shared" si="9"/>
        <v>98.737115647598216</v>
      </c>
      <c r="AC12" s="5">
        <f>IFERROR((R12-'Price Data'!AF12)/Z12,0)</f>
        <v>-3.1328667506393502</v>
      </c>
      <c r="AD12" s="26">
        <f>_xlfn.STDEV.P(X$5:X12)</f>
        <v>1.2541997638445872E-2</v>
      </c>
      <c r="AE12" s="5">
        <f t="shared" si="13"/>
        <v>-2.7874156299884687</v>
      </c>
      <c r="AF12" s="26">
        <f>_xlfn.STDEV.P(V$5:V12)</f>
        <v>2.1282746400226589E-3</v>
      </c>
      <c r="AH12" s="5">
        <f>IFERROR((W12-'Price Data'!AF12)/AF12,0)</f>
        <v>-1.4265467521162365</v>
      </c>
      <c r="AI12" s="26"/>
      <c r="AJ12" s="239">
        <f t="shared" si="10"/>
        <v>0</v>
      </c>
    </row>
    <row r="13" spans="1:36" x14ac:dyDescent="0.25">
      <c r="A13">
        <v>9</v>
      </c>
      <c r="B13" s="312">
        <f>'Price Data'!B13</f>
        <v>43112</v>
      </c>
      <c r="C13" s="313">
        <f>'Security Info'!C19</f>
        <v>24404.532259122567</v>
      </c>
      <c r="D13" s="7">
        <f t="shared" si="0"/>
        <v>0.79656234583578511</v>
      </c>
      <c r="E13" s="313">
        <f>'Security Info'!E19</f>
        <v>6228.7836857032653</v>
      </c>
      <c r="F13" s="7">
        <f t="shared" si="1"/>
        <v>0.20330709442434727</v>
      </c>
      <c r="G13" s="200">
        <f>I13+SUM($J$4:J13)+SUM($K$4:K13)+SUM($L$4:L13)+SUM($M$4:M13)+SUM($N$4:N13)+SUM($O$4:O13)</f>
        <v>4</v>
      </c>
      <c r="H13" s="6">
        <f t="shared" si="2"/>
        <v>1.3055973986766744E-4</v>
      </c>
      <c r="I13" s="200">
        <f t="shared" si="6"/>
        <v>0</v>
      </c>
      <c r="J13" s="313">
        <f>'Security Info'!D19</f>
        <v>0</v>
      </c>
      <c r="K13" s="94">
        <v>0</v>
      </c>
      <c r="L13" s="313">
        <f>'Security Info'!F19</f>
        <v>0</v>
      </c>
      <c r="M13" s="94">
        <v>0</v>
      </c>
      <c r="N13" s="94">
        <v>0</v>
      </c>
      <c r="O13" s="94">
        <v>0</v>
      </c>
      <c r="P13" s="239">
        <f t="shared" si="3"/>
        <v>30637.31594482583</v>
      </c>
      <c r="Q13" s="442">
        <f t="shared" si="4"/>
        <v>5.479199375813204E-3</v>
      </c>
      <c r="R13" s="26">
        <f t="shared" si="5"/>
        <v>-7.2188400997589275E-3</v>
      </c>
      <c r="S13" s="26">
        <f>IFERROR('Security Info'!GH19*(50/70)+'Security Info'!GO19*(20/70),0)</f>
        <v>4.0270572196133454E-2</v>
      </c>
      <c r="T13" s="26">
        <f>'Security Info'!GV19</f>
        <v>-4.9844358547085355E-3</v>
      </c>
      <c r="U13" s="200">
        <f t="shared" si="11"/>
        <v>31683.871395904262</v>
      </c>
      <c r="V13" s="26">
        <f t="shared" si="12"/>
        <v>4.2678480957956122E-3</v>
      </c>
      <c r="W13" s="26">
        <f>'Security Info'!GH19*'Security Info'!GI19+'Security Info'!GO19*'Security Info'!GP19+'Security Info'!GV19*'Security Info'!GW19</f>
        <v>2.6694069780880857E-2</v>
      </c>
      <c r="X13" s="314">
        <f t="shared" si="7"/>
        <v>1.2113512800175918E-3</v>
      </c>
      <c r="Y13" s="314">
        <f t="shared" si="8"/>
        <v>-3.3912909880639788E-2</v>
      </c>
      <c r="Z13" s="26">
        <f>_xlfn.STDEV.P(Q$5:Q13)</f>
        <v>1.1643720664683227E-2</v>
      </c>
      <c r="AB13" s="447">
        <f t="shared" si="9"/>
        <v>99.278115990024133</v>
      </c>
      <c r="AC13" s="5">
        <f>IFERROR((R13-'Price Data'!AF13)/Z13,0)</f>
        <v>-2.8067351528694564</v>
      </c>
      <c r="AD13" s="26">
        <f>_xlfn.STDEV.P(X$5:X13)</f>
        <v>1.1949943109250009E-2</v>
      </c>
      <c r="AE13" s="5">
        <f t="shared" si="13"/>
        <v>-2.8379139189699623</v>
      </c>
      <c r="AF13" s="26">
        <f>_xlfn.STDEV.P(V$5:V13)</f>
        <v>2.0612674458194849E-3</v>
      </c>
      <c r="AH13" s="5">
        <f>IFERROR((W13-'Price Data'!AF13)/AF13,0)</f>
        <v>0.59772436778141258</v>
      </c>
      <c r="AI13" s="26"/>
      <c r="AJ13" s="239">
        <f t="shared" si="10"/>
        <v>0</v>
      </c>
    </row>
    <row r="14" spans="1:36" x14ac:dyDescent="0.25">
      <c r="A14">
        <v>10</v>
      </c>
      <c r="B14" s="312">
        <f>'Price Data'!B14</f>
        <v>43116</v>
      </c>
      <c r="C14" s="313">
        <f>'Security Info'!C20</f>
        <v>24209.863754447058</v>
      </c>
      <c r="D14" s="7">
        <f t="shared" si="0"/>
        <v>0.79523099284390097</v>
      </c>
      <c r="E14" s="313">
        <f>'Security Info'!E20</f>
        <v>6229.9493920550267</v>
      </c>
      <c r="F14" s="7">
        <f t="shared" si="1"/>
        <v>0.20463761757028232</v>
      </c>
      <c r="G14" s="200">
        <f>I14+SUM($J$4:J14)+SUM($K$4:K14)+SUM($L$4:L14)+SUM($M$4:M14)+SUM($N$4:N14)+SUM($O$4:O14)</f>
        <v>4</v>
      </c>
      <c r="H14" s="6">
        <f t="shared" si="2"/>
        <v>1.3138958581670278E-4</v>
      </c>
      <c r="I14" s="200">
        <f t="shared" si="6"/>
        <v>0</v>
      </c>
      <c r="J14" s="313">
        <f>'Security Info'!D20</f>
        <v>0</v>
      </c>
      <c r="K14" s="94">
        <v>0</v>
      </c>
      <c r="L14" s="313">
        <f>'Security Info'!F20</f>
        <v>0</v>
      </c>
      <c r="M14" s="94">
        <v>0</v>
      </c>
      <c r="N14" s="94">
        <v>0</v>
      </c>
      <c r="O14" s="94">
        <v>0</v>
      </c>
      <c r="P14" s="239">
        <f t="shared" si="3"/>
        <v>30443.813146502085</v>
      </c>
      <c r="Q14" s="442">
        <f t="shared" si="4"/>
        <v>-6.3159187532034755E-3</v>
      </c>
      <c r="R14" s="26">
        <f t="shared" si="5"/>
        <v>-1.3489165245400003E-2</v>
      </c>
      <c r="S14" s="26">
        <f>IFERROR('Security Info'!GH20*(50/70)+'Security Info'!GO20*(20/70),0)</f>
        <v>3.7302464481380922E-2</v>
      </c>
      <c r="T14" s="26">
        <f>'Security Info'!GV20</f>
        <v>-4.4175784437808785E-3</v>
      </c>
      <c r="U14" s="200">
        <f t="shared" si="11"/>
        <v>31625.002127274911</v>
      </c>
      <c r="V14" s="26">
        <f t="shared" si="12"/>
        <v>-1.8580200599147556E-3</v>
      </c>
      <c r="W14" s="26">
        <f>'Security Info'!GH20*'Security Info'!GI20+'Security Info'!GO20*'Security Info'!GP20+'Security Info'!GV20*'Security Info'!GW20</f>
        <v>2.4786451603832384E-2</v>
      </c>
      <c r="X14" s="314">
        <f t="shared" si="7"/>
        <v>-4.4578986932887199E-3</v>
      </c>
      <c r="Y14" s="314">
        <f t="shared" si="8"/>
        <v>-3.8275616849232391E-2</v>
      </c>
      <c r="Z14" s="26">
        <f>_xlfn.STDEV.P(Q$5:Q14)</f>
        <v>1.1172339966872179E-2</v>
      </c>
      <c r="AB14" s="447">
        <f t="shared" si="9"/>
        <v>98.651083475460027</v>
      </c>
      <c r="AC14" s="5">
        <f>IFERROR((R14-'Price Data'!AF14)/Z14,0)</f>
        <v>-3.4782476509510785</v>
      </c>
      <c r="AD14" s="26">
        <f>_xlfn.STDEV.P(X$5:X14)</f>
        <v>1.1339180681040248E-2</v>
      </c>
      <c r="AE14" s="5">
        <f t="shared" si="13"/>
        <v>-3.3755187368370794</v>
      </c>
      <c r="AF14" s="26">
        <f>_xlfn.STDEV.P(V$5:V14)</f>
        <v>2.4269811491189389E-3</v>
      </c>
      <c r="AH14" s="5">
        <f>IFERROR((W14-'Price Data'!AF14)/AF14,0)</f>
        <v>-0.24085411474243382</v>
      </c>
      <c r="AI14" s="26"/>
      <c r="AJ14" s="239">
        <f t="shared" si="10"/>
        <v>0</v>
      </c>
    </row>
    <row r="15" spans="1:36" x14ac:dyDescent="0.25">
      <c r="A15">
        <v>11</v>
      </c>
      <c r="B15" s="312">
        <f>'Price Data'!B15</f>
        <v>43117</v>
      </c>
      <c r="C15" s="313">
        <f>'Security Info'!C21</f>
        <v>24501.11328971227</v>
      </c>
      <c r="D15" s="7">
        <f t="shared" si="0"/>
        <v>0.79732023094744409</v>
      </c>
      <c r="E15" s="313">
        <f>'Security Info'!E21</f>
        <v>6224.212693397365</v>
      </c>
      <c r="F15" s="7">
        <f t="shared" si="1"/>
        <v>0.20254960023589522</v>
      </c>
      <c r="G15" s="200">
        <f>I15+SUM($J$4:J15)+SUM($K$4:K15)+SUM($L$4:L15)+SUM($M$4:M15)+SUM($N$4:N15)+SUM($O$4:O15)</f>
        <v>4</v>
      </c>
      <c r="H15" s="6">
        <f t="shared" si="2"/>
        <v>1.3016881666062571E-4</v>
      </c>
      <c r="I15" s="200">
        <f t="shared" si="6"/>
        <v>0</v>
      </c>
      <c r="J15" s="313">
        <f>'Security Info'!D21</f>
        <v>0</v>
      </c>
      <c r="K15" s="94">
        <v>0</v>
      </c>
      <c r="L15" s="313">
        <f>'Security Info'!F21</f>
        <v>0</v>
      </c>
      <c r="M15" s="94">
        <v>0</v>
      </c>
      <c r="N15" s="94">
        <v>0</v>
      </c>
      <c r="O15" s="94">
        <v>0</v>
      </c>
      <c r="P15" s="239">
        <f t="shared" si="3"/>
        <v>30729.325983109637</v>
      </c>
      <c r="Q15" s="442">
        <f t="shared" si="4"/>
        <v>9.3783533368045902E-3</v>
      </c>
      <c r="R15" s="26">
        <f t="shared" si="5"/>
        <v>-4.2373180664853072E-3</v>
      </c>
      <c r="S15" s="26">
        <f>IFERROR('Security Info'!GH21*(50/70)+'Security Info'!GO21*(20/70),0)</f>
        <v>4.5698853156411125E-2</v>
      </c>
      <c r="T15" s="26">
        <f>'Security Info'!GV21</f>
        <v>-6.2012246074756305E-3</v>
      </c>
      <c r="U15" s="200">
        <f t="shared" si="11"/>
        <v>31789.868400063468</v>
      </c>
      <c r="V15" s="26">
        <f t="shared" si="12"/>
        <v>5.2131624252562681E-3</v>
      </c>
      <c r="W15" s="26">
        <f>'Security Info'!GH21*'Security Info'!GI21+'Security Info'!GO21*'Security Info'!GP21+'Security Info'!GV21*'Security Info'!GW21</f>
        <v>3.0128829827245095E-2</v>
      </c>
      <c r="X15" s="314">
        <f t="shared" si="7"/>
        <v>4.1651909115483221E-3</v>
      </c>
      <c r="Y15" s="314">
        <f t="shared" si="8"/>
        <v>-3.4366147893730402E-2</v>
      </c>
      <c r="Z15" s="26">
        <f>_xlfn.STDEV.P(Q$5:Q15)</f>
        <v>1.1085411097933489E-2</v>
      </c>
      <c r="AB15" s="447">
        <f t="shared" si="9"/>
        <v>99.576268193351495</v>
      </c>
      <c r="AC15" s="5">
        <f>IFERROR((R15-'Price Data'!AF15)/Z15,0)</f>
        <v>-2.7190076940046151</v>
      </c>
      <c r="AD15" s="26">
        <f>_xlfn.STDEV.P(X$5:X15)</f>
        <v>1.1048226679518269E-2</v>
      </c>
      <c r="AE15" s="5">
        <f t="shared" si="13"/>
        <v>-3.1105578198752935</v>
      </c>
      <c r="AF15" s="26">
        <f>_xlfn.STDEV.P(V$5:V15)</f>
        <v>2.4461738415066611E-3</v>
      </c>
      <c r="AH15" s="5">
        <f>IFERROR((W15-'Price Data'!AF15)/AF15,0)</f>
        <v>1.7271175725773087</v>
      </c>
      <c r="AI15" s="26"/>
      <c r="AJ15" s="239">
        <f t="shared" si="10"/>
        <v>0</v>
      </c>
    </row>
    <row r="16" spans="1:36" x14ac:dyDescent="0.25">
      <c r="A16">
        <v>12</v>
      </c>
      <c r="B16" s="312">
        <f>'Price Data'!B16</f>
        <v>43118</v>
      </c>
      <c r="C16" s="313">
        <f>'Security Info'!C22</f>
        <v>24457.519947967354</v>
      </c>
      <c r="D16" s="7">
        <f t="shared" si="0"/>
        <v>0.7973030565875624</v>
      </c>
      <c r="E16" s="313">
        <f>'Security Info'!E22</f>
        <v>6213.7919624684891</v>
      </c>
      <c r="F16" s="7">
        <f t="shared" si="1"/>
        <v>0.2025665453903514</v>
      </c>
      <c r="G16" s="200">
        <f>I16+SUM($J$4:J16)+SUM($K$4:K16)+SUM($L$4:L16)+SUM($M$4:M16)+SUM($N$4:N16)+SUM($O$4:O16)</f>
        <v>4</v>
      </c>
      <c r="H16" s="6">
        <f t="shared" si="2"/>
        <v>1.3039802208626236E-4</v>
      </c>
      <c r="I16" s="200">
        <f t="shared" si="6"/>
        <v>0</v>
      </c>
      <c r="J16" s="313">
        <f>'Security Info'!D22</f>
        <v>0</v>
      </c>
      <c r="K16" s="94">
        <v>0</v>
      </c>
      <c r="L16" s="313">
        <f>'Security Info'!F22</f>
        <v>0</v>
      </c>
      <c r="M16" s="94">
        <v>0</v>
      </c>
      <c r="N16" s="94">
        <v>0</v>
      </c>
      <c r="O16" s="94">
        <v>0</v>
      </c>
      <c r="P16" s="239">
        <f t="shared" si="3"/>
        <v>30675.311910435841</v>
      </c>
      <c r="Q16" s="442">
        <f t="shared" si="4"/>
        <v>-1.7577369807422194E-3</v>
      </c>
      <c r="R16" s="26">
        <f t="shared" si="5"/>
        <v>-5.9876069565629741E-3</v>
      </c>
      <c r="S16" s="26">
        <f>IFERROR('Security Info'!GH22*(50/70)+'Security Info'!GO22*(20/70),0)</f>
        <v>4.3704540438786951E-2</v>
      </c>
      <c r="T16" s="26">
        <f>'Security Info'!GV22</f>
        <v>-7.8431564184384683E-3</v>
      </c>
      <c r="U16" s="200">
        <f t="shared" si="11"/>
        <v>31731.586082057594</v>
      </c>
      <c r="V16" s="26">
        <f t="shared" si="12"/>
        <v>-1.8333614116425867E-3</v>
      </c>
      <c r="W16" s="26">
        <f>'Security Info'!GH22*'Security Info'!GI22+'Security Info'!GO22*'Security Info'!GP22+'Security Info'!GV22*'Security Info'!GW22</f>
        <v>2.8240231381619331E-2</v>
      </c>
      <c r="X16" s="314">
        <f t="shared" si="7"/>
        <v>7.5624430900367301E-5</v>
      </c>
      <c r="Y16" s="314">
        <f t="shared" si="8"/>
        <v>-3.4227838338182305E-2</v>
      </c>
      <c r="Z16" s="26">
        <f>_xlfn.STDEV.P(Q$5:Q16)</f>
        <v>1.0620873412408293E-2</v>
      </c>
      <c r="AB16" s="447">
        <f t="shared" si="9"/>
        <v>99.401239304343733</v>
      </c>
      <c r="AC16" s="5">
        <f>IFERROR((R16-'Price Data'!AF16)/Z16,0)</f>
        <v>-3.035871505529196</v>
      </c>
      <c r="AD16" s="26">
        <f>_xlfn.STDEV.P(X$5:X16)</f>
        <v>1.0612609776986642E-2</v>
      </c>
      <c r="AE16" s="5">
        <f t="shared" si="13"/>
        <v>-3.2252046440457174</v>
      </c>
      <c r="AF16" s="26">
        <f>_xlfn.STDEV.P(V$5:V16)</f>
        <v>2.65680156560541E-3</v>
      </c>
      <c r="AH16" s="5">
        <f>IFERROR((W16-'Price Data'!AF16)/AF16,0)</f>
        <v>0.7468496734219513</v>
      </c>
      <c r="AI16" s="26"/>
      <c r="AJ16" s="239">
        <f t="shared" si="10"/>
        <v>0</v>
      </c>
    </row>
    <row r="17" spans="1:36" x14ac:dyDescent="0.25">
      <c r="A17">
        <v>13</v>
      </c>
      <c r="B17" s="312">
        <f>'Price Data'!B17</f>
        <v>43119</v>
      </c>
      <c r="C17" s="313">
        <f>'Security Info'!C23</f>
        <v>24681.951888010448</v>
      </c>
      <c r="D17" s="7">
        <f t="shared" si="0"/>
        <v>0.79908666362146863</v>
      </c>
      <c r="E17" s="313">
        <f>'Security Info'!E23</f>
        <v>6201.7515510027888</v>
      </c>
      <c r="F17" s="7">
        <f t="shared" si="1"/>
        <v>0.20078383500566643</v>
      </c>
      <c r="G17" s="200">
        <f>I17+SUM($J$4:J17)+SUM($K$4:K17)+SUM($L$4:L17)+SUM($M$4:M17)+SUM($N$4:N17)+SUM($O$4:O17)</f>
        <v>4</v>
      </c>
      <c r="H17" s="6">
        <f t="shared" si="2"/>
        <v>1.2950137286502604E-4</v>
      </c>
      <c r="I17" s="200">
        <f t="shared" si="6"/>
        <v>0</v>
      </c>
      <c r="J17" s="313">
        <f>'Security Info'!D23</f>
        <v>0</v>
      </c>
      <c r="K17" s="94">
        <v>0</v>
      </c>
      <c r="L17" s="313">
        <f>'Security Info'!F23</f>
        <v>0</v>
      </c>
      <c r="M17" s="94">
        <v>0</v>
      </c>
      <c r="N17" s="94">
        <v>0</v>
      </c>
      <c r="O17" s="94">
        <v>0</v>
      </c>
      <c r="P17" s="239">
        <f t="shared" si="3"/>
        <v>30887.703439013236</v>
      </c>
      <c r="Q17" s="442">
        <f t="shared" si="4"/>
        <v>6.9238588085924757E-3</v>
      </c>
      <c r="R17" s="26">
        <f t="shared" si="5"/>
        <v>8.9479450686091866E-4</v>
      </c>
      <c r="S17" s="26">
        <f>IFERROR('Security Info'!GH23*(50/70)+'Security Info'!GO23*(20/70),0)</f>
        <v>4.9277733339640549E-2</v>
      </c>
      <c r="T17" s="26">
        <f>'Security Info'!GV23</f>
        <v>-9.333600473032666E-3</v>
      </c>
      <c r="U17" s="200">
        <f t="shared" si="11"/>
        <v>31838.179974913568</v>
      </c>
      <c r="V17" s="26">
        <f t="shared" si="12"/>
        <v>3.3592362064827075E-3</v>
      </c>
      <c r="W17" s="26">
        <f>'Security Info'!GH23*'Security Info'!GI23+'Security Info'!GO23*'Security Info'!GP23+'Security Info'!GV23*'Security Info'!GW23</f>
        <v>3.1694333195838587E-2</v>
      </c>
      <c r="X17" s="314">
        <f t="shared" si="7"/>
        <v>3.5646226021097682E-3</v>
      </c>
      <c r="Y17" s="314">
        <f t="shared" si="8"/>
        <v>-3.0799538688977668E-2</v>
      </c>
      <c r="Z17" s="26">
        <f>_xlfn.STDEV.P(Q$5:Q17)</f>
        <v>1.0391310252509993E-2</v>
      </c>
      <c r="AB17" s="447">
        <f t="shared" si="9"/>
        <v>100.08947945068613</v>
      </c>
      <c r="AC17" s="5">
        <f>IFERROR((R17-'Price Data'!AF17)/Z17,0)</f>
        <v>-2.4729514246706277</v>
      </c>
      <c r="AD17" s="26">
        <f>_xlfn.STDEV.P(X$5:X17)</f>
        <v>1.0335040979461177E-2</v>
      </c>
      <c r="AE17" s="5">
        <f t="shared" si="13"/>
        <v>-2.9801080373252105</v>
      </c>
      <c r="AF17" s="26">
        <f>_xlfn.STDEV.P(V$5:V17)</f>
        <v>2.5673507838134416E-3</v>
      </c>
      <c r="AH17" s="5">
        <f>IFERROR((W17-'Price Data'!AF17)/AF17,0)</f>
        <v>1.9873923065003909</v>
      </c>
      <c r="AI17" s="26"/>
      <c r="AJ17" s="239">
        <f t="shared" si="10"/>
        <v>0</v>
      </c>
    </row>
    <row r="18" spans="1:36" x14ac:dyDescent="0.25">
      <c r="A18">
        <v>14</v>
      </c>
      <c r="B18" s="312">
        <f>'Price Data'!B18</f>
        <v>43122</v>
      </c>
      <c r="C18" s="313">
        <f>'Security Info'!C24</f>
        <v>24770.363235723064</v>
      </c>
      <c r="D18" s="7">
        <f t="shared" si="0"/>
        <v>0.79970821598903985</v>
      </c>
      <c r="E18" s="313">
        <f>'Security Info'!E24</f>
        <v>6199.8880480258413</v>
      </c>
      <c r="F18" s="7">
        <f t="shared" si="1"/>
        <v>0.20016264448912455</v>
      </c>
      <c r="G18" s="200">
        <f>I18+SUM($J$4:J18)+SUM($K$4:K18)+SUM($L$4:L18)+SUM($M$4:M18)+SUM($N$4:N18)+SUM($O$4:O18)</f>
        <v>4</v>
      </c>
      <c r="H18" s="6">
        <f t="shared" si="2"/>
        <v>1.2913952183563057E-4</v>
      </c>
      <c r="I18" s="200">
        <f t="shared" si="6"/>
        <v>0</v>
      </c>
      <c r="J18" s="313">
        <f>'Security Info'!D24</f>
        <v>0</v>
      </c>
      <c r="K18" s="94">
        <v>0</v>
      </c>
      <c r="L18" s="313">
        <f>'Security Info'!F24</f>
        <v>0</v>
      </c>
      <c r="M18" s="94">
        <v>0</v>
      </c>
      <c r="N18" s="94">
        <v>0</v>
      </c>
      <c r="O18" s="94">
        <v>0</v>
      </c>
      <c r="P18" s="239">
        <f t="shared" si="3"/>
        <v>30974.251283748905</v>
      </c>
      <c r="Q18" s="442">
        <f t="shared" si="4"/>
        <v>2.8020161779445107E-3</v>
      </c>
      <c r="R18" s="26">
        <f t="shared" si="5"/>
        <v>3.6993179134896526E-3</v>
      </c>
      <c r="S18" s="26">
        <f>IFERROR('Security Info'!GH24*(50/70)+'Security Info'!GO24*(20/70),0)</f>
        <v>5.6994951064929723E-2</v>
      </c>
      <c r="T18" s="26">
        <f>'Security Info'!GV24</f>
        <v>-1.0408674873067847E-2</v>
      </c>
      <c r="U18" s="200">
        <f t="shared" si="11"/>
        <v>31994.934730577443</v>
      </c>
      <c r="V18" s="26">
        <f t="shared" si="12"/>
        <v>4.9234835592797399E-3</v>
      </c>
      <c r="W18" s="26">
        <f>'Security Info'!GH24*'Security Info'!GI24+'Security Info'!GO24*'Security Info'!GP24+'Security Info'!GV24*'Security Info'!GW24</f>
        <v>3.6773863283530453E-2</v>
      </c>
      <c r="X18" s="314">
        <f t="shared" si="7"/>
        <v>-2.1214673813352292E-3</v>
      </c>
      <c r="Y18" s="314">
        <f t="shared" si="8"/>
        <v>-3.30745453700408E-2</v>
      </c>
      <c r="Z18" s="26">
        <f>_xlfn.STDEV.P(Q$5:Q18)</f>
        <v>1.003704682976733E-2</v>
      </c>
      <c r="AB18" s="447">
        <f t="shared" si="9"/>
        <v>100.36993179134899</v>
      </c>
      <c r="AC18" s="5">
        <f>IFERROR((R18-'Price Data'!AF18)/Z18,0)</f>
        <v>-2.2716524564665095</v>
      </c>
      <c r="AD18" s="26">
        <f>_xlfn.STDEV.P(X$5:X18)</f>
        <v>9.9591812183227515E-3</v>
      </c>
      <c r="AE18" s="5">
        <f t="shared" si="13"/>
        <v>-3.3210104972475798</v>
      </c>
      <c r="AF18" s="26">
        <f>_xlfn.STDEV.P(V$5:V18)</f>
        <v>2.5574835982028268E-3</v>
      </c>
      <c r="AH18" s="5">
        <f>IFERROR((W18-'Price Data'!AF18)/AF18,0)</f>
        <v>4.017176607017154</v>
      </c>
      <c r="AI18" s="26"/>
      <c r="AJ18" s="239">
        <f t="shared" si="10"/>
        <v>0</v>
      </c>
    </row>
    <row r="19" spans="1:36" x14ac:dyDescent="0.25">
      <c r="A19">
        <v>15</v>
      </c>
      <c r="B19" s="312">
        <f>'Price Data'!B19</f>
        <v>43123</v>
      </c>
      <c r="C19" s="313">
        <f>'Security Info'!C25</f>
        <v>24868.499165255118</v>
      </c>
      <c r="D19" s="7">
        <f t="shared" si="0"/>
        <v>0.80005531467498947</v>
      </c>
      <c r="E19" s="313">
        <f>'Security Info'!E25</f>
        <v>6210.9755759352101</v>
      </c>
      <c r="F19" s="7">
        <f t="shared" si="1"/>
        <v>0.19981599958336457</v>
      </c>
      <c r="G19" s="200">
        <f>I19+SUM($J$4:J19)+SUM($K$4:K19)+SUM($L$4:L19)+SUM($M$4:M19)+SUM($N$4:N19)+SUM($O$4:O19)</f>
        <v>4</v>
      </c>
      <c r="H19" s="6">
        <f t="shared" si="2"/>
        <v>1.2868574164584605E-4</v>
      </c>
      <c r="I19" s="200">
        <f t="shared" si="6"/>
        <v>0</v>
      </c>
      <c r="J19" s="313">
        <f>'Security Info'!D25</f>
        <v>0</v>
      </c>
      <c r="K19" s="94">
        <v>0</v>
      </c>
      <c r="L19" s="313">
        <f>'Security Info'!F25</f>
        <v>0</v>
      </c>
      <c r="M19" s="94">
        <v>0</v>
      </c>
      <c r="N19" s="94">
        <v>0</v>
      </c>
      <c r="O19" s="94">
        <v>0</v>
      </c>
      <c r="P19" s="239">
        <f t="shared" si="3"/>
        <v>31083.47474119033</v>
      </c>
      <c r="Q19" s="442">
        <f t="shared" si="4"/>
        <v>3.5262662668049671E-3</v>
      </c>
      <c r="R19" s="26">
        <f t="shared" si="5"/>
        <v>7.2386289602632825E-3</v>
      </c>
      <c r="S19" s="26">
        <f>IFERROR('Security Info'!GH25*(50/70)+'Security Info'!GO25*(20/70),0)</f>
        <v>6.0043814375541738E-2</v>
      </c>
      <c r="T19" s="26">
        <f>'Security Info'!GV25</f>
        <v>-8.4637675493678399E-3</v>
      </c>
      <c r="U19" s="200">
        <f t="shared" si="11"/>
        <v>32078.802472406987</v>
      </c>
      <c r="V19" s="26">
        <f t="shared" si="12"/>
        <v>2.621281854011448E-3</v>
      </c>
      <c r="W19" s="26">
        <f>'Security Info'!GH25*'Security Info'!GI25+'Security Info'!GO25*'Security Info'!GP25+'Security Info'!GV25*'Security Info'!GW25</f>
        <v>3.949153979806886E-2</v>
      </c>
      <c r="X19" s="314">
        <f t="shared" si="7"/>
        <v>9.0498441279351916E-4</v>
      </c>
      <c r="Y19" s="314">
        <f t="shared" si="8"/>
        <v>-3.2252910837805578E-2</v>
      </c>
      <c r="Z19" s="26">
        <f>_xlfn.STDEV.P(Q$5:Q19)</f>
        <v>9.7297382380052196E-3</v>
      </c>
      <c r="AB19" s="447">
        <f t="shared" si="9"/>
        <v>100.72386289602633</v>
      </c>
      <c r="AC19" s="5">
        <f>IFERROR((R19-'Price Data'!AF19)/Z19,0)</f>
        <v>-1.9417142144627739</v>
      </c>
      <c r="AD19" s="26">
        <f>_xlfn.STDEV.P(X$5:X19)</f>
        <v>9.6540472451584636E-3</v>
      </c>
      <c r="AE19" s="5">
        <f t="shared" si="13"/>
        <v>-3.3408693803503517</v>
      </c>
      <c r="AF19" s="26">
        <f>_xlfn.STDEV.P(V$5:V19)</f>
        <v>2.470779426155869E-3</v>
      </c>
      <c r="AH19" s="5">
        <f>IFERROR((W19-'Price Data'!AF19)/AF19,0)</f>
        <v>5.4074190745774846</v>
      </c>
      <c r="AI19" s="26"/>
      <c r="AJ19" s="239">
        <f t="shared" si="10"/>
        <v>0</v>
      </c>
    </row>
    <row r="20" spans="1:36" x14ac:dyDescent="0.25">
      <c r="A20">
        <v>16</v>
      </c>
      <c r="B20" s="312">
        <f>'Price Data'!B20</f>
        <v>43124</v>
      </c>
      <c r="C20" s="313">
        <f>'Security Info'!C26</f>
        <v>24870.899608084113</v>
      </c>
      <c r="D20" s="7">
        <f t="shared" si="0"/>
        <v>0.80012044480461353</v>
      </c>
      <c r="E20" s="313">
        <f>'Security Info'!E26</f>
        <v>6209.0450274732166</v>
      </c>
      <c r="F20" s="7">
        <f t="shared" si="1"/>
        <v>0.19975087139907619</v>
      </c>
      <c r="G20" s="200">
        <f>I20+SUM($J$4:J20)+SUM($K$4:K20)+SUM($L$4:L20)+SUM($M$4:M20)+SUM($N$4:N20)+SUM($O$4:O20)</f>
        <v>4</v>
      </c>
      <c r="H20" s="6">
        <f t="shared" si="2"/>
        <v>1.2868379631021307E-4</v>
      </c>
      <c r="I20" s="200">
        <f t="shared" si="6"/>
        <v>0</v>
      </c>
      <c r="J20" s="313">
        <f>'Security Info'!D26</f>
        <v>0</v>
      </c>
      <c r="K20" s="94">
        <v>0</v>
      </c>
      <c r="L20" s="313">
        <f>'Security Info'!F26</f>
        <v>0</v>
      </c>
      <c r="M20" s="94">
        <v>0</v>
      </c>
      <c r="N20" s="94">
        <v>0</v>
      </c>
      <c r="O20" s="94">
        <v>0</v>
      </c>
      <c r="P20" s="239">
        <f t="shared" si="3"/>
        <v>31083.944635557331</v>
      </c>
      <c r="Q20" s="442">
        <f t="shared" si="4"/>
        <v>1.5117176278112154E-5</v>
      </c>
      <c r="R20" s="26">
        <f t="shared" si="5"/>
        <v>7.253855564171463E-3</v>
      </c>
      <c r="S20" s="26">
        <f>IFERROR('Security Info'!GH26*(50/70)+'Security Info'!GO26*(20/70),0)</f>
        <v>5.9359308021180279E-2</v>
      </c>
      <c r="T20" s="26">
        <f>'Security Info'!GV26</f>
        <v>-9.9053445857787414E-3</v>
      </c>
      <c r="U20" s="200">
        <f t="shared" si="11"/>
        <v>32050.6695638905</v>
      </c>
      <c r="V20" s="26">
        <f t="shared" si="12"/>
        <v>-8.7699372633021078E-4</v>
      </c>
      <c r="W20" s="26">
        <f>'Security Info'!GH26*'Security Info'!GI26+'Security Info'!GO26*'Security Info'!GP26+'Security Info'!GV26*'Security Info'!GW26</f>
        <v>3.8579912239092573E-2</v>
      </c>
      <c r="X20" s="314">
        <f t="shared" si="7"/>
        <v>8.9211090260832293E-4</v>
      </c>
      <c r="Y20" s="314">
        <f t="shared" si="8"/>
        <v>-3.132605667492111E-2</v>
      </c>
      <c r="Z20" s="26">
        <f>_xlfn.STDEV.P(Q$5:Q20)</f>
        <v>9.4215999913521802E-3</v>
      </c>
      <c r="AB20" s="447">
        <f t="shared" si="9"/>
        <v>100.72538555641714</v>
      </c>
      <c r="AC20" s="5">
        <f>IFERROR((R20-'Price Data'!AF20)/Z20,0)</f>
        <v>-2.039053287494895</v>
      </c>
      <c r="AD20" s="26">
        <f>_xlfn.STDEV.P(X$5:X20)</f>
        <v>9.3747548652547193E-3</v>
      </c>
      <c r="AE20" s="5">
        <f t="shared" si="13"/>
        <v>-3.3415334187588868</v>
      </c>
      <c r="AF20" s="26">
        <f>_xlfn.STDEV.P(V$5:V20)</f>
        <v>2.5351317656108503E-3</v>
      </c>
      <c r="AH20" s="5">
        <f>IFERROR((W20-'Price Data'!AF20)/AF20,0)</f>
        <v>4.7788096869092849</v>
      </c>
      <c r="AI20" s="26"/>
      <c r="AJ20" s="239">
        <f t="shared" si="10"/>
        <v>0</v>
      </c>
    </row>
    <row r="21" spans="1:36" x14ac:dyDescent="0.25">
      <c r="A21">
        <v>17</v>
      </c>
      <c r="B21" s="312">
        <f>'Price Data'!B21</f>
        <v>43125</v>
      </c>
      <c r="C21" s="313">
        <f>'Security Info'!C27</f>
        <v>24859.642132699493</v>
      </c>
      <c r="D21" s="7">
        <f t="shared" si="0"/>
        <v>0.79986168972895511</v>
      </c>
      <c r="E21" s="313">
        <f>'Security Info'!E27</f>
        <v>6216.2838744124965</v>
      </c>
      <c r="F21" s="7">
        <f t="shared" si="1"/>
        <v>0.2000096098359446</v>
      </c>
      <c r="G21" s="200">
        <f>I21+SUM($J$4:J21)+SUM($K$4:K21)+SUM($L$4:L21)+SUM($M$4:M21)+SUM($N$4:N21)+SUM($O$4:O21)</f>
        <v>4</v>
      </c>
      <c r="H21" s="6">
        <f t="shared" si="2"/>
        <v>1.2870043510028575E-4</v>
      </c>
      <c r="I21" s="200">
        <f t="shared" si="6"/>
        <v>0</v>
      </c>
      <c r="J21" s="313">
        <f>'Security Info'!D27</f>
        <v>0</v>
      </c>
      <c r="K21" s="94">
        <v>0</v>
      </c>
      <c r="L21" s="313">
        <f>'Security Info'!F27</f>
        <v>0</v>
      </c>
      <c r="M21" s="94">
        <v>0</v>
      </c>
      <c r="N21" s="94">
        <v>0</v>
      </c>
      <c r="O21" s="94">
        <v>0</v>
      </c>
      <c r="P21" s="239">
        <f t="shared" si="3"/>
        <v>31079.92600711199</v>
      </c>
      <c r="Q21" s="442">
        <f t="shared" si="4"/>
        <v>-1.2928309107662628E-4</v>
      </c>
      <c r="R21" s="26">
        <f t="shared" si="5"/>
        <v>7.1236346722252097E-3</v>
      </c>
      <c r="S21" s="26">
        <f>IFERROR('Security Info'!GH27*(50/70)+'Security Info'!GO27*(20/70),0)</f>
        <v>6.0005124212084038E-2</v>
      </c>
      <c r="T21" s="26">
        <f>'Security Info'!GV27</f>
        <v>-7.4326734656977589E-3</v>
      </c>
      <c r="U21" s="200">
        <f t="shared" si="11"/>
        <v>32087.51258192465</v>
      </c>
      <c r="V21" s="26">
        <f t="shared" si="12"/>
        <v>1.1495241296193281E-3</v>
      </c>
      <c r="W21" s="26">
        <f>'Security Info'!GH27*'Security Info'!GI27+'Security Info'!GO27*'Security Info'!GP27+'Security Info'!GV27*'Security Info'!GW27</f>
        <v>3.9773784908749499E-2</v>
      </c>
      <c r="X21" s="314">
        <f t="shared" si="7"/>
        <v>-1.2788072206959544E-3</v>
      </c>
      <c r="Y21" s="314">
        <f t="shared" si="8"/>
        <v>-3.2650150236524289E-2</v>
      </c>
      <c r="Z21" s="26">
        <f>_xlfn.STDEV.P(Q$5:Q21)</f>
        <v>9.1414822203780607E-3</v>
      </c>
      <c r="AB21" s="447">
        <f t="shared" si="9"/>
        <v>100.71236346722252</v>
      </c>
      <c r="AC21" s="5">
        <f>IFERROR((R21-'Price Data'!AF21)/Z21,0)</f>
        <v>-2.0835095303600664</v>
      </c>
      <c r="AD21" s="26">
        <f>_xlfn.STDEV.P(X$5:X21)</f>
        <v>9.0959297164055521E-3</v>
      </c>
      <c r="AE21" s="5">
        <f t="shared" si="13"/>
        <v>-3.5895341382900088</v>
      </c>
      <c r="AF21" s="26">
        <f>_xlfn.STDEV.P(V$5:V21)</f>
        <v>2.4761997265474035E-3</v>
      </c>
      <c r="AH21" s="5">
        <f>IFERROR((W21-'Price Data'!AF21)/AF21,0)</f>
        <v>5.4938156897858272</v>
      </c>
      <c r="AI21" s="26"/>
      <c r="AJ21" s="239">
        <f t="shared" si="10"/>
        <v>0</v>
      </c>
    </row>
    <row r="22" spans="1:36" x14ac:dyDescent="0.25">
      <c r="A22">
        <v>18</v>
      </c>
      <c r="B22" s="312">
        <f>'Price Data'!B22</f>
        <v>43126</v>
      </c>
      <c r="C22" s="313">
        <f>'Security Info'!C28</f>
        <v>25118.898909615844</v>
      </c>
      <c r="D22" s="7">
        <f t="shared" si="0"/>
        <v>0.80154406896658692</v>
      </c>
      <c r="E22" s="313">
        <f>'Security Info'!E28</f>
        <v>6215.2394188245198</v>
      </c>
      <c r="F22" s="7">
        <f t="shared" si="1"/>
        <v>0.19832829103265495</v>
      </c>
      <c r="G22" s="200">
        <f>I22+SUM($J$4:J22)+SUM($K$4:K22)+SUM($L$4:L22)+SUM($M$4:M22)+SUM($N$4:N22)+SUM($O$4:O22)</f>
        <v>4</v>
      </c>
      <c r="H22" s="6">
        <f t="shared" si="2"/>
        <v>1.276400007581137E-4</v>
      </c>
      <c r="I22" s="200">
        <f t="shared" si="6"/>
        <v>0</v>
      </c>
      <c r="J22" s="313">
        <f>'Security Info'!D28</f>
        <v>0</v>
      </c>
      <c r="K22" s="94">
        <v>0</v>
      </c>
      <c r="L22" s="313">
        <f>'Security Info'!F28</f>
        <v>0</v>
      </c>
      <c r="M22" s="94">
        <v>0</v>
      </c>
      <c r="N22" s="94">
        <v>0</v>
      </c>
      <c r="O22" s="94">
        <v>0</v>
      </c>
      <c r="P22" s="239">
        <f t="shared" si="3"/>
        <v>31338.138328440364</v>
      </c>
      <c r="Q22" s="442">
        <f t="shared" si="4"/>
        <v>8.3080095258041275E-3</v>
      </c>
      <c r="R22" s="26">
        <f t="shared" si="5"/>
        <v>1.5490827422744546E-2</v>
      </c>
      <c r="S22" s="26">
        <f>IFERROR('Security Info'!GH28*(50/70)+'Security Info'!GO28*(20/70),0)</f>
        <v>7.006269027440018E-2</v>
      </c>
      <c r="T22" s="26">
        <f>'Security Info'!GV28</f>
        <v>-9.4850882294013061E-3</v>
      </c>
      <c r="U22" s="200">
        <f t="shared" si="11"/>
        <v>32285.775446331903</v>
      </c>
      <c r="V22" s="26">
        <f t="shared" si="12"/>
        <v>6.1788168808989408E-3</v>
      </c>
      <c r="W22" s="26">
        <f>'Security Info'!GH28*'Security Info'!GI28+'Security Info'!GO28*'Security Info'!GP28+'Security Info'!GV28*'Security Info'!GW28</f>
        <v>4.6198356723259733E-2</v>
      </c>
      <c r="X22" s="314">
        <f t="shared" si="7"/>
        <v>2.1291926449051868E-3</v>
      </c>
      <c r="Y22" s="314">
        <f t="shared" si="8"/>
        <v>-3.0707529300515186E-2</v>
      </c>
      <c r="Z22" s="26">
        <f>_xlfn.STDEV.P(Q$5:Q22)</f>
        <v>9.0639750054552024E-3</v>
      </c>
      <c r="AB22" s="447">
        <f t="shared" si="9"/>
        <v>101.54908274227445</v>
      </c>
      <c r="AC22" s="5">
        <f>IFERROR((R22-'Price Data'!AF22)/Z22,0)</f>
        <v>-1.2255299215377293</v>
      </c>
      <c r="AD22" s="26">
        <f>_xlfn.STDEV.P(X$5:X22)</f>
        <v>8.8862855053703279E-3</v>
      </c>
      <c r="AE22" s="5">
        <f t="shared" si="13"/>
        <v>-3.4556091273409382</v>
      </c>
      <c r="AF22" s="26">
        <f>_xlfn.STDEV.P(V$5:V22)</f>
        <v>2.5652159038980489E-3</v>
      </c>
      <c r="AH22" s="5">
        <f>IFERROR((W22-'Price Data'!AF22)/AF22,0)</f>
        <v>7.6404316274029629</v>
      </c>
      <c r="AI22" s="26"/>
      <c r="AJ22" s="239">
        <f t="shared" si="10"/>
        <v>0</v>
      </c>
    </row>
    <row r="23" spans="1:36" x14ac:dyDescent="0.25">
      <c r="A23">
        <v>19</v>
      </c>
      <c r="B23" s="312">
        <f>'Price Data'!B23</f>
        <v>43129</v>
      </c>
      <c r="C23" s="313">
        <f>'Security Info'!C29</f>
        <v>24977.452340162527</v>
      </c>
      <c r="D23" s="7">
        <f t="shared" si="0"/>
        <v>0.80113670349164789</v>
      </c>
      <c r="E23" s="313">
        <f>'Security Info'!E29</f>
        <v>6196.0635960086856</v>
      </c>
      <c r="F23" s="7">
        <f t="shared" si="1"/>
        <v>0.19873499892338117</v>
      </c>
      <c r="G23" s="200">
        <f>I23+SUM($J$4:J23)+SUM($K$4:K23)+SUM($L$4:L23)+SUM($M$4:M23)+SUM($N$4:N23)+SUM($O$4:O23)</f>
        <v>4</v>
      </c>
      <c r="H23" s="6">
        <f t="shared" si="2"/>
        <v>1.2829758497081932E-4</v>
      </c>
      <c r="I23" s="200">
        <f t="shared" si="6"/>
        <v>0</v>
      </c>
      <c r="J23" s="313">
        <f>'Security Info'!D29</f>
        <v>0</v>
      </c>
      <c r="K23" s="94">
        <v>0</v>
      </c>
      <c r="L23" s="313">
        <f>'Security Info'!F29</f>
        <v>0</v>
      </c>
      <c r="M23" s="94">
        <v>0</v>
      </c>
      <c r="N23" s="94">
        <v>0</v>
      </c>
      <c r="O23" s="94">
        <v>0</v>
      </c>
      <c r="P23" s="239">
        <f t="shared" si="3"/>
        <v>31177.515936171214</v>
      </c>
      <c r="Q23" s="442">
        <f t="shared" si="4"/>
        <v>-5.1254605677510945E-3</v>
      </c>
      <c r="R23" s="26">
        <f t="shared" si="5"/>
        <v>1.0285969229876235E-2</v>
      </c>
      <c r="S23" s="26">
        <f>IFERROR('Security Info'!GH29*(50/70)+'Security Info'!GO29*(20/70),0)</f>
        <v>6.2879760052231573E-2</v>
      </c>
      <c r="T23" s="26">
        <f>'Security Info'!GV29</f>
        <v>-1.0750744000351808E-2</v>
      </c>
      <c r="U23" s="200">
        <f>$U$4*(1+W23)</f>
        <v>32118.891859847841</v>
      </c>
      <c r="V23" s="26">
        <f t="shared" si="12"/>
        <v>-5.1689508514816129E-3</v>
      </c>
      <c r="W23" s="26">
        <f>'Security Info'!GH29*'Security Info'!GI29+'Security Info'!GO29*'Security Info'!GP29+'Security Info'!GV29*'Security Info'!GW29</f>
        <v>4.0790608836456556E-2</v>
      </c>
      <c r="X23" s="314">
        <f t="shared" si="7"/>
        <v>4.3490283730518442E-5</v>
      </c>
      <c r="Y23" s="314">
        <f t="shared" si="8"/>
        <v>-3.0504639606580321E-2</v>
      </c>
      <c r="Z23" s="26">
        <f>_xlfn.STDEV.P(Q$5:Q23)</f>
        <v>8.9241026581782564E-3</v>
      </c>
      <c r="AB23" s="447">
        <f t="shared" si="9"/>
        <v>101.02859692298763</v>
      </c>
      <c r="AC23" s="5">
        <f>IFERROR((R23-'Price Data'!AF23)/Z23,0)</f>
        <v>-1.8657372520099025</v>
      </c>
      <c r="AD23" s="26">
        <f>_xlfn.STDEV.P(X$5:X23)</f>
        <v>8.6572417104732024E-3</v>
      </c>
      <c r="AE23" s="5">
        <f t="shared" si="13"/>
        <v>-3.5235980034699694</v>
      </c>
      <c r="AF23" s="26">
        <f>_xlfn.STDEV.P(V$5:V23)</f>
        <v>3.0295794099304452E-3</v>
      </c>
      <c r="AH23" s="5">
        <f>IFERROR((W23-'Price Data'!AF23)/AF23,0)</f>
        <v>4.573112951270895</v>
      </c>
      <c r="AI23" s="26"/>
      <c r="AJ23" s="239">
        <f t="shared" si="10"/>
        <v>0</v>
      </c>
    </row>
    <row r="24" spans="1:36" x14ac:dyDescent="0.25">
      <c r="A24">
        <v>20</v>
      </c>
      <c r="B24" s="312">
        <f>'Price Data'!B24</f>
        <v>43130</v>
      </c>
      <c r="C24" s="313">
        <f>'Security Info'!C30</f>
        <v>24704.999750158091</v>
      </c>
      <c r="D24" s="7">
        <f t="shared" si="0"/>
        <v>0.79957386736558</v>
      </c>
      <c r="E24" s="313">
        <f>'Security Info'!E30</f>
        <v>6188.7080895886347</v>
      </c>
      <c r="F24" s="7">
        <f t="shared" si="1"/>
        <v>0.2002966731929382</v>
      </c>
      <c r="G24" s="200">
        <f>I24+SUM($J$4:J24)+SUM($K$4:K24)+SUM($L$4:L24)+SUM($M$4:M24)+SUM($N$4:N24)+SUM($O$4:O24)</f>
        <v>4</v>
      </c>
      <c r="H24" s="6">
        <f t="shared" si="2"/>
        <v>1.2945944148175326E-4</v>
      </c>
      <c r="I24" s="200">
        <f t="shared" si="6"/>
        <v>0</v>
      </c>
      <c r="J24" s="313">
        <f>'Security Info'!D30</f>
        <v>0</v>
      </c>
      <c r="K24" s="94">
        <v>0</v>
      </c>
      <c r="L24" s="313">
        <f>'Security Info'!F30</f>
        <v>0</v>
      </c>
      <c r="M24" s="94">
        <v>0</v>
      </c>
      <c r="N24" s="94">
        <v>0</v>
      </c>
      <c r="O24" s="94">
        <v>0</v>
      </c>
      <c r="P24" s="239">
        <f t="shared" si="3"/>
        <v>30897.707839746727</v>
      </c>
      <c r="Q24" s="442">
        <f t="shared" si="4"/>
        <v>-8.9746757566360191E-3</v>
      </c>
      <c r="R24" s="26">
        <f t="shared" si="5"/>
        <v>1.2189802345594636E-3</v>
      </c>
      <c r="S24" s="26">
        <f>IFERROR('Security Info'!GH30*(50/70)+'Security Info'!GO30*(20/70),0)</f>
        <v>5.2029515190708038E-2</v>
      </c>
      <c r="T24" s="26">
        <f>'Security Info'!GV30</f>
        <v>-1.2250961458582732E-2</v>
      </c>
      <c r="U24" s="200">
        <f t="shared" si="11"/>
        <v>31870.615133049614</v>
      </c>
      <c r="V24" s="26">
        <f t="shared" si="12"/>
        <v>-7.7299281644458429E-3</v>
      </c>
      <c r="W24" s="26">
        <f>'Security Info'!GH30*'Security Info'!GI30+'Security Info'!GO30*'Security Info'!GP30+'Security Info'!GV30*'Security Info'!GW30</f>
        <v>3.2745372195920802E-2</v>
      </c>
      <c r="X24" s="314">
        <f t="shared" si="7"/>
        <v>-1.2447475921901763E-3</v>
      </c>
      <c r="Y24" s="314">
        <f t="shared" si="8"/>
        <v>-3.1526391961361339E-2</v>
      </c>
      <c r="Z24" s="26">
        <f>_xlfn.STDEV.P(Q$5:Q24)</f>
        <v>8.9438948174799839E-3</v>
      </c>
      <c r="AB24" s="447">
        <f t="shared" si="9"/>
        <v>100.12189802345594</v>
      </c>
      <c r="AC24" s="5">
        <f>IFERROR((R24-'Price Data'!AF24)/Z24,0)</f>
        <v>-2.9047769786676252</v>
      </c>
      <c r="AD24" s="26">
        <f>_xlfn.STDEV.P(X$5:X24)</f>
        <v>8.4382674634009783E-3</v>
      </c>
      <c r="AE24" s="5">
        <f t="shared" si="13"/>
        <v>-3.7361214370248073</v>
      </c>
      <c r="AF24" s="26">
        <f>_xlfn.STDEV.P(V$5:V24)</f>
        <v>3.6495971603812795E-3</v>
      </c>
      <c r="AH24" s="5">
        <f>IFERROR((W24-'Price Data'!AF24)/AF24,0)</f>
        <v>1.5197217534390459</v>
      </c>
      <c r="AI24" s="26"/>
      <c r="AJ24" s="239">
        <f t="shared" si="10"/>
        <v>0</v>
      </c>
    </row>
    <row r="25" spans="1:36" x14ac:dyDescent="0.25">
      <c r="A25">
        <v>21</v>
      </c>
      <c r="B25" s="312">
        <f>'Price Data'!B25</f>
        <v>43131</v>
      </c>
      <c r="C25" s="313">
        <f>'Security Info'!C31</f>
        <v>24810.92905546966</v>
      </c>
      <c r="D25" s="7">
        <f t="shared" si="0"/>
        <v>0.80005592733835262</v>
      </c>
      <c r="E25" s="313">
        <f>'Security Info'!E31</f>
        <v>6190.2942760169544</v>
      </c>
      <c r="F25" s="7">
        <f t="shared" si="1"/>
        <v>0.19961290512030325</v>
      </c>
      <c r="G25" s="200">
        <f>I25+SUM($J$4:J25)+SUM($K$4:K25)+SUM($L$4:L25)+SUM($M$4:M25)+SUM($N$4:N25)+SUM($O$4:O25)</f>
        <v>10.27</v>
      </c>
      <c r="H25" s="6">
        <f t="shared" si="2"/>
        <v>3.3116754134418464E-4</v>
      </c>
      <c r="I25" s="200">
        <f t="shared" si="6"/>
        <v>0</v>
      </c>
      <c r="J25" s="313">
        <f>'Security Info'!D31</f>
        <v>6.27</v>
      </c>
      <c r="K25" s="94">
        <v>0</v>
      </c>
      <c r="L25" s="313">
        <f>'Security Info'!F31</f>
        <v>0</v>
      </c>
      <c r="M25" s="94">
        <v>0</v>
      </c>
      <c r="N25" s="94">
        <v>0</v>
      </c>
      <c r="O25" s="94">
        <v>0</v>
      </c>
      <c r="P25" s="239">
        <f t="shared" si="3"/>
        <v>31011.493331486614</v>
      </c>
      <c r="Q25" s="442">
        <f t="shared" si="4"/>
        <v>3.6826515523431524E-3</v>
      </c>
      <c r="R25" s="26">
        <f t="shared" si="5"/>
        <v>4.9061208663556677E-3</v>
      </c>
      <c r="S25" s="26">
        <f>IFERROR('Security Info'!GH31*(50/70)+'Security Info'!GO31*(20/70),0)</f>
        <v>5.1879300510256021E-2</v>
      </c>
      <c r="T25" s="26">
        <f>'Security Info'!GV31</f>
        <v>-1.1517956185831513E-2</v>
      </c>
      <c r="U25" s="200">
        <f t="shared" si="11"/>
        <v>31874.156368665241</v>
      </c>
      <c r="V25" s="26">
        <f t="shared" si="12"/>
        <v>1.1111287312282059E-4</v>
      </c>
      <c r="W25" s="26">
        <f>'Security Info'!GH31*'Security Info'!GI31+'Security Info'!GO31*'Security Info'!GP31+'Security Info'!GV31*'Security Info'!GW31</f>
        <v>3.2860123501429757E-2</v>
      </c>
      <c r="X25" s="314">
        <f t="shared" si="7"/>
        <v>3.5715386792203319E-3</v>
      </c>
      <c r="Y25" s="314">
        <f t="shared" si="8"/>
        <v>-2.7954002635074089E-2</v>
      </c>
      <c r="Z25" s="26">
        <f>_xlfn.STDEV.P(Q$5:Q25)</f>
        <v>8.7616019995220666E-3</v>
      </c>
      <c r="AB25" s="447">
        <f t="shared" si="9"/>
        <v>100.49061208663556</v>
      </c>
      <c r="AC25" s="5">
        <f>IFERROR((R25-'Price Data'!AF25)/Z25,0)</f>
        <v>-2.5273778853287618</v>
      </c>
      <c r="AD25" s="26">
        <f>_xlfn.STDEV.P(X$5:X25)</f>
        <v>8.3059135908833855E-3</v>
      </c>
      <c r="AE25" s="5">
        <f t="shared" si="13"/>
        <v>-3.3655542318374887</v>
      </c>
      <c r="AF25" s="26">
        <f>_xlfn.STDEV.P(V$5:V25)</f>
        <v>3.5760887701474205E-3</v>
      </c>
      <c r="AH25" s="5">
        <f>IFERROR((W25-'Price Data'!AF25)/AF25,0)</f>
        <v>1.6247145624380681</v>
      </c>
      <c r="AI25" s="26"/>
      <c r="AJ25" s="239">
        <f t="shared" si="10"/>
        <v>6.27</v>
      </c>
    </row>
    <row r="26" spans="1:36" x14ac:dyDescent="0.25">
      <c r="A26">
        <v>22</v>
      </c>
      <c r="B26" s="312">
        <f>'Price Data'!B26</f>
        <v>43132</v>
      </c>
      <c r="C26" s="313">
        <f>'Security Info'!C32</f>
        <v>24674.14160681473</v>
      </c>
      <c r="D26" s="7">
        <f t="shared" si="0"/>
        <v>0.79943316988229751</v>
      </c>
      <c r="E26" s="313">
        <f>'Security Info'!E32</f>
        <v>6168.8507842386571</v>
      </c>
      <c r="F26" s="7">
        <f t="shared" si="1"/>
        <v>0.19986851074943807</v>
      </c>
      <c r="G26" s="200">
        <f>I26+SUM($J$4:J26)+SUM($K$4:K26)+SUM($L$4:L26)+SUM($M$4:M26)+SUM($N$4:N26)+SUM($O$4:O26)</f>
        <v>21.553310055767163</v>
      </c>
      <c r="H26" s="6">
        <f t="shared" si="2"/>
        <v>6.9831936826442967E-4</v>
      </c>
      <c r="I26" s="200">
        <f t="shared" si="6"/>
        <v>0</v>
      </c>
      <c r="J26" s="313">
        <f>'Security Info'!D32</f>
        <v>0</v>
      </c>
      <c r="K26" s="94">
        <v>0</v>
      </c>
      <c r="L26" s="313">
        <f>'Security Info'!F32</f>
        <v>11.283310055767164</v>
      </c>
      <c r="M26" s="94">
        <v>0</v>
      </c>
      <c r="N26" s="94">
        <v>0</v>
      </c>
      <c r="O26" s="94">
        <v>0</v>
      </c>
      <c r="P26" s="239">
        <f t="shared" si="3"/>
        <v>30864.545701109153</v>
      </c>
      <c r="Q26" s="442">
        <f t="shared" si="4"/>
        <v>-4.738489333832252E-3</v>
      </c>
      <c r="R26" s="26">
        <f t="shared" si="5"/>
        <v>1.4438393112770065E-4</v>
      </c>
      <c r="S26" s="26">
        <f>IFERROR('Security Info'!GH32*(50/70)+'Security Info'!GO32*(20/70),0)</f>
        <v>5.1642058332715034E-2</v>
      </c>
      <c r="T26" s="26">
        <f>'Security Info'!GV32</f>
        <v>-1.4190982080464432E-2</v>
      </c>
      <c r="U26" s="200">
        <f t="shared" si="11"/>
        <v>31844.284502295526</v>
      </c>
      <c r="V26" s="26">
        <f t="shared" si="12"/>
        <v>-9.3718139624487939E-4</v>
      </c>
      <c r="W26" s="26">
        <f>'Security Info'!GH32*'Security Info'!GI32+'Security Info'!GO32*'Security Info'!GP32+'Security Info'!GV32*'Security Info'!GW32</f>
        <v>3.1892146208761192E-2</v>
      </c>
      <c r="X26" s="314">
        <f t="shared" si="7"/>
        <v>-3.8013079375873726E-3</v>
      </c>
      <c r="Y26" s="314">
        <f t="shared" si="8"/>
        <v>-3.1747762277633491E-2</v>
      </c>
      <c r="Z26" s="26">
        <f>_xlfn.STDEV.P(Q$5:Q26)</f>
        <v>8.6235491407210714E-3</v>
      </c>
      <c r="AB26" s="447">
        <f t="shared" si="9"/>
        <v>100.01443839311277</v>
      </c>
      <c r="AC26" s="5">
        <f>IFERROR((R26-'Price Data'!AF26)/Z26,0)</f>
        <v>-3.2181200125395013</v>
      </c>
      <c r="AD26" s="26">
        <f>_xlfn.STDEV.P(X$5:X26)</f>
        <v>8.1319894413148432E-3</v>
      </c>
      <c r="AE26" s="5">
        <f t="shared" si="13"/>
        <v>-3.9040584726214629</v>
      </c>
      <c r="AF26" s="26">
        <f>_xlfn.STDEV.P(V$5:V26)</f>
        <v>3.5319849583722819E-3</v>
      </c>
      <c r="AH26" s="5">
        <f>IFERROR((W26-'Price Data'!AF26)/AF26,0)</f>
        <v>1.1314165422161986</v>
      </c>
      <c r="AI26" s="26"/>
      <c r="AJ26" s="239">
        <f t="shared" si="10"/>
        <v>11.283310055767164</v>
      </c>
    </row>
    <row r="27" spans="1:36" x14ac:dyDescent="0.25">
      <c r="A27">
        <v>23</v>
      </c>
      <c r="B27" s="312">
        <f>'Price Data'!B27</f>
        <v>43133</v>
      </c>
      <c r="C27" s="313">
        <f>'Security Info'!C33</f>
        <v>24148.619117934035</v>
      </c>
      <c r="D27" s="7">
        <f t="shared" si="0"/>
        <v>0.79657638195673719</v>
      </c>
      <c r="E27" s="313">
        <f>'Security Info'!E33</f>
        <v>6145.3373773782059</v>
      </c>
      <c r="F27" s="7">
        <f t="shared" si="1"/>
        <v>0.2027126516041648</v>
      </c>
      <c r="G27" s="200">
        <f>I27+SUM($J$4:J27)+SUM($K$4:K27)+SUM($L$4:L27)+SUM($M$4:M27)+SUM($N$4:N27)+SUM($O$4:O27)</f>
        <v>21.553310055767163</v>
      </c>
      <c r="H27" s="6">
        <f t="shared" si="2"/>
        <v>7.1096643909813757E-4</v>
      </c>
      <c r="I27" s="200">
        <f t="shared" si="6"/>
        <v>0</v>
      </c>
      <c r="J27" s="313">
        <f>'Security Info'!D33</f>
        <v>0</v>
      </c>
      <c r="K27" s="94">
        <v>0</v>
      </c>
      <c r="L27" s="313">
        <f>'Security Info'!F33</f>
        <v>0</v>
      </c>
      <c r="M27" s="94">
        <v>0</v>
      </c>
      <c r="N27" s="94">
        <v>0</v>
      </c>
      <c r="O27" s="94">
        <v>0</v>
      </c>
      <c r="P27" s="239">
        <f t="shared" si="3"/>
        <v>30315.509805368005</v>
      </c>
      <c r="Q27" s="442">
        <f t="shared" si="4"/>
        <v>-1.7788562354294379E-2</v>
      </c>
      <c r="R27" s="26">
        <f t="shared" si="5"/>
        <v>-1.764674680572853E-2</v>
      </c>
      <c r="S27" s="26">
        <f>IFERROR('Security Info'!GH33*(50/70)+'Security Info'!GO33*(20/70),0)</f>
        <v>3.0364083363046492E-2</v>
      </c>
      <c r="T27" s="26">
        <f>'Security Info'!GV33</f>
        <v>-1.8207850975141326E-2</v>
      </c>
      <c r="U27" s="200">
        <f t="shared" si="11"/>
        <v>31347.448065805947</v>
      </c>
      <c r="V27" s="26">
        <f t="shared" si="12"/>
        <v>-1.5602059969466842E-2</v>
      </c>
      <c r="W27" s="26">
        <f>'Security Info'!GH33*'Security Info'!GI33+'Security Info'!GO33*'Security Info'!GP33+'Security Info'!GV33*'Security Info'!GW33</f>
        <v>1.5792503061590146E-2</v>
      </c>
      <c r="X27" s="314">
        <f t="shared" si="7"/>
        <v>-2.1865023848275378E-3</v>
      </c>
      <c r="Y27" s="314">
        <f t="shared" si="8"/>
        <v>-3.3439249867318679E-2</v>
      </c>
      <c r="Z27" s="26">
        <f>_xlfn.STDEV.P(Q$5:Q27)</f>
        <v>9.1846441547061182E-3</v>
      </c>
      <c r="AB27" s="447">
        <f t="shared" si="9"/>
        <v>98.235325319427147</v>
      </c>
      <c r="AC27" s="5">
        <f>IFERROR((R27-'Price Data'!AF27)/Z27,0)</f>
        <v>-5.0146468420476591</v>
      </c>
      <c r="AD27" s="26">
        <f>_xlfn.STDEV.P(X$5:X27)</f>
        <v>7.9549011402464346E-3</v>
      </c>
      <c r="AE27" s="5">
        <f t="shared" si="13"/>
        <v>-4.2036034487139791</v>
      </c>
      <c r="AF27" s="26">
        <f>_xlfn.STDEV.P(V$5:V27)</f>
        <v>4.899270680208085E-3</v>
      </c>
      <c r="AH27" s="5">
        <f>IFERROR((W27-'Price Data'!AF27)/AF27,0)</f>
        <v>-2.5755868091521559</v>
      </c>
      <c r="AI27" s="26"/>
      <c r="AJ27" s="239">
        <f t="shared" si="10"/>
        <v>0</v>
      </c>
    </row>
    <row r="28" spans="1:36" x14ac:dyDescent="0.25">
      <c r="A28">
        <v>24</v>
      </c>
      <c r="B28" s="312">
        <f>'Price Data'!B28</f>
        <v>43136</v>
      </c>
      <c r="C28" s="313">
        <f>'Security Info'!C34</f>
        <v>23230.255022564179</v>
      </c>
      <c r="D28" s="7">
        <f t="shared" si="0"/>
        <v>0.79008622454183697</v>
      </c>
      <c r="E28" s="313">
        <f>'Security Info'!E34</f>
        <v>6150.3686715863605</v>
      </c>
      <c r="F28" s="7">
        <f t="shared" si="1"/>
        <v>0.20918072395477663</v>
      </c>
      <c r="G28" s="200">
        <f>I28+SUM($J$4:J28)+SUM($K$4:K28)+SUM($L$4:L28)+SUM($M$4:M28)+SUM($N$4:N28)+SUM($O$4:O28)</f>
        <v>21.553310055767163</v>
      </c>
      <c r="H28" s="6">
        <f t="shared" si="2"/>
        <v>7.3305150338642355E-4</v>
      </c>
      <c r="I28" s="200">
        <f t="shared" si="6"/>
        <v>0</v>
      </c>
      <c r="J28" s="313">
        <f>'Security Info'!D34</f>
        <v>0</v>
      </c>
      <c r="K28" s="94">
        <v>0</v>
      </c>
      <c r="L28" s="313">
        <f>'Security Info'!F34</f>
        <v>0</v>
      </c>
      <c r="M28" s="94">
        <v>0</v>
      </c>
      <c r="N28" s="94">
        <v>0</v>
      </c>
      <c r="O28" s="94">
        <v>0</v>
      </c>
      <c r="P28" s="239">
        <f t="shared" si="3"/>
        <v>29402.177004206307</v>
      </c>
      <c r="Q28" s="442">
        <f t="shared" si="4"/>
        <v>-3.0127575192549494E-2</v>
      </c>
      <c r="R28" s="26">
        <f t="shared" si="5"/>
        <v>-4.7242668306984648E-2</v>
      </c>
      <c r="S28" s="26">
        <f>IFERROR('Security Info'!GH34*(50/70)+'Security Info'!GO34*(20/70),0)</f>
        <v>-8.1465733900879678E-3</v>
      </c>
      <c r="T28" s="26">
        <f>'Security Info'!GV34</f>
        <v>-1.5256283076862887E-2</v>
      </c>
      <c r="U28" s="200">
        <f t="shared" si="11"/>
        <v>30542.864127747958</v>
      </c>
      <c r="V28" s="26">
        <f t="shared" si="12"/>
        <v>-2.5666648729075869E-2</v>
      </c>
      <c r="W28" s="26">
        <f>'Security Info'!GH34*'Security Info'!GI34+'Security Info'!GO34*'Security Info'!GP34+'Security Info'!GV34*'Security Info'!GW34</f>
        <v>-1.0279486296120445E-2</v>
      </c>
      <c r="X28" s="314">
        <f t="shared" si="7"/>
        <v>-4.4609264634736245E-3</v>
      </c>
      <c r="Y28" s="314">
        <f t="shared" si="8"/>
        <v>-3.6963182010864203E-2</v>
      </c>
      <c r="Z28" s="26">
        <f>_xlfn.STDEV.P(Q$5:Q28)</f>
        <v>1.074006374499915E-2</v>
      </c>
      <c r="AB28" s="447">
        <f t="shared" si="9"/>
        <v>95.275733169301546</v>
      </c>
      <c r="AC28" s="5">
        <f>IFERROR((R28-'Price Data'!AF28)/Z28,0)</f>
        <v>-6.9178982612258713</v>
      </c>
      <c r="AD28" s="26">
        <f>_xlfn.STDEV.P(X$5:X28)</f>
        <v>7.8110109903672112E-3</v>
      </c>
      <c r="AE28" s="5">
        <f t="shared" si="13"/>
        <v>-4.732189220633332</v>
      </c>
      <c r="AF28" s="26">
        <f>_xlfn.STDEV.P(V$5:V28)</f>
        <v>7.1238259741220446E-3</v>
      </c>
      <c r="AH28" s="5">
        <f>IFERROR((W28-'Price Data'!AF28)/AF28,0)</f>
        <v>-5.2409318295737499</v>
      </c>
      <c r="AI28" s="26"/>
      <c r="AJ28" s="239">
        <f t="shared" si="10"/>
        <v>0</v>
      </c>
    </row>
    <row r="29" spans="1:36" x14ac:dyDescent="0.25">
      <c r="A29">
        <v>25</v>
      </c>
      <c r="B29" s="312">
        <f>'Price Data'!B29</f>
        <v>43137</v>
      </c>
      <c r="C29" s="313">
        <f>'Security Info'!C35</f>
        <v>23661.478241471206</v>
      </c>
      <c r="D29" s="7">
        <f t="shared" si="0"/>
        <v>0.79344326428113998</v>
      </c>
      <c r="E29" s="313">
        <f>'Security Info'!E35</f>
        <v>6138.2289048315743</v>
      </c>
      <c r="F29" s="7">
        <f t="shared" si="1"/>
        <v>0.20583398591801538</v>
      </c>
      <c r="G29" s="200">
        <f>I29+SUM($J$4:J29)+SUM($K$4:K29)+SUM($L$4:L29)+SUM($M$4:M29)+SUM($N$4:N29)+SUM($O$4:O29)</f>
        <v>21.553310055767163</v>
      </c>
      <c r="H29" s="6">
        <f t="shared" si="2"/>
        <v>7.2274980084456901E-4</v>
      </c>
      <c r="I29" s="200">
        <f t="shared" si="6"/>
        <v>0</v>
      </c>
      <c r="J29" s="313">
        <f>'Security Info'!D35</f>
        <v>0</v>
      </c>
      <c r="K29" s="94">
        <v>0</v>
      </c>
      <c r="L29" s="313">
        <f>'Security Info'!F35</f>
        <v>0</v>
      </c>
      <c r="M29" s="94">
        <v>0</v>
      </c>
      <c r="N29" s="94">
        <v>0</v>
      </c>
      <c r="O29" s="94">
        <v>0</v>
      </c>
      <c r="P29" s="239">
        <f t="shared" si="3"/>
        <v>29821.260456358548</v>
      </c>
      <c r="Q29" s="442">
        <f t="shared" si="4"/>
        <v>1.4253483750277685E-2</v>
      </c>
      <c r="R29" s="26">
        <f t="shared" si="5"/>
        <v>-3.3662557161740381E-2</v>
      </c>
      <c r="S29" s="26">
        <f>IFERROR('Security Info'!GH35*(50/70)+'Security Info'!GO35*(20/70),0)</f>
        <v>2.5387077224472742E-3</v>
      </c>
      <c r="T29" s="26">
        <f>'Security Info'!GV35</f>
        <v>-1.470897247320857E-2</v>
      </c>
      <c r="U29" s="200">
        <f t="shared" si="11"/>
        <v>30778.755259859674</v>
      </c>
      <c r="V29" s="26">
        <f t="shared" si="12"/>
        <v>7.7232813244063614E-3</v>
      </c>
      <c r="W29" s="26">
        <f>'Security Info'!GH35*'Security Info'!GI35+'Security Info'!GO35*'Security Info'!GP35+'Security Info'!GV35*'Security Info'!GW35</f>
        <v>-2.6355963362494792E-3</v>
      </c>
      <c r="X29" s="314">
        <f t="shared" si="7"/>
        <v>6.5302024258713232E-3</v>
      </c>
      <c r="Y29" s="314">
        <f t="shared" si="8"/>
        <v>-3.1026960825490901E-2</v>
      </c>
      <c r="Z29" s="26">
        <f>_xlfn.STDEV.P(Q$5:Q29)</f>
        <v>1.0992015630745989E-2</v>
      </c>
      <c r="AB29" s="447">
        <f t="shared" si="9"/>
        <v>96.633744283825976</v>
      </c>
      <c r="AC29" s="5">
        <f>IFERROR((R29-'Price Data'!AF29)/Z29,0)</f>
        <v>-5.6112144700029392</v>
      </c>
      <c r="AD29" s="26">
        <f>_xlfn.STDEV.P(X$5:X29)</f>
        <v>7.8153210674982224E-3</v>
      </c>
      <c r="AE29" s="5">
        <f t="shared" si="13"/>
        <v>-3.9700174257105729</v>
      </c>
      <c r="AF29" s="26">
        <f>_xlfn.STDEV.P(V$5:V29)</f>
        <v>7.1593194334265481E-3</v>
      </c>
      <c r="AH29" s="5">
        <f>IFERROR((W29-'Price Data'!AF29)/AF29,0)</f>
        <v>-4.2813561570026515</v>
      </c>
      <c r="AI29" s="26"/>
      <c r="AJ29" s="239">
        <f t="shared" si="10"/>
        <v>0</v>
      </c>
    </row>
    <row r="30" spans="1:36" x14ac:dyDescent="0.25">
      <c r="A30">
        <v>26</v>
      </c>
      <c r="B30" s="312">
        <f>'Price Data'!B30</f>
        <v>43138</v>
      </c>
      <c r="C30" s="313">
        <f>'Security Info'!C36</f>
        <v>23664.127914635905</v>
      </c>
      <c r="D30" s="7">
        <f t="shared" si="0"/>
        <v>0.79361890226083054</v>
      </c>
      <c r="E30" s="313">
        <f>'Security Info'!E36</f>
        <v>6132.3181289306576</v>
      </c>
      <c r="F30" s="7">
        <f t="shared" si="1"/>
        <v>0.20565826889340569</v>
      </c>
      <c r="G30" s="200">
        <f>I30+SUM($J$4:J30)+SUM($K$4:K30)+SUM($L$4:L30)+SUM($M$4:M30)+SUM($N$4:N30)+SUM($O$4:O30)</f>
        <v>21.553310055767163</v>
      </c>
      <c r="H30" s="6">
        <f t="shared" si="2"/>
        <v>7.2282884576388732E-4</v>
      </c>
      <c r="I30" s="200">
        <f t="shared" si="6"/>
        <v>0</v>
      </c>
      <c r="J30" s="313">
        <f>'Security Info'!D36</f>
        <v>0</v>
      </c>
      <c r="K30" s="94">
        <v>0</v>
      </c>
      <c r="L30" s="313">
        <f>'Security Info'!F36</f>
        <v>0</v>
      </c>
      <c r="M30" s="94">
        <v>0</v>
      </c>
      <c r="N30" s="94">
        <v>0</v>
      </c>
      <c r="O30" s="94">
        <v>0</v>
      </c>
      <c r="P30" s="239">
        <f t="shared" si="3"/>
        <v>29817.999353622326</v>
      </c>
      <c r="Q30" s="442">
        <f t="shared" si="4"/>
        <v>-1.0935495972730358E-4</v>
      </c>
      <c r="R30" s="26">
        <f t="shared" si="5"/>
        <v>-3.3768230953884926E-2</v>
      </c>
      <c r="S30" s="26">
        <f>IFERROR('Security Info'!GH36*(50/70)+'Security Info'!GO36*(20/70),0)</f>
        <v>-1.3644503289530639E-4</v>
      </c>
      <c r="T30" s="26">
        <f>'Security Info'!GV36</f>
        <v>-1.8237171186051393E-2</v>
      </c>
      <c r="U30" s="200">
        <f t="shared" si="11"/>
        <v>30688.302282559274</v>
      </c>
      <c r="V30" s="26">
        <f t="shared" si="12"/>
        <v>-2.9388120649038729E-3</v>
      </c>
      <c r="W30" s="26">
        <f>'Security Info'!GH36*'Security Info'!GI36+'Security Info'!GO36*'Security Info'!GP36+'Security Info'!GV36*'Security Info'!GW36</f>
        <v>-5.5666628788421319E-3</v>
      </c>
      <c r="X30" s="314">
        <f t="shared" si="7"/>
        <v>2.8294571051765693E-3</v>
      </c>
      <c r="Y30" s="314">
        <f t="shared" si="8"/>
        <v>-2.8201568075042795E-2</v>
      </c>
      <c r="Z30" s="26">
        <f>_xlfn.STDEV.P(Q$5:Q30)</f>
        <v>1.0781020763246959E-2</v>
      </c>
      <c r="AB30" s="447">
        <f t="shared" si="9"/>
        <v>96.623176904611526</v>
      </c>
      <c r="AC30" s="5">
        <f>IFERROR((R30-'Price Data'!AF30)/Z30,0)</f>
        <v>-5.7626482981722633</v>
      </c>
      <c r="AD30" s="26">
        <f>_xlfn.STDEV.P(X$5:X30)</f>
        <v>7.7031709534776697E-3</v>
      </c>
      <c r="AE30" s="5">
        <f t="shared" si="13"/>
        <v>-3.6610336503451126</v>
      </c>
      <c r="AF30" s="26">
        <f>_xlfn.STDEV.P(V$5:V30)</f>
        <v>7.0417892446101114E-3</v>
      </c>
      <c r="AH30" s="5">
        <f>IFERROR((W30-'Price Data'!AF30)/AF30,0)</f>
        <v>-4.8177617506529797</v>
      </c>
      <c r="AI30" s="26"/>
      <c r="AJ30" s="239">
        <f t="shared" si="10"/>
        <v>0</v>
      </c>
    </row>
    <row r="31" spans="1:36" x14ac:dyDescent="0.25">
      <c r="A31">
        <v>27</v>
      </c>
      <c r="B31" s="312">
        <f>'Price Data'!B31</f>
        <v>43139</v>
      </c>
      <c r="C31" s="313">
        <f>'Security Info'!C37</f>
        <v>22716.599838841557</v>
      </c>
      <c r="D31" s="7">
        <f t="shared" si="0"/>
        <v>0.78750570225756544</v>
      </c>
      <c r="E31" s="313">
        <f>'Security Info'!E37</f>
        <v>6104.993962209579</v>
      </c>
      <c r="F31" s="7">
        <f t="shared" si="1"/>
        <v>0.21163895968566848</v>
      </c>
      <c r="G31" s="200">
        <f>I31+SUM($J$4:J31)+SUM($K$4:K31)+SUM($L$4:L31)+SUM($M$4:M31)+SUM($N$4:N31)+SUM($O$4:O31)</f>
        <v>24.673310055767164</v>
      </c>
      <c r="H31" s="6">
        <f t="shared" si="2"/>
        <v>8.5533805676600019E-4</v>
      </c>
      <c r="I31" s="200">
        <f t="shared" si="6"/>
        <v>0</v>
      </c>
      <c r="J31" s="313">
        <f>'Security Info'!D37</f>
        <v>3.12</v>
      </c>
      <c r="K31" s="94">
        <v>0</v>
      </c>
      <c r="L31" s="313">
        <f>'Security Info'!F37</f>
        <v>0</v>
      </c>
      <c r="M31" s="94">
        <v>0</v>
      </c>
      <c r="N31" s="94">
        <v>0</v>
      </c>
      <c r="O31" s="94">
        <v>0</v>
      </c>
      <c r="P31" s="239">
        <f t="shared" si="3"/>
        <v>28846.267111106907</v>
      </c>
      <c r="Q31" s="442">
        <f t="shared" si="4"/>
        <v>-3.2588780722385136E-2</v>
      </c>
      <c r="R31" s="26">
        <f t="shared" si="5"/>
        <v>-6.5256546202331012E-2</v>
      </c>
      <c r="S31" s="26">
        <f>IFERROR('Security Info'!GH37*(50/70)+'Security Info'!GO37*(20/70),0)</f>
        <v>-3.389067178330258E-2</v>
      </c>
      <c r="T31" s="26">
        <f>'Security Info'!GV37</f>
        <v>-1.9473506746091829E-2</v>
      </c>
      <c r="U31" s="200">
        <f t="shared" si="11"/>
        <v>29947.695321784773</v>
      </c>
      <c r="V31" s="26">
        <f t="shared" si="12"/>
        <v>-2.413320078626191E-2</v>
      </c>
      <c r="W31" s="26">
        <f>'Security Info'!GH37*'Security Info'!GI37+'Security Info'!GO37*'Security Info'!GP37+'Security Info'!GV37*'Security Info'!GW37</f>
        <v>-2.9565522272139353E-2</v>
      </c>
      <c r="X31" s="314">
        <f t="shared" si="7"/>
        <v>-8.4555799361232253E-3</v>
      </c>
      <c r="Y31" s="314">
        <f t="shared" si="8"/>
        <v>-3.5691023930191662E-2</v>
      </c>
      <c r="Z31" s="26">
        <f>_xlfn.STDEV.P(Q$5:Q31)</f>
        <v>1.2121367075913297E-2</v>
      </c>
      <c r="AB31" s="447">
        <f t="shared" si="9"/>
        <v>93.474345379766916</v>
      </c>
      <c r="AC31" s="5">
        <f>IFERROR((R31-'Price Data'!AF31)/Z31,0)</f>
        <v>-7.7133664558447848</v>
      </c>
      <c r="AD31" s="26">
        <f>_xlfn.STDEV.P(X$5:X31)</f>
        <v>7.6867140122397152E-3</v>
      </c>
      <c r="AE31" s="5">
        <f t="shared" si="13"/>
        <v>-4.6432095526593153</v>
      </c>
      <c r="AF31" s="26">
        <f>_xlfn.STDEV.P(V$5:V31)</f>
        <v>8.2581455446161661E-3</v>
      </c>
      <c r="AH31" s="5">
        <f>IFERROR((W31-'Price Data'!AF31)/AF31,0)</f>
        <v>-6.9998187801164651</v>
      </c>
      <c r="AI31" s="26"/>
      <c r="AJ31" s="239">
        <f t="shared" si="10"/>
        <v>3.120000000000001</v>
      </c>
    </row>
    <row r="32" spans="1:36" x14ac:dyDescent="0.25">
      <c r="A32">
        <v>28</v>
      </c>
      <c r="B32" s="312">
        <f>'Price Data'!B32</f>
        <v>43140</v>
      </c>
      <c r="C32" s="313">
        <f>'Security Info'!C38</f>
        <v>23143.025250828843</v>
      </c>
      <c r="D32" s="7">
        <f t="shared" si="0"/>
        <v>0.79078118449904666</v>
      </c>
      <c r="E32" s="313">
        <f>'Security Info'!E38</f>
        <v>6098.3306574126827</v>
      </c>
      <c r="F32" s="7">
        <f t="shared" si="1"/>
        <v>0.2083757455418643</v>
      </c>
      <c r="G32" s="200">
        <f>I32+SUM($J$4:J32)+SUM($K$4:K32)+SUM($L$4:L32)+SUM($M$4:M32)+SUM($N$4:N32)+SUM($O$4:O32)</f>
        <v>24.673310055767164</v>
      </c>
      <c r="H32" s="6">
        <f t="shared" si="2"/>
        <v>8.4306995908899269E-4</v>
      </c>
      <c r="I32" s="200">
        <f t="shared" si="6"/>
        <v>0</v>
      </c>
      <c r="J32" s="313">
        <f>'Security Info'!D38</f>
        <v>0</v>
      </c>
      <c r="K32" s="94">
        <v>0</v>
      </c>
      <c r="L32" s="313">
        <f>'Security Info'!F38</f>
        <v>0</v>
      </c>
      <c r="M32" s="94">
        <v>0</v>
      </c>
      <c r="N32" s="94">
        <v>0</v>
      </c>
      <c r="O32" s="94">
        <v>0</v>
      </c>
      <c r="P32" s="239">
        <f t="shared" si="3"/>
        <v>29266.029218297295</v>
      </c>
      <c r="Q32" s="442">
        <f t="shared" si="4"/>
        <v>1.4551695911765528E-2</v>
      </c>
      <c r="R32" s="26">
        <f t="shared" si="5"/>
        <v>-5.1654443707153996E-2</v>
      </c>
      <c r="S32" s="26">
        <f>IFERROR('Security Info'!GH38*(50/70)+'Security Info'!GO38*(20/70),0)</f>
        <v>-2.3484049787381264E-2</v>
      </c>
      <c r="T32" s="26">
        <f>'Security Info'!GV38</f>
        <v>-1.9155871127899515E-2</v>
      </c>
      <c r="U32" s="200">
        <f t="shared" si="11"/>
        <v>30175.44050488724</v>
      </c>
      <c r="V32" s="26">
        <f t="shared" si="12"/>
        <v>7.6047649295001296E-3</v>
      </c>
      <c r="W32" s="26">
        <f>'Security Info'!GH38*'Security Info'!GI38+'Security Info'!GO38*'Security Info'!GP38+'Security Info'!GV38*'Security Info'!GW38</f>
        <v>-2.2185596189536735E-2</v>
      </c>
      <c r="X32" s="314">
        <f t="shared" si="7"/>
        <v>6.946930982265398E-3</v>
      </c>
      <c r="Y32" s="314">
        <f t="shared" si="8"/>
        <v>-2.9468847517617261E-2</v>
      </c>
      <c r="Z32" s="26">
        <f>_xlfn.STDEV.P(Q$5:Q32)</f>
        <v>1.2312669949082308E-2</v>
      </c>
      <c r="AB32" s="447">
        <f t="shared" si="9"/>
        <v>94.834555629284623</v>
      </c>
      <c r="AC32" s="5">
        <f>IFERROR((R32-'Price Data'!AF32)/Z32,0)</f>
        <v>-6.5108903299344094</v>
      </c>
      <c r="AD32" s="26">
        <f>_xlfn.STDEV.P(X$5:X32)</f>
        <v>7.7034681388590646E-3</v>
      </c>
      <c r="AE32" s="5">
        <f t="shared" si="13"/>
        <v>-3.8254000648053301</v>
      </c>
      <c r="AF32" s="26">
        <f>_xlfn.STDEV.P(V$5:V32)</f>
        <v>8.26781565692572E-3</v>
      </c>
      <c r="AH32" s="5">
        <f>IFERROR((W32-'Price Data'!AF32)/AF32,0)</f>
        <v>-6.1319214521998635</v>
      </c>
      <c r="AI32" s="26"/>
      <c r="AJ32" s="239">
        <f t="shared" si="10"/>
        <v>0</v>
      </c>
    </row>
    <row r="33" spans="1:36" x14ac:dyDescent="0.25">
      <c r="A33">
        <v>29</v>
      </c>
      <c r="B33" s="312">
        <f>'Price Data'!B33</f>
        <v>43143</v>
      </c>
      <c r="C33" s="313">
        <f>'Security Info'!C39</f>
        <v>23411.269562071458</v>
      </c>
      <c r="D33" s="7">
        <f t="shared" si="0"/>
        <v>0.79266755696496138</v>
      </c>
      <c r="E33" s="313">
        <f>'Security Info'!E39</f>
        <v>6098.8467838424021</v>
      </c>
      <c r="F33" s="7">
        <f t="shared" si="1"/>
        <v>0.20649704483707712</v>
      </c>
      <c r="G33" s="200">
        <f>I33+SUM($J$4:J33)+SUM($K$4:K33)+SUM($L$4:L33)+SUM($M$4:M33)+SUM($N$4:N33)+SUM($O$4:O33)</f>
        <v>24.673310055767164</v>
      </c>
      <c r="H33" s="6">
        <f t="shared" si="2"/>
        <v>8.3539819796143847E-4</v>
      </c>
      <c r="I33" s="200">
        <f t="shared" si="6"/>
        <v>0</v>
      </c>
      <c r="J33" s="313">
        <f>'Security Info'!D39</f>
        <v>0</v>
      </c>
      <c r="K33" s="94">
        <v>0</v>
      </c>
      <c r="L33" s="313">
        <f>'Security Info'!F39</f>
        <v>0</v>
      </c>
      <c r="M33" s="94">
        <v>0</v>
      </c>
      <c r="N33" s="94">
        <v>0</v>
      </c>
      <c r="O33" s="94">
        <v>0</v>
      </c>
      <c r="P33" s="239">
        <f t="shared" si="3"/>
        <v>29534.789655969631</v>
      </c>
      <c r="Q33" s="442">
        <f t="shared" si="4"/>
        <v>9.1833584825475878E-3</v>
      </c>
      <c r="R33" s="26">
        <f t="shared" si="5"/>
        <v>-4.294544649838572E-2</v>
      </c>
      <c r="S33" s="26">
        <f>IFERROR('Security Info'!GH39*(50/70)+'Security Info'!GO39*(20/70),0)</f>
        <v>-1.0784502271770396E-2</v>
      </c>
      <c r="T33" s="26">
        <f>'Security Info'!GV39</f>
        <v>-2.0255379037026455E-2</v>
      </c>
      <c r="U33" s="200">
        <f t="shared" si="11"/>
        <v>30439.59765648155</v>
      </c>
      <c r="V33" s="26">
        <f t="shared" si="12"/>
        <v>8.7540445864089378E-3</v>
      </c>
      <c r="W33" s="26">
        <f>'Security Info'!GH39*'Security Info'!GI39+'Security Info'!GO39*'Security Info'!GP39+'Security Info'!GV39*'Security Info'!GW39</f>
        <v>-1.3625765301347214E-2</v>
      </c>
      <c r="X33" s="314">
        <f t="shared" si="7"/>
        <v>4.2931389613865001E-4</v>
      </c>
      <c r="Y33" s="314">
        <f t="shared" si="8"/>
        <v>-2.9319681197038504E-2</v>
      </c>
      <c r="Z33" s="26">
        <f>_xlfn.STDEV.P(Q$5:Q33)</f>
        <v>1.2263846013365306E-2</v>
      </c>
      <c r="AB33" s="447">
        <f t="shared" si="9"/>
        <v>95.705455350161444</v>
      </c>
      <c r="AC33" s="5">
        <f>IFERROR((R33-'Price Data'!AF33)/Z33,0)</f>
        <v>-5.832627580322753</v>
      </c>
      <c r="AD33" s="26">
        <f>_xlfn.STDEV.P(X$5:X33)</f>
        <v>7.5742901729045275E-3</v>
      </c>
      <c r="AE33" s="5">
        <f t="shared" si="13"/>
        <v>-3.8709477096512175</v>
      </c>
      <c r="AF33" s="26">
        <f>_xlfn.STDEV.P(V$5:V33)</f>
        <v>8.3076675390924976E-3</v>
      </c>
      <c r="AH33" s="5">
        <f>IFERROR((W33-'Price Data'!AF33)/AF33,0)</f>
        <v>-5.0809406012843628</v>
      </c>
      <c r="AI33" s="26"/>
      <c r="AJ33" s="239">
        <f t="shared" si="10"/>
        <v>0</v>
      </c>
    </row>
    <row r="34" spans="1:36" x14ac:dyDescent="0.25">
      <c r="A34">
        <v>30</v>
      </c>
      <c r="B34" s="312">
        <f>'Price Data'!B34</f>
        <v>43144</v>
      </c>
      <c r="C34" s="313">
        <f>'Security Info'!C40</f>
        <v>23457.996684344351</v>
      </c>
      <c r="D34" s="7">
        <f t="shared" si="0"/>
        <v>0.79316488898132798</v>
      </c>
      <c r="E34" s="313">
        <f>'Security Info'!E40</f>
        <v>6092.5129344253874</v>
      </c>
      <c r="F34" s="7">
        <f t="shared" si="1"/>
        <v>0.20600085379310734</v>
      </c>
      <c r="G34" s="200">
        <f>I34+SUM($J$4:J34)+SUM($K$4:K34)+SUM($L$4:L34)+SUM($M$4:M34)+SUM($N$4:N34)+SUM($O$4:O34)</f>
        <v>24.673310055767164</v>
      </c>
      <c r="H34" s="6">
        <f t="shared" si="2"/>
        <v>8.3425722556458907E-4</v>
      </c>
      <c r="I34" s="200">
        <f t="shared" si="6"/>
        <v>0</v>
      </c>
      <c r="J34" s="313">
        <f>'Security Info'!D40</f>
        <v>0</v>
      </c>
      <c r="K34" s="94">
        <v>0</v>
      </c>
      <c r="L34" s="313">
        <f>'Security Info'!F40</f>
        <v>0</v>
      </c>
      <c r="M34" s="94">
        <v>0</v>
      </c>
      <c r="N34" s="94">
        <v>0</v>
      </c>
      <c r="O34" s="94">
        <v>0</v>
      </c>
      <c r="P34" s="239">
        <f t="shared" si="3"/>
        <v>29575.182928825507</v>
      </c>
      <c r="Q34" s="442">
        <f t="shared" si="4"/>
        <v>1.367650602099646E-3</v>
      </c>
      <c r="R34" s="26">
        <f t="shared" si="5"/>
        <v>-4.1636530262046945E-2</v>
      </c>
      <c r="S34" s="26">
        <f>IFERROR('Security Info'!GH40*(50/70)+'Security Info'!GO40*(20/70),0)</f>
        <v>-8.1689697612072273E-3</v>
      </c>
      <c r="T34" s="26">
        <f>'Security Info'!GV40</f>
        <v>-2.0123438087931267E-2</v>
      </c>
      <c r="U34" s="200">
        <f t="shared" si="11"/>
        <v>30497.32006742241</v>
      </c>
      <c r="V34" s="26">
        <f t="shared" si="12"/>
        <v>1.8962934921897823E-3</v>
      </c>
      <c r="W34" s="26">
        <f>'Security Info'!GH40*'Security Info'!GI40+'Security Info'!GO40*'Security Info'!GP40+'Security Info'!GV40*'Security Info'!GW40</f>
        <v>-1.1755310259224439E-2</v>
      </c>
      <c r="X34" s="314">
        <f t="shared" si="7"/>
        <v>-5.2864289009013632E-4</v>
      </c>
      <c r="Y34" s="314">
        <f t="shared" si="8"/>
        <v>-2.9881220002822506E-2</v>
      </c>
      <c r="Z34" s="26">
        <f>_xlfn.STDEV.P(Q$5:Q34)</f>
        <v>1.2068216550694509E-2</v>
      </c>
      <c r="AB34" s="447">
        <f t="shared" si="9"/>
        <v>95.836346973795315</v>
      </c>
      <c r="AC34" s="5">
        <f>IFERROR((R34-'Price Data'!AF34)/Z34,0)</f>
        <v>-5.7946035330317756</v>
      </c>
      <c r="AD34" s="26">
        <f>_xlfn.STDEV.P(X$5:X34)</f>
        <v>7.4474590346107986E-3</v>
      </c>
      <c r="AE34" s="5">
        <f t="shared" si="13"/>
        <v>-4.0122704756017615</v>
      </c>
      <c r="AF34" s="26">
        <f>_xlfn.STDEV.P(V$5:V34)</f>
        <v>8.1787745321755222E-3</v>
      </c>
      <c r="AH34" s="5">
        <f>IFERROR((W34-'Price Data'!AF34)/AF34,0)</f>
        <v>-4.8967372925698536</v>
      </c>
      <c r="AI34" s="26"/>
      <c r="AJ34" s="239">
        <f t="shared" si="10"/>
        <v>0</v>
      </c>
    </row>
    <row r="35" spans="1:36" x14ac:dyDescent="0.25">
      <c r="A35">
        <v>31</v>
      </c>
      <c r="B35" s="312">
        <f>'Price Data'!B35</f>
        <v>43145</v>
      </c>
      <c r="C35" s="313">
        <f>'Security Info'!C41</f>
        <v>23837.833716185967</v>
      </c>
      <c r="D35" s="7">
        <f t="shared" si="0"/>
        <v>0.79591964301609364</v>
      </c>
      <c r="E35" s="313">
        <f>'Security Info'!E41</f>
        <v>6077.8837425190495</v>
      </c>
      <c r="F35" s="7">
        <f t="shared" si="1"/>
        <v>0.20293400466815062</v>
      </c>
      <c r="G35" s="200">
        <f>I35+SUM($J$4:J35)+SUM($K$4:K35)+SUM($L$4:L35)+SUM($M$4:M35)+SUM($N$4:N35)+SUM($O$4:O35)</f>
        <v>34.333310055767164</v>
      </c>
      <c r="H35" s="6">
        <f t="shared" si="2"/>
        <v>1.146352315755615E-3</v>
      </c>
      <c r="I35" s="200">
        <f t="shared" si="6"/>
        <v>0</v>
      </c>
      <c r="J35" s="313">
        <f>'Security Info'!D41</f>
        <v>9.66</v>
      </c>
      <c r="K35" s="94">
        <v>0</v>
      </c>
      <c r="L35" s="313">
        <f>'Security Info'!F41</f>
        <v>0</v>
      </c>
      <c r="M35" s="94">
        <v>0</v>
      </c>
      <c r="N35" s="94">
        <v>0</v>
      </c>
      <c r="O35" s="94">
        <v>0</v>
      </c>
      <c r="P35" s="239">
        <f t="shared" si="3"/>
        <v>29950.050768760786</v>
      </c>
      <c r="Q35" s="442">
        <f t="shared" si="4"/>
        <v>1.2675081024432711E-2</v>
      </c>
      <c r="R35" s="26">
        <f t="shared" si="5"/>
        <v>-2.9489195632262044E-2</v>
      </c>
      <c r="S35" s="26">
        <f>IFERROR('Security Info'!GH41*(50/70)+'Security Info'!GO41*(20/70),0)</f>
        <v>5.2472993153573899E-3</v>
      </c>
      <c r="T35" s="26">
        <f>'Security Info'!GV41</f>
        <v>-2.4008366033512973E-2</v>
      </c>
      <c r="U35" s="200">
        <f t="shared" si="11"/>
        <v>30751.172389426061</v>
      </c>
      <c r="V35" s="26">
        <f t="shared" si="12"/>
        <v>8.323758331631792E-3</v>
      </c>
      <c r="W35" s="26">
        <f>'Security Info'!GH41*'Security Info'!GI41+'Security Info'!GO41*'Security Info'!GP41+'Security Info'!GV41*'Security Info'!GW41</f>
        <v>-3.5294002893037184E-3</v>
      </c>
      <c r="X35" s="314">
        <f t="shared" si="7"/>
        <v>4.3513226928009185E-3</v>
      </c>
      <c r="Y35" s="314">
        <f t="shared" si="8"/>
        <v>-2.5959795342958326E-2</v>
      </c>
      <c r="Z35" s="26">
        <f>_xlfn.STDEV.P(Q$5:Q35)</f>
        <v>1.2127571569666505E-2</v>
      </c>
      <c r="AB35" s="447">
        <f t="shared" si="9"/>
        <v>97.051080436773816</v>
      </c>
      <c r="AC35" s="5">
        <f>IFERROR((R35-'Price Data'!AF35)/Z35,0)</f>
        <v>-4.8246423693437785</v>
      </c>
      <c r="AD35" s="26">
        <f>_xlfn.STDEV.P(X$5:X35)</f>
        <v>7.3867175688176511E-3</v>
      </c>
      <c r="AE35" s="5">
        <f t="shared" si="13"/>
        <v>-3.5143885089833695</v>
      </c>
      <c r="AF35" s="26">
        <f>_xlfn.STDEV.P(V$5:V35)</f>
        <v>8.1907707526451354E-3</v>
      </c>
      <c r="AH35" s="5">
        <f>IFERROR((W35-'Price Data'!AF35)/AF35,0)</f>
        <v>-3.9741559460434832</v>
      </c>
      <c r="AI35" s="26"/>
      <c r="AJ35" s="239">
        <f t="shared" si="10"/>
        <v>9.66</v>
      </c>
    </row>
    <row r="36" spans="1:36" x14ac:dyDescent="0.25">
      <c r="A36">
        <v>32</v>
      </c>
      <c r="B36" s="312">
        <f>'Price Data'!B36</f>
        <v>43146</v>
      </c>
      <c r="C36" s="313">
        <f>'Security Info'!C42</f>
        <v>24219.174298082577</v>
      </c>
      <c r="D36" s="7">
        <f t="shared" si="0"/>
        <v>0.79805878800774299</v>
      </c>
      <c r="E36" s="313">
        <f>'Security Info'!E42</f>
        <v>6094.099187274318</v>
      </c>
      <c r="F36" s="7">
        <f t="shared" si="1"/>
        <v>0.20080987698165051</v>
      </c>
      <c r="G36" s="200">
        <f>I36+SUM($J$4:J36)+SUM($K$4:K36)+SUM($L$4:L36)+SUM($M$4:M36)+SUM($N$4:N36)+SUM($O$4:O36)</f>
        <v>34.333310055767164</v>
      </c>
      <c r="H36" s="6">
        <f t="shared" si="2"/>
        <v>1.131335010606404E-3</v>
      </c>
      <c r="I36" s="200">
        <f t="shared" si="6"/>
        <v>0</v>
      </c>
      <c r="J36" s="313">
        <f>'Security Info'!D42</f>
        <v>0</v>
      </c>
      <c r="K36" s="94">
        <v>0</v>
      </c>
      <c r="L36" s="313">
        <f>'Security Info'!F42</f>
        <v>0</v>
      </c>
      <c r="M36" s="94">
        <v>0</v>
      </c>
      <c r="N36" s="94">
        <v>0</v>
      </c>
      <c r="O36" s="94">
        <v>0</v>
      </c>
      <c r="P36" s="239">
        <f t="shared" si="3"/>
        <v>30347.606795412663</v>
      </c>
      <c r="Q36" s="442">
        <f t="shared" si="4"/>
        <v>1.3273968372252254E-2</v>
      </c>
      <c r="R36" s="26">
        <f t="shared" si="5"/>
        <v>-1.6606665910155693E-2</v>
      </c>
      <c r="S36" s="26">
        <f>IFERROR('Security Info'!GH42*(50/70)+'Security Info'!GO42*(20/70),0)</f>
        <v>1.716524648413726E-2</v>
      </c>
      <c r="T36" s="26">
        <f>'Security Info'!GV42</f>
        <v>-2.2288246993456662E-2</v>
      </c>
      <c r="U36" s="200">
        <f t="shared" si="11"/>
        <v>31024.549543512767</v>
      </c>
      <c r="V36" s="26">
        <f t="shared" si="12"/>
        <v>8.889975010536677E-3</v>
      </c>
      <c r="W36" s="26">
        <f>'Security Info'!GH42*'Security Info'!GI42+'Security Info'!GO42*'Security Info'!GP42+'Security Info'!GV42*'Security Info'!GW42</f>
        <v>5.3291984408590839E-3</v>
      </c>
      <c r="X36" s="314">
        <f t="shared" si="7"/>
        <v>4.3839933617155769E-3</v>
      </c>
      <c r="Y36" s="314">
        <f t="shared" si="8"/>
        <v>-2.1935864351014779E-2</v>
      </c>
      <c r="Z36" s="26">
        <f>_xlfn.STDEV.P(Q$5:Q36)</f>
        <v>1.2188343794935773E-2</v>
      </c>
      <c r="AB36" s="447">
        <f t="shared" si="9"/>
        <v>98.339333408984459</v>
      </c>
      <c r="AC36" s="5">
        <f>IFERROR((R36-'Price Data'!AF36)/Z36,0)</f>
        <v>-3.7496206768588709</v>
      </c>
      <c r="AD36" s="26">
        <f>_xlfn.STDEV.P(X$5:X36)</f>
        <v>7.3263450390568564E-3</v>
      </c>
      <c r="AE36" s="5">
        <f t="shared" si="13"/>
        <v>-2.9941074620529546</v>
      </c>
      <c r="AF36" s="26">
        <f>_xlfn.STDEV.P(V$5:V36)</f>
        <v>8.2114615059613958E-3</v>
      </c>
      <c r="AH36" s="5">
        <f>IFERROR((W36-'Price Data'!AF36)/AF36,0)</f>
        <v>-2.8942230980303942</v>
      </c>
      <c r="AI36" s="26"/>
      <c r="AJ36" s="239">
        <f t="shared" si="10"/>
        <v>0</v>
      </c>
    </row>
    <row r="37" spans="1:36" x14ac:dyDescent="0.25">
      <c r="A37">
        <v>33</v>
      </c>
      <c r="B37" s="312">
        <f>'Price Data'!B37</f>
        <v>43147</v>
      </c>
      <c r="C37" s="313">
        <f>'Security Info'!C43</f>
        <v>24258.599673038494</v>
      </c>
      <c r="D37" s="7">
        <f t="shared" si="0"/>
        <v>0.79780321850827074</v>
      </c>
      <c r="E37" s="313">
        <f>'Security Info'!E43</f>
        <v>6113.81282873278</v>
      </c>
      <c r="F37" s="7">
        <f t="shared" si="1"/>
        <v>0.20106764684942854</v>
      </c>
      <c r="G37" s="200">
        <f>I37+SUM($J$4:J37)+SUM($K$4:K37)+SUM($L$4:L37)+SUM($M$4:M37)+SUM($N$4:N37)+SUM($O$4:O37)</f>
        <v>34.333310055767164</v>
      </c>
      <c r="H37" s="6">
        <f t="shared" si="2"/>
        <v>1.1291346423007503E-3</v>
      </c>
      <c r="I37" s="200">
        <f t="shared" si="6"/>
        <v>0</v>
      </c>
      <c r="J37" s="313">
        <f>'Security Info'!D43</f>
        <v>0</v>
      </c>
      <c r="K37" s="94">
        <v>0</v>
      </c>
      <c r="L37" s="313">
        <f>'Security Info'!F43</f>
        <v>0</v>
      </c>
      <c r="M37" s="94">
        <v>0</v>
      </c>
      <c r="N37" s="94">
        <v>0</v>
      </c>
      <c r="O37" s="94">
        <v>0</v>
      </c>
      <c r="P37" s="239">
        <f t="shared" si="3"/>
        <v>30406.745811827041</v>
      </c>
      <c r="Q37" s="442">
        <f t="shared" ref="Q37:Q68" si="14">P37/P36-1</f>
        <v>1.9487209259385629E-3</v>
      </c>
      <c r="R37" s="26">
        <f t="shared" ref="R37:R68" si="15">P37/$P$4-1</f>
        <v>-1.4690306741586334E-2</v>
      </c>
      <c r="S37" s="26">
        <f>IFERROR('Security Info'!GH43*(50/70)+'Security Info'!GO43*(20/70),0)</f>
        <v>1.8573207166432595E-2</v>
      </c>
      <c r="T37" s="26">
        <f>'Security Info'!GV43</f>
        <v>-2.1213172593421481E-2</v>
      </c>
      <c r="U37" s="200">
        <f t="shared" si="11"/>
        <v>31064.917466695773</v>
      </c>
      <c r="V37" s="26">
        <f t="shared" si="12"/>
        <v>1.3011606542874254E-3</v>
      </c>
      <c r="W37" s="26">
        <f>'Security Info'!GH43*'Security Info'!GI43+'Security Info'!GO43*'Security Info'!GP43+'Security Info'!GV43*'Security Info'!GW43</f>
        <v>6.6372932384763722E-3</v>
      </c>
      <c r="X37" s="314">
        <f t="shared" si="7"/>
        <v>6.475602716511375E-4</v>
      </c>
      <c r="Y37" s="314">
        <f t="shared" si="8"/>
        <v>-2.1327599980062707E-2</v>
      </c>
      <c r="Z37" s="26">
        <f>_xlfn.STDEV.P(Q$5:Q37)</f>
        <v>1.2009280793750318E-2</v>
      </c>
      <c r="AB37" s="447">
        <f t="shared" si="9"/>
        <v>98.530969325841397</v>
      </c>
      <c r="AC37" s="5">
        <f>IFERROR((R37-'Price Data'!AF37)/Z37,0)</f>
        <v>-3.6171447306147044</v>
      </c>
      <c r="AD37" s="26">
        <f>_xlfn.STDEV.P(X$5:X37)</f>
        <v>7.2179039908597305E-3</v>
      </c>
      <c r="AE37" s="5">
        <f t="shared" si="13"/>
        <v>-2.9548190176913613</v>
      </c>
      <c r="AF37" s="26">
        <f>_xlfn.STDEV.P(V$5:V37)</f>
        <v>8.0882905680206719E-3</v>
      </c>
      <c r="AH37" s="5">
        <f>IFERROR((W37-'Price Data'!AF37)/AF37,0)</f>
        <v>-2.7337923354223292</v>
      </c>
      <c r="AI37" s="26"/>
      <c r="AJ37" s="239">
        <f t="shared" si="10"/>
        <v>0</v>
      </c>
    </row>
    <row r="38" spans="1:36" x14ac:dyDescent="0.25">
      <c r="A38">
        <v>34</v>
      </c>
      <c r="B38" s="312">
        <f>'Price Data'!B38</f>
        <v>43151</v>
      </c>
      <c r="C38" s="313">
        <f>'Security Info'!C44</f>
        <v>24119.540197364342</v>
      </c>
      <c r="D38" s="7">
        <f t="shared" si="0"/>
        <v>0.79732366387760789</v>
      </c>
      <c r="E38" s="313">
        <f>'Security Info'!E44</f>
        <v>6095.5527941551836</v>
      </c>
      <c r="F38" s="7">
        <f t="shared" si="1"/>
        <v>0.20150170556428312</v>
      </c>
      <c r="G38" s="200">
        <f>I38+SUM($J$4:J38)+SUM($K$4:K38)+SUM($L$4:L38)+SUM($M$4:M38)+SUM($N$4:N38)+SUM($O$4:O38)</f>
        <v>35.53331005576716</v>
      </c>
      <c r="H38" s="6">
        <f t="shared" si="2"/>
        <v>1.1746305581090324E-3</v>
      </c>
      <c r="I38" s="200">
        <f t="shared" si="6"/>
        <v>0</v>
      </c>
      <c r="J38" s="313">
        <f>'Security Info'!D44</f>
        <v>1.2000000000000002</v>
      </c>
      <c r="K38" s="94">
        <v>0</v>
      </c>
      <c r="L38" s="313">
        <f>'Security Info'!F44</f>
        <v>0</v>
      </c>
      <c r="M38" s="94">
        <v>0</v>
      </c>
      <c r="N38" s="94">
        <v>0</v>
      </c>
      <c r="O38" s="94">
        <v>0</v>
      </c>
      <c r="P38" s="239">
        <f t="shared" si="3"/>
        <v>30250.626301575292</v>
      </c>
      <c r="Q38" s="442">
        <f t="shared" si="14"/>
        <v>-5.1343708799981291E-3</v>
      </c>
      <c r="R38" s="26">
        <f t="shared" si="15"/>
        <v>-1.974925213843215E-2</v>
      </c>
      <c r="S38" s="26">
        <f>IFERROR('Security Info'!GH44*(50/70)+'Security Info'!GO44*(20/70),0)</f>
        <v>1.266696107661347E-2</v>
      </c>
      <c r="T38" s="26">
        <f>'Security Info'!GV44</f>
        <v>-2.1985271480719382E-2</v>
      </c>
      <c r="U38" s="200">
        <f t="shared" si="11"/>
        <v>30930.182254224721</v>
      </c>
      <c r="V38" s="26">
        <f t="shared" si="12"/>
        <v>-4.3372145641622506E-3</v>
      </c>
      <c r="W38" s="26">
        <f>'Security Info'!GH44*'Security Info'!GI44+'Security Info'!GO44*'Security Info'!GP44+'Security Info'!GV44*'Security Info'!GW44</f>
        <v>2.2712913094136153E-3</v>
      </c>
      <c r="X38" s="314">
        <f t="shared" si="7"/>
        <v>-7.9715631583587854E-4</v>
      </c>
      <c r="Y38" s="314">
        <f t="shared" si="8"/>
        <v>-2.2020543447845764E-2</v>
      </c>
      <c r="Z38" s="26">
        <f>_xlfn.STDEV.P(Q$5:Q38)</f>
        <v>1.1858647227081697E-2</v>
      </c>
      <c r="AB38" s="447">
        <f t="shared" si="9"/>
        <v>98.025074786156807</v>
      </c>
      <c r="AC38" s="5">
        <f>IFERROR((R38-'Price Data'!AF38)/Z38,0)</f>
        <v>-4.1020911750659517</v>
      </c>
      <c r="AD38" s="26">
        <f>_xlfn.STDEV.P(X$5:X38)</f>
        <v>7.1110373294544504E-3</v>
      </c>
      <c r="AE38" s="5">
        <f t="shared" si="13"/>
        <v>-3.0966710520046097</v>
      </c>
      <c r="AF38" s="26">
        <f>_xlfn.STDEV.P(V$5:V38)</f>
        <v>8.0057918101521259E-3</v>
      </c>
      <c r="AH38" s="5">
        <f>IFERROR((W38-'Price Data'!AF38)/AF38,0)</f>
        <v>-3.3256808722934381</v>
      </c>
      <c r="AI38" s="26"/>
      <c r="AJ38" s="239">
        <f t="shared" si="10"/>
        <v>1.1999999999999957</v>
      </c>
    </row>
    <row r="39" spans="1:36" x14ac:dyDescent="0.25">
      <c r="A39">
        <v>35</v>
      </c>
      <c r="B39" s="312">
        <f>'Price Data'!B39</f>
        <v>43152</v>
      </c>
      <c r="C39" s="313">
        <f>'Security Info'!C45</f>
        <v>23999.13872427334</v>
      </c>
      <c r="D39" s="7">
        <f t="shared" si="0"/>
        <v>0.79690129733301718</v>
      </c>
      <c r="E39" s="313">
        <f>'Security Info'!E45</f>
        <v>6080.900376697271</v>
      </c>
      <c r="F39" s="7">
        <f t="shared" si="1"/>
        <v>0.20191880445449673</v>
      </c>
      <c r="G39" s="200">
        <f>I39+SUM($J$4:J39)+SUM($K$4:K39)+SUM($L$4:L39)+SUM($M$4:M39)+SUM($N$4:N39)+SUM($O$4:O39)</f>
        <v>35.53331005576716</v>
      </c>
      <c r="H39" s="6">
        <f t="shared" si="2"/>
        <v>1.1798982124861476E-3</v>
      </c>
      <c r="I39" s="200">
        <f t="shared" si="6"/>
        <v>0</v>
      </c>
      <c r="J39" s="313">
        <f>'Security Info'!D45</f>
        <v>0</v>
      </c>
      <c r="K39" s="94">
        <v>0</v>
      </c>
      <c r="L39" s="313">
        <f>'Security Info'!F45</f>
        <v>0</v>
      </c>
      <c r="M39" s="94">
        <v>0</v>
      </c>
      <c r="N39" s="94">
        <v>0</v>
      </c>
      <c r="O39" s="94">
        <v>0</v>
      </c>
      <c r="P39" s="239">
        <f t="shared" si="3"/>
        <v>30115.572411026376</v>
      </c>
      <c r="Q39" s="442">
        <f t="shared" si="14"/>
        <v>-4.4644989892946851E-3</v>
      </c>
      <c r="R39" s="26">
        <f t="shared" si="15"/>
        <v>-2.4125580611515485E-2</v>
      </c>
      <c r="S39" s="26">
        <f>IFERROR('Security Info'!GH45*(50/70)+'Security Info'!GO45*(20/70),0)</f>
        <v>8.1442634294826323E-3</v>
      </c>
      <c r="T39" s="26">
        <f>'Security Info'!GV45</f>
        <v>-2.4453055898982057E-2</v>
      </c>
      <c r="U39" s="200">
        <f t="shared" si="11"/>
        <v>30809.635839946994</v>
      </c>
      <c r="V39" s="26">
        <f t="shared" si="12"/>
        <v>-3.8973716121980528E-3</v>
      </c>
      <c r="W39" s="26">
        <f>'Security Info'!GH45*'Security Info'!GI45+'Security Info'!GO45*'Security Info'!GP45+'Security Info'!GV45*'Security Info'!GW45</f>
        <v>-1.6349323690567734E-3</v>
      </c>
      <c r="X39" s="314">
        <f t="shared" si="7"/>
        <v>-5.671273770966323E-4</v>
      </c>
      <c r="Y39" s="314">
        <f t="shared" si="8"/>
        <v>-2.2490648242458711E-2</v>
      </c>
      <c r="Z39" s="26">
        <f>_xlfn.STDEV.P(Q$5:Q39)</f>
        <v>1.1706513398152761E-2</v>
      </c>
      <c r="AB39" s="447">
        <f t="shared" si="9"/>
        <v>97.587441938848471</v>
      </c>
      <c r="AC39" s="5">
        <f>IFERROR((R39-'Price Data'!AF39)/Z39,0)</f>
        <v>-4.5808328054343983</v>
      </c>
      <c r="AD39" s="26">
        <f>_xlfn.STDEV.P(X$5:X39)</f>
        <v>7.0087193368282771E-3</v>
      </c>
      <c r="AE39" s="5">
        <f t="shared" si="13"/>
        <v>-3.2089526148205874</v>
      </c>
      <c r="AF39" s="26">
        <f>_xlfn.STDEV.P(V$5:V39)</f>
        <v>7.9186349610007711E-3</v>
      </c>
      <c r="AH39" s="5">
        <f>IFERROR((W39-'Price Data'!AF39)/AF39,0)</f>
        <v>-3.9318559982113239</v>
      </c>
      <c r="AI39" s="26"/>
      <c r="AJ39" s="239">
        <f t="shared" si="10"/>
        <v>0</v>
      </c>
    </row>
    <row r="40" spans="1:36" x14ac:dyDescent="0.25">
      <c r="A40">
        <v>36</v>
      </c>
      <c r="B40" s="312">
        <f>'Price Data'!B40</f>
        <v>43153</v>
      </c>
      <c r="C40" s="313">
        <f>'Security Info'!C46</f>
        <v>24031.931912801527</v>
      </c>
      <c r="D40" s="7">
        <f t="shared" si="0"/>
        <v>0.79703941335420458</v>
      </c>
      <c r="E40" s="313">
        <f>'Security Info'!E46</f>
        <v>6084.0323193624026</v>
      </c>
      <c r="F40" s="7">
        <f t="shared" si="1"/>
        <v>0.20178209426723248</v>
      </c>
      <c r="G40" s="200">
        <f>I40+SUM($J$4:J40)+SUM($K$4:K40)+SUM($L$4:L40)+SUM($M$4:M40)+SUM($N$4:N40)+SUM($O$4:O40)</f>
        <v>35.53331005576716</v>
      </c>
      <c r="H40" s="6">
        <f t="shared" si="2"/>
        <v>1.1784923785630075E-3</v>
      </c>
      <c r="I40" s="200">
        <f t="shared" si="6"/>
        <v>0</v>
      </c>
      <c r="J40" s="313">
        <f>'Security Info'!D46</f>
        <v>0</v>
      </c>
      <c r="K40" s="94">
        <v>0</v>
      </c>
      <c r="L40" s="313">
        <f>'Security Info'!F46</f>
        <v>0</v>
      </c>
      <c r="M40" s="94">
        <v>0</v>
      </c>
      <c r="N40" s="94">
        <v>0</v>
      </c>
      <c r="O40" s="94">
        <v>0</v>
      </c>
      <c r="P40" s="239">
        <f t="shared" si="3"/>
        <v>30151.497542219695</v>
      </c>
      <c r="Q40" s="442">
        <f t="shared" si="14"/>
        <v>1.1929087949251738E-3</v>
      </c>
      <c r="R40" s="26">
        <f t="shared" si="15"/>
        <v>-2.2961451433884505E-2</v>
      </c>
      <c r="S40" s="26">
        <f>IFERROR('Security Info'!GH46*(50/70)+'Security Info'!GO46*(20/70),0)</f>
        <v>8.335531733378072E-3</v>
      </c>
      <c r="T40" s="26">
        <f>'Security Info'!GV46</f>
        <v>-2.3461055429858768E-2</v>
      </c>
      <c r="U40" s="200">
        <f t="shared" si="11"/>
        <v>30822.951597024803</v>
      </c>
      <c r="V40" s="26">
        <f t="shared" si="12"/>
        <v>4.3219456234355746E-4</v>
      </c>
      <c r="W40" s="26">
        <f>'Security Info'!GH46*'Security Info'!GI46+'Security Info'!GO46*'Security Info'!GP46+'Security Info'!GV46*'Security Info'!GW46</f>
        <v>-1.2034444155929799E-3</v>
      </c>
      <c r="X40" s="314">
        <f t="shared" si="7"/>
        <v>7.607142325816163E-4</v>
      </c>
      <c r="Y40" s="314">
        <f t="shared" si="8"/>
        <v>-2.1758007018291524E-2</v>
      </c>
      <c r="Z40" s="26">
        <f>_xlfn.STDEV.P(Q$5:Q40)</f>
        <v>1.1546656657097006E-2</v>
      </c>
      <c r="AB40" s="447">
        <f t="shared" si="9"/>
        <v>97.703854856611571</v>
      </c>
      <c r="AC40" s="5">
        <f>IFERROR((R40-'Price Data'!AF40)/Z40,0)</f>
        <v>-4.5180568698922752</v>
      </c>
      <c r="AD40" s="26">
        <f>_xlfn.STDEV.P(X$5:X40)</f>
        <v>6.91437703792574E-3</v>
      </c>
      <c r="AE40" s="5">
        <f t="shared" si="13"/>
        <v>-3.1467776343331662</v>
      </c>
      <c r="AF40" s="26">
        <f>_xlfn.STDEV.P(V$5:V40)</f>
        <v>7.8082253538594298E-3</v>
      </c>
      <c r="AH40" s="5">
        <f>IFERROR((W40-'Price Data'!AF40)/AF40,0)</f>
        <v>-3.8946678710498257</v>
      </c>
      <c r="AI40" s="26"/>
      <c r="AJ40" s="239">
        <f t="shared" si="10"/>
        <v>0</v>
      </c>
    </row>
    <row r="41" spans="1:36" x14ac:dyDescent="0.25">
      <c r="A41">
        <v>37</v>
      </c>
      <c r="B41" s="312">
        <f>'Price Data'!B41</f>
        <v>43154</v>
      </c>
      <c r="C41" s="313">
        <f>'Security Info'!C47</f>
        <v>24445.708244279293</v>
      </c>
      <c r="D41" s="7">
        <f t="shared" si="0"/>
        <v>0.79903792198711188</v>
      </c>
      <c r="E41" s="313">
        <f>'Security Info'!E47</f>
        <v>6112.6859322174369</v>
      </c>
      <c r="F41" s="7">
        <f t="shared" si="1"/>
        <v>0.19980062824245945</v>
      </c>
      <c r="G41" s="200">
        <f>I41+SUM($J$4:J41)+SUM($K$4:K41)+SUM($L$4:L41)+SUM($M$4:M41)+SUM($N$4:N41)+SUM($O$4:O41)</f>
        <v>35.53331005576716</v>
      </c>
      <c r="H41" s="6">
        <f t="shared" si="2"/>
        <v>1.1614497704286499E-3</v>
      </c>
      <c r="I41" s="200">
        <f t="shared" si="6"/>
        <v>0</v>
      </c>
      <c r="J41" s="313">
        <f>'Security Info'!D47</f>
        <v>0</v>
      </c>
      <c r="K41" s="94">
        <v>0</v>
      </c>
      <c r="L41" s="313">
        <f>'Security Info'!F47</f>
        <v>0</v>
      </c>
      <c r="M41" s="94">
        <v>0</v>
      </c>
      <c r="N41" s="94">
        <v>0</v>
      </c>
      <c r="O41" s="94">
        <v>0</v>
      </c>
      <c r="P41" s="239">
        <f t="shared" si="3"/>
        <v>30593.927486552497</v>
      </c>
      <c r="Q41" s="442">
        <f t="shared" si="14"/>
        <v>1.4673564512452053E-2</v>
      </c>
      <c r="R41" s="26">
        <f t="shared" si="15"/>
        <v>-8.6248132603470307E-3</v>
      </c>
      <c r="S41" s="26">
        <f>IFERROR('Security Info'!GH47*(50/70)+'Security Info'!GO47*(20/70),0)</f>
        <v>2.2676752836070894E-2</v>
      </c>
      <c r="T41" s="26">
        <f>'Security Info'!GV47</f>
        <v>-2.1257152909786581E-2</v>
      </c>
      <c r="U41" s="200">
        <f t="shared" si="11"/>
        <v>31153.155347818298</v>
      </c>
      <c r="V41" s="26">
        <f t="shared" si="12"/>
        <v>1.0712917929163179E-2</v>
      </c>
      <c r="W41" s="26">
        <f>'Security Info'!GH47*'Security Info'!GI47+'Security Info'!GO47*'Security Info'!GP47+'Security Info'!GV47*'Security Info'!GW47</f>
        <v>9.4965811123136519E-3</v>
      </c>
      <c r="X41" s="314">
        <f t="shared" si="7"/>
        <v>3.9606465832888738E-3</v>
      </c>
      <c r="Y41" s="314">
        <f t="shared" si="8"/>
        <v>-1.8121394372660683E-2</v>
      </c>
      <c r="Z41" s="26">
        <f>_xlfn.STDEV.P(Q$5:Q41)</f>
        <v>1.1654972831358754E-2</v>
      </c>
      <c r="AB41" s="447">
        <f t="shared" si="9"/>
        <v>99.137518673965317</v>
      </c>
      <c r="AC41" s="5">
        <f>IFERROR((R41-'Price Data'!AF41)/Z41,0)</f>
        <v>-3.1990476339875187</v>
      </c>
      <c r="AD41" s="26">
        <f>_xlfn.STDEV.P(X$5:X41)</f>
        <v>6.8598422274374496E-3</v>
      </c>
      <c r="AE41" s="5">
        <f t="shared" si="13"/>
        <v>-2.6416634336253648</v>
      </c>
      <c r="AF41" s="26">
        <f>_xlfn.STDEV.P(V$5:V41)</f>
        <v>7.8955721274959652E-3</v>
      </c>
      <c r="AH41" s="5">
        <f>IFERROR((W41-'Price Data'!AF41)/AF41,0)</f>
        <v>-2.4271095974097467</v>
      </c>
      <c r="AI41" s="26"/>
      <c r="AJ41" s="239">
        <f t="shared" si="10"/>
        <v>0</v>
      </c>
    </row>
    <row r="42" spans="1:36" x14ac:dyDescent="0.25">
      <c r="A42">
        <v>38</v>
      </c>
      <c r="B42" s="312">
        <f>'Price Data'!B42</f>
        <v>43157</v>
      </c>
      <c r="C42" s="313">
        <f>'Security Info'!C48</f>
        <v>24713.550808531138</v>
      </c>
      <c r="D42" s="7">
        <f t="shared" si="0"/>
        <v>0.80037735963639423</v>
      </c>
      <c r="E42" s="313">
        <f>'Security Info'!E48</f>
        <v>6128.2895489520306</v>
      </c>
      <c r="F42" s="7">
        <f t="shared" si="1"/>
        <v>0.19847185239703979</v>
      </c>
      <c r="G42" s="200">
        <f>I42+SUM($J$4:J42)+SUM($K$4:K42)+SUM($L$4:L42)+SUM($M$4:M42)+SUM($N$4:N42)+SUM($O$4:O42)</f>
        <v>35.53331005576716</v>
      </c>
      <c r="H42" s="6">
        <f t="shared" si="2"/>
        <v>1.1507879665660478E-3</v>
      </c>
      <c r="I42" s="200">
        <f t="shared" si="6"/>
        <v>0</v>
      </c>
      <c r="J42" s="313">
        <f>'Security Info'!D48</f>
        <v>0</v>
      </c>
      <c r="K42" s="94">
        <v>0</v>
      </c>
      <c r="L42" s="313">
        <f>'Security Info'!F48</f>
        <v>0</v>
      </c>
      <c r="M42" s="94">
        <v>0</v>
      </c>
      <c r="N42" s="94">
        <v>0</v>
      </c>
      <c r="O42" s="94">
        <v>0</v>
      </c>
      <c r="P42" s="239">
        <f t="shared" si="3"/>
        <v>30877.373667538934</v>
      </c>
      <c r="Q42" s="442">
        <f t="shared" si="14"/>
        <v>9.2647856706540299E-3</v>
      </c>
      <c r="R42" s="26">
        <f t="shared" si="15"/>
        <v>5.6006536400032836E-4</v>
      </c>
      <c r="S42" s="26">
        <f>IFERROR('Security Info'!GH48*(50/70)+'Security Info'!GO48*(20/70),0)</f>
        <v>3.3090001411198777E-2</v>
      </c>
      <c r="T42" s="26">
        <f>'Security Info'!GV48</f>
        <v>-2.0499714127943491E-2</v>
      </c>
      <c r="U42" s="200">
        <f t="shared" si="11"/>
        <v>31385.115388266018</v>
      </c>
      <c r="V42" s="26">
        <f t="shared" si="12"/>
        <v>7.4457960311864468E-3</v>
      </c>
      <c r="W42" s="26">
        <f>'Security Info'!GH48*'Security Info'!GI48+'Security Info'!GO48*'Security Info'!GP48+'Security Info'!GV48*'Security Info'!GW48</f>
        <v>1.7013086749456098E-2</v>
      </c>
      <c r="X42" s="314">
        <f t="shared" si="7"/>
        <v>1.8189896394675831E-3</v>
      </c>
      <c r="Y42" s="314">
        <f t="shared" si="8"/>
        <v>-1.645302138545577E-2</v>
      </c>
      <c r="Z42" s="26">
        <f>_xlfn.STDEV.P(Q$5:Q42)</f>
        <v>1.1599237821019605E-2</v>
      </c>
      <c r="AB42" s="447">
        <f t="shared" si="9"/>
        <v>100.05600653640006</v>
      </c>
      <c r="AC42" s="5">
        <f>IFERROR((R42-'Price Data'!AF42)/Z42,0)</f>
        <v>-2.4193774685044662</v>
      </c>
      <c r="AD42" s="26">
        <f>_xlfn.STDEV.P(X$5:X42)</f>
        <v>6.7787364201094573E-3</v>
      </c>
      <c r="AE42" s="5">
        <f t="shared" si="13"/>
        <v>-2.427151664526602</v>
      </c>
      <c r="AF42" s="26">
        <f>_xlfn.STDEV.P(V$5:V42)</f>
        <v>7.8748144298024271E-3</v>
      </c>
      <c r="AH42" s="5">
        <f>IFERROR((W42-'Price Data'!AF42)/AF42,0)</f>
        <v>-1.4743094398016416</v>
      </c>
      <c r="AI42" s="26"/>
      <c r="AJ42" s="239">
        <f t="shared" si="10"/>
        <v>0</v>
      </c>
    </row>
    <row r="43" spans="1:36" x14ac:dyDescent="0.25">
      <c r="A43">
        <v>39</v>
      </c>
      <c r="B43" s="312">
        <f>'Price Data'!B43</f>
        <v>43158</v>
      </c>
      <c r="C43" s="313">
        <f>'Security Info'!C49</f>
        <v>24397.710859126808</v>
      </c>
      <c r="D43" s="7">
        <f t="shared" si="0"/>
        <v>0.79883291936655643</v>
      </c>
      <c r="E43" s="313">
        <f>'Security Info'!E49</f>
        <v>6108.4501797098683</v>
      </c>
      <c r="F43" s="7">
        <f t="shared" si="1"/>
        <v>0.20000364452378144</v>
      </c>
      <c r="G43" s="200">
        <f>I43+SUM($J$4:J43)+SUM($K$4:K43)+SUM($L$4:L43)+SUM($M$4:M43)+SUM($N$4:N43)+SUM($O$4:O43)</f>
        <v>35.53331005576716</v>
      </c>
      <c r="H43" s="6">
        <f t="shared" si="2"/>
        <v>1.1634361096621916E-3</v>
      </c>
      <c r="I43" s="200">
        <f t="shared" si="6"/>
        <v>0</v>
      </c>
      <c r="J43" s="313">
        <f>'Security Info'!D49</f>
        <v>0</v>
      </c>
      <c r="K43" s="94">
        <v>0</v>
      </c>
      <c r="L43" s="313">
        <f>'Security Info'!F49</f>
        <v>0</v>
      </c>
      <c r="M43" s="94">
        <v>0</v>
      </c>
      <c r="N43" s="94">
        <v>0</v>
      </c>
      <c r="O43" s="94">
        <v>0</v>
      </c>
      <c r="P43" s="239">
        <f t="shared" si="3"/>
        <v>30541.694348892441</v>
      </c>
      <c r="Q43" s="442">
        <f t="shared" si="14"/>
        <v>-1.087136886254636E-2</v>
      </c>
      <c r="R43" s="26">
        <f t="shared" si="15"/>
        <v>-1.0317392175705264E-2</v>
      </c>
      <c r="S43" s="26">
        <f>IFERROR('Security Info'!GH49*(50/70)+'Security Info'!GO49*(20/70),0)</f>
        <v>2.0980659875138054E-2</v>
      </c>
      <c r="T43" s="26">
        <f>'Security Info'!GV49</f>
        <v>-2.2806237386200912E-2</v>
      </c>
      <c r="U43" s="200">
        <f t="shared" si="11"/>
        <v>31102.174774914449</v>
      </c>
      <c r="V43" s="26">
        <f t="shared" si="12"/>
        <v>-9.0151210168037954E-3</v>
      </c>
      <c r="W43" s="26">
        <f>'Security Info'!GH49*'Security Info'!GI49+'Security Info'!GO49*'Security Info'!GP49+'Security Info'!GV49*'Security Info'!GW49</f>
        <v>7.844590696736365E-3</v>
      </c>
      <c r="X43" s="314">
        <f t="shared" si="7"/>
        <v>-1.8562478457425646E-3</v>
      </c>
      <c r="Y43" s="314">
        <f t="shared" si="8"/>
        <v>-1.8161982872441629E-2</v>
      </c>
      <c r="Z43" s="26">
        <f>_xlfn.STDEV.P(Q$5:Q43)</f>
        <v>1.1579740273887291E-2</v>
      </c>
      <c r="AB43" s="447">
        <f t="shared" si="9"/>
        <v>98.96826078242951</v>
      </c>
      <c r="AC43" s="5">
        <f>IFERROR((R43-'Price Data'!AF43)/Z43,0)</f>
        <v>-3.3896608427581483</v>
      </c>
      <c r="AD43" s="26">
        <f>_xlfn.STDEV.P(X$5:X43)</f>
        <v>6.6952636651492897E-3</v>
      </c>
      <c r="AE43" s="5">
        <f t="shared" si="13"/>
        <v>-2.7126613350538835</v>
      </c>
      <c r="AF43" s="26">
        <f>_xlfn.STDEV.P(V$5:V43)</f>
        <v>7.9166199562754093E-3</v>
      </c>
      <c r="AH43" s="5">
        <f>IFERROR((W43-'Price Data'!AF43)/AF43,0)</f>
        <v>-2.6639411036204046</v>
      </c>
      <c r="AI43" s="26"/>
      <c r="AJ43" s="239">
        <f t="shared" si="10"/>
        <v>0</v>
      </c>
    </row>
    <row r="44" spans="1:36" x14ac:dyDescent="0.25">
      <c r="A44">
        <v>40</v>
      </c>
      <c r="B44" s="312">
        <f>'Price Data'!B44</f>
        <v>43159</v>
      </c>
      <c r="C44" s="313">
        <f>'Security Info'!C50</f>
        <v>24166.146910845833</v>
      </c>
      <c r="D44" s="7">
        <f t="shared" si="0"/>
        <v>0.79734745722771261</v>
      </c>
      <c r="E44" s="313">
        <f>'Security Info'!E50</f>
        <v>6106.4955834946531</v>
      </c>
      <c r="F44" s="7">
        <f t="shared" si="1"/>
        <v>0.20148014261580521</v>
      </c>
      <c r="G44" s="200">
        <f>I44+SUM($J$4:J44)+SUM($K$4:K44)+SUM($L$4:L44)+SUM($M$4:M44)+SUM($N$4:N44)+SUM($O$4:O44)</f>
        <v>35.53331005576716</v>
      </c>
      <c r="H44" s="6">
        <f t="shared" si="2"/>
        <v>1.1724001564822979E-3</v>
      </c>
      <c r="I44" s="200">
        <f t="shared" si="6"/>
        <v>0</v>
      </c>
      <c r="J44" s="313">
        <f>'Security Info'!D50</f>
        <v>0</v>
      </c>
      <c r="K44" s="94">
        <v>0</v>
      </c>
      <c r="L44" s="313">
        <f>'Security Info'!F50</f>
        <v>0</v>
      </c>
      <c r="M44" s="94">
        <v>0</v>
      </c>
      <c r="N44" s="94">
        <v>0</v>
      </c>
      <c r="O44" s="94">
        <v>0</v>
      </c>
      <c r="P44" s="239">
        <f t="shared" si="3"/>
        <v>30308.175804396251</v>
      </c>
      <c r="Q44" s="442">
        <f t="shared" si="14"/>
        <v>-7.6458935718691778E-3</v>
      </c>
      <c r="R44" s="26">
        <f t="shared" si="15"/>
        <v>-1.7884400065059758E-2</v>
      </c>
      <c r="S44" s="26">
        <f>IFERROR('Security Info'!GH50*(50/70)+'Security Info'!GO50*(20/70),0)</f>
        <v>9.8165736181303441E-3</v>
      </c>
      <c r="T44" s="26">
        <f>'Security Info'!GV50</f>
        <v>-2.0885763571592553E-2</v>
      </c>
      <c r="U44" s="200">
        <f t="shared" si="11"/>
        <v>30878.787278681568</v>
      </c>
      <c r="V44" s="26">
        <f t="shared" si="12"/>
        <v>-7.1823754399661377E-3</v>
      </c>
      <c r="W44" s="26">
        <f>'Security Info'!GH50*'Security Info'!GI50+'Security Info'!GO50*'Security Info'!GP50+'Security Info'!GV50*'Security Info'!GW50</f>
        <v>6.0587246121347488E-4</v>
      </c>
      <c r="X44" s="314">
        <f t="shared" si="7"/>
        <v>-4.6351813190304014E-4</v>
      </c>
      <c r="Y44" s="314">
        <f t="shared" si="8"/>
        <v>-1.8490272526273232E-2</v>
      </c>
      <c r="Z44" s="26">
        <f>_xlfn.STDEV.P(Q$5:Q44)</f>
        <v>1.1493050245237274E-2</v>
      </c>
      <c r="AB44" s="447">
        <f t="shared" si="9"/>
        <v>98.211559993494063</v>
      </c>
      <c r="AC44" s="5">
        <f>IFERROR((R44-'Price Data'!AF44)/Z44,0)</f>
        <v>-4.045088037818803</v>
      </c>
      <c r="AD44" s="26">
        <f>_xlfn.STDEV.P(X$5:X44)</f>
        <v>6.611045221751894E-3</v>
      </c>
      <c r="AE44" s="5">
        <f t="shared" si="13"/>
        <v>-2.7968758200951167</v>
      </c>
      <c r="AF44" s="26">
        <f>_xlfn.STDEV.P(V$5:V44)</f>
        <v>7.9022789204354679E-3</v>
      </c>
      <c r="AH44" s="5">
        <f>IFERROR((W44-'Price Data'!AF44)/AF44,0)</f>
        <v>-3.5432978031663218</v>
      </c>
      <c r="AI44" s="26"/>
      <c r="AJ44" s="239">
        <f t="shared" si="10"/>
        <v>0</v>
      </c>
    </row>
    <row r="45" spans="1:36" x14ac:dyDescent="0.25">
      <c r="A45">
        <v>41</v>
      </c>
      <c r="B45" s="312">
        <f>'Price Data'!B45</f>
        <v>43160</v>
      </c>
      <c r="C45" s="313">
        <f>'Security Info'!C51</f>
        <v>23897.425773068302</v>
      </c>
      <c r="D45" s="7">
        <f t="shared" si="0"/>
        <v>0.79563046797879133</v>
      </c>
      <c r="E45" s="313">
        <f>'Security Info'!E51</f>
        <v>6091.1822550348552</v>
      </c>
      <c r="F45" s="7">
        <f t="shared" si="1"/>
        <v>0.20279716460419611</v>
      </c>
      <c r="G45" s="200">
        <f>I45+SUM($J$4:J45)+SUM($K$4:K45)+SUM($L$4:L45)+SUM($M$4:M45)+SUM($N$4:N45)+SUM($O$4:O45)</f>
        <v>47.227368921034092</v>
      </c>
      <c r="H45" s="6">
        <f t="shared" si="2"/>
        <v>1.5723674170125847E-3</v>
      </c>
      <c r="I45" s="200">
        <f t="shared" si="6"/>
        <v>0</v>
      </c>
      <c r="J45" s="313">
        <f>'Security Info'!D51</f>
        <v>0</v>
      </c>
      <c r="K45" s="94">
        <v>0</v>
      </c>
      <c r="L45" s="313">
        <f>'Security Info'!F51</f>
        <v>11.694058865266928</v>
      </c>
      <c r="M45" s="94">
        <v>0</v>
      </c>
      <c r="N45" s="94">
        <v>0</v>
      </c>
      <c r="O45" s="94">
        <v>0</v>
      </c>
      <c r="P45" s="239">
        <f t="shared" si="3"/>
        <v>30035.835397024191</v>
      </c>
      <c r="Q45" s="442">
        <f t="shared" si="14"/>
        <v>-8.9857076562342986E-3</v>
      </c>
      <c r="R45" s="26">
        <f t="shared" si="15"/>
        <v>-2.6709403730702297E-2</v>
      </c>
      <c r="S45" s="26">
        <f>IFERROR('Security Info'!GH51*(50/70)+'Security Info'!GO51*(20/70),0)</f>
        <v>-2.5535137788940754E-3</v>
      </c>
      <c r="T45" s="26">
        <f>'Security Info'!GV51</f>
        <v>-1.8193190869686182E-2</v>
      </c>
      <c r="U45" s="200">
        <f t="shared" si="11"/>
        <v>30636.495782189257</v>
      </c>
      <c r="V45" s="26">
        <f t="shared" si="12"/>
        <v>-7.8465353676498983E-3</v>
      </c>
      <c r="W45" s="26">
        <f>'Security Info'!GH51*'Security Info'!GI51+'Security Info'!GO51*'Security Info'!GP51+'Security Info'!GV51*'Security Info'!GW51</f>
        <v>-7.2454169061317072E-3</v>
      </c>
      <c r="X45" s="314">
        <f t="shared" si="7"/>
        <v>-1.1391722885844002E-3</v>
      </c>
      <c r="Y45" s="314">
        <f t="shared" si="8"/>
        <v>-1.9463986824570588E-2</v>
      </c>
      <c r="Z45" s="26">
        <f>_xlfn.STDEV.P(Q$5:Q45)</f>
        <v>1.1429303650771116E-2</v>
      </c>
      <c r="AB45" s="447">
        <f t="shared" si="9"/>
        <v>97.329059626929805</v>
      </c>
      <c r="AC45" s="5">
        <f>IFERROR((R45-'Price Data'!AF45)/Z45,0)</f>
        <v>-4.7935907037526198</v>
      </c>
      <c r="AD45" s="26">
        <f>_xlfn.STDEV.P(X$5:X45)</f>
        <v>6.5308389627973164E-3</v>
      </c>
      <c r="AE45" s="5">
        <f t="shared" si="13"/>
        <v>-2.9803195172085046</v>
      </c>
      <c r="AF45" s="26">
        <f>_xlfn.STDEV.P(V$5:V45)</f>
        <v>7.8997113209036216E-3</v>
      </c>
      <c r="AH45" s="5">
        <f>IFERROR((W45-'Price Data'!AF45)/AF45,0)</f>
        <v>-4.4714819910775141</v>
      </c>
      <c r="AI45" s="26"/>
      <c r="AJ45" s="239">
        <f t="shared" si="10"/>
        <v>11.694058865266932</v>
      </c>
    </row>
    <row r="46" spans="1:36" x14ac:dyDescent="0.25">
      <c r="A46">
        <v>42</v>
      </c>
      <c r="B46" s="312">
        <f>'Price Data'!B46</f>
        <v>43161</v>
      </c>
      <c r="C46" s="313">
        <f>'Security Info'!C52</f>
        <v>24018.714467077898</v>
      </c>
      <c r="D46" s="7">
        <f t="shared" si="0"/>
        <v>0.79614096098752252</v>
      </c>
      <c r="E46" s="313">
        <f>'Security Info'!E52</f>
        <v>6097.5800560305979</v>
      </c>
      <c r="F46" s="7">
        <f t="shared" si="1"/>
        <v>0.20211461575766637</v>
      </c>
      <c r="G46" s="200">
        <f>I46+SUM($J$4:J46)+SUM($K$4:K46)+SUM($L$4:L46)+SUM($M$4:M46)+SUM($N$4:N46)+SUM($O$4:O46)</f>
        <v>52.62736892103409</v>
      </c>
      <c r="H46" s="6">
        <f t="shared" si="2"/>
        <v>1.7444232548110366E-3</v>
      </c>
      <c r="I46" s="200">
        <f t="shared" si="6"/>
        <v>0</v>
      </c>
      <c r="J46" s="313">
        <f>'Security Info'!D52</f>
        <v>5.4</v>
      </c>
      <c r="K46" s="94">
        <v>0</v>
      </c>
      <c r="L46" s="313">
        <f>'Security Info'!F52</f>
        <v>0</v>
      </c>
      <c r="M46" s="94">
        <v>0</v>
      </c>
      <c r="N46" s="94">
        <v>0</v>
      </c>
      <c r="O46" s="94">
        <v>0</v>
      </c>
      <c r="P46" s="239">
        <f t="shared" si="3"/>
        <v>30168.921892029532</v>
      </c>
      <c r="Q46" s="442">
        <f t="shared" si="14"/>
        <v>4.4309237031749937E-3</v>
      </c>
      <c r="R46" s="26">
        <f t="shared" si="15"/>
        <v>-2.2396827357615279E-2</v>
      </c>
      <c r="S46" s="26">
        <f>IFERROR('Security Info'!GH52*(50/70)+'Security Info'!GO52*(20/70),0)</f>
        <v>2.035575524158974E-3</v>
      </c>
      <c r="T46" s="26">
        <f>'Security Info'!GV52</f>
        <v>-2.1061684837052841E-2</v>
      </c>
      <c r="U46" s="200">
        <f t="shared" si="11"/>
        <v>30709.072983827213</v>
      </c>
      <c r="V46" s="26">
        <f t="shared" si="12"/>
        <v>2.3689785592302393E-3</v>
      </c>
      <c r="W46" s="26">
        <f>'Security Info'!GH52*'Security Info'!GI52+'Security Info'!GO52*'Security Info'!GP52+'Security Info'!GV52*'Security Info'!GW52</f>
        <v>-4.8936025842045705E-3</v>
      </c>
      <c r="X46" s="314">
        <f t="shared" si="7"/>
        <v>2.0619451439447545E-3</v>
      </c>
      <c r="Y46" s="314">
        <f t="shared" si="8"/>
        <v>-1.7503224773410708E-2</v>
      </c>
      <c r="Z46" s="26">
        <f>_xlfn.STDEV.P(Q$5:Q46)</f>
        <v>1.1318376966365375E-2</v>
      </c>
      <c r="AB46" s="447">
        <f t="shared" si="9"/>
        <v>97.760317264238495</v>
      </c>
      <c r="AC46" s="5">
        <f>IFERROR((R46-'Price Data'!AF46)/Z46,0)</f>
        <v>-4.5094652271513356</v>
      </c>
      <c r="AD46" s="26">
        <f>_xlfn.STDEV.P(X$5:X46)</f>
        <v>6.4639603172001068E-3</v>
      </c>
      <c r="AE46" s="5">
        <f t="shared" si="13"/>
        <v>-2.7078174856420385</v>
      </c>
      <c r="AF46" s="26">
        <f>_xlfn.STDEV.P(V$5:V46)</f>
        <v>7.8145117647062164E-3</v>
      </c>
      <c r="AH46" s="5">
        <f>IFERROR((W46-'Price Data'!AF46)/AF46,0)</f>
        <v>-4.2915800236773167</v>
      </c>
      <c r="AI46" s="26"/>
      <c r="AJ46" s="239">
        <f t="shared" si="10"/>
        <v>5.3999999999999986</v>
      </c>
    </row>
    <row r="47" spans="1:36" x14ac:dyDescent="0.25">
      <c r="A47">
        <v>43</v>
      </c>
      <c r="B47" s="312">
        <f>'Price Data'!B47</f>
        <v>43164</v>
      </c>
      <c r="C47" s="313">
        <f>'Security Info'!C53</f>
        <v>24162.060130371789</v>
      </c>
      <c r="D47" s="7">
        <f t="shared" si="0"/>
        <v>0.7972311728013628</v>
      </c>
      <c r="E47" s="313">
        <f>'Security Info'!E53</f>
        <v>6092.7828489495423</v>
      </c>
      <c r="F47" s="7">
        <f t="shared" si="1"/>
        <v>0.20103237845130431</v>
      </c>
      <c r="G47" s="200">
        <f>I47+SUM($J$4:J47)+SUM($K$4:K47)+SUM($L$4:L47)+SUM($M$4:M47)+SUM($N$4:N47)+SUM($O$4:O47)</f>
        <v>52.62736892103409</v>
      </c>
      <c r="H47" s="6">
        <f t="shared" si="2"/>
        <v>1.7364487473328877E-3</v>
      </c>
      <c r="I47" s="200">
        <f t="shared" si="6"/>
        <v>0</v>
      </c>
      <c r="J47" s="313">
        <f>'Security Info'!D53</f>
        <v>0</v>
      </c>
      <c r="K47" s="94">
        <v>0</v>
      </c>
      <c r="L47" s="313">
        <f>'Security Info'!F53</f>
        <v>0</v>
      </c>
      <c r="M47" s="94">
        <v>0</v>
      </c>
      <c r="N47" s="94">
        <v>0</v>
      </c>
      <c r="O47" s="94">
        <v>0</v>
      </c>
      <c r="P47" s="239">
        <f t="shared" si="3"/>
        <v>30307.470348242365</v>
      </c>
      <c r="Q47" s="442">
        <f t="shared" si="14"/>
        <v>4.5924231800089643E-3</v>
      </c>
      <c r="R47" s="26">
        <f t="shared" si="15"/>
        <v>-1.7907259886722149E-2</v>
      </c>
      <c r="S47" s="26">
        <f>IFERROR('Security Info'!GH53*(50/70)+'Security Info'!GO53*(20/70),0)</f>
        <v>1.2085992409978732E-2</v>
      </c>
      <c r="T47" s="26">
        <f>'Security Info'!GV53</f>
        <v>-2.2063458709812966E-2</v>
      </c>
      <c r="U47" s="200">
        <f t="shared" si="11"/>
        <v>30916.908273009052</v>
      </c>
      <c r="V47" s="26">
        <f t="shared" si="12"/>
        <v>6.7678789682545926E-3</v>
      </c>
      <c r="W47" s="26">
        <f>'Security Info'!GH53*'Security Info'!GI53+'Security Info'!GO53*'Security Info'!GP53+'Security Info'!GV53*'Security Info'!GW53</f>
        <v>1.8411570740412223E-3</v>
      </c>
      <c r="X47" s="314">
        <f t="shared" si="7"/>
        <v>-2.1754557882456282E-3</v>
      </c>
      <c r="Y47" s="314">
        <f t="shared" si="8"/>
        <v>-1.9748416960763369E-2</v>
      </c>
      <c r="Z47" s="26">
        <f>_xlfn.STDEV.P(Q$5:Q47)</f>
        <v>1.1212029992153569E-2</v>
      </c>
      <c r="AB47" s="447">
        <f t="shared" si="9"/>
        <v>98.209274011327821</v>
      </c>
      <c r="AC47" s="5">
        <f>IFERROR((R47-'Price Data'!AF47)/Z47,0)</f>
        <v>-4.1665300502598139</v>
      </c>
      <c r="AD47" s="26">
        <f>_xlfn.STDEV.P(X$5:X47)</f>
        <v>6.3940308678502441E-3</v>
      </c>
      <c r="AE47" s="5">
        <f t="shared" si="13"/>
        <v>-3.0885707887430081</v>
      </c>
      <c r="AF47" s="26">
        <f>_xlfn.STDEV.P(V$5:V47)</f>
        <v>7.7918864398620761E-3</v>
      </c>
      <c r="AH47" s="5">
        <f>IFERROR((W47-'Price Data'!AF47)/AF47,0)</f>
        <v>-3.4608875699215296</v>
      </c>
      <c r="AI47" s="26"/>
      <c r="AJ47" s="239">
        <f t="shared" si="10"/>
        <v>0</v>
      </c>
    </row>
    <row r="48" spans="1:36" x14ac:dyDescent="0.25">
      <c r="A48">
        <v>44</v>
      </c>
      <c r="B48" s="312">
        <f>'Price Data'!B48</f>
        <v>43165</v>
      </c>
      <c r="C48" s="313">
        <f>'Security Info'!C54</f>
        <v>24232.893206724086</v>
      </c>
      <c r="D48" s="7">
        <f t="shared" si="0"/>
        <v>0.79757824025713353</v>
      </c>
      <c r="E48" s="313">
        <f>'Security Info'!E54</f>
        <v>6097.5716196880603</v>
      </c>
      <c r="F48" s="7">
        <f t="shared" si="1"/>
        <v>0.2006896329210574</v>
      </c>
      <c r="G48" s="200">
        <f>I48+SUM($J$4:J48)+SUM($K$4:K48)+SUM($L$4:L48)+SUM($M$4:M48)+SUM($N$4:N48)+SUM($O$4:O48)</f>
        <v>52.62736892103409</v>
      </c>
      <c r="H48" s="6">
        <f t="shared" si="2"/>
        <v>1.732126821809059E-3</v>
      </c>
      <c r="I48" s="200">
        <f t="shared" si="6"/>
        <v>0</v>
      </c>
      <c r="J48" s="313">
        <f>'Security Info'!D54</f>
        <v>0</v>
      </c>
      <c r="K48" s="94">
        <v>0</v>
      </c>
      <c r="L48" s="313">
        <f>'Security Info'!F54</f>
        <v>0</v>
      </c>
      <c r="M48" s="94">
        <v>0</v>
      </c>
      <c r="N48" s="94">
        <v>0</v>
      </c>
      <c r="O48" s="94">
        <v>0</v>
      </c>
      <c r="P48" s="239">
        <f t="shared" si="3"/>
        <v>30383.092195333182</v>
      </c>
      <c r="Q48" s="442">
        <f t="shared" si="14"/>
        <v>2.4951553601109122E-3</v>
      </c>
      <c r="R48" s="26">
        <f t="shared" si="15"/>
        <v>-1.5456785922102534E-2</v>
      </c>
      <c r="S48" s="26">
        <f>IFERROR('Security Info'!GH54*(50/70)+'Security Info'!GO54*(20/70),0)</f>
        <v>1.6295171801228876E-2</v>
      </c>
      <c r="T48" s="26">
        <f>'Security Info'!GV54</f>
        <v>-2.1525921509795376E-2</v>
      </c>
      <c r="U48" s="200">
        <f t="shared" si="11"/>
        <v>31012.811765308401</v>
      </c>
      <c r="V48" s="26">
        <f t="shared" si="12"/>
        <v>3.1019755097270174E-3</v>
      </c>
      <c r="W48" s="26">
        <f>'Security Info'!GH54*'Security Info'!GI54+'Security Info'!GO54*'Security Info'!GP54+'Security Info'!GV54*'Security Info'!GW54</f>
        <v>4.9488438079215982E-3</v>
      </c>
      <c r="X48" s="314">
        <f t="shared" si="7"/>
        <v>-6.068201496161052E-4</v>
      </c>
      <c r="Y48" s="314">
        <f t="shared" si="8"/>
        <v>-2.0405629730024133E-2</v>
      </c>
      <c r="Z48" s="26">
        <f>_xlfn.STDEV.P(Q$5:Q48)</f>
        <v>1.109203353066333E-2</v>
      </c>
      <c r="AB48" s="447">
        <f t="shared" si="9"/>
        <v>98.454321407789791</v>
      </c>
      <c r="AC48" s="5">
        <f>IFERROR((R48-'Price Data'!AF48)/Z48,0)</f>
        <v>-3.9956411779303469</v>
      </c>
      <c r="AD48" s="26">
        <f>_xlfn.STDEV.P(X$5:X48)</f>
        <v>6.3210087739755646E-3</v>
      </c>
      <c r="AE48" s="5">
        <f t="shared" si="13"/>
        <v>-3.2282236047570176</v>
      </c>
      <c r="AF48" s="26">
        <f>_xlfn.STDEV.P(V$5:V48)</f>
        <v>7.7160460782585644E-3</v>
      </c>
      <c r="AH48" s="5">
        <f>IFERROR((W48-'Price Data'!AF48)/AF48,0)</f>
        <v>-3.0992759697821284</v>
      </c>
      <c r="AI48" s="26"/>
      <c r="AJ48" s="239">
        <f t="shared" si="10"/>
        <v>0</v>
      </c>
    </row>
    <row r="49" spans="1:36" x14ac:dyDescent="0.25">
      <c r="A49">
        <v>45</v>
      </c>
      <c r="B49" s="312">
        <f>'Price Data'!B49</f>
        <v>43166</v>
      </c>
      <c r="C49" s="313">
        <f>'Security Info'!C55</f>
        <v>24214.363324472844</v>
      </c>
      <c r="D49" s="7">
        <f t="shared" si="0"/>
        <v>0.7975792940609373</v>
      </c>
      <c r="E49" s="313">
        <f>'Security Info'!E55</f>
        <v>6092.8287061087358</v>
      </c>
      <c r="F49" s="7">
        <f t="shared" si="1"/>
        <v>0.20068725132826562</v>
      </c>
      <c r="G49" s="200">
        <f>I49+SUM($J$4:J49)+SUM($K$4:K49)+SUM($L$4:L49)+SUM($M$4:M49)+SUM($N$4:N49)+SUM($O$4:O49)</f>
        <v>52.62736892103409</v>
      </c>
      <c r="H49" s="6">
        <f t="shared" si="2"/>
        <v>1.7334546107970682E-3</v>
      </c>
      <c r="I49" s="200">
        <f t="shared" si="6"/>
        <v>0</v>
      </c>
      <c r="J49" s="313">
        <f>'Security Info'!D55</f>
        <v>0</v>
      </c>
      <c r="K49" s="94">
        <v>0</v>
      </c>
      <c r="L49" s="313">
        <f>'Security Info'!F55</f>
        <v>0</v>
      </c>
      <c r="M49" s="94">
        <v>0</v>
      </c>
      <c r="N49" s="94">
        <v>0</v>
      </c>
      <c r="O49" s="94">
        <v>0</v>
      </c>
      <c r="P49" s="239">
        <f t="shared" si="3"/>
        <v>30359.819399502616</v>
      </c>
      <c r="Q49" s="442">
        <f t="shared" si="14"/>
        <v>-7.6597851466020384E-4</v>
      </c>
      <c r="R49" s="26">
        <f t="shared" si="15"/>
        <v>-1.6210924870840748E-2</v>
      </c>
      <c r="S49" s="26">
        <f>IFERROR('Security Info'!GH55*(50/70)+'Security Info'!GO55*(20/70),0)</f>
        <v>1.6394561710072857E-2</v>
      </c>
      <c r="T49" s="26">
        <f>'Security Info'!GV55</f>
        <v>-2.2097665622541229E-2</v>
      </c>
      <c r="U49" s="200">
        <f t="shared" si="11"/>
        <v>31009.66556994792</v>
      </c>
      <c r="V49" s="26">
        <f t="shared" si="12"/>
        <v>-1.0144824610847092E-4</v>
      </c>
      <c r="W49" s="26">
        <f>'Security Info'!GH55*'Security Info'!GI55+'Security Info'!GO55*'Security Info'!GP55+'Security Info'!GV55*'Security Info'!GW55</f>
        <v>4.8468935102886314E-3</v>
      </c>
      <c r="X49" s="314">
        <f t="shared" si="7"/>
        <v>-6.6453026855173292E-4</v>
      </c>
      <c r="Y49" s="314">
        <f t="shared" si="8"/>
        <v>-2.1057818381129381E-2</v>
      </c>
      <c r="Z49" s="26">
        <f>_xlfn.STDEV.P(Q$5:Q49)</f>
        <v>1.0968319037563248E-2</v>
      </c>
      <c r="AB49" s="447">
        <f t="shared" si="9"/>
        <v>98.378907512915973</v>
      </c>
      <c r="AC49" s="5">
        <f>IFERROR((R49-'Price Data'!AF49)/Z49,0)</f>
        <v>-4.106182972668754</v>
      </c>
      <c r="AD49" s="26">
        <f>_xlfn.STDEV.P(X$5:X49)</f>
        <v>6.2504731366762236E-3</v>
      </c>
      <c r="AE49" s="5">
        <f t="shared" si="13"/>
        <v>-3.3689959016969984</v>
      </c>
      <c r="AF49" s="26">
        <f>_xlfn.STDEV.P(V$5:V49)</f>
        <v>7.6299151077576276E-3</v>
      </c>
      <c r="AH49" s="5">
        <f>IFERROR((W49-'Price Data'!AF49)/AF49,0)</f>
        <v>-3.1429060678971212</v>
      </c>
      <c r="AI49" s="26"/>
      <c r="AJ49" s="239">
        <f t="shared" si="10"/>
        <v>0</v>
      </c>
    </row>
    <row r="50" spans="1:36" x14ac:dyDescent="0.25">
      <c r="A50">
        <v>46</v>
      </c>
      <c r="B50" s="312">
        <f>'Price Data'!B50</f>
        <v>43167</v>
      </c>
      <c r="C50" s="313">
        <f>'Security Info'!C56</f>
        <v>24319.259576803244</v>
      </c>
      <c r="D50" s="7">
        <f t="shared" si="0"/>
        <v>0.79814955615759475</v>
      </c>
      <c r="E50" s="313">
        <f>'Security Info'!E56</f>
        <v>6097.6652693763708</v>
      </c>
      <c r="F50" s="7">
        <f t="shared" si="1"/>
        <v>0.20012323208197264</v>
      </c>
      <c r="G50" s="200">
        <f>I50+SUM($J$4:J50)+SUM($K$4:K50)+SUM($L$4:L50)+SUM($M$4:M50)+SUM($N$4:N50)+SUM($O$4:O50)</f>
        <v>52.62736892103409</v>
      </c>
      <c r="H50" s="6">
        <f t="shared" si="2"/>
        <v>1.7272117604325038E-3</v>
      </c>
      <c r="I50" s="200">
        <f t="shared" si="6"/>
        <v>0</v>
      </c>
      <c r="J50" s="313">
        <f>'Security Info'!D56</f>
        <v>0</v>
      </c>
      <c r="K50" s="94">
        <v>0</v>
      </c>
      <c r="L50" s="313">
        <f>'Security Info'!F56</f>
        <v>0</v>
      </c>
      <c r="M50" s="94">
        <v>0</v>
      </c>
      <c r="N50" s="94">
        <v>0</v>
      </c>
      <c r="O50" s="94">
        <v>0</v>
      </c>
      <c r="P50" s="239">
        <f t="shared" si="3"/>
        <v>30469.552215100652</v>
      </c>
      <c r="Q50" s="442">
        <f t="shared" si="14"/>
        <v>3.6144093663428301E-3</v>
      </c>
      <c r="R50" s="26">
        <f t="shared" si="15"/>
        <v>-1.2655108423188288E-2</v>
      </c>
      <c r="S50" s="26">
        <f>IFERROR('Security Info'!GH56*(50/70)+'Security Info'!GO56*(20/70),0)</f>
        <v>2.0324906869497759E-2</v>
      </c>
      <c r="T50" s="26">
        <f>'Security Info'!GV56</f>
        <v>-2.1095891749781215E-2</v>
      </c>
      <c r="U50" s="200">
        <f t="shared" si="11"/>
        <v>31103.843583255471</v>
      </c>
      <c r="V50" s="26">
        <f t="shared" si="12"/>
        <v>3.0370534985331155E-3</v>
      </c>
      <c r="W50" s="26">
        <f>'Security Info'!GH56*'Security Info'!GI56+'Security Info'!GO56*'Security Info'!GP56+'Security Info'!GV56*'Security Info'!GW56</f>
        <v>7.8986672837140677E-3</v>
      </c>
      <c r="X50" s="314">
        <f t="shared" si="7"/>
        <v>5.773558678097146E-4</v>
      </c>
      <c r="Y50" s="314">
        <f t="shared" si="8"/>
        <v>-2.0553775706902356E-2</v>
      </c>
      <c r="Z50" s="26">
        <f>_xlfn.STDEV.P(Q$5:Q50)</f>
        <v>1.0863469164856204E-2</v>
      </c>
      <c r="AB50" s="447">
        <f t="shared" si="9"/>
        <v>98.734489157681224</v>
      </c>
      <c r="AC50" s="5">
        <f>IFERROR((R50-'Price Data'!AF50)/Z50,0)</f>
        <v>-3.7949303116316235</v>
      </c>
      <c r="AD50" s="26">
        <f>_xlfn.STDEV.P(X$5:X50)</f>
        <v>6.1839367818359945E-3</v>
      </c>
      <c r="AE50" s="5">
        <f t="shared" si="13"/>
        <v>-3.3237363886504663</v>
      </c>
      <c r="AF50" s="26">
        <f>_xlfn.STDEV.P(V$5:V50)</f>
        <v>7.558368247711585E-3</v>
      </c>
      <c r="AH50" s="5">
        <f>IFERROR((W50-'Price Data'!AF50)/AF50,0)</f>
        <v>-2.73502587314991</v>
      </c>
      <c r="AI50" s="26"/>
      <c r="AJ50" s="239">
        <f t="shared" si="10"/>
        <v>0</v>
      </c>
    </row>
    <row r="51" spans="1:36" x14ac:dyDescent="0.25">
      <c r="A51">
        <v>47</v>
      </c>
      <c r="B51" s="312">
        <f>'Price Data'!B51</f>
        <v>43168</v>
      </c>
      <c r="C51" s="313">
        <f>'Security Info'!C57</f>
        <v>24736.503052266533</v>
      </c>
      <c r="D51" s="7">
        <f t="shared" si="0"/>
        <v>0.80086148393507151</v>
      </c>
      <c r="E51" s="313">
        <f>'Security Info'!E57</f>
        <v>6094.2371804138129</v>
      </c>
      <c r="F51" s="7">
        <f t="shared" si="1"/>
        <v>0.19730516562692937</v>
      </c>
      <c r="G51" s="200">
        <f>I51+SUM($J$4:J51)+SUM($K$4:K51)+SUM($L$4:L51)+SUM($M$4:M51)+SUM($N$4:N51)+SUM($O$4:O51)</f>
        <v>56.62736892103409</v>
      </c>
      <c r="H51" s="6">
        <f t="shared" si="2"/>
        <v>1.8333504379990672E-3</v>
      </c>
      <c r="I51" s="200">
        <f t="shared" si="6"/>
        <v>0</v>
      </c>
      <c r="J51" s="313">
        <f>'Security Info'!D57</f>
        <v>4</v>
      </c>
      <c r="K51" s="94">
        <v>0</v>
      </c>
      <c r="L51" s="313">
        <f>'Security Info'!F57</f>
        <v>0</v>
      </c>
      <c r="M51" s="94">
        <v>0</v>
      </c>
      <c r="N51" s="94">
        <v>0</v>
      </c>
      <c r="O51" s="94">
        <v>0</v>
      </c>
      <c r="P51" s="239">
        <f t="shared" si="3"/>
        <v>30887.367601601381</v>
      </c>
      <c r="Q51" s="442">
        <f t="shared" si="14"/>
        <v>1.3712554209892813E-2</v>
      </c>
      <c r="R51" s="26">
        <f t="shared" si="15"/>
        <v>8.839119264196782E-4</v>
      </c>
      <c r="S51" s="26">
        <f>IFERROR('Security Info'!GH57*(50/70)+'Security Info'!GO57*(20/70),0)</f>
        <v>3.5876165554194213E-2</v>
      </c>
      <c r="T51" s="26">
        <f>'Security Info'!GV57</f>
        <v>-2.2200286360726462E-2</v>
      </c>
      <c r="U51" s="200">
        <f t="shared" si="11"/>
        <v>31429.558337964794</v>
      </c>
      <c r="V51" s="26">
        <f t="shared" si="12"/>
        <v>1.047184904455567E-2</v>
      </c>
      <c r="W51" s="26">
        <f>'Security Info'!GH57*'Security Info'!GI57+'Security Info'!GO57*'Security Info'!GP57+'Security Info'!GV57*'Security Info'!GW57</f>
        <v>1.8453229979718013E-2</v>
      </c>
      <c r="X51" s="314">
        <f t="shared" si="7"/>
        <v>3.2407051653371433E-3</v>
      </c>
      <c r="Y51" s="314">
        <f t="shared" si="8"/>
        <v>-1.7569318053298335E-2</v>
      </c>
      <c r="Z51" s="26">
        <f>_xlfn.STDEV.P(Q$5:Q51)</f>
        <v>1.0933646155384254E-2</v>
      </c>
      <c r="AB51" s="447">
        <f t="shared" si="9"/>
        <v>100.08839119264201</v>
      </c>
      <c r="AC51" s="5">
        <f>IFERROR((R51-'Price Data'!AF51)/Z51,0)</f>
        <v>-2.5658492761598235</v>
      </c>
      <c r="AD51" s="26">
        <f>_xlfn.STDEV.P(X$5:X51)</f>
        <v>6.1405241266391779E-3</v>
      </c>
      <c r="AE51" s="5">
        <f t="shared" si="13"/>
        <v>-2.8612082113769572</v>
      </c>
      <c r="AF51" s="26">
        <f>_xlfn.STDEV.P(V$5:V51)</f>
        <v>7.6230330909092554E-3</v>
      </c>
      <c r="AH51" s="5">
        <f>IFERROR((W51-'Price Data'!AF51)/AF51,0)</f>
        <v>-1.3754065993476348</v>
      </c>
      <c r="AI51" s="26"/>
      <c r="AJ51" s="239">
        <f t="shared" si="10"/>
        <v>4</v>
      </c>
    </row>
    <row r="52" spans="1:36" x14ac:dyDescent="0.25">
      <c r="A52">
        <v>48</v>
      </c>
      <c r="B52" s="312">
        <f>'Price Data'!B52</f>
        <v>43171</v>
      </c>
      <c r="C52" s="313">
        <f>'Security Info'!C58</f>
        <v>24688.176320006689</v>
      </c>
      <c r="D52" s="7">
        <f t="shared" si="0"/>
        <v>0.80047809143109372</v>
      </c>
      <c r="E52" s="313">
        <f>'Security Info'!E58</f>
        <v>6096.9852173360323</v>
      </c>
      <c r="F52" s="7">
        <f t="shared" si="1"/>
        <v>0.19768584876403769</v>
      </c>
      <c r="G52" s="200">
        <f>I52+SUM($J$4:J52)+SUM($K$4:K52)+SUM($L$4:L52)+SUM($M$4:M52)+SUM($N$4:N52)+SUM($O$4:O52)</f>
        <v>56.62736892103409</v>
      </c>
      <c r="H52" s="6">
        <f t="shared" si="2"/>
        <v>1.8360598048686293E-3</v>
      </c>
      <c r="I52" s="200">
        <f t="shared" si="6"/>
        <v>0</v>
      </c>
      <c r="J52" s="313">
        <f>'Security Info'!D58</f>
        <v>0</v>
      </c>
      <c r="K52" s="94">
        <v>0</v>
      </c>
      <c r="L52" s="313">
        <f>'Security Info'!F58</f>
        <v>0</v>
      </c>
      <c r="M52" s="94">
        <v>0</v>
      </c>
      <c r="N52" s="94">
        <v>0</v>
      </c>
      <c r="O52" s="94">
        <v>0</v>
      </c>
      <c r="P52" s="239">
        <f t="shared" si="3"/>
        <v>30841.788906263755</v>
      </c>
      <c r="Q52" s="442">
        <f t="shared" si="14"/>
        <v>-1.4756419493405781E-3</v>
      </c>
      <c r="R52" s="26">
        <f t="shared" si="15"/>
        <v>-5.9303436043911528E-4</v>
      </c>
      <c r="S52" s="26">
        <f>IFERROR('Security Info'!GH58*(50/70)+'Security Info'!GO58*(20/70),0)</f>
        <v>3.607512438111745E-2</v>
      </c>
      <c r="T52" s="26">
        <f>'Security Info'!GV58</f>
        <v>-2.0959064098867719E-2</v>
      </c>
      <c r="U52" s="200">
        <f t="shared" si="11"/>
        <v>31445.347528291688</v>
      </c>
      <c r="V52" s="26">
        <f t="shared" si="12"/>
        <v>5.0236755340660189E-4</v>
      </c>
      <c r="W52" s="26">
        <f>'Security Info'!GH58*'Security Info'!GI58+'Security Info'!GO58*'Security Info'!GP58+'Security Info'!GV58*'Security Info'!GW58</f>
        <v>1.8964867837121903E-2</v>
      </c>
      <c r="X52" s="314">
        <f t="shared" si="7"/>
        <v>-1.97800950274718E-3</v>
      </c>
      <c r="Y52" s="314">
        <f t="shared" si="8"/>
        <v>-1.9557902197561018E-2</v>
      </c>
      <c r="Z52" s="26">
        <f>_xlfn.STDEV.P(Q$5:Q52)</f>
        <v>1.0821433443158258E-2</v>
      </c>
      <c r="AB52" s="447">
        <f t="shared" si="9"/>
        <v>99.940696563956138</v>
      </c>
      <c r="AC52" s="5">
        <f>IFERROR((R52-'Price Data'!AF52)/Z52,0)</f>
        <v>-2.7051900761767684</v>
      </c>
      <c r="AD52" s="26">
        <f>_xlfn.STDEV.P(X$5:X52)</f>
        <v>6.0807302692675773E-3</v>
      </c>
      <c r="AE52" s="5">
        <f t="shared" si="13"/>
        <v>-3.2163739109442133</v>
      </c>
      <c r="AF52" s="26">
        <f>_xlfn.STDEV.P(V$5:V52)</f>
        <v>7.5432180877638873E-3</v>
      </c>
      <c r="AH52" s="5">
        <f>IFERROR((W52-'Price Data'!AF52)/AF52,0)</f>
        <v>-1.2880619451582567</v>
      </c>
      <c r="AI52" s="26"/>
      <c r="AJ52" s="239">
        <f t="shared" si="10"/>
        <v>0</v>
      </c>
    </row>
    <row r="53" spans="1:36" x14ac:dyDescent="0.25">
      <c r="A53">
        <v>49</v>
      </c>
      <c r="B53" s="312">
        <f>'Price Data'!B53</f>
        <v>43172</v>
      </c>
      <c r="C53" s="313">
        <f>'Security Info'!C59</f>
        <v>24514.217857451673</v>
      </c>
      <c r="D53" s="7">
        <f t="shared" si="0"/>
        <v>0.79932951388203133</v>
      </c>
      <c r="E53" s="313">
        <f>'Security Info'!E59</f>
        <v>6097.630579550796</v>
      </c>
      <c r="F53" s="7">
        <f t="shared" si="1"/>
        <v>0.19882405040726089</v>
      </c>
      <c r="G53" s="200">
        <f>I53+SUM($J$4:J53)+SUM($K$4:K53)+SUM($L$4:L53)+SUM($M$4:M53)+SUM($N$4:N53)+SUM($O$4:O53)</f>
        <v>56.62736892103409</v>
      </c>
      <c r="H53" s="6">
        <f t="shared" si="2"/>
        <v>1.8464357107077596E-3</v>
      </c>
      <c r="I53" s="200">
        <f t="shared" si="6"/>
        <v>0</v>
      </c>
      <c r="J53" s="313">
        <f>'Security Info'!D59</f>
        <v>0</v>
      </c>
      <c r="K53" s="94">
        <v>0</v>
      </c>
      <c r="L53" s="313">
        <f>'Security Info'!F59</f>
        <v>0</v>
      </c>
      <c r="M53" s="94">
        <v>0</v>
      </c>
      <c r="N53" s="94">
        <v>0</v>
      </c>
      <c r="O53" s="94">
        <v>0</v>
      </c>
      <c r="P53" s="239">
        <f t="shared" si="3"/>
        <v>30668.475805923503</v>
      </c>
      <c r="Q53" s="442">
        <f t="shared" si="14"/>
        <v>-5.619424374733728E-3</v>
      </c>
      <c r="R53" s="26">
        <f t="shared" si="15"/>
        <v>-6.209126223432837E-3</v>
      </c>
      <c r="S53" s="26">
        <f>IFERROR('Security Info'!GH59*(50/70)+'Security Info'!GO59*(20/70),0)</f>
        <v>3.0149924455969153E-2</v>
      </c>
      <c r="T53" s="26">
        <f>'Security Info'!GV59</f>
        <v>-2.0196738615206433E-2</v>
      </c>
      <c r="U53" s="200">
        <f t="shared" si="11"/>
        <v>31324.408616131564</v>
      </c>
      <c r="V53" s="26">
        <f t="shared" si="12"/>
        <v>-3.8460033571361407E-3</v>
      </c>
      <c r="W53" s="26">
        <f>'Security Info'!GH59*'Security Info'!GI59+'Security Info'!GO59*'Security Info'!GP59+'Security Info'!GV59*'Security Info'!GW59</f>
        <v>1.5045925534616479E-2</v>
      </c>
      <c r="X53" s="314">
        <f t="shared" si="7"/>
        <v>-1.7734210175975873E-3</v>
      </c>
      <c r="Y53" s="314">
        <f t="shared" si="8"/>
        <v>-2.1255051758049315E-2</v>
      </c>
      <c r="Z53" s="26">
        <f>_xlfn.STDEV.P(Q$5:Q53)</f>
        <v>1.0740363755493212E-2</v>
      </c>
      <c r="AB53" s="447">
        <f t="shared" si="9"/>
        <v>99.379087377656774</v>
      </c>
      <c r="AC53" s="5">
        <f>IFERROR((R53-'Price Data'!AF53)/Z53,0)</f>
        <v>-3.2247628676187556</v>
      </c>
      <c r="AD53" s="26">
        <f>_xlfn.STDEV.P(X$5:X53)</f>
        <v>6.0216169974291788E-3</v>
      </c>
      <c r="AE53" s="5">
        <f t="shared" si="13"/>
        <v>-3.5297913778182468</v>
      </c>
      <c r="AF53" s="26">
        <f>_xlfn.STDEV.P(V$5:V53)</f>
        <v>7.4901777038275464E-3</v>
      </c>
      <c r="AH53" s="5">
        <f>IFERROR((W53-'Price Data'!AF53)/AF53,0)</f>
        <v>-1.7863494024375663</v>
      </c>
      <c r="AI53" s="26"/>
      <c r="AJ53" s="239">
        <f t="shared" si="10"/>
        <v>0</v>
      </c>
    </row>
    <row r="54" spans="1:36" x14ac:dyDescent="0.25">
      <c r="A54">
        <v>50</v>
      </c>
      <c r="B54" s="312">
        <f>'Price Data'!B54</f>
        <v>43173</v>
      </c>
      <c r="C54" s="313">
        <f>'Security Info'!C60</f>
        <v>24446.380371892436</v>
      </c>
      <c r="D54" s="7">
        <f t="shared" si="0"/>
        <v>0.79874056429500884</v>
      </c>
      <c r="E54" s="313">
        <f>'Security Info'!E60</f>
        <v>6103.1508351811117</v>
      </c>
      <c r="F54" s="7">
        <f t="shared" si="1"/>
        <v>0.19940924046469569</v>
      </c>
      <c r="G54" s="200">
        <f>I54+SUM($J$4:J54)+SUM($K$4:K54)+SUM($L$4:L54)+SUM($M$4:M54)+SUM($N$4:N54)+SUM($O$4:O54)</f>
        <v>56.62736892103409</v>
      </c>
      <c r="H54" s="6">
        <f t="shared" si="2"/>
        <v>1.8501952402954875E-3</v>
      </c>
      <c r="I54" s="200">
        <f t="shared" si="6"/>
        <v>0</v>
      </c>
      <c r="J54" s="313">
        <f>'Security Info'!D60</f>
        <v>0</v>
      </c>
      <c r="K54" s="94">
        <v>0</v>
      </c>
      <c r="L54" s="313">
        <f>'Security Info'!F60</f>
        <v>0</v>
      </c>
      <c r="M54" s="94">
        <v>0</v>
      </c>
      <c r="N54" s="94">
        <v>0</v>
      </c>
      <c r="O54" s="94">
        <v>0</v>
      </c>
      <c r="P54" s="239">
        <f t="shared" si="3"/>
        <v>30606.158575994581</v>
      </c>
      <c r="Q54" s="442">
        <f t="shared" si="14"/>
        <v>-2.031963711639162E-3</v>
      </c>
      <c r="R54" s="26">
        <f t="shared" si="15"/>
        <v>-8.22847321590503E-3</v>
      </c>
      <c r="S54" s="26">
        <f>IFERROR('Security Info'!GH60*(50/70)+'Security Info'!GO60*(20/70),0)</f>
        <v>2.4715535046911548E-2</v>
      </c>
      <c r="T54" s="26">
        <f>'Security Info'!GV60</f>
        <v>-1.8647654138791991E-2</v>
      </c>
      <c r="U54" s="200">
        <f t="shared" si="11"/>
        <v>31221.356059658494</v>
      </c>
      <c r="V54" s="26">
        <f t="shared" si="12"/>
        <v>-3.2898484289340946E-3</v>
      </c>
      <c r="W54" s="26">
        <f>'Security Info'!GH60*'Security Info'!GI60+'Security Info'!GO60*'Security Info'!GP60+'Security Info'!GV60*'Security Info'!GW60</f>
        <v>1.1706578291200486E-2</v>
      </c>
      <c r="X54" s="314">
        <f t="shared" si="7"/>
        <v>1.2578847172949326E-3</v>
      </c>
      <c r="Y54" s="314">
        <f t="shared" si="8"/>
        <v>-1.9935051507105516E-2</v>
      </c>
      <c r="Z54" s="26">
        <f>_xlfn.STDEV.P(Q$5:Q54)</f>
        <v>1.0635969260443332E-2</v>
      </c>
      <c r="AB54" s="447">
        <f t="shared" si="9"/>
        <v>99.177152678409556</v>
      </c>
      <c r="AC54" s="5">
        <f>IFERROR((R54-'Price Data'!AF54)/Z54,0)</f>
        <v>-3.4222055672232976</v>
      </c>
      <c r="AD54" s="26">
        <f>_xlfn.STDEV.P(X$5:X54)</f>
        <v>5.9656240603376837E-3</v>
      </c>
      <c r="AE54" s="5">
        <f t="shared" si="13"/>
        <v>-3.3416540005668902</v>
      </c>
      <c r="AF54" s="26">
        <f>_xlfn.STDEV.P(V$5:V54)</f>
        <v>7.4322251052980886E-3</v>
      </c>
      <c r="AH54" s="5">
        <f>IFERROR((W54-'Price Data'!AF54)/AF54,0)</f>
        <v>-2.2151403483545602</v>
      </c>
      <c r="AI54" s="26"/>
      <c r="AJ54" s="239">
        <f t="shared" si="10"/>
        <v>0</v>
      </c>
    </row>
    <row r="55" spans="1:36" x14ac:dyDescent="0.25">
      <c r="A55">
        <v>51</v>
      </c>
      <c r="B55" s="312">
        <f>'Price Data'!B55</f>
        <v>43174</v>
      </c>
      <c r="C55" s="313">
        <f>'Security Info'!C61</f>
        <v>24421.782641579557</v>
      </c>
      <c r="D55" s="7">
        <f t="shared" si="0"/>
        <v>0.7986209715678424</v>
      </c>
      <c r="E55" s="313">
        <f>'Security Info'!E61</f>
        <v>6101.5315525603255</v>
      </c>
      <c r="F55" s="7">
        <f t="shared" si="1"/>
        <v>0.19952724696932314</v>
      </c>
      <c r="G55" s="200">
        <f>I55+SUM($J$4:J55)+SUM($K$4:K55)+SUM($L$4:L55)+SUM($M$4:M55)+SUM($N$4:N55)+SUM($O$4:O55)</f>
        <v>56.62736892103409</v>
      </c>
      <c r="H55" s="6">
        <f t="shared" si="2"/>
        <v>1.8517814628343566E-3</v>
      </c>
      <c r="I55" s="200">
        <f t="shared" si="6"/>
        <v>0</v>
      </c>
      <c r="J55" s="313">
        <f>'Security Info'!D61</f>
        <v>0</v>
      </c>
      <c r="K55" s="94">
        <v>0</v>
      </c>
      <c r="L55" s="313">
        <f>'Security Info'!F61</f>
        <v>0</v>
      </c>
      <c r="M55" s="94">
        <v>0</v>
      </c>
      <c r="N55" s="94">
        <v>0</v>
      </c>
      <c r="O55" s="94">
        <v>0</v>
      </c>
      <c r="P55" s="239">
        <f t="shared" si="3"/>
        <v>30579.941563060918</v>
      </c>
      <c r="Q55" s="442">
        <f t="shared" si="14"/>
        <v>-8.5659273013849457E-4</v>
      </c>
      <c r="R55" s="26">
        <f t="shared" si="15"/>
        <v>-9.0780174957066917E-3</v>
      </c>
      <c r="S55" s="26">
        <f>IFERROR('Security Info'!GH61*(50/70)+'Security Info'!GO61*(20/70),0)</f>
        <v>2.3525422952478742E-2</v>
      </c>
      <c r="T55" s="26">
        <f>'Security Info'!GV61</f>
        <v>-1.9165644531536241E-2</v>
      </c>
      <c r="U55" s="200">
        <f t="shared" si="11"/>
        <v>31190.851614175728</v>
      </c>
      <c r="V55" s="26">
        <f t="shared" si="12"/>
        <v>-9.7703781426017322E-4</v>
      </c>
      <c r="W55" s="26">
        <f>'Security Info'!GH61*'Security Info'!GI61+'Security Info'!GO61*'Security Info'!GP61+'Security Info'!GV61*'Security Info'!GW61</f>
        <v>1.0718102707274246E-2</v>
      </c>
      <c r="X55" s="314">
        <f t="shared" si="7"/>
        <v>1.2044508412167865E-4</v>
      </c>
      <c r="Y55" s="314">
        <f t="shared" si="8"/>
        <v>-1.9796120202980938E-2</v>
      </c>
      <c r="Z55" s="26">
        <f>_xlfn.STDEV.P(Q$5:Q55)</f>
        <v>1.0531690161944411E-2</v>
      </c>
      <c r="AB55" s="447">
        <f t="shared" si="9"/>
        <v>99.092198250429391</v>
      </c>
      <c r="AC55" s="5">
        <f>IFERROR((R55-'Price Data'!AF55)/Z55,0)</f>
        <v>-3.5472005842611569</v>
      </c>
      <c r="AD55" s="26">
        <f>_xlfn.STDEV.P(X$5:X55)</f>
        <v>5.907237351035495E-3</v>
      </c>
      <c r="AE55" s="5">
        <f t="shared" si="13"/>
        <v>-3.3511638396433865</v>
      </c>
      <c r="AF55" s="26">
        <f>_xlfn.STDEV.P(V$5:V55)</f>
        <v>7.360999888068904E-3</v>
      </c>
      <c r="AH55" s="5">
        <f>IFERROR((W55-'Price Data'!AF55)/AF55,0)</f>
        <v>-2.3858032277912407</v>
      </c>
      <c r="AI55" s="26"/>
      <c r="AJ55" s="239">
        <f t="shared" si="10"/>
        <v>0</v>
      </c>
    </row>
    <row r="56" spans="1:36" x14ac:dyDescent="0.25">
      <c r="A56">
        <v>52</v>
      </c>
      <c r="B56" s="312">
        <f>'Price Data'!B56</f>
        <v>43175</v>
      </c>
      <c r="C56" s="313">
        <f>'Security Info'!C62</f>
        <v>24470.830248471244</v>
      </c>
      <c r="D56" s="7">
        <f t="shared" si="0"/>
        <v>0.7990140007683294</v>
      </c>
      <c r="E56" s="313">
        <f>'Security Info'!E62</f>
        <v>6098.8270596473831</v>
      </c>
      <c r="F56" s="7">
        <f t="shared" si="1"/>
        <v>0.19913701984947707</v>
      </c>
      <c r="G56" s="200">
        <f>I56+SUM($J$4:J56)+SUM($K$4:K56)+SUM($L$4:L56)+SUM($M$4:M56)+SUM($N$4:N56)+SUM($O$4:O56)</f>
        <v>56.62736892103409</v>
      </c>
      <c r="H56" s="6">
        <f t="shared" si="2"/>
        <v>1.8489793821934684E-3</v>
      </c>
      <c r="I56" s="200">
        <f t="shared" si="6"/>
        <v>0</v>
      </c>
      <c r="J56" s="313">
        <f>'Security Info'!D62</f>
        <v>0</v>
      </c>
      <c r="K56" s="94">
        <v>0</v>
      </c>
      <c r="L56" s="313">
        <f>'Security Info'!F62</f>
        <v>0</v>
      </c>
      <c r="M56" s="94">
        <v>0</v>
      </c>
      <c r="N56" s="94">
        <v>0</v>
      </c>
      <c r="O56" s="94">
        <v>0</v>
      </c>
      <c r="P56" s="239">
        <f t="shared" si="3"/>
        <v>30626.284677039665</v>
      </c>
      <c r="Q56" s="442">
        <f t="shared" si="14"/>
        <v>1.5154742491307882E-3</v>
      </c>
      <c r="R56" s="26">
        <f t="shared" si="15"/>
        <v>-7.5763007483237166E-3</v>
      </c>
      <c r="S56" s="26">
        <f>IFERROR('Security Info'!GH62*(50/70)+'Security Info'!GO62*(20/70),0)</f>
        <v>2.5325923641888348E-2</v>
      </c>
      <c r="T56" s="26">
        <f>'Security Info'!GV62</f>
        <v>-2.0020817349746034E-2</v>
      </c>
      <c r="U56" s="200">
        <f t="shared" si="11"/>
        <v>31221.828930459247</v>
      </c>
      <c r="V56" s="26">
        <f t="shared" si="12"/>
        <v>9.9315391149623622E-4</v>
      </c>
      <c r="W56" s="26">
        <f>'Security Info'!GH62*'Security Info'!GI62+'Security Info'!GO62*'Security Info'!GP62+'Security Info'!GV62*'Security Info'!GW62</f>
        <v>1.1721901344398034E-2</v>
      </c>
      <c r="X56" s="314">
        <f t="shared" si="7"/>
        <v>5.2232033763455199E-4</v>
      </c>
      <c r="Y56" s="314">
        <f t="shared" si="8"/>
        <v>-1.9298202092721751E-2</v>
      </c>
      <c r="Z56" s="26">
        <f>_xlfn.STDEV.P(Q$5:Q56)</f>
        <v>1.0432358675422929E-2</v>
      </c>
      <c r="AB56" s="447">
        <f t="shared" si="9"/>
        <v>99.242369925167679</v>
      </c>
      <c r="AC56" s="5">
        <f>IFERROR((R56-'Price Data'!AF56)/Z56,0)</f>
        <v>-3.452843395155162</v>
      </c>
      <c r="AD56" s="26">
        <f>_xlfn.STDEV.P(X$5:X56)</f>
        <v>5.8514135615039594E-3</v>
      </c>
      <c r="AE56" s="5">
        <f t="shared" si="13"/>
        <v>-3.2980410442501062</v>
      </c>
      <c r="AF56" s="26">
        <f>_xlfn.STDEV.P(V$5:V56)</f>
        <v>7.2906183217193539E-3</v>
      </c>
      <c r="AH56" s="5">
        <f>IFERROR((W56-'Price Data'!AF56)/AF56,0)</f>
        <v>-2.2937833140685031</v>
      </c>
      <c r="AI56" s="26"/>
      <c r="AJ56" s="239">
        <f t="shared" si="10"/>
        <v>0</v>
      </c>
    </row>
    <row r="57" spans="1:36" x14ac:dyDescent="0.25">
      <c r="A57">
        <v>53</v>
      </c>
      <c r="B57" s="312">
        <f>'Price Data'!B57</f>
        <v>43178</v>
      </c>
      <c r="C57" s="313">
        <f>'Security Info'!C63</f>
        <v>24187.184315747789</v>
      </c>
      <c r="D57" s="7">
        <f t="shared" si="0"/>
        <v>0.79746491784446161</v>
      </c>
      <c r="E57" s="313">
        <f>'Security Info'!E63</f>
        <v>6086.2803037354661</v>
      </c>
      <c r="F57" s="7">
        <f t="shared" si="1"/>
        <v>0.20066804631065263</v>
      </c>
      <c r="G57" s="200">
        <f>I57+SUM($J$4:J57)+SUM($K$4:K57)+SUM($L$4:L57)+SUM($M$4:M57)+SUM($N$4:N57)+SUM($O$4:O57)</f>
        <v>56.62736892103409</v>
      </c>
      <c r="H57" s="6">
        <f t="shared" si="2"/>
        <v>1.8670358448857887E-3</v>
      </c>
      <c r="I57" s="200">
        <f t="shared" si="6"/>
        <v>0</v>
      </c>
      <c r="J57" s="313">
        <f>'Security Info'!D63</f>
        <v>0</v>
      </c>
      <c r="K57" s="94">
        <v>0</v>
      </c>
      <c r="L57" s="313">
        <f>'Security Info'!F63</f>
        <v>0</v>
      </c>
      <c r="M57" s="94">
        <v>0</v>
      </c>
      <c r="N57" s="94">
        <v>0</v>
      </c>
      <c r="O57" s="94">
        <v>0</v>
      </c>
      <c r="P57" s="239">
        <f t="shared" si="3"/>
        <v>30330.091988404289</v>
      </c>
      <c r="Q57" s="442">
        <f t="shared" si="14"/>
        <v>-9.6711923029119129E-3</v>
      </c>
      <c r="R57" s="26">
        <f t="shared" si="15"/>
        <v>-1.7174221189753869E-2</v>
      </c>
      <c r="S57" s="26">
        <f>IFERROR('Security Info'!GH63*(50/70)+'Security Info'!GO63*(20/70),0)</f>
        <v>1.219013383872555E-2</v>
      </c>
      <c r="T57" s="26">
        <f>'Security Info'!GV63</f>
        <v>-1.9761822153373965E-2</v>
      </c>
      <c r="U57" s="200">
        <f t="shared" si="11"/>
        <v>30940.46655609745</v>
      </c>
      <c r="V57" s="26">
        <f t="shared" si="12"/>
        <v>-9.0117198127143139E-3</v>
      </c>
      <c r="W57" s="26">
        <f>'Security Info'!GH63*'Security Info'!GI63+'Security Info'!GO63*'Security Info'!GP63+'Security Info'!GV63*'Security Info'!GW63</f>
        <v>2.6045470410956959E-3</v>
      </c>
      <c r="X57" s="314">
        <f t="shared" si="7"/>
        <v>-6.5947249019759902E-4</v>
      </c>
      <c r="Y57" s="314">
        <f t="shared" si="8"/>
        <v>-1.9778768230849564E-2</v>
      </c>
      <c r="Z57" s="26">
        <f>_xlfn.STDEV.P(Q$5:Q57)</f>
        <v>1.0415352520436435E-2</v>
      </c>
      <c r="AB57" s="447">
        <f t="shared" si="9"/>
        <v>98.282577881024665</v>
      </c>
      <c r="AC57" s="5">
        <f>IFERROR((R57-'Price Data'!AF57)/Z57,0)</f>
        <v>-4.3905591385434617</v>
      </c>
      <c r="AD57" s="26">
        <f>_xlfn.STDEV.P(X$5:X57)</f>
        <v>5.7961094515851181E-3</v>
      </c>
      <c r="AE57" s="5">
        <f t="shared" si="13"/>
        <v>-3.4124214520207987</v>
      </c>
      <c r="AF57" s="26">
        <f>_xlfn.STDEV.P(V$5:V57)</f>
        <v>7.3306536875855843E-3</v>
      </c>
      <c r="AH57" s="5">
        <f>IFERROR((W57-'Price Data'!AF57)/AF57,0)</f>
        <v>-3.5399916657979946</v>
      </c>
      <c r="AI57" s="26"/>
      <c r="AJ57" s="239">
        <f t="shared" si="10"/>
        <v>0</v>
      </c>
    </row>
    <row r="58" spans="1:36" x14ac:dyDescent="0.25">
      <c r="A58">
        <v>54</v>
      </c>
      <c r="B58" s="312">
        <f>'Price Data'!B58</f>
        <v>43179</v>
      </c>
      <c r="C58" s="313">
        <f>'Security Info'!C64</f>
        <v>24304.213054159765</v>
      </c>
      <c r="D58" s="7">
        <f t="shared" si="0"/>
        <v>0.7984678154574707</v>
      </c>
      <c r="E58" s="313">
        <f>'Security Info'!E64</f>
        <v>6077.7227646351794</v>
      </c>
      <c r="F58" s="7">
        <f t="shared" si="1"/>
        <v>0.19967180208716132</v>
      </c>
      <c r="G58" s="200">
        <f>I58+SUM($J$4:J58)+SUM($K$4:K58)+SUM($L$4:L58)+SUM($M$4:M58)+SUM($N$4:N58)+SUM($O$4:O58)</f>
        <v>56.62736892103409</v>
      </c>
      <c r="H58" s="6">
        <f t="shared" si="2"/>
        <v>1.8603824553679021E-3</v>
      </c>
      <c r="I58" s="200">
        <f t="shared" si="6"/>
        <v>0</v>
      </c>
      <c r="J58" s="313">
        <f>'Security Info'!D64</f>
        <v>0</v>
      </c>
      <c r="K58" s="94">
        <v>0</v>
      </c>
      <c r="L58" s="313">
        <f>'Security Info'!F64</f>
        <v>0</v>
      </c>
      <c r="M58" s="94">
        <v>0</v>
      </c>
      <c r="N58" s="94">
        <v>0</v>
      </c>
      <c r="O58" s="94">
        <v>0</v>
      </c>
      <c r="P58" s="239">
        <f t="shared" si="3"/>
        <v>30438.563187715979</v>
      </c>
      <c r="Q58" s="442">
        <f t="shared" si="14"/>
        <v>3.5763557642081167E-3</v>
      </c>
      <c r="R58" s="26">
        <f t="shared" si="15"/>
        <v>-1.3659286550493532E-2</v>
      </c>
      <c r="S58" s="26">
        <f>IFERROR('Security Info'!GH64*(50/70)+'Security Info'!GO64*(20/70),0)</f>
        <v>1.3294212049316976E-2</v>
      </c>
      <c r="T58" s="26">
        <f>'Security Info'!GV64</f>
        <v>-2.1740936389802346E-2</v>
      </c>
      <c r="U58" s="200">
        <f t="shared" si="11"/>
        <v>30945.994230122633</v>
      </c>
      <c r="V58" s="26">
        <f t="shared" si="12"/>
        <v>1.7865516071524645E-4</v>
      </c>
      <c r="W58" s="26">
        <f>'Security Info'!GH64*'Security Info'!GI64+'Security Info'!GO64*'Security Info'!GP64+'Security Info'!GV64*'Security Info'!GW64</f>
        <v>2.7836675175811785E-3</v>
      </c>
      <c r="X58" s="314">
        <f t="shared" si="7"/>
        <v>3.3977006034928703E-3</v>
      </c>
      <c r="Y58" s="314">
        <f t="shared" si="8"/>
        <v>-1.6442954068074712E-2</v>
      </c>
      <c r="Z58" s="26">
        <f>_xlfn.STDEV.P(Q$5:Q58)</f>
        <v>1.0331498752324872E-2</v>
      </c>
      <c r="AB58" s="447">
        <f t="shared" si="9"/>
        <v>98.634071344950698</v>
      </c>
      <c r="AC58" s="5">
        <f>IFERROR((R58-'Price Data'!AF58)/Z58,0)</f>
        <v>-4.1250826789194779</v>
      </c>
      <c r="AD58" s="26">
        <f>_xlfn.STDEV.P(X$5:X58)</f>
        <v>5.7643549202689246E-3</v>
      </c>
      <c r="AE58" s="5">
        <f t="shared" si="13"/>
        <v>-2.8525228400244997</v>
      </c>
      <c r="AF58" s="26">
        <f>_xlfn.STDEV.P(V$5:V58)</f>
        <v>7.262473226493267E-3</v>
      </c>
      <c r="AH58" s="5">
        <f>IFERROR((W58-'Price Data'!AF58)/AF58,0)</f>
        <v>-3.604189876656902</v>
      </c>
      <c r="AI58" s="26"/>
      <c r="AJ58" s="239">
        <f t="shared" si="10"/>
        <v>0</v>
      </c>
    </row>
    <row r="59" spans="1:36" x14ac:dyDescent="0.25">
      <c r="A59">
        <v>55</v>
      </c>
      <c r="B59" s="312">
        <f>'Price Data'!B59</f>
        <v>43180</v>
      </c>
      <c r="C59" s="313">
        <f>'Security Info'!C65</f>
        <v>24269.739674992696</v>
      </c>
      <c r="D59" s="7">
        <f t="shared" si="0"/>
        <v>0.79804847800470058</v>
      </c>
      <c r="E59" s="313">
        <f>'Security Info'!E65</f>
        <v>6084.9930976060732</v>
      </c>
      <c r="F59" s="7">
        <f t="shared" si="1"/>
        <v>0.2000894754226529</v>
      </c>
      <c r="G59" s="200">
        <f>I59+SUM($J$4:J59)+SUM($K$4:K59)+SUM($L$4:L59)+SUM($M$4:M59)+SUM($N$4:N59)+SUM($O$4:O59)</f>
        <v>56.62736892103409</v>
      </c>
      <c r="H59" s="6">
        <f t="shared" si="2"/>
        <v>1.8620465726464591E-3</v>
      </c>
      <c r="I59" s="200">
        <f t="shared" si="6"/>
        <v>0</v>
      </c>
      <c r="J59" s="313">
        <f>'Security Info'!D65</f>
        <v>0</v>
      </c>
      <c r="K59" s="94">
        <v>0</v>
      </c>
      <c r="L59" s="313">
        <f>'Security Info'!F65</f>
        <v>0</v>
      </c>
      <c r="M59" s="94">
        <v>0</v>
      </c>
      <c r="N59" s="94">
        <v>0</v>
      </c>
      <c r="O59" s="94">
        <v>0</v>
      </c>
      <c r="P59" s="239">
        <f t="shared" si="3"/>
        <v>30411.360141519806</v>
      </c>
      <c r="Q59" s="442">
        <f t="shared" si="14"/>
        <v>-8.937033600571187E-4</v>
      </c>
      <c r="R59" s="26">
        <f t="shared" si="15"/>
        <v>-1.4540782560264476E-2</v>
      </c>
      <c r="S59" s="26">
        <f>IFERROR('Security Info'!GH65*(50/70)+'Security Info'!GO65*(20/70),0)</f>
        <v>1.2422004754446199E-2</v>
      </c>
      <c r="T59" s="26">
        <f>'Security Info'!GV65</f>
        <v>-2.3006592160752959E-2</v>
      </c>
      <c r="U59" s="200">
        <f t="shared" si="11"/>
        <v>30915.435277889606</v>
      </c>
      <c r="V59" s="26">
        <f t="shared" si="12"/>
        <v>-9.8749298554712261E-4</v>
      </c>
      <c r="W59" s="26">
        <f>'Security Info'!GH65*'Security Info'!GI65+'Security Info'!GO65*'Security Info'!GP65+'Security Info'!GV65*'Security Info'!GW65</f>
        <v>1.7934256798864514E-3</v>
      </c>
      <c r="X59" s="314">
        <f t="shared" si="7"/>
        <v>9.3789625490003914E-5</v>
      </c>
      <c r="Y59" s="314">
        <f t="shared" si="8"/>
        <v>-1.6334208240150926E-2</v>
      </c>
      <c r="Z59" s="26">
        <f>_xlfn.STDEV.P(Q$5:Q59)</f>
        <v>1.0237563851020356E-2</v>
      </c>
      <c r="AB59" s="447">
        <f t="shared" si="9"/>
        <v>98.545921743973608</v>
      </c>
      <c r="AC59" s="5">
        <f>IFERROR((R59-'Price Data'!AF59)/Z59,0)</f>
        <v>-4.2364358544090353</v>
      </c>
      <c r="AD59" s="26">
        <f>_xlfn.STDEV.P(X$5:X59)</f>
        <v>5.7119282323085897E-3</v>
      </c>
      <c r="AE59" s="5">
        <f t="shared" si="13"/>
        <v>-2.8596662240535768</v>
      </c>
      <c r="AF59" s="26">
        <f>_xlfn.STDEV.P(V$5:V59)</f>
        <v>7.1975559876495798E-3</v>
      </c>
      <c r="AH59" s="5">
        <f>IFERROR((W59-'Price Data'!AF59)/AF59,0)</f>
        <v>-3.7563548469099945</v>
      </c>
      <c r="AI59" s="26"/>
      <c r="AJ59" s="239">
        <f t="shared" si="10"/>
        <v>0</v>
      </c>
    </row>
    <row r="60" spans="1:36" x14ac:dyDescent="0.25">
      <c r="A60">
        <v>56</v>
      </c>
      <c r="B60" s="312">
        <f>'Price Data'!B60</f>
        <v>43181</v>
      </c>
      <c r="C60" s="313">
        <f>'Security Info'!C66</f>
        <v>23539.621049116922</v>
      </c>
      <c r="D60" s="7">
        <f t="shared" si="0"/>
        <v>0.79179608653862765</v>
      </c>
      <c r="E60" s="313">
        <f>'Security Info'!E66</f>
        <v>6087.7683262441487</v>
      </c>
      <c r="F60" s="7">
        <f t="shared" si="1"/>
        <v>0.204772673545429</v>
      </c>
      <c r="G60" s="200">
        <f>I60+SUM($J$4:J60)+SUM($K$4:K60)+SUM($L$4:L60)+SUM($M$4:M60)+SUM($N$4:N60)+SUM($O$4:O60)</f>
        <v>102.00869734403329</v>
      </c>
      <c r="H60" s="6">
        <f t="shared" si="2"/>
        <v>3.4312399159432908E-3</v>
      </c>
      <c r="I60" s="200">
        <f t="shared" si="6"/>
        <v>0</v>
      </c>
      <c r="J60" s="313">
        <f>'Security Info'!D66</f>
        <v>45.381328422999189</v>
      </c>
      <c r="K60" s="94">
        <v>0</v>
      </c>
      <c r="L60" s="313">
        <f>'Security Info'!F66</f>
        <v>0</v>
      </c>
      <c r="M60" s="94">
        <v>0</v>
      </c>
      <c r="N60" s="94">
        <v>0</v>
      </c>
      <c r="O60" s="94">
        <v>0</v>
      </c>
      <c r="P60" s="239">
        <f t="shared" si="3"/>
        <v>29729.398072705106</v>
      </c>
      <c r="Q60" s="442">
        <f t="shared" si="14"/>
        <v>-2.2424582972980445E-2</v>
      </c>
      <c r="R60" s="26">
        <f t="shared" si="15"/>
        <v>-3.6639294548230228E-2</v>
      </c>
      <c r="S60" s="26">
        <f>IFERROR('Security Info'!GH66*(50/70)+'Security Info'!GO66*(20/70),0)</f>
        <v>-1.0483911267046127E-2</v>
      </c>
      <c r="T60" s="26">
        <f>'Security Info'!GV66</f>
        <v>-1.9747162047918931E-2</v>
      </c>
      <c r="U60" s="200">
        <f t="shared" si="11"/>
        <v>30450.796128909849</v>
      </c>
      <c r="V60" s="26">
        <f t="shared" si="12"/>
        <v>-1.5029358144346139E-2</v>
      </c>
      <c r="W60" s="26">
        <f>'Security Info'!GH66*'Security Info'!GI66+'Security Info'!GO66*'Security Info'!GP66+'Security Info'!GV66*'Security Info'!GW66</f>
        <v>-1.3262886501307969E-2</v>
      </c>
      <c r="X60" s="314">
        <f t="shared" si="7"/>
        <v>-7.3952248286343059E-3</v>
      </c>
      <c r="Y60" s="314">
        <f t="shared" si="8"/>
        <v>-2.3376408046922259E-2</v>
      </c>
      <c r="Z60" s="26">
        <f>_xlfn.STDEV.P(Q$5:Q60)</f>
        <v>1.0563543857247433E-2</v>
      </c>
      <c r="AB60" s="447">
        <f t="shared" si="9"/>
        <v>96.336070545177037</v>
      </c>
      <c r="AC60" s="5">
        <f>IFERROR((R60-'Price Data'!AF60)/Z60,0)</f>
        <v>-6.1421901044804308</v>
      </c>
      <c r="AD60" s="26">
        <f>_xlfn.STDEV.P(X$5:X60)</f>
        <v>5.7387635726150691E-3</v>
      </c>
      <c r="AE60" s="5">
        <f t="shared" si="13"/>
        <v>-4.0734223933658198</v>
      </c>
      <c r="AF60" s="26">
        <f>_xlfn.STDEV.P(V$5:V60)</f>
        <v>7.4075832596011354E-3</v>
      </c>
      <c r="AH60" s="5">
        <f>IFERROR((W60-'Price Data'!AF60)/AF60,0)</f>
        <v>-5.603296655155372</v>
      </c>
      <c r="AI60" s="26"/>
      <c r="AJ60" s="239">
        <f t="shared" si="10"/>
        <v>45.381328422999204</v>
      </c>
    </row>
    <row r="61" spans="1:36" x14ac:dyDescent="0.25">
      <c r="A61">
        <v>57</v>
      </c>
      <c r="B61" s="312">
        <f>'Price Data'!B61</f>
        <v>43182</v>
      </c>
      <c r="C61" s="313">
        <f>'Security Info'!C67</f>
        <v>23059.950960128612</v>
      </c>
      <c r="D61" s="7">
        <f t="shared" si="0"/>
        <v>0.78856095126772652</v>
      </c>
      <c r="E61" s="313">
        <f>'Security Info'!E67</f>
        <v>6081.1203137792691</v>
      </c>
      <c r="F61" s="7">
        <f t="shared" si="1"/>
        <v>0.20795074662988491</v>
      </c>
      <c r="G61" s="200">
        <f>I61+SUM($J$4:J61)+SUM($K$4:K61)+SUM($L$4:L61)+SUM($M$4:M61)+SUM($N$4:N61)+SUM($O$4:O61)</f>
        <v>102.00869734403329</v>
      </c>
      <c r="H61" s="6">
        <f t="shared" si="2"/>
        <v>3.4883021023885069E-3</v>
      </c>
      <c r="I61" s="200">
        <f t="shared" si="6"/>
        <v>0</v>
      </c>
      <c r="J61" s="313">
        <f>'Security Info'!D67</f>
        <v>0</v>
      </c>
      <c r="K61" s="94">
        <v>0</v>
      </c>
      <c r="L61" s="313">
        <f>'Security Info'!F67</f>
        <v>0</v>
      </c>
      <c r="M61" s="94">
        <v>0</v>
      </c>
      <c r="N61" s="94">
        <v>0</v>
      </c>
      <c r="O61" s="94">
        <v>0</v>
      </c>
      <c r="P61" s="239">
        <f t="shared" si="3"/>
        <v>29243.079971251915</v>
      </c>
      <c r="Q61" s="442">
        <f t="shared" si="14"/>
        <v>-1.6358154990688711E-2</v>
      </c>
      <c r="R61" s="26">
        <f t="shared" si="15"/>
        <v>-5.2398098279949457E-2</v>
      </c>
      <c r="S61" s="26">
        <f>IFERROR('Security Info'!GH67*(50/70)+'Security Info'!GO67*(20/70),0)</f>
        <v>-3.0073375673678644E-2</v>
      </c>
      <c r="T61" s="26">
        <f>'Security Info'!GV67</f>
        <v>-1.9732501942463898E-2</v>
      </c>
      <c r="U61" s="200">
        <f t="shared" si="11"/>
        <v>30027.759008313642</v>
      </c>
      <c r="V61" s="26">
        <f t="shared" si="12"/>
        <v>-1.3892481457802641E-2</v>
      </c>
      <c r="W61" s="26">
        <f>'Security Info'!GH67*'Security Info'!GI67+'Security Info'!GO67*'Security Info'!GP67+'Security Info'!GV67*'Security Info'!GW67</f>
        <v>-2.6971113554314217E-2</v>
      </c>
      <c r="X61" s="314">
        <f t="shared" si="7"/>
        <v>-2.4656735328860702E-3</v>
      </c>
      <c r="Y61" s="314">
        <f t="shared" si="8"/>
        <v>-2.5426984725635239E-2</v>
      </c>
      <c r="Z61" s="26">
        <f>_xlfn.STDEV.P(Q$5:Q61)</f>
        <v>1.0672647371070369E-2</v>
      </c>
      <c r="AB61" s="447">
        <f t="shared" si="9"/>
        <v>94.76019017200511</v>
      </c>
      <c r="AC61" s="5">
        <f>IFERROR((R61-'Price Data'!AF61)/Z61,0)</f>
        <v>-7.5457471309550739</v>
      </c>
      <c r="AD61" s="26">
        <f>_xlfn.STDEV.P(X$5:X61)</f>
        <v>5.6946668299415245E-3</v>
      </c>
      <c r="AE61" s="5">
        <f t="shared" si="13"/>
        <v>-4.4650522120003178</v>
      </c>
      <c r="AF61" s="26">
        <f>_xlfn.STDEV.P(V$5:V61)</f>
        <v>7.5588380119709321E-3</v>
      </c>
      <c r="AH61" s="5">
        <f>IFERROR((W61-'Price Data'!AF61)/AF61,0)</f>
        <v>-7.2902889924407246</v>
      </c>
      <c r="AI61" s="26"/>
      <c r="AJ61" s="239">
        <f t="shared" si="10"/>
        <v>0</v>
      </c>
    </row>
    <row r="62" spans="1:36" x14ac:dyDescent="0.25">
      <c r="A62">
        <v>58</v>
      </c>
      <c r="B62" s="312">
        <f>'Price Data'!B62</f>
        <v>43185</v>
      </c>
      <c r="C62" s="313">
        <f>'Security Info'!C68</f>
        <v>23776.803832375805</v>
      </c>
      <c r="D62" s="7">
        <f t="shared" si="0"/>
        <v>0.79343937785404539</v>
      </c>
      <c r="E62" s="313">
        <f>'Security Info'!E68</f>
        <v>6087.9429603884291</v>
      </c>
      <c r="F62" s="7">
        <f t="shared" si="1"/>
        <v>0.20315656002192159</v>
      </c>
      <c r="G62" s="200">
        <f>I62+SUM($J$4:J62)+SUM($K$4:K62)+SUM($L$4:L62)+SUM($M$4:M62)+SUM($N$4:N62)+SUM($O$4:O62)</f>
        <v>102.00869734403329</v>
      </c>
      <c r="H62" s="6">
        <f t="shared" si="2"/>
        <v>3.4040621240329257E-3</v>
      </c>
      <c r="I62" s="200">
        <f t="shared" si="6"/>
        <v>0</v>
      </c>
      <c r="J62" s="313">
        <f>'Security Info'!D68</f>
        <v>0</v>
      </c>
      <c r="K62" s="94">
        <v>0</v>
      </c>
      <c r="L62" s="313">
        <f>'Security Info'!F68</f>
        <v>0</v>
      </c>
      <c r="M62" s="94">
        <v>0</v>
      </c>
      <c r="N62" s="94">
        <v>0</v>
      </c>
      <c r="O62" s="94">
        <v>0</v>
      </c>
      <c r="P62" s="239">
        <f t="shared" si="3"/>
        <v>29966.755490108269</v>
      </c>
      <c r="Q62" s="442">
        <f t="shared" si="14"/>
        <v>2.4746898054780253E-2</v>
      </c>
      <c r="R62" s="26">
        <f t="shared" si="15"/>
        <v>-2.8947890621567551E-2</v>
      </c>
      <c r="S62" s="26">
        <f>IFERROR('Security Info'!GH68*(50/70)+'Security Info'!GO68*(20/70),0)</f>
        <v>-7.4913073626843929E-3</v>
      </c>
      <c r="T62" s="26">
        <f>'Security Info'!GV68</f>
        <v>-2.007457106974786E-2</v>
      </c>
      <c r="U62" s="200">
        <f t="shared" si="11"/>
        <v>30512.411385421783</v>
      </c>
      <c r="V62" s="26">
        <f t="shared" si="12"/>
        <v>1.6140144756522146E-2</v>
      </c>
      <c r="W62" s="26">
        <f>'Security Info'!GH68*'Security Info'!GI68+'Security Info'!GO68*'Security Info'!GP68+'Security Info'!GV68*'Security Info'!GW68</f>
        <v>-1.1266286474803433E-2</v>
      </c>
      <c r="X62" s="314">
        <f t="shared" si="7"/>
        <v>8.6067532982581074E-3</v>
      </c>
      <c r="Y62" s="314">
        <f t="shared" si="8"/>
        <v>-1.7681604146764118E-2</v>
      </c>
      <c r="Z62" s="26">
        <f>_xlfn.STDEV.P(Q$5:Q62)</f>
        <v>1.1093907949286755E-2</v>
      </c>
      <c r="AB62" s="447">
        <f t="shared" si="9"/>
        <v>97.10521093784331</v>
      </c>
      <c r="AC62" s="5">
        <f>IFERROR((R62-'Price Data'!AF62)/Z62,0)</f>
        <v>-5.1801304719913652</v>
      </c>
      <c r="AD62" s="26">
        <f>_xlfn.STDEV.P(X$5:X62)</f>
        <v>5.7667571371115217E-3</v>
      </c>
      <c r="AE62" s="5">
        <f t="shared" si="13"/>
        <v>-3.0661260265280665</v>
      </c>
      <c r="AF62" s="26">
        <f>_xlfn.STDEV.P(V$5:V62)</f>
        <v>7.7983939028736767E-3</v>
      </c>
      <c r="AH62" s="5">
        <f>IFERROR((W62-'Price Data'!AF62)/AF62,0)</f>
        <v>-5.1018564810046785</v>
      </c>
      <c r="AI62" s="26"/>
      <c r="AJ62" s="239">
        <f t="shared" si="10"/>
        <v>0</v>
      </c>
    </row>
    <row r="63" spans="1:36" x14ac:dyDescent="0.25">
      <c r="A63">
        <v>59</v>
      </c>
      <c r="B63" s="312">
        <f>'Price Data'!B63</f>
        <v>43186</v>
      </c>
      <c r="C63" s="313">
        <f>'Security Info'!C69</f>
        <v>22731.410264032907</v>
      </c>
      <c r="D63" s="7">
        <f t="shared" si="0"/>
        <v>0.77191966317734195</v>
      </c>
      <c r="E63" s="313">
        <f>'Security Info'!E69</f>
        <v>6096.0374304144952</v>
      </c>
      <c r="F63" s="7">
        <f t="shared" si="1"/>
        <v>0.20701096435919811</v>
      </c>
      <c r="G63" s="200">
        <f>I63+SUM($J$4:J63)+SUM($K$4:K63)+SUM($L$4:L63)+SUM($M$4:M63)+SUM($N$4:N63)+SUM($O$4:O63)</f>
        <v>620.44869734403255</v>
      </c>
      <c r="H63" s="6">
        <f t="shared" si="2"/>
        <v>2.1069372463459968E-2</v>
      </c>
      <c r="I63" s="200">
        <f t="shared" si="6"/>
        <v>0</v>
      </c>
      <c r="J63" s="313">
        <f>'Security Info'!D69</f>
        <v>0</v>
      </c>
      <c r="K63" s="239">
        <f>-SUM(Transactions!L7:L12,Transactions!L42)</f>
        <v>-34.65</v>
      </c>
      <c r="L63" s="313">
        <f>'Security Info'!F69</f>
        <v>0</v>
      </c>
      <c r="M63" s="239">
        <f>-(Transactions!L28+Transactions!L47)</f>
        <v>-9.9</v>
      </c>
      <c r="N63" s="200">
        <f>SUM(Transactions!F42,Transactions!F47)</f>
        <v>9266.27</v>
      </c>
      <c r="O63" s="200">
        <f>-SUM(Transactions!F7:F12,Transactions!F28)</f>
        <v>-8703.2800000000007</v>
      </c>
      <c r="P63" s="239">
        <f t="shared" si="3"/>
        <v>29447.896391791433</v>
      </c>
      <c r="Q63" s="442">
        <f t="shared" si="14"/>
        <v>-1.7314490335402E-2</v>
      </c>
      <c r="R63" s="26">
        <f t="shared" si="15"/>
        <v>-4.5761162984572223E-2</v>
      </c>
      <c r="S63" s="26">
        <f>IFERROR('Security Info'!GH69*(50/70)+'Security Info'!GO69*(20/70),0)</f>
        <v>-2.1739105938672929E-2</v>
      </c>
      <c r="T63" s="26">
        <f>'Security Info'!GV69</f>
        <v>-1.7245170716927993E-2</v>
      </c>
      <c r="U63" s="200">
        <f t="shared" si="11"/>
        <v>30230.824207832182</v>
      </c>
      <c r="V63" s="26">
        <f t="shared" si="12"/>
        <v>-9.2286110734642879E-3</v>
      </c>
      <c r="W63" s="26">
        <f>'Security Info'!GH69*'Security Info'!GI69+'Security Info'!GO69*'Security Info'!GP69+'Security Info'!GV69*'Security Info'!GW69</f>
        <v>-2.0390925372149447E-2</v>
      </c>
      <c r="X63" s="314">
        <f t="shared" si="7"/>
        <v>-8.0858792619377118E-3</v>
      </c>
      <c r="Y63" s="314">
        <f t="shared" si="8"/>
        <v>-2.5370237612422776E-2</v>
      </c>
      <c r="Z63" s="26">
        <f>_xlfn.STDEV.P(Q$5:Q63)</f>
        <v>1.1212974713352822E-2</v>
      </c>
      <c r="AB63" s="447">
        <f t="shared" si="9"/>
        <v>95.423883701542849</v>
      </c>
      <c r="AC63" s="5">
        <f>IFERROR((R63-'Price Data'!AF63)/Z63,0)</f>
        <v>-6.556169514680958</v>
      </c>
      <c r="AD63" s="26">
        <f>_xlfn.STDEV.P(X$5:X63)</f>
        <v>5.8057888506421193E-3</v>
      </c>
      <c r="AE63" s="5">
        <f t="shared" si="13"/>
        <v>-4.3698174813258719</v>
      </c>
      <c r="AF63" s="26">
        <f>_xlfn.STDEV.P(V$5:V63)</f>
        <v>7.8200398412626541E-3</v>
      </c>
      <c r="AH63" s="5">
        <f>IFERROR((W63-'Price Data'!AF63)/AF63,0)</f>
        <v>-6.1564808299462506</v>
      </c>
      <c r="AI63" s="26"/>
      <c r="AJ63" s="239">
        <f t="shared" si="10"/>
        <v>518.43999999999926</v>
      </c>
    </row>
    <row r="64" spans="1:36" x14ac:dyDescent="0.25">
      <c r="A64">
        <v>60</v>
      </c>
      <c r="B64" s="312">
        <f>'Price Data'!B64</f>
        <v>43187</v>
      </c>
      <c r="C64" s="313">
        <f>'Security Info'!C70</f>
        <v>22606.106760209415</v>
      </c>
      <c r="D64" s="7">
        <f t="shared" si="0"/>
        <v>0.77098518158245255</v>
      </c>
      <c r="E64" s="313">
        <f>'Security Info'!E70</f>
        <v>6092.4097201328723</v>
      </c>
      <c r="F64" s="7">
        <f t="shared" si="1"/>
        <v>0.20778268740281877</v>
      </c>
      <c r="G64" s="200">
        <f>I64+SUM($J$4:J64)+SUM($K$4:K64)+SUM($L$4:L64)+SUM($M$4:M64)+SUM($N$4:N64)+SUM($O$4:O64)</f>
        <v>622.54869734403292</v>
      </c>
      <c r="H64" s="6">
        <f t="shared" si="2"/>
        <v>2.1232131014728612E-2</v>
      </c>
      <c r="I64" s="200">
        <f t="shared" si="6"/>
        <v>0</v>
      </c>
      <c r="J64" s="313">
        <f>'Security Info'!D70</f>
        <v>2.1</v>
      </c>
      <c r="K64" s="94">
        <v>0</v>
      </c>
      <c r="L64" s="313">
        <f>'Security Info'!F70</f>
        <v>0</v>
      </c>
      <c r="M64" s="94">
        <v>0</v>
      </c>
      <c r="N64" s="94">
        <v>0</v>
      </c>
      <c r="O64" s="94">
        <v>0</v>
      </c>
      <c r="P64" s="239">
        <f t="shared" si="3"/>
        <v>29321.065177686323</v>
      </c>
      <c r="Q64" s="442">
        <f t="shared" si="14"/>
        <v>-4.3069702642822838E-3</v>
      </c>
      <c r="R64" s="26">
        <f t="shared" si="15"/>
        <v>-4.987104128062092E-2</v>
      </c>
      <c r="S64" s="26">
        <f>IFERROR('Security Info'!GH70*(50/70)+'Security Info'!GO70*(20/70),0)</f>
        <v>-2.4711601304167989E-2</v>
      </c>
      <c r="T64" s="26">
        <f>'Security Info'!GV70</f>
        <v>-1.6741840429638777E-2</v>
      </c>
      <c r="U64" s="200">
        <f t="shared" si="11"/>
        <v>30171.272021069195</v>
      </c>
      <c r="V64" s="26">
        <f t="shared" si="12"/>
        <v>-1.9699160814662386E-3</v>
      </c>
      <c r="W64" s="26">
        <f>'Security Info'!GH70*'Security Info'!GI70+'Security Info'!GO70*'Security Info'!GP70+'Security Info'!GV70*'Security Info'!GW70</f>
        <v>-2.2320673041809225E-2</v>
      </c>
      <c r="X64" s="314">
        <f t="shared" si="7"/>
        <v>-2.3370541828160452E-3</v>
      </c>
      <c r="Y64" s="314">
        <f t="shared" si="8"/>
        <v>-2.7550368238811695E-2</v>
      </c>
      <c r="Z64" s="26">
        <f>_xlfn.STDEV.P(Q$5:Q64)</f>
        <v>1.1128564654275827E-2</v>
      </c>
      <c r="AB64" s="447">
        <f t="shared" si="9"/>
        <v>95.012895871937971</v>
      </c>
      <c r="AC64" s="5">
        <f>IFERROR((R64-'Price Data'!AF64)/Z64,0)</f>
        <v>-6.9800593062803831</v>
      </c>
      <c r="AD64" s="26">
        <f>_xlfn.STDEV.P(X$5:X64)</f>
        <v>5.76247686874017E-3</v>
      </c>
      <c r="AE64" s="5">
        <f t="shared" si="13"/>
        <v>-4.7809941569162318</v>
      </c>
      <c r="AF64" s="26">
        <f>_xlfn.STDEV.P(V$5:V64)</f>
        <v>7.7574808419314089E-3</v>
      </c>
      <c r="AH64" s="5">
        <f>IFERROR((W64-'Price Data'!AF64)/AF64,0)</f>
        <v>-6.4618494151934955</v>
      </c>
      <c r="AI64" s="26"/>
      <c r="AJ64" s="239">
        <f t="shared" si="10"/>
        <v>2.1000000000003638</v>
      </c>
    </row>
    <row r="65" spans="1:36" x14ac:dyDescent="0.25">
      <c r="A65">
        <v>61</v>
      </c>
      <c r="B65" s="312">
        <f>'Price Data'!B65</f>
        <v>43188</v>
      </c>
      <c r="C65" s="313">
        <f>'Security Info'!C71</f>
        <v>23006.19490081245</v>
      </c>
      <c r="D65" s="7">
        <f t="shared" si="0"/>
        <v>0.77371892978699885</v>
      </c>
      <c r="E65" s="313">
        <f>'Security Info'!E71</f>
        <v>6103.8267330016379</v>
      </c>
      <c r="F65" s="7">
        <f t="shared" si="1"/>
        <v>0.2052771572102314</v>
      </c>
      <c r="G65" s="200">
        <f>I65+SUM($J$4:J65)+SUM($K$4:K65)+SUM($L$4:L65)+SUM($M$4:M65)+SUM($N$4:N65)+SUM($O$4:O65)</f>
        <v>624.54219176782499</v>
      </c>
      <c r="H65" s="6">
        <f t="shared" si="2"/>
        <v>2.1003913002769683E-2</v>
      </c>
      <c r="I65" s="200">
        <f t="shared" si="6"/>
        <v>0</v>
      </c>
      <c r="J65" s="313">
        <f>'Security Info'!D71</f>
        <v>0</v>
      </c>
      <c r="K65" s="94">
        <v>0</v>
      </c>
      <c r="L65" s="313">
        <f>'Security Info'!F71</f>
        <v>1.9934944237918213</v>
      </c>
      <c r="M65" s="94">
        <v>0</v>
      </c>
      <c r="N65" s="94">
        <v>0</v>
      </c>
      <c r="O65" s="94">
        <v>0</v>
      </c>
      <c r="P65" s="239">
        <f t="shared" si="3"/>
        <v>29734.563825581914</v>
      </c>
      <c r="Q65" s="442">
        <f t="shared" si="14"/>
        <v>1.4102442915691515E-2</v>
      </c>
      <c r="R65" s="26">
        <f t="shared" si="15"/>
        <v>-3.6471901877735524E-2</v>
      </c>
      <c r="S65" s="26">
        <f>IFERROR('Security Info'!GH71*(50/70)+'Security Info'!GO71*(20/70),0)</f>
        <v>-1.2916492271608324E-2</v>
      </c>
      <c r="T65" s="26">
        <f>'Security Info'!GV71</f>
        <v>-1.4606351735023448E-2</v>
      </c>
      <c r="U65" s="200">
        <f t="shared" si="11"/>
        <v>30445.841121475361</v>
      </c>
      <c r="V65" s="26">
        <f t="shared" si="12"/>
        <v>9.1003488422507495E-3</v>
      </c>
      <c r="W65" s="26">
        <f>'Security Info'!GH71*'Security Info'!GI71+'Security Info'!GO71*'Security Info'!GP71+'Security Info'!GV71*'Security Info'!GW71</f>
        <v>-1.342345011063286E-2</v>
      </c>
      <c r="X65" s="314">
        <f t="shared" si="7"/>
        <v>5.002094073440766E-3</v>
      </c>
      <c r="Y65" s="314">
        <f t="shared" si="8"/>
        <v>-2.3048451767102664E-2</v>
      </c>
      <c r="Z65" s="26">
        <f>_xlfn.STDEV.P(Q$5:Q65)</f>
        <v>1.1197805600844539E-2</v>
      </c>
      <c r="AB65" s="447">
        <f t="shared" si="9"/>
        <v>96.352809812226525</v>
      </c>
      <c r="AC65" s="5">
        <f>IFERROR((R65-'Price Data'!AF65)/Z65,0)</f>
        <v>-5.7029836160862741</v>
      </c>
      <c r="AD65" s="26">
        <f>_xlfn.STDEV.P(X$5:X65)</f>
        <v>5.7567376920827111E-3</v>
      </c>
      <c r="AE65" s="5">
        <f t="shared" si="13"/>
        <v>-4.0037349276485861</v>
      </c>
      <c r="AF65" s="26">
        <f>_xlfn.STDEV.P(V$5:V65)</f>
        <v>7.7865784945893128E-3</v>
      </c>
      <c r="AH65" s="5">
        <f>IFERROR((W65-'Price Data'!AF65)/AF65,0)</f>
        <v>-5.2413842792431042</v>
      </c>
      <c r="AI65" s="26"/>
      <c r="AJ65" s="239">
        <f t="shared" si="10"/>
        <v>1.9934944237920718</v>
      </c>
    </row>
    <row r="66" spans="1:36" x14ac:dyDescent="0.25">
      <c r="A66">
        <v>62</v>
      </c>
      <c r="B66" s="312">
        <f>'Price Data'!B66</f>
        <v>43192</v>
      </c>
      <c r="C66" s="313">
        <f>'Security Info'!C72</f>
        <v>22480.052208844863</v>
      </c>
      <c r="D66" s="7">
        <f t="shared" si="0"/>
        <v>0.76965077115676839</v>
      </c>
      <c r="E66" s="313">
        <f>'Security Info'!E72</f>
        <v>6093.302829542894</v>
      </c>
      <c r="F66" s="7">
        <f t="shared" si="1"/>
        <v>0.20861674065882377</v>
      </c>
      <c r="G66" s="200">
        <f>I66+SUM($J$4:J66)+SUM($K$4:K66)+SUM($L$4:L66)+SUM($M$4:M66)+SUM($N$4:N66)+SUM($O$4:O66)</f>
        <v>634.76512636934785</v>
      </c>
      <c r="H66" s="6">
        <f t="shared" si="2"/>
        <v>2.1732488184407827E-2</v>
      </c>
      <c r="I66" s="200">
        <f t="shared" si="6"/>
        <v>0</v>
      </c>
      <c r="J66" s="313">
        <f>'Security Info'!D72</f>
        <v>0</v>
      </c>
      <c r="K66" s="94">
        <v>0</v>
      </c>
      <c r="L66" s="313">
        <f>'Security Info'!F72</f>
        <v>10.222934601523074</v>
      </c>
      <c r="M66" s="94">
        <v>0</v>
      </c>
      <c r="N66" s="94">
        <v>0</v>
      </c>
      <c r="O66" s="94">
        <v>0</v>
      </c>
      <c r="P66" s="239">
        <f t="shared" si="3"/>
        <v>29208.120164757107</v>
      </c>
      <c r="Q66" s="442">
        <f t="shared" si="14"/>
        <v>-1.7704771588809565E-2</v>
      </c>
      <c r="R66" s="26">
        <f t="shared" si="15"/>
        <v>-5.3530946774390298E-2</v>
      </c>
      <c r="S66" s="26">
        <f>IFERROR('Security Info'!GH72*(50/70)+'Security Info'!GO72*(20/70),0)</f>
        <v>-3.2504483707457205E-2</v>
      </c>
      <c r="T66" s="26">
        <f>'Security Info'!GV72</f>
        <v>-1.4078587938642584E-2</v>
      </c>
      <c r="U66" s="200">
        <f t="shared" si="11"/>
        <v>30027.586147911206</v>
      </c>
      <c r="V66" s="26">
        <f t="shared" si="12"/>
        <v>-1.373767181847152E-2</v>
      </c>
      <c r="W66" s="26">
        <f>'Security Info'!GH72*'Security Info'!GI72+'Security Info'!GO72*'Security Info'!GP72+'Security Info'!GV72*'Security Info'!GW72</f>
        <v>-2.697671497681282E-2</v>
      </c>
      <c r="X66" s="314">
        <f t="shared" si="7"/>
        <v>-3.9670997703380451E-3</v>
      </c>
      <c r="Y66" s="314">
        <f t="shared" si="8"/>
        <v>-2.6554231797577477E-2</v>
      </c>
      <c r="Z66" s="26">
        <f>_xlfn.STDEV.P(Q$5:Q66)</f>
        <v>1.1315508935147633E-2</v>
      </c>
      <c r="AB66" s="447">
        <f t="shared" si="9"/>
        <v>94.646905322561039</v>
      </c>
      <c r="AC66" s="5">
        <f>IFERROR((R66-'Price Data'!AF66)/Z66,0)</f>
        <v>-7.1432002959516669</v>
      </c>
      <c r="AD66" s="26">
        <f>_xlfn.STDEV.P(X$5:X66)</f>
        <v>5.7282277751367159E-3</v>
      </c>
      <c r="AE66" s="5">
        <f t="shared" si="13"/>
        <v>-4.6356801509946424</v>
      </c>
      <c r="AF66" s="26">
        <f>_xlfn.STDEV.P(V$5:V66)</f>
        <v>7.9098047919284632E-3</v>
      </c>
      <c r="AH66" s="5">
        <f>IFERROR((W66-'Price Data'!AF66)/AF66,0)</f>
        <v>-6.8617009401037672</v>
      </c>
      <c r="AI66" s="26"/>
      <c r="AJ66" s="239">
        <f t="shared" si="10"/>
        <v>10.222934601522866</v>
      </c>
    </row>
    <row r="67" spans="1:36" x14ac:dyDescent="0.25">
      <c r="A67">
        <v>63</v>
      </c>
      <c r="B67" s="312">
        <f>'Price Data'!B67</f>
        <v>43193</v>
      </c>
      <c r="C67" s="313">
        <f>'Security Info'!C73</f>
        <v>22719.26258133474</v>
      </c>
      <c r="D67" s="7">
        <f t="shared" si="0"/>
        <v>0.77163224811752651</v>
      </c>
      <c r="E67" s="313">
        <f>'Security Info'!E73</f>
        <v>6089.0945007840037</v>
      </c>
      <c r="F67" s="7">
        <f t="shared" si="1"/>
        <v>0.20680872285441901</v>
      </c>
      <c r="G67" s="200">
        <f>I67+SUM($J$4:J67)+SUM($K$4:K67)+SUM($L$4:L67)+SUM($M$4:M67)+SUM($N$4:N67)+SUM($O$4:O67)</f>
        <v>634.76512636934785</v>
      </c>
      <c r="H67" s="6">
        <f t="shared" si="2"/>
        <v>2.1559029028054396E-2</v>
      </c>
      <c r="I67" s="200">
        <f t="shared" si="6"/>
        <v>0</v>
      </c>
      <c r="J67" s="313">
        <f>'Security Info'!D73</f>
        <v>0</v>
      </c>
      <c r="K67" s="94">
        <v>0</v>
      </c>
      <c r="L67" s="313">
        <f>'Security Info'!F73</f>
        <v>0</v>
      </c>
      <c r="M67" s="94">
        <v>0</v>
      </c>
      <c r="N67" s="94">
        <v>0</v>
      </c>
      <c r="O67" s="94">
        <v>0</v>
      </c>
      <c r="P67" s="239">
        <f t="shared" si="3"/>
        <v>29443.122208488094</v>
      </c>
      <c r="Q67" s="442">
        <f t="shared" si="14"/>
        <v>8.0457777633544669E-3</v>
      </c>
      <c r="R67" s="26">
        <f t="shared" si="15"/>
        <v>-4.5915867112244491E-2</v>
      </c>
      <c r="S67" s="26">
        <f>IFERROR('Security Info'!GH73*(50/70)+'Security Info'!GO73*(20/70),0)</f>
        <v>-2.2512457307986091E-2</v>
      </c>
      <c r="T67" s="26">
        <f>'Security Info'!GV73</f>
        <v>-1.6419318109628267E-2</v>
      </c>
      <c r="U67" s="200">
        <f t="shared" si="11"/>
        <v>30221.763988567549</v>
      </c>
      <c r="V67" s="26">
        <f t="shared" si="12"/>
        <v>6.4666483579416401E-3</v>
      </c>
      <c r="W67" s="26">
        <f>'Security Info'!GH73*'Security Info'!GI73+'Security Info'!GO73*'Security Info'!GP73+'Security Info'!GV73*'Security Info'!GW73</f>
        <v>-2.0684515548478742E-2</v>
      </c>
      <c r="X67" s="314">
        <f t="shared" si="7"/>
        <v>1.5791294054128269E-3</v>
      </c>
      <c r="Y67" s="314">
        <f t="shared" si="8"/>
        <v>-2.5231351563765748E-2</v>
      </c>
      <c r="Z67" s="26">
        <f>_xlfn.STDEV.P(Q$5:Q67)</f>
        <v>1.1279932766285597E-2</v>
      </c>
      <c r="AB67" s="447">
        <f t="shared" si="9"/>
        <v>95.40841328877562</v>
      </c>
      <c r="AC67" s="5">
        <f>IFERROR((R67-'Price Data'!AF67)/Z67,0)</f>
        <v>-6.5309668628905433</v>
      </c>
      <c r="AD67" s="26">
        <f>_xlfn.STDEV.P(X$5:X67)</f>
        <v>5.6880356184521039E-3</v>
      </c>
      <c r="AE67" s="5">
        <f t="shared" si="13"/>
        <v>-4.4358638476022776</v>
      </c>
      <c r="AF67" s="26">
        <f>_xlfn.STDEV.P(V$5:V67)</f>
        <v>7.8937004975486811E-3</v>
      </c>
      <c r="AH67" s="5">
        <f>IFERROR((W67-'Price Data'!AF67)/AF67,0)</f>
        <v>-6.1362241401888236</v>
      </c>
      <c r="AI67" s="26"/>
      <c r="AJ67" s="239">
        <f t="shared" si="10"/>
        <v>0</v>
      </c>
    </row>
    <row r="68" spans="1:36" x14ac:dyDescent="0.25">
      <c r="A68">
        <v>64</v>
      </c>
      <c r="B68" s="312">
        <f>'Price Data'!B68</f>
        <v>43194</v>
      </c>
      <c r="C68" s="313">
        <f>'Security Info'!C74</f>
        <v>23005.473478665212</v>
      </c>
      <c r="D68" s="7">
        <f t="shared" ref="D68:D131" si="16">C68/P68</f>
        <v>0.7738225348465021</v>
      </c>
      <c r="E68" s="313">
        <f>'Security Info'!E74</f>
        <v>6089.4118544582625</v>
      </c>
      <c r="F68" s="7">
        <f t="shared" ref="F68:F131" si="17">E68/P68</f>
        <v>0.20482621760909012</v>
      </c>
      <c r="G68" s="200">
        <f>I68+SUM($J$4:J68)+SUM($K$4:K68)+SUM($L$4:L68)+SUM($M$4:M68)+SUM($N$4:N68)+SUM($O$4:O68)</f>
        <v>634.76512636934785</v>
      </c>
      <c r="H68" s="6">
        <f t="shared" ref="H68:H131" si="18">G68/P68</f>
        <v>2.1351247544407783E-2</v>
      </c>
      <c r="I68" s="200">
        <f t="shared" si="6"/>
        <v>0</v>
      </c>
      <c r="J68" s="313">
        <f>'Security Info'!D74</f>
        <v>0</v>
      </c>
      <c r="K68" s="94">
        <v>0</v>
      </c>
      <c r="L68" s="313">
        <f>'Security Info'!F74</f>
        <v>0</v>
      </c>
      <c r="M68" s="94">
        <v>0</v>
      </c>
      <c r="N68" s="94">
        <v>0</v>
      </c>
      <c r="O68" s="94">
        <v>0</v>
      </c>
      <c r="P68" s="239">
        <f t="shared" ref="P68:P131" si="19">C68+E68+G68</f>
        <v>29729.650459492823</v>
      </c>
      <c r="Q68" s="442">
        <f t="shared" si="14"/>
        <v>9.73158515512762E-3</v>
      </c>
      <c r="R68" s="26">
        <f t="shared" si="15"/>
        <v>-3.6631116127891272E-2</v>
      </c>
      <c r="S68" s="26">
        <f>IFERROR('Security Info'!GH74*(50/70)+'Security Info'!GO74*(20/70),0)</f>
        <v>-1.2799229006375073E-2</v>
      </c>
      <c r="T68" s="26">
        <f>'Security Info'!GV74</f>
        <v>-1.6502392040540048E-2</v>
      </c>
      <c r="U68" s="200">
        <f t="shared" si="11"/>
        <v>30430.820657576955</v>
      </c>
      <c r="V68" s="26">
        <f t="shared" si="12"/>
        <v>6.9174211369160687E-3</v>
      </c>
      <c r="W68" s="26">
        <f>'Security Info'!GH74*'Security Info'!GI74+'Security Info'!GO74*'Security Info'!GP74+'Security Info'!GV74*'Security Info'!GW74</f>
        <v>-1.3910177916624565E-2</v>
      </c>
      <c r="X68" s="314">
        <f t="shared" si="7"/>
        <v>2.8141640182115513E-3</v>
      </c>
      <c r="Y68" s="314">
        <f t="shared" si="8"/>
        <v>-2.2720938211266709E-2</v>
      </c>
      <c r="Z68" s="26">
        <f>_xlfn.STDEV.P(Q$5:Q68)</f>
        <v>1.1265729333158597E-2</v>
      </c>
      <c r="AB68" s="447">
        <f t="shared" si="9"/>
        <v>96.336888387210948</v>
      </c>
      <c r="AC68" s="5">
        <f>IFERROR((R68-'Price Data'!AF68)/Z68,0)</f>
        <v>-5.7393635348207797</v>
      </c>
      <c r="AD68" s="26">
        <f>_xlfn.STDEV.P(X$5:X68)</f>
        <v>5.6573208303056215E-3</v>
      </c>
      <c r="AE68" s="5">
        <f t="shared" si="13"/>
        <v>-4.0162011122921006</v>
      </c>
      <c r="AF68" s="26">
        <f>_xlfn.STDEV.P(V$5:V68)</f>
        <v>7.8827784938943646E-3</v>
      </c>
      <c r="AH68" s="5">
        <f>IFERROR((W68-'Price Data'!AF68)/AF68,0)</f>
        <v>-5.320101021373004</v>
      </c>
      <c r="AI68" s="26"/>
      <c r="AJ68" s="239">
        <f t="shared" si="10"/>
        <v>0</v>
      </c>
    </row>
    <row r="69" spans="1:36" x14ac:dyDescent="0.25">
      <c r="A69">
        <v>65</v>
      </c>
      <c r="B69" s="312">
        <f>'Price Data'!B69</f>
        <v>43195</v>
      </c>
      <c r="C69" s="313">
        <f>'Security Info'!C75</f>
        <v>23171.38879206511</v>
      </c>
      <c r="D69" s="7">
        <f t="shared" si="16"/>
        <v>0.77516534406792026</v>
      </c>
      <c r="E69" s="313">
        <f>'Security Info'!E75</f>
        <v>6082.0348505655465</v>
      </c>
      <c r="F69" s="7">
        <f t="shared" si="17"/>
        <v>0.20346569124014707</v>
      </c>
      <c r="G69" s="200">
        <f>I69+SUM($J$4:J69)+SUM($K$4:K69)+SUM($L$4:L69)+SUM($M$4:M69)+SUM($N$4:N69)+SUM($O$4:O69)</f>
        <v>638.76512636934785</v>
      </c>
      <c r="H69" s="6">
        <f t="shared" si="18"/>
        <v>2.1368964691932685E-2</v>
      </c>
      <c r="I69" s="200">
        <f t="shared" si="6"/>
        <v>0</v>
      </c>
      <c r="J69" s="313">
        <f>'Security Info'!D75</f>
        <v>4</v>
      </c>
      <c r="K69" s="94">
        <v>0</v>
      </c>
      <c r="L69" s="313">
        <f>'Security Info'!F75</f>
        <v>0</v>
      </c>
      <c r="M69" s="94">
        <v>0</v>
      </c>
      <c r="N69" s="94">
        <v>0</v>
      </c>
      <c r="O69" s="94">
        <v>0</v>
      </c>
      <c r="P69" s="239">
        <f t="shared" si="19"/>
        <v>29892.188769000004</v>
      </c>
      <c r="Q69" s="442">
        <f t="shared" ref="Q69:Q100" si="20">P69/P68-1</f>
        <v>5.4672122609931151E-3</v>
      </c>
      <c r="R69" s="26">
        <f t="shared" ref="R69:R100" si="21">P69/$P$4-1</f>
        <v>-3.1364173954126384E-2</v>
      </c>
      <c r="S69" s="26">
        <f>IFERROR('Security Info'!GH75*(50/70)+'Security Info'!GO75*(20/70),0)</f>
        <v>-5.235590822818912E-3</v>
      </c>
      <c r="T69" s="26">
        <f>'Security Info'!GV75</f>
        <v>-1.7983062691497631E-2</v>
      </c>
      <c r="U69" s="200">
        <f t="shared" ref="U69:U132" si="22">$U$4*(1+W69)</f>
        <v>30580.502757262664</v>
      </c>
      <c r="V69" s="26">
        <f t="shared" si="12"/>
        <v>4.9187664496468386E-3</v>
      </c>
      <c r="W69" s="26">
        <f>'Security Info'!GH75*'Security Info'!GI75+'Security Info'!GO75*'Security Info'!GP75+'Security Info'!GV75*'Security Info'!GW75</f>
        <v>-9.0598323834225284E-3</v>
      </c>
      <c r="X69" s="314">
        <f t="shared" si="7"/>
        <v>5.4844581134627646E-4</v>
      </c>
      <c r="Y69" s="314">
        <f t="shared" ref="Y69:Y132" si="23">R69-W69</f>
        <v>-2.2304341570703858E-2</v>
      </c>
      <c r="Z69" s="26">
        <f>_xlfn.STDEV.P(Q$5:Q69)</f>
        <v>1.1202986934611093E-2</v>
      </c>
      <c r="AB69" s="447">
        <f t="shared" si="9"/>
        <v>96.863582604587435</v>
      </c>
      <c r="AC69" s="5">
        <f>IFERROR((R69-'Price Data'!AF69)/Z69,0)</f>
        <v>-5.327523302712688</v>
      </c>
      <c r="AD69" s="26">
        <f>_xlfn.STDEV.P(X$5:X69)</f>
        <v>5.6146786748274531E-3</v>
      </c>
      <c r="AE69" s="5">
        <f t="shared" si="13"/>
        <v>-3.9725054384148351</v>
      </c>
      <c r="AF69" s="26">
        <f>_xlfn.STDEV.P(V$5:V69)</f>
        <v>7.8471145316907215E-3</v>
      </c>
      <c r="AH69" s="5">
        <f>IFERROR((W69-'Price Data'!AF69)/AF69,0)</f>
        <v>-4.7635130381318334</v>
      </c>
      <c r="AI69" s="26"/>
      <c r="AJ69" s="239">
        <f t="shared" si="10"/>
        <v>4</v>
      </c>
    </row>
    <row r="70" spans="1:36" x14ac:dyDescent="0.25">
      <c r="A70">
        <v>66</v>
      </c>
      <c r="B70" s="312">
        <f>'Price Data'!B70</f>
        <v>43196</v>
      </c>
      <c r="C70" s="313">
        <f>'Security Info'!C76</f>
        <v>22619.344583823251</v>
      </c>
      <c r="D70" s="7">
        <f t="shared" si="16"/>
        <v>0.77065934727283081</v>
      </c>
      <c r="E70" s="313">
        <f>'Security Info'!E76</f>
        <v>6092.5296661640368</v>
      </c>
      <c r="F70" s="7">
        <f t="shared" si="17"/>
        <v>0.20757740872493105</v>
      </c>
      <c r="G70" s="200">
        <f>I70+SUM($J$4:J70)+SUM($K$4:K70)+SUM($L$4:L70)+SUM($M$4:M70)+SUM($N$4:N70)+SUM($O$4:O70)</f>
        <v>638.76512636934785</v>
      </c>
      <c r="H70" s="6">
        <f t="shared" si="18"/>
        <v>2.1763244002238131E-2</v>
      </c>
      <c r="I70" s="200">
        <f t="shared" ref="I70:I133" si="24">$I$4</f>
        <v>0</v>
      </c>
      <c r="J70" s="313">
        <f>'Security Info'!D76</f>
        <v>0</v>
      </c>
      <c r="K70" s="94">
        <v>0</v>
      </c>
      <c r="L70" s="313">
        <f>'Security Info'!F76</f>
        <v>0</v>
      </c>
      <c r="M70" s="94">
        <v>0</v>
      </c>
      <c r="N70" s="94">
        <v>0</v>
      </c>
      <c r="O70" s="94">
        <v>0</v>
      </c>
      <c r="P70" s="239">
        <f t="shared" si="19"/>
        <v>29350.639376356638</v>
      </c>
      <c r="Q70" s="442">
        <f t="shared" si="20"/>
        <v>-1.8116752735249153E-2</v>
      </c>
      <c r="R70" s="26">
        <f t="shared" si="21"/>
        <v>-4.8912709705103308E-2</v>
      </c>
      <c r="S70" s="26">
        <f>IFERROR('Security Info'!GH76*(50/70)+'Security Info'!GO76*(20/70),0)</f>
        <v>-2.4253111628912735E-2</v>
      </c>
      <c r="T70" s="26">
        <f>'Security Info'!GV76</f>
        <v>-1.513900223322262E-2</v>
      </c>
      <c r="U70" s="200">
        <f t="shared" si="22"/>
        <v>30196.015463217962</v>
      </c>
      <c r="V70" s="26">
        <f t="shared" ref="V70:V133" si="25">U70/U69-1</f>
        <v>-1.2572955294313792E-2</v>
      </c>
      <c r="W70" s="26">
        <f>'Security Info'!GH76*'Security Info'!GI76+'Security Info'!GO76*'Security Info'!GP76+'Security Info'!GV76*'Security Info'!GW76</f>
        <v>-2.1518878810205699E-2</v>
      </c>
      <c r="X70" s="314">
        <f t="shared" ref="X70:X133" si="26">Q70-V70</f>
        <v>-5.5437974409353608E-3</v>
      </c>
      <c r="Y70" s="314">
        <f t="shared" si="23"/>
        <v>-2.7393830894897608E-2</v>
      </c>
      <c r="Z70" s="26">
        <f>_xlfn.STDEV.P(Q$5:Q70)</f>
        <v>1.1325847866110872E-2</v>
      </c>
      <c r="AB70" s="447">
        <f t="shared" ref="AB70:AB133" si="27">AB69*((P70)/P69)</f>
        <v>95.108729029489737</v>
      </c>
      <c r="AC70" s="5">
        <f>IFERROR((R70-'Price Data'!AF70)/Z70,0)</f>
        <v>-6.7675030259278053</v>
      </c>
      <c r="AD70" s="26">
        <f>_xlfn.STDEV.P(X$5:X70)</f>
        <v>5.6084306502744681E-3</v>
      </c>
      <c r="AE70" s="5">
        <f t="shared" ref="AE70:AE133" si="28">IFERROR(Y70/AD70,0)</f>
        <v>-4.8844021800567319</v>
      </c>
      <c r="AF70" s="26">
        <f>_xlfn.STDEV.P(V$5:V70)</f>
        <v>7.9348806226363696E-3</v>
      </c>
      <c r="AH70" s="5">
        <f>IFERROR((W70-'Price Data'!AF70)/AF70,0)</f>
        <v>-6.2072614765867842</v>
      </c>
      <c r="AI70" s="26"/>
      <c r="AJ70" s="239">
        <f t="shared" ref="AJ70:AJ133" si="29">G70-G69</f>
        <v>0</v>
      </c>
    </row>
    <row r="71" spans="1:36" x14ac:dyDescent="0.25">
      <c r="A71">
        <v>67</v>
      </c>
      <c r="B71" s="312">
        <f>'Price Data'!B71</f>
        <v>43199</v>
      </c>
      <c r="C71" s="313">
        <f>'Security Info'!C77</f>
        <v>22699.045858598671</v>
      </c>
      <c r="D71" s="7">
        <f t="shared" si="16"/>
        <v>0.77124193179656197</v>
      </c>
      <c r="E71" s="313">
        <f>'Security Info'!E77</f>
        <v>6093.9988308216934</v>
      </c>
      <c r="F71" s="7">
        <f t="shared" si="17"/>
        <v>0.20705484538542912</v>
      </c>
      <c r="G71" s="200">
        <f>I71+SUM($J$4:J71)+SUM($K$4:K71)+SUM($L$4:L71)+SUM($M$4:M71)+SUM($N$4:N71)+SUM($O$4:O71)</f>
        <v>638.76512636934785</v>
      </c>
      <c r="H71" s="6">
        <f t="shared" si="18"/>
        <v>2.1703222818008978E-2</v>
      </c>
      <c r="I71" s="200">
        <f t="shared" si="24"/>
        <v>0</v>
      </c>
      <c r="J71" s="313">
        <f>'Security Info'!D77</f>
        <v>0</v>
      </c>
      <c r="K71" s="94">
        <v>0</v>
      </c>
      <c r="L71" s="313">
        <f>'Security Info'!F77</f>
        <v>0</v>
      </c>
      <c r="M71" s="94">
        <v>0</v>
      </c>
      <c r="N71" s="94">
        <v>0</v>
      </c>
      <c r="O71" s="94">
        <v>0</v>
      </c>
      <c r="P71" s="239">
        <f t="shared" si="19"/>
        <v>29431.809815789711</v>
      </c>
      <c r="Q71" s="442">
        <f t="shared" si="20"/>
        <v>2.7655424603274525E-3</v>
      </c>
      <c r="R71" s="26">
        <f t="shared" si="21"/>
        <v>-4.6282437420315015E-2</v>
      </c>
      <c r="S71" s="26">
        <f>IFERROR('Security Info'!GH77*(50/70)+'Security Info'!GO77*(20/70),0)</f>
        <v>-2.1202723360691511E-2</v>
      </c>
      <c r="T71" s="26">
        <f>'Security Info'!GV77</f>
        <v>-1.5124342127767587E-2</v>
      </c>
      <c r="U71" s="200">
        <f t="shared" si="22"/>
        <v>30262.045866414661</v>
      </c>
      <c r="V71" s="26">
        <f t="shared" si="25"/>
        <v>2.186725704824477E-3</v>
      </c>
      <c r="W71" s="26">
        <f>'Security Info'!GH77*'Security Info'!GI77+'Security Info'!GO77*'Security Info'!GP77+'Security Info'!GV77*'Security Info'!GW77</f>
        <v>-1.9379208990814335E-2</v>
      </c>
      <c r="X71" s="314">
        <f t="shared" si="26"/>
        <v>5.7881675550297551E-4</v>
      </c>
      <c r="Y71" s="314">
        <f t="shared" si="23"/>
        <v>-2.6903228429500679E-2</v>
      </c>
      <c r="Z71" s="26">
        <f>_xlfn.STDEV.P(Q$5:Q71)</f>
        <v>1.1248837390546808E-2</v>
      </c>
      <c r="AB71" s="447">
        <f t="shared" si="27"/>
        <v>95.37175625796857</v>
      </c>
      <c r="AC71" s="5">
        <f>IFERROR((R71-'Price Data'!AF71)/Z71,0)</f>
        <v>-6.5848971630226698</v>
      </c>
      <c r="AD71" s="26">
        <f>_xlfn.STDEV.P(X$5:X71)</f>
        <v>5.5676768745402923E-3</v>
      </c>
      <c r="AE71" s="5">
        <f t="shared" si="28"/>
        <v>-4.8320383951380093</v>
      </c>
      <c r="AF71" s="26">
        <f>_xlfn.STDEV.P(V$5:V71)</f>
        <v>7.8812028198899826E-3</v>
      </c>
      <c r="AH71" s="5">
        <f>IFERROR((W71-'Price Data'!AF71)/AF71,0)</f>
        <v>-5.985026660114908</v>
      </c>
      <c r="AI71" s="26"/>
      <c r="AJ71" s="239">
        <f t="shared" si="29"/>
        <v>0</v>
      </c>
    </row>
    <row r="72" spans="1:36" x14ac:dyDescent="0.25">
      <c r="A72">
        <v>68</v>
      </c>
      <c r="B72" s="312">
        <f>'Price Data'!B72</f>
        <v>43200</v>
      </c>
      <c r="C72" s="313">
        <f>'Security Info'!C78</f>
        <v>23081.39724656324</v>
      </c>
      <c r="D72" s="7">
        <f t="shared" si="16"/>
        <v>0.77435481400368444</v>
      </c>
      <c r="E72" s="313">
        <f>'Security Info'!E78</f>
        <v>6087.1001753873079</v>
      </c>
      <c r="F72" s="7">
        <f t="shared" si="17"/>
        <v>0.20421533730310337</v>
      </c>
      <c r="G72" s="200">
        <f>I72+SUM($J$4:J72)+SUM($K$4:K72)+SUM($L$4:L72)+SUM($M$4:M72)+SUM($N$4:N72)+SUM($O$4:O72)</f>
        <v>638.76512636934785</v>
      </c>
      <c r="H72" s="6">
        <f t="shared" si="18"/>
        <v>2.142984869321226E-2</v>
      </c>
      <c r="I72" s="200">
        <f t="shared" si="24"/>
        <v>0</v>
      </c>
      <c r="J72" s="313">
        <f>'Security Info'!D78</f>
        <v>0</v>
      </c>
      <c r="K72" s="94">
        <v>0</v>
      </c>
      <c r="L72" s="313">
        <f>'Security Info'!F78</f>
        <v>0</v>
      </c>
      <c r="M72" s="94">
        <v>0</v>
      </c>
      <c r="N72" s="94">
        <v>0</v>
      </c>
      <c r="O72" s="94">
        <v>0</v>
      </c>
      <c r="P72" s="239">
        <f t="shared" si="19"/>
        <v>29807.262548319894</v>
      </c>
      <c r="Q72" s="442">
        <f t="shared" si="20"/>
        <v>1.2756698785433063E-2</v>
      </c>
      <c r="R72" s="26">
        <f t="shared" si="21"/>
        <v>-3.4116149748108504E-2</v>
      </c>
      <c r="S72" s="26">
        <f>IFERROR('Security Info'!GH78*(50/70)+'Security Info'!GO78*(20/70),0)</f>
        <v>-5.4687789161932867E-3</v>
      </c>
      <c r="T72" s="26">
        <f>'Security Info'!GV78</f>
        <v>-1.5583692098691815E-2</v>
      </c>
      <c r="U72" s="200">
        <f t="shared" si="22"/>
        <v>30597.678851109944</v>
      </c>
      <c r="V72" s="26">
        <f t="shared" si="25"/>
        <v>1.1090888771263518E-2</v>
      </c>
      <c r="W72" s="26">
        <f>'Security Info'!GH78*'Security Info'!GI78+'Security Info'!GO78*'Security Info'!GP78+'Security Info'!GV78*'Security Info'!GW78</f>
        <v>-8.503252870942845E-3</v>
      </c>
      <c r="X72" s="314">
        <f t="shared" si="26"/>
        <v>1.6658100141695442E-3</v>
      </c>
      <c r="Y72" s="314">
        <f t="shared" si="23"/>
        <v>-2.5612896877165659E-2</v>
      </c>
      <c r="Z72" s="26">
        <f>_xlfn.STDEV.P(Q$5:Q72)</f>
        <v>1.1281722599400476E-2</v>
      </c>
      <c r="AB72" s="447">
        <f t="shared" si="27"/>
        <v>96.588385025189211</v>
      </c>
      <c r="AC72" s="5">
        <f>IFERROR((R72-'Price Data'!AF72)/Z72,0)</f>
        <v>-5.5067077922488457</v>
      </c>
      <c r="AD72" s="26">
        <f>_xlfn.STDEV.P(X$5:X72)</f>
        <v>5.5320836073174603E-3</v>
      </c>
      <c r="AE72" s="5">
        <f t="shared" si="28"/>
        <v>-4.6298824629632636</v>
      </c>
      <c r="AF72" s="26">
        <f>_xlfn.STDEV.P(V$5:V72)</f>
        <v>7.9414779479451397E-3</v>
      </c>
      <c r="AH72" s="5">
        <f>IFERROR((W72-'Price Data'!AF72)/AF72,0)</f>
        <v>-4.5976647055212689</v>
      </c>
      <c r="AI72" s="26"/>
      <c r="AJ72" s="239">
        <f t="shared" si="29"/>
        <v>0</v>
      </c>
    </row>
    <row r="73" spans="1:36" x14ac:dyDescent="0.25">
      <c r="A73">
        <v>69</v>
      </c>
      <c r="B73" s="312">
        <f>'Price Data'!B73</f>
        <v>43201</v>
      </c>
      <c r="C73" s="313">
        <f>'Security Info'!C79</f>
        <v>23009.383260600691</v>
      </c>
      <c r="D73" s="7">
        <f t="shared" si="16"/>
        <v>0.77363685311256347</v>
      </c>
      <c r="E73" s="313">
        <f>'Security Info'!E79</f>
        <v>6093.6912992177758</v>
      </c>
      <c r="F73" s="7">
        <f t="shared" si="17"/>
        <v>0.20488615914528319</v>
      </c>
      <c r="G73" s="200">
        <f>I73+SUM($J$4:J73)+SUM($K$4:K73)+SUM($L$4:L73)+SUM($M$4:M73)+SUM($N$4:N73)+SUM($O$4:O73)</f>
        <v>638.76512636934785</v>
      </c>
      <c r="H73" s="6">
        <f t="shared" si="18"/>
        <v>2.1476987742153422E-2</v>
      </c>
      <c r="I73" s="200">
        <f t="shared" si="24"/>
        <v>0</v>
      </c>
      <c r="J73" s="313">
        <f>'Security Info'!D79</f>
        <v>0</v>
      </c>
      <c r="K73" s="94">
        <v>0</v>
      </c>
      <c r="L73" s="313">
        <f>'Security Info'!F79</f>
        <v>0</v>
      </c>
      <c r="M73" s="94">
        <v>0</v>
      </c>
      <c r="N73" s="94">
        <v>0</v>
      </c>
      <c r="O73" s="94">
        <v>0</v>
      </c>
      <c r="P73" s="239">
        <f t="shared" si="19"/>
        <v>29741.839686187814</v>
      </c>
      <c r="Q73" s="442">
        <f t="shared" si="20"/>
        <v>-2.1948631487385128E-3</v>
      </c>
      <c r="R73" s="26">
        <f t="shared" si="21"/>
        <v>-3.6236132616987993E-2</v>
      </c>
      <c r="S73" s="26">
        <f>IFERROR('Security Info'!GH79*(50/70)+'Security Info'!GO79*(20/70),0)</f>
        <v>-9.7286844025598548E-3</v>
      </c>
      <c r="T73" s="26">
        <f>'Security Info'!GV79</f>
        <v>-1.4933760756852377E-2</v>
      </c>
      <c r="U73" s="200">
        <f t="shared" si="22"/>
        <v>30511.673186330303</v>
      </c>
      <c r="V73" s="26">
        <f t="shared" si="25"/>
        <v>-2.8108558560323571E-3</v>
      </c>
      <c r="W73" s="26">
        <f>'Security Info'!GH79*'Security Info'!GI79+'Security Info'!GO79*'Security Info'!GP79+'Security Info'!GV79*'Security Info'!GW79</f>
        <v>-1.1290207308847611E-2</v>
      </c>
      <c r="X73" s="314">
        <f t="shared" si="26"/>
        <v>6.1599270729384425E-4</v>
      </c>
      <c r="Y73" s="314">
        <f t="shared" si="23"/>
        <v>-2.4945925308140382E-2</v>
      </c>
      <c r="Z73" s="26">
        <f>_xlfn.STDEV.P(Q$5:Q73)</f>
        <v>1.1201622174184377E-2</v>
      </c>
      <c r="AB73" s="447">
        <f t="shared" si="27"/>
        <v>96.376386738301264</v>
      </c>
      <c r="AC73" s="5">
        <f>IFERROR((R73-'Price Data'!AF73)/Z73,0)</f>
        <v>-5.7173980358475385</v>
      </c>
      <c r="AD73" s="26">
        <f>_xlfn.STDEV.P(X$5:X73)</f>
        <v>5.4930689587554451E-3</v>
      </c>
      <c r="AE73" s="5">
        <f t="shared" si="28"/>
        <v>-4.5413457386838152</v>
      </c>
      <c r="AF73" s="26">
        <f>_xlfn.STDEV.P(V$5:V73)</f>
        <v>7.8904050483048129E-3</v>
      </c>
      <c r="AH73" s="5">
        <f>IFERROR((W73-'Price Data'!AF73)/AF73,0)</f>
        <v>-4.9551584575810255</v>
      </c>
      <c r="AI73" s="26"/>
      <c r="AJ73" s="239">
        <f t="shared" si="29"/>
        <v>0</v>
      </c>
    </row>
    <row r="74" spans="1:36" x14ac:dyDescent="0.25">
      <c r="A74">
        <v>70</v>
      </c>
      <c r="B74" s="312">
        <f>'Price Data'!B74</f>
        <v>43202</v>
      </c>
      <c r="C74" s="313">
        <f>'Security Info'!C80</f>
        <v>21367.956969472569</v>
      </c>
      <c r="D74" s="7">
        <f t="shared" si="16"/>
        <v>0.71434833035796153</v>
      </c>
      <c r="E74" s="313">
        <f>'Security Info'!E80</f>
        <v>6084.0454553155696</v>
      </c>
      <c r="F74" s="7">
        <f t="shared" si="17"/>
        <v>0.20339463052250323</v>
      </c>
      <c r="G74" s="200">
        <f>I74+SUM($J$4:J74)+SUM($K$4:K74)+SUM($L$4:L74)+SUM($M$4:M74)+SUM($N$4:N74)+SUM($O$4:O74)</f>
        <v>2460.5151263693479</v>
      </c>
      <c r="H74" s="6">
        <f t="shared" si="18"/>
        <v>8.2257039119535316E-2</v>
      </c>
      <c r="I74" s="200">
        <f t="shared" si="24"/>
        <v>0</v>
      </c>
      <c r="J74" s="313">
        <f>'Security Info'!D80</f>
        <v>9.6</v>
      </c>
      <c r="K74" s="94">
        <v>-4.95</v>
      </c>
      <c r="L74" s="313">
        <f>'Security Info'!F80</f>
        <v>0</v>
      </c>
      <c r="M74" s="94">
        <v>0</v>
      </c>
      <c r="N74" s="94">
        <f>Transactions!F41</f>
        <v>1817.1</v>
      </c>
      <c r="O74" s="94">
        <v>0</v>
      </c>
      <c r="P74" s="239">
        <f t="shared" si="19"/>
        <v>29912.517551157485</v>
      </c>
      <c r="Q74" s="442">
        <f t="shared" si="20"/>
        <v>5.7386451803429495E-3</v>
      </c>
      <c r="R74" s="26">
        <f t="shared" si="21"/>
        <v>-3.0705433744441901E-2</v>
      </c>
      <c r="S74" s="26">
        <f>IFERROR('Security Info'!GH80*(50/70)+'Security Info'!GO80*(20/70),0)</f>
        <v>-3.098265418360795E-3</v>
      </c>
      <c r="T74" s="26">
        <f>'Security Info'!GV80</f>
        <v>-1.6995948924192539E-2</v>
      </c>
      <c r="U74" s="200">
        <f t="shared" si="22"/>
        <v>30635.812121211053</v>
      </c>
      <c r="V74" s="26">
        <f t="shared" si="25"/>
        <v>4.0685718584703157E-3</v>
      </c>
      <c r="W74" s="26">
        <f>'Security Info'!GH80*'Security Info'!GI80+'Security Info'!GO80*'Security Info'!GP80+'Security Info'!GV80*'Security Info'!GW80</f>
        <v>-7.267570470110318E-3</v>
      </c>
      <c r="X74" s="314">
        <f t="shared" si="26"/>
        <v>1.6700733218726338E-3</v>
      </c>
      <c r="Y74" s="314">
        <f t="shared" si="23"/>
        <v>-2.3437863274331582E-2</v>
      </c>
      <c r="Z74" s="26">
        <f>_xlfn.STDEV.P(Q$5:Q74)</f>
        <v>1.1145712340341896E-2</v>
      </c>
      <c r="AB74" s="447">
        <f t="shared" si="27"/>
        <v>96.929456625555886</v>
      </c>
      <c r="AC74" s="5">
        <f>IFERROR((R74-'Price Data'!AF74)/Z74,0)</f>
        <v>-5.2992067210152065</v>
      </c>
      <c r="AD74" s="26">
        <f>_xlfn.STDEV.P(X$5:X74)</f>
        <v>5.4588966752081632E-3</v>
      </c>
      <c r="AE74" s="5">
        <f t="shared" si="28"/>
        <v>-4.2935165599993388</v>
      </c>
      <c r="AF74" s="26">
        <f>_xlfn.STDEV.P(V$5:V74)</f>
        <v>7.8496942390508771E-3</v>
      </c>
      <c r="AH74" s="5">
        <f>IFERROR((W74-'Price Data'!AF74)/AF74,0)</f>
        <v>-4.538466007106269</v>
      </c>
      <c r="AI74" s="26"/>
      <c r="AJ74" s="239">
        <f>G74-G73</f>
        <v>1821.75</v>
      </c>
    </row>
    <row r="75" spans="1:36" x14ac:dyDescent="0.25">
      <c r="A75">
        <v>71</v>
      </c>
      <c r="B75" s="312">
        <f>'Price Data'!B75</f>
        <v>43203</v>
      </c>
      <c r="C75" s="313">
        <f>'Security Info'!C81</f>
        <v>21331.862132992024</v>
      </c>
      <c r="D75" s="7">
        <f t="shared" si="16"/>
        <v>0.71392727065860062</v>
      </c>
      <c r="E75" s="313">
        <f>'Security Info'!E81</f>
        <v>6087.2239405105665</v>
      </c>
      <c r="F75" s="7">
        <f t="shared" si="17"/>
        <v>0.20372507316251112</v>
      </c>
      <c r="G75" s="200">
        <f>I75+SUM($J$4:J75)+SUM($K$4:K75)+SUM($L$4:L75)+SUM($M$4:M75)+SUM($N$4:N75)+SUM($O$4:O75)</f>
        <v>2460.5151263693479</v>
      </c>
      <c r="H75" s="6">
        <f t="shared" si="18"/>
        <v>8.2347656178888132E-2</v>
      </c>
      <c r="I75" s="200">
        <f t="shared" si="24"/>
        <v>0</v>
      </c>
      <c r="J75" s="313">
        <f>'Security Info'!D81</f>
        <v>0</v>
      </c>
      <c r="K75" s="94">
        <v>0</v>
      </c>
      <c r="L75" s="313">
        <f>'Security Info'!F81</f>
        <v>0</v>
      </c>
      <c r="M75" s="94">
        <v>0</v>
      </c>
      <c r="N75" s="94">
        <v>0</v>
      </c>
      <c r="O75" s="94">
        <v>0</v>
      </c>
      <c r="P75" s="239">
        <f t="shared" si="19"/>
        <v>29879.60119987194</v>
      </c>
      <c r="Q75" s="442">
        <f t="shared" si="20"/>
        <v>-1.100420625888443E-3</v>
      </c>
      <c r="R75" s="26">
        <f t="shared" si="21"/>
        <v>-3.1772065477711164E-2</v>
      </c>
      <c r="S75" s="26">
        <f>IFERROR('Security Info'!GH81*(50/70)+'Security Info'!GO81*(20/70),0)</f>
        <v>-5.6588226107803074E-3</v>
      </c>
      <c r="T75" s="26">
        <f>'Security Info'!GV81</f>
        <v>-1.6878668080552384E-2</v>
      </c>
      <c r="U75" s="200">
        <f t="shared" si="22"/>
        <v>30581.584592642306</v>
      </c>
      <c r="V75" s="26">
        <f t="shared" si="25"/>
        <v>-1.770069889258874E-3</v>
      </c>
      <c r="W75" s="26">
        <f>'Security Info'!GH81*'Security Info'!GI81+'Security Info'!GO81*'Security Info'!GP81+'Security Info'!GV81*'Security Info'!GW81</f>
        <v>-9.0247762517119308E-3</v>
      </c>
      <c r="X75" s="314">
        <f t="shared" si="26"/>
        <v>6.6964926337043096E-4</v>
      </c>
      <c r="Y75" s="314">
        <f t="shared" si="23"/>
        <v>-2.2747289225999234E-2</v>
      </c>
      <c r="Z75" s="26">
        <f>_xlfn.STDEV.P(Q$5:Q75)</f>
        <v>1.1067266097397206E-2</v>
      </c>
      <c r="AB75" s="447">
        <f t="shared" si="27"/>
        <v>96.822793452228964</v>
      </c>
      <c r="AC75" s="5">
        <f>IFERROR((R75-'Price Data'!AF75)/Z75,0)</f>
        <v>-5.4249229167654258</v>
      </c>
      <c r="AD75" s="26">
        <f>_xlfn.STDEV.P(X$5:X75)</f>
        <v>5.4215456921680597E-3</v>
      </c>
      <c r="AE75" s="5">
        <f t="shared" si="28"/>
        <v>-4.1957202830292228</v>
      </c>
      <c r="AF75" s="26">
        <f>_xlfn.STDEV.P(V$5:V75)</f>
        <v>7.7967831281930558E-3</v>
      </c>
      <c r="AH75" s="5">
        <f>IFERROR((W75-'Price Data'!AF75)/AF75,0)</f>
        <v>-4.7829695450762761</v>
      </c>
      <c r="AI75" s="26"/>
      <c r="AJ75" s="239">
        <f t="shared" si="29"/>
        <v>0</v>
      </c>
    </row>
    <row r="76" spans="1:36" x14ac:dyDescent="0.25">
      <c r="A76">
        <v>72</v>
      </c>
      <c r="B76" s="312">
        <f>'Price Data'!B76</f>
        <v>43206</v>
      </c>
      <c r="C76" s="313">
        <f>'Security Info'!C82</f>
        <v>21502.951333682533</v>
      </c>
      <c r="D76" s="7">
        <f t="shared" si="16"/>
        <v>0.71565511310949237</v>
      </c>
      <c r="E76" s="313">
        <f>'Security Info'!E82</f>
        <v>6083.0614551237441</v>
      </c>
      <c r="F76" s="7">
        <f t="shared" si="17"/>
        <v>0.20245472196643949</v>
      </c>
      <c r="G76" s="200">
        <f>I76+SUM($J$4:J76)+SUM($K$4:K76)+SUM($L$4:L76)+SUM($M$4:M76)+SUM($N$4:N76)+SUM($O$4:O76)</f>
        <v>2460.5151263693479</v>
      </c>
      <c r="H76" s="6">
        <f t="shared" si="18"/>
        <v>8.1890164924068087E-2</v>
      </c>
      <c r="I76" s="200">
        <f t="shared" si="24"/>
        <v>0</v>
      </c>
      <c r="J76" s="313">
        <f>'Security Info'!D82</f>
        <v>0</v>
      </c>
      <c r="K76" s="94">
        <v>0</v>
      </c>
      <c r="L76" s="313">
        <f>'Security Info'!F82</f>
        <v>0</v>
      </c>
      <c r="M76" s="94">
        <v>0</v>
      </c>
      <c r="N76" s="94">
        <v>0</v>
      </c>
      <c r="O76" s="94">
        <v>0</v>
      </c>
      <c r="P76" s="239">
        <f t="shared" si="19"/>
        <v>30046.527915175626</v>
      </c>
      <c r="Q76" s="442">
        <f t="shared" si="20"/>
        <v>5.5866446873595876E-3</v>
      </c>
      <c r="R76" s="26">
        <f t="shared" si="21"/>
        <v>-2.6362920031159143E-2</v>
      </c>
      <c r="S76" s="26">
        <f>IFERROR('Security Info'!GH82*(50/70)+'Security Info'!GO82*(20/70),0)</f>
        <v>1.6762757465303506E-3</v>
      </c>
      <c r="T76" s="26">
        <f>'Security Info'!GV82</f>
        <v>-1.656103246236007E-2</v>
      </c>
      <c r="U76" s="200">
        <f t="shared" si="22"/>
        <v>30742.978528597516</v>
      </c>
      <c r="V76" s="26">
        <f t="shared" si="25"/>
        <v>5.2774876810679494E-3</v>
      </c>
      <c r="W76" s="26">
        <f>'Security Info'!GH82*'Security Info'!GI82+'Security Info'!GO82*'Security Info'!GP82+'Security Info'!GV82*'Security Info'!GW82</f>
        <v>-3.7949167161367755E-3</v>
      </c>
      <c r="X76" s="314">
        <f t="shared" si="26"/>
        <v>3.0915700629163823E-4</v>
      </c>
      <c r="Y76" s="314">
        <f t="shared" si="23"/>
        <v>-2.2568003315022366E-2</v>
      </c>
      <c r="Z76" s="26">
        <f>_xlfn.STDEV.P(Q$5:Q76)</f>
        <v>1.1012398298664731E-2</v>
      </c>
      <c r="AB76" s="447">
        <f t="shared" si="27"/>
        <v>97.363707996884173</v>
      </c>
      <c r="AC76" s="5">
        <f>IFERROR((R76-'Price Data'!AF76)/Z76,0)</f>
        <v>-4.96076499864549</v>
      </c>
      <c r="AD76" s="26">
        <f>_xlfn.STDEV.P(X$5:X76)</f>
        <v>5.3842299790757249E-3</v>
      </c>
      <c r="AE76" s="5">
        <f t="shared" si="28"/>
        <v>-4.1915006236224084</v>
      </c>
      <c r="AF76" s="26">
        <f>_xlfn.STDEV.P(V$5:V76)</f>
        <v>7.7679567135174486E-3</v>
      </c>
      <c r="AH76" s="5">
        <f>IFERROR((W76-'Price Data'!AF76)/AF76,0)</f>
        <v>-4.1274582105155231</v>
      </c>
      <c r="AI76" s="26"/>
      <c r="AJ76" s="239">
        <f t="shared" si="29"/>
        <v>0</v>
      </c>
    </row>
    <row r="77" spans="1:36" x14ac:dyDescent="0.25">
      <c r="A77">
        <v>73</v>
      </c>
      <c r="B77" s="312">
        <f>'Price Data'!B77</f>
        <v>43207</v>
      </c>
      <c r="C77" s="313">
        <f>'Security Info'!C83</f>
        <v>21804.335134208563</v>
      </c>
      <c r="D77" s="7">
        <f t="shared" si="16"/>
        <v>0.71837345649801088</v>
      </c>
      <c r="E77" s="313">
        <f>'Security Info'!E83</f>
        <v>6087.5172120486859</v>
      </c>
      <c r="F77" s="7">
        <f t="shared" si="17"/>
        <v>0.20056152843888497</v>
      </c>
      <c r="G77" s="200">
        <f>I77+SUM($J$4:J77)+SUM($K$4:K77)+SUM($L$4:L77)+SUM($M$4:M77)+SUM($N$4:N77)+SUM($O$4:O77)</f>
        <v>2460.5151263693479</v>
      </c>
      <c r="H77" s="6">
        <f t="shared" si="18"/>
        <v>8.1065015063104165E-2</v>
      </c>
      <c r="I77" s="200">
        <f t="shared" si="24"/>
        <v>0</v>
      </c>
      <c r="J77" s="313">
        <f>'Security Info'!D83</f>
        <v>0</v>
      </c>
      <c r="K77" s="94">
        <v>0</v>
      </c>
      <c r="L77" s="313">
        <f>'Security Info'!F83</f>
        <v>0</v>
      </c>
      <c r="M77" s="94">
        <v>0</v>
      </c>
      <c r="N77" s="94">
        <v>0</v>
      </c>
      <c r="O77" s="94">
        <v>0</v>
      </c>
      <c r="P77" s="239">
        <f t="shared" si="19"/>
        <v>30352.367472626596</v>
      </c>
      <c r="Q77" s="442">
        <f t="shared" si="20"/>
        <v>1.0178865202474796E-2</v>
      </c>
      <c r="R77" s="26">
        <f t="shared" si="21"/>
        <v>-1.6452399438025123E-2</v>
      </c>
      <c r="S77" s="26">
        <f>IFERROR('Security Info'!GH83*(50/70)+'Security Info'!GO83*(20/70),0)</f>
        <v>1.1575001917386711E-2</v>
      </c>
      <c r="T77" s="26">
        <f>'Security Info'!GV83</f>
        <v>-1.5603238905965156E-2</v>
      </c>
      <c r="U77" s="200">
        <f t="shared" si="22"/>
        <v>30965.678713565634</v>
      </c>
      <c r="V77" s="26">
        <f t="shared" si="25"/>
        <v>7.2439365223171404E-3</v>
      </c>
      <c r="W77" s="26">
        <f>'Security Info'!GH83*'Security Info'!GI83+'Security Info'!GO83*'Security Info'!GP83+'Security Info'!GV83*'Security Info'!GW83</f>
        <v>3.4215296703811512E-3</v>
      </c>
      <c r="X77" s="314">
        <f t="shared" si="26"/>
        <v>2.9349286801576557E-3</v>
      </c>
      <c r="Y77" s="314">
        <f t="shared" si="23"/>
        <v>-1.9873929108406276E-2</v>
      </c>
      <c r="Z77" s="26">
        <f>_xlfn.STDEV.P(Q$5:Q77)</f>
        <v>1.1004455724371172E-2</v>
      </c>
      <c r="AB77" s="447">
        <f t="shared" si="27"/>
        <v>98.354760056197577</v>
      </c>
      <c r="AC77" s="5">
        <f>IFERROR((R77-'Price Data'!AF77)/Z77,0)</f>
        <v>-4.0653895620613767</v>
      </c>
      <c r="AD77" s="26">
        <f>_xlfn.STDEV.P(X$5:X77)</f>
        <v>5.360326812335608E-3</v>
      </c>
      <c r="AE77" s="5">
        <f t="shared" si="28"/>
        <v>-3.7075965336051562</v>
      </c>
      <c r="AF77" s="26">
        <f>_xlfn.STDEV.P(V$5:V77)</f>
        <v>7.7606667889007341E-3</v>
      </c>
      <c r="AH77" s="5">
        <f>IFERROR((W77-'Price Data'!AF77)/AF77,0)</f>
        <v>-3.203780165536608</v>
      </c>
      <c r="AI77" s="26"/>
      <c r="AJ77" s="239">
        <f t="shared" si="29"/>
        <v>0</v>
      </c>
    </row>
    <row r="78" spans="1:36" x14ac:dyDescent="0.25">
      <c r="A78">
        <v>74</v>
      </c>
      <c r="B78" s="312">
        <f>'Price Data'!B78</f>
        <v>43208</v>
      </c>
      <c r="C78" s="313">
        <f>'Security Info'!C84</f>
        <v>21938.488578215358</v>
      </c>
      <c r="D78" s="7">
        <f t="shared" si="16"/>
        <v>0.71981883266375402</v>
      </c>
      <c r="E78" s="313">
        <f>'Security Info'!E84</f>
        <v>6078.7881823405323</v>
      </c>
      <c r="F78" s="7">
        <f t="shared" si="17"/>
        <v>0.1994497568883358</v>
      </c>
      <c r="G78" s="200">
        <f>I78+SUM($J$4:J78)+SUM($K$4:K78)+SUM($L$4:L78)+SUM($M$4:M78)+SUM($N$4:N78)+SUM($O$4:O78)</f>
        <v>2460.5151263693479</v>
      </c>
      <c r="H78" s="6">
        <f t="shared" si="18"/>
        <v>8.0731410447910157E-2</v>
      </c>
      <c r="I78" s="200">
        <f t="shared" si="24"/>
        <v>0</v>
      </c>
      <c r="J78" s="313">
        <f>'Security Info'!D84</f>
        <v>0</v>
      </c>
      <c r="K78" s="94">
        <v>0</v>
      </c>
      <c r="L78" s="313">
        <f>'Security Info'!F84</f>
        <v>0</v>
      </c>
      <c r="M78" s="94">
        <v>0</v>
      </c>
      <c r="N78" s="94">
        <v>0</v>
      </c>
      <c r="O78" s="94">
        <v>0</v>
      </c>
      <c r="P78" s="239">
        <f t="shared" si="19"/>
        <v>30477.791886925239</v>
      </c>
      <c r="Q78" s="442">
        <f t="shared" si="20"/>
        <v>4.1322778004633243E-3</v>
      </c>
      <c r="R78" s="26">
        <f t="shared" si="21"/>
        <v>-1.2388107522523839E-2</v>
      </c>
      <c r="S78" s="26">
        <f>IFERROR('Security Info'!GH84*(50/70)+'Security Info'!GO84*(20/70),0)</f>
        <v>1.3451113212576558E-2</v>
      </c>
      <c r="T78" s="26">
        <f>'Security Info'!GV84</f>
        <v>-1.8383772240601615E-2</v>
      </c>
      <c r="U78" s="200">
        <f t="shared" si="22"/>
        <v>30980.464335272867</v>
      </c>
      <c r="V78" s="26">
        <f t="shared" si="25"/>
        <v>4.7748417995285841E-4</v>
      </c>
      <c r="W78" s="26">
        <f>'Security Info'!GH84*'Security Info'!GI84+'Security Info'!GO84*'Security Info'!GP84+'Security Info'!GV84*'Security Info'!GW84</f>
        <v>3.900647576623107E-3</v>
      </c>
      <c r="X78" s="314">
        <f t="shared" si="26"/>
        <v>3.6547936205104659E-3</v>
      </c>
      <c r="Y78" s="314">
        <f t="shared" si="23"/>
        <v>-1.6288755099146946E-2</v>
      </c>
      <c r="Z78" s="26">
        <f>_xlfn.STDEV.P(Q$5:Q78)</f>
        <v>1.0941110676196028E-2</v>
      </c>
      <c r="AB78" s="447">
        <f t="shared" si="27"/>
        <v>98.761189247747694</v>
      </c>
      <c r="AC78" s="5">
        <f>IFERROR((R78-'Price Data'!AF78)/Z78,0)</f>
        <v>-3.7579464041048309</v>
      </c>
      <c r="AD78" s="26">
        <f>_xlfn.STDEV.P(X$5:X78)</f>
        <v>5.3429751043771534E-3</v>
      </c>
      <c r="AE78" s="5">
        <f t="shared" si="28"/>
        <v>-3.0486301696975202</v>
      </c>
      <c r="AF78" s="26">
        <f>_xlfn.STDEV.P(V$5:V78)</f>
        <v>7.7081901359801804E-3</v>
      </c>
      <c r="AH78" s="5">
        <f>IFERROR((W78-'Price Data'!AF78)/AF78,0)</f>
        <v>-3.2209055544035077</v>
      </c>
      <c r="AI78" s="26"/>
      <c r="AJ78" s="239">
        <f t="shared" si="29"/>
        <v>0</v>
      </c>
    </row>
    <row r="79" spans="1:36" x14ac:dyDescent="0.25">
      <c r="A79">
        <v>75</v>
      </c>
      <c r="B79" s="312">
        <f>'Price Data'!B79</f>
        <v>43209</v>
      </c>
      <c r="C79" s="313">
        <f>'Security Info'!C85</f>
        <v>21698.616497317733</v>
      </c>
      <c r="D79" s="7">
        <f t="shared" si="16"/>
        <v>0.71797238898925997</v>
      </c>
      <c r="E79" s="313">
        <f>'Security Info'!E85</f>
        <v>6062.944921435208</v>
      </c>
      <c r="F79" s="7">
        <f t="shared" si="17"/>
        <v>0.20061311513069213</v>
      </c>
      <c r="G79" s="200">
        <f>I79+SUM($J$4:J79)+SUM($K$4:K79)+SUM($L$4:L79)+SUM($M$4:M79)+SUM($N$4:N79)+SUM($O$4:O79)</f>
        <v>2460.5151263693479</v>
      </c>
      <c r="H79" s="6">
        <f t="shared" si="18"/>
        <v>8.1414495880047802E-2</v>
      </c>
      <c r="I79" s="200">
        <f t="shared" si="24"/>
        <v>0</v>
      </c>
      <c r="J79" s="313">
        <f>'Security Info'!D85</f>
        <v>0</v>
      </c>
      <c r="K79" s="94">
        <v>0</v>
      </c>
      <c r="L79" s="313">
        <f>'Security Info'!F85</f>
        <v>0</v>
      </c>
      <c r="M79" s="94">
        <v>0</v>
      </c>
      <c r="N79" s="94">
        <v>0</v>
      </c>
      <c r="O79" s="94">
        <v>0</v>
      </c>
      <c r="P79" s="239">
        <f t="shared" si="19"/>
        <v>30222.076545122291</v>
      </c>
      <c r="Q79" s="442">
        <f t="shared" si="20"/>
        <v>-8.3902187780423576E-3</v>
      </c>
      <c r="R79" s="26">
        <f t="shared" si="21"/>
        <v>-2.067438736820626E-2</v>
      </c>
      <c r="S79" s="26">
        <f>IFERROR('Security Info'!GH85*(50/70)+'Security Info'!GO85*(20/70),0)</f>
        <v>8.2311839085021134E-3</v>
      </c>
      <c r="T79" s="26">
        <f>'Security Info'!GV85</f>
        <v>-2.09981577134144E-2</v>
      </c>
      <c r="U79" s="200">
        <f t="shared" si="22"/>
        <v>30843.499042295</v>
      </c>
      <c r="V79" s="26">
        <f t="shared" si="25"/>
        <v>-4.4210213086420813E-3</v>
      </c>
      <c r="W79" s="26">
        <f>'Security Info'!GH85*'Security Info'!GI85+'Security Info'!GO85*'Security Info'!GP85+'Security Info'!GV85*'Security Info'!GW85</f>
        <v>-5.3761857807284059E-4</v>
      </c>
      <c r="X79" s="314">
        <f t="shared" si="26"/>
        <v>-3.9691974694002763E-3</v>
      </c>
      <c r="Y79" s="314">
        <f t="shared" si="23"/>
        <v>-2.013676879013342E-2</v>
      </c>
      <c r="Z79" s="26">
        <f>_xlfn.STDEV.P(Q$5:Q79)</f>
        <v>1.0909361762414719E-2</v>
      </c>
      <c r="AB79" s="447">
        <f t="shared" si="27"/>
        <v>97.932561263179451</v>
      </c>
      <c r="AC79" s="5">
        <f>IFERROR((R79-'Price Data'!AF79)/Z79,0)</f>
        <v>-4.562355566911684</v>
      </c>
      <c r="AD79" s="26">
        <f>_xlfn.STDEV.P(X$5:X79)</f>
        <v>5.3249020122107544E-3</v>
      </c>
      <c r="AE79" s="5">
        <f t="shared" si="28"/>
        <v>-3.781622411822219</v>
      </c>
      <c r="AF79" s="26">
        <f>_xlfn.STDEV.P(V$5:V79)</f>
        <v>7.6740337522632589E-3</v>
      </c>
      <c r="AH79" s="5">
        <f>IFERROR((W79-'Price Data'!AF79)/AF79,0)</f>
        <v>-3.8618045652109072</v>
      </c>
      <c r="AI79" s="26"/>
      <c r="AJ79" s="239">
        <f t="shared" si="29"/>
        <v>0</v>
      </c>
    </row>
    <row r="80" spans="1:36" x14ac:dyDescent="0.25">
      <c r="A80">
        <v>76</v>
      </c>
      <c r="B80" s="312">
        <f>'Price Data'!B80</f>
        <v>43210</v>
      </c>
      <c r="C80" s="313">
        <f>'Security Info'!C86</f>
        <v>21482.111082407137</v>
      </c>
      <c r="D80" s="7">
        <f t="shared" si="16"/>
        <v>0.71613542676491315</v>
      </c>
      <c r="E80" s="313">
        <f>'Security Info'!E86</f>
        <v>6054.6484400297113</v>
      </c>
      <c r="F80" s="7">
        <f t="shared" si="17"/>
        <v>0.20183995082602174</v>
      </c>
      <c r="G80" s="200">
        <f>I80+SUM($J$4:J80)+SUM($K$4:K80)+SUM($L$4:L80)+SUM($M$4:M80)+SUM($N$4:N80)+SUM($O$4:O80)</f>
        <v>2460.5151263693479</v>
      </c>
      <c r="H80" s="6">
        <f t="shared" si="18"/>
        <v>8.2024622409065051E-2</v>
      </c>
      <c r="I80" s="200">
        <f t="shared" si="24"/>
        <v>0</v>
      </c>
      <c r="J80" s="313">
        <f>'Security Info'!D86</f>
        <v>0</v>
      </c>
      <c r="K80" s="94">
        <v>0</v>
      </c>
      <c r="L80" s="313">
        <f>'Security Info'!F86</f>
        <v>0</v>
      </c>
      <c r="M80" s="94">
        <v>0</v>
      </c>
      <c r="N80" s="94">
        <v>0</v>
      </c>
      <c r="O80" s="94">
        <v>0</v>
      </c>
      <c r="P80" s="239">
        <f t="shared" si="19"/>
        <v>29997.274648806197</v>
      </c>
      <c r="Q80" s="442">
        <f t="shared" si="20"/>
        <v>-7.4383338941140797E-3</v>
      </c>
      <c r="R80" s="26">
        <f t="shared" si="21"/>
        <v>-2.7958938266019473E-2</v>
      </c>
      <c r="S80" s="26">
        <f>IFERROR('Security Info'!GH86*(50/70)+'Security Info'!GO86*(20/70),0)</f>
        <v>2.2128641864187823E-4</v>
      </c>
      <c r="T80" s="26">
        <f>'Security Info'!GV86</f>
        <v>-2.2987045353479507E-2</v>
      </c>
      <c r="U80" s="200">
        <f t="shared" si="22"/>
        <v>30652.055556623807</v>
      </c>
      <c r="V80" s="26">
        <f t="shared" si="25"/>
        <v>-6.2069314966071154E-3</v>
      </c>
      <c r="W80" s="26">
        <f>'Security Info'!GH86*'Security Info'!GI86+'Security Info'!GO86*'Security Info'!GP86+'Security Info'!GV86*'Security Info'!GW86</f>
        <v>-6.7412131129945376E-3</v>
      </c>
      <c r="X80" s="314">
        <f t="shared" si="26"/>
        <v>-1.2314023975069643E-3</v>
      </c>
      <c r="Y80" s="314">
        <f t="shared" si="23"/>
        <v>-2.1217725153024936E-2</v>
      </c>
      <c r="Z80" s="26">
        <f>_xlfn.STDEV.P(Q$5:Q80)</f>
        <v>1.0868533898693236E-2</v>
      </c>
      <c r="AB80" s="447">
        <f t="shared" si="27"/>
        <v>97.204106173398145</v>
      </c>
      <c r="AC80" s="5">
        <f>IFERROR((R80-'Price Data'!AF80)/Z80,0)</f>
        <v>-5.2961088222708899</v>
      </c>
      <c r="AD80" s="26">
        <f>_xlfn.STDEV.P(X$5:X80)</f>
        <v>5.2909575215296179E-3</v>
      </c>
      <c r="AE80" s="5">
        <f t="shared" si="28"/>
        <v>-4.0101862596112632</v>
      </c>
      <c r="AF80" s="26">
        <f>_xlfn.STDEV.P(V$5:V80)</f>
        <v>7.6563561093260703E-3</v>
      </c>
      <c r="AH80" s="5">
        <f>IFERROR((W80-'Price Data'!AF80)/AF80,0)</f>
        <v>-4.7468028647107365</v>
      </c>
      <c r="AI80" s="26"/>
      <c r="AJ80" s="239">
        <f t="shared" si="29"/>
        <v>0</v>
      </c>
    </row>
    <row r="81" spans="1:36" x14ac:dyDescent="0.25">
      <c r="A81">
        <v>77</v>
      </c>
      <c r="B81" s="312">
        <f>'Price Data'!B81</f>
        <v>43213</v>
      </c>
      <c r="C81" s="313">
        <f>'Security Info'!C87</f>
        <v>21502.685711916158</v>
      </c>
      <c r="D81" s="7">
        <f t="shared" si="16"/>
        <v>0.7164664657053762</v>
      </c>
      <c r="E81" s="313">
        <f>'Security Info'!E87</f>
        <v>6048.9305609786788</v>
      </c>
      <c r="F81" s="7">
        <f t="shared" si="17"/>
        <v>0.20154951611090779</v>
      </c>
      <c r="G81" s="200">
        <f>I81+SUM($J$4:J81)+SUM($K$4:K81)+SUM($L$4:L81)+SUM($M$4:M81)+SUM($N$4:N81)+SUM($O$4:O81)</f>
        <v>2460.5151263693479</v>
      </c>
      <c r="H81" s="6">
        <f t="shared" si="18"/>
        <v>8.1984018183715965E-2</v>
      </c>
      <c r="I81" s="200">
        <f t="shared" si="24"/>
        <v>0</v>
      </c>
      <c r="J81" s="313">
        <f>'Security Info'!D87</f>
        <v>0</v>
      </c>
      <c r="K81" s="94">
        <v>0</v>
      </c>
      <c r="L81" s="313">
        <f>'Security Info'!F87</f>
        <v>0</v>
      </c>
      <c r="M81" s="94">
        <v>0</v>
      </c>
      <c r="N81" s="94">
        <v>0</v>
      </c>
      <c r="O81" s="94">
        <v>0</v>
      </c>
      <c r="P81" s="239">
        <f t="shared" si="19"/>
        <v>30012.131399264184</v>
      </c>
      <c r="Q81" s="442">
        <f t="shared" si="20"/>
        <v>4.9527000808979871E-4</v>
      </c>
      <c r="R81" s="26">
        <f t="shared" si="21"/>
        <v>-2.7477515481510784E-2</v>
      </c>
      <c r="S81" s="26">
        <f>IFERROR('Security Info'!GH87*(50/70)+'Security Info'!GO87*(20/70),0)</f>
        <v>-2.7038483759670275E-4</v>
      </c>
      <c r="T81" s="26">
        <f>'Security Info'!GV87</f>
        <v>-2.3925292102601081E-2</v>
      </c>
      <c r="U81" s="200">
        <f t="shared" si="22"/>
        <v>30632.748129435222</v>
      </c>
      <c r="V81" s="26">
        <f t="shared" si="25"/>
        <v>-6.2989012769198993E-4</v>
      </c>
      <c r="W81" s="26">
        <f>'Security Info'!GH87*'Security Info'!GI87+'Security Info'!GO87*'Security Info'!GP87+'Security Info'!GV87*'Security Info'!GW87</f>
        <v>-7.3668570170980158E-3</v>
      </c>
      <c r="X81" s="314">
        <f t="shared" si="26"/>
        <v>1.1251601357817886E-3</v>
      </c>
      <c r="Y81" s="314">
        <f t="shared" si="23"/>
        <v>-2.0110658464412769E-2</v>
      </c>
      <c r="Z81" s="26">
        <f>_xlfn.STDEV.P(Q$5:Q81)</f>
        <v>1.0798116677137254E-2</v>
      </c>
      <c r="AB81" s="447">
        <f t="shared" si="27"/>
        <v>97.252248451848999</v>
      </c>
      <c r="AC81" s="5">
        <f>IFERROR((R81-'Price Data'!AF81)/Z81,0)</f>
        <v>-5.2999534263861285</v>
      </c>
      <c r="AD81" s="26">
        <f>_xlfn.STDEV.P(X$5:X81)</f>
        <v>5.2588071662291692E-3</v>
      </c>
      <c r="AE81" s="5">
        <f t="shared" si="28"/>
        <v>-3.8241863275684871</v>
      </c>
      <c r="AF81" s="26">
        <f>_xlfn.STDEV.P(V$5:V81)</f>
        <v>7.6067511356448913E-3</v>
      </c>
      <c r="AH81" s="5">
        <f>IFERROR((W81-'Price Data'!AF81)/AF81,0)</f>
        <v>-4.8797254379942485</v>
      </c>
      <c r="AI81" s="26"/>
      <c r="AJ81" s="239">
        <f t="shared" si="29"/>
        <v>0</v>
      </c>
    </row>
    <row r="82" spans="1:36" x14ac:dyDescent="0.25">
      <c r="A82">
        <v>78</v>
      </c>
      <c r="B82" s="312">
        <f>'Price Data'!B82</f>
        <v>43214</v>
      </c>
      <c r="C82" s="313">
        <f>'Security Info'!C88</f>
        <v>21144.036265856681</v>
      </c>
      <c r="D82" s="7">
        <f t="shared" si="16"/>
        <v>0.71310087545278078</v>
      </c>
      <c r="E82" s="313">
        <f>'Security Info'!E88</f>
        <v>6046.2834247013125</v>
      </c>
      <c r="F82" s="7">
        <f t="shared" si="17"/>
        <v>0.20391612789429978</v>
      </c>
      <c r="G82" s="200">
        <f>I82+SUM($J$4:J82)+SUM($K$4:K82)+SUM($L$4:L82)+SUM($M$4:M82)+SUM($N$4:N82)+SUM($O$4:O82)</f>
        <v>2460.5151263693479</v>
      </c>
      <c r="H82" s="6">
        <f t="shared" si="18"/>
        <v>8.2982996652919416E-2</v>
      </c>
      <c r="I82" s="200">
        <f t="shared" si="24"/>
        <v>0</v>
      </c>
      <c r="J82" s="313">
        <f>'Security Info'!D88</f>
        <v>0</v>
      </c>
      <c r="K82" s="94">
        <v>0</v>
      </c>
      <c r="L82" s="313">
        <f>'Security Info'!F88</f>
        <v>0</v>
      </c>
      <c r="M82" s="94">
        <v>0</v>
      </c>
      <c r="N82" s="94">
        <v>0</v>
      </c>
      <c r="O82" s="94">
        <v>0</v>
      </c>
      <c r="P82" s="239">
        <f t="shared" si="19"/>
        <v>29650.834816927341</v>
      </c>
      <c r="Q82" s="442">
        <f t="shared" si="20"/>
        <v>-1.2038351343007236E-2</v>
      </c>
      <c r="R82" s="26">
        <f t="shared" si="21"/>
        <v>-3.9185082839118701E-2</v>
      </c>
      <c r="S82" s="26">
        <f>IFERROR('Security Info'!GH88*(50/70)+'Security Info'!GO88*(20/70),0)</f>
        <v>-1.1286998894590346E-2</v>
      </c>
      <c r="T82" s="26">
        <f>'Security Info'!GV88</f>
        <v>-2.4677844182625863E-2</v>
      </c>
      <c r="U82" s="200">
        <f t="shared" si="22"/>
        <v>30387.799391053588</v>
      </c>
      <c r="V82" s="26">
        <f t="shared" si="25"/>
        <v>-7.9963030853983375E-3</v>
      </c>
      <c r="W82" s="26">
        <f>'Security Info'!GH88*'Security Info'!GI88+'Security Info'!GO88*'Security Info'!GP88+'Security Info'!GV88*'Security Info'!GW88</f>
        <v>-1.5304252481001E-2</v>
      </c>
      <c r="X82" s="314">
        <f t="shared" si="26"/>
        <v>-4.042048257608899E-3</v>
      </c>
      <c r="Y82" s="314">
        <f t="shared" si="23"/>
        <v>-2.3880830358117701E-2</v>
      </c>
      <c r="Z82" s="26">
        <f>_xlfn.STDEV.P(Q$5:Q82)</f>
        <v>1.0809598871989918E-2</v>
      </c>
      <c r="AB82" s="447">
        <f t="shared" si="27"/>
        <v>96.081491716088209</v>
      </c>
      <c r="AC82" s="5">
        <f>IFERROR((R82-'Price Data'!AF82)/Z82,0)</f>
        <v>-6.3998751164004553</v>
      </c>
      <c r="AD82" s="26">
        <f>_xlfn.STDEV.P(X$5:X82)</f>
        <v>5.2425018886547471E-3</v>
      </c>
      <c r="AE82" s="5">
        <f t="shared" si="28"/>
        <v>-4.5552354324941682</v>
      </c>
      <c r="AF82" s="26">
        <f>_xlfn.STDEV.P(V$5:V82)</f>
        <v>7.6102947918877326E-3</v>
      </c>
      <c r="AH82" s="5">
        <f>IFERROR((W82-'Price Data'!AF82)/AF82,0)</f>
        <v>-5.9523650160422399</v>
      </c>
      <c r="AI82" s="26"/>
      <c r="AJ82" s="239">
        <f t="shared" si="29"/>
        <v>0</v>
      </c>
    </row>
    <row r="83" spans="1:36" x14ac:dyDescent="0.25">
      <c r="A83">
        <v>79</v>
      </c>
      <c r="B83" s="312">
        <f>'Price Data'!B83</f>
        <v>43215</v>
      </c>
      <c r="C83" s="313">
        <f>'Security Info'!C89</f>
        <v>21150.543702739989</v>
      </c>
      <c r="D83" s="7">
        <f t="shared" si="16"/>
        <v>0.71328683891412203</v>
      </c>
      <c r="E83" s="313">
        <f>'Security Info'!E89</f>
        <v>6041.168786556038</v>
      </c>
      <c r="F83" s="7">
        <f t="shared" si="17"/>
        <v>0.20373406223836174</v>
      </c>
      <c r="G83" s="200">
        <f>I83+SUM($J$4:J83)+SUM($K$4:K83)+SUM($L$4:L83)+SUM($M$4:M83)+SUM($N$4:N83)+SUM($O$4:O83)</f>
        <v>2460.5151263693479</v>
      </c>
      <c r="H83" s="6">
        <f t="shared" si="18"/>
        <v>8.2979098847516239E-2</v>
      </c>
      <c r="I83" s="200">
        <f t="shared" si="24"/>
        <v>0</v>
      </c>
      <c r="J83" s="313">
        <f>'Security Info'!D89</f>
        <v>0</v>
      </c>
      <c r="K83" s="94">
        <v>0</v>
      </c>
      <c r="L83" s="313">
        <f>'Security Info'!F89</f>
        <v>0</v>
      </c>
      <c r="M83" s="94">
        <v>0</v>
      </c>
      <c r="N83" s="94">
        <v>0</v>
      </c>
      <c r="O83" s="94">
        <v>0</v>
      </c>
      <c r="P83" s="239">
        <f t="shared" si="19"/>
        <v>29652.227615665375</v>
      </c>
      <c r="Q83" s="442">
        <f t="shared" si="20"/>
        <v>4.6973339760336685E-5</v>
      </c>
      <c r="R83" s="26">
        <f t="shared" si="21"/>
        <v>-3.9139950153568082E-2</v>
      </c>
      <c r="S83" s="26">
        <f>IFERROR('Security Info'!GH89*(50/70)+'Security Info'!GO89*(20/70),0)</f>
        <v>-1.10562600198327E-2</v>
      </c>
      <c r="T83" s="26">
        <f>'Security Info'!GV89</f>
        <v>-2.6720485542692574E-2</v>
      </c>
      <c r="U83" s="200">
        <f t="shared" si="22"/>
        <v>30373.872997899834</v>
      </c>
      <c r="V83" s="26">
        <f t="shared" si="25"/>
        <v>-4.5828896573052447E-4</v>
      </c>
      <c r="W83" s="26">
        <f>'Security Info'!GH89*'Security Info'!GI89+'Security Info'!GO89*'Security Info'!GP89+'Security Info'!GV89*'Security Info'!GW89</f>
        <v>-1.575552767669066E-2</v>
      </c>
      <c r="X83" s="314">
        <f t="shared" si="26"/>
        <v>5.0526230549086115E-4</v>
      </c>
      <c r="Y83" s="314">
        <f t="shared" si="23"/>
        <v>-2.3384422476877421E-2</v>
      </c>
      <c r="Z83" s="26">
        <f>_xlfn.STDEV.P(Q$5:Q83)</f>
        <v>1.0741111534446861E-2</v>
      </c>
      <c r="AB83" s="447">
        <f t="shared" si="27"/>
        <v>96.086004984643267</v>
      </c>
      <c r="AC83" s="5">
        <f>IFERROR((R83-'Price Data'!AF83)/Z83,0)</f>
        <v>-6.4610585162443295</v>
      </c>
      <c r="AD83" s="26">
        <f>_xlfn.STDEV.P(X$5:X83)</f>
        <v>5.2099647837483519E-3</v>
      </c>
      <c r="AE83" s="5">
        <f t="shared" si="28"/>
        <v>-4.4884031749737296</v>
      </c>
      <c r="AF83" s="26">
        <f>_xlfn.STDEV.P(V$5:V83)</f>
        <v>7.5620443212192408E-3</v>
      </c>
      <c r="AH83" s="5">
        <f>IFERROR((W83-'Price Data'!AF83)/AF83,0)</f>
        <v>-6.0849322910701567</v>
      </c>
      <c r="AI83" s="26"/>
      <c r="AJ83" s="239">
        <f t="shared" si="29"/>
        <v>0</v>
      </c>
    </row>
    <row r="84" spans="1:36" x14ac:dyDescent="0.25">
      <c r="A84">
        <v>80</v>
      </c>
      <c r="B84" s="312">
        <f>'Price Data'!B84</f>
        <v>43216</v>
      </c>
      <c r="C84" s="313">
        <f>'Security Info'!C90</f>
        <v>21402.99710474387</v>
      </c>
      <c r="D84" s="7">
        <f t="shared" si="16"/>
        <v>0.71552916150584656</v>
      </c>
      <c r="E84" s="313">
        <f>'Security Info'!E90</f>
        <v>6048.6119088740361</v>
      </c>
      <c r="F84" s="7">
        <f t="shared" si="17"/>
        <v>0.20221271751102773</v>
      </c>
      <c r="G84" s="200">
        <f>I84+SUM($J$4:J84)+SUM($K$4:K84)+SUM($L$4:L84)+SUM($M$4:M84)+SUM($N$4:N84)+SUM($O$4:O84)</f>
        <v>2460.5151263693479</v>
      </c>
      <c r="H84" s="6">
        <f t="shared" si="18"/>
        <v>8.2258120983125751E-2</v>
      </c>
      <c r="I84" s="200">
        <f t="shared" si="24"/>
        <v>0</v>
      </c>
      <c r="J84" s="313">
        <f>'Security Info'!D90</f>
        <v>0</v>
      </c>
      <c r="K84" s="94">
        <v>0</v>
      </c>
      <c r="L84" s="313">
        <f>'Security Info'!F90</f>
        <v>0</v>
      </c>
      <c r="M84" s="94">
        <v>0</v>
      </c>
      <c r="N84" s="94">
        <v>0</v>
      </c>
      <c r="O84" s="94">
        <v>0</v>
      </c>
      <c r="P84" s="239">
        <f t="shared" si="19"/>
        <v>29912.124139987252</v>
      </c>
      <c r="Q84" s="442">
        <f t="shared" si="20"/>
        <v>8.7648229229353447E-3</v>
      </c>
      <c r="R84" s="26">
        <f t="shared" si="21"/>
        <v>-3.0718181962941404E-2</v>
      </c>
      <c r="S84" s="26">
        <f>IFERROR('Security Info'!GH90*(50/70)+'Security Info'!GO90*(20/70),0)</f>
        <v>-2.0808233200761495E-3</v>
      </c>
      <c r="T84" s="26">
        <f>'Security Info'!GV90</f>
        <v>-2.4975932993544614E-2</v>
      </c>
      <c r="U84" s="200">
        <f t="shared" si="22"/>
        <v>30583.912061543419</v>
      </c>
      <c r="V84" s="26">
        <f t="shared" si="25"/>
        <v>6.9151228642494456E-3</v>
      </c>
      <c r="W84" s="26">
        <f>'Security Info'!GH90*'Security Info'!GI90+'Security Info'!GO90*'Security Info'!GP90+'Security Info'!GV90*'Security Info'!GW90</f>
        <v>-8.9493562221166882E-3</v>
      </c>
      <c r="X84" s="314">
        <f t="shared" si="26"/>
        <v>1.8497000586858992E-3</v>
      </c>
      <c r="Y84" s="314">
        <f t="shared" si="23"/>
        <v>-2.1768825740824716E-2</v>
      </c>
      <c r="Z84" s="26">
        <f>_xlfn.STDEV.P(Q$5:Q84)</f>
        <v>1.0722725216253785E-2</v>
      </c>
      <c r="AB84" s="447">
        <f t="shared" si="27"/>
        <v>96.928181803705954</v>
      </c>
      <c r="AC84" s="5">
        <f>IFERROR((R84-'Price Data'!AF84)/Z84,0)</f>
        <v>-5.644757348737496</v>
      </c>
      <c r="AD84" s="26">
        <f>_xlfn.STDEV.P(X$5:X84)</f>
        <v>5.1826784473772433E-3</v>
      </c>
      <c r="AE84" s="5">
        <f t="shared" si="28"/>
        <v>-4.2003041403892407</v>
      </c>
      <c r="AF84" s="26">
        <f>_xlfn.STDEV.P(V$5:V84)</f>
        <v>7.5557757685858658E-3</v>
      </c>
      <c r="AH84" s="5">
        <f>IFERROR((W84-'Price Data'!AF84)/AF84,0)</f>
        <v>-5.1296329336902335</v>
      </c>
      <c r="AI84" s="26"/>
      <c r="AJ84" s="239">
        <f t="shared" si="29"/>
        <v>0</v>
      </c>
    </row>
    <row r="85" spans="1:36" x14ac:dyDescent="0.25">
      <c r="A85">
        <v>81</v>
      </c>
      <c r="B85" s="312">
        <f>'Price Data'!B85</f>
        <v>43217</v>
      </c>
      <c r="C85" s="313">
        <f>'Security Info'!C91</f>
        <v>21441.282728204493</v>
      </c>
      <c r="D85" s="7">
        <f t="shared" si="16"/>
        <v>0.71570602244366655</v>
      </c>
      <c r="E85" s="313">
        <f>'Security Info'!E91</f>
        <v>6056.4280871285609</v>
      </c>
      <c r="F85" s="7">
        <f t="shared" si="17"/>
        <v>0.20216244109094261</v>
      </c>
      <c r="G85" s="200">
        <f>I85+SUM($J$4:J85)+SUM($K$4:K85)+SUM($L$4:L85)+SUM($M$4:M85)+SUM($N$4:N85)+SUM($O$4:O85)</f>
        <v>2460.5151263693479</v>
      </c>
      <c r="H85" s="6">
        <f t="shared" si="18"/>
        <v>8.2131536465390814E-2</v>
      </c>
      <c r="I85" s="200">
        <f t="shared" si="24"/>
        <v>0</v>
      </c>
      <c r="J85" s="313">
        <f>'Security Info'!D91</f>
        <v>0</v>
      </c>
      <c r="K85" s="94">
        <v>0</v>
      </c>
      <c r="L85" s="313">
        <f>'Security Info'!F91</f>
        <v>0</v>
      </c>
      <c r="M85" s="94">
        <v>0</v>
      </c>
      <c r="N85" s="94">
        <v>0</v>
      </c>
      <c r="O85" s="94">
        <v>0</v>
      </c>
      <c r="P85" s="239">
        <f t="shared" si="19"/>
        <v>29958.225941702403</v>
      </c>
      <c r="Q85" s="442">
        <f t="shared" si="20"/>
        <v>1.5412413207231968E-3</v>
      </c>
      <c r="R85" s="26">
        <f t="shared" si="21"/>
        <v>-2.9224284773556986E-2</v>
      </c>
      <c r="S85" s="26">
        <f>IFERROR('Security Info'!GH91*(50/70)+'Security Info'!GO91*(20/70),0)</f>
        <v>-1.0633676023631411E-3</v>
      </c>
      <c r="T85" s="26">
        <f>'Security Info'!GV91</f>
        <v>-2.2923518229841067E-2</v>
      </c>
      <c r="U85" s="200">
        <f t="shared" si="22"/>
        <v>30624.892515354735</v>
      </c>
      <c r="V85" s="26">
        <f t="shared" si="25"/>
        <v>1.3399349870235611E-3</v>
      </c>
      <c r="W85" s="26">
        <f>'Security Info'!GH91*'Security Info'!GI91+'Security Info'!GO91*'Security Info'!GP91+'Security Info'!GV91*'Security Info'!GW91</f>
        <v>-7.6214127906065188E-3</v>
      </c>
      <c r="X85" s="314">
        <f t="shared" si="26"/>
        <v>2.0130633369963569E-4</v>
      </c>
      <c r="Y85" s="314">
        <f t="shared" si="23"/>
        <v>-2.1602871982950467E-2</v>
      </c>
      <c r="Z85" s="26">
        <f>_xlfn.STDEV.P(Q$5:Q85)</f>
        <v>1.0658337431422318E-2</v>
      </c>
      <c r="AB85" s="447">
        <f t="shared" si="27"/>
        <v>97.077571522644391</v>
      </c>
      <c r="AC85" s="5">
        <f>IFERROR((R85-'Price Data'!AF85)/Z85,0)</f>
        <v>-5.5160840189041895</v>
      </c>
      <c r="AD85" s="26">
        <f>_xlfn.STDEV.P(X$5:X85)</f>
        <v>5.1508265804554049E-3</v>
      </c>
      <c r="AE85" s="5">
        <f t="shared" si="28"/>
        <v>-4.1940592729177988</v>
      </c>
      <c r="AF85" s="26">
        <f>_xlfn.STDEV.P(V$5:V85)</f>
        <v>7.510635613672126E-3</v>
      </c>
      <c r="AH85" s="5">
        <f>IFERROR((W85-'Price Data'!AF85)/AF85,0)</f>
        <v>-4.9515666454258644</v>
      </c>
      <c r="AI85" s="26"/>
      <c r="AJ85" s="239">
        <f t="shared" si="29"/>
        <v>0</v>
      </c>
    </row>
    <row r="86" spans="1:36" x14ac:dyDescent="0.25">
      <c r="A86">
        <v>82</v>
      </c>
      <c r="B86" s="312">
        <f>'Price Data'!B86</f>
        <v>43220</v>
      </c>
      <c r="C86" s="313">
        <f>'Security Info'!C92</f>
        <v>21248.323792824958</v>
      </c>
      <c r="D86" s="7">
        <f t="shared" si="16"/>
        <v>0.71354596375192281</v>
      </c>
      <c r="E86" s="313">
        <f>'Security Info'!E92</f>
        <v>6060.7310153102198</v>
      </c>
      <c r="F86" s="7">
        <f t="shared" si="17"/>
        <v>0.20352712032847581</v>
      </c>
      <c r="G86" s="200">
        <f>I86+SUM($J$4:J86)+SUM($K$4:K86)+SUM($L$4:L86)+SUM($M$4:M86)+SUM($N$4:N86)+SUM($O$4:O86)</f>
        <v>2469.4386207931402</v>
      </c>
      <c r="H86" s="6">
        <f t="shared" si="18"/>
        <v>8.2926915919601357E-2</v>
      </c>
      <c r="I86" s="200">
        <f t="shared" si="24"/>
        <v>0</v>
      </c>
      <c r="J86" s="313">
        <f>'Security Info'!D92</f>
        <v>6.93</v>
      </c>
      <c r="K86" s="94">
        <v>0</v>
      </c>
      <c r="L86" s="313">
        <f>'Security Info'!F92</f>
        <v>1.9934944237918213</v>
      </c>
      <c r="M86" s="94">
        <v>0</v>
      </c>
      <c r="N86" s="94">
        <v>0</v>
      </c>
      <c r="O86" s="94">
        <v>0</v>
      </c>
      <c r="P86" s="239">
        <f t="shared" si="19"/>
        <v>29778.493428928319</v>
      </c>
      <c r="Q86" s="442">
        <f t="shared" si="20"/>
        <v>-5.999437787932993E-3</v>
      </c>
      <c r="R86" s="26">
        <f t="shared" si="21"/>
        <v>-3.504839328309417E-2</v>
      </c>
      <c r="S86" s="26">
        <f>IFERROR('Security Info'!GH92*(50/70)+'Security Info'!GO92*(20/70),0)</f>
        <v>-8.1063554820585935E-3</v>
      </c>
      <c r="T86" s="26">
        <f>'Security Info'!GV92</f>
        <v>-2.1936404462536085E-2</v>
      </c>
      <c r="U86" s="200">
        <f t="shared" si="22"/>
        <v>30481.888173379095</v>
      </c>
      <c r="V86" s="26">
        <f t="shared" si="25"/>
        <v>-4.6695459226163694E-3</v>
      </c>
      <c r="W86" s="26">
        <f>'Security Info'!GH92*'Security Info'!GI92+'Security Info'!GO92*'Security Info'!GP92+'Security Info'!GV92*'Security Info'!GW92</f>
        <v>-1.2255370176201841E-2</v>
      </c>
      <c r="X86" s="314">
        <f t="shared" si="26"/>
        <v>-1.3298918653166236E-3</v>
      </c>
      <c r="Y86" s="314">
        <f t="shared" si="23"/>
        <v>-2.2793023106892331E-2</v>
      </c>
      <c r="Z86" s="26">
        <f>_xlfn.STDEV.P(Q$5:Q86)</f>
        <v>1.0611544565006785E-2</v>
      </c>
      <c r="AB86" s="447">
        <f t="shared" si="27"/>
        <v>96.49516067169067</v>
      </c>
      <c r="AC86" s="5">
        <f>IFERROR((R86-'Price Data'!AF86)/Z86,0)</f>
        <v>-6.0857675230479398</v>
      </c>
      <c r="AD86" s="26">
        <f>_xlfn.STDEV.P(X$5:X86)</f>
        <v>5.1207129810474702E-3</v>
      </c>
      <c r="AE86" s="5">
        <f t="shared" si="28"/>
        <v>-4.4511424856758701</v>
      </c>
      <c r="AF86" s="26">
        <f>_xlfn.STDEV.P(V$5:V86)</f>
        <v>7.4817784704073256E-3</v>
      </c>
      <c r="AH86" s="5">
        <f>IFERROR((W86-'Price Data'!AF86)/AF86,0)</f>
        <v>-5.5850851961842292</v>
      </c>
      <c r="AI86" s="26"/>
      <c r="AJ86" s="239">
        <f t="shared" si="29"/>
        <v>8.9234944237923628</v>
      </c>
    </row>
    <row r="87" spans="1:36" x14ac:dyDescent="0.25">
      <c r="A87">
        <v>83</v>
      </c>
      <c r="B87" s="312">
        <f>'Price Data'!B87</f>
        <v>43221</v>
      </c>
      <c r="C87" s="313">
        <f>'Security Info'!C93</f>
        <v>21327.717864098668</v>
      </c>
      <c r="D87" s="7">
        <f t="shared" si="16"/>
        <v>0.71457784282826187</v>
      </c>
      <c r="E87" s="313">
        <f>'Security Info'!E93</f>
        <v>6036.2054821798683</v>
      </c>
      <c r="F87" s="7">
        <f t="shared" si="17"/>
        <v>0.20224098611061148</v>
      </c>
      <c r="G87" s="200">
        <f>I87+SUM($J$4:J87)+SUM($K$4:K87)+SUM($L$4:L87)+SUM($M$4:M87)+SUM($N$4:N87)+SUM($O$4:O87)</f>
        <v>2482.6750028735605</v>
      </c>
      <c r="H87" s="6">
        <f t="shared" si="18"/>
        <v>8.3181171061126644E-2</v>
      </c>
      <c r="I87" s="200">
        <f t="shared" si="24"/>
        <v>0</v>
      </c>
      <c r="J87" s="313">
        <f>'Security Info'!D93</f>
        <v>0</v>
      </c>
      <c r="K87" s="94">
        <v>0</v>
      </c>
      <c r="L87" s="313">
        <f>'Security Info'!F93</f>
        <v>13.236382080419549</v>
      </c>
      <c r="M87" s="94">
        <v>0</v>
      </c>
      <c r="N87" s="94">
        <v>0</v>
      </c>
      <c r="O87" s="94">
        <v>0</v>
      </c>
      <c r="P87" s="239">
        <f t="shared" si="19"/>
        <v>29846.598349152096</v>
      </c>
      <c r="Q87" s="442">
        <f t="shared" si="20"/>
        <v>2.2870505650771644E-3</v>
      </c>
      <c r="R87" s="26">
        <f t="shared" si="21"/>
        <v>-3.2841500165680104E-2</v>
      </c>
      <c r="S87" s="26">
        <f>IFERROR('Security Info'!GH93*(50/70)+'Security Info'!GO93*(20/70),0)</f>
        <v>-6.5510804782740184E-3</v>
      </c>
      <c r="T87" s="26">
        <f>'Security Info'!GV93</f>
        <v>-2.418917400079168E-2</v>
      </c>
      <c r="U87" s="200">
        <f t="shared" si="22"/>
        <v>30494.629120783226</v>
      </c>
      <c r="V87" s="26">
        <f t="shared" si="25"/>
        <v>4.179841921754246E-4</v>
      </c>
      <c r="W87" s="26">
        <f>'Security Info'!GH93*'Security Info'!GI93+'Security Info'!GO93*'Security Info'!GP93+'Security Info'!GV93*'Security Info'!GW93</f>
        <v>-1.1842508535029318E-2</v>
      </c>
      <c r="X87" s="314">
        <f t="shared" si="26"/>
        <v>1.8690663729017398E-3</v>
      </c>
      <c r="Y87" s="314">
        <f t="shared" si="23"/>
        <v>-2.0998991630650787E-2</v>
      </c>
      <c r="Z87" s="26">
        <f>_xlfn.STDEV.P(Q$5:Q87)</f>
        <v>1.0551433690662089E-2</v>
      </c>
      <c r="AB87" s="447">
        <f t="shared" si="27"/>
        <v>96.715849983432065</v>
      </c>
      <c r="AC87" s="5">
        <f>IFERROR((R87-'Price Data'!AF87)/Z87,0)</f>
        <v>-5.9219914560974907</v>
      </c>
      <c r="AD87" s="26">
        <f>_xlfn.STDEV.P(X$5:X87)</f>
        <v>5.0950498976391392E-3</v>
      </c>
      <c r="AE87" s="5">
        <f t="shared" si="28"/>
        <v>-4.1214496526090851</v>
      </c>
      <c r="AF87" s="26">
        <f>_xlfn.STDEV.P(V$5:V87)</f>
        <v>7.4368044912014796E-3</v>
      </c>
      <c r="AH87" s="5">
        <f>IFERROR((W87-'Price Data'!AF87)/AF87,0)</f>
        <v>-5.5785396246616692</v>
      </c>
      <c r="AI87" s="26"/>
      <c r="AJ87" s="239">
        <f t="shared" si="29"/>
        <v>13.236382080420299</v>
      </c>
    </row>
    <row r="88" spans="1:36" x14ac:dyDescent="0.25">
      <c r="A88">
        <v>84</v>
      </c>
      <c r="B88" s="312">
        <f>'Price Data'!B88</f>
        <v>43222</v>
      </c>
      <c r="C88" s="313">
        <f>'Security Info'!C94</f>
        <v>21073.365348995143</v>
      </c>
      <c r="D88" s="7">
        <f t="shared" si="16"/>
        <v>0.71208779818206436</v>
      </c>
      <c r="E88" s="313">
        <f>'Security Info'!E94</f>
        <v>6037.7336220636125</v>
      </c>
      <c r="F88" s="7">
        <f t="shared" si="17"/>
        <v>0.20402040062149396</v>
      </c>
      <c r="G88" s="200">
        <f>I88+SUM($J$4:J88)+SUM($K$4:K88)+SUM($L$4:L88)+SUM($M$4:M88)+SUM($N$4:N88)+SUM($O$4:O88)</f>
        <v>2482.6750028735605</v>
      </c>
      <c r="H88" s="6">
        <f t="shared" si="18"/>
        <v>8.3891801196441712E-2</v>
      </c>
      <c r="I88" s="200">
        <f t="shared" si="24"/>
        <v>0</v>
      </c>
      <c r="J88" s="313">
        <f>'Security Info'!D94</f>
        <v>0</v>
      </c>
      <c r="K88" s="94">
        <v>0</v>
      </c>
      <c r="L88" s="313">
        <f>'Security Info'!F94</f>
        <v>0</v>
      </c>
      <c r="M88" s="94">
        <v>0</v>
      </c>
      <c r="N88" s="94">
        <v>0</v>
      </c>
      <c r="O88" s="94">
        <v>0</v>
      </c>
      <c r="P88" s="239">
        <f t="shared" si="19"/>
        <v>29593.773973932315</v>
      </c>
      <c r="Q88" s="442">
        <f t="shared" si="20"/>
        <v>-8.4707936315617793E-3</v>
      </c>
      <c r="R88" s="26">
        <f t="shared" si="21"/>
        <v>-4.1034100226787551E-2</v>
      </c>
      <c r="S88" s="26">
        <f>IFERROR('Security Info'!GH94*(50/70)+'Security Info'!GO94*(20/70),0)</f>
        <v>-1.1847390793363118E-2</v>
      </c>
      <c r="T88" s="26">
        <f>'Security Info'!GV94</f>
        <v>-2.3764030942595826E-2</v>
      </c>
      <c r="U88" s="200">
        <f t="shared" si="22"/>
        <v>30384.153877600762</v>
      </c>
      <c r="V88" s="26">
        <f t="shared" si="25"/>
        <v>-3.6227770714932772E-3</v>
      </c>
      <c r="W88" s="26">
        <f>'Security Info'!GH94*'Security Info'!GI94+'Security Info'!GO94*'Security Info'!GP94+'Security Info'!GV94*'Security Info'!GW94</f>
        <v>-1.5422382838132931E-2</v>
      </c>
      <c r="X88" s="314">
        <f t="shared" si="26"/>
        <v>-4.8480165600685021E-3</v>
      </c>
      <c r="Y88" s="314">
        <f t="shared" si="23"/>
        <v>-2.5611717388654621E-2</v>
      </c>
      <c r="Z88" s="26">
        <f>_xlfn.STDEV.P(Q$5:Q88)</f>
        <v>1.0525389895055037E-2</v>
      </c>
      <c r="AB88" s="447">
        <f t="shared" si="27"/>
        <v>95.896589977321327</v>
      </c>
      <c r="AC88" s="5">
        <f>IFERROR((R88-'Price Data'!AF88)/Z88,0)</f>
        <v>-6.7168153324184177</v>
      </c>
      <c r="AD88" s="26">
        <f>_xlfn.STDEV.P(X$5:X88)</f>
        <v>5.0893320861193688E-3</v>
      </c>
      <c r="AE88" s="5">
        <f t="shared" si="28"/>
        <v>-5.032431948881456</v>
      </c>
      <c r="AF88" s="26">
        <f>_xlfn.STDEV.P(V$5:V88)</f>
        <v>7.4021843966118337E-3</v>
      </c>
      <c r="AH88" s="5">
        <f>IFERROR((W88-'Price Data'!AF88)/AF88,0)</f>
        <v>-6.090821360620204</v>
      </c>
      <c r="AI88" s="26"/>
      <c r="AJ88" s="239">
        <f t="shared" si="29"/>
        <v>0</v>
      </c>
    </row>
    <row r="89" spans="1:36" x14ac:dyDescent="0.25">
      <c r="A89">
        <v>85</v>
      </c>
      <c r="B89" s="312">
        <f>'Price Data'!B89</f>
        <v>43223</v>
      </c>
      <c r="C89" s="313">
        <f>'Security Info'!C95</f>
        <v>21102.087649639623</v>
      </c>
      <c r="D89" s="7">
        <f t="shared" si="16"/>
        <v>0.71220016917559326</v>
      </c>
      <c r="E89" s="313">
        <f>'Security Info'!E95</f>
        <v>6044.670985597756</v>
      </c>
      <c r="F89" s="7">
        <f t="shared" si="17"/>
        <v>0.2040089952250313</v>
      </c>
      <c r="G89" s="200">
        <f>I89+SUM($J$4:J89)+SUM($K$4:K89)+SUM($L$4:L89)+SUM($M$4:M89)+SUM($N$4:N89)+SUM($O$4:O89)</f>
        <v>2482.6750028735605</v>
      </c>
      <c r="H89" s="6">
        <f t="shared" si="18"/>
        <v>8.3790835599375516E-2</v>
      </c>
      <c r="I89" s="200">
        <f t="shared" si="24"/>
        <v>0</v>
      </c>
      <c r="J89" s="313">
        <f>'Security Info'!D95</f>
        <v>0</v>
      </c>
      <c r="K89" s="94">
        <v>0</v>
      </c>
      <c r="L89" s="313">
        <f>'Security Info'!F95</f>
        <v>0</v>
      </c>
      <c r="M89" s="94">
        <v>0</v>
      </c>
      <c r="N89" s="94">
        <v>0</v>
      </c>
      <c r="O89" s="94">
        <v>0</v>
      </c>
      <c r="P89" s="239">
        <f t="shared" si="19"/>
        <v>29629.433638110939</v>
      </c>
      <c r="Q89" s="442">
        <f t="shared" si="20"/>
        <v>1.2049718366449191E-3</v>
      </c>
      <c r="R89" s="26">
        <f t="shared" si="21"/>
        <v>-3.9878573325258015E-2</v>
      </c>
      <c r="S89" s="26">
        <f>IFERROR('Security Info'!GH95*(50/70)+'Security Info'!GO95*(20/70),0)</f>
        <v>-1.4353053553913159E-2</v>
      </c>
      <c r="T89" s="26">
        <f>'Security Info'!GV95</f>
        <v>-2.2918631528022759E-2</v>
      </c>
      <c r="U89" s="200">
        <f t="shared" si="22"/>
        <v>30337.853123396508</v>
      </c>
      <c r="V89" s="26">
        <f t="shared" si="25"/>
        <v>-1.523845435708715E-3</v>
      </c>
      <c r="W89" s="26">
        <f>'Security Info'!GH95*'Security Info'!GI95+'Security Info'!GO95*'Security Info'!GP95+'Security Info'!GV95*'Security Info'!GW95</f>
        <v>-1.6922726946146039E-2</v>
      </c>
      <c r="X89" s="314">
        <f t="shared" si="26"/>
        <v>2.7288172723536341E-3</v>
      </c>
      <c r="Y89" s="314">
        <f t="shared" si="23"/>
        <v>-2.2955846379111976E-2</v>
      </c>
      <c r="Z89" s="26">
        <f>_xlfn.STDEV.P(Q$5:Q89)</f>
        <v>1.0464801216721019E-2</v>
      </c>
      <c r="AB89" s="447">
        <f t="shared" si="27"/>
        <v>96.012142667474279</v>
      </c>
      <c r="AC89" s="5">
        <f>IFERROR((R89-'Price Data'!AF89)/Z89,0)</f>
        <v>-6.6256942572850459</v>
      </c>
      <c r="AD89" s="26">
        <f>_xlfn.STDEV.P(X$5:X89)</f>
        <v>5.0697349761456125E-3</v>
      </c>
      <c r="AE89" s="5">
        <f t="shared" si="28"/>
        <v>-4.5280170437162983</v>
      </c>
      <c r="AF89" s="26">
        <f>_xlfn.STDEV.P(V$5:V89)</f>
        <v>7.3599880423229382E-3</v>
      </c>
      <c r="AH89" s="5">
        <f>IFERROR((W89-'Price Data'!AF89)/AF89,0)</f>
        <v>-6.3017394429770688</v>
      </c>
      <c r="AI89" s="26"/>
      <c r="AJ89" s="239">
        <f t="shared" si="29"/>
        <v>0</v>
      </c>
    </row>
    <row r="90" spans="1:36" x14ac:dyDescent="0.25">
      <c r="A90">
        <v>86</v>
      </c>
      <c r="B90" s="312">
        <f>'Price Data'!B90</f>
        <v>43224</v>
      </c>
      <c r="C90" s="313">
        <f>'Security Info'!C96</f>
        <v>21353.675458326103</v>
      </c>
      <c r="D90" s="7">
        <f t="shared" si="16"/>
        <v>0.71461446101763293</v>
      </c>
      <c r="E90" s="313">
        <f>'Security Info'!E96</f>
        <v>6045.0424061064532</v>
      </c>
      <c r="F90" s="7">
        <f t="shared" si="17"/>
        <v>0.20230122581469306</v>
      </c>
      <c r="G90" s="200">
        <f>I90+SUM($J$4:J90)+SUM($K$4:K90)+SUM($L$4:L90)+SUM($M$4:M90)+SUM($N$4:N90)+SUM($O$4:O90)</f>
        <v>2482.6750028735605</v>
      </c>
      <c r="H90" s="6">
        <f t="shared" si="18"/>
        <v>8.3084313167673965E-2</v>
      </c>
      <c r="I90" s="200">
        <f t="shared" si="24"/>
        <v>0</v>
      </c>
      <c r="J90" s="313">
        <f>'Security Info'!D96</f>
        <v>0</v>
      </c>
      <c r="K90" s="94">
        <v>0</v>
      </c>
      <c r="L90" s="313">
        <f>'Security Info'!F96</f>
        <v>0</v>
      </c>
      <c r="M90" s="94">
        <v>0</v>
      </c>
      <c r="N90" s="94">
        <v>0</v>
      </c>
      <c r="O90" s="94">
        <v>0</v>
      </c>
      <c r="P90" s="239">
        <f t="shared" si="19"/>
        <v>29881.392867306116</v>
      </c>
      <c r="Q90" s="442">
        <f t="shared" si="20"/>
        <v>8.5036802347477902E-3</v>
      </c>
      <c r="R90" s="26">
        <f t="shared" si="21"/>
        <v>-3.1714007726286075E-2</v>
      </c>
      <c r="S90" s="26">
        <f>IFERROR('Security Info'!GH96*(50/70)+'Security Info'!GO96*(20/70),0)</f>
        <v>-2.8114396136387694E-3</v>
      </c>
      <c r="T90" s="26">
        <f>'Security Info'!GV96</f>
        <v>-2.2732936858925745E-2</v>
      </c>
      <c r="U90" s="200">
        <f t="shared" si="22"/>
        <v>30588.894961116253</v>
      </c>
      <c r="V90" s="26">
        <f t="shared" si="25"/>
        <v>8.2748715506879567E-3</v>
      </c>
      <c r="W90" s="26">
        <f>'Security Info'!GH96*'Security Info'!GI96+'Security Info'!GO96*'Security Info'!GP96+'Security Info'!GV96*'Security Info'!GW96</f>
        <v>-8.7878887872248623E-3</v>
      </c>
      <c r="X90" s="314">
        <f t="shared" si="26"/>
        <v>2.2880868405983357E-4</v>
      </c>
      <c r="Y90" s="314">
        <f t="shared" si="23"/>
        <v>-2.2926118939061213E-2</v>
      </c>
      <c r="Z90" s="26">
        <f>_xlfn.STDEV.P(Q$5:Q90)</f>
        <v>1.0447706828933501E-2</v>
      </c>
      <c r="AB90" s="447">
        <f t="shared" si="27"/>
        <v>96.82859922737147</v>
      </c>
      <c r="AC90" s="5">
        <f>IFERROR((R90-'Price Data'!AF90)/Z90,0)</f>
        <v>-5.8587983687262861</v>
      </c>
      <c r="AD90" s="26">
        <f>_xlfn.STDEV.P(X$5:X90)</f>
        <v>5.0404349238136132E-3</v>
      </c>
      <c r="AE90" s="5">
        <f t="shared" si="28"/>
        <v>-4.5484406178416084</v>
      </c>
      <c r="AF90" s="26">
        <f>_xlfn.STDEV.P(V$5:V90)</f>
        <v>7.3729131548764927E-3</v>
      </c>
      <c r="AH90" s="5">
        <f>IFERROR((W90-'Price Data'!AF90)/AF90,0)</f>
        <v>-5.1926406812350665</v>
      </c>
      <c r="AI90" s="26"/>
      <c r="AJ90" s="239">
        <f t="shared" si="29"/>
        <v>0</v>
      </c>
    </row>
    <row r="91" spans="1:36" x14ac:dyDescent="0.25">
      <c r="A91">
        <v>87</v>
      </c>
      <c r="B91" s="312">
        <f>'Price Data'!B91</f>
        <v>43227</v>
      </c>
      <c r="C91" s="313">
        <f>'Security Info'!C97</f>
        <v>21485.724806159524</v>
      </c>
      <c r="D91" s="7">
        <f t="shared" si="16"/>
        <v>0.71586940164845803</v>
      </c>
      <c r="E91" s="313">
        <f>'Security Info'!E97</f>
        <v>6045.0701851915319</v>
      </c>
      <c r="F91" s="7">
        <f t="shared" si="17"/>
        <v>0.20141190559954458</v>
      </c>
      <c r="G91" s="200">
        <f>I91+SUM($J$4:J91)+SUM($K$4:K91)+SUM($L$4:L91)+SUM($M$4:M91)+SUM($N$4:N91)+SUM($O$4:O91)</f>
        <v>2482.6750028735605</v>
      </c>
      <c r="H91" s="6">
        <f t="shared" si="18"/>
        <v>8.2718692751997447E-2</v>
      </c>
      <c r="I91" s="200">
        <f t="shared" si="24"/>
        <v>0</v>
      </c>
      <c r="J91" s="313">
        <f>'Security Info'!D97</f>
        <v>0</v>
      </c>
      <c r="K91" s="94">
        <v>0</v>
      </c>
      <c r="L91" s="313">
        <f>'Security Info'!F97</f>
        <v>0</v>
      </c>
      <c r="M91" s="94">
        <v>0</v>
      </c>
      <c r="N91" s="94">
        <v>0</v>
      </c>
      <c r="O91" s="94">
        <v>0</v>
      </c>
      <c r="P91" s="239">
        <f t="shared" si="19"/>
        <v>30013.469994224615</v>
      </c>
      <c r="Q91" s="442">
        <f t="shared" si="20"/>
        <v>4.4200458628220751E-3</v>
      </c>
      <c r="R91" s="26">
        <f t="shared" si="21"/>
        <v>-2.7434139232108024E-2</v>
      </c>
      <c r="S91" s="26">
        <f>IFERROR('Security Info'!GH97*(50/70)+'Security Info'!GO97*(20/70),0)</f>
        <v>1.2101322357432414E-3</v>
      </c>
      <c r="T91" s="26">
        <f>'Security Info'!GV97</f>
        <v>-2.2630316120740623E-2</v>
      </c>
      <c r="U91" s="200">
        <f t="shared" si="22"/>
        <v>30676.719275130505</v>
      </c>
      <c r="V91" s="26">
        <f t="shared" si="25"/>
        <v>2.8711175779931875E-3</v>
      </c>
      <c r="W91" s="26">
        <f>'Security Info'!GH97*'Security Info'!GI97+'Security Info'!GO97*'Security Info'!GP97+'Security Info'!GV97*'Security Info'!GW97</f>
        <v>-5.9420022712019186E-3</v>
      </c>
      <c r="X91" s="314">
        <f t="shared" si="26"/>
        <v>1.5489282848288877E-3</v>
      </c>
      <c r="Y91" s="314">
        <f t="shared" si="23"/>
        <v>-2.1492136960906107E-2</v>
      </c>
      <c r="Z91" s="26">
        <f>_xlfn.STDEV.P(Q$5:Q91)</f>
        <v>1.039976835672108E-2</v>
      </c>
      <c r="AB91" s="447">
        <f t="shared" si="27"/>
        <v>97.256586076789276</v>
      </c>
      <c r="AC91" s="5">
        <f>IFERROR((R91-'Price Data'!AF91)/Z91,0)</f>
        <v>-5.4742699336485714</v>
      </c>
      <c r="AD91" s="26">
        <f>_xlfn.STDEV.P(X$5:X91)</f>
        <v>5.0150276518820527E-3</v>
      </c>
      <c r="AE91" s="5">
        <f t="shared" si="28"/>
        <v>-4.285547050341882</v>
      </c>
      <c r="AF91" s="26">
        <f>_xlfn.STDEV.P(V$5:V91)</f>
        <v>7.3371426691116763E-3</v>
      </c>
      <c r="AH91" s="5">
        <f>IFERROR((W91-'Price Data'!AF91)/AF91,0)</f>
        <v>-4.8300822090314615</v>
      </c>
      <c r="AI91" s="26"/>
      <c r="AJ91" s="239">
        <f t="shared" si="29"/>
        <v>0</v>
      </c>
    </row>
    <row r="92" spans="1:36" x14ac:dyDescent="0.25">
      <c r="A92">
        <v>88</v>
      </c>
      <c r="B92" s="312">
        <f>'Price Data'!B92</f>
        <v>43228</v>
      </c>
      <c r="C92" s="313">
        <f>'Security Info'!C98</f>
        <v>21484.471968653939</v>
      </c>
      <c r="D92" s="7">
        <f t="shared" si="16"/>
        <v>0.71599969578284162</v>
      </c>
      <c r="E92" s="313">
        <f>'Security Info'!E98</f>
        <v>6039.1115439370815</v>
      </c>
      <c r="F92" s="7">
        <f t="shared" si="17"/>
        <v>0.20126173147594037</v>
      </c>
      <c r="G92" s="200">
        <f>I92+SUM($J$4:J92)+SUM($K$4:K92)+SUM($L$4:L92)+SUM($M$4:M92)+SUM($N$4:N92)+SUM($O$4:O92)</f>
        <v>2482.6750028735605</v>
      </c>
      <c r="H92" s="6">
        <f t="shared" si="18"/>
        <v>8.2738572741218083E-2</v>
      </c>
      <c r="I92" s="200">
        <f t="shared" si="24"/>
        <v>0</v>
      </c>
      <c r="J92" s="313">
        <f>'Security Info'!D98</f>
        <v>0</v>
      </c>
      <c r="K92" s="94">
        <v>0</v>
      </c>
      <c r="L92" s="313">
        <f>'Security Info'!F98</f>
        <v>0</v>
      </c>
      <c r="M92" s="94">
        <v>0</v>
      </c>
      <c r="N92" s="94">
        <v>0</v>
      </c>
      <c r="O92" s="94">
        <v>0</v>
      </c>
      <c r="P92" s="239">
        <f t="shared" si="19"/>
        <v>30006.258515464579</v>
      </c>
      <c r="Q92" s="442">
        <f t="shared" si="20"/>
        <v>-2.402747420215956E-4</v>
      </c>
      <c r="R92" s="26">
        <f t="shared" si="21"/>
        <v>-2.766782224340314E-2</v>
      </c>
      <c r="S92" s="26">
        <f>IFERROR('Security Info'!GH98*(50/70)+'Security Info'!GO98*(20/70),0)</f>
        <v>1.2472443477050202E-3</v>
      </c>
      <c r="T92" s="26">
        <f>'Security Info'!GV98</f>
        <v>-2.3676070309865627E-2</v>
      </c>
      <c r="U92" s="200">
        <f t="shared" si="22"/>
        <v>30667.839352792886</v>
      </c>
      <c r="V92" s="26">
        <f t="shared" si="25"/>
        <v>-2.8946779666949585E-4</v>
      </c>
      <c r="W92" s="26">
        <f>'Security Info'!GH98*'Security Info'!GI98+'Security Info'!GO98*'Security Info'!GP98+'Security Info'!GV98*'Security Info'!GW98</f>
        <v>-6.2297500495661733E-3</v>
      </c>
      <c r="X92" s="314">
        <f t="shared" si="26"/>
        <v>4.9193054647900247E-5</v>
      </c>
      <c r="Y92" s="314">
        <f t="shared" si="23"/>
        <v>-2.1438072193836966E-2</v>
      </c>
      <c r="Z92" s="26">
        <f>_xlfn.STDEV.P(Q$5:Q92)</f>
        <v>1.0340510273453092E-2</v>
      </c>
      <c r="AB92" s="447">
        <f t="shared" si="27"/>
        <v>97.233217775659767</v>
      </c>
      <c r="AC92" s="5">
        <f>IFERROR((R92-'Price Data'!AF92)/Z92,0)</f>
        <v>-5.5536739217634175</v>
      </c>
      <c r="AD92" s="26">
        <f>_xlfn.STDEV.P(X$5:X92)</f>
        <v>4.9865357074546056E-3</v>
      </c>
      <c r="AE92" s="5">
        <f t="shared" si="28"/>
        <v>-4.2991915533239213</v>
      </c>
      <c r="AF92" s="26">
        <f>_xlfn.STDEV.P(V$5:V92)</f>
        <v>7.2953826121105268E-3</v>
      </c>
      <c r="AH92" s="5">
        <f>IFERROR((W92-'Price Data'!AF92)/AF92,0)</f>
        <v>-4.9332231033122564</v>
      </c>
      <c r="AI92" s="26"/>
      <c r="AJ92" s="239">
        <f t="shared" si="29"/>
        <v>0</v>
      </c>
    </row>
    <row r="93" spans="1:36" x14ac:dyDescent="0.25">
      <c r="A93">
        <v>89</v>
      </c>
      <c r="B93" s="312">
        <f>'Price Data'!B93</f>
        <v>43229</v>
      </c>
      <c r="C93" s="313">
        <f>'Security Info'!C99</f>
        <v>21650.770570422665</v>
      </c>
      <c r="D93" s="7">
        <f t="shared" si="16"/>
        <v>0.71757721681058106</v>
      </c>
      <c r="E93" s="313">
        <f>'Security Info'!E99</f>
        <v>6034.1573277506477</v>
      </c>
      <c r="F93" s="7">
        <f t="shared" si="17"/>
        <v>0.1999916726732906</v>
      </c>
      <c r="G93" s="200">
        <f>I93+SUM($J$4:J93)+SUM($K$4:K93)+SUM($L$4:L93)+SUM($M$4:M93)+SUM($N$4:N93)+SUM($O$4:O93)</f>
        <v>2487.1150028735592</v>
      </c>
      <c r="H93" s="6">
        <f t="shared" si="18"/>
        <v>8.2431110516128309E-2</v>
      </c>
      <c r="I93" s="200">
        <f t="shared" si="24"/>
        <v>0</v>
      </c>
      <c r="J93" s="313">
        <f>'Security Info'!D99</f>
        <v>4.4399999999999995</v>
      </c>
      <c r="K93" s="94">
        <v>0</v>
      </c>
      <c r="L93" s="313">
        <f>'Security Info'!F99</f>
        <v>0</v>
      </c>
      <c r="M93" s="94">
        <v>0</v>
      </c>
      <c r="N93" s="94">
        <v>0</v>
      </c>
      <c r="O93" s="94">
        <v>0</v>
      </c>
      <c r="P93" s="239">
        <f t="shared" si="19"/>
        <v>30172.042901046872</v>
      </c>
      <c r="Q93" s="442">
        <f t="shared" si="20"/>
        <v>5.5249935774848158E-3</v>
      </c>
      <c r="R93" s="26">
        <f t="shared" si="21"/>
        <v>-2.2295693206116018E-2</v>
      </c>
      <c r="S93" s="26">
        <f>IFERROR('Security Info'!GH99*(50/70)+'Security Info'!GO99*(20/70),0)</f>
        <v>9.8061795355924384E-3</v>
      </c>
      <c r="T93" s="26">
        <f>'Security Info'!GV99</f>
        <v>-2.5171401066278354E-2</v>
      </c>
      <c r="U93" s="200">
        <f t="shared" si="22"/>
        <v>30838.886197417745</v>
      </c>
      <c r="V93" s="26">
        <f t="shared" si="25"/>
        <v>5.5774012201248446E-3</v>
      </c>
      <c r="W93" s="26">
        <f>'Security Info'!GH99*'Security Info'!GI99+'Security Info'!GO99*'Security Info'!GP99+'Security Info'!GV99*'Security Info'!GW99</f>
        <v>-6.8709464496879893E-4</v>
      </c>
      <c r="X93" s="314">
        <f t="shared" si="26"/>
        <v>-5.240764264002884E-5</v>
      </c>
      <c r="Y93" s="314">
        <f t="shared" si="23"/>
        <v>-2.1608598561147219E-2</v>
      </c>
      <c r="Z93" s="26">
        <f>_xlfn.STDEV.P(Q$5:Q93)</f>
        <v>1.0300348112261739E-2</v>
      </c>
      <c r="AB93" s="447">
        <f t="shared" si="27"/>
        <v>97.770430679388468</v>
      </c>
      <c r="AC93" s="5">
        <f>IFERROR((R93-'Price Data'!AF93)/Z93,0)</f>
        <v>-5.0811577080401964</v>
      </c>
      <c r="AD93" s="26">
        <f>_xlfn.STDEV.P(X$5:X93)</f>
        <v>4.9584740482979056E-3</v>
      </c>
      <c r="AE93" s="5">
        <f t="shared" si="28"/>
        <v>-4.357913009258322</v>
      </c>
      <c r="AF93" s="26">
        <f>_xlfn.STDEV.P(V$5:V93)</f>
        <v>7.27844093310094E-3</v>
      </c>
      <c r="AH93" s="5">
        <f>IFERROR((W93-'Price Data'!AF93)/AF93,0)</f>
        <v>-4.2219336431266248</v>
      </c>
      <c r="AI93" s="26"/>
      <c r="AJ93" s="239">
        <f t="shared" si="29"/>
        <v>4.4399999999986903</v>
      </c>
    </row>
    <row r="94" spans="1:36" x14ac:dyDescent="0.25">
      <c r="A94">
        <v>90</v>
      </c>
      <c r="B94" s="312">
        <f>'Price Data'!B94</f>
        <v>43230</v>
      </c>
      <c r="C94" s="313">
        <f>'Security Info'!C100</f>
        <v>21878.830988452839</v>
      </c>
      <c r="D94" s="7">
        <f t="shared" si="16"/>
        <v>0.71948833954693214</v>
      </c>
      <c r="E94" s="313">
        <f>'Security Info'!E100</f>
        <v>6042.9290186982571</v>
      </c>
      <c r="F94" s="7">
        <f t="shared" si="17"/>
        <v>0.19872254454352989</v>
      </c>
      <c r="G94" s="200">
        <f>I94+SUM($J$4:J94)+SUM($K$4:K94)+SUM($L$4:L94)+SUM($M$4:M94)+SUM($N$4:N94)+SUM($O$4:O94)</f>
        <v>2487.1150028735592</v>
      </c>
      <c r="H94" s="6">
        <f t="shared" si="18"/>
        <v>8.1789115909537968E-2</v>
      </c>
      <c r="I94" s="200">
        <f t="shared" si="24"/>
        <v>0</v>
      </c>
      <c r="J94" s="313">
        <f>'Security Info'!D100</f>
        <v>0</v>
      </c>
      <c r="K94" s="94">
        <v>0</v>
      </c>
      <c r="L94" s="313">
        <f>'Security Info'!F100</f>
        <v>0</v>
      </c>
      <c r="M94" s="94">
        <v>0</v>
      </c>
      <c r="N94" s="94">
        <v>0</v>
      </c>
      <c r="O94" s="94">
        <v>0</v>
      </c>
      <c r="P94" s="239">
        <f t="shared" si="19"/>
        <v>30408.875010024654</v>
      </c>
      <c r="Q94" s="442">
        <f t="shared" si="20"/>
        <v>7.8493892427007328E-3</v>
      </c>
      <c r="R94" s="26">
        <f t="shared" si="21"/>
        <v>-1.4621311537825865E-2</v>
      </c>
      <c r="S94" s="26">
        <f>IFERROR('Security Info'!GH100*(50/70)+'Security Info'!GO100*(20/70),0)</f>
        <v>1.7893038027161134E-2</v>
      </c>
      <c r="T94" s="26">
        <f>'Security Info'!GV100</f>
        <v>-2.336820809531015E-2</v>
      </c>
      <c r="U94" s="200">
        <f t="shared" si="22"/>
        <v>31030.273033236132</v>
      </c>
      <c r="V94" s="26">
        <f t="shared" si="25"/>
        <v>6.2060229605314099E-3</v>
      </c>
      <c r="W94" s="26">
        <f>'Security Info'!GH100*'Security Info'!GI100+'Security Info'!GO100*'Security Info'!GP100+'Security Info'!GV100*'Security Info'!GW100</f>
        <v>5.5146641904197484E-3</v>
      </c>
      <c r="X94" s="314">
        <f t="shared" si="26"/>
        <v>1.6433662821693229E-3</v>
      </c>
      <c r="Y94" s="314">
        <f t="shared" si="23"/>
        <v>-2.0135975728245614E-2</v>
      </c>
      <c r="Z94" s="26">
        <f>_xlfn.STDEV.P(Q$5:Q94)</f>
        <v>1.0277656098255171E-2</v>
      </c>
      <c r="AB94" s="447">
        <f t="shared" si="27"/>
        <v>98.537868846217478</v>
      </c>
      <c r="AC94" s="5">
        <f>IFERROR((R94-'Price Data'!AF94)/Z94,0)</f>
        <v>-4.3048056010880744</v>
      </c>
      <c r="AD94" s="26">
        <f>_xlfn.STDEV.P(X$5:X94)</f>
        <v>4.93471206888453E-3</v>
      </c>
      <c r="AE94" s="5">
        <f t="shared" si="28"/>
        <v>-4.0804763169895066</v>
      </c>
      <c r="AF94" s="26">
        <f>_xlfn.STDEV.P(V$5:V94)</f>
        <v>7.2668904325070465E-3</v>
      </c>
      <c r="AH94" s="5">
        <f>IFERROR((W94-'Price Data'!AF94)/AF94,0)</f>
        <v>-3.3174211216589549</v>
      </c>
      <c r="AI94" s="26"/>
      <c r="AJ94" s="239">
        <f t="shared" si="29"/>
        <v>0</v>
      </c>
    </row>
    <row r="95" spans="1:36" x14ac:dyDescent="0.25">
      <c r="A95">
        <v>91</v>
      </c>
      <c r="B95" s="312">
        <f>'Price Data'!B95</f>
        <v>43231</v>
      </c>
      <c r="C95" s="313">
        <f>'Security Info'!C101</f>
        <v>21920.988049344629</v>
      </c>
      <c r="D95" s="7">
        <f t="shared" si="16"/>
        <v>0.71992852366147109</v>
      </c>
      <c r="E95" s="313">
        <f>'Security Info'!E101</f>
        <v>6040.7364212577095</v>
      </c>
      <c r="F95" s="7">
        <f t="shared" si="17"/>
        <v>0.19838970961503535</v>
      </c>
      <c r="G95" s="200">
        <f>I95+SUM($J$4:J95)+SUM($K$4:K95)+SUM($L$4:L95)+SUM($M$4:M95)+SUM($N$4:N95)+SUM($O$4:O95)</f>
        <v>2487.1150028735592</v>
      </c>
      <c r="H95" s="6">
        <f t="shared" si="18"/>
        <v>8.1681766723493504E-2</v>
      </c>
      <c r="I95" s="200">
        <f t="shared" si="24"/>
        <v>0</v>
      </c>
      <c r="J95" s="313">
        <f>'Security Info'!D101</f>
        <v>0</v>
      </c>
      <c r="K95" s="94">
        <v>0</v>
      </c>
      <c r="L95" s="313">
        <f>'Security Info'!F101</f>
        <v>0</v>
      </c>
      <c r="M95" s="94">
        <v>0</v>
      </c>
      <c r="N95" s="94">
        <v>0</v>
      </c>
      <c r="O95" s="94">
        <v>0</v>
      </c>
      <c r="P95" s="239">
        <f t="shared" si="19"/>
        <v>30448.839473475899</v>
      </c>
      <c r="Q95" s="442">
        <f t="shared" si="20"/>
        <v>1.3142368284939643E-3</v>
      </c>
      <c r="R95" s="26">
        <f t="shared" si="21"/>
        <v>-1.3326290575435884E-2</v>
      </c>
      <c r="S95" s="26">
        <f>IFERROR('Security Info'!GH101*(50/70)+'Security Info'!GO101*(20/70),0)</f>
        <v>2.0160449845630035E-2</v>
      </c>
      <c r="T95" s="26">
        <f>'Security Info'!GV101</f>
        <v>-2.2811124088019219E-2</v>
      </c>
      <c r="U95" s="200">
        <f t="shared" si="22"/>
        <v>31084.411304966408</v>
      </c>
      <c r="V95" s="26">
        <f t="shared" si="25"/>
        <v>1.7446920841557301E-3</v>
      </c>
      <c r="W95" s="26">
        <f>'Security Info'!GH101*'Security Info'!GI101+'Security Info'!GO101*'Security Info'!GP101+'Security Info'!GV101*'Security Info'!GW101</f>
        <v>7.26897766553526E-3</v>
      </c>
      <c r="X95" s="314">
        <f t="shared" si="26"/>
        <v>-4.3045525566176579E-4</v>
      </c>
      <c r="Y95" s="314">
        <f t="shared" si="23"/>
        <v>-2.0595268240971146E-2</v>
      </c>
      <c r="Z95" s="26">
        <f>_xlfn.STDEV.P(Q$5:Q95)</f>
        <v>1.0222108551251847E-2</v>
      </c>
      <c r="AB95" s="447">
        <f t="shared" si="27"/>
        <v>98.667370942456486</v>
      </c>
      <c r="AC95" s="5">
        <f>IFERROR((R95-'Price Data'!AF95)/Z95,0)</f>
        <v>-4.208651312959037</v>
      </c>
      <c r="AD95" s="26">
        <f>_xlfn.STDEV.P(X$5:X95)</f>
        <v>4.9075831456833379E-3</v>
      </c>
      <c r="AE95" s="5">
        <f t="shared" si="28"/>
        <v>-4.1966213571106872</v>
      </c>
      <c r="AF95" s="26">
        <f>_xlfn.STDEV.P(V$5:V95)</f>
        <v>7.228916539981714E-3</v>
      </c>
      <c r="AH95" s="5">
        <f>IFERROR((W95-'Price Data'!AF95)/AF95,0)</f>
        <v>-3.1022660464304468</v>
      </c>
      <c r="AI95" s="26"/>
      <c r="AJ95" s="239">
        <f t="shared" si="29"/>
        <v>0</v>
      </c>
    </row>
    <row r="96" spans="1:36" x14ac:dyDescent="0.25">
      <c r="A96">
        <v>92</v>
      </c>
      <c r="B96" s="312">
        <f>'Price Data'!B96</f>
        <v>43234</v>
      </c>
      <c r="C96" s="313">
        <f>'Security Info'!C102</f>
        <v>21906.625051106432</v>
      </c>
      <c r="D96" s="7">
        <f t="shared" si="16"/>
        <v>0.71994445620101233</v>
      </c>
      <c r="E96" s="313">
        <f>'Security Info'!E102</f>
        <v>6034.4754318407449</v>
      </c>
      <c r="F96" s="7">
        <f t="shared" si="17"/>
        <v>0.19831841386336815</v>
      </c>
      <c r="G96" s="200">
        <f>I96+SUM($J$4:J96)+SUM($K$4:K96)+SUM($L$4:L96)+SUM($M$4:M96)+SUM($N$4:N96)+SUM($O$4:O96)</f>
        <v>2487.1150028735592</v>
      </c>
      <c r="H96" s="6">
        <f t="shared" si="18"/>
        <v>8.1737129935619504E-2</v>
      </c>
      <c r="I96" s="200">
        <f t="shared" si="24"/>
        <v>0</v>
      </c>
      <c r="J96" s="313">
        <f>'Security Info'!D102</f>
        <v>0</v>
      </c>
      <c r="K96" s="94">
        <v>0</v>
      </c>
      <c r="L96" s="313">
        <f>'Security Info'!F102</f>
        <v>0</v>
      </c>
      <c r="M96" s="94">
        <v>0</v>
      </c>
      <c r="N96" s="94">
        <v>0</v>
      </c>
      <c r="O96" s="94">
        <v>0</v>
      </c>
      <c r="P96" s="239">
        <f t="shared" si="19"/>
        <v>30428.215485820736</v>
      </c>
      <c r="Q96" s="442">
        <f t="shared" si="20"/>
        <v>-6.7733247019574616E-4</v>
      </c>
      <c r="R96" s="26">
        <f t="shared" si="21"/>
        <v>-1.3994596716317531E-2</v>
      </c>
      <c r="S96" s="26">
        <f>IFERROR('Security Info'!GH102*(50/70)+'Security Info'!GO102*(20/70),0)</f>
        <v>2.0966482584445653E-2</v>
      </c>
      <c r="T96" s="26">
        <f>'Security Info'!GV102</f>
        <v>-2.3382868200765183E-2</v>
      </c>
      <c r="U96" s="200">
        <f t="shared" si="22"/>
        <v>31096.530052537473</v>
      </c>
      <c r="V96" s="26">
        <f t="shared" si="25"/>
        <v>3.8986575786070787E-4</v>
      </c>
      <c r="W96" s="26">
        <f>'Security Info'!GH102*'Security Info'!GI102+'Security Info'!GO102*'Security Info'!GP102+'Security Info'!GV102*'Security Info'!GW102</f>
        <v>7.6616773488824017E-3</v>
      </c>
      <c r="X96" s="314">
        <f t="shared" si="26"/>
        <v>-1.067198228056454E-3</v>
      </c>
      <c r="Y96" s="314">
        <f t="shared" si="23"/>
        <v>-2.1656274065199932E-2</v>
      </c>
      <c r="Z96" s="26">
        <f>_xlfn.STDEV.P(Q$5:Q96)</f>
        <v>1.0166581254591177E-2</v>
      </c>
      <c r="AB96" s="447">
        <f t="shared" si="27"/>
        <v>98.600540328368311</v>
      </c>
      <c r="AC96" s="5">
        <f>IFERROR((R96-'Price Data'!AF96)/Z96,0)</f>
        <v>-4.3297344125822983</v>
      </c>
      <c r="AD96" s="26">
        <f>_xlfn.STDEV.P(X$5:X96)</f>
        <v>4.8816655811450898E-3</v>
      </c>
      <c r="AE96" s="5">
        <f t="shared" si="28"/>
        <v>-4.436246954081609</v>
      </c>
      <c r="AF96" s="26">
        <f>_xlfn.STDEV.P(V$5:V96)</f>
        <v>7.1895819188640252E-3</v>
      </c>
      <c r="AH96" s="5">
        <f>IFERROR((W96-'Price Data'!AF96)/AF96,0)</f>
        <v>-3.110378726257133</v>
      </c>
      <c r="AI96" s="26"/>
      <c r="AJ96" s="239">
        <f t="shared" si="29"/>
        <v>0</v>
      </c>
    </row>
    <row r="97" spans="1:36" x14ac:dyDescent="0.25">
      <c r="A97">
        <v>93</v>
      </c>
      <c r="B97" s="312">
        <f>'Price Data'!B97</f>
        <v>43235</v>
      </c>
      <c r="C97" s="313">
        <f>'Security Info'!C103</f>
        <v>21761.354338549609</v>
      </c>
      <c r="D97" s="7">
        <f t="shared" si="16"/>
        <v>0.71889407293108087</v>
      </c>
      <c r="E97" s="313">
        <f>'Security Info'!E103</f>
        <v>6022.1298441064</v>
      </c>
      <c r="F97" s="7">
        <f t="shared" si="17"/>
        <v>0.19894319921441114</v>
      </c>
      <c r="G97" s="200">
        <f>I97+SUM($J$4:J97)+SUM($K$4:K97)+SUM($L$4:L97)+SUM($M$4:M97)+SUM($N$4:N97)+SUM($O$4:O97)</f>
        <v>2487.1150028735592</v>
      </c>
      <c r="H97" s="6">
        <f t="shared" si="18"/>
        <v>8.2162727854508066E-2</v>
      </c>
      <c r="I97" s="200">
        <f t="shared" si="24"/>
        <v>0</v>
      </c>
      <c r="J97" s="313">
        <f>'Security Info'!D103</f>
        <v>0</v>
      </c>
      <c r="K97" s="94">
        <v>0</v>
      </c>
      <c r="L97" s="313">
        <f>'Security Info'!F103</f>
        <v>0</v>
      </c>
      <c r="M97" s="94">
        <v>0</v>
      </c>
      <c r="N97" s="94">
        <v>0</v>
      </c>
      <c r="O97" s="94">
        <v>0</v>
      </c>
      <c r="P97" s="239">
        <f t="shared" si="19"/>
        <v>30270.599185529565</v>
      </c>
      <c r="Q97" s="442">
        <f t="shared" si="20"/>
        <v>-5.1799390064336537E-3</v>
      </c>
      <c r="R97" s="26">
        <f t="shared" si="21"/>
        <v>-1.9102044565341036E-2</v>
      </c>
      <c r="S97" s="26">
        <f>IFERROR('Security Info'!GH103*(50/70)+'Security Info'!GO103*(20/70),0)</f>
        <v>1.4375471351817446E-2</v>
      </c>
      <c r="T97" s="26">
        <f>'Security Info'!GV103</f>
        <v>-2.8030121630008176E-2</v>
      </c>
      <c r="U97" s="200">
        <f t="shared" si="22"/>
        <v>30911.126214932756</v>
      </c>
      <c r="V97" s="26">
        <f t="shared" si="25"/>
        <v>-5.9622034127755352E-3</v>
      </c>
      <c r="W97" s="26">
        <f>'Security Info'!GH103*'Security Info'!GI103+'Security Info'!GO103*'Security Info'!GP103+'Security Info'!GV103*'Security Info'!GW103</f>
        <v>1.6537934572697591E-3</v>
      </c>
      <c r="X97" s="314">
        <f t="shared" si="26"/>
        <v>7.8226440634188155E-4</v>
      </c>
      <c r="Y97" s="314">
        <f t="shared" si="23"/>
        <v>-2.0755838022610794E-2</v>
      </c>
      <c r="Z97" s="26">
        <f>_xlfn.STDEV.P(Q$5:Q97)</f>
        <v>1.012533250805752E-2</v>
      </c>
      <c r="AB97" s="447">
        <f t="shared" si="27"/>
        <v>98.089795543465968</v>
      </c>
      <c r="AC97" s="5">
        <f>IFERROR((R97-'Price Data'!AF97)/Z97,0)</f>
        <v>-4.9208304542780539</v>
      </c>
      <c r="AD97" s="26">
        <f>_xlfn.STDEV.P(X$5:X97)</f>
        <v>4.8564276936588942E-3</v>
      </c>
      <c r="AE97" s="5">
        <f t="shared" si="28"/>
        <v>-4.273890054970237</v>
      </c>
      <c r="AF97" s="26">
        <f>_xlfn.STDEV.P(V$5:V97)</f>
        <v>7.1781857165083814E-3</v>
      </c>
      <c r="AH97" s="5">
        <f>IFERROR((W97-'Price Data'!AF97)/AF97,0)</f>
        <v>-4.0496592998251524</v>
      </c>
      <c r="AI97" s="26"/>
      <c r="AJ97" s="239">
        <f t="shared" si="29"/>
        <v>0</v>
      </c>
    </row>
    <row r="98" spans="1:36" x14ac:dyDescent="0.25">
      <c r="A98">
        <v>94</v>
      </c>
      <c r="B98" s="312">
        <f>'Price Data'!B98</f>
        <v>43236</v>
      </c>
      <c r="C98" s="313">
        <f>'Security Info'!C104</f>
        <v>21890.912368127443</v>
      </c>
      <c r="D98" s="7">
        <f t="shared" si="16"/>
        <v>0.7199188752267307</v>
      </c>
      <c r="E98" s="313">
        <f>'Security Info'!E104</f>
        <v>6019.783694725862</v>
      </c>
      <c r="F98" s="7">
        <f t="shared" si="17"/>
        <v>0.19797054749189363</v>
      </c>
      <c r="G98" s="200">
        <f>I98+SUM($J$4:J98)+SUM($K$4:K98)+SUM($L$4:L98)+SUM($M$4:M98)+SUM($N$4:N98)+SUM($O$4:O98)</f>
        <v>2496.7750028735591</v>
      </c>
      <c r="H98" s="6">
        <f t="shared" si="18"/>
        <v>8.2110577281375621E-2</v>
      </c>
      <c r="I98" s="200">
        <f t="shared" si="24"/>
        <v>0</v>
      </c>
      <c r="J98" s="313">
        <f>'Security Info'!D104</f>
        <v>9.66</v>
      </c>
      <c r="K98" s="94">
        <v>0</v>
      </c>
      <c r="L98" s="313">
        <f>'Security Info'!F104</f>
        <v>0</v>
      </c>
      <c r="M98" s="94">
        <v>0</v>
      </c>
      <c r="N98" s="94">
        <v>0</v>
      </c>
      <c r="O98" s="94">
        <v>0</v>
      </c>
      <c r="P98" s="239">
        <f t="shared" si="19"/>
        <v>30407.471065726866</v>
      </c>
      <c r="Q98" s="442">
        <f t="shared" si="20"/>
        <v>4.5216111963428673E-3</v>
      </c>
      <c r="R98" s="26">
        <f t="shared" si="21"/>
        <v>-1.4666805387577697E-2</v>
      </c>
      <c r="S98" s="26">
        <f>IFERROR('Security Info'!GH104*(50/70)+'Security Info'!GO104*(20/70),0)</f>
        <v>1.811437156027175E-2</v>
      </c>
      <c r="T98" s="26">
        <f>'Security Info'!GV104</f>
        <v>-2.864584605911924E-2</v>
      </c>
      <c r="U98" s="200">
        <f t="shared" si="22"/>
        <v>30986.193779397232</v>
      </c>
      <c r="V98" s="26">
        <f t="shared" si="25"/>
        <v>2.4284965854208806E-3</v>
      </c>
      <c r="W98" s="26">
        <f>'Security Info'!GH104*'Security Info'!GI104+'Security Info'!GO104*'Security Info'!GP104+'Security Info'!GV104*'Security Info'!GW104</f>
        <v>4.0863062744544536E-3</v>
      </c>
      <c r="X98" s="314">
        <f t="shared" si="26"/>
        <v>2.0931146109219867E-3</v>
      </c>
      <c r="Y98" s="314">
        <f t="shared" si="23"/>
        <v>-1.8753111662032151E-2</v>
      </c>
      <c r="Z98" s="26">
        <f>_xlfn.STDEV.P(Q$5:Q98)</f>
        <v>1.0082755588734992E-2</v>
      </c>
      <c r="AB98" s="447">
        <f t="shared" si="27"/>
        <v>98.533319461242286</v>
      </c>
      <c r="AC98" s="5">
        <f>IFERROR((R98-'Price Data'!AF98)/Z98,0)</f>
        <v>-4.5256284342108763</v>
      </c>
      <c r="AD98" s="26">
        <f>_xlfn.STDEV.P(X$5:X98)</f>
        <v>4.8362488793281004E-3</v>
      </c>
      <c r="AE98" s="5">
        <f t="shared" si="28"/>
        <v>-3.877615095904146</v>
      </c>
      <c r="AF98" s="26">
        <f>_xlfn.STDEV.P(V$5:V98)</f>
        <v>7.1440925687465372E-3</v>
      </c>
      <c r="AH98" s="5">
        <f>IFERROR((W98-'Price Data'!AF98)/AF98,0)</f>
        <v>-3.7622264083094543</v>
      </c>
      <c r="AI98" s="26"/>
      <c r="AJ98" s="239">
        <f t="shared" si="29"/>
        <v>9.6599999999998545</v>
      </c>
    </row>
    <row r="99" spans="1:36" x14ac:dyDescent="0.25">
      <c r="A99">
        <v>95</v>
      </c>
      <c r="B99" s="312">
        <f>'Price Data'!B99</f>
        <v>43237</v>
      </c>
      <c r="C99" s="313">
        <f>'Security Info'!C105</f>
        <v>21888.759450988222</v>
      </c>
      <c r="D99" s="7">
        <f t="shared" si="16"/>
        <v>0.72000985902443404</v>
      </c>
      <c r="E99" s="313">
        <f>'Security Info'!E105</f>
        <v>6015.1040605136377</v>
      </c>
      <c r="F99" s="7">
        <f t="shared" si="17"/>
        <v>0.1978611093207566</v>
      </c>
      <c r="G99" s="200">
        <f>I99+SUM($J$4:J99)+SUM($K$4:K99)+SUM($L$4:L99)+SUM($M$4:M99)+SUM($N$4:N99)+SUM($O$4:O99)</f>
        <v>2496.7750028735591</v>
      </c>
      <c r="H99" s="6">
        <f t="shared" si="18"/>
        <v>8.212903165480949E-2</v>
      </c>
      <c r="I99" s="200">
        <f t="shared" si="24"/>
        <v>0</v>
      </c>
      <c r="J99" s="313">
        <f>'Security Info'!D105</f>
        <v>0</v>
      </c>
      <c r="K99" s="94">
        <v>0</v>
      </c>
      <c r="L99" s="313">
        <f>'Security Info'!F105</f>
        <v>0</v>
      </c>
      <c r="M99" s="94">
        <v>0</v>
      </c>
      <c r="N99" s="94">
        <v>0</v>
      </c>
      <c r="O99" s="94">
        <v>0</v>
      </c>
      <c r="P99" s="239">
        <f t="shared" si="19"/>
        <v>30400.638514375416</v>
      </c>
      <c r="Q99" s="442">
        <f t="shared" si="20"/>
        <v>-2.2469975673677922E-4</v>
      </c>
      <c r="R99" s="26">
        <f t="shared" si="21"/>
        <v>-1.4888209516711881E-2</v>
      </c>
      <c r="S99" s="26">
        <f>IFERROR('Security Info'!GH105*(50/70)+'Security Info'!GO105*(20/70),0)</f>
        <v>1.8362829510843084E-2</v>
      </c>
      <c r="T99" s="26">
        <f>'Security Info'!GV105</f>
        <v>-2.9422831648235559E-2</v>
      </c>
      <c r="U99" s="200">
        <f t="shared" si="22"/>
        <v>30984.367630135672</v>
      </c>
      <c r="V99" s="26">
        <f t="shared" si="25"/>
        <v>-5.8934287785139539E-5</v>
      </c>
      <c r="W99" s="26">
        <f>'Security Info'!GH105*'Security Info'!GI105+'Security Info'!GO105*'Security Info'!GP105+'Security Info'!GV105*'Security Info'!GW105</f>
        <v>4.0271311631194916E-3</v>
      </c>
      <c r="X99" s="314">
        <f t="shared" si="26"/>
        <v>-1.6576546895163968E-4</v>
      </c>
      <c r="Y99" s="314">
        <f t="shared" si="23"/>
        <v>-1.8915340679831374E-2</v>
      </c>
      <c r="Z99" s="26">
        <f>_xlfn.STDEV.P(Q$5:Q99)</f>
        <v>1.0029555381306274E-2</v>
      </c>
      <c r="AB99" s="447">
        <f t="shared" si="27"/>
        <v>98.511179048328884</v>
      </c>
      <c r="AC99" s="5">
        <f>IFERROR((R99-'Price Data'!AF99)/Z99,0)</f>
        <v>-4.5864654780659579</v>
      </c>
      <c r="AD99" s="26">
        <f>_xlfn.STDEV.P(X$5:X99)</f>
        <v>4.8107276915753585E-3</v>
      </c>
      <c r="AE99" s="5">
        <f t="shared" si="28"/>
        <v>-3.9319084123086605</v>
      </c>
      <c r="AF99" s="26">
        <f>_xlfn.STDEV.P(V$5:V99)</f>
        <v>7.1064046085539991E-3</v>
      </c>
      <c r="AH99" s="5">
        <f>IFERROR((W99-'Price Data'!AF99)/AF99,0)</f>
        <v>-3.8113322177403721</v>
      </c>
      <c r="AI99" s="26"/>
      <c r="AJ99" s="239">
        <f t="shared" si="29"/>
        <v>0</v>
      </c>
    </row>
    <row r="100" spans="1:36" x14ac:dyDescent="0.25">
      <c r="A100">
        <v>96</v>
      </c>
      <c r="B100" s="312">
        <f>'Price Data'!B100</f>
        <v>43238</v>
      </c>
      <c r="C100" s="313">
        <f>'Security Info'!C106</f>
        <v>21877.773966187389</v>
      </c>
      <c r="D100" s="7">
        <f t="shared" si="16"/>
        <v>0.71966044371861926</v>
      </c>
      <c r="E100" s="313">
        <f>'Security Info'!E106</f>
        <v>6025.5850901918675</v>
      </c>
      <c r="F100" s="7">
        <f t="shared" si="17"/>
        <v>0.19820916179012293</v>
      </c>
      <c r="G100" s="200">
        <f>I100+SUM($J$4:J100)+SUM($K$4:K100)+SUM($L$4:L100)+SUM($M$4:M100)+SUM($N$4:N100)+SUM($O$4:O100)</f>
        <v>2496.7750028735591</v>
      </c>
      <c r="H100" s="6">
        <f t="shared" si="18"/>
        <v>8.2130394491257905E-2</v>
      </c>
      <c r="I100" s="200">
        <f t="shared" si="24"/>
        <v>0</v>
      </c>
      <c r="J100" s="313">
        <f>'Security Info'!D106</f>
        <v>0</v>
      </c>
      <c r="K100" s="94">
        <v>0</v>
      </c>
      <c r="L100" s="313">
        <f>'Security Info'!F106</f>
        <v>0</v>
      </c>
      <c r="M100" s="94">
        <v>0</v>
      </c>
      <c r="N100" s="94">
        <v>0</v>
      </c>
      <c r="O100" s="94">
        <v>0</v>
      </c>
      <c r="P100" s="239">
        <f t="shared" si="19"/>
        <v>30400.134059252814</v>
      </c>
      <c r="Q100" s="442">
        <f t="shared" si="20"/>
        <v>-1.6593569979295175E-5</v>
      </c>
      <c r="R100" s="26">
        <f t="shared" si="21"/>
        <v>-1.4904556038144556E-2</v>
      </c>
      <c r="S100" s="26">
        <f>IFERROR('Security Info'!GH106*(50/70)+'Security Info'!GO106*(20/70),0)</f>
        <v>1.6213482347685191E-2</v>
      </c>
      <c r="T100" s="26">
        <f>'Security Info'!GV106</f>
        <v>-2.7306889760893571E-2</v>
      </c>
      <c r="U100" s="200">
        <f t="shared" si="22"/>
        <v>30957.526744431707</v>
      </c>
      <c r="V100" s="26">
        <f t="shared" si="25"/>
        <v>-8.6627185761434244E-4</v>
      </c>
      <c r="W100" s="26">
        <f>'Security Info'!GH106*'Security Info'!GI106+'Security Info'!GO106*'Security Info'!GP106+'Security Info'!GV106*'Security Info'!GW106</f>
        <v>3.1573707151115633E-3</v>
      </c>
      <c r="X100" s="314">
        <f t="shared" si="26"/>
        <v>8.4967828763504727E-4</v>
      </c>
      <c r="Y100" s="314">
        <f t="shared" si="23"/>
        <v>-1.806192675325612E-2</v>
      </c>
      <c r="Z100" s="26">
        <f>_xlfn.STDEV.P(Q$5:Q100)</f>
        <v>9.9771856103756159E-3</v>
      </c>
      <c r="AB100" s="447">
        <f t="shared" si="27"/>
        <v>98.509544396185603</v>
      </c>
      <c r="AC100" s="5">
        <f>IFERROR((R100-'Price Data'!AF100)/Z100,0)</f>
        <v>-4.556751554352708</v>
      </c>
      <c r="AD100" s="26">
        <f>_xlfn.STDEV.P(X$5:X100)</f>
        <v>4.7867367248724032E-3</v>
      </c>
      <c r="AE100" s="5">
        <f t="shared" si="28"/>
        <v>-3.7733277995851306</v>
      </c>
      <c r="AF100" s="26">
        <f>_xlfn.STDEV.P(V$5:V100)</f>
        <v>7.0699311192399111E-3</v>
      </c>
      <c r="AH100" s="5">
        <f>IFERROR((W100-'Price Data'!AF100)/AF100,0)</f>
        <v>-3.8757986213357039</v>
      </c>
      <c r="AI100" s="26"/>
      <c r="AJ100" s="239">
        <f t="shared" si="29"/>
        <v>0</v>
      </c>
    </row>
    <row r="101" spans="1:36" x14ac:dyDescent="0.25">
      <c r="A101">
        <v>97</v>
      </c>
      <c r="B101" s="312">
        <f>'Price Data'!B101</f>
        <v>43241</v>
      </c>
      <c r="C101" s="313">
        <f>'Security Info'!C107</f>
        <v>22010.406280891279</v>
      </c>
      <c r="D101" s="7">
        <f t="shared" si="16"/>
        <v>0.72082133404739401</v>
      </c>
      <c r="E101" s="313">
        <f>'Security Info'!E107</f>
        <v>6027.9946901528447</v>
      </c>
      <c r="F101" s="7">
        <f t="shared" si="17"/>
        <v>0.19741149339705111</v>
      </c>
      <c r="G101" s="200">
        <f>I101+SUM($J$4:J101)+SUM($K$4:K101)+SUM($L$4:L101)+SUM($M$4:M101)+SUM($N$4:N101)+SUM($O$4:O101)</f>
        <v>2496.7750028735591</v>
      </c>
      <c r="H101" s="6">
        <f t="shared" si="18"/>
        <v>8.1767172555554823E-2</v>
      </c>
      <c r="I101" s="200">
        <f t="shared" si="24"/>
        <v>0</v>
      </c>
      <c r="J101" s="313">
        <f>'Security Info'!D107</f>
        <v>0</v>
      </c>
      <c r="K101" s="94">
        <v>0</v>
      </c>
      <c r="L101" s="313">
        <f>'Security Info'!F107</f>
        <v>0</v>
      </c>
      <c r="M101" s="94">
        <v>0</v>
      </c>
      <c r="N101" s="94">
        <v>0</v>
      </c>
      <c r="O101" s="94">
        <v>0</v>
      </c>
      <c r="P101" s="239">
        <f t="shared" si="19"/>
        <v>30535.175973917685</v>
      </c>
      <c r="Q101" s="442">
        <f t="shared" ref="Q101:Q132" si="30">P101/P100-1</f>
        <v>4.4421486563730461E-3</v>
      </c>
      <c r="R101" s="26">
        <f t="shared" ref="R101:R132" si="31">P101/$P$4-1</f>
        <v>-1.0528615635350236E-2</v>
      </c>
      <c r="S101" s="26">
        <f>IFERROR('Security Info'!GH107*(50/70)+'Security Info'!GO107*(20/70),0)</f>
        <v>2.2919978100574508E-2</v>
      </c>
      <c r="T101" s="26">
        <f>'Security Info'!GV107</f>
        <v>-2.7057667968158228E-2</v>
      </c>
      <c r="U101" s="200">
        <f t="shared" si="22"/>
        <v>31104.708190280984</v>
      </c>
      <c r="V101" s="26">
        <f t="shared" si="25"/>
        <v>4.754302469455185E-3</v>
      </c>
      <c r="W101" s="26">
        <f>'Security Info'!GH107*'Security Info'!GI107+'Security Info'!GO107*'Security Info'!GP107+'Security Info'!GV107*'Security Info'!GW107</f>
        <v>7.926684279954686E-3</v>
      </c>
      <c r="X101" s="314">
        <f t="shared" si="26"/>
        <v>-3.1215381308213885E-4</v>
      </c>
      <c r="Y101" s="314">
        <f t="shared" si="23"/>
        <v>-1.8455299915304924E-2</v>
      </c>
      <c r="Z101" s="26">
        <f>_xlfn.STDEV.P(Q$5:Q101)</f>
        <v>9.9362511221654012E-3</v>
      </c>
      <c r="AB101" s="447">
        <f t="shared" si="27"/>
        <v>98.947138436465039</v>
      </c>
      <c r="AC101" s="5">
        <f>IFERROR((R101-'Price Data'!AF101)/Z101,0)</f>
        <v>-4.1388462438928348</v>
      </c>
      <c r="AD101" s="26">
        <f>_xlfn.STDEV.P(X$5:X101)</f>
        <v>4.7620223378256367E-3</v>
      </c>
      <c r="AE101" s="5">
        <f t="shared" si="28"/>
        <v>-3.8755172920359935</v>
      </c>
      <c r="AF101" s="26">
        <f>_xlfn.STDEV.P(V$5:V101)</f>
        <v>7.0493731594878763E-3</v>
      </c>
      <c r="AH101" s="5">
        <f>IFERROR((W101-'Price Data'!AF101)/AF101,0)</f>
        <v>-3.2157917033423438</v>
      </c>
      <c r="AI101" s="26"/>
      <c r="AJ101" s="239">
        <f t="shared" si="29"/>
        <v>0</v>
      </c>
    </row>
    <row r="102" spans="1:36" x14ac:dyDescent="0.25">
      <c r="A102">
        <v>98</v>
      </c>
      <c r="B102" s="312">
        <f>'Price Data'!B102</f>
        <v>43242</v>
      </c>
      <c r="C102" s="313">
        <f>'Security Info'!C108</f>
        <v>21883.929345860131</v>
      </c>
      <c r="D102" s="7">
        <f t="shared" si="16"/>
        <v>0.7197127292938984</v>
      </c>
      <c r="E102" s="313">
        <f>'Security Info'!E108</f>
        <v>6025.7737572325486</v>
      </c>
      <c r="F102" s="7">
        <f t="shared" si="17"/>
        <v>0.19817401200602033</v>
      </c>
      <c r="G102" s="200">
        <f>I102+SUM($J$4:J102)+SUM($K$4:K102)+SUM($L$4:L102)+SUM($M$4:M102)+SUM($N$4:N102)+SUM($O$4:O102)</f>
        <v>2496.7750028735591</v>
      </c>
      <c r="H102" s="6">
        <f t="shared" si="18"/>
        <v>8.211325870008114E-2</v>
      </c>
      <c r="I102" s="200">
        <f t="shared" si="24"/>
        <v>0</v>
      </c>
      <c r="J102" s="313">
        <f>'Security Info'!D108</f>
        <v>0</v>
      </c>
      <c r="K102" s="94">
        <v>0</v>
      </c>
      <c r="L102" s="313">
        <f>'Security Info'!F108</f>
        <v>0</v>
      </c>
      <c r="M102" s="94">
        <v>0</v>
      </c>
      <c r="N102" s="94">
        <v>0</v>
      </c>
      <c r="O102" s="94">
        <v>0</v>
      </c>
      <c r="P102" s="239">
        <f t="shared" si="19"/>
        <v>30406.478105966242</v>
      </c>
      <c r="Q102" s="442">
        <f t="shared" si="30"/>
        <v>-4.2147413219879581E-3</v>
      </c>
      <c r="R102" s="26">
        <f t="shared" si="31"/>
        <v>-1.4698981565956504E-2</v>
      </c>
      <c r="S102" s="26">
        <f>IFERROR('Security Info'!GH108*(50/70)+'Security Info'!GO108*(20/70),0)</f>
        <v>1.9904960163604261E-2</v>
      </c>
      <c r="T102" s="26">
        <f>'Security Info'!GV108</f>
        <v>-2.7008800949974821E-2</v>
      </c>
      <c r="U102" s="200">
        <f t="shared" si="22"/>
        <v>31040.02999503418</v>
      </c>
      <c r="V102" s="26">
        <f t="shared" si="25"/>
        <v>-2.0793699413973465E-3</v>
      </c>
      <c r="W102" s="26">
        <f>'Security Info'!GH108*'Security Info'!GI108+'Security Info'!GO108*'Security Info'!GP108+'Security Info'!GV108*'Security Info'!GW108</f>
        <v>5.8308318295305361E-3</v>
      </c>
      <c r="X102" s="314">
        <f t="shared" si="26"/>
        <v>-2.1353713805906116E-3</v>
      </c>
      <c r="Y102" s="314">
        <f t="shared" si="23"/>
        <v>-2.052981339548704E-2</v>
      </c>
      <c r="Z102" s="26">
        <f>_xlfn.STDEV.P(Q$5:Q102)</f>
        <v>9.8942428287020871E-3</v>
      </c>
      <c r="AB102" s="447">
        <f t="shared" si="27"/>
        <v>98.53010184340441</v>
      </c>
      <c r="AC102" s="5">
        <f>IFERROR((R102-'Price Data'!AF102)/Z102,0)</f>
        <v>-4.5780139370097075</v>
      </c>
      <c r="AD102" s="26">
        <f>_xlfn.STDEV.P(X$5:X102)</f>
        <v>4.7417972592612365E-3</v>
      </c>
      <c r="AE102" s="5">
        <f t="shared" si="28"/>
        <v>-4.329542633943305</v>
      </c>
      <c r="AF102" s="26">
        <f>_xlfn.STDEV.P(V$5:V102)</f>
        <v>7.0167539433185575E-3</v>
      </c>
      <c r="AH102" s="5">
        <f>IFERROR((W102-'Price Data'!AF102)/AF102,0)</f>
        <v>-3.529576264257082</v>
      </c>
      <c r="AI102" s="26"/>
      <c r="AJ102" s="239">
        <f t="shared" si="29"/>
        <v>0</v>
      </c>
    </row>
    <row r="103" spans="1:36" x14ac:dyDescent="0.25">
      <c r="A103">
        <v>99</v>
      </c>
      <c r="B103" s="312">
        <f>'Price Data'!B103</f>
        <v>43243</v>
      </c>
      <c r="C103" s="313">
        <f>'Security Info'!C109</f>
        <v>21971.991551016075</v>
      </c>
      <c r="D103" s="7">
        <f t="shared" si="16"/>
        <v>0.72005178838852835</v>
      </c>
      <c r="E103" s="313">
        <f>'Security Info'!E109</f>
        <v>6043.293524307328</v>
      </c>
      <c r="F103" s="7">
        <f t="shared" si="17"/>
        <v>0.19804687708124816</v>
      </c>
      <c r="G103" s="200">
        <f>I103+SUM($J$4:J103)+SUM($K$4:K103)+SUM($L$4:L103)+SUM($M$4:M103)+SUM($N$4:N103)+SUM($O$4:O103)</f>
        <v>2499.1750028735605</v>
      </c>
      <c r="H103" s="6">
        <f t="shared" si="18"/>
        <v>8.1901334530223538E-2</v>
      </c>
      <c r="I103" s="200">
        <f t="shared" si="24"/>
        <v>0</v>
      </c>
      <c r="J103" s="313">
        <f>'Security Info'!D109</f>
        <v>2.4000000000000004</v>
      </c>
      <c r="K103" s="94">
        <v>0</v>
      </c>
      <c r="L103" s="313">
        <f>'Security Info'!F109</f>
        <v>0</v>
      </c>
      <c r="M103" s="94">
        <v>0</v>
      </c>
      <c r="N103" s="94">
        <v>0</v>
      </c>
      <c r="O103" s="94">
        <v>0</v>
      </c>
      <c r="P103" s="239">
        <f t="shared" si="19"/>
        <v>30514.460078196964</v>
      </c>
      <c r="Q103" s="442">
        <f t="shared" si="30"/>
        <v>3.5512817977276789E-3</v>
      </c>
      <c r="R103" s="26">
        <f t="shared" si="31"/>
        <v>-1.1199899993909135E-2</v>
      </c>
      <c r="S103" s="26">
        <f>IFERROR('Security Info'!GH109*(50/70)+'Security Info'!GO109*(20/70),0)</f>
        <v>2.1247179936047442E-2</v>
      </c>
      <c r="T103" s="26">
        <f>'Security Info'!GV109</f>
        <v>-2.3905745295327741E-2</v>
      </c>
      <c r="U103" s="200">
        <f t="shared" si="22"/>
        <v>31097.752884151563</v>
      </c>
      <c r="V103" s="26">
        <f t="shared" si="25"/>
        <v>1.8596273626867443E-3</v>
      </c>
      <c r="W103" s="26">
        <f>'Security Info'!GH109*'Security Info'!GI109+'Security Info'!GO109*'Security Info'!GP109+'Security Info'!GV109*'Security Info'!GW109</f>
        <v>7.7013023666348884E-3</v>
      </c>
      <c r="X103" s="314">
        <f t="shared" si="26"/>
        <v>1.6916544350409346E-3</v>
      </c>
      <c r="Y103" s="314">
        <f t="shared" si="23"/>
        <v>-1.8901202360544024E-2</v>
      </c>
      <c r="Z103" s="26">
        <f>_xlfn.STDEV.P(Q$5:Q103)</f>
        <v>9.8509202069851226E-3</v>
      </c>
      <c r="AB103" s="447">
        <f t="shared" si="27"/>
        <v>98.880010000609147</v>
      </c>
      <c r="AC103" s="5">
        <f>IFERROR((R103-'Price Data'!AF103)/Z103,0)</f>
        <v>-4.1757418727989561</v>
      </c>
      <c r="AD103" s="26">
        <f>_xlfn.STDEV.P(X$5:X103)</f>
        <v>4.72152210948388E-3</v>
      </c>
      <c r="AE103" s="5">
        <f t="shared" si="28"/>
        <v>-4.0032010699638887</v>
      </c>
      <c r="AF103" s="26">
        <f>_xlfn.STDEV.P(V$5:V103)</f>
        <v>6.9834831759438502E-3</v>
      </c>
      <c r="AH103" s="5">
        <f>IFERROR((W103-'Price Data'!AF103)/AF103,0)</f>
        <v>-3.183754735739035</v>
      </c>
      <c r="AI103" s="26"/>
      <c r="AJ103" s="239">
        <f t="shared" si="29"/>
        <v>2.4000000000014552</v>
      </c>
    </row>
    <row r="104" spans="1:36" x14ac:dyDescent="0.25">
      <c r="A104">
        <v>100</v>
      </c>
      <c r="B104" s="312">
        <f>'Price Data'!B104</f>
        <v>43244</v>
      </c>
      <c r="C104" s="313">
        <f>'Security Info'!C110</f>
        <v>21969.216963750794</v>
      </c>
      <c r="D104" s="7">
        <f t="shared" si="16"/>
        <v>0.71987876900505032</v>
      </c>
      <c r="E104" s="313">
        <f>'Security Info'!E110</f>
        <v>6049.5478722107391</v>
      </c>
      <c r="F104" s="7">
        <f t="shared" si="17"/>
        <v>0.1982292351370484</v>
      </c>
      <c r="G104" s="200">
        <f>I104+SUM($J$4:J104)+SUM($K$4:K104)+SUM($L$4:L104)+SUM($M$4:M104)+SUM($N$4:N104)+SUM($O$4:O104)</f>
        <v>2499.1750028735605</v>
      </c>
      <c r="H104" s="6">
        <f t="shared" si="18"/>
        <v>8.1891995857901162E-2</v>
      </c>
      <c r="I104" s="200">
        <f t="shared" si="24"/>
        <v>0</v>
      </c>
      <c r="J104" s="313">
        <f>'Security Info'!D110</f>
        <v>0</v>
      </c>
      <c r="K104" s="94">
        <v>0</v>
      </c>
      <c r="L104" s="313">
        <f>'Security Info'!F110</f>
        <v>0</v>
      </c>
      <c r="M104" s="94">
        <v>0</v>
      </c>
      <c r="N104" s="94">
        <v>0</v>
      </c>
      <c r="O104" s="94">
        <v>0</v>
      </c>
      <c r="P104" s="239">
        <f t="shared" si="19"/>
        <v>30517.939838835096</v>
      </c>
      <c r="Q104" s="442">
        <f t="shared" si="30"/>
        <v>1.1403644794016898E-4</v>
      </c>
      <c r="R104" s="26">
        <f t="shared" si="31"/>
        <v>-1.1087140742781498E-2</v>
      </c>
      <c r="S104" s="26">
        <f>IFERROR('Security Info'!GH110*(50/70)+'Security Info'!GO110*(20/70),0)</f>
        <v>1.9359853421358153E-2</v>
      </c>
      <c r="T104" s="26">
        <f>'Security Info'!GV110</f>
        <v>-2.2337114011640069E-2</v>
      </c>
      <c r="U104" s="200">
        <f t="shared" si="22"/>
        <v>31071.505168657102</v>
      </c>
      <c r="V104" s="26">
        <f t="shared" si="25"/>
        <v>-8.4403897581419862E-4</v>
      </c>
      <c r="W104" s="26">
        <f>'Security Info'!GH110*'Security Info'!GI110+'Security Info'!GO110*'Security Info'!GP110+'Security Info'!GV110*'Security Info'!GW110</f>
        <v>6.8507631914586876E-3</v>
      </c>
      <c r="X104" s="314">
        <f t="shared" si="26"/>
        <v>9.5807542375436761E-4</v>
      </c>
      <c r="Y104" s="314">
        <f t="shared" si="23"/>
        <v>-1.7937903934240187E-2</v>
      </c>
      <c r="Z104" s="26">
        <f>_xlfn.STDEV.P(Q$5:Q104)</f>
        <v>9.8015580203925298E-3</v>
      </c>
      <c r="AB104" s="447">
        <f t="shared" si="27"/>
        <v>98.891285925721903</v>
      </c>
      <c r="AC104" s="5">
        <f>IFERROR((R104-'Price Data'!AF104)/Z104,0)</f>
        <v>-4.1684332896644181</v>
      </c>
      <c r="AD104" s="26">
        <f>_xlfn.STDEV.P(X$5:X104)</f>
        <v>4.699188500843803E-3</v>
      </c>
      <c r="AE104" s="5">
        <f t="shared" si="28"/>
        <v>-3.8172343865369931</v>
      </c>
      <c r="AF104" s="26">
        <f>_xlfn.STDEV.P(V$5:V104)</f>
        <v>6.9491155785663282E-3</v>
      </c>
      <c r="AH104" s="5">
        <f>IFERROR((W104-'Price Data'!AF104)/AF104,0)</f>
        <v>-3.2981516207951427</v>
      </c>
      <c r="AI104" s="26"/>
      <c r="AJ104" s="239">
        <f t="shared" si="29"/>
        <v>0</v>
      </c>
    </row>
    <row r="105" spans="1:36" x14ac:dyDescent="0.25">
      <c r="A105">
        <v>101</v>
      </c>
      <c r="B105" s="312">
        <f>'Price Data'!B105</f>
        <v>43245</v>
      </c>
      <c r="C105" s="313">
        <f>'Security Info'!C111</f>
        <v>21916.846762560614</v>
      </c>
      <c r="D105" s="7">
        <f t="shared" si="16"/>
        <v>0.71913086392309855</v>
      </c>
      <c r="E105" s="313">
        <f>'Security Info'!E111</f>
        <v>6060.8328128784751</v>
      </c>
      <c r="F105" s="7">
        <f t="shared" si="17"/>
        <v>0.19886674319702824</v>
      </c>
      <c r="G105" s="200">
        <f>I105+SUM($J$4:J105)+SUM($K$4:K105)+SUM($L$4:L105)+SUM($M$4:M105)+SUM($N$4:N105)+SUM($O$4:O105)</f>
        <v>2499.1750028735605</v>
      </c>
      <c r="H105" s="6">
        <f t="shared" si="18"/>
        <v>8.2002392879873348E-2</v>
      </c>
      <c r="I105" s="200">
        <f t="shared" si="24"/>
        <v>0</v>
      </c>
      <c r="J105" s="313">
        <f>'Security Info'!D111</f>
        <v>0</v>
      </c>
      <c r="K105" s="94">
        <v>0</v>
      </c>
      <c r="L105" s="313">
        <f>'Security Info'!F111</f>
        <v>0</v>
      </c>
      <c r="M105" s="94">
        <v>0</v>
      </c>
      <c r="N105" s="94">
        <v>0</v>
      </c>
      <c r="O105" s="94">
        <v>0</v>
      </c>
      <c r="P105" s="239">
        <f t="shared" si="19"/>
        <v>30476.854578312646</v>
      </c>
      <c r="Q105" s="442">
        <f t="shared" si="30"/>
        <v>-1.3462658599964206E-3</v>
      </c>
      <c r="R105" s="26">
        <f t="shared" si="31"/>
        <v>-1.241848036371096E-2</v>
      </c>
      <c r="S105" s="26">
        <f>IFERROR('Security Info'!GH111*(50/70)+'Security Info'!GO111*(20/70),0)</f>
        <v>1.6899957308028939E-2</v>
      </c>
      <c r="T105" s="26">
        <f>'Security Info'!GV111</f>
        <v>-2.0064797666111134E-2</v>
      </c>
      <c r="U105" s="200">
        <f t="shared" si="22"/>
        <v>31039.40350392296</v>
      </c>
      <c r="V105" s="26">
        <f t="shared" si="25"/>
        <v>-1.0331544789958791E-3</v>
      </c>
      <c r="W105" s="26">
        <f>'Security Info'!GH111*'Security Info'!GI111+'Security Info'!GO111*'Security Info'!GP111+'Security Info'!GV111*'Security Info'!GW111</f>
        <v>5.8105308157869184E-3</v>
      </c>
      <c r="X105" s="314">
        <f t="shared" si="26"/>
        <v>-3.1311138100054148E-4</v>
      </c>
      <c r="Y105" s="314">
        <f t="shared" si="23"/>
        <v>-1.8229011179497878E-2</v>
      </c>
      <c r="Z105" s="26">
        <f>_xlfn.STDEV.P(Q$5:Q105)</f>
        <v>9.7537421811545819E-3</v>
      </c>
      <c r="AB105" s="447">
        <f t="shared" si="27"/>
        <v>98.758151963628961</v>
      </c>
      <c r="AC105" s="5">
        <f>IFERROR((R105-'Price Data'!AF105)/Z105,0)</f>
        <v>-4.278509682605848</v>
      </c>
      <c r="AD105" s="26">
        <f>_xlfn.STDEV.P(X$5:X105)</f>
        <v>4.6758933108464974E-3</v>
      </c>
      <c r="AE105" s="5">
        <f t="shared" si="28"/>
        <v>-3.8985087912961385</v>
      </c>
      <c r="AF105" s="26">
        <f>_xlfn.STDEV.P(V$5:V105)</f>
        <v>6.9155266379599088E-3</v>
      </c>
      <c r="AH105" s="5">
        <f>IFERROR((W105-'Price Data'!AF105)/AF105,0)</f>
        <v>-3.3985075055898202</v>
      </c>
      <c r="AI105" s="26"/>
      <c r="AJ105" s="239">
        <f t="shared" si="29"/>
        <v>0</v>
      </c>
    </row>
    <row r="106" spans="1:36" x14ac:dyDescent="0.25">
      <c r="A106">
        <v>102</v>
      </c>
      <c r="B106" s="312">
        <f>'Price Data'!B106</f>
        <v>43249</v>
      </c>
      <c r="C106" s="313">
        <f>'Security Info'!C112</f>
        <v>21771.979168550173</v>
      </c>
      <c r="D106" s="7">
        <f t="shared" si="16"/>
        <v>0.71721424743143791</v>
      </c>
      <c r="E106" s="313">
        <f>'Security Info'!E112</f>
        <v>6085.1574140226585</v>
      </c>
      <c r="F106" s="7">
        <f t="shared" si="17"/>
        <v>0.20045773337430237</v>
      </c>
      <c r="G106" s="200">
        <f>I106+SUM($J$4:J106)+SUM($K$4:K106)+SUM($L$4:L106)+SUM($M$4:M106)+SUM($N$4:N106)+SUM($O$4:O106)</f>
        <v>2499.1750028735605</v>
      </c>
      <c r="H106" s="6">
        <f t="shared" si="18"/>
        <v>8.2328019194259763E-2</v>
      </c>
      <c r="I106" s="200">
        <f t="shared" si="24"/>
        <v>0</v>
      </c>
      <c r="J106" s="313">
        <f>'Security Info'!D112</f>
        <v>0</v>
      </c>
      <c r="K106" s="94">
        <v>0</v>
      </c>
      <c r="L106" s="313">
        <f>'Security Info'!F112</f>
        <v>0</v>
      </c>
      <c r="M106" s="94">
        <v>0</v>
      </c>
      <c r="N106" s="94">
        <v>0</v>
      </c>
      <c r="O106" s="94">
        <v>0</v>
      </c>
      <c r="P106" s="239">
        <f t="shared" si="19"/>
        <v>30356.31158544639</v>
      </c>
      <c r="Q106" s="442">
        <f t="shared" si="30"/>
        <v>-3.9552307655802421E-3</v>
      </c>
      <c r="R106" s="26">
        <f t="shared" si="31"/>
        <v>-1.6324593173694835E-2</v>
      </c>
      <c r="S106" s="26">
        <f>IFERROR('Security Info'!GH112*(50/70)+'Security Info'!GO112*(20/70),0)</f>
        <v>5.7648084100622651E-3</v>
      </c>
      <c r="T106" s="26">
        <f>'Security Info'!GV112</f>
        <v>-1.1943099244027144E-2</v>
      </c>
      <c r="U106" s="200">
        <f t="shared" si="22"/>
        <v>30874.05221919221</v>
      </c>
      <c r="V106" s="26">
        <f t="shared" si="25"/>
        <v>-5.3271411839422855E-3</v>
      </c>
      <c r="W106" s="26">
        <f>'Security Info'!GH112*'Security Info'!GI112+'Security Info'!GO112*'Security Info'!GP112+'Security Info'!GV112*'Security Info'!GW112</f>
        <v>4.5243611383544201E-4</v>
      </c>
      <c r="X106" s="314">
        <f t="shared" si="26"/>
        <v>1.3719104183620434E-3</v>
      </c>
      <c r="Y106" s="314">
        <f t="shared" si="23"/>
        <v>-1.6777029287530276E-2</v>
      </c>
      <c r="Z106" s="26">
        <f>_xlfn.STDEV.P(Q$5:Q106)</f>
        <v>9.7133355037615932E-3</v>
      </c>
      <c r="AB106" s="447">
        <f t="shared" si="27"/>
        <v>98.367540682630562</v>
      </c>
      <c r="AC106" s="5">
        <f>IFERROR((R106-'Price Data'!AF106)/Z106,0)</f>
        <v>-4.5437113910667701</v>
      </c>
      <c r="AD106" s="26">
        <f>_xlfn.STDEV.P(X$5:X106)</f>
        <v>4.6553543927799288E-3</v>
      </c>
      <c r="AE106" s="5">
        <f t="shared" si="28"/>
        <v>-3.6038135600482031</v>
      </c>
      <c r="AF106" s="26">
        <f>_xlfn.STDEV.P(V$5:V106)</f>
        <v>6.9021457737641441E-3</v>
      </c>
      <c r="AH106" s="5">
        <f>IFERROR((W106-'Price Data'!AF106)/AF106,0)</f>
        <v>-3.9636317143798716</v>
      </c>
      <c r="AI106" s="26"/>
      <c r="AJ106" s="239">
        <f t="shared" si="29"/>
        <v>0</v>
      </c>
    </row>
    <row r="107" spans="1:36" x14ac:dyDescent="0.25">
      <c r="A107">
        <v>103</v>
      </c>
      <c r="B107" s="312">
        <f>'Price Data'!B107</f>
        <v>43250</v>
      </c>
      <c r="C107" s="313">
        <f>'Security Info'!C113</f>
        <v>22054.151102866519</v>
      </c>
      <c r="D107" s="7">
        <f t="shared" si="16"/>
        <v>0.72009829470826403</v>
      </c>
      <c r="E107" s="313">
        <f>'Security Info'!E113</f>
        <v>6073.2581605112327</v>
      </c>
      <c r="F107" s="7">
        <f t="shared" si="17"/>
        <v>0.19830021225068853</v>
      </c>
      <c r="G107" s="200">
        <f>I107+SUM($J$4:J107)+SUM($K$4:K107)+SUM($L$4:L107)+SUM($M$4:M107)+SUM($N$4:N107)+SUM($O$4:O107)</f>
        <v>2499.1750028735605</v>
      </c>
      <c r="H107" s="6">
        <f t="shared" si="18"/>
        <v>8.1601493041047482E-2</v>
      </c>
      <c r="I107" s="200">
        <f t="shared" si="24"/>
        <v>0</v>
      </c>
      <c r="J107" s="313">
        <f>'Security Info'!D113</f>
        <v>0</v>
      </c>
      <c r="K107" s="94">
        <v>0</v>
      </c>
      <c r="L107" s="313">
        <f>'Security Info'!F113</f>
        <v>0</v>
      </c>
      <c r="M107" s="94">
        <v>0</v>
      </c>
      <c r="N107" s="94">
        <v>0</v>
      </c>
      <c r="O107" s="94">
        <v>0</v>
      </c>
      <c r="P107" s="239">
        <f t="shared" si="19"/>
        <v>30626.58426625131</v>
      </c>
      <c r="Q107" s="442">
        <f t="shared" si="30"/>
        <v>8.9033438744414717E-3</v>
      </c>
      <c r="R107" s="26">
        <f t="shared" si="31"/>
        <v>-7.566592765889224E-3</v>
      </c>
      <c r="S107" s="26">
        <f>IFERROR('Security Info'!GH113*(50/70)+'Security Info'!GO113*(20/70),0)</f>
        <v>1.7357008762639223E-2</v>
      </c>
      <c r="T107" s="26">
        <f>'Security Info'!GV113</f>
        <v>-1.5818253785972236E-2</v>
      </c>
      <c r="U107" s="200">
        <f t="shared" si="22"/>
        <v>31088.591376138702</v>
      </c>
      <c r="V107" s="26">
        <f t="shared" si="25"/>
        <v>6.9488499735428366E-3</v>
      </c>
      <c r="W107" s="26">
        <f>'Security Info'!GH113*'Security Info'!GI113+'Security Info'!GO113*'Security Info'!GP113+'Security Info'!GV113*'Security Info'!GW113</f>
        <v>7.4044299980557836E-3</v>
      </c>
      <c r="X107" s="314">
        <f t="shared" si="26"/>
        <v>1.9544939008986351E-3</v>
      </c>
      <c r="Y107" s="314">
        <f t="shared" si="23"/>
        <v>-1.4971022763945008E-2</v>
      </c>
      <c r="Z107" s="26">
        <f>_xlfn.STDEV.P(Q$5:Q107)</f>
        <v>9.7064220732282734E-3</v>
      </c>
      <c r="AB107" s="447">
        <f t="shared" si="27"/>
        <v>99.243340723411137</v>
      </c>
      <c r="AC107" s="5">
        <f>IFERROR((R107-'Price Data'!AF107)/Z107,0)</f>
        <v>-3.7208965871682058</v>
      </c>
      <c r="AD107" s="26">
        <f>_xlfn.STDEV.P(X$5:X107)</f>
        <v>4.6372600708193563E-3</v>
      </c>
      <c r="AE107" s="5">
        <f t="shared" si="28"/>
        <v>-3.2284199150598387</v>
      </c>
      <c r="AF107" s="26">
        <f>_xlfn.STDEV.P(V$5:V107)</f>
        <v>6.9019969754913688E-3</v>
      </c>
      <c r="AH107" s="5">
        <f>IFERROR((W107-'Price Data'!AF107)/AF107,0)</f>
        <v>-3.0636886798170195</v>
      </c>
      <c r="AI107" s="26"/>
      <c r="AJ107" s="239">
        <f t="shared" si="29"/>
        <v>0</v>
      </c>
    </row>
    <row r="108" spans="1:36" x14ac:dyDescent="0.25">
      <c r="A108">
        <v>104</v>
      </c>
      <c r="B108" s="312">
        <f>'Price Data'!B108</f>
        <v>43251</v>
      </c>
      <c r="C108" s="313">
        <f>'Security Info'!C114</f>
        <v>21840.982805492917</v>
      </c>
      <c r="D108" s="7">
        <f t="shared" si="16"/>
        <v>0.71791137229619706</v>
      </c>
      <c r="E108" s="313">
        <f>'Security Info'!E114</f>
        <v>6075.8188935922053</v>
      </c>
      <c r="F108" s="7">
        <f t="shared" si="17"/>
        <v>0.19971168507238338</v>
      </c>
      <c r="G108" s="200">
        <f>I108+SUM($J$4:J108)+SUM($K$4:K108)+SUM($L$4:L108)+SUM($M$4:M108)+SUM($N$4:N108)+SUM($O$4:O108)</f>
        <v>2506.1497240631506</v>
      </c>
      <c r="H108" s="6">
        <f t="shared" si="18"/>
        <v>8.2376942631419606E-2</v>
      </c>
      <c r="I108" s="200">
        <f t="shared" si="24"/>
        <v>0</v>
      </c>
      <c r="J108" s="313">
        <f>'Security Info'!D114</f>
        <v>4.8</v>
      </c>
      <c r="K108" s="94">
        <v>0</v>
      </c>
      <c r="L108" s="313">
        <f>'Security Info'!F114</f>
        <v>2.1747211895910779</v>
      </c>
      <c r="M108" s="94">
        <v>0</v>
      </c>
      <c r="N108" s="94">
        <v>0</v>
      </c>
      <c r="O108" s="94">
        <v>0</v>
      </c>
      <c r="P108" s="239">
        <f t="shared" si="19"/>
        <v>30422.951423148272</v>
      </c>
      <c r="Q108" s="442">
        <f t="shared" si="30"/>
        <v>-6.6488917383917823E-3</v>
      </c>
      <c r="R108" s="26">
        <f t="shared" si="31"/>
        <v>-1.4165175048152068E-2</v>
      </c>
      <c r="S108" s="26">
        <f>IFERROR('Security Info'!GH114*(50/70)+'Security Info'!GO114*(20/70),0)</f>
        <v>1.1160642614156519E-2</v>
      </c>
      <c r="T108" s="26">
        <f>'Security Info'!GV114</f>
        <v>-1.4958194265944025E-2</v>
      </c>
      <c r="U108" s="200">
        <f t="shared" si="22"/>
        <v>30962.699538486137</v>
      </c>
      <c r="V108" s="26">
        <f t="shared" si="25"/>
        <v>-4.0494545452191E-3</v>
      </c>
      <c r="W108" s="26">
        <f>'Security Info'!GH114*'Security Info'!GI114+'Security Info'!GO114*'Security Info'!GP114+'Security Info'!GV114*'Security Info'!GW114</f>
        <v>3.3249915501263544E-3</v>
      </c>
      <c r="X108" s="314">
        <f t="shared" si="26"/>
        <v>-2.5994371931726823E-3</v>
      </c>
      <c r="Y108" s="314">
        <f t="shared" si="23"/>
        <v>-1.7490166598278421E-2</v>
      </c>
      <c r="Z108" s="26">
        <f>_xlfn.STDEV.P(Q$5:Q108)</f>
        <v>9.6812386749177363E-3</v>
      </c>
      <c r="AB108" s="447">
        <f t="shared" si="27"/>
        <v>98.583482495184853</v>
      </c>
      <c r="AC108" s="5">
        <f>IFERROR((R108-'Price Data'!AF108)/Z108,0)</f>
        <v>-4.4158786374012555</v>
      </c>
      <c r="AD108" s="26">
        <f>_xlfn.STDEV.P(X$5:X108)</f>
        <v>4.6212406502768094E-3</v>
      </c>
      <c r="AE108" s="5">
        <f t="shared" si="28"/>
        <v>-3.7847339971855329</v>
      </c>
      <c r="AF108" s="26">
        <f>_xlfn.STDEV.P(V$5:V108)</f>
        <v>6.8806339526565332E-3</v>
      </c>
      <c r="AH108" s="5">
        <f>IFERROR((W108-'Price Data'!AF108)/AF108,0)</f>
        <v>-3.6713199137879822</v>
      </c>
      <c r="AI108" s="26"/>
      <c r="AJ108" s="239">
        <f t="shared" si="29"/>
        <v>6.9747211895901273</v>
      </c>
    </row>
    <row r="109" spans="1:36" x14ac:dyDescent="0.25">
      <c r="A109">
        <v>105</v>
      </c>
      <c r="B109" s="312">
        <f>'Price Data'!B109</f>
        <v>43252</v>
      </c>
      <c r="C109" s="313">
        <f>'Security Info'!C115</f>
        <v>22112.91714342979</v>
      </c>
      <c r="D109" s="7">
        <f t="shared" si="16"/>
        <v>0.72070042515045063</v>
      </c>
      <c r="E109" s="313">
        <f>'Security Info'!E115</f>
        <v>6053.309839872325</v>
      </c>
      <c r="F109" s="7">
        <f t="shared" si="17"/>
        <v>0.19728844217460553</v>
      </c>
      <c r="G109" s="200">
        <f>I109+SUM($J$4:J109)+SUM($K$4:K109)+SUM($L$4:L109)+SUM($M$4:M109)+SUM($N$4:N109)+SUM($O$4:O109)</f>
        <v>2516.3095766195511</v>
      </c>
      <c r="H109" s="6">
        <f t="shared" si="18"/>
        <v>8.2011132674943851E-2</v>
      </c>
      <c r="I109" s="200">
        <f t="shared" si="24"/>
        <v>0</v>
      </c>
      <c r="J109" s="313">
        <f>'Security Info'!D115</f>
        <v>0</v>
      </c>
      <c r="K109" s="94">
        <v>0</v>
      </c>
      <c r="L109" s="313">
        <f>'Security Info'!F115</f>
        <v>10.159852556400363</v>
      </c>
      <c r="M109" s="94">
        <v>0</v>
      </c>
      <c r="N109" s="94">
        <v>0</v>
      </c>
      <c r="O109" s="94">
        <v>0</v>
      </c>
      <c r="P109" s="239">
        <f t="shared" si="19"/>
        <v>30682.536559921664</v>
      </c>
      <c r="Q109" s="442">
        <f t="shared" si="30"/>
        <v>8.5325428543359116E-3</v>
      </c>
      <c r="R109" s="26">
        <f t="shared" si="31"/>
        <v>-5.7534971569537241E-3</v>
      </c>
      <c r="S109" s="26">
        <f>IFERROR('Security Info'!GH115*(50/70)+'Security Info'!GO115*(20/70),0)</f>
        <v>2.0918866880988381E-2</v>
      </c>
      <c r="T109" s="26">
        <f>'Security Info'!GV115</f>
        <v>-1.8466846171513396E-2</v>
      </c>
      <c r="U109" s="200">
        <f t="shared" si="22"/>
        <v>31141.014119791009</v>
      </c>
      <c r="V109" s="26">
        <f t="shared" si="25"/>
        <v>5.7590127463928997E-3</v>
      </c>
      <c r="W109" s="26">
        <f>'Security Info'!GH115*'Security Info'!GI115+'Security Info'!GO115*'Security Info'!GP115+'Security Info'!GV115*'Security Info'!GW115</f>
        <v>9.1031529652378478E-3</v>
      </c>
      <c r="X109" s="314">
        <f t="shared" si="26"/>
        <v>2.7735301079430119E-3</v>
      </c>
      <c r="Y109" s="314">
        <f t="shared" si="23"/>
        <v>-1.4856650122191572E-2</v>
      </c>
      <c r="Z109" s="26">
        <f>_xlfn.STDEV.P(Q$5:Q109)</f>
        <v>9.6713537068771928E-3</v>
      </c>
      <c r="AB109" s="447">
        <f t="shared" si="27"/>
        <v>99.42465028430469</v>
      </c>
      <c r="AC109" s="5">
        <f>IFERROR((R109-'Price Data'!AF109)/Z109,0)</f>
        <v>-3.5957217790747595</v>
      </c>
      <c r="AD109" s="26">
        <f>_xlfn.STDEV.P(X$5:X109)</f>
        <v>4.6079131258136867E-3</v>
      </c>
      <c r="AE109" s="5">
        <f t="shared" si="28"/>
        <v>-3.224160203664455</v>
      </c>
      <c r="AF109" s="26">
        <f>_xlfn.STDEV.P(V$5:V109)</f>
        <v>6.8701582402933116E-3</v>
      </c>
      <c r="AH109" s="5">
        <f>IFERROR((W109-'Price Data'!AF109)/AF109,0)</f>
        <v>-2.8993287109369037</v>
      </c>
      <c r="AI109" s="26"/>
      <c r="AJ109" s="239">
        <f t="shared" si="29"/>
        <v>10.159852556400438</v>
      </c>
    </row>
    <row r="110" spans="1:36" x14ac:dyDescent="0.25">
      <c r="A110">
        <v>106</v>
      </c>
      <c r="B110" s="312">
        <f>'Price Data'!B110</f>
        <v>43255</v>
      </c>
      <c r="C110" s="313">
        <f>'Security Info'!C116</f>
        <v>22246.554138964344</v>
      </c>
      <c r="D110" s="7">
        <f t="shared" si="16"/>
        <v>0.7221719823919267</v>
      </c>
      <c r="E110" s="313">
        <f>'Security Info'!E116</f>
        <v>6042.2002877036421</v>
      </c>
      <c r="F110" s="7">
        <f t="shared" si="17"/>
        <v>0.19614308501546415</v>
      </c>
      <c r="G110" s="200">
        <f>I110+SUM($J$4:J110)+SUM($K$4:K110)+SUM($L$4:L110)+SUM($M$4:M110)+SUM($N$4:N110)+SUM($O$4:O110)</f>
        <v>2516.3095766195511</v>
      </c>
      <c r="H110" s="6">
        <f t="shared" si="18"/>
        <v>8.1684932592609089E-2</v>
      </c>
      <c r="I110" s="200">
        <f t="shared" si="24"/>
        <v>0</v>
      </c>
      <c r="J110" s="313">
        <f>'Security Info'!D116</f>
        <v>0</v>
      </c>
      <c r="K110" s="94">
        <v>0</v>
      </c>
      <c r="L110" s="313">
        <f>'Security Info'!F116</f>
        <v>0</v>
      </c>
      <c r="M110" s="94">
        <v>0</v>
      </c>
      <c r="N110" s="94">
        <v>0</v>
      </c>
      <c r="O110" s="94">
        <v>0</v>
      </c>
      <c r="P110" s="239">
        <f t="shared" si="19"/>
        <v>30805.064003287538</v>
      </c>
      <c r="Q110" s="442">
        <f t="shared" si="30"/>
        <v>3.9933935424987244E-3</v>
      </c>
      <c r="R110" s="26">
        <f t="shared" si="31"/>
        <v>-1.7830795928482912E-3</v>
      </c>
      <c r="S110" s="26">
        <f>IFERROR('Security Info'!GH116*(50/70)+'Security Info'!GO116*(20/70),0)</f>
        <v>2.6069189500880979E-2</v>
      </c>
      <c r="T110" s="26">
        <f>'Security Info'!GV116</f>
        <v>-2.0240718931571422E-2</v>
      </c>
      <c r="U110" s="200">
        <f t="shared" si="22"/>
        <v>31235.849151589071</v>
      </c>
      <c r="V110" s="26">
        <f t="shared" si="25"/>
        <v>3.0453417937277294E-3</v>
      </c>
      <c r="W110" s="26">
        <f>'Security Info'!GH116*'Security Info'!GI116+'Security Info'!GO116*'Security Info'!GP116+'Security Info'!GV116*'Security Info'!GW116</f>
        <v>1.2176216971145262E-2</v>
      </c>
      <c r="X110" s="314">
        <f t="shared" si="26"/>
        <v>9.4805174877099496E-4</v>
      </c>
      <c r="Y110" s="314">
        <f t="shared" si="23"/>
        <v>-1.3959296563993553E-2</v>
      </c>
      <c r="Z110" s="26">
        <f>_xlfn.STDEV.P(Q$5:Q110)</f>
        <v>9.6333945018888621E-3</v>
      </c>
      <c r="AB110" s="447">
        <f t="shared" si="27"/>
        <v>99.82169204071522</v>
      </c>
      <c r="AC110" s="5">
        <f>IFERROR((R110-'Price Data'!AF110)/Z110,0)</f>
        <v>-3.2394686615117219</v>
      </c>
      <c r="AD110" s="26">
        <f>_xlfn.STDEV.P(X$5:X110)</f>
        <v>4.5872836540561367E-3</v>
      </c>
      <c r="AE110" s="5">
        <f t="shared" si="28"/>
        <v>-3.0430419430572075</v>
      </c>
      <c r="AF110" s="26">
        <f>_xlfn.STDEV.P(V$5:V110)</f>
        <v>6.8435602690712439E-3</v>
      </c>
      <c r="AH110" s="5">
        <f>IFERROR((W110-'Price Data'!AF110)/AF110,0)</f>
        <v>-2.5202938749300268</v>
      </c>
      <c r="AI110" s="26"/>
      <c r="AJ110" s="239">
        <f t="shared" si="29"/>
        <v>0</v>
      </c>
    </row>
    <row r="111" spans="1:36" x14ac:dyDescent="0.25">
      <c r="A111">
        <v>107</v>
      </c>
      <c r="B111" s="312">
        <f>'Price Data'!B111</f>
        <v>43256</v>
      </c>
      <c r="C111" s="313">
        <f>'Security Info'!C117</f>
        <v>22344.044592437447</v>
      </c>
      <c r="D111" s="7">
        <f t="shared" si="16"/>
        <v>0.7228444515988004</v>
      </c>
      <c r="E111" s="313">
        <f>'Security Info'!E117</f>
        <v>6050.9221684959666</v>
      </c>
      <c r="F111" s="7">
        <f t="shared" si="17"/>
        <v>0.19575128837837491</v>
      </c>
      <c r="G111" s="200">
        <f>I111+SUM($J$4:J111)+SUM($K$4:K111)+SUM($L$4:L111)+SUM($M$4:M111)+SUM($N$4:N111)+SUM($O$4:O111)</f>
        <v>2516.3095766195511</v>
      </c>
      <c r="H111" s="6">
        <f t="shared" si="18"/>
        <v>8.1404260022824734E-2</v>
      </c>
      <c r="I111" s="200">
        <f t="shared" si="24"/>
        <v>0</v>
      </c>
      <c r="J111" s="313">
        <f>'Security Info'!D117</f>
        <v>0</v>
      </c>
      <c r="K111" s="94">
        <v>0</v>
      </c>
      <c r="L111" s="313">
        <f>'Security Info'!F117</f>
        <v>0</v>
      </c>
      <c r="M111" s="94">
        <v>0</v>
      </c>
      <c r="N111" s="94">
        <v>0</v>
      </c>
      <c r="O111" s="94">
        <v>0</v>
      </c>
      <c r="P111" s="239">
        <f t="shared" si="19"/>
        <v>30911.276337552965</v>
      </c>
      <c r="Q111" s="442">
        <f t="shared" si="30"/>
        <v>3.4478855247335183E-3</v>
      </c>
      <c r="R111" s="26">
        <f t="shared" si="31"/>
        <v>1.6586580775677096E-3</v>
      </c>
      <c r="S111" s="26">
        <f>IFERROR('Security Info'!GH117*(50/70)+'Security Info'!GO117*(20/70),0)</f>
        <v>2.6808190560751628E-2</v>
      </c>
      <c r="T111" s="26">
        <f>'Security Info'!GV117</f>
        <v>-1.9581014186095369E-2</v>
      </c>
      <c r="U111" s="200">
        <f t="shared" si="22"/>
        <v>31257.920663387107</v>
      </c>
      <c r="V111" s="26">
        <f t="shared" si="25"/>
        <v>7.0660834898128577E-4</v>
      </c>
      <c r="W111" s="26">
        <f>'Security Info'!GH117*'Security Info'!GI117+'Security Info'!GO117*'Security Info'!GP117+'Security Info'!GV117*'Security Info'!GW117</f>
        <v>1.2891429136697529E-2</v>
      </c>
      <c r="X111" s="314">
        <f t="shared" si="26"/>
        <v>2.7412771757522325E-3</v>
      </c>
      <c r="Y111" s="314">
        <f t="shared" si="23"/>
        <v>-1.123277105912982E-2</v>
      </c>
      <c r="Z111" s="26">
        <f>_xlfn.STDEV.P(Q$5:Q111)</f>
        <v>9.5939117487865589E-3</v>
      </c>
      <c r="AB111" s="447">
        <f t="shared" si="27"/>
        <v>100.16586580775682</v>
      </c>
      <c r="AC111" s="5">
        <f>IFERROR((R111-'Price Data'!AF111)/Z111,0)</f>
        <v>-2.8787362908487735</v>
      </c>
      <c r="AD111" s="26">
        <f>_xlfn.STDEV.P(X$5:X111)</f>
        <v>4.5740202081350819E-3</v>
      </c>
      <c r="AE111" s="5">
        <f t="shared" si="28"/>
        <v>-2.4557764391053363</v>
      </c>
      <c r="AF111" s="26">
        <f>_xlfn.STDEV.P(V$5:V111)</f>
        <v>6.8117258959053788E-3</v>
      </c>
      <c r="AH111" s="5">
        <f>IFERROR((W111-'Price Data'!AF111)/AF111,0)</f>
        <v>-2.4054947473961126</v>
      </c>
      <c r="AI111" s="26"/>
      <c r="AJ111" s="239">
        <f t="shared" si="29"/>
        <v>0</v>
      </c>
    </row>
    <row r="112" spans="1:36" x14ac:dyDescent="0.25">
      <c r="A112">
        <v>108</v>
      </c>
      <c r="B112" s="312">
        <f>'Price Data'!B112</f>
        <v>43257</v>
      </c>
      <c r="C112" s="313">
        <f>'Security Info'!C118</f>
        <v>22512.09251496405</v>
      </c>
      <c r="D112" s="7">
        <f t="shared" si="16"/>
        <v>0.72466318400234631</v>
      </c>
      <c r="E112" s="313">
        <f>'Security Info'!E118</f>
        <v>6037.1922589238757</v>
      </c>
      <c r="F112" s="7">
        <f t="shared" si="17"/>
        <v>0.1943369307796699</v>
      </c>
      <c r="G112" s="200">
        <f>I112+SUM($J$4:J112)+SUM($K$4:K112)+SUM($L$4:L112)+SUM($M$4:M112)+SUM($N$4:N112)+SUM($O$4:O112)</f>
        <v>2516.3095766195511</v>
      </c>
      <c r="H112" s="6">
        <f t="shared" si="18"/>
        <v>8.0999885217983791E-2</v>
      </c>
      <c r="I112" s="200">
        <f t="shared" si="24"/>
        <v>0</v>
      </c>
      <c r="J112" s="313">
        <f>'Security Info'!D118</f>
        <v>0</v>
      </c>
      <c r="K112" s="94">
        <v>0</v>
      </c>
      <c r="L112" s="313">
        <f>'Security Info'!F118</f>
        <v>0</v>
      </c>
      <c r="M112" s="94">
        <v>0</v>
      </c>
      <c r="N112" s="94">
        <v>0</v>
      </c>
      <c r="O112" s="94">
        <v>0</v>
      </c>
      <c r="P112" s="239">
        <f t="shared" si="19"/>
        <v>31065.594350507476</v>
      </c>
      <c r="Q112" s="442">
        <f t="shared" si="30"/>
        <v>4.992288615628393E-3</v>
      </c>
      <c r="R112" s="26">
        <f t="shared" si="31"/>
        <v>6.659227193033912E-3</v>
      </c>
      <c r="S112" s="26">
        <f>IFERROR('Security Info'!GH118*(50/70)+'Security Info'!GO118*(20/70),0)</f>
        <v>3.5432369510737791E-2</v>
      </c>
      <c r="T112" s="26">
        <f>'Security Info'!GV118</f>
        <v>-2.2498375171645435E-2</v>
      </c>
      <c r="U112" s="200">
        <f t="shared" si="22"/>
        <v>31417.211713615019</v>
      </c>
      <c r="V112" s="26">
        <f t="shared" si="25"/>
        <v>5.0960219633064963E-3</v>
      </c>
      <c r="W112" s="26">
        <f>'Security Info'!GH118*'Security Info'!GI118+'Security Info'!GO118*'Security Info'!GP118+'Security Info'!GV118*'Security Info'!GW118</f>
        <v>1.8053146106022822E-2</v>
      </c>
      <c r="X112" s="314">
        <f t="shared" si="26"/>
        <v>-1.0373334767810327E-4</v>
      </c>
      <c r="Y112" s="314">
        <f t="shared" si="23"/>
        <v>-1.139391891298891E-2</v>
      </c>
      <c r="Z112" s="26">
        <f>_xlfn.STDEV.P(Q$5:Q112)</f>
        <v>9.5610613831058986E-3</v>
      </c>
      <c r="AB112" s="447">
        <f t="shared" si="27"/>
        <v>100.66592271930344</v>
      </c>
      <c r="AC112" s="5">
        <f>IFERROR((R112-'Price Data'!AF112)/Z112,0)</f>
        <v>-2.4116331736671484</v>
      </c>
      <c r="AD112" s="26">
        <f>_xlfn.STDEV.P(X$5:X112)</f>
        <v>4.552795453207404E-3</v>
      </c>
      <c r="AE112" s="5">
        <f t="shared" si="28"/>
        <v>-2.5026204296004546</v>
      </c>
      <c r="AF112" s="26">
        <f>_xlfn.STDEV.P(V$5:V112)</f>
        <v>6.7966925633971579E-3</v>
      </c>
      <c r="AH112" s="5">
        <f>IFERROR((W112-'Price Data'!AF112)/AF112,0)</f>
        <v>-1.7161073250232897</v>
      </c>
      <c r="AI112" s="26"/>
      <c r="AJ112" s="239">
        <f t="shared" si="29"/>
        <v>0</v>
      </c>
    </row>
    <row r="113" spans="1:36" x14ac:dyDescent="0.25">
      <c r="A113">
        <v>109</v>
      </c>
      <c r="B113" s="312">
        <f>'Price Data'!B113</f>
        <v>43258</v>
      </c>
      <c r="C113" s="313">
        <f>'Security Info'!C119</f>
        <v>22364.308810969822</v>
      </c>
      <c r="D113" s="7">
        <f t="shared" si="16"/>
        <v>0.72313807227322702</v>
      </c>
      <c r="E113" s="313">
        <f>'Security Info'!E119</f>
        <v>6046.1294472553654</v>
      </c>
      <c r="F113" s="7">
        <f t="shared" si="17"/>
        <v>0.19549839121600995</v>
      </c>
      <c r="G113" s="200">
        <f>I113+SUM($J$4:J113)+SUM($K$4:K113)+SUM($L$4:L113)+SUM($M$4:M113)+SUM($N$4:N113)+SUM($O$4:O113)</f>
        <v>2516.3095766195511</v>
      </c>
      <c r="H113" s="6">
        <f t="shared" si="18"/>
        <v>8.1363536510763029E-2</v>
      </c>
      <c r="I113" s="200">
        <f t="shared" si="24"/>
        <v>0</v>
      </c>
      <c r="J113" s="313">
        <f>'Security Info'!D119</f>
        <v>0</v>
      </c>
      <c r="K113" s="94">
        <v>0</v>
      </c>
      <c r="L113" s="313">
        <f>'Security Info'!F119</f>
        <v>0</v>
      </c>
      <c r="M113" s="94">
        <v>0</v>
      </c>
      <c r="N113" s="94">
        <v>0</v>
      </c>
      <c r="O113" s="94">
        <v>0</v>
      </c>
      <c r="P113" s="239">
        <f t="shared" si="19"/>
        <v>30926.747834844737</v>
      </c>
      <c r="Q113" s="442">
        <f t="shared" si="30"/>
        <v>-4.4694627148014199E-3</v>
      </c>
      <c r="R113" s="26">
        <f t="shared" si="31"/>
        <v>2.1600013105838034E-3</v>
      </c>
      <c r="S113" s="26">
        <f>IFERROR('Security Info'!GH119*(50/70)+'Security Info'!GO119*(20/70),0)</f>
        <v>3.4711128533003226E-2</v>
      </c>
      <c r="T113" s="26">
        <f>'Security Info'!GV119</f>
        <v>-2.0387319986121644E-2</v>
      </c>
      <c r="U113" s="200">
        <f t="shared" si="22"/>
        <v>31421.17562648188</v>
      </c>
      <c r="V113" s="26">
        <f t="shared" si="25"/>
        <v>1.2617010392235173E-4</v>
      </c>
      <c r="W113" s="26">
        <f>'Security Info'!GH119*'Security Info'!GI119+'Security Info'!GO119*'Security Info'!GP119+'Security Info'!GV119*'Security Info'!GW119</f>
        <v>1.8181593977265764E-2</v>
      </c>
      <c r="X113" s="314">
        <f t="shared" si="26"/>
        <v>-4.5956328187237716E-3</v>
      </c>
      <c r="Y113" s="314">
        <f t="shared" si="23"/>
        <v>-1.6021592666681961E-2</v>
      </c>
      <c r="Z113" s="26">
        <f>_xlfn.STDEV.P(Q$5:Q113)</f>
        <v>9.5271012948240762E-3</v>
      </c>
      <c r="AB113" s="447">
        <f t="shared" si="27"/>
        <v>100.21600013105844</v>
      </c>
      <c r="AC113" s="5">
        <f>IFERROR((R113-'Price Data'!AF113)/Z113,0)</f>
        <v>-2.8386387267771336</v>
      </c>
      <c r="AD113" s="26">
        <f>_xlfn.STDEV.P(X$5:X113)</f>
        <v>4.5522546560903352E-3</v>
      </c>
      <c r="AE113" s="5">
        <f t="shared" si="28"/>
        <v>-3.5194851512199818</v>
      </c>
      <c r="AF113" s="26">
        <f>_xlfn.STDEV.P(V$5:V113)</f>
        <v>6.7654458794698226E-3</v>
      </c>
      <c r="AH113" s="5">
        <f>IFERROR((W113-'Price Data'!AF113)/AF113,0)</f>
        <v>-1.6292209292786497</v>
      </c>
      <c r="AI113" s="26"/>
      <c r="AJ113" s="239">
        <f t="shared" si="29"/>
        <v>0</v>
      </c>
    </row>
    <row r="114" spans="1:36" x14ac:dyDescent="0.25">
      <c r="A114">
        <v>110</v>
      </c>
      <c r="B114" s="312">
        <f>'Price Data'!B114</f>
        <v>43259</v>
      </c>
      <c r="C114" s="313">
        <f>'Security Info'!C120</f>
        <v>22549.722592903439</v>
      </c>
      <c r="D114" s="7">
        <f t="shared" si="16"/>
        <v>0.72484138977756041</v>
      </c>
      <c r="E114" s="313">
        <f>'Security Info'!E120</f>
        <v>6043.8394671167243</v>
      </c>
      <c r="F114" s="7">
        <f t="shared" si="17"/>
        <v>0.19427400851113058</v>
      </c>
      <c r="G114" s="200">
        <f>I114+SUM($J$4:J114)+SUM($K$4:K114)+SUM($L$4:L114)+SUM($M$4:M114)+SUM($N$4:N114)+SUM($O$4:O114)</f>
        <v>2516.3095766195511</v>
      </c>
      <c r="H114" s="6">
        <f t="shared" si="18"/>
        <v>8.088460171130897E-2</v>
      </c>
      <c r="I114" s="200">
        <f t="shared" si="24"/>
        <v>0</v>
      </c>
      <c r="J114" s="313">
        <f>'Security Info'!D120</f>
        <v>0</v>
      </c>
      <c r="K114" s="94">
        <v>0</v>
      </c>
      <c r="L114" s="313">
        <f>'Security Info'!F120</f>
        <v>0</v>
      </c>
      <c r="M114" s="94">
        <v>0</v>
      </c>
      <c r="N114" s="94">
        <v>0</v>
      </c>
      <c r="O114" s="94">
        <v>0</v>
      </c>
      <c r="P114" s="239">
        <f t="shared" si="19"/>
        <v>31109.871636639717</v>
      </c>
      <c r="Q114" s="442">
        <f t="shared" si="30"/>
        <v>5.9212110750506142E-3</v>
      </c>
      <c r="R114" s="26">
        <f t="shared" si="31"/>
        <v>8.0940022093167752E-3</v>
      </c>
      <c r="S114" s="26">
        <f>IFERROR('Security Info'!GH120*(50/70)+'Security Info'!GO120*(20/70),0)</f>
        <v>3.7138233066304684E-2</v>
      </c>
      <c r="T114" s="26">
        <f>'Security Info'!GV120</f>
        <v>-2.0670748691585583E-2</v>
      </c>
      <c r="U114" s="200">
        <f t="shared" si="22"/>
        <v>31470.982100910085</v>
      </c>
      <c r="V114" s="26">
        <f t="shared" si="25"/>
        <v>1.5851244721165614E-3</v>
      </c>
      <c r="W114" s="26">
        <f>'Security Info'!GH120*'Security Info'!GI120+'Security Info'!GO120*'Security Info'!GP120+'Security Info'!GV120*'Security Info'!GW120</f>
        <v>1.9795538538937608E-2</v>
      </c>
      <c r="X114" s="314">
        <f t="shared" si="26"/>
        <v>4.3360866029340528E-3</v>
      </c>
      <c r="Y114" s="314">
        <f t="shared" si="23"/>
        <v>-1.1701536329620833E-2</v>
      </c>
      <c r="Z114" s="26">
        <f>_xlfn.STDEV.P(Q$5:Q114)</f>
        <v>9.4999687112004537E-3</v>
      </c>
      <c r="AB114" s="447">
        <f t="shared" si="27"/>
        <v>100.80940022093174</v>
      </c>
      <c r="AC114" s="5">
        <f>IFERROR((R114-'Price Data'!AF114)/Z114,0)</f>
        <v>-2.249165069932447</v>
      </c>
      <c r="AD114" s="26">
        <f>_xlfn.STDEV.P(X$5:X114)</f>
        <v>4.5512342120369066E-3</v>
      </c>
      <c r="AE114" s="5">
        <f t="shared" si="28"/>
        <v>-2.5710688100105061</v>
      </c>
      <c r="AF114" s="26">
        <f>_xlfn.STDEV.P(V$5:V114)</f>
        <v>6.7359283999408109E-3</v>
      </c>
      <c r="AH114" s="5">
        <f>IFERROR((W114-'Price Data'!AF114)/AF114,0)</f>
        <v>-1.4349115500021237</v>
      </c>
      <c r="AI114" s="26"/>
      <c r="AJ114" s="239">
        <f t="shared" si="29"/>
        <v>0</v>
      </c>
    </row>
    <row r="115" spans="1:36" x14ac:dyDescent="0.25">
      <c r="A115">
        <v>111</v>
      </c>
      <c r="B115" s="312">
        <f>'Price Data'!B115</f>
        <v>43262</v>
      </c>
      <c r="C115" s="313">
        <f>'Security Info'!C121</f>
        <v>22579.54389758125</v>
      </c>
      <c r="D115" s="7">
        <f t="shared" si="16"/>
        <v>0.72523243086237787</v>
      </c>
      <c r="E115" s="313">
        <f>'Security Info'!E121</f>
        <v>6038.363552927718</v>
      </c>
      <c r="F115" s="7">
        <f t="shared" si="17"/>
        <v>0.19394621511330265</v>
      </c>
      <c r="G115" s="200">
        <f>I115+SUM($J$4:J115)+SUM($K$4:K115)+SUM($L$4:L115)+SUM($M$4:M115)+SUM($N$4:N115)+SUM($O$4:O115)</f>
        <v>2516.3095766195511</v>
      </c>
      <c r="H115" s="6">
        <f t="shared" si="18"/>
        <v>8.0821354024319531E-2</v>
      </c>
      <c r="I115" s="200">
        <f t="shared" si="24"/>
        <v>0</v>
      </c>
      <c r="J115" s="313">
        <f>'Security Info'!D121</f>
        <v>0</v>
      </c>
      <c r="K115" s="94">
        <v>0</v>
      </c>
      <c r="L115" s="313">
        <f>'Security Info'!F121</f>
        <v>0</v>
      </c>
      <c r="M115" s="94">
        <v>0</v>
      </c>
      <c r="N115" s="94">
        <v>0</v>
      </c>
      <c r="O115" s="94">
        <v>0</v>
      </c>
      <c r="P115" s="239">
        <f t="shared" si="19"/>
        <v>31134.217027128518</v>
      </c>
      <c r="Q115" s="442">
        <f t="shared" si="30"/>
        <v>7.8256158601841541E-4</v>
      </c>
      <c r="R115" s="26">
        <f t="shared" si="31"/>
        <v>8.8828978505415268E-3</v>
      </c>
      <c r="S115" s="26">
        <f>IFERROR('Security Info'!GH121*(50/70)+'Security Info'!GO121*(20/70),0)</f>
        <v>3.8775221421996547E-2</v>
      </c>
      <c r="T115" s="26">
        <f>'Security Info'!GV121</f>
        <v>-2.1672522564345598E-2</v>
      </c>
      <c r="U115" s="200">
        <f t="shared" si="22"/>
        <v>31497.069976938099</v>
      </c>
      <c r="V115" s="26">
        <f t="shared" si="25"/>
        <v>8.2895017207795796E-4</v>
      </c>
      <c r="W115" s="26">
        <f>'Security Info'!GH121*'Security Info'!GI121+'Security Info'!GO121*'Security Info'!GP121+'Security Info'!GV121*'Security Info'!GW121</f>
        <v>2.0640898226093905E-2</v>
      </c>
      <c r="X115" s="314">
        <f t="shared" si="26"/>
        <v>-4.6388586059542547E-5</v>
      </c>
      <c r="Y115" s="314">
        <f t="shared" si="23"/>
        <v>-1.1758000375552378E-2</v>
      </c>
      <c r="Z115" s="26">
        <f>_xlfn.STDEV.P(Q$5:Q115)</f>
        <v>9.4572872513751984E-3</v>
      </c>
      <c r="AB115" s="447">
        <f t="shared" si="27"/>
        <v>100.8882897850542</v>
      </c>
      <c r="AC115" s="5">
        <f>IFERROR((R115-'Price Data'!AF115)/Z115,0)</f>
        <v>-2.181714650409734</v>
      </c>
      <c r="AD115" s="26">
        <f>_xlfn.STDEV.P(X$5:X115)</f>
        <v>4.5306880443353086E-3</v>
      </c>
      <c r="AE115" s="5">
        <f t="shared" si="28"/>
        <v>-2.5951908982683842</v>
      </c>
      <c r="AF115" s="26">
        <f>_xlfn.STDEV.P(V$5:V115)</f>
        <v>6.7057802194551795E-3</v>
      </c>
      <c r="AH115" s="5">
        <f>IFERROR((W115-'Price Data'!AF115)/AF115,0)</f>
        <v>-1.3235002465719292</v>
      </c>
      <c r="AI115" s="26"/>
      <c r="AJ115" s="239">
        <f t="shared" si="29"/>
        <v>0</v>
      </c>
    </row>
    <row r="116" spans="1:36" x14ac:dyDescent="0.25">
      <c r="A116">
        <v>112</v>
      </c>
      <c r="B116" s="312">
        <f>'Price Data'!B116</f>
        <v>43263</v>
      </c>
      <c r="C116" s="313">
        <f>'Security Info'!C122</f>
        <v>22699.703400170172</v>
      </c>
      <c r="D116" s="7">
        <f t="shared" si="16"/>
        <v>0.72634096511216195</v>
      </c>
      <c r="E116" s="313">
        <f>'Security Info'!E122</f>
        <v>6036.1185846799963</v>
      </c>
      <c r="F116" s="7">
        <f t="shared" si="17"/>
        <v>0.19314262045798616</v>
      </c>
      <c r="G116" s="200">
        <f>I116+SUM($J$4:J116)+SUM($K$4:K116)+SUM($L$4:L116)+SUM($M$4:M116)+SUM($N$4:N116)+SUM($O$4:O116)</f>
        <v>2516.3095766195511</v>
      </c>
      <c r="H116" s="6">
        <f t="shared" si="18"/>
        <v>8.0516414429851912E-2</v>
      </c>
      <c r="I116" s="200">
        <f t="shared" si="24"/>
        <v>0</v>
      </c>
      <c r="J116" s="313">
        <f>'Security Info'!D122</f>
        <v>0</v>
      </c>
      <c r="K116" s="94">
        <v>0</v>
      </c>
      <c r="L116" s="313">
        <f>'Security Info'!F122</f>
        <v>0</v>
      </c>
      <c r="M116" s="94">
        <v>0</v>
      </c>
      <c r="N116" s="94">
        <v>0</v>
      </c>
      <c r="O116" s="94">
        <v>0</v>
      </c>
      <c r="P116" s="239">
        <f t="shared" si="19"/>
        <v>31252.13156146972</v>
      </c>
      <c r="Q116" s="442">
        <f t="shared" si="30"/>
        <v>3.7872972440082808E-3</v>
      </c>
      <c r="R116" s="26">
        <f t="shared" si="31"/>
        <v>1.2703837269097962E-2</v>
      </c>
      <c r="S116" s="26">
        <f>IFERROR('Security Info'!GH122*(50/70)+'Security Info'!GO122*(20/70),0)</f>
        <v>4.055968031711072E-2</v>
      </c>
      <c r="T116" s="26">
        <f>'Security Info'!GV122</f>
        <v>-2.1369547051608317E-2</v>
      </c>
      <c r="U116" s="200">
        <f t="shared" si="22"/>
        <v>31538.422925888528</v>
      </c>
      <c r="V116" s="26">
        <f t="shared" si="25"/>
        <v>1.3129141529897304E-3</v>
      </c>
      <c r="W116" s="26">
        <f>'Security Info'!GH122*'Security Info'!GI122+'Security Info'!GO122*'Security Info'!GP122+'Security Info'!GV122*'Security Info'!GW122</f>
        <v>2.1980912106495012E-2</v>
      </c>
      <c r="X116" s="314">
        <f t="shared" si="26"/>
        <v>2.4743830910185505E-3</v>
      </c>
      <c r="Y116" s="314">
        <f t="shared" si="23"/>
        <v>-9.2770748373970507E-3</v>
      </c>
      <c r="Z116" s="26">
        <f>_xlfn.STDEV.P(Q$5:Q116)</f>
        <v>9.4212744365361721E-3</v>
      </c>
      <c r="AB116" s="447">
        <f t="shared" si="27"/>
        <v>101.27038372690984</v>
      </c>
      <c r="AC116" s="5">
        <f>IFERROR((R116-'Price Data'!AF116)/Z116,0)</f>
        <v>-1.7942543596168743</v>
      </c>
      <c r="AD116" s="26">
        <f>_xlfn.STDEV.P(X$5:X116)</f>
        <v>4.516822202529391E-3</v>
      </c>
      <c r="AE116" s="5">
        <f t="shared" si="28"/>
        <v>-2.0538941807808926</v>
      </c>
      <c r="AF116" s="26">
        <f>_xlfn.STDEV.P(V$5:V116)</f>
        <v>6.6765875954751027E-3</v>
      </c>
      <c r="AH116" s="5">
        <f>IFERROR((W116-'Price Data'!AF116)/AF116,0)</f>
        <v>-1.1423631884458556</v>
      </c>
      <c r="AI116" s="26"/>
      <c r="AJ116" s="239">
        <f t="shared" si="29"/>
        <v>0</v>
      </c>
    </row>
    <row r="117" spans="1:36" x14ac:dyDescent="0.25">
      <c r="A117">
        <v>113</v>
      </c>
      <c r="B117" s="312">
        <f>'Price Data'!B117</f>
        <v>43264</v>
      </c>
      <c r="C117" s="313">
        <f>'Security Info'!C123</f>
        <v>22603.290808604514</v>
      </c>
      <c r="D117" s="7">
        <f t="shared" si="16"/>
        <v>0.72558032823447238</v>
      </c>
      <c r="E117" s="313">
        <f>'Security Info'!E123</f>
        <v>6032.4167368556673</v>
      </c>
      <c r="F117" s="7">
        <f t="shared" si="17"/>
        <v>0.1936444986279893</v>
      </c>
      <c r="G117" s="200">
        <f>I117+SUM($J$4:J117)+SUM($K$4:K117)+SUM($L$4:L117)+SUM($M$4:M117)+SUM($N$4:N117)+SUM($O$4:O117)</f>
        <v>2516.3095766195511</v>
      </c>
      <c r="H117" s="6">
        <f t="shared" si="18"/>
        <v>8.0775173137538403E-2</v>
      </c>
      <c r="I117" s="200">
        <f t="shared" si="24"/>
        <v>0</v>
      </c>
      <c r="J117" s="313">
        <f>'Security Info'!D123</f>
        <v>0</v>
      </c>
      <c r="K117" s="94">
        <v>0</v>
      </c>
      <c r="L117" s="313">
        <f>'Security Info'!F123</f>
        <v>0</v>
      </c>
      <c r="M117" s="94">
        <v>0</v>
      </c>
      <c r="N117" s="94">
        <v>0</v>
      </c>
      <c r="O117" s="94">
        <v>0</v>
      </c>
      <c r="P117" s="239">
        <f t="shared" si="19"/>
        <v>31152.017122079731</v>
      </c>
      <c r="Q117" s="442">
        <f t="shared" si="30"/>
        <v>-3.2034435537005024E-3</v>
      </c>
      <c r="R117" s="26">
        <f t="shared" si="31"/>
        <v>9.4596976897907137E-3</v>
      </c>
      <c r="S117" s="26">
        <f>IFERROR('Security Info'!GH123*(50/70)+'Security Info'!GO123*(20/70),0)</f>
        <v>3.6758891057631145E-2</v>
      </c>
      <c r="T117" s="26">
        <f>'Security Info'!GV123</f>
        <v>-2.240064113527851E-2</v>
      </c>
      <c r="U117" s="200">
        <f t="shared" si="22"/>
        <v>31446.772139989367</v>
      </c>
      <c r="V117" s="26">
        <f t="shared" si="25"/>
        <v>-2.9060040863340131E-3</v>
      </c>
      <c r="W117" s="26">
        <f>'Security Info'!GH123*'Security Info'!GI123+'Security Info'!GO123*'Security Info'!GP123+'Security Info'!GV123*'Security Info'!GW123</f>
        <v>1.9011031399758252E-2</v>
      </c>
      <c r="X117" s="314">
        <f t="shared" si="26"/>
        <v>-2.974394673664893E-4</v>
      </c>
      <c r="Y117" s="314">
        <f t="shared" si="23"/>
        <v>-9.5513337099675383E-3</v>
      </c>
      <c r="Z117" s="26">
        <f>_xlfn.STDEV.P(Q$5:Q117)</f>
        <v>9.3847746615484048E-3</v>
      </c>
      <c r="AB117" s="447">
        <f t="shared" si="27"/>
        <v>100.9459697689791</v>
      </c>
      <c r="AC117" s="5">
        <f>IFERROR((R117-'Price Data'!AF117)/Z117,0)</f>
        <v>-2.1527743647364166</v>
      </c>
      <c r="AD117" s="26">
        <f>_xlfn.STDEV.P(X$5:X117)</f>
        <v>4.4968472309614505E-3</v>
      </c>
      <c r="AE117" s="5">
        <f t="shared" si="28"/>
        <v>-2.1240067139050689</v>
      </c>
      <c r="AF117" s="26">
        <f>_xlfn.STDEV.P(V$5:V117)</f>
        <v>6.6534095987904624E-3</v>
      </c>
      <c r="AH117" s="5">
        <f>IFERROR((W117-'Price Data'!AF117)/AF117,0)</f>
        <v>-1.6009789329937225</v>
      </c>
      <c r="AI117" s="26"/>
      <c r="AJ117" s="239">
        <f t="shared" si="29"/>
        <v>0</v>
      </c>
    </row>
    <row r="118" spans="1:36" x14ac:dyDescent="0.25">
      <c r="A118">
        <v>114</v>
      </c>
      <c r="B118" s="312">
        <f>'Price Data'!B118</f>
        <v>43265</v>
      </c>
      <c r="C118" s="313">
        <f>'Security Info'!C124</f>
        <v>22735.416175935912</v>
      </c>
      <c r="D118" s="7">
        <f t="shared" si="16"/>
        <v>0.72646906566222758</v>
      </c>
      <c r="E118" s="313">
        <f>'Security Info'!E124</f>
        <v>6044.0544128545862</v>
      </c>
      <c r="F118" s="7">
        <f t="shared" si="17"/>
        <v>0.19312681712708452</v>
      </c>
      <c r="G118" s="200">
        <f>I118+SUM($J$4:J118)+SUM($K$4:K118)+SUM($L$4:L118)+SUM($M$4:M118)+SUM($N$4:N118)+SUM($O$4:O118)</f>
        <v>2516.3095766195511</v>
      </c>
      <c r="H118" s="6">
        <f t="shared" si="18"/>
        <v>8.0404117210687895E-2</v>
      </c>
      <c r="I118" s="200">
        <f t="shared" si="24"/>
        <v>0</v>
      </c>
      <c r="J118" s="313">
        <f>'Security Info'!D124</f>
        <v>0</v>
      </c>
      <c r="K118" s="94">
        <v>0</v>
      </c>
      <c r="L118" s="313">
        <f>'Security Info'!F124</f>
        <v>0</v>
      </c>
      <c r="M118" s="94">
        <v>0</v>
      </c>
      <c r="N118" s="94">
        <v>0</v>
      </c>
      <c r="O118" s="94">
        <v>0</v>
      </c>
      <c r="P118" s="239">
        <f t="shared" si="19"/>
        <v>31295.780165410051</v>
      </c>
      <c r="Q118" s="442">
        <f t="shared" si="30"/>
        <v>4.6148871441273887E-3</v>
      </c>
      <c r="R118" s="26">
        <f t="shared" si="31"/>
        <v>1.4118240271173921E-2</v>
      </c>
      <c r="S118" s="26">
        <f>IFERROR('Security Info'!GH124*(50/70)+'Security Info'!GO124*(20/70),0)</f>
        <v>3.9022009177529328E-2</v>
      </c>
      <c r="T118" s="26">
        <f>'Security Info'!GV124</f>
        <v>-2.0480167320670151E-2</v>
      </c>
      <c r="U118" s="200">
        <f t="shared" si="22"/>
        <v>31513.439958620285</v>
      </c>
      <c r="V118" s="26">
        <f t="shared" si="25"/>
        <v>2.1200210417189336E-3</v>
      </c>
      <c r="W118" s="26">
        <f>'Security Info'!GH124*'Security Info'!GI124+'Security Info'!GO124*'Security Info'!GP124+'Security Info'!GV124*'Security Info'!GW124</f>
        <v>2.1171356228069482E-2</v>
      </c>
      <c r="X118" s="314">
        <f t="shared" si="26"/>
        <v>2.4948661024084551E-3</v>
      </c>
      <c r="Y118" s="314">
        <f t="shared" si="23"/>
        <v>-7.0531159568955615E-3</v>
      </c>
      <c r="Z118" s="26">
        <f>_xlfn.STDEV.P(Q$5:Q118)</f>
        <v>9.3528868078970907E-3</v>
      </c>
      <c r="AB118" s="447">
        <f t="shared" si="27"/>
        <v>101.41182402711743</v>
      </c>
      <c r="AC118" s="5">
        <f>IFERROR((R118-'Price Data'!AF118)/Z118,0)</f>
        <v>-1.6286693126623035</v>
      </c>
      <c r="AD118" s="26">
        <f>_xlfn.STDEV.P(X$5:X118)</f>
        <v>4.4834209064097564E-3</v>
      </c>
      <c r="AE118" s="5">
        <f t="shared" si="28"/>
        <v>-1.5731549868119723</v>
      </c>
      <c r="AF118" s="26">
        <f>_xlfn.STDEV.P(V$5:V118)</f>
        <v>6.626610733992319E-3</v>
      </c>
      <c r="AH118" s="5">
        <f>IFERROR((W118-'Price Data'!AF118)/AF118,0)</f>
        <v>-1.2343631005774423</v>
      </c>
      <c r="AI118" s="26"/>
      <c r="AJ118" s="239">
        <f t="shared" si="29"/>
        <v>0</v>
      </c>
    </row>
    <row r="119" spans="1:36" x14ac:dyDescent="0.25">
      <c r="A119">
        <v>115</v>
      </c>
      <c r="B119" s="312">
        <f>'Price Data'!B119</f>
        <v>43266</v>
      </c>
      <c r="C119" s="313">
        <f>'Security Info'!C125</f>
        <v>22712.034022892163</v>
      </c>
      <c r="D119" s="7">
        <f t="shared" si="16"/>
        <v>0.72599645250931877</v>
      </c>
      <c r="E119" s="313">
        <f>'Security Info'!E125</f>
        <v>6050.0026847859099</v>
      </c>
      <c r="F119" s="7">
        <f t="shared" si="17"/>
        <v>0.19339001000083522</v>
      </c>
      <c r="G119" s="200">
        <f>I119+SUM($J$4:J119)+SUM($K$4:K119)+SUM($L$4:L119)+SUM($M$4:M119)+SUM($N$4:N119)+SUM($O$4:O119)</f>
        <v>2521.9095766195514</v>
      </c>
      <c r="H119" s="6">
        <f t="shared" si="18"/>
        <v>8.0613537489845871E-2</v>
      </c>
      <c r="I119" s="200">
        <f t="shared" si="24"/>
        <v>0</v>
      </c>
      <c r="J119" s="313">
        <f>'Security Info'!D125</f>
        <v>5.6000000000000005</v>
      </c>
      <c r="K119" s="94">
        <v>0</v>
      </c>
      <c r="L119" s="313">
        <f>'Security Info'!F125</f>
        <v>0</v>
      </c>
      <c r="M119" s="94">
        <v>0</v>
      </c>
      <c r="N119" s="94">
        <v>0</v>
      </c>
      <c r="O119" s="94">
        <v>0</v>
      </c>
      <c r="P119" s="239">
        <f t="shared" si="19"/>
        <v>31283.946284297628</v>
      </c>
      <c r="Q119" s="442">
        <f t="shared" si="30"/>
        <v>-3.78130247908115E-4</v>
      </c>
      <c r="R119" s="26">
        <f t="shared" si="31"/>
        <v>1.373477148957214E-2</v>
      </c>
      <c r="S119" s="26">
        <f>IFERROR('Security Info'!GH125*(50/70)+'Security Info'!GO125*(20/70),0)</f>
        <v>3.7298648923866189E-2</v>
      </c>
      <c r="T119" s="26">
        <f>'Security Info'!GV125</f>
        <v>-1.9439299833363455E-2</v>
      </c>
      <c r="U119" s="200">
        <f t="shared" si="22"/>
        <v>31485.848201149864</v>
      </c>
      <c r="V119" s="26">
        <f t="shared" si="25"/>
        <v>-8.7555523949944813E-4</v>
      </c>
      <c r="W119" s="26">
        <f>'Security Info'!GH125*'Security Info'!GI125+'Security Info'!GO125*'Security Info'!GP125+'Security Info'!GV125*'Security Info'!GW125</f>
        <v>2.0277264296697295E-2</v>
      </c>
      <c r="X119" s="314">
        <f t="shared" si="26"/>
        <v>4.9742499159133313E-4</v>
      </c>
      <c r="Y119" s="314">
        <f t="shared" si="23"/>
        <v>-6.5424928071251554E-3</v>
      </c>
      <c r="Z119" s="26">
        <f>_xlfn.STDEV.P(Q$5:Q119)</f>
        <v>9.3122708462021874E-3</v>
      </c>
      <c r="AB119" s="447">
        <f t="shared" si="27"/>
        <v>101.37347714895725</v>
      </c>
      <c r="AC119" s="5">
        <f>IFERROR((R119-'Price Data'!AF119)/Z119,0)</f>
        <v>-1.6612734708781658</v>
      </c>
      <c r="AD119" s="26">
        <f>_xlfn.STDEV.P(X$5:X119)</f>
        <v>4.4641628591016317E-3</v>
      </c>
      <c r="AE119" s="5">
        <f t="shared" si="28"/>
        <v>-1.4655587203289817</v>
      </c>
      <c r="AF119" s="26">
        <f>_xlfn.STDEV.P(V$5:V119)</f>
        <v>6.5985003808477615E-3</v>
      </c>
      <c r="AH119" s="5">
        <f>IFERROR((W119-'Price Data'!AF119)/AF119,0)</f>
        <v>-1.3529946484834012</v>
      </c>
      <c r="AI119" s="26"/>
      <c r="AJ119" s="239">
        <f t="shared" si="29"/>
        <v>5.6000000000003638</v>
      </c>
    </row>
    <row r="120" spans="1:36" x14ac:dyDescent="0.25">
      <c r="A120">
        <v>116</v>
      </c>
      <c r="B120" s="312">
        <f>'Price Data'!B120</f>
        <v>43269</v>
      </c>
      <c r="C120" s="313">
        <f>'Security Info'!C126</f>
        <v>22662.185349538955</v>
      </c>
      <c r="D120" s="7">
        <f t="shared" si="16"/>
        <v>0.72550737573433066</v>
      </c>
      <c r="E120" s="313">
        <f>'Security Info'!E126</f>
        <v>6052.2316881659344</v>
      </c>
      <c r="F120" s="7">
        <f t="shared" si="17"/>
        <v>0.19375619172167594</v>
      </c>
      <c r="G120" s="200">
        <f>I120+SUM($J$4:J120)+SUM($K$4:K120)+SUM($L$4:L120)+SUM($M$4:M120)+SUM($N$4:N120)+SUM($O$4:O120)</f>
        <v>2521.9095766195514</v>
      </c>
      <c r="H120" s="6">
        <f t="shared" si="18"/>
        <v>8.0736432543993417E-2</v>
      </c>
      <c r="I120" s="200">
        <f t="shared" si="24"/>
        <v>0</v>
      </c>
      <c r="J120" s="313">
        <f>'Security Info'!D126</f>
        <v>0</v>
      </c>
      <c r="K120" s="94">
        <v>0</v>
      </c>
      <c r="L120" s="313">
        <f>'Security Info'!F126</f>
        <v>0</v>
      </c>
      <c r="M120" s="94">
        <v>0</v>
      </c>
      <c r="N120" s="94">
        <v>0</v>
      </c>
      <c r="O120" s="94">
        <v>0</v>
      </c>
      <c r="P120" s="239">
        <f t="shared" si="19"/>
        <v>31236.32661432444</v>
      </c>
      <c r="Q120" s="442">
        <f t="shared" si="30"/>
        <v>-1.5221759282041392E-3</v>
      </c>
      <c r="R120" s="26">
        <f t="shared" si="31"/>
        <v>1.2191688822827063E-2</v>
      </c>
      <c r="S120" s="26">
        <f>IFERROR('Security Info'!GH126*(50/70)+'Security Info'!GO126*(20/70),0)</f>
        <v>3.5327764706043263E-2</v>
      </c>
      <c r="T120" s="26">
        <f>'Security Info'!GV126</f>
        <v>-1.9742275346100624E-2</v>
      </c>
      <c r="U120" s="200">
        <f t="shared" si="22"/>
        <v>31440.468080633491</v>
      </c>
      <c r="V120" s="26">
        <f t="shared" si="25"/>
        <v>-1.4412862637988022E-3</v>
      </c>
      <c r="W120" s="26">
        <f>'Security Info'!GH126*'Security Info'!GI126+'Security Info'!GO126*'Security Info'!GP126+'Security Info'!GV126*'Security Info'!GW126</f>
        <v>1.8806752690400098E-2</v>
      </c>
      <c r="X120" s="314">
        <f t="shared" si="26"/>
        <v>-8.0889664405336958E-5</v>
      </c>
      <c r="Y120" s="314">
        <f t="shared" si="23"/>
        <v>-6.6150638675730351E-3</v>
      </c>
      <c r="Z120" s="26">
        <f>_xlfn.STDEV.P(Q$5:Q120)</f>
        <v>9.2733524418942871E-3</v>
      </c>
      <c r="AB120" s="447">
        <f t="shared" si="27"/>
        <v>101.21916888228276</v>
      </c>
      <c r="AC120" s="5">
        <f>IFERROR((R120-'Price Data'!AF120)/Z120,0)</f>
        <v>-1.8307630690789261</v>
      </c>
      <c r="AD120" s="26">
        <f>_xlfn.STDEV.P(X$5:X120)</f>
        <v>4.444881226765944E-3</v>
      </c>
      <c r="AE120" s="5">
        <f t="shared" si="28"/>
        <v>-1.4882431115906547</v>
      </c>
      <c r="AF120" s="26">
        <f>_xlfn.STDEV.P(V$5:V120)</f>
        <v>6.5717412906983672E-3</v>
      </c>
      <c r="AH120" s="5">
        <f>IFERROR((W120-'Price Data'!AF120)/AF120,0)</f>
        <v>-1.5767886852555519</v>
      </c>
      <c r="AI120" s="26"/>
      <c r="AJ120" s="239">
        <f t="shared" si="29"/>
        <v>0</v>
      </c>
    </row>
    <row r="121" spans="1:36" x14ac:dyDescent="0.25">
      <c r="A121">
        <v>117</v>
      </c>
      <c r="B121" s="312">
        <f>'Price Data'!B121</f>
        <v>43270</v>
      </c>
      <c r="C121" s="313">
        <f>'Security Info'!C127</f>
        <v>22464.508708255828</v>
      </c>
      <c r="D121" s="7">
        <f t="shared" si="16"/>
        <v>0.72366218209004007</v>
      </c>
      <c r="E121" s="313">
        <f>'Security Info'!E127</f>
        <v>6056.3932150638702</v>
      </c>
      <c r="F121" s="7">
        <f t="shared" si="17"/>
        <v>0.19509808945867299</v>
      </c>
      <c r="G121" s="200">
        <f>I121+SUM($J$4:J121)+SUM($K$4:K121)+SUM($L$4:L121)+SUM($M$4:M121)+SUM($N$4:N121)+SUM($O$4:O121)</f>
        <v>2521.9095766195514</v>
      </c>
      <c r="H121" s="6">
        <f t="shared" si="18"/>
        <v>8.1239728451286922E-2</v>
      </c>
      <c r="I121" s="200">
        <f t="shared" si="24"/>
        <v>0</v>
      </c>
      <c r="J121" s="313">
        <f>'Security Info'!D127</f>
        <v>0</v>
      </c>
      <c r="K121" s="94">
        <v>0</v>
      </c>
      <c r="L121" s="313">
        <f>'Security Info'!F127</f>
        <v>0</v>
      </c>
      <c r="M121" s="94">
        <v>0</v>
      </c>
      <c r="N121" s="94">
        <v>0</v>
      </c>
      <c r="O121" s="94">
        <v>0</v>
      </c>
      <c r="P121" s="239">
        <f t="shared" si="19"/>
        <v>31042.811499939249</v>
      </c>
      <c r="Q121" s="442">
        <f t="shared" si="30"/>
        <v>-6.19519435734317E-3</v>
      </c>
      <c r="R121" s="26">
        <f t="shared" si="31"/>
        <v>5.9209645836824087E-3</v>
      </c>
      <c r="S121" s="26">
        <f>IFERROR('Security Info'!GH127*(50/70)+'Security Info'!GO127*(20/70),0)</f>
        <v>3.0572474809091896E-2</v>
      </c>
      <c r="T121" s="26">
        <f>'Security Info'!GV127</f>
        <v>-1.8491279680605155E-2</v>
      </c>
      <c r="U121" s="200">
        <f t="shared" si="22"/>
        <v>31349.325760344323</v>
      </c>
      <c r="V121" s="26">
        <f t="shared" si="25"/>
        <v>-2.898885603592749E-3</v>
      </c>
      <c r="W121" s="26">
        <f>'Security Info'!GH127*'Security Info'!GI127+'Security Info'!GO127*'Security Info'!GP127+'Security Info'!GV127*'Security Info'!GW127</f>
        <v>1.5853348462182781E-2</v>
      </c>
      <c r="X121" s="314">
        <f t="shared" si="26"/>
        <v>-3.296308753750421E-3</v>
      </c>
      <c r="Y121" s="314">
        <f t="shared" si="23"/>
        <v>-9.9323838785003726E-3</v>
      </c>
      <c r="Z121" s="26">
        <f>_xlfn.STDEV.P(Q$5:Q121)</f>
        <v>9.2520807668538055E-3</v>
      </c>
      <c r="AB121" s="447">
        <f t="shared" si="27"/>
        <v>100.59209645836827</v>
      </c>
      <c r="AC121" s="5">
        <f>IFERROR((R121-'Price Data'!AF121)/Z121,0)</f>
        <v>-2.4909029651882792</v>
      </c>
      <c r="AD121" s="26">
        <f>_xlfn.STDEV.P(X$5:X121)</f>
        <v>4.4360184921350652E-3</v>
      </c>
      <c r="AE121" s="5">
        <f t="shared" si="28"/>
        <v>-2.2390312159676986</v>
      </c>
      <c r="AF121" s="26">
        <f>_xlfn.STDEV.P(V$5:V121)</f>
        <v>6.5497410762819525E-3</v>
      </c>
      <c r="AH121" s="5">
        <f>IFERROR((W121-'Price Data'!AF121)/AF121,0)</f>
        <v>-2.0021633504421454</v>
      </c>
      <c r="AI121" s="26"/>
      <c r="AJ121" s="239">
        <f t="shared" si="29"/>
        <v>0</v>
      </c>
    </row>
    <row r="122" spans="1:36" x14ac:dyDescent="0.25">
      <c r="A122">
        <v>118</v>
      </c>
      <c r="B122" s="312">
        <f>'Price Data'!B122</f>
        <v>43271</v>
      </c>
      <c r="C122" s="313">
        <f>'Security Info'!C128</f>
        <v>22500.676546208604</v>
      </c>
      <c r="D122" s="7">
        <f t="shared" si="16"/>
        <v>0.72411264560998911</v>
      </c>
      <c r="E122" s="313">
        <f>'Security Info'!E128</f>
        <v>6050.8617483302633</v>
      </c>
      <c r="F122" s="7">
        <f t="shared" si="17"/>
        <v>0.19472772295560156</v>
      </c>
      <c r="G122" s="200">
        <f>I122+SUM($J$4:J122)+SUM($K$4:K122)+SUM($L$4:L122)+SUM($M$4:M122)+SUM($N$4:N122)+SUM($O$4:O122)</f>
        <v>2521.9095766195514</v>
      </c>
      <c r="H122" s="6">
        <f t="shared" si="18"/>
        <v>8.1159631434409435E-2</v>
      </c>
      <c r="I122" s="200">
        <f t="shared" si="24"/>
        <v>0</v>
      </c>
      <c r="J122" s="313">
        <f>'Security Info'!D128</f>
        <v>0</v>
      </c>
      <c r="K122" s="94">
        <v>0</v>
      </c>
      <c r="L122" s="313">
        <f>'Security Info'!F128</f>
        <v>0</v>
      </c>
      <c r="M122" s="94">
        <v>0</v>
      </c>
      <c r="N122" s="94">
        <v>0</v>
      </c>
      <c r="O122" s="94">
        <v>0</v>
      </c>
      <c r="P122" s="239">
        <f t="shared" si="19"/>
        <v>31073.447871158416</v>
      </c>
      <c r="Q122" s="442">
        <f t="shared" si="30"/>
        <v>9.8690710470039633E-4</v>
      </c>
      <c r="R122" s="26">
        <f t="shared" si="31"/>
        <v>6.913715130397069E-3</v>
      </c>
      <c r="S122" s="26">
        <f>IFERROR('Security Info'!GH128*(50/70)+'Security Info'!GO128*(20/70),0)</f>
        <v>3.338816615595519E-2</v>
      </c>
      <c r="T122" s="26">
        <f>'Security Info'!GV128</f>
        <v>-2.0099004578839508E-2</v>
      </c>
      <c r="U122" s="200">
        <f t="shared" si="22"/>
        <v>31395.266141691394</v>
      </c>
      <c r="V122" s="26">
        <f t="shared" si="25"/>
        <v>1.4654344306563871E-3</v>
      </c>
      <c r="W122" s="26">
        <f>'Security Info'!GH128*'Security Info'!GI128+'Security Info'!GO128*'Security Info'!GP128+'Security Info'!GV128*'Security Info'!GW128</f>
        <v>1.7342014935516781E-2</v>
      </c>
      <c r="X122" s="314">
        <f t="shared" si="26"/>
        <v>-4.7852732595599079E-4</v>
      </c>
      <c r="Y122" s="314">
        <f t="shared" si="23"/>
        <v>-1.0428299805119712E-2</v>
      </c>
      <c r="Z122" s="26">
        <f>_xlfn.STDEV.P(Q$5:Q122)</f>
        <v>9.2131575733338297E-3</v>
      </c>
      <c r="AB122" s="447">
        <f t="shared" si="27"/>
        <v>100.69137151303974</v>
      </c>
      <c r="AC122" s="5">
        <f>IFERROR((R122-'Price Data'!AF122)/Z122,0)</f>
        <v>-2.439476877575006</v>
      </c>
      <c r="AD122" s="26">
        <f>_xlfn.STDEV.P(X$5:X122)</f>
        <v>4.4173464714878947E-3</v>
      </c>
      <c r="AE122" s="5">
        <f t="shared" si="28"/>
        <v>-2.360761120376222</v>
      </c>
      <c r="AF122" s="26">
        <f>_xlfn.STDEV.P(V$5:V122)</f>
        <v>6.5230333428506456E-3</v>
      </c>
      <c r="AH122" s="5">
        <f>IFERROR((W122-'Price Data'!AF122)/AF122,0)</f>
        <v>-1.8468378791420583</v>
      </c>
      <c r="AI122" s="26"/>
      <c r="AJ122" s="239">
        <f t="shared" si="29"/>
        <v>0</v>
      </c>
    </row>
    <row r="123" spans="1:36" x14ac:dyDescent="0.25">
      <c r="A123">
        <v>119</v>
      </c>
      <c r="B123" s="312">
        <f>'Price Data'!B123</f>
        <v>43272</v>
      </c>
      <c r="C123" s="313">
        <f>'Security Info'!C129</f>
        <v>22331.043819663086</v>
      </c>
      <c r="D123" s="7">
        <f t="shared" si="16"/>
        <v>0.7225033115995757</v>
      </c>
      <c r="E123" s="313">
        <f>'Security Info'!E129</f>
        <v>6054.9240641314809</v>
      </c>
      <c r="F123" s="7">
        <f t="shared" si="17"/>
        <v>0.19590229293119352</v>
      </c>
      <c r="G123" s="200">
        <f>I123+SUM($J$4:J123)+SUM($K$4:K123)+SUM($L$4:L123)+SUM($M$4:M123)+SUM($N$4:N123)+SUM($O$4:O123)</f>
        <v>2521.9095766195514</v>
      </c>
      <c r="H123" s="6">
        <f t="shared" si="18"/>
        <v>8.1594395469230696E-2</v>
      </c>
      <c r="I123" s="200">
        <f t="shared" si="24"/>
        <v>0</v>
      </c>
      <c r="J123" s="313">
        <f>'Security Info'!D129</f>
        <v>0</v>
      </c>
      <c r="K123" s="94">
        <v>0</v>
      </c>
      <c r="L123" s="313">
        <f>'Security Info'!F129</f>
        <v>0</v>
      </c>
      <c r="M123" s="94">
        <v>0</v>
      </c>
      <c r="N123" s="94">
        <v>0</v>
      </c>
      <c r="O123" s="94">
        <v>0</v>
      </c>
      <c r="P123" s="239">
        <f t="shared" si="19"/>
        <v>30907.877460414122</v>
      </c>
      <c r="Q123" s="442">
        <f t="shared" si="30"/>
        <v>-5.3283565901925956E-3</v>
      </c>
      <c r="R123" s="26">
        <f t="shared" si="31"/>
        <v>1.5485198006266465E-3</v>
      </c>
      <c r="S123" s="26">
        <f>IFERROR('Security Info'!GH129*(50/70)+'Security Info'!GO129*(20/70),0)</f>
        <v>2.6586050359713002E-2</v>
      </c>
      <c r="T123" s="26">
        <f>'Security Info'!GV129</f>
        <v>-1.9307358884268266E-2</v>
      </c>
      <c r="U123" s="200">
        <f t="shared" si="22"/>
        <v>31255.655484942446</v>
      </c>
      <c r="V123" s="26">
        <f t="shared" si="25"/>
        <v>-4.4468696687859355E-3</v>
      </c>
      <c r="W123" s="26">
        <f>'Security Info'!GH129*'Security Info'!GI129+'Security Info'!GO129*'Security Info'!GP129+'Security Info'!GV129*'Security Info'!GW129</f>
        <v>1.2818027586518621E-2</v>
      </c>
      <c r="X123" s="314">
        <f t="shared" si="26"/>
        <v>-8.8148692140666007E-4</v>
      </c>
      <c r="Y123" s="314">
        <f t="shared" si="23"/>
        <v>-1.1269507785891975E-2</v>
      </c>
      <c r="Z123" s="26">
        <f>_xlfn.STDEV.P(Q$5:Q123)</f>
        <v>9.1877428587257594E-3</v>
      </c>
      <c r="AB123" s="447">
        <f t="shared" si="27"/>
        <v>100.1548519800627</v>
      </c>
      <c r="AC123" s="5">
        <f>IFERROR((R123-'Price Data'!AF123)/Z123,0)</f>
        <v>-2.9842454910820173</v>
      </c>
      <c r="AD123" s="26">
        <f>_xlfn.STDEV.P(X$5:X123)</f>
        <v>4.3993769179184079E-3</v>
      </c>
      <c r="AE123" s="5">
        <f t="shared" si="28"/>
        <v>-2.5616145186360186</v>
      </c>
      <c r="AF123" s="26">
        <f>_xlfn.STDEV.P(V$5:V123)</f>
        <v>6.5092084191572903E-3</v>
      </c>
      <c r="AH123" s="5">
        <f>IFERROR((W123-'Price Data'!AF123)/AF123,0)</f>
        <v>-2.4809425929508175</v>
      </c>
      <c r="AI123" s="26"/>
      <c r="AJ123" s="239">
        <f t="shared" si="29"/>
        <v>0</v>
      </c>
    </row>
    <row r="124" spans="1:36" x14ac:dyDescent="0.25">
      <c r="A124">
        <v>120</v>
      </c>
      <c r="B124" s="312">
        <f>'Price Data'!B124</f>
        <v>43273</v>
      </c>
      <c r="C124" s="313">
        <f>'Security Info'!C130</f>
        <v>22217.241988908248</v>
      </c>
      <c r="D124" s="7">
        <f t="shared" si="16"/>
        <v>0.7212868193754669</v>
      </c>
      <c r="E124" s="313">
        <f>'Security Info'!E130</f>
        <v>6057.8777170553221</v>
      </c>
      <c r="F124" s="7">
        <f t="shared" si="17"/>
        <v>0.19667010661727335</v>
      </c>
      <c r="G124" s="200">
        <f>I124+SUM($J$4:J124)+SUM($K$4:K124)+SUM($L$4:L124)+SUM($M$4:M124)+SUM($N$4:N124)+SUM($O$4:O124)</f>
        <v>2527.1095766195504</v>
      </c>
      <c r="H124" s="6">
        <f t="shared" si="18"/>
        <v>8.2043074007259742E-2</v>
      </c>
      <c r="I124" s="200">
        <f t="shared" si="24"/>
        <v>0</v>
      </c>
      <c r="J124" s="313">
        <f>'Security Info'!D130</f>
        <v>5.2</v>
      </c>
      <c r="K124" s="94">
        <v>0</v>
      </c>
      <c r="L124" s="313">
        <f>'Security Info'!F130</f>
        <v>0</v>
      </c>
      <c r="M124" s="94">
        <v>0</v>
      </c>
      <c r="N124" s="94">
        <v>0</v>
      </c>
      <c r="O124" s="94">
        <v>0</v>
      </c>
      <c r="P124" s="239">
        <f t="shared" si="19"/>
        <v>30802.229282583121</v>
      </c>
      <c r="Q124" s="442">
        <f t="shared" si="30"/>
        <v>-3.4181634751953016E-3</v>
      </c>
      <c r="R124" s="26">
        <f t="shared" si="31"/>
        <v>-1.8749367683917884E-3</v>
      </c>
      <c r="S124" s="26">
        <f>IFERROR('Security Info'!GH130*(50/70)+'Security Info'!GO130*(20/70),0)</f>
        <v>2.8913272412699666E-2</v>
      </c>
      <c r="T124" s="26">
        <f>'Security Info'!GV130</f>
        <v>-1.9541920571548577E-2</v>
      </c>
      <c r="U124" s="200">
        <f t="shared" si="22"/>
        <v>31303.756703912048</v>
      </c>
      <c r="V124" s="26">
        <f t="shared" si="25"/>
        <v>1.5389604928546241E-3</v>
      </c>
      <c r="W124" s="26">
        <f>'Security Info'!GH130*'Security Info'!GI130+'Security Info'!GO130*'Security Info'!GP130+'Security Info'!GV130*'Security Info'!GW130</f>
        <v>1.4376714517425192E-2</v>
      </c>
      <c r="X124" s="314">
        <f t="shared" si="26"/>
        <v>-4.9571239680499257E-3</v>
      </c>
      <c r="Y124" s="314">
        <f t="shared" si="23"/>
        <v>-1.625165128581698E-2</v>
      </c>
      <c r="Z124" s="26">
        <f>_xlfn.STDEV.P(Q$5:Q124)</f>
        <v>9.1548281367621071E-3</v>
      </c>
      <c r="AB124" s="447">
        <f t="shared" si="27"/>
        <v>99.812506323160861</v>
      </c>
      <c r="AC124" s="5">
        <f>IFERROR((R124-'Price Data'!AF124)/Z124,0)</f>
        <v>-3.3669596313463557</v>
      </c>
      <c r="AD124" s="26">
        <f>_xlfn.STDEV.P(X$5:X124)</f>
        <v>4.4034504532183731E-3</v>
      </c>
      <c r="AE124" s="5">
        <f t="shared" si="28"/>
        <v>-3.6906629150190731</v>
      </c>
      <c r="AF124" s="26">
        <f>_xlfn.STDEV.P(V$5:V124)</f>
        <v>6.483298309162608E-3</v>
      </c>
      <c r="AH124" s="5">
        <f>IFERROR((W124-'Price Data'!AF124)/AF124,0)</f>
        <v>-2.2476654301068222</v>
      </c>
      <c r="AI124" s="26"/>
      <c r="AJ124" s="239">
        <f t="shared" si="29"/>
        <v>5.1999999999989086</v>
      </c>
    </row>
    <row r="125" spans="1:36" x14ac:dyDescent="0.25">
      <c r="A125">
        <v>121</v>
      </c>
      <c r="B125" s="312">
        <f>'Price Data'!B125</f>
        <v>43276</v>
      </c>
      <c r="C125" s="313">
        <f>'Security Info'!C131</f>
        <v>21837.375079451565</v>
      </c>
      <c r="D125" s="7">
        <f t="shared" si="16"/>
        <v>0.71783131690796309</v>
      </c>
      <c r="E125" s="313">
        <f>'Security Info'!E131</f>
        <v>6056.8337861436985</v>
      </c>
      <c r="F125" s="7">
        <f t="shared" si="17"/>
        <v>0.19909833288943846</v>
      </c>
      <c r="G125" s="200">
        <f>I125+SUM($J$4:J125)+SUM($K$4:K125)+SUM($L$4:L125)+SUM($M$4:M125)+SUM($N$4:N125)+SUM($O$4:O125)</f>
        <v>2527.1095766195504</v>
      </c>
      <c r="H125" s="6">
        <f t="shared" si="18"/>
        <v>8.3070350202598411E-2</v>
      </c>
      <c r="I125" s="200">
        <f t="shared" si="24"/>
        <v>0</v>
      </c>
      <c r="J125" s="313">
        <f>'Security Info'!D131</f>
        <v>0</v>
      </c>
      <c r="K125" s="94">
        <v>0</v>
      </c>
      <c r="L125" s="313">
        <f>'Security Info'!F131</f>
        <v>0</v>
      </c>
      <c r="M125" s="94">
        <v>0</v>
      </c>
      <c r="N125" s="94">
        <v>0</v>
      </c>
      <c r="O125" s="94">
        <v>0</v>
      </c>
      <c r="P125" s="239">
        <f t="shared" si="19"/>
        <v>30421.318442214815</v>
      </c>
      <c r="Q125" s="442">
        <f t="shared" si="30"/>
        <v>-1.2366340009802079E-2</v>
      </c>
      <c r="R125" s="26">
        <f t="shared" si="31"/>
        <v>-1.4218090672619033E-2</v>
      </c>
      <c r="S125" s="26">
        <f>IFERROR('Security Info'!GH131*(50/70)+'Security Info'!GO131*(20/70),0)</f>
        <v>1.4274431419621101E-2</v>
      </c>
      <c r="T125" s="26">
        <f>'Security Info'!GV131</f>
        <v>-1.8461959469695088E-2</v>
      </c>
      <c r="U125" s="200">
        <f t="shared" si="22"/>
        <v>30997.525847572495</v>
      </c>
      <c r="V125" s="26">
        <f t="shared" si="25"/>
        <v>-9.7825593022604629E-3</v>
      </c>
      <c r="W125" s="26">
        <f>'Security Info'!GH131*'Security Info'!GI131+'Security Info'!GO131*'Security Info'!GP131+'Security Info'!GV131*'Security Info'!GW131</f>
        <v>4.4535141528262434E-3</v>
      </c>
      <c r="X125" s="314">
        <f t="shared" si="26"/>
        <v>-2.5837807075416164E-3</v>
      </c>
      <c r="Y125" s="314">
        <f t="shared" si="23"/>
        <v>-1.8671604825445276E-2</v>
      </c>
      <c r="Z125" s="26">
        <f>_xlfn.STDEV.P(Q$5:Q125)</f>
        <v>9.1856966356644899E-3</v>
      </c>
      <c r="AB125" s="447">
        <f t="shared" si="27"/>
        <v>98.578190932738138</v>
      </c>
      <c r="AC125" s="5">
        <f>IFERROR((R125-'Price Data'!AF125)/Z125,0)</f>
        <v>-4.6834869884103139</v>
      </c>
      <c r="AD125" s="26">
        <f>_xlfn.STDEV.P(X$5:X125)</f>
        <v>4.3909155061805996E-3</v>
      </c>
      <c r="AE125" s="5">
        <f t="shared" si="28"/>
        <v>-4.2523261491056594</v>
      </c>
      <c r="AF125" s="26">
        <f>_xlfn.STDEV.P(V$5:V125)</f>
        <v>6.5186470154760317E-3</v>
      </c>
      <c r="AH125" s="5">
        <f>IFERROR((W125-'Price Data'!AF125)/AF125,0)</f>
        <v>-3.7353588542783842</v>
      </c>
      <c r="AI125" s="26"/>
      <c r="AJ125" s="239">
        <f t="shared" si="29"/>
        <v>0</v>
      </c>
    </row>
    <row r="126" spans="1:36" x14ac:dyDescent="0.25">
      <c r="A126">
        <v>122</v>
      </c>
      <c r="B126" s="312">
        <f>'Price Data'!B126</f>
        <v>43277</v>
      </c>
      <c r="C126" s="313">
        <f>'Security Info'!C132</f>
        <v>21966.039998175598</v>
      </c>
      <c r="D126" s="7">
        <f t="shared" si="16"/>
        <v>0.71878076814304404</v>
      </c>
      <c r="E126" s="313">
        <f>'Security Info'!E132</f>
        <v>6062.9079133896448</v>
      </c>
      <c r="F126" s="7">
        <f t="shared" si="17"/>
        <v>0.19839268286540029</v>
      </c>
      <c r="G126" s="200">
        <f>I126+SUM($J$4:J126)+SUM($K$4:K126)+SUM($L$4:L126)+SUM($M$4:M126)+SUM($N$4:N126)+SUM($O$4:O126)</f>
        <v>2531.1908285466143</v>
      </c>
      <c r="H126" s="6">
        <f t="shared" si="18"/>
        <v>8.2826548991555712E-2</v>
      </c>
      <c r="I126" s="200">
        <f t="shared" si="24"/>
        <v>0</v>
      </c>
      <c r="J126" s="313">
        <f>'Security Info'!D132</f>
        <v>4.0812519270639518</v>
      </c>
      <c r="K126" s="94">
        <v>0</v>
      </c>
      <c r="L126" s="313">
        <f>'Security Info'!F132</f>
        <v>0</v>
      </c>
      <c r="M126" s="94">
        <v>0</v>
      </c>
      <c r="N126" s="94">
        <v>0</v>
      </c>
      <c r="O126" s="94">
        <v>0</v>
      </c>
      <c r="P126" s="239">
        <f t="shared" si="19"/>
        <v>30560.138740111855</v>
      </c>
      <c r="Q126" s="442">
        <f t="shared" si="30"/>
        <v>4.5632571172327108E-3</v>
      </c>
      <c r="R126" s="26">
        <f t="shared" si="31"/>
        <v>-9.719714358841669E-3</v>
      </c>
      <c r="S126" s="26">
        <f>IFERROR('Security Info'!GH132*(50/70)+'Security Info'!GO132*(20/70),0)</f>
        <v>1.6605236264051224E-2</v>
      </c>
      <c r="T126" s="26">
        <f>'Security Info'!GV132</f>
        <v>-1.8437525960603329E-2</v>
      </c>
      <c r="U126" s="200">
        <f t="shared" si="22"/>
        <v>31048.102246749451</v>
      </c>
      <c r="V126" s="26">
        <f t="shared" si="25"/>
        <v>1.6316269700253905E-3</v>
      </c>
      <c r="W126" s="26">
        <f>'Security Info'!GH132*'Security Info'!GI132+'Security Info'!GO132*'Security Info'!GP132+'Security Info'!GV132*'Security Info'!GW132</f>
        <v>6.0924075966548594E-3</v>
      </c>
      <c r="X126" s="314">
        <f t="shared" si="26"/>
        <v>2.9316301472073203E-3</v>
      </c>
      <c r="Y126" s="314">
        <f t="shared" si="23"/>
        <v>-1.5812121955496528E-2</v>
      </c>
      <c r="Z126" s="26">
        <f>_xlfn.STDEV.P(Q$5:Q126)</f>
        <v>9.1575306612885401E-3</v>
      </c>
      <c r="AB126" s="447">
        <f t="shared" si="27"/>
        <v>99.028028564115886</v>
      </c>
      <c r="AC126" s="5">
        <f>IFERROR((R126-'Price Data'!AF126)/Z126,0)</f>
        <v>-4.2026301393160077</v>
      </c>
      <c r="AD126" s="26">
        <f>_xlfn.STDEV.P(X$5:X126)</f>
        <v>4.3816097952351475E-3</v>
      </c>
      <c r="AE126" s="5">
        <f t="shared" si="28"/>
        <v>-3.6087471715741724</v>
      </c>
      <c r="AF126" s="26">
        <f>_xlfn.STDEV.P(V$5:V126)</f>
        <v>6.4934264429689749E-3</v>
      </c>
      <c r="AH126" s="5">
        <f>IFERROR((W126-'Price Data'!AF126)/AF126,0)</f>
        <v>-3.4917762759745909</v>
      </c>
      <c r="AI126" s="26"/>
      <c r="AJ126" s="239">
        <f t="shared" si="29"/>
        <v>4.0812519270639314</v>
      </c>
    </row>
    <row r="127" spans="1:36" x14ac:dyDescent="0.25">
      <c r="A127">
        <v>123</v>
      </c>
      <c r="B127" s="312">
        <f>'Price Data'!B127</f>
        <v>43278</v>
      </c>
      <c r="C127" s="313">
        <f>'Security Info'!C133</f>
        <v>21681.859160661828</v>
      </c>
      <c r="D127" s="7">
        <f t="shared" si="16"/>
        <v>0.71589761149454212</v>
      </c>
      <c r="E127" s="313">
        <f>'Security Info'!E133</f>
        <v>6073.2071689873228</v>
      </c>
      <c r="F127" s="7">
        <f t="shared" si="17"/>
        <v>0.20052683094067475</v>
      </c>
      <c r="G127" s="200">
        <f>I127+SUM($J$4:J127)+SUM($K$4:K127)+SUM($L$4:L127)+SUM($M$4:M127)+SUM($N$4:N127)+SUM($O$4:O127)</f>
        <v>2531.1908285466143</v>
      </c>
      <c r="H127" s="6">
        <f t="shared" si="18"/>
        <v>8.357555756478309E-2</v>
      </c>
      <c r="I127" s="200">
        <f t="shared" si="24"/>
        <v>0</v>
      </c>
      <c r="J127" s="313">
        <f>'Security Info'!D133</f>
        <v>0</v>
      </c>
      <c r="K127" s="94">
        <v>0</v>
      </c>
      <c r="L127" s="313">
        <f>'Security Info'!F133</f>
        <v>0</v>
      </c>
      <c r="M127" s="94">
        <v>0</v>
      </c>
      <c r="N127" s="94">
        <v>0</v>
      </c>
      <c r="O127" s="94">
        <v>0</v>
      </c>
      <c r="P127" s="239">
        <f t="shared" si="19"/>
        <v>30286.257158195767</v>
      </c>
      <c r="Q127" s="442">
        <f t="shared" si="30"/>
        <v>-8.9620529620372258E-3</v>
      </c>
      <c r="R127" s="26">
        <f t="shared" si="31"/>
        <v>-1.8594658726019064E-2</v>
      </c>
      <c r="S127" s="26">
        <f>IFERROR('Security Info'!GH133*(50/70)+'Security Info'!GO133*(20/70),0)</f>
        <v>7.8728355213188994E-3</v>
      </c>
      <c r="T127" s="26">
        <f>'Security Info'!GV133</f>
        <v>-1.559346550232843E-2</v>
      </c>
      <c r="U127" s="200">
        <f t="shared" si="22"/>
        <v>30885.794764276041</v>
      </c>
      <c r="V127" s="26">
        <f t="shared" si="25"/>
        <v>-5.2276136294417963E-3</v>
      </c>
      <c r="W127" s="26">
        <f>'Security Info'!GH133*'Security Info'!GI133+'Security Info'!GO133*'Security Info'!GP133+'Security Info'!GV133*'Security Info'!GW133</f>
        <v>8.3294521422470034E-4</v>
      </c>
      <c r="X127" s="314">
        <f t="shared" si="26"/>
        <v>-3.7344393325954295E-3</v>
      </c>
      <c r="Y127" s="314">
        <f t="shared" si="23"/>
        <v>-1.9427603940243766E-2</v>
      </c>
      <c r="Z127" s="26">
        <f>_xlfn.STDEV.P(Q$5:Q127)</f>
        <v>9.15537019346261E-3</v>
      </c>
      <c r="AB127" s="447">
        <f t="shared" si="27"/>
        <v>98.140534127398141</v>
      </c>
      <c r="AC127" s="5">
        <f>IFERROR((R127-'Price Data'!AF127)/Z127,0)</f>
        <v>-5.1172872025942509</v>
      </c>
      <c r="AD127" s="26">
        <f>_xlfn.STDEV.P(X$5:X127)</f>
        <v>4.3758908975075009E-3</v>
      </c>
      <c r="AE127" s="5">
        <f t="shared" si="28"/>
        <v>-4.4396911155416818</v>
      </c>
      <c r="AF127" s="26">
        <f>_xlfn.STDEV.P(V$5:V127)</f>
        <v>6.4844569252591154E-3</v>
      </c>
      <c r="AH127" s="5">
        <f>IFERROR((W127-'Price Data'!AF127)/AF127,0)</f>
        <v>-4.2290441746869174</v>
      </c>
      <c r="AI127" s="26"/>
      <c r="AJ127" s="239">
        <f t="shared" si="29"/>
        <v>0</v>
      </c>
    </row>
    <row r="128" spans="1:36" x14ac:dyDescent="0.25">
      <c r="A128">
        <v>124</v>
      </c>
      <c r="B128" s="312">
        <f>'Price Data'!B128</f>
        <v>43279</v>
      </c>
      <c r="C128" s="313">
        <f>'Security Info'!C134</f>
        <v>21851.957419409089</v>
      </c>
      <c r="D128" s="7">
        <f t="shared" si="16"/>
        <v>0.71750014007644636</v>
      </c>
      <c r="E128" s="313">
        <f>'Security Info'!E134</f>
        <v>6070.4355893754855</v>
      </c>
      <c r="F128" s="7">
        <f t="shared" si="17"/>
        <v>0.19932028523144249</v>
      </c>
      <c r="G128" s="200">
        <f>I128+SUM($J$4:J128)+SUM($K$4:K128)+SUM($L$4:L128)+SUM($M$4:M128)+SUM($N$4:N128)+SUM($O$4:O128)</f>
        <v>2533.2908285466146</v>
      </c>
      <c r="H128" s="6">
        <f t="shared" si="18"/>
        <v>8.3179574692111236E-2</v>
      </c>
      <c r="I128" s="200">
        <f t="shared" si="24"/>
        <v>0</v>
      </c>
      <c r="J128" s="313">
        <f>'Security Info'!D134</f>
        <v>2.1</v>
      </c>
      <c r="K128" s="94">
        <v>0</v>
      </c>
      <c r="L128" s="313">
        <f>'Security Info'!F134</f>
        <v>0</v>
      </c>
      <c r="M128" s="94">
        <v>0</v>
      </c>
      <c r="N128" s="94">
        <v>0</v>
      </c>
      <c r="O128" s="94">
        <v>0</v>
      </c>
      <c r="P128" s="239">
        <f t="shared" si="19"/>
        <v>30455.683837331188</v>
      </c>
      <c r="Q128" s="442">
        <f t="shared" si="30"/>
        <v>5.594176865449052E-3</v>
      </c>
      <c r="R128" s="26">
        <f t="shared" si="31"/>
        <v>-1.3104503670235967E-2</v>
      </c>
      <c r="S128" s="26">
        <f>IFERROR('Security Info'!GH134*(50/70)+'Security Info'!GO134*(20/70),0)</f>
        <v>1.2644881608223191E-2</v>
      </c>
      <c r="T128" s="26">
        <f>'Security Info'!GV134</f>
        <v>-1.6526825549631807E-2</v>
      </c>
      <c r="U128" s="200">
        <f t="shared" si="22"/>
        <v>30980.239731965597</v>
      </c>
      <c r="V128" s="26">
        <f t="shared" si="25"/>
        <v>3.057877202460535E-3</v>
      </c>
      <c r="W128" s="26">
        <f>'Security Info'!GH134*'Security Info'!GI134+'Security Info'!GO134*'Security Info'!GP134+'Security Info'!GV134*'Security Info'!GW134</f>
        <v>3.8933694608666919E-3</v>
      </c>
      <c r="X128" s="314">
        <f t="shared" si="26"/>
        <v>2.5362996629885171E-3</v>
      </c>
      <c r="Y128" s="314">
        <f t="shared" si="23"/>
        <v>-1.699787313110266E-2</v>
      </c>
      <c r="Z128" s="26">
        <f>_xlfn.STDEV.P(Q$5:Q128)</f>
        <v>9.1326420074236084E-3</v>
      </c>
      <c r="AB128" s="447">
        <f t="shared" si="27"/>
        <v>98.689549632976451</v>
      </c>
      <c r="AC128" s="5">
        <f>IFERROR((R128-'Price Data'!AF128)/Z128,0)</f>
        <v>-4.5408003112929256</v>
      </c>
      <c r="AD128" s="26">
        <f>_xlfn.STDEV.P(X$5:X128)</f>
        <v>4.3647705869972646E-3</v>
      </c>
      <c r="AE128" s="5">
        <f t="shared" si="28"/>
        <v>-3.8943336865721307</v>
      </c>
      <c r="AF128" s="26">
        <f>_xlfn.STDEV.P(V$5:V128)</f>
        <v>6.4639403707059161E-3</v>
      </c>
      <c r="AH128" s="5">
        <f>IFERROR((W128-'Price Data'!AF128)/AF128,0)</f>
        <v>-3.785868856407907</v>
      </c>
      <c r="AI128" s="26"/>
      <c r="AJ128" s="239">
        <f t="shared" si="29"/>
        <v>2.1000000000003638</v>
      </c>
    </row>
    <row r="129" spans="1:36" x14ac:dyDescent="0.25">
      <c r="A129">
        <v>125</v>
      </c>
      <c r="B129" s="312">
        <f>'Price Data'!B129</f>
        <v>43280</v>
      </c>
      <c r="C129" s="313">
        <f>'Security Info'!C135</f>
        <v>20518.373522948634</v>
      </c>
      <c r="D129" s="7">
        <f t="shared" si="16"/>
        <v>0.67461158258378384</v>
      </c>
      <c r="E129" s="313">
        <f>'Security Info'!E135</f>
        <v>6074.6807322986169</v>
      </c>
      <c r="F129" s="7">
        <f t="shared" si="17"/>
        <v>0.19972586900826975</v>
      </c>
      <c r="G129" s="200">
        <f>I129+SUM($J$4:J129)+SUM($K$4:K129)+SUM($L$4:L129)+SUM($M$4:M129)+SUM($N$4:N129)+SUM($O$4:O129)</f>
        <v>3822.038003267804</v>
      </c>
      <c r="H129" s="6">
        <f t="shared" si="18"/>
        <v>0.12566254840794641</v>
      </c>
      <c r="I129" s="200">
        <f t="shared" si="24"/>
        <v>0</v>
      </c>
      <c r="J129" s="313">
        <f>'Security Info'!D135</f>
        <v>0</v>
      </c>
      <c r="K129" s="94">
        <f>-Transactions!L40</f>
        <v>-4.95</v>
      </c>
      <c r="L129" s="313">
        <f>'Security Info'!F135</f>
        <v>2.537174721189591</v>
      </c>
      <c r="M129" s="94">
        <v>0</v>
      </c>
      <c r="N129" s="94">
        <f>Transactions!F40</f>
        <v>1291.1599999999999</v>
      </c>
      <c r="O129" s="94">
        <v>0</v>
      </c>
      <c r="P129" s="239">
        <f t="shared" si="19"/>
        <v>30415.092258515055</v>
      </c>
      <c r="Q129" s="442">
        <f t="shared" si="30"/>
        <v>-1.3328079918657476E-3</v>
      </c>
      <c r="R129" s="26">
        <f t="shared" si="31"/>
        <v>-1.4419845874880655E-2</v>
      </c>
      <c r="S129" s="26">
        <f>IFERROR('Security Info'!GH135*(50/70)+'Security Info'!GO135*(20/70),0)</f>
        <v>1.4424555340357057E-2</v>
      </c>
      <c r="T129" s="26">
        <f>'Security Info'!GV135</f>
        <v>-1.6170096316892812E-2</v>
      </c>
      <c r="U129" s="200">
        <f t="shared" si="22"/>
        <v>31021.986964914984</v>
      </c>
      <c r="V129" s="26">
        <f t="shared" si="25"/>
        <v>1.3475438960632857E-3</v>
      </c>
      <c r="W129" s="26">
        <f>'Security Info'!GH135*'Security Info'!GI135+'Security Info'!GO135*'Security Info'!GP135+'Security Info'!GV135*'Security Info'!GW135</f>
        <v>5.2461598431820964E-3</v>
      </c>
      <c r="X129" s="314">
        <f t="shared" si="26"/>
        <v>-2.6803518879290333E-3</v>
      </c>
      <c r="Y129" s="314">
        <f t="shared" si="23"/>
        <v>-1.9666005718062752E-2</v>
      </c>
      <c r="Z129" s="26">
        <f>_xlfn.STDEV.P(Q$5:Q129)</f>
        <v>9.0967398985739144E-3</v>
      </c>
      <c r="AB129" s="447">
        <f t="shared" si="27"/>
        <v>98.558015412511992</v>
      </c>
      <c r="AC129" s="5">
        <f>IFERROR((R129-'Price Data'!AF129)/Z129,0)</f>
        <v>-4.7292597517958042</v>
      </c>
      <c r="AD129" s="26">
        <f>_xlfn.STDEV.P(X$5:X129)</f>
        <v>4.3532711103883154E-3</v>
      </c>
      <c r="AE129" s="5">
        <f t="shared" si="28"/>
        <v>-4.517523769914833</v>
      </c>
      <c r="AF129" s="26">
        <f>_xlfn.STDEV.P(V$5:V129)</f>
        <v>6.4390665667146737E-3</v>
      </c>
      <c r="AH129" s="5">
        <f>IFERROR((W129-'Price Data'!AF129)/AF129,0)</f>
        <v>-3.6270536909100413</v>
      </c>
      <c r="AI129" s="26"/>
      <c r="AJ129" s="239">
        <f t="shared" si="29"/>
        <v>1288.7471747211894</v>
      </c>
    </row>
    <row r="130" spans="1:36" x14ac:dyDescent="0.25">
      <c r="A130">
        <v>126</v>
      </c>
      <c r="B130" s="312">
        <f>'Price Data'!B130</f>
        <v>43283</v>
      </c>
      <c r="C130" s="313">
        <f>'Security Info'!C136</f>
        <v>20596.729650850033</v>
      </c>
      <c r="D130" s="7">
        <f t="shared" si="16"/>
        <v>0.67551550809101724</v>
      </c>
      <c r="E130" s="313">
        <f>'Security Info'!E136</f>
        <v>6058.9582698907861</v>
      </c>
      <c r="F130" s="7">
        <f t="shared" si="17"/>
        <v>0.19871699748307514</v>
      </c>
      <c r="G130" s="200">
        <f>I130+SUM($J$4:J130)+SUM($K$4:K130)+SUM($L$4:L130)+SUM($M$4:M130)+SUM($N$4:N130)+SUM($O$4:O130)</f>
        <v>3834.6996486810258</v>
      </c>
      <c r="H130" s="6">
        <f t="shared" si="18"/>
        <v>0.12576749442590765</v>
      </c>
      <c r="I130" s="200">
        <f t="shared" si="24"/>
        <v>0</v>
      </c>
      <c r="J130" s="313">
        <f>'Security Info'!D136</f>
        <v>0</v>
      </c>
      <c r="K130" s="94">
        <v>0</v>
      </c>
      <c r="L130" s="313">
        <f>'Security Info'!F136</f>
        <v>12.661645413221933</v>
      </c>
      <c r="M130" s="94">
        <v>0</v>
      </c>
      <c r="N130" s="94">
        <v>0</v>
      </c>
      <c r="O130" s="94">
        <v>0</v>
      </c>
      <c r="P130" s="239">
        <f t="shared" si="19"/>
        <v>30490.387569421844</v>
      </c>
      <c r="Q130" s="442">
        <f t="shared" si="30"/>
        <v>2.4755904163240583E-3</v>
      </c>
      <c r="R130" s="26">
        <f t="shared" si="31"/>
        <v>-1.1979953090809348E-2</v>
      </c>
      <c r="S130" s="26">
        <f>IFERROR('Security Info'!GH136*(50/70)+'Security Info'!GO136*(20/70),0)</f>
        <v>1.5880359549023559E-2</v>
      </c>
      <c r="T130" s="26">
        <f>'Security Info'!GV136</f>
        <v>-1.7020382433284298E-2</v>
      </c>
      <c r="U130" s="200">
        <f t="shared" si="22"/>
        <v>31045.56336732299</v>
      </c>
      <c r="V130" s="26">
        <f t="shared" si="25"/>
        <v>7.5999008170146709E-4</v>
      </c>
      <c r="W130" s="26">
        <f>'Security Info'!GH136*'Security Info'!GI136+'Security Info'!GO136*'Security Info'!GP136+'Security Info'!GV136*'Security Info'!GW136</f>
        <v>6.0101369543312019E-3</v>
      </c>
      <c r="X130" s="314">
        <f t="shared" si="26"/>
        <v>1.7156003346225912E-3</v>
      </c>
      <c r="Y130" s="314">
        <f t="shared" si="23"/>
        <v>-1.7990090045140551E-2</v>
      </c>
      <c r="Z130" s="26">
        <f>_xlfn.STDEV.P(Q$5:Q130)</f>
        <v>9.063394970152407E-3</v>
      </c>
      <c r="AB130" s="447">
        <f t="shared" si="27"/>
        <v>98.802004690919119</v>
      </c>
      <c r="AC130" s="5">
        <f>IFERROR((R130-'Price Data'!AF130)/Z130,0)</f>
        <v>-4.4895928319148499</v>
      </c>
      <c r="AD130" s="26">
        <f>_xlfn.STDEV.P(X$5:X130)</f>
        <v>4.339077618974457E-3</v>
      </c>
      <c r="AE130" s="5">
        <f t="shared" si="28"/>
        <v>-4.1460632016517183</v>
      </c>
      <c r="AF130" s="26">
        <f>_xlfn.STDEV.P(V$5:V130)</f>
        <v>6.4137622690729548E-3</v>
      </c>
      <c r="AH130" s="5">
        <f>IFERROR((W130-'Price Data'!AF130)/AF130,0)</f>
        <v>-3.5393988884078151</v>
      </c>
      <c r="AI130" s="26"/>
      <c r="AJ130" s="239">
        <f t="shared" si="29"/>
        <v>12.661645413221777</v>
      </c>
    </row>
    <row r="131" spans="1:36" x14ac:dyDescent="0.25">
      <c r="A131">
        <v>127</v>
      </c>
      <c r="B131" s="312">
        <f>'Price Data'!B131</f>
        <v>43284</v>
      </c>
      <c r="C131" s="313">
        <f>'Security Info'!C137</f>
        <v>20480.765097562344</v>
      </c>
      <c r="D131" s="7">
        <f t="shared" si="16"/>
        <v>0.67372393127216268</v>
      </c>
      <c r="E131" s="313">
        <f>'Security Info'!E137</f>
        <v>6072.7431855369896</v>
      </c>
      <c r="F131" s="7">
        <f t="shared" si="17"/>
        <v>0.19976560412057931</v>
      </c>
      <c r="G131" s="200">
        <f>I131+SUM($J$4:J131)+SUM($K$4:K131)+SUM($L$4:L131)+SUM($M$4:M131)+SUM($N$4:N131)+SUM($O$4:O131)</f>
        <v>3845.8350486559066</v>
      </c>
      <c r="H131" s="6">
        <f t="shared" si="18"/>
        <v>0.12651046460725801</v>
      </c>
      <c r="I131" s="200">
        <f t="shared" si="24"/>
        <v>0</v>
      </c>
      <c r="J131" s="313">
        <f>'Security Info'!D137</f>
        <v>11.135399974880023</v>
      </c>
      <c r="K131" s="94">
        <v>0</v>
      </c>
      <c r="L131" s="313">
        <f>'Security Info'!F137</f>
        <v>0</v>
      </c>
      <c r="M131" s="94">
        <v>0</v>
      </c>
      <c r="N131" s="94">
        <v>0</v>
      </c>
      <c r="O131" s="94">
        <v>0</v>
      </c>
      <c r="P131" s="239">
        <f t="shared" si="19"/>
        <v>30399.343331755241</v>
      </c>
      <c r="Q131" s="442">
        <f t="shared" si="30"/>
        <v>-2.9859980447709544E-3</v>
      </c>
      <c r="R131" s="26">
        <f t="shared" si="31"/>
        <v>-1.4930179019074785E-2</v>
      </c>
      <c r="S131" s="26">
        <f>IFERROR('Security Info'!GH137*(50/70)+'Security Info'!GO137*(20/70),0)</f>
        <v>1.3008346935642505E-2</v>
      </c>
      <c r="T131" s="26">
        <f>'Security Info'!GV137</f>
        <v>-1.5339357007774668E-2</v>
      </c>
      <c r="U131" s="200">
        <f t="shared" si="22"/>
        <v>30999.084948688989</v>
      </c>
      <c r="V131" s="26">
        <f t="shared" si="25"/>
        <v>-1.4971034052138066E-3</v>
      </c>
      <c r="W131" s="26">
        <f>'Security Info'!GH137*'Security Info'!GI137+'Security Info'!GO137*'Security Info'!GP137+'Security Info'!GV137*'Security Info'!GW137</f>
        <v>4.504035752617353E-3</v>
      </c>
      <c r="X131" s="314">
        <f t="shared" si="26"/>
        <v>-1.4888946395571478E-3</v>
      </c>
      <c r="Y131" s="314">
        <f t="shared" si="23"/>
        <v>-1.9434214771692139E-2</v>
      </c>
      <c r="Z131" s="26">
        <f>_xlfn.STDEV.P(Q$5:Q131)</f>
        <v>9.0313597650826718E-3</v>
      </c>
      <c r="AB131" s="447">
        <f t="shared" si="27"/>
        <v>98.506982098092578</v>
      </c>
      <c r="AC131" s="5">
        <f>IFERROR((R131-'Price Data'!AF131)/Z131,0)</f>
        <v>-4.7876709757757041</v>
      </c>
      <c r="AD131" s="26">
        <f>_xlfn.STDEV.P(X$5:X131)</f>
        <v>4.3236478232452141E-3</v>
      </c>
      <c r="AE131" s="5">
        <f t="shared" si="28"/>
        <v>-4.4948653466195907</v>
      </c>
      <c r="AF131" s="26">
        <f>_xlfn.STDEV.P(V$5:V131)</f>
        <v>6.3899592768346149E-3</v>
      </c>
      <c r="AH131" s="5">
        <f>IFERROR((W131-'Price Data'!AF131)/AF131,0)</f>
        <v>-3.7253702591943396</v>
      </c>
      <c r="AI131" s="26"/>
      <c r="AJ131" s="239">
        <f t="shared" si="29"/>
        <v>11.135399974880784</v>
      </c>
    </row>
    <row r="132" spans="1:36" x14ac:dyDescent="0.25">
      <c r="A132">
        <v>128</v>
      </c>
      <c r="B132" s="312">
        <f>'Price Data'!B132</f>
        <v>43286</v>
      </c>
      <c r="C132" s="313">
        <f>'Security Info'!C138</f>
        <v>20676.311953429573</v>
      </c>
      <c r="D132" s="7">
        <f t="shared" ref="D132:D195" si="32">C132/P132</f>
        <v>0.67571465832546274</v>
      </c>
      <c r="E132" s="313">
        <f>'Security Info'!E138</f>
        <v>6073.0292902699821</v>
      </c>
      <c r="F132" s="7">
        <f t="shared" ref="F132:F195" si="33">E132/P132</f>
        <v>0.19847035202013577</v>
      </c>
      <c r="G132" s="200">
        <f>I132+SUM($J$4:J132)+SUM($K$4:K132)+SUM($L$4:L132)+SUM($M$4:M132)+SUM($N$4:N132)+SUM($O$4:O132)</f>
        <v>3849.8350486559066</v>
      </c>
      <c r="H132" s="6">
        <f t="shared" ref="H132:H195" si="34">G132/P132</f>
        <v>0.12581498965440138</v>
      </c>
      <c r="I132" s="200">
        <f t="shared" si="24"/>
        <v>0</v>
      </c>
      <c r="J132" s="313">
        <f>'Security Info'!D138</f>
        <v>4</v>
      </c>
      <c r="K132" s="94">
        <v>0</v>
      </c>
      <c r="L132" s="313">
        <f>'Security Info'!F138</f>
        <v>0</v>
      </c>
      <c r="M132" s="94">
        <v>0</v>
      </c>
      <c r="N132" s="94">
        <v>0</v>
      </c>
      <c r="O132" s="94">
        <v>0</v>
      </c>
      <c r="P132" s="239">
        <f t="shared" ref="P132:P195" si="35">C132+E132+G132</f>
        <v>30599.176292355463</v>
      </c>
      <c r="Q132" s="442">
        <f t="shared" si="30"/>
        <v>6.5735946470750761E-3</v>
      </c>
      <c r="R132" s="26">
        <f t="shared" si="31"/>
        <v>-8.4547293168794058E-3</v>
      </c>
      <c r="S132" s="26">
        <f>IFERROR('Security Info'!GH138*(50/70)+'Security Info'!GO138*(20/70),0)</f>
        <v>2.1307059818880071E-2</v>
      </c>
      <c r="T132" s="26">
        <f>'Security Info'!GV138</f>
        <v>-1.4928874055034069E-2</v>
      </c>
      <c r="U132" s="200">
        <f t="shared" si="22"/>
        <v>31182.154529471114</v>
      </c>
      <c r="V132" s="26">
        <f t="shared" si="25"/>
        <v>5.9056446693555031E-3</v>
      </c>
      <c r="W132" s="26">
        <f>'Security Info'!GH138*'Security Info'!GI138+'Security Info'!GO138*'Security Info'!GP138+'Security Info'!GV138*'Security Info'!GW138</f>
        <v>1.0436279656705827E-2</v>
      </c>
      <c r="X132" s="314">
        <f t="shared" si="26"/>
        <v>6.6794997771957298E-4</v>
      </c>
      <c r="Y132" s="314">
        <f t="shared" si="23"/>
        <v>-1.8891008973585234E-2</v>
      </c>
      <c r="Z132" s="26">
        <f>_xlfn.STDEV.P(Q$5:Q132)</f>
        <v>9.015049625252845E-3</v>
      </c>
      <c r="AB132" s="447">
        <f t="shared" si="27"/>
        <v>99.15452706831212</v>
      </c>
      <c r="AC132" s="5">
        <f>IFERROR((R132-'Price Data'!AF132)/Z132,0)</f>
        <v>-4.0760429331356889</v>
      </c>
      <c r="AD132" s="26">
        <f>_xlfn.STDEV.P(X$5:X132)</f>
        <v>4.3073031541927317E-3</v>
      </c>
      <c r="AE132" s="5">
        <f t="shared" si="28"/>
        <v>-4.3858090079396232</v>
      </c>
      <c r="AF132" s="26">
        <f>_xlfn.STDEV.P(V$5:V132)</f>
        <v>6.3857524577549517E-3</v>
      </c>
      <c r="AH132" s="5">
        <f>IFERROR((W132-'Price Data'!AF132)/AF132,0)</f>
        <v>-2.7960245032065312</v>
      </c>
      <c r="AI132" s="26"/>
      <c r="AJ132" s="239">
        <f t="shared" si="29"/>
        <v>4</v>
      </c>
    </row>
    <row r="133" spans="1:36" x14ac:dyDescent="0.25">
      <c r="A133">
        <v>129</v>
      </c>
      <c r="B133" s="312">
        <f>'Price Data'!B133</f>
        <v>43287</v>
      </c>
      <c r="C133" s="313">
        <f>'Security Info'!C139</f>
        <v>20830.334853248562</v>
      </c>
      <c r="D133" s="7">
        <f t="shared" si="32"/>
        <v>0.67708122463882847</v>
      </c>
      <c r="E133" s="313">
        <f>'Security Info'!E139</f>
        <v>6074.6481564635887</v>
      </c>
      <c r="F133" s="7">
        <f t="shared" si="33"/>
        <v>0.19745386917709232</v>
      </c>
      <c r="G133" s="200">
        <f>I133+SUM($J$4:J133)+SUM($K$4:K133)+SUM($L$4:L133)+SUM($M$4:M133)+SUM($N$4:N133)+SUM($O$4:O133)</f>
        <v>3859.9150486559065</v>
      </c>
      <c r="H133" s="6">
        <f t="shared" si="34"/>
        <v>0.12546490618407913</v>
      </c>
      <c r="I133" s="200">
        <f t="shared" si="24"/>
        <v>0</v>
      </c>
      <c r="J133" s="313">
        <f>'Security Info'!D139</f>
        <v>10.08</v>
      </c>
      <c r="K133" s="94">
        <v>0</v>
      </c>
      <c r="L133" s="313">
        <f>'Security Info'!F139</f>
        <v>0</v>
      </c>
      <c r="M133" s="94">
        <v>0</v>
      </c>
      <c r="N133" s="94">
        <v>0</v>
      </c>
      <c r="O133" s="94">
        <v>0</v>
      </c>
      <c r="P133" s="239">
        <f t="shared" si="35"/>
        <v>30764.89805836806</v>
      </c>
      <c r="Q133" s="442">
        <f t="shared" ref="Q133:Q164" si="36">P133/P132-1</f>
        <v>5.4158897752420998E-3</v>
      </c>
      <c r="R133" s="26">
        <f t="shared" ref="R133:R164" si="37">P133/$P$4-1</f>
        <v>-3.0846294236970273E-3</v>
      </c>
      <c r="S133" s="26">
        <f>IFERROR('Security Info'!GH139*(50/70)+'Security Info'!GO139*(20/70),0)</f>
        <v>3.0068054757401041E-2</v>
      </c>
      <c r="T133" s="26">
        <f>'Security Info'!GV139</f>
        <v>-1.3819592742270403E-2</v>
      </c>
      <c r="U133" s="200">
        <f t="shared" ref="U133:U196" si="38">$U$4*(1+W133)</f>
        <v>31381.679850419885</v>
      </c>
      <c r="V133" s="26">
        <f t="shared" si="25"/>
        <v>6.3987022051408271E-3</v>
      </c>
      <c r="W133" s="26">
        <f>'Security Info'!GH139*'Security Info'!GI139+'Security Info'!GO139*'Security Info'!GP139+'Security Info'!GV139*'Security Info'!GW139</f>
        <v>1.690176050749961E-2</v>
      </c>
      <c r="X133" s="314">
        <f t="shared" si="26"/>
        <v>-9.828124298987273E-4</v>
      </c>
      <c r="Y133" s="314">
        <f t="shared" ref="Y133:Y196" si="39">R133-W133</f>
        <v>-1.9986389931196637E-2</v>
      </c>
      <c r="Z133" s="26">
        <f>_xlfn.STDEV.P(Q$5:Q133)</f>
        <v>8.9927109855297508E-3</v>
      </c>
      <c r="AB133" s="447">
        <f t="shared" si="27"/>
        <v>99.691537057630356</v>
      </c>
      <c r="AC133" s="5">
        <f>IFERROR((R133-'Price Data'!AF133)/Z133,0)</f>
        <v>-3.4807778737763004</v>
      </c>
      <c r="AD133" s="26">
        <f>_xlfn.STDEV.P(X$5:X133)</f>
        <v>4.2912321187169771E-3</v>
      </c>
      <c r="AE133" s="5">
        <f t="shared" si="28"/>
        <v>-4.657494486029413</v>
      </c>
      <c r="AF133" s="26">
        <f>_xlfn.STDEV.P(V$5:V133)</f>
        <v>6.3848833924753578E-3</v>
      </c>
      <c r="AH133" s="5">
        <f>IFERROR((W133-'Price Data'!AF133)/AF133,0)</f>
        <v>-1.7721920349924478</v>
      </c>
      <c r="AI133" s="26"/>
      <c r="AJ133" s="239">
        <f t="shared" si="29"/>
        <v>10.079999999999927</v>
      </c>
    </row>
    <row r="134" spans="1:36" x14ac:dyDescent="0.25">
      <c r="A134">
        <v>130</v>
      </c>
      <c r="B134" s="312">
        <f>'Price Data'!B134</f>
        <v>43290</v>
      </c>
      <c r="C134" s="313">
        <f>'Security Info'!C140</f>
        <v>21018.58577209022</v>
      </c>
      <c r="D134" s="7">
        <f t="shared" si="32"/>
        <v>0.679152428553075</v>
      </c>
      <c r="E134" s="313">
        <f>'Security Info'!E140</f>
        <v>6069.7589342399997</v>
      </c>
      <c r="F134" s="7">
        <f t="shared" si="33"/>
        <v>0.19612601749803044</v>
      </c>
      <c r="G134" s="200">
        <f>I134+SUM($J$4:J134)+SUM($K$4:K134)+SUM($L$4:L134)+SUM($M$4:M134)+SUM($N$4:N134)+SUM($O$4:O134)</f>
        <v>3859.9150486559065</v>
      </c>
      <c r="H134" s="6">
        <f t="shared" si="34"/>
        <v>0.12472155394889463</v>
      </c>
      <c r="I134" s="200">
        <f t="shared" ref="I134:I197" si="40">$I$4</f>
        <v>0</v>
      </c>
      <c r="J134" s="313">
        <f>'Security Info'!D140</f>
        <v>0</v>
      </c>
      <c r="K134" s="94">
        <v>0</v>
      </c>
      <c r="L134" s="313">
        <f>'Security Info'!F140</f>
        <v>0</v>
      </c>
      <c r="M134" s="94">
        <v>0</v>
      </c>
      <c r="N134" s="94">
        <v>0</v>
      </c>
      <c r="O134" s="94">
        <v>0</v>
      </c>
      <c r="P134" s="239">
        <f t="shared" si="35"/>
        <v>30948.259754986124</v>
      </c>
      <c r="Q134" s="442">
        <f t="shared" si="36"/>
        <v>5.9600943994737587E-3</v>
      </c>
      <c r="R134" s="26">
        <f t="shared" si="37"/>
        <v>2.857080293224179E-3</v>
      </c>
      <c r="S134" s="26">
        <f>IFERROR('Security Info'!GH140*(50/70)+'Security Info'!GO140*(20/70),0)</f>
        <v>3.8810028870512464E-2</v>
      </c>
      <c r="T134" s="26">
        <f>'Security Info'!GV140</f>
        <v>-1.4581918225931689E-2</v>
      </c>
      <c r="U134" s="200">
        <f t="shared" si="38"/>
        <v>31563.466896045164</v>
      </c>
      <c r="V134" s="26">
        <f t="shared" ref="V134:V197" si="41">U134/U133-1</f>
        <v>5.7927761194354055E-3</v>
      </c>
      <c r="W134" s="26">
        <f>'Security Info'!GH140*'Security Info'!GI140+'Security Info'!GO140*'Security Info'!GP140+'Security Info'!GV140*'Security Info'!GW140</f>
        <v>2.2792444741579224E-2</v>
      </c>
      <c r="X134" s="314">
        <f t="shared" ref="X134:X197" si="42">Q134-V134</f>
        <v>1.6731828003835325E-4</v>
      </c>
      <c r="Y134" s="314">
        <f t="shared" si="39"/>
        <v>-1.9935364448355045E-2</v>
      </c>
      <c r="Z134" s="26">
        <f>_xlfn.STDEV.P(Q$5:Q134)</f>
        <v>8.9730936993714008E-3</v>
      </c>
      <c r="AB134" s="447">
        <f t="shared" ref="AB134:AB197" si="43">AB133*((P134)/P133)</f>
        <v>100.28570802932246</v>
      </c>
      <c r="AC134" s="5">
        <f>IFERROR((R134-'Price Data'!AF134)/Z134,0)</f>
        <v>-2.8648892531431702</v>
      </c>
      <c r="AD134" s="26">
        <f>_xlfn.STDEV.P(X$5:X134)</f>
        <v>4.274776396805572E-3</v>
      </c>
      <c r="AE134" s="5">
        <f t="shared" ref="AE134:AE197" si="44">IFERROR(Y134/AD134,0)</f>
        <v>-4.663487068762759</v>
      </c>
      <c r="AF134" s="26">
        <f>_xlfn.STDEV.P(V$5:V134)</f>
        <v>6.3793538991407679E-3</v>
      </c>
      <c r="AH134" s="5">
        <f>IFERROR((W134-'Price Data'!AF134)/AF134,0)</f>
        <v>-0.90472410680933435</v>
      </c>
      <c r="AI134" s="26"/>
      <c r="AJ134" s="239">
        <f t="shared" ref="AJ134:AJ197" si="45">G134-G133</f>
        <v>0</v>
      </c>
    </row>
    <row r="135" spans="1:36" x14ac:dyDescent="0.25">
      <c r="A135">
        <v>131</v>
      </c>
      <c r="B135" s="312">
        <f>'Price Data'!B135</f>
        <v>43291</v>
      </c>
      <c r="C135" s="313">
        <f>'Security Info'!C141</f>
        <v>21097.266380193752</v>
      </c>
      <c r="D135" s="7">
        <f t="shared" si="32"/>
        <v>0.68000311227554644</v>
      </c>
      <c r="E135" s="313">
        <f>'Security Info'!E141</f>
        <v>6068.0683080145718</v>
      </c>
      <c r="F135" s="7">
        <f t="shared" si="33"/>
        <v>0.19558483362680196</v>
      </c>
      <c r="G135" s="200">
        <f>I135+SUM($J$4:J135)+SUM($K$4:K135)+SUM($L$4:L135)+SUM($M$4:M135)+SUM($N$4:N135)+SUM($O$4:O135)</f>
        <v>3859.9150486559065</v>
      </c>
      <c r="H135" s="6">
        <f t="shared" si="34"/>
        <v>0.1244120540976517</v>
      </c>
      <c r="I135" s="200">
        <f t="shared" si="40"/>
        <v>0</v>
      </c>
      <c r="J135" s="313">
        <f>'Security Info'!D141</f>
        <v>0</v>
      </c>
      <c r="K135" s="94">
        <v>0</v>
      </c>
      <c r="L135" s="313">
        <f>'Security Info'!F141</f>
        <v>0</v>
      </c>
      <c r="M135" s="94">
        <v>0</v>
      </c>
      <c r="N135" s="94">
        <v>0</v>
      </c>
      <c r="O135" s="94">
        <v>0</v>
      </c>
      <c r="P135" s="239">
        <f t="shared" si="35"/>
        <v>31025.249736864229</v>
      </c>
      <c r="Q135" s="442">
        <f t="shared" si="36"/>
        <v>2.4876998735188227E-3</v>
      </c>
      <c r="R135" s="26">
        <f t="shared" si="37"/>
        <v>5.351887725026927E-3</v>
      </c>
      <c r="S135" s="26">
        <f>IFERROR('Security Info'!GH141*(50/70)+'Security Info'!GO141*(20/70),0)</f>
        <v>4.1300987997093773E-2</v>
      </c>
      <c r="T135" s="26">
        <f>'Security Info'!GV141</f>
        <v>-1.4914213949579036E-2</v>
      </c>
      <c r="U135" s="200">
        <f t="shared" si="38"/>
        <v>31614.200349246483</v>
      </c>
      <c r="V135" s="26">
        <f t="shared" si="41"/>
        <v>1.6073472970636882E-3</v>
      </c>
      <c r="W135" s="26">
        <f>'Security Info'!GH141*'Security Info'!GI141+'Security Info'!GO141*'Security Info'!GP141+'Security Info'!GV141*'Security Info'!GW141</f>
        <v>2.4436427413091932E-2</v>
      </c>
      <c r="X135" s="314">
        <f t="shared" si="42"/>
        <v>8.8035257645513454E-4</v>
      </c>
      <c r="Y135" s="314">
        <f t="shared" si="39"/>
        <v>-1.9084539688065005E-2</v>
      </c>
      <c r="Z135" s="26">
        <f>_xlfn.STDEV.P(Q$5:Q135)</f>
        <v>8.9412715823385495E-3</v>
      </c>
      <c r="AB135" s="447">
        <f t="shared" si="43"/>
        <v>100.53518877250275</v>
      </c>
      <c r="AC135" s="5">
        <f>IFERROR((R135-'Price Data'!AF135)/Z135,0)</f>
        <v>-2.5878995019767803</v>
      </c>
      <c r="AD135" s="26">
        <f>_xlfn.STDEV.P(X$5:X135)</f>
        <v>4.2593394849927899E-3</v>
      </c>
      <c r="AE135" s="5">
        <f t="shared" si="44"/>
        <v>-4.480633618265653</v>
      </c>
      <c r="AF135" s="26">
        <f>_xlfn.STDEV.P(V$5:V135)</f>
        <v>6.3561493461183087E-3</v>
      </c>
      <c r="AH135" s="5">
        <f>IFERROR((W135-'Price Data'!AF135)/AF135,0)</f>
        <v>-0.63789762734007949</v>
      </c>
      <c r="AI135" s="26"/>
      <c r="AJ135" s="239">
        <f t="shared" si="45"/>
        <v>0</v>
      </c>
    </row>
    <row r="136" spans="1:36" x14ac:dyDescent="0.25">
      <c r="A136">
        <v>132</v>
      </c>
      <c r="B136" s="312">
        <f>'Price Data'!B136</f>
        <v>43292</v>
      </c>
      <c r="C136" s="313">
        <f>'Security Info'!C142</f>
        <v>20944.058864809405</v>
      </c>
      <c r="D136" s="7">
        <f t="shared" si="32"/>
        <v>0.67838142469816476</v>
      </c>
      <c r="E136" s="313">
        <f>'Security Info'!E142</f>
        <v>6069.5997167798514</v>
      </c>
      <c r="F136" s="7">
        <f t="shared" si="33"/>
        <v>0.19659530799614963</v>
      </c>
      <c r="G136" s="200">
        <f>I136+SUM($J$4:J136)+SUM($K$4:K136)+SUM($L$4:L136)+SUM($M$4:M136)+SUM($N$4:N136)+SUM($O$4:O136)</f>
        <v>3859.9150486559065</v>
      </c>
      <c r="H136" s="6">
        <f t="shared" si="34"/>
        <v>0.12502326730568558</v>
      </c>
      <c r="I136" s="200">
        <f t="shared" si="40"/>
        <v>0</v>
      </c>
      <c r="J136" s="313">
        <f>'Security Info'!D142</f>
        <v>0</v>
      </c>
      <c r="K136" s="94">
        <v>0</v>
      </c>
      <c r="L136" s="313">
        <f>'Security Info'!F142</f>
        <v>0</v>
      </c>
      <c r="M136" s="94">
        <v>0</v>
      </c>
      <c r="N136" s="94">
        <v>0</v>
      </c>
      <c r="O136" s="94">
        <v>0</v>
      </c>
      <c r="P136" s="239">
        <f t="shared" si="35"/>
        <v>30873.573630245162</v>
      </c>
      <c r="Q136" s="442">
        <f t="shared" si="36"/>
        <v>-4.8887956714445124E-3</v>
      </c>
      <c r="R136" s="26">
        <f t="shared" si="37"/>
        <v>4.3692776803827549E-4</v>
      </c>
      <c r="S136" s="26">
        <f>IFERROR('Security Info'!GH142*(50/70)+'Security Info'!GO142*(20/70),0)</f>
        <v>3.3513871027369663E-2</v>
      </c>
      <c r="T136" s="26">
        <f>'Security Info'!GV142</f>
        <v>-1.3472636913168134E-2</v>
      </c>
      <c r="U136" s="200">
        <f t="shared" si="38"/>
        <v>31459.328717003809</v>
      </c>
      <c r="V136" s="26">
        <f t="shared" si="41"/>
        <v>-4.8987996068786677E-3</v>
      </c>
      <c r="W136" s="26">
        <f>'Security Info'!GH142*'Security Info'!GI142+'Security Info'!GO142*'Security Info'!GP142+'Security Info'!GV142*'Security Info'!GW142</f>
        <v>1.9417918645208324E-2</v>
      </c>
      <c r="X136" s="314">
        <f t="shared" si="42"/>
        <v>1.0003935434155231E-5</v>
      </c>
      <c r="Y136" s="314">
        <f t="shared" si="39"/>
        <v>-1.8980990877170048E-2</v>
      </c>
      <c r="Z136" s="26">
        <f>_xlfn.STDEV.P(Q$5:Q136)</f>
        <v>8.9177562909885603E-3</v>
      </c>
      <c r="AB136" s="447">
        <f t="shared" si="43"/>
        <v>100.04369277680388</v>
      </c>
      <c r="AC136" s="5">
        <f>IFERROR((R136-'Price Data'!AF136)/Z136,0)</f>
        <v>-3.1458666638278188</v>
      </c>
      <c r="AD136" s="26">
        <f>_xlfn.STDEV.P(X$5:X136)</f>
        <v>4.2431907699666503E-3</v>
      </c>
      <c r="AE136" s="5">
        <f t="shared" si="44"/>
        <v>-4.4732824674105407</v>
      </c>
      <c r="AF136" s="26">
        <f>_xlfn.STDEV.P(V$5:V136)</f>
        <v>6.3474706026009553E-3</v>
      </c>
      <c r="AH136" s="5">
        <f>IFERROR((W136-'Price Data'!AF136)/AF136,0)</f>
        <v>-1.4294010831769535</v>
      </c>
      <c r="AI136" s="26"/>
      <c r="AJ136" s="239">
        <f t="shared" si="45"/>
        <v>0</v>
      </c>
    </row>
    <row r="137" spans="1:36" x14ac:dyDescent="0.25">
      <c r="A137">
        <v>133</v>
      </c>
      <c r="B137" s="312">
        <f>'Price Data'!B137</f>
        <v>43293</v>
      </c>
      <c r="C137" s="313">
        <f>'Security Info'!C143</f>
        <v>21240.019472009251</v>
      </c>
      <c r="D137" s="7">
        <f t="shared" si="32"/>
        <v>0.68116896541954786</v>
      </c>
      <c r="E137" s="313">
        <f>'Security Info'!E143</f>
        <v>6072.1847740872518</v>
      </c>
      <c r="F137" s="7">
        <f t="shared" si="33"/>
        <v>0.19473540623878119</v>
      </c>
      <c r="G137" s="200">
        <f>I137+SUM($J$4:J137)+SUM($K$4:K137)+SUM($L$4:L137)+SUM($M$4:M137)+SUM($N$4:N137)+SUM($O$4:O137)</f>
        <v>3869.5150486559069</v>
      </c>
      <c r="H137" s="6">
        <f t="shared" si="34"/>
        <v>0.12409562834167101</v>
      </c>
      <c r="I137" s="200">
        <f t="shared" si="40"/>
        <v>0</v>
      </c>
      <c r="J137" s="313">
        <f>'Security Info'!D143</f>
        <v>9.6</v>
      </c>
      <c r="K137" s="94">
        <v>0</v>
      </c>
      <c r="L137" s="313">
        <f>'Security Info'!F143</f>
        <v>0</v>
      </c>
      <c r="M137" s="94">
        <v>0</v>
      </c>
      <c r="N137" s="94">
        <v>0</v>
      </c>
      <c r="O137" s="94">
        <v>0</v>
      </c>
      <c r="P137" s="239">
        <f t="shared" si="35"/>
        <v>31181.719294752409</v>
      </c>
      <c r="Q137" s="442">
        <f t="shared" si="36"/>
        <v>9.9808874799440783E-3</v>
      </c>
      <c r="R137" s="26">
        <f t="shared" si="37"/>
        <v>1.0422176174872178E-2</v>
      </c>
      <c r="S137" s="26">
        <f>IFERROR('Security Info'!GH143*(50/70)+'Security Info'!GO143*(20/70),0)</f>
        <v>4.1410228003019363E-2</v>
      </c>
      <c r="T137" s="26">
        <f>'Security Info'!GV143</f>
        <v>-1.3501957124078201E-2</v>
      </c>
      <c r="U137" s="200">
        <f t="shared" si="38"/>
        <v>31629.634870558028</v>
      </c>
      <c r="V137" s="26">
        <f t="shared" si="41"/>
        <v>5.4135342519934238E-3</v>
      </c>
      <c r="W137" s="26">
        <f>'Security Info'!GH143*'Security Info'!GI143+'Security Info'!GO143*'Security Info'!GP143+'Security Info'!GV143*'Security Info'!GW143</f>
        <v>2.4936572464890096E-2</v>
      </c>
      <c r="X137" s="314">
        <f t="shared" si="42"/>
        <v>4.5673532279506546E-3</v>
      </c>
      <c r="Y137" s="314">
        <f t="shared" si="39"/>
        <v>-1.4514396290017918E-2</v>
      </c>
      <c r="Z137" s="26">
        <f>_xlfn.STDEV.P(Q$5:Q137)</f>
        <v>8.9255459481294829E-3</v>
      </c>
      <c r="AB137" s="447">
        <f t="shared" si="43"/>
        <v>101.04221761748725</v>
      </c>
      <c r="AC137" s="5">
        <f>IFERROR((R137-'Price Data'!AF137)/Z137,0)</f>
        <v>-2.0202488374290133</v>
      </c>
      <c r="AD137" s="26">
        <f>_xlfn.STDEV.P(X$5:X137)</f>
        <v>4.2465789403687724E-3</v>
      </c>
      <c r="AE137" s="5">
        <f t="shared" si="44"/>
        <v>-3.417903327321048</v>
      </c>
      <c r="AF137" s="26">
        <f>_xlfn.STDEV.P(V$5:V137)</f>
        <v>6.3397900390951608E-3</v>
      </c>
      <c r="AH137" s="5">
        <f>IFERROR((W137-'Price Data'!AF137)/AF137,0)</f>
        <v>-0.55481766957883805</v>
      </c>
      <c r="AI137" s="26"/>
      <c r="AJ137" s="239">
        <f t="shared" si="45"/>
        <v>9.6000000000003638</v>
      </c>
    </row>
    <row r="138" spans="1:36" x14ac:dyDescent="0.25">
      <c r="A138">
        <v>134</v>
      </c>
      <c r="B138" s="312">
        <f>'Price Data'!B138</f>
        <v>43294</v>
      </c>
      <c r="C138" s="313">
        <f>'Security Info'!C144</f>
        <v>21270.446845779294</v>
      </c>
      <c r="D138" s="7">
        <f t="shared" si="32"/>
        <v>0.68136707459608936</v>
      </c>
      <c r="E138" s="313">
        <f>'Security Info'!E144</f>
        <v>6077.3475982318696</v>
      </c>
      <c r="F138" s="7">
        <f t="shared" si="33"/>
        <v>0.19467877587783264</v>
      </c>
      <c r="G138" s="200">
        <f>I138+SUM($J$4:J138)+SUM($K$4:K138)+SUM($L$4:L138)+SUM($M$4:M138)+SUM($N$4:N138)+SUM($O$4:O138)</f>
        <v>3869.5150486559069</v>
      </c>
      <c r="H138" s="6">
        <f t="shared" si="34"/>
        <v>0.12395414952607796</v>
      </c>
      <c r="I138" s="200">
        <f t="shared" si="40"/>
        <v>0</v>
      </c>
      <c r="J138" s="313">
        <f>'Security Info'!D144</f>
        <v>0</v>
      </c>
      <c r="K138" s="94">
        <v>0</v>
      </c>
      <c r="L138" s="313">
        <f>'Security Info'!F144</f>
        <v>0</v>
      </c>
      <c r="M138" s="94">
        <v>0</v>
      </c>
      <c r="N138" s="94">
        <v>0</v>
      </c>
      <c r="O138" s="94">
        <v>0</v>
      </c>
      <c r="P138" s="239">
        <f t="shared" si="35"/>
        <v>31217.309492667071</v>
      </c>
      <c r="Q138" s="442">
        <f t="shared" si="36"/>
        <v>1.1413802291733166E-3</v>
      </c>
      <c r="R138" s="26">
        <f t="shared" si="37"/>
        <v>1.1575452069876313E-2</v>
      </c>
      <c r="S138" s="26">
        <f>IFERROR('Security Info'!GH144*(50/70)+'Security Info'!GO144*(20/70),0)</f>
        <v>4.2406079696544897E-2</v>
      </c>
      <c r="T138" s="26">
        <f>'Security Info'!GV144</f>
        <v>-1.2021286473120618E-2</v>
      </c>
      <c r="U138" s="200">
        <f t="shared" si="38"/>
        <v>31664.855410444896</v>
      </c>
      <c r="V138" s="26">
        <f t="shared" si="41"/>
        <v>1.1135297650766152E-3</v>
      </c>
      <c r="W138" s="26">
        <f>'Security Info'!GH144*'Security Info'!GI144+'Security Info'!GO144*'Security Info'!GP144+'Security Info'!GV144*'Security Info'!GW144</f>
        <v>2.6077869845645241E-2</v>
      </c>
      <c r="X138" s="314">
        <f t="shared" si="42"/>
        <v>2.7850464096701444E-5</v>
      </c>
      <c r="Y138" s="314">
        <f t="shared" si="39"/>
        <v>-1.4502417775768928E-2</v>
      </c>
      <c r="Z138" s="26">
        <f>_xlfn.STDEV.P(Q$5:Q138)</f>
        <v>8.8926154422036777E-3</v>
      </c>
      <c r="AB138" s="447">
        <f t="shared" si="43"/>
        <v>101.15754520698768</v>
      </c>
      <c r="AC138" s="5">
        <f>IFERROR((R138-'Price Data'!AF138)/Z138,0)</f>
        <v>-1.8774620401201521</v>
      </c>
      <c r="AD138" s="26">
        <f>_xlfn.STDEV.P(X$5:X138)</f>
        <v>4.2307154403536914E-3</v>
      </c>
      <c r="AE138" s="5">
        <f t="shared" si="44"/>
        <v>-3.4278877840473512</v>
      </c>
      <c r="AF138" s="26">
        <f>_xlfn.STDEV.P(V$5:V138)</f>
        <v>6.3165733586453467E-3</v>
      </c>
      <c r="AH138" s="5">
        <f>IFERROR((W138-'Price Data'!AF138)/AF138,0)</f>
        <v>-0.34720251469146163</v>
      </c>
      <c r="AI138" s="26"/>
      <c r="AJ138" s="239">
        <f t="shared" si="45"/>
        <v>0</v>
      </c>
    </row>
    <row r="139" spans="1:36" x14ac:dyDescent="0.25">
      <c r="A139">
        <v>135</v>
      </c>
      <c r="B139" s="312">
        <f>'Price Data'!B139</f>
        <v>43297</v>
      </c>
      <c r="C139" s="313">
        <f>'Security Info'!C145</f>
        <v>21151.109892729281</v>
      </c>
      <c r="D139" s="7">
        <f t="shared" si="32"/>
        <v>0.68030670782451574</v>
      </c>
      <c r="E139" s="313">
        <f>'Security Info'!E145</f>
        <v>6069.9253199319228</v>
      </c>
      <c r="F139" s="7">
        <f t="shared" si="33"/>
        <v>0.19523376939018441</v>
      </c>
      <c r="G139" s="200">
        <f>I139+SUM($J$4:J139)+SUM($K$4:K139)+SUM($L$4:L139)+SUM($M$4:M139)+SUM($N$4:N139)+SUM($O$4:O139)</f>
        <v>3869.5150486559069</v>
      </c>
      <c r="H139" s="6">
        <f t="shared" si="34"/>
        <v>0.12445952278529984</v>
      </c>
      <c r="I139" s="200">
        <f t="shared" si="40"/>
        <v>0</v>
      </c>
      <c r="J139" s="313">
        <f>'Security Info'!D145</f>
        <v>0</v>
      </c>
      <c r="K139" s="94">
        <v>0</v>
      </c>
      <c r="L139" s="313">
        <f>'Security Info'!F145</f>
        <v>0</v>
      </c>
      <c r="M139" s="94">
        <v>0</v>
      </c>
      <c r="N139" s="94">
        <v>0</v>
      </c>
      <c r="O139" s="94">
        <v>0</v>
      </c>
      <c r="P139" s="239">
        <f t="shared" si="35"/>
        <v>31090.550261317112</v>
      </c>
      <c r="Q139" s="442">
        <f t="shared" si="36"/>
        <v>-4.0605431220693822E-3</v>
      </c>
      <c r="R139" s="26">
        <f t="shared" si="37"/>
        <v>7.4679063255198574E-3</v>
      </c>
      <c r="S139" s="26">
        <f>IFERROR('Security Info'!GH145*(50/70)+'Security Info'!GO145*(20/70),0)</f>
        <v>4.0803200928830261E-2</v>
      </c>
      <c r="T139" s="26">
        <f>'Security Info'!GV145</f>
        <v>-1.3252735331342747E-2</v>
      </c>
      <c r="U139" s="200">
        <f t="shared" si="38"/>
        <v>31618.829135544827</v>
      </c>
      <c r="V139" s="26">
        <f t="shared" si="41"/>
        <v>-1.4535444518368745E-3</v>
      </c>
      <c r="W139" s="26">
        <f>'Security Info'!GH145*'Security Info'!GI145+'Security Info'!GO145*'Security Info'!GP145+'Security Info'!GV145*'Security Info'!GW145</f>
        <v>2.4586420050778358E-2</v>
      </c>
      <c r="X139" s="314">
        <f t="shared" si="42"/>
        <v>-2.6069986702325076E-3</v>
      </c>
      <c r="Y139" s="314">
        <f t="shared" si="39"/>
        <v>-1.7118513725258501E-2</v>
      </c>
      <c r="Z139" s="26">
        <f>_xlfn.STDEV.P(Q$5:Q139)</f>
        <v>8.8668873741122676E-3</v>
      </c>
      <c r="AB139" s="447">
        <f t="shared" si="43"/>
        <v>100.74679063255202</v>
      </c>
      <c r="AC139" s="5">
        <f>IFERROR((R139-'Price Data'!AF139)/Z139,0)</f>
        <v>-2.3812294871506743</v>
      </c>
      <c r="AD139" s="26">
        <f>_xlfn.STDEV.P(X$5:X139)</f>
        <v>4.2205543188163688E-3</v>
      </c>
      <c r="AE139" s="5">
        <f t="shared" si="44"/>
        <v>-4.0559870652391687</v>
      </c>
      <c r="AF139" s="26">
        <f>_xlfn.STDEV.P(V$5:V139)</f>
        <v>6.2947558064082414E-3</v>
      </c>
      <c r="AH139" s="5">
        <f>IFERROR((W139-'Price Data'!AF139)/AF139,0)</f>
        <v>-0.63474741071830409</v>
      </c>
      <c r="AI139" s="26"/>
      <c r="AJ139" s="239">
        <f t="shared" si="45"/>
        <v>0</v>
      </c>
    </row>
    <row r="140" spans="1:36" x14ac:dyDescent="0.25">
      <c r="A140">
        <v>136</v>
      </c>
      <c r="B140" s="312">
        <f>'Price Data'!B140</f>
        <v>43298</v>
      </c>
      <c r="C140" s="313">
        <f>'Security Info'!C146</f>
        <v>21254.506905762359</v>
      </c>
      <c r="D140" s="7">
        <f t="shared" si="32"/>
        <v>0.68135896098797111</v>
      </c>
      <c r="E140" s="313">
        <f>'Security Info'!E146</f>
        <v>6070.2649379758786</v>
      </c>
      <c r="F140" s="7">
        <f t="shared" si="33"/>
        <v>0.19459540648951151</v>
      </c>
      <c r="G140" s="200">
        <f>I140+SUM($J$4:J140)+SUM($K$4:K140)+SUM($L$4:L140)+SUM($M$4:M140)+SUM($N$4:N140)+SUM($O$4:O140)</f>
        <v>3869.5150486559069</v>
      </c>
      <c r="H140" s="6">
        <f t="shared" si="34"/>
        <v>0.12404563252251746</v>
      </c>
      <c r="I140" s="200">
        <f t="shared" si="40"/>
        <v>0</v>
      </c>
      <c r="J140" s="313">
        <f>'Security Info'!D146</f>
        <v>0</v>
      </c>
      <c r="K140" s="94">
        <v>0</v>
      </c>
      <c r="L140" s="313">
        <f>'Security Info'!F146</f>
        <v>0</v>
      </c>
      <c r="M140" s="94">
        <v>0</v>
      </c>
      <c r="N140" s="94">
        <v>0</v>
      </c>
      <c r="O140" s="94">
        <v>0</v>
      </c>
      <c r="P140" s="239">
        <f t="shared" si="35"/>
        <v>31194.286892394142</v>
      </c>
      <c r="Q140" s="442">
        <f t="shared" si="36"/>
        <v>3.336596818168891E-3</v>
      </c>
      <c r="R140" s="26">
        <f t="shared" si="37"/>
        <v>1.0829420536172751E-2</v>
      </c>
      <c r="S140" s="26">
        <f>IFERROR('Security Info'!GH146*(50/70)+'Security Info'!GO146*(20/70),0)</f>
        <v>4.4768348110883399E-2</v>
      </c>
      <c r="T140" s="26">
        <f>'Security Info'!GV146</f>
        <v>-1.3521503931351542E-2</v>
      </c>
      <c r="U140" s="200">
        <f t="shared" si="38"/>
        <v>31701.996227820175</v>
      </c>
      <c r="V140" s="26">
        <f t="shared" si="41"/>
        <v>2.6303027199021667E-3</v>
      </c>
      <c r="W140" s="26">
        <f>'Security Info'!GH146*'Security Info'!GI146+'Security Info'!GO146*'Security Info'!GP146+'Security Info'!GV146*'Security Info'!GW146</f>
        <v>2.728139249821292E-2</v>
      </c>
      <c r="X140" s="314">
        <f t="shared" si="42"/>
        <v>7.0629409826672429E-4</v>
      </c>
      <c r="Y140" s="314">
        <f t="shared" si="39"/>
        <v>-1.6451971962040169E-2</v>
      </c>
      <c r="Z140" s="26">
        <f>_xlfn.STDEV.P(Q$5:Q140)</f>
        <v>8.8385690268024519E-3</v>
      </c>
      <c r="AB140" s="447">
        <f t="shared" si="43"/>
        <v>101.08294205361732</v>
      </c>
      <c r="AC140" s="5">
        <f>IFERROR((R140-'Price Data'!AF140)/Z140,0)</f>
        <v>-2.0105720066154364</v>
      </c>
      <c r="AD140" s="26">
        <f>_xlfn.STDEV.P(X$5:X140)</f>
        <v>4.2055803675182264E-3</v>
      </c>
      <c r="AE140" s="5">
        <f t="shared" si="44"/>
        <v>-3.9119385493395566</v>
      </c>
      <c r="AF140" s="26">
        <f>_xlfn.STDEV.P(V$5:V140)</f>
        <v>6.2750070677268007E-3</v>
      </c>
      <c r="AH140" s="5">
        <f>IFERROR((W140-'Price Data'!AF140)/AF140,0)</f>
        <v>-0.21013641698809465</v>
      </c>
      <c r="AI140" s="26"/>
      <c r="AJ140" s="239">
        <f t="shared" si="45"/>
        <v>0</v>
      </c>
    </row>
    <row r="141" spans="1:36" x14ac:dyDescent="0.25">
      <c r="A141">
        <v>137</v>
      </c>
      <c r="B141" s="312">
        <f>'Price Data'!B141</f>
        <v>43299</v>
      </c>
      <c r="C141" s="313">
        <f>'Security Info'!C147</f>
        <v>21298.423873929933</v>
      </c>
      <c r="D141" s="7">
        <f t="shared" si="32"/>
        <v>0.68188030117908716</v>
      </c>
      <c r="E141" s="313">
        <f>'Security Info'!E147</f>
        <v>6066.9036694370288</v>
      </c>
      <c r="F141" s="7">
        <f t="shared" si="33"/>
        <v>0.19423512865681827</v>
      </c>
      <c r="G141" s="200">
        <f>I141+SUM($J$4:J141)+SUM($K$4:K141)+SUM($L$4:L141)+SUM($M$4:M141)+SUM($N$4:N141)+SUM($O$4:O141)</f>
        <v>3869.5150486559069</v>
      </c>
      <c r="H141" s="6">
        <f t="shared" si="34"/>
        <v>0.12388457016409457</v>
      </c>
      <c r="I141" s="200">
        <f t="shared" si="40"/>
        <v>0</v>
      </c>
      <c r="J141" s="313">
        <f>'Security Info'!D147</f>
        <v>0</v>
      </c>
      <c r="K141" s="94">
        <v>0</v>
      </c>
      <c r="L141" s="313">
        <f>'Security Info'!F147</f>
        <v>0</v>
      </c>
      <c r="M141" s="94">
        <v>0</v>
      </c>
      <c r="N141" s="94">
        <v>0</v>
      </c>
      <c r="O141" s="94">
        <v>0</v>
      </c>
      <c r="P141" s="239">
        <f t="shared" si="35"/>
        <v>31234.842592022869</v>
      </c>
      <c r="Q141" s="442">
        <f t="shared" si="36"/>
        <v>1.3001002320913724E-3</v>
      </c>
      <c r="R141" s="26">
        <f t="shared" si="37"/>
        <v>1.2143600100416707E-2</v>
      </c>
      <c r="S141" s="26">
        <f>IFERROR('Security Info'!GH147*(50/70)+'Security Info'!GO147*(20/70),0)</f>
        <v>4.7097461352799179E-2</v>
      </c>
      <c r="T141" s="26">
        <f>'Security Info'!GV147</f>
        <v>-1.3873346462272118E-2</v>
      </c>
      <c r="U141" s="200">
        <f t="shared" si="38"/>
        <v>31749.052511155165</v>
      </c>
      <c r="V141" s="26">
        <f t="shared" si="41"/>
        <v>1.484331869729294E-3</v>
      </c>
      <c r="W141" s="26">
        <f>'Security Info'!GH147*'Security Info'!GI147+'Security Info'!GO147*'Security Info'!GP147+'Security Info'!GV147*'Security Info'!GW147</f>
        <v>2.8806219008277789E-2</v>
      </c>
      <c r="X141" s="314">
        <f t="shared" si="42"/>
        <v>-1.8423163763792161E-4</v>
      </c>
      <c r="Y141" s="314">
        <f t="shared" si="39"/>
        <v>-1.6662618907861082E-2</v>
      </c>
      <c r="Z141" s="26">
        <f>_xlfn.STDEV.P(Q$5:Q141)</f>
        <v>8.806826765235469E-3</v>
      </c>
      <c r="AB141" s="447">
        <f t="shared" si="43"/>
        <v>101.2143600100417</v>
      </c>
      <c r="AC141" s="5">
        <f>IFERROR((R141-'Price Data'!AF141)/Z141,0)</f>
        <v>-1.879042286253128</v>
      </c>
      <c r="AD141" s="26">
        <f>_xlfn.STDEV.P(X$5:X141)</f>
        <v>4.1902096752872119E-3</v>
      </c>
      <c r="AE141" s="5">
        <f t="shared" si="44"/>
        <v>-3.9765596948842346</v>
      </c>
      <c r="AF141" s="26">
        <f>_xlfn.STDEV.P(V$5:V141)</f>
        <v>6.2529932605080371E-3</v>
      </c>
      <c r="AH141" s="5">
        <f>IFERROR((W141-'Price Data'!AF141)/AF141,0)</f>
        <v>1.8266293200595415E-2</v>
      </c>
      <c r="AI141" s="26"/>
      <c r="AJ141" s="239">
        <f t="shared" si="45"/>
        <v>0</v>
      </c>
    </row>
    <row r="142" spans="1:36" x14ac:dyDescent="0.25">
      <c r="A142">
        <v>138</v>
      </c>
      <c r="B142" s="312">
        <f>'Price Data'!B142</f>
        <v>43300</v>
      </c>
      <c r="C142" s="313">
        <f>'Security Info'!C148</f>
        <v>21212.852592136729</v>
      </c>
      <c r="D142" s="7">
        <f t="shared" si="32"/>
        <v>0.68083526321665833</v>
      </c>
      <c r="E142" s="313">
        <f>'Security Info'!E148</f>
        <v>6074.732671425304</v>
      </c>
      <c r="F142" s="7">
        <f t="shared" si="33"/>
        <v>0.19497105348546057</v>
      </c>
      <c r="G142" s="200">
        <f>I142+SUM($J$4:J142)+SUM($K$4:K142)+SUM($L$4:L142)+SUM($M$4:M142)+SUM($N$4:N142)+SUM($O$4:O142)</f>
        <v>3869.5150486559069</v>
      </c>
      <c r="H142" s="6">
        <f t="shared" si="34"/>
        <v>0.12419368329788109</v>
      </c>
      <c r="I142" s="200">
        <f t="shared" si="40"/>
        <v>0</v>
      </c>
      <c r="J142" s="313">
        <f>'Security Info'!D148</f>
        <v>0</v>
      </c>
      <c r="K142" s="94">
        <v>0</v>
      </c>
      <c r="L142" s="313">
        <f>'Security Info'!F148</f>
        <v>0</v>
      </c>
      <c r="M142" s="94">
        <v>0</v>
      </c>
      <c r="N142" s="94">
        <v>0</v>
      </c>
      <c r="O142" s="94">
        <v>0</v>
      </c>
      <c r="P142" s="239">
        <f t="shared" si="35"/>
        <v>31157.100312217939</v>
      </c>
      <c r="Q142" s="442">
        <f t="shared" si="36"/>
        <v>-2.4889601916797677E-3</v>
      </c>
      <c r="R142" s="26">
        <f t="shared" si="37"/>
        <v>9.6244149715032368E-3</v>
      </c>
      <c r="S142" s="26">
        <f>IFERROR('Security Info'!GH148*(50/70)+'Security Info'!GO148*(20/70),0)</f>
        <v>4.398750093260019E-2</v>
      </c>
      <c r="T142" s="26">
        <f>'Security Info'!GV148</f>
        <v>-1.2324261985857787E-2</v>
      </c>
      <c r="U142" s="200">
        <f t="shared" si="38"/>
        <v>31696.212416138445</v>
      </c>
      <c r="V142" s="26">
        <f t="shared" si="41"/>
        <v>-1.6643046276153539E-3</v>
      </c>
      <c r="W142" s="26">
        <f>'Security Info'!GH148*'Security Info'!GI148+'Security Info'!GO148*'Security Info'!GP148+'Security Info'!GV148*'Security Info'!GW148</f>
        <v>2.70939720570628E-2</v>
      </c>
      <c r="X142" s="314">
        <f t="shared" si="42"/>
        <v>-8.2465556406441376E-4</v>
      </c>
      <c r="Y142" s="314">
        <f t="shared" si="39"/>
        <v>-1.7469557085559563E-2</v>
      </c>
      <c r="Z142" s="26">
        <f>_xlfn.STDEV.P(Q$5:Q142)</f>
        <v>8.7776649506126018E-3</v>
      </c>
      <c r="AB142" s="447">
        <f t="shared" si="43"/>
        <v>100.96244149715037</v>
      </c>
      <c r="AC142" s="5">
        <f>IFERROR((R142-'Price Data'!AF142)/Z142,0)</f>
        <v>-2.1367396835063515</v>
      </c>
      <c r="AD142" s="26">
        <f>_xlfn.STDEV.P(X$5:X142)</f>
        <v>4.1754527785874771E-3</v>
      </c>
      <c r="AE142" s="5">
        <f t="shared" si="44"/>
        <v>-4.183871309752754</v>
      </c>
      <c r="AF142" s="26">
        <f>_xlfn.STDEV.P(V$5:V142)</f>
        <v>6.2323609803976773E-3</v>
      </c>
      <c r="AH142" s="5">
        <f>IFERROR((W142-'Price Data'!AF142)/AF142,0)</f>
        <v>-0.20634683179971119</v>
      </c>
      <c r="AI142" s="26"/>
      <c r="AJ142" s="239">
        <f t="shared" si="45"/>
        <v>0</v>
      </c>
    </row>
    <row r="143" spans="1:36" x14ac:dyDescent="0.25">
      <c r="A143">
        <v>139</v>
      </c>
      <c r="B143" s="312">
        <f>'Price Data'!B143</f>
        <v>43301</v>
      </c>
      <c r="C143" s="313">
        <f>'Security Info'!C149</f>
        <v>21164.89922198221</v>
      </c>
      <c r="D143" s="7">
        <f t="shared" si="32"/>
        <v>0.68050603917087749</v>
      </c>
      <c r="E143" s="313">
        <f>'Security Info'!E149</f>
        <v>6067.2924060128889</v>
      </c>
      <c r="F143" s="7">
        <f t="shared" si="33"/>
        <v>0.19507908260763673</v>
      </c>
      <c r="G143" s="200">
        <f>I143+SUM($J$4:J143)+SUM($K$4:K143)+SUM($L$4:L143)+SUM($M$4:M143)+SUM($N$4:N143)+SUM($O$4:O143)</f>
        <v>3869.5150486559069</v>
      </c>
      <c r="H143" s="6">
        <f t="shared" si="34"/>
        <v>0.12441487822148579</v>
      </c>
      <c r="I143" s="200">
        <f t="shared" si="40"/>
        <v>0</v>
      </c>
      <c r="J143" s="313">
        <f>'Security Info'!D149</f>
        <v>0</v>
      </c>
      <c r="K143" s="94">
        <v>0</v>
      </c>
      <c r="L143" s="313">
        <f>'Security Info'!F149</f>
        <v>0</v>
      </c>
      <c r="M143" s="94">
        <v>0</v>
      </c>
      <c r="N143" s="94">
        <v>0</v>
      </c>
      <c r="O143" s="94">
        <v>0</v>
      </c>
      <c r="P143" s="239">
        <f t="shared" si="35"/>
        <v>31101.706676651007</v>
      </c>
      <c r="Q143" s="442">
        <f t="shared" si="36"/>
        <v>-1.7778816068197978E-3</v>
      </c>
      <c r="R143" s="26">
        <f t="shared" si="37"/>
        <v>7.8294222943291469E-3</v>
      </c>
      <c r="S143" s="26">
        <f>IFERROR('Security Info'!GH149*(50/70)+'Security Info'!GO149*(20/70),0)</f>
        <v>4.3515573921265469E-2</v>
      </c>
      <c r="T143" s="26">
        <f>'Security Info'!GV149</f>
        <v>-1.470897247320857E-2</v>
      </c>
      <c r="U143" s="200">
        <f t="shared" si="38"/>
        <v>31663.940105029116</v>
      </c>
      <c r="V143" s="26">
        <f t="shared" si="41"/>
        <v>-1.0181756320164492E-3</v>
      </c>
      <c r="W143" s="26">
        <f>'Security Info'!GH149*'Security Info'!GI149+'Security Info'!GO149*'Security Info'!GP149+'Security Info'!GV149*'Security Info'!GW149</f>
        <v>2.6048210002923254E-2</v>
      </c>
      <c r="X143" s="314">
        <f t="shared" si="42"/>
        <v>-7.5970597480334856E-4</v>
      </c>
      <c r="Y143" s="314">
        <f t="shared" si="39"/>
        <v>-1.8218787708594107E-2</v>
      </c>
      <c r="Z143" s="26">
        <f>_xlfn.STDEV.P(Q$5:Q143)</f>
        <v>8.7474860215121901E-3</v>
      </c>
      <c r="AB143" s="447">
        <f t="shared" si="43"/>
        <v>100.78294222943296</v>
      </c>
      <c r="AC143" s="5">
        <f>IFERROR((R143-'Price Data'!AF143)/Z143,0)</f>
        <v>-2.4123019635329461</v>
      </c>
      <c r="AD143" s="26">
        <f>_xlfn.STDEV.P(X$5:X143)</f>
        <v>4.1607739023525403E-3</v>
      </c>
      <c r="AE143" s="5">
        <f t="shared" si="44"/>
        <v>-4.3787016877540585</v>
      </c>
      <c r="AF143" s="26">
        <f>_xlfn.STDEV.P(V$5:V143)</f>
        <v>6.2107739567776954E-3</v>
      </c>
      <c r="AH143" s="5">
        <f>IFERROR((W143-'Price Data'!AF143)/AF143,0)</f>
        <v>-0.46415954229517814</v>
      </c>
      <c r="AI143" s="26"/>
      <c r="AJ143" s="239">
        <f t="shared" si="45"/>
        <v>0</v>
      </c>
    </row>
    <row r="144" spans="1:36" x14ac:dyDescent="0.25">
      <c r="A144">
        <v>140</v>
      </c>
      <c r="B144" s="312">
        <f>'Price Data'!B144</f>
        <v>43304</v>
      </c>
      <c r="C144" s="313">
        <f>'Security Info'!C150</f>
        <v>21333.54257979539</v>
      </c>
      <c r="D144" s="7">
        <f t="shared" si="32"/>
        <v>0.68257723334179377</v>
      </c>
      <c r="E144" s="313">
        <f>'Security Info'!E150</f>
        <v>6051.343394198735</v>
      </c>
      <c r="F144" s="7">
        <f t="shared" si="33"/>
        <v>0.19361572118478076</v>
      </c>
      <c r="G144" s="200">
        <f>I144+SUM($J$4:J144)+SUM($K$4:K144)+SUM($L$4:L144)+SUM($M$4:M144)+SUM($N$4:N144)+SUM($O$4:O144)</f>
        <v>3869.5150486559069</v>
      </c>
      <c r="H144" s="6">
        <f t="shared" si="34"/>
        <v>0.12380704547342543</v>
      </c>
      <c r="I144" s="200">
        <f t="shared" si="40"/>
        <v>0</v>
      </c>
      <c r="J144" s="313">
        <f>'Security Info'!D150</f>
        <v>0</v>
      </c>
      <c r="K144" s="94">
        <v>0</v>
      </c>
      <c r="L144" s="313">
        <f>'Security Info'!F150</f>
        <v>0</v>
      </c>
      <c r="M144" s="94">
        <v>0</v>
      </c>
      <c r="N144" s="94">
        <v>0</v>
      </c>
      <c r="O144" s="94">
        <v>0</v>
      </c>
      <c r="P144" s="239">
        <f t="shared" si="35"/>
        <v>31254.401022650032</v>
      </c>
      <c r="Q144" s="442">
        <f t="shared" si="36"/>
        <v>4.9095166251329481E-3</v>
      </c>
      <c r="R144" s="26">
        <f t="shared" si="37"/>
        <v>1.2777377598381268E-2</v>
      </c>
      <c r="S144" s="26">
        <f>IFERROR('Security Info'!GH150*(50/70)+'Security Info'!GO150*(20/70),0)</f>
        <v>4.4684079629351094E-2</v>
      </c>
      <c r="T144" s="26">
        <f>'Security Info'!GV150</f>
        <v>-1.8105230236956205E-2</v>
      </c>
      <c r="U144" s="200">
        <f t="shared" si="38"/>
        <v>31657.739592875307</v>
      </c>
      <c r="V144" s="26">
        <f t="shared" si="41"/>
        <v>-1.9582250766148057E-4</v>
      </c>
      <c r="W144" s="26">
        <f>'Security Info'!GH150*'Security Info'!GI150+'Security Info'!GO150*'Security Info'!GP150+'Security Info'!GV150*'Security Info'!GW150</f>
        <v>2.5847286669458902E-2</v>
      </c>
      <c r="X144" s="314">
        <f t="shared" si="42"/>
        <v>5.1053391327944286E-3</v>
      </c>
      <c r="Y144" s="314">
        <f t="shared" si="39"/>
        <v>-1.3069909071077634E-2</v>
      </c>
      <c r="Z144" s="26">
        <f>_xlfn.STDEV.P(Q$5:Q144)</f>
        <v>8.7256153310328356E-3</v>
      </c>
      <c r="AB144" s="447">
        <f t="shared" si="43"/>
        <v>101.27773775983817</v>
      </c>
      <c r="AC144" s="5">
        <f>IFERROR((R144-'Price Data'!AF144)/Z144,0)</f>
        <v>-1.9211965879355872</v>
      </c>
      <c r="AD144" s="26">
        <f>_xlfn.STDEV.P(X$5:X144)</f>
        <v>4.1690840355884592E-3</v>
      </c>
      <c r="AE144" s="5">
        <f t="shared" si="44"/>
        <v>-3.1349593722528164</v>
      </c>
      <c r="AF144" s="26">
        <f>_xlfn.STDEV.P(V$5:V144)</f>
        <v>6.1886446434257199E-3</v>
      </c>
      <c r="AH144" s="5">
        <f>IFERROR((W144-'Price Data'!AF144)/AF144,0)</f>
        <v>-0.59685335697291653</v>
      </c>
      <c r="AI144" s="26"/>
      <c r="AJ144" s="239">
        <f t="shared" si="45"/>
        <v>0</v>
      </c>
    </row>
    <row r="145" spans="1:36" x14ac:dyDescent="0.25">
      <c r="A145">
        <v>141</v>
      </c>
      <c r="B145" s="312">
        <f>'Price Data'!B145</f>
        <v>43305</v>
      </c>
      <c r="C145" s="313">
        <f>'Security Info'!C151</f>
        <v>21345.785160027241</v>
      </c>
      <c r="D145" s="7">
        <f t="shared" si="32"/>
        <v>0.69762218015141708</v>
      </c>
      <c r="E145" s="313">
        <f>'Security Info'!E151</f>
        <v>6052.4662099063407</v>
      </c>
      <c r="F145" s="7">
        <f t="shared" si="33"/>
        <v>0.19780648221619493</v>
      </c>
      <c r="G145" s="200">
        <f>I145+SUM($J$4:J145)+SUM($K$4:K145)+SUM($L$4:L145)+SUM($M$4:M145)+SUM($N$4:N145)+SUM($O$4:O145)</f>
        <v>3199.6650486559065</v>
      </c>
      <c r="H145" s="6">
        <f t="shared" si="34"/>
        <v>0.10457133763238789</v>
      </c>
      <c r="I145" s="200">
        <f t="shared" si="40"/>
        <v>0</v>
      </c>
      <c r="J145" s="313">
        <f>'Security Info'!D151</f>
        <v>0</v>
      </c>
      <c r="K145" s="94">
        <f>-Transactions!L6</f>
        <v>-4.95</v>
      </c>
      <c r="L145" s="313">
        <f>'Security Info'!F151</f>
        <v>0</v>
      </c>
      <c r="M145" s="94">
        <v>0</v>
      </c>
      <c r="N145" s="94">
        <v>0</v>
      </c>
      <c r="O145" s="94">
        <f>-Transactions!F6</f>
        <v>-664.9</v>
      </c>
      <c r="P145" s="239">
        <f>C145+E145+G145</f>
        <v>30597.916418589492</v>
      </c>
      <c r="Q145" s="442">
        <f t="shared" si="36"/>
        <v>-2.1004549202039979E-2</v>
      </c>
      <c r="R145" s="26">
        <f t="shared" si="37"/>
        <v>-8.4955546600968823E-3</v>
      </c>
      <c r="S145" s="26">
        <f>IFERROR('Security Info'!GH151*(50/70)+'Security Info'!GO151*(20/70),0)</f>
        <v>4.7857752321090671E-2</v>
      </c>
      <c r="T145" s="26">
        <f>'Security Info'!GV151</f>
        <v>-1.6634332989635237E-2</v>
      </c>
      <c r="U145" s="200">
        <f t="shared" si="38"/>
        <v>31739.915076733563</v>
      </c>
      <c r="V145" s="26">
        <f t="shared" si="41"/>
        <v>2.5957470405357785E-3</v>
      </c>
      <c r="W145" s="26">
        <f>'Security Info'!GH151*'Security Info'!GI151+'Security Info'!GO151*'Security Info'!GP151+'Security Info'!GV151*'Security Info'!GW151</f>
        <v>2.8510126727872898E-2</v>
      </c>
      <c r="X145" s="314">
        <f t="shared" si="42"/>
        <v>-2.3600296242575758E-2</v>
      </c>
      <c r="Y145" s="314">
        <f t="shared" si="39"/>
        <v>-3.700568138796978E-2</v>
      </c>
      <c r="Z145" s="26">
        <f>_xlfn.STDEV.P(Q$5:Q145)</f>
        <v>8.8736403215901958E-3</v>
      </c>
      <c r="AB145" s="447">
        <f t="shared" si="43"/>
        <v>99.150444533990353</v>
      </c>
      <c r="AC145" s="5">
        <f>IFERROR((R145-'Price Data'!AF145)/Z145,0)</f>
        <v>-4.2802675433762021</v>
      </c>
      <c r="AD145" s="26">
        <f>_xlfn.STDEV.P(X$5:X145)</f>
        <v>4.5995734852226858E-3</v>
      </c>
      <c r="AE145" s="5">
        <f t="shared" si="44"/>
        <v>-8.0454593250569992</v>
      </c>
      <c r="AF145" s="26">
        <f>_xlfn.STDEV.P(V$5:V145)</f>
        <v>6.1699321036652634E-3</v>
      </c>
      <c r="AH145" s="5">
        <f>IFERROR((W145-'Price Data'!AF145)/AF145,0)</f>
        <v>-0.15816596612908929</v>
      </c>
      <c r="AI145" s="26"/>
      <c r="AJ145" s="239">
        <f t="shared" si="45"/>
        <v>-669.85000000000036</v>
      </c>
    </row>
    <row r="146" spans="1:36" x14ac:dyDescent="0.25">
      <c r="A146">
        <v>142</v>
      </c>
      <c r="B146" s="312">
        <f>'Price Data'!B146</f>
        <v>43306</v>
      </c>
      <c r="C146" s="313">
        <f>'Security Info'!C152</f>
        <v>21523.371861035139</v>
      </c>
      <c r="D146" s="7">
        <f t="shared" si="32"/>
        <v>0.69931124055111438</v>
      </c>
      <c r="E146" s="313">
        <f>'Security Info'!E152</f>
        <v>6054.9209050195614</v>
      </c>
      <c r="F146" s="7">
        <f t="shared" si="33"/>
        <v>0.19672913133065495</v>
      </c>
      <c r="G146" s="200">
        <f>I146+SUM($J$4:J146)+SUM($K$4:K146)+SUM($L$4:L146)+SUM($M$4:M146)+SUM($N$4:N146)+SUM($O$4:O146)</f>
        <v>3199.6650486559065</v>
      </c>
      <c r="H146" s="6">
        <f t="shared" si="34"/>
        <v>0.10395962811823067</v>
      </c>
      <c r="I146" s="200">
        <f t="shared" si="40"/>
        <v>0</v>
      </c>
      <c r="J146" s="313">
        <f>'Security Info'!D152</f>
        <v>0</v>
      </c>
      <c r="K146" s="94">
        <v>0</v>
      </c>
      <c r="L146" s="313">
        <f>'Security Info'!F152</f>
        <v>0</v>
      </c>
      <c r="M146" s="94">
        <v>0</v>
      </c>
      <c r="N146" s="94">
        <v>0</v>
      </c>
      <c r="O146" s="94">
        <v>0</v>
      </c>
      <c r="P146" s="239">
        <f t="shared" si="35"/>
        <v>30777.957814710608</v>
      </c>
      <c r="Q146" s="442">
        <f t="shared" si="36"/>
        <v>5.8841064096681883E-3</v>
      </c>
      <c r="R146" s="26">
        <f t="shared" si="37"/>
        <v>-2.6614369980577646E-3</v>
      </c>
      <c r="S146" s="26">
        <f>IFERROR('Security Info'!GH152*(50/70)+'Security Info'!GO152*(20/70),0)</f>
        <v>5.5679719683010234E-2</v>
      </c>
      <c r="T146" s="26">
        <f>'Security Info'!GV152</f>
        <v>-1.5740066556878651E-2</v>
      </c>
      <c r="U146" s="200">
        <f t="shared" si="38"/>
        <v>31917.164851249345</v>
      </c>
      <c r="V146" s="26">
        <f t="shared" si="41"/>
        <v>5.5844438804346641E-3</v>
      </c>
      <c r="W146" s="26">
        <f>'Security Info'!GH152*'Security Info'!GI152+'Security Info'!GO152*'Security Info'!GP152+'Security Info'!GV152*'Security Info'!GW152</f>
        <v>3.4253783811043569E-2</v>
      </c>
      <c r="X146" s="314">
        <f t="shared" si="42"/>
        <v>2.9966252923352421E-4</v>
      </c>
      <c r="Y146" s="314">
        <f t="shared" si="39"/>
        <v>-3.6915220809101333E-2</v>
      </c>
      <c r="Z146" s="26">
        <f>_xlfn.STDEV.P(Q$5:Q146)</f>
        <v>8.8561165753442729E-3</v>
      </c>
      <c r="AB146" s="447">
        <f t="shared" si="43"/>
        <v>99.733856300194262</v>
      </c>
      <c r="AC146" s="5">
        <f>IFERROR((R146-'Price Data'!AF146)/Z146,0)</f>
        <v>-3.6593281854804354</v>
      </c>
      <c r="AD146" s="26">
        <f>_xlfn.STDEV.P(X$5:X146)</f>
        <v>4.5835708448901669E-3</v>
      </c>
      <c r="AE146" s="5">
        <f t="shared" si="44"/>
        <v>-8.053812640477668</v>
      </c>
      <c r="AF146" s="26">
        <f>_xlfn.STDEV.P(V$5:V146)</f>
        <v>6.1645209423092529E-3</v>
      </c>
      <c r="AH146" s="5">
        <f>IFERROR((W146-'Price Data'!AF146)/AF146,0)</f>
        <v>0.73124641042340821</v>
      </c>
      <c r="AI146" s="26"/>
      <c r="AJ146" s="239">
        <f t="shared" si="45"/>
        <v>0</v>
      </c>
    </row>
    <row r="147" spans="1:36" x14ac:dyDescent="0.25">
      <c r="A147">
        <v>143</v>
      </c>
      <c r="B147" s="312">
        <f>'Price Data'!B147</f>
        <v>43307</v>
      </c>
      <c r="C147" s="313">
        <f>'Security Info'!C153</f>
        <v>21507.152207216186</v>
      </c>
      <c r="D147" s="7">
        <f t="shared" si="32"/>
        <v>0.69919377606227928</v>
      </c>
      <c r="E147" s="313">
        <f>'Security Info'!E153</f>
        <v>6053.1136009787842</v>
      </c>
      <c r="F147" s="7">
        <f t="shared" si="33"/>
        <v>0.19678566994017249</v>
      </c>
      <c r="G147" s="200">
        <f>I147+SUM($J$4:J147)+SUM($K$4:K147)+SUM($L$4:L147)+SUM($M$4:M147)+SUM($N$4:N147)+SUM($O$4:O147)</f>
        <v>3199.6650486559065</v>
      </c>
      <c r="H147" s="6">
        <f t="shared" si="34"/>
        <v>0.10402055399754823</v>
      </c>
      <c r="I147" s="200">
        <f t="shared" si="40"/>
        <v>0</v>
      </c>
      <c r="J147" s="313">
        <f>'Security Info'!D153</f>
        <v>0</v>
      </c>
      <c r="K147" s="94">
        <v>0</v>
      </c>
      <c r="L147" s="313">
        <f>'Security Info'!F153</f>
        <v>0</v>
      </c>
      <c r="M147" s="94">
        <v>0</v>
      </c>
      <c r="N147" s="94">
        <v>0</v>
      </c>
      <c r="O147" s="94">
        <v>0</v>
      </c>
      <c r="P147" s="239">
        <f t="shared" si="35"/>
        <v>30759.930856850879</v>
      </c>
      <c r="Q147" s="442">
        <f t="shared" si="36"/>
        <v>-5.8571000611074009E-4</v>
      </c>
      <c r="R147" s="26">
        <f t="shared" si="37"/>
        <v>-3.2455881738880921E-3</v>
      </c>
      <c r="S147" s="26">
        <f>IFERROR('Security Info'!GH153*(50/70)+'Security Info'!GO153*(20/70),0)</f>
        <v>5.4348945849361945E-2</v>
      </c>
      <c r="T147" s="26">
        <f>'Security Info'!GV153</f>
        <v>-1.7259830822383027E-2</v>
      </c>
      <c r="U147" s="200">
        <f t="shared" si="38"/>
        <v>31874.347372452448</v>
      </c>
      <c r="V147" s="26">
        <f t="shared" si="41"/>
        <v>-1.3415188659909871E-3</v>
      </c>
      <c r="W147" s="26">
        <f>'Security Info'!GH153*'Security Info'!GI153+'Security Info'!GO153*'Security Info'!GP153+'Security Info'!GV153*'Security Info'!GW153</f>
        <v>3.2866312847838454E-2</v>
      </c>
      <c r="X147" s="314">
        <f t="shared" si="42"/>
        <v>7.5580885988024704E-4</v>
      </c>
      <c r="Y147" s="314">
        <f t="shared" si="39"/>
        <v>-3.6111901021726546E-2</v>
      </c>
      <c r="Z147" s="26">
        <f>_xlfn.STDEV.P(Q$5:Q147)</f>
        <v>8.8252414870760489E-3</v>
      </c>
      <c r="AB147" s="447">
        <f t="shared" si="43"/>
        <v>99.675441182611223</v>
      </c>
      <c r="AC147" s="5">
        <f>IFERROR((R147-'Price Data'!AF147)/Z147,0)</f>
        <v>-3.7403608980250946</v>
      </c>
      <c r="AD147" s="26">
        <f>_xlfn.STDEV.P(X$5:X147)</f>
        <v>4.5682633403758659E-3</v>
      </c>
      <c r="AE147" s="5">
        <f t="shared" si="44"/>
        <v>-7.9049516919388765</v>
      </c>
      <c r="AF147" s="26">
        <f>_xlfn.STDEV.P(V$5:V147)</f>
        <v>6.1443716883672356E-3</v>
      </c>
      <c r="AH147" s="5">
        <f>IFERROR((W147-'Price Data'!AF147)/AF147,0)</f>
        <v>0.50490318704382331</v>
      </c>
      <c r="AI147" s="26"/>
      <c r="AJ147" s="239">
        <f t="shared" si="45"/>
        <v>0</v>
      </c>
    </row>
    <row r="148" spans="1:36" x14ac:dyDescent="0.25">
      <c r="A148">
        <v>144</v>
      </c>
      <c r="B148" s="312">
        <f>'Price Data'!B148</f>
        <v>43308</v>
      </c>
      <c r="C148" s="313">
        <f>'Security Info'!C154</f>
        <v>21921.263556506765</v>
      </c>
      <c r="D148" s="7">
        <f t="shared" si="32"/>
        <v>0.7031095653120798</v>
      </c>
      <c r="E148" s="313">
        <f>'Security Info'!E154</f>
        <v>6056.6639607653278</v>
      </c>
      <c r="F148" s="7">
        <f t="shared" si="33"/>
        <v>0.19426336231567379</v>
      </c>
      <c r="G148" s="200">
        <f>I148+SUM($J$4:J148)+SUM($K$4:K148)+SUM($L$4:L148)+SUM($M$4:M148)+SUM($N$4:N148)+SUM($O$4:O148)</f>
        <v>3199.6650486559065</v>
      </c>
      <c r="H148" s="6">
        <f t="shared" si="34"/>
        <v>0.10262707237224648</v>
      </c>
      <c r="I148" s="200">
        <f t="shared" si="40"/>
        <v>0</v>
      </c>
      <c r="J148" s="313">
        <f>'Security Info'!D154</f>
        <v>0</v>
      </c>
      <c r="K148" s="94">
        <v>0</v>
      </c>
      <c r="L148" s="313">
        <f>'Security Info'!F154</f>
        <v>0</v>
      </c>
      <c r="M148" s="94">
        <v>0</v>
      </c>
      <c r="N148" s="94">
        <v>0</v>
      </c>
      <c r="O148" s="94">
        <v>0</v>
      </c>
      <c r="P148" s="239">
        <f t="shared" si="35"/>
        <v>31177.592565927996</v>
      </c>
      <c r="Q148" s="442">
        <f t="shared" si="36"/>
        <v>1.3578109489933876E-2</v>
      </c>
      <c r="R148" s="26">
        <f t="shared" si="37"/>
        <v>1.028845236446152E-2</v>
      </c>
      <c r="S148" s="26">
        <f>IFERROR('Security Info'!GH154*(50/70)+'Security Info'!GO154*(20/70),0)</f>
        <v>4.742043455568358E-2</v>
      </c>
      <c r="T148" s="26">
        <f>'Security Info'!GV154</f>
        <v>-1.6424204811446574E-2</v>
      </c>
      <c r="U148" s="200">
        <f t="shared" si="38"/>
        <v>31732.413483161348</v>
      </c>
      <c r="V148" s="26">
        <f t="shared" si="41"/>
        <v>-4.4529190710197453E-3</v>
      </c>
      <c r="W148" s="26">
        <f>'Security Info'!GH154*'Security Info'!GI154+'Security Info'!GO154*'Security Info'!GP154+'Security Info'!GV154*'Security Info'!GW154</f>
        <v>2.8267042745544535E-2</v>
      </c>
      <c r="X148" s="314">
        <f t="shared" si="42"/>
        <v>1.8031028560953621E-2</v>
      </c>
      <c r="Y148" s="314">
        <f t="shared" si="39"/>
        <v>-1.7978590381083015E-2</v>
      </c>
      <c r="Z148" s="26">
        <f>_xlfn.STDEV.P(Q$5:Q148)</f>
        <v>8.8663611336327521E-3</v>
      </c>
      <c r="AB148" s="447">
        <f t="shared" si="43"/>
        <v>101.02884523644619</v>
      </c>
      <c r="AC148" s="5">
        <f>IFERROR((R148-'Price Data'!AF148)/Z148,0)</f>
        <v>-2.1715275686779814</v>
      </c>
      <c r="AD148" s="26">
        <f>_xlfn.STDEV.P(X$5:X148)</f>
        <v>4.7982723214264715E-3</v>
      </c>
      <c r="AE148" s="5">
        <f t="shared" si="44"/>
        <v>-3.7468882916045469</v>
      </c>
      <c r="AF148" s="26">
        <f>_xlfn.STDEV.P(V$5:V148)</f>
        <v>6.1354167387762159E-3</v>
      </c>
      <c r="AH148" s="5">
        <f>IFERROR((W148-'Price Data'!AF148)/AF148,0)</f>
        <v>-0.20780287774058737</v>
      </c>
      <c r="AI148" s="26"/>
      <c r="AJ148" s="239">
        <f t="shared" si="45"/>
        <v>0</v>
      </c>
    </row>
    <row r="149" spans="1:36" x14ac:dyDescent="0.25">
      <c r="A149">
        <v>145</v>
      </c>
      <c r="B149" s="312">
        <f>'Price Data'!B149</f>
        <v>43311</v>
      </c>
      <c r="C149" s="313">
        <f>'Security Info'!C155</f>
        <v>21582.823688136843</v>
      </c>
      <c r="D149" s="7">
        <f t="shared" si="32"/>
        <v>0.70000197059019298</v>
      </c>
      <c r="E149" s="313">
        <f>'Security Info'!E155</f>
        <v>6050.0297344619921</v>
      </c>
      <c r="F149" s="7">
        <f t="shared" si="33"/>
        <v>0.19622236633385803</v>
      </c>
      <c r="G149" s="200">
        <f>I149+SUM($J$4:J149)+SUM($K$4:K149)+SUM($L$4:L149)+SUM($M$4:M149)+SUM($N$4:N149)+SUM($O$4:O149)</f>
        <v>3199.6650486559065</v>
      </c>
      <c r="H149" s="6">
        <f t="shared" si="34"/>
        <v>0.10377566307594902</v>
      </c>
      <c r="I149" s="200">
        <f t="shared" si="40"/>
        <v>0</v>
      </c>
      <c r="J149" s="313">
        <f>'Security Info'!D155</f>
        <v>0</v>
      </c>
      <c r="K149" s="94">
        <v>0</v>
      </c>
      <c r="L149" s="313">
        <f>'Security Info'!F155</f>
        <v>0</v>
      </c>
      <c r="M149" s="94">
        <v>0</v>
      </c>
      <c r="N149" s="94">
        <v>0</v>
      </c>
      <c r="O149" s="94">
        <v>0</v>
      </c>
      <c r="P149" s="239">
        <f t="shared" si="35"/>
        <v>30832.518471254742</v>
      </c>
      <c r="Q149" s="442">
        <f t="shared" si="36"/>
        <v>-1.1068016042084183E-2</v>
      </c>
      <c r="R149" s="26">
        <f t="shared" si="37"/>
        <v>-8.9343643344064194E-4</v>
      </c>
      <c r="S149" s="26">
        <f>IFERROR('Security Info'!GH155*(50/70)+'Security Info'!GO155*(20/70),0)</f>
        <v>4.1591708327556737E-2</v>
      </c>
      <c r="T149" s="26">
        <f>'Security Info'!GV155</f>
        <v>-1.690798829146245E-2</v>
      </c>
      <c r="U149" s="200">
        <f t="shared" si="38"/>
        <v>31602.022091451461</v>
      </c>
      <c r="V149" s="26">
        <f t="shared" si="41"/>
        <v>-4.1090915375560089E-3</v>
      </c>
      <c r="W149" s="26">
        <f>'Security Info'!GH155*'Security Info'!GI155+'Security Info'!GO155*'Security Info'!GP155+'Security Info'!GV155*'Security Info'!GW155</f>
        <v>2.4041799341850977E-2</v>
      </c>
      <c r="X149" s="314">
        <f t="shared" si="42"/>
        <v>-6.9589245045281745E-3</v>
      </c>
      <c r="Y149" s="314">
        <f t="shared" si="39"/>
        <v>-2.4935235775291619E-2</v>
      </c>
      <c r="Z149" s="26">
        <f>_xlfn.STDEV.P(Q$5:Q149)</f>
        <v>8.8840346819133217E-3</v>
      </c>
      <c r="AB149" s="447">
        <f t="shared" si="43"/>
        <v>99.910656356655963</v>
      </c>
      <c r="AC149" s="5">
        <f>IFERROR((R149-'Price Data'!AF149)/Z149,0)</f>
        <v>-3.4467938869916499</v>
      </c>
      <c r="AD149" s="26">
        <f>_xlfn.STDEV.P(X$5:X149)</f>
        <v>4.8152539283582308E-3</v>
      </c>
      <c r="AE149" s="5">
        <f t="shared" si="44"/>
        <v>-5.178384389749791</v>
      </c>
      <c r="AF149" s="26">
        <f>_xlfn.STDEV.P(V$5:V149)</f>
        <v>6.1246748640154591E-3</v>
      </c>
      <c r="AH149" s="5">
        <f>IFERROR((W149-'Price Data'!AF149)/AF149,0)</f>
        <v>-0.92840857423426348</v>
      </c>
      <c r="AI149" s="26"/>
      <c r="AJ149" s="239">
        <f t="shared" si="45"/>
        <v>0</v>
      </c>
    </row>
    <row r="150" spans="1:36" x14ac:dyDescent="0.25">
      <c r="A150">
        <v>146</v>
      </c>
      <c r="B150" s="312">
        <f>'Price Data'!B150</f>
        <v>43312</v>
      </c>
      <c r="C150" s="313">
        <f>'Security Info'!C156</f>
        <v>21714.992658055602</v>
      </c>
      <c r="D150" s="7">
        <f t="shared" si="32"/>
        <v>0.70112985702577357</v>
      </c>
      <c r="E150" s="313">
        <f>'Security Info'!E156</f>
        <v>6056.7699688572393</v>
      </c>
      <c r="F150" s="7">
        <f t="shared" si="33"/>
        <v>0.1955599216252796</v>
      </c>
      <c r="G150" s="200">
        <f>I150+SUM($J$4:J150)+SUM($K$4:K150)+SUM($L$4:L150)+SUM($M$4:M150)+SUM($N$4:N150)+SUM($O$4:O150)</f>
        <v>3199.6650486559065</v>
      </c>
      <c r="H150" s="6">
        <f t="shared" si="34"/>
        <v>0.10331022134894688</v>
      </c>
      <c r="I150" s="200">
        <f t="shared" si="40"/>
        <v>0</v>
      </c>
      <c r="J150" s="313">
        <f>'Security Info'!D156</f>
        <v>0</v>
      </c>
      <c r="K150" s="94">
        <v>0</v>
      </c>
      <c r="L150" s="313">
        <f>'Security Info'!F156</f>
        <v>0</v>
      </c>
      <c r="M150" s="94">
        <v>0</v>
      </c>
      <c r="N150" s="94">
        <v>0</v>
      </c>
      <c r="O150" s="94">
        <v>0</v>
      </c>
      <c r="P150" s="239">
        <f t="shared" si="35"/>
        <v>30971.427675568746</v>
      </c>
      <c r="Q150" s="442">
        <f t="shared" si="36"/>
        <v>4.5052824485780629E-3</v>
      </c>
      <c r="R150" s="26">
        <f t="shared" si="37"/>
        <v>3.6078208316550064E-3</v>
      </c>
      <c r="S150" s="26">
        <f>IFERROR('Security Info'!GH156*(50/70)+'Security Info'!GO156*(20/70),0)</f>
        <v>4.6543596378408152E-2</v>
      </c>
      <c r="T150" s="26">
        <f>'Security Info'!GV156</f>
        <v>-1.5935534629612391E-2</v>
      </c>
      <c r="U150" s="200">
        <f t="shared" si="38"/>
        <v>31717.996091352561</v>
      </c>
      <c r="V150" s="26">
        <f t="shared" si="41"/>
        <v>3.6698284548213334E-3</v>
      </c>
      <c r="W150" s="26">
        <f>'Security Info'!GH156*'Security Info'!GI156+'Security Info'!GO156*'Security Info'!GP156+'Security Info'!GV156*'Security Info'!GW156</f>
        <v>2.7799857076001987E-2</v>
      </c>
      <c r="X150" s="314">
        <f t="shared" si="42"/>
        <v>8.3545399375672957E-4</v>
      </c>
      <c r="Y150" s="314">
        <f t="shared" si="39"/>
        <v>-2.419203624434698E-2</v>
      </c>
      <c r="Z150" s="26">
        <f>_xlfn.STDEV.P(Q$5:Q150)</f>
        <v>8.8612361491518365E-3</v>
      </c>
      <c r="AB150" s="447">
        <f t="shared" si="43"/>
        <v>100.36078208316552</v>
      </c>
      <c r="AC150" s="5">
        <f>IFERROR((R150-'Price Data'!AF150)/Z150,0)</f>
        <v>-2.9330195845003715</v>
      </c>
      <c r="AD150" s="26">
        <f>_xlfn.STDEV.P(X$5:X150)</f>
        <v>4.7994220572025554E-3</v>
      </c>
      <c r="AE150" s="5">
        <f t="shared" si="44"/>
        <v>-5.0406144648274216</v>
      </c>
      <c r="AF150" s="26">
        <f>_xlfn.STDEV.P(V$5:V150)</f>
        <v>6.1104362288018953E-3</v>
      </c>
      <c r="AH150" s="5">
        <f>IFERROR((W150-'Price Data'!AF150)/AF150,0)</f>
        <v>-0.2942740676225965</v>
      </c>
      <c r="AI150" s="26"/>
      <c r="AJ150" s="239">
        <f t="shared" si="45"/>
        <v>0</v>
      </c>
    </row>
    <row r="151" spans="1:36" x14ac:dyDescent="0.25">
      <c r="A151">
        <v>147</v>
      </c>
      <c r="B151" s="312">
        <f>'Price Data'!B151</f>
        <v>43313</v>
      </c>
      <c r="C151" s="313">
        <f>'Security Info'!C157</f>
        <v>21684.440770093923</v>
      </c>
      <c r="D151" s="7">
        <f t="shared" si="32"/>
        <v>0.70132162952797616</v>
      </c>
      <c r="E151" s="313">
        <f>'Security Info'!E157</f>
        <v>6035.2895871620258</v>
      </c>
      <c r="F151" s="7">
        <f t="shared" si="33"/>
        <v>0.19519429497020713</v>
      </c>
      <c r="G151" s="200">
        <f>I151+SUM($J$4:J151)+SUM($K$4:K151)+SUM($L$4:L151)+SUM($M$4:M151)+SUM($N$4:N151)+SUM($O$4:O151)</f>
        <v>3199.6650486559065</v>
      </c>
      <c r="H151" s="6">
        <f t="shared" si="34"/>
        <v>0.10348407550181669</v>
      </c>
      <c r="I151" s="200">
        <f t="shared" si="40"/>
        <v>0</v>
      </c>
      <c r="J151" s="313">
        <f>'Security Info'!D157</f>
        <v>0</v>
      </c>
      <c r="K151" s="94">
        <v>0</v>
      </c>
      <c r="L151" s="313">
        <f>'Security Info'!F157</f>
        <v>0</v>
      </c>
      <c r="M151" s="94">
        <v>0</v>
      </c>
      <c r="N151" s="94">
        <v>0</v>
      </c>
      <c r="O151" s="94">
        <v>0</v>
      </c>
      <c r="P151" s="239">
        <f t="shared" si="35"/>
        <v>30919.395405911855</v>
      </c>
      <c r="Q151" s="442">
        <f t="shared" si="36"/>
        <v>-1.680008755228779E-3</v>
      </c>
      <c r="R151" s="26">
        <f t="shared" si="37"/>
        <v>1.9217509058415683E-3</v>
      </c>
      <c r="S151" s="26">
        <f>IFERROR('Security Info'!GH157*(50/70)+'Security Info'!GO157*(20/70),0)</f>
        <v>4.5332931414476876E-2</v>
      </c>
      <c r="T151" s="26">
        <f>'Security Info'!GV157</f>
        <v>-1.7875555251494091E-2</v>
      </c>
      <c r="U151" s="200">
        <f t="shared" si="38"/>
        <v>31673.882467231881</v>
      </c>
      <c r="V151" s="26">
        <f t="shared" si="41"/>
        <v>-1.3908074139875604E-3</v>
      </c>
      <c r="W151" s="26">
        <f>'Security Info'!GH157*'Security Info'!GI157+'Security Info'!GO157*'Security Info'!GP157+'Security Info'!GV157*'Security Info'!GW157</f>
        <v>2.6370385414685581E-2</v>
      </c>
      <c r="X151" s="314">
        <f t="shared" si="42"/>
        <v>-2.8920134124121866E-4</v>
      </c>
      <c r="Y151" s="314">
        <f t="shared" si="39"/>
        <v>-2.4448634508844012E-2</v>
      </c>
      <c r="Z151" s="26">
        <f>_xlfn.STDEV.P(Q$5:Q151)</f>
        <v>8.8322081382660247E-3</v>
      </c>
      <c r="AB151" s="447">
        <f t="shared" si="43"/>
        <v>100.19217509058419</v>
      </c>
      <c r="AC151" s="5">
        <f>IFERROR((R151-'Price Data'!AF151)/Z151,0)</f>
        <v>-3.1863208671714385</v>
      </c>
      <c r="AD151" s="26">
        <f>_xlfn.STDEV.P(X$5:X151)</f>
        <v>4.7830848551759951E-3</v>
      </c>
      <c r="AE151" s="5">
        <f t="shared" si="44"/>
        <v>-5.1114783134961588</v>
      </c>
      <c r="AF151" s="26">
        <f>_xlfn.STDEV.P(V$5:V151)</f>
        <v>6.0910323324471051E-3</v>
      </c>
      <c r="AH151" s="5">
        <f>IFERROR((W151-'Price Data'!AF151)/AF151,0)</f>
        <v>-0.60640206515378869</v>
      </c>
      <c r="AI151" s="26"/>
      <c r="AJ151" s="239">
        <f t="shared" si="45"/>
        <v>0</v>
      </c>
    </row>
    <row r="152" spans="1:36" x14ac:dyDescent="0.25">
      <c r="A152">
        <v>148</v>
      </c>
      <c r="B152" s="312">
        <f>'Price Data'!B152</f>
        <v>43314</v>
      </c>
      <c r="C152" s="313">
        <f>'Security Info'!C158</f>
        <v>21816.666235868361</v>
      </c>
      <c r="D152" s="7">
        <f t="shared" si="32"/>
        <v>0.70250783375964632</v>
      </c>
      <c r="E152" s="313">
        <f>'Security Info'!E158</f>
        <v>6039.0750575104039</v>
      </c>
      <c r="F152" s="7">
        <f t="shared" si="33"/>
        <v>0.19446131185655383</v>
      </c>
      <c r="G152" s="200">
        <f>I152+SUM($J$4:J152)+SUM($K$4:K152)+SUM($L$4:L152)+SUM($M$4:M152)+SUM($N$4:N152)+SUM($O$4:O152)</f>
        <v>3199.6650486559065</v>
      </c>
      <c r="H152" s="6">
        <f t="shared" si="34"/>
        <v>0.10303085438379977</v>
      </c>
      <c r="I152" s="200">
        <f t="shared" si="40"/>
        <v>0</v>
      </c>
      <c r="J152" s="313">
        <f>'Security Info'!D158</f>
        <v>0</v>
      </c>
      <c r="K152" s="94">
        <v>0</v>
      </c>
      <c r="L152" s="313">
        <f>'Security Info'!F158</f>
        <v>0</v>
      </c>
      <c r="M152" s="94">
        <v>0</v>
      </c>
      <c r="N152" s="94">
        <v>0</v>
      </c>
      <c r="O152" s="94">
        <v>0</v>
      </c>
      <c r="P152" s="239">
        <f t="shared" si="35"/>
        <v>31055.406342034672</v>
      </c>
      <c r="Q152" s="442">
        <f t="shared" si="36"/>
        <v>4.3988873112574822E-3</v>
      </c>
      <c r="R152" s="26">
        <f t="shared" si="37"/>
        <v>6.3290917827740767E-3</v>
      </c>
      <c r="S152" s="26">
        <f>IFERROR('Security Info'!GH158*(50/70)+'Security Info'!GO158*(20/70),0)</f>
        <v>4.9561614477202837E-2</v>
      </c>
      <c r="T152" s="26">
        <f>'Security Info'!GV158</f>
        <v>-1.6995948924192539E-2</v>
      </c>
      <c r="U152" s="200">
        <f t="shared" si="38"/>
        <v>31773.374164287452</v>
      </c>
      <c r="V152" s="26">
        <f t="shared" si="41"/>
        <v>3.1411273044439358E-3</v>
      </c>
      <c r="W152" s="26">
        <f>'Security Info'!GH158*'Security Info'!GI158+'Security Info'!GO158*'Security Info'!GP158+'Security Info'!GV158*'Security Info'!GW158</f>
        <v>2.9594345456784219E-2</v>
      </c>
      <c r="X152" s="314">
        <f t="shared" si="42"/>
        <v>1.2577600068135464E-3</v>
      </c>
      <c r="Y152" s="314">
        <f t="shared" si="39"/>
        <v>-2.3265253674010142E-2</v>
      </c>
      <c r="Z152" s="26">
        <f>_xlfn.STDEV.P(Q$5:Q152)</f>
        <v>8.8095182051385751E-3</v>
      </c>
      <c r="AB152" s="447">
        <f t="shared" si="43"/>
        <v>100.63290917827744</v>
      </c>
      <c r="AC152" s="5">
        <f>IFERROR((R152-'Price Data'!AF152)/Z152,0)</f>
        <v>-2.6709642535843758</v>
      </c>
      <c r="AD152" s="26">
        <f>_xlfn.STDEV.P(X$5:X152)</f>
        <v>4.7682801829286034E-3</v>
      </c>
      <c r="AE152" s="5">
        <f t="shared" si="44"/>
        <v>-4.8791708501745354</v>
      </c>
      <c r="AF152" s="26">
        <f>_xlfn.STDEV.P(V$5:V152)</f>
        <v>6.0752132877647949E-3</v>
      </c>
      <c r="AH152" s="5">
        <f>IFERROR((W152-'Price Data'!AF152)/AF152,0)</f>
        <v>-4.3563004404929002E-2</v>
      </c>
      <c r="AI152" s="26"/>
      <c r="AJ152" s="239">
        <f t="shared" si="45"/>
        <v>0</v>
      </c>
    </row>
    <row r="153" spans="1:36" x14ac:dyDescent="0.25">
      <c r="A153">
        <v>149</v>
      </c>
      <c r="B153" s="312">
        <f>'Price Data'!B153</f>
        <v>43315</v>
      </c>
      <c r="C153" s="313">
        <f>'Security Info'!C159</f>
        <v>21947.367618943372</v>
      </c>
      <c r="D153" s="7">
        <f t="shared" si="32"/>
        <v>0.70352558834896239</v>
      </c>
      <c r="E153" s="313">
        <f>'Security Info'!E159</f>
        <v>6049.2279694154649</v>
      </c>
      <c r="F153" s="7">
        <f t="shared" si="33"/>
        <v>0.19390875207132943</v>
      </c>
      <c r="G153" s="200">
        <f>I153+SUM($J$4:J153)+SUM($K$4:K153)+SUM($L$4:L153)+SUM($M$4:M153)+SUM($N$4:N153)+SUM($O$4:O153)</f>
        <v>3199.6650486559065</v>
      </c>
      <c r="H153" s="6">
        <f t="shared" si="34"/>
        <v>0.10256565957970826</v>
      </c>
      <c r="I153" s="200">
        <f t="shared" si="40"/>
        <v>0</v>
      </c>
      <c r="J153" s="313">
        <f>'Security Info'!D159</f>
        <v>0</v>
      </c>
      <c r="K153" s="94">
        <v>0</v>
      </c>
      <c r="L153" s="313">
        <f>'Security Info'!F159</f>
        <v>0</v>
      </c>
      <c r="M153" s="94">
        <v>0</v>
      </c>
      <c r="N153" s="94">
        <v>0</v>
      </c>
      <c r="O153" s="94">
        <v>0</v>
      </c>
      <c r="P153" s="239">
        <f t="shared" si="35"/>
        <v>31196.26063701474</v>
      </c>
      <c r="Q153" s="442">
        <f t="shared" si="36"/>
        <v>4.535580485688806E-3</v>
      </c>
      <c r="R153" s="26">
        <f t="shared" si="37"/>
        <v>1.0893378373645124E-2</v>
      </c>
      <c r="S153" s="26">
        <f>IFERROR('Security Info'!GH159*(50/70)+'Security Info'!GO159*(20/70),0)</f>
        <v>5.3202472385779284E-2</v>
      </c>
      <c r="T153" s="26">
        <f>'Security Info'!GV159</f>
        <v>-1.5007061284127432E-2</v>
      </c>
      <c r="U153" s="200">
        <f t="shared" si="38"/>
        <v>31870.437381674263</v>
      </c>
      <c r="V153" s="26">
        <f t="shared" si="41"/>
        <v>3.0548602387940882E-3</v>
      </c>
      <c r="W153" s="26">
        <f>'Security Info'!GH159*'Security Info'!GI159+'Security Info'!GO159*'Security Info'!GP159+'Security Info'!GV159*'Security Info'!GW159</f>
        <v>3.2739612284807276E-2</v>
      </c>
      <c r="X153" s="314">
        <f t="shared" si="42"/>
        <v>1.4807202468947178E-3</v>
      </c>
      <c r="Y153" s="314">
        <f t="shared" si="39"/>
        <v>-2.1846233911162152E-2</v>
      </c>
      <c r="Z153" s="26">
        <f>_xlfn.STDEV.P(Q$5:Q153)</f>
        <v>8.7874340168184583E-3</v>
      </c>
      <c r="AB153" s="447">
        <f t="shared" si="43"/>
        <v>101.08933783736454</v>
      </c>
      <c r="AC153" s="5">
        <f>IFERROR((R153-'Price Data'!AF153)/Z153,0)</f>
        <v>-2.1160467994145082</v>
      </c>
      <c r="AD153" s="26">
        <f>_xlfn.STDEV.P(X$5:X153)</f>
        <v>4.754080552179833E-3</v>
      </c>
      <c r="AE153" s="5">
        <f t="shared" si="44"/>
        <v>-4.5952595189295335</v>
      </c>
      <c r="AF153" s="26">
        <f>_xlfn.STDEV.P(V$5:V153)</f>
        <v>6.0592284943041331E-3</v>
      </c>
      <c r="AH153" s="5">
        <f>IFERROR((W153-'Price Data'!AF153)/AF153,0)</f>
        <v>0.53663800397425099</v>
      </c>
      <c r="AI153" s="26"/>
      <c r="AJ153" s="239">
        <f t="shared" si="45"/>
        <v>0</v>
      </c>
    </row>
    <row r="154" spans="1:36" x14ac:dyDescent="0.25">
      <c r="A154">
        <v>150</v>
      </c>
      <c r="B154" s="312">
        <f>'Price Data'!B154</f>
        <v>43318</v>
      </c>
      <c r="C154" s="313">
        <f>'Security Info'!C160</f>
        <v>22059.63118327027</v>
      </c>
      <c r="D154" s="7">
        <f t="shared" si="32"/>
        <v>0.70454587326110707</v>
      </c>
      <c r="E154" s="313">
        <f>'Security Info'!E160</f>
        <v>6051.1294202228037</v>
      </c>
      <c r="F154" s="7">
        <f t="shared" si="33"/>
        <v>0.1932624451500386</v>
      </c>
      <c r="G154" s="200">
        <f>I154+SUM($J$4:J154)+SUM($K$4:K154)+SUM($L$4:L154)+SUM($M$4:M154)+SUM($N$4:N154)+SUM($O$4:O154)</f>
        <v>3199.6650486559065</v>
      </c>
      <c r="H154" s="6">
        <f t="shared" si="34"/>
        <v>0.10219168158885437</v>
      </c>
      <c r="I154" s="200">
        <f t="shared" si="40"/>
        <v>0</v>
      </c>
      <c r="J154" s="313">
        <f>'Security Info'!D160</f>
        <v>0</v>
      </c>
      <c r="K154" s="94">
        <v>0</v>
      </c>
      <c r="L154" s="313">
        <f>'Security Info'!F160</f>
        <v>0</v>
      </c>
      <c r="M154" s="94">
        <v>0</v>
      </c>
      <c r="N154" s="94">
        <v>0</v>
      </c>
      <c r="O154" s="94">
        <v>0</v>
      </c>
      <c r="P154" s="239">
        <f t="shared" si="35"/>
        <v>31310.425652148981</v>
      </c>
      <c r="Q154" s="442">
        <f t="shared" si="36"/>
        <v>3.6595737054068156E-3</v>
      </c>
      <c r="R154" s="26">
        <f t="shared" si="37"/>
        <v>1.4592817200111297E-2</v>
      </c>
      <c r="S154" s="26">
        <f>IFERROR('Security Info'!GH160*(50/70)+'Security Info'!GO160*(20/70),0)</f>
        <v>5.6547837866809995E-2</v>
      </c>
      <c r="T154" s="26">
        <f>'Security Info'!GV160</f>
        <v>-1.3990627305912384E-2</v>
      </c>
      <c r="U154" s="200">
        <f t="shared" si="38"/>
        <v>31952.114350767541</v>
      </c>
      <c r="V154" s="26">
        <f t="shared" si="41"/>
        <v>2.5627815556821254E-3</v>
      </c>
      <c r="W154" s="26">
        <f>'Security Info'!GH160*'Security Info'!GI160+'Security Info'!GO160*'Security Info'!GP160+'Security Info'!GV160*'Security Info'!GW160</f>
        <v>3.5386298314993285E-2</v>
      </c>
      <c r="X154" s="314">
        <f t="shared" si="42"/>
        <v>1.0967921497246902E-3</v>
      </c>
      <c r="Y154" s="314">
        <f t="shared" si="39"/>
        <v>-2.0793481114881988E-2</v>
      </c>
      <c r="Z154" s="26">
        <f>_xlfn.STDEV.P(Q$5:Q154)</f>
        <v>8.7628514630437061E-3</v>
      </c>
      <c r="AB154" s="447">
        <f t="shared" si="43"/>
        <v>101.45928172001115</v>
      </c>
      <c r="AC154" s="5">
        <f>IFERROR((R154-'Price Data'!AF154)/Z154,0)</f>
        <v>-1.6891970453128371</v>
      </c>
      <c r="AD154" s="26">
        <f>_xlfn.STDEV.P(X$5:X154)</f>
        <v>4.739246923808154E-3</v>
      </c>
      <c r="AE154" s="5">
        <f t="shared" si="44"/>
        <v>-4.3875074350786694</v>
      </c>
      <c r="AF154" s="26">
        <f>_xlfn.STDEV.P(V$5:V154)</f>
        <v>6.0419683338177399E-3</v>
      </c>
      <c r="AH154" s="5">
        <f>IFERROR((W154-'Price Data'!AF154)/AF154,0)</f>
        <v>0.99161365700299264</v>
      </c>
      <c r="AI154" s="26"/>
      <c r="AJ154" s="239">
        <f t="shared" si="45"/>
        <v>0</v>
      </c>
    </row>
    <row r="155" spans="1:36" x14ac:dyDescent="0.25">
      <c r="A155">
        <v>151</v>
      </c>
      <c r="B155" s="312">
        <f>'Price Data'!B155</f>
        <v>43319</v>
      </c>
      <c r="C155" s="313">
        <f>'Security Info'!C161</f>
        <v>22164.636032778868</v>
      </c>
      <c r="D155" s="7">
        <f t="shared" si="32"/>
        <v>0.70563085949957316</v>
      </c>
      <c r="E155" s="313">
        <f>'Security Info'!E161</f>
        <v>6046.7911835744735</v>
      </c>
      <c r="F155" s="7">
        <f t="shared" si="33"/>
        <v>0.192504963933087</v>
      </c>
      <c r="G155" s="200">
        <f>I155+SUM($J$4:J155)+SUM($K$4:K155)+SUM($L$4:L155)+SUM($M$4:M155)+SUM($N$4:N155)+SUM($O$4:O155)</f>
        <v>3199.6650486559065</v>
      </c>
      <c r="H155" s="6">
        <f t="shared" si="34"/>
        <v>0.1018641765673399</v>
      </c>
      <c r="I155" s="200">
        <f t="shared" si="40"/>
        <v>0</v>
      </c>
      <c r="J155" s="313">
        <f>'Security Info'!D161</f>
        <v>0</v>
      </c>
      <c r="K155" s="94">
        <v>0</v>
      </c>
      <c r="L155" s="313">
        <f>'Security Info'!F161</f>
        <v>0</v>
      </c>
      <c r="M155" s="94">
        <v>0</v>
      </c>
      <c r="N155" s="94">
        <v>0</v>
      </c>
      <c r="O155" s="94">
        <v>0</v>
      </c>
      <c r="P155" s="239">
        <f t="shared" si="35"/>
        <v>31411.092265009247</v>
      </c>
      <c r="Q155" s="442">
        <f t="shared" si="36"/>
        <v>3.215114798458707E-3</v>
      </c>
      <c r="R155" s="26">
        <f t="shared" si="37"/>
        <v>1.7854849581101284E-2</v>
      </c>
      <c r="S155" s="26">
        <f>IFERROR('Security Info'!GH161*(50/70)+'Security Info'!GO161*(20/70),0)</f>
        <v>6.0073470745141008E-2</v>
      </c>
      <c r="T155" s="26">
        <f>'Security Info'!GV161</f>
        <v>-1.5803593680517203E-2</v>
      </c>
      <c r="U155" s="200">
        <f t="shared" si="38"/>
        <v>32011.490802673936</v>
      </c>
      <c r="V155" s="26">
        <f t="shared" si="41"/>
        <v>1.8582949239154267E-3</v>
      </c>
      <c r="W155" s="26">
        <f>'Security Info'!GH161*'Security Info'!GI161+'Security Info'!GO161*'Security Info'!GP161+'Security Info'!GV161*'Security Info'!GW161</f>
        <v>3.7310351417443544E-2</v>
      </c>
      <c r="X155" s="314">
        <f t="shared" si="42"/>
        <v>1.3568198745432802E-3</v>
      </c>
      <c r="Y155" s="314">
        <f t="shared" si="39"/>
        <v>-1.9455501836342259E-2</v>
      </c>
      <c r="Z155" s="26">
        <f>_xlfn.STDEV.P(Q$5:Q155)</f>
        <v>8.7373589840694273E-3</v>
      </c>
      <c r="AB155" s="447">
        <f t="shared" si="43"/>
        <v>101.78548495811015</v>
      </c>
      <c r="AC155" s="5">
        <f>IFERROR((R155-'Price Data'!AF155)/Z155,0)</f>
        <v>-1.3591235567349735</v>
      </c>
      <c r="AD155" s="26">
        <f>_xlfn.STDEV.P(X$5:X155)</f>
        <v>4.7250361880107252E-3</v>
      </c>
      <c r="AE155" s="5">
        <f t="shared" si="44"/>
        <v>-4.1175349906755248</v>
      </c>
      <c r="AF155" s="26">
        <f>_xlfn.STDEV.P(V$5:V155)</f>
        <v>6.0233409514602329E-3</v>
      </c>
      <c r="AH155" s="5">
        <f>IFERROR((W155-'Price Data'!AF155)/AF155,0)</f>
        <v>1.2584961533027359</v>
      </c>
      <c r="AI155" s="26"/>
      <c r="AJ155" s="239">
        <f t="shared" si="45"/>
        <v>0</v>
      </c>
    </row>
    <row r="156" spans="1:36" x14ac:dyDescent="0.25">
      <c r="A156">
        <v>152</v>
      </c>
      <c r="B156" s="312">
        <f>'Price Data'!B156</f>
        <v>43320</v>
      </c>
      <c r="C156" s="313">
        <f>'Security Info'!C162</f>
        <v>22139.846156029656</v>
      </c>
      <c r="D156" s="7">
        <f t="shared" si="32"/>
        <v>0.70543244671910199</v>
      </c>
      <c r="E156" s="313">
        <f>'Security Info'!E162</f>
        <v>6045.2744810309578</v>
      </c>
      <c r="F156" s="7">
        <f t="shared" si="33"/>
        <v>0.19261799464134025</v>
      </c>
      <c r="G156" s="200">
        <f>I156+SUM($J$4:J156)+SUM($K$4:K156)+SUM($L$4:L156)+SUM($M$4:M156)+SUM($N$4:N156)+SUM($O$4:O156)</f>
        <v>3199.6650486559065</v>
      </c>
      <c r="H156" s="6">
        <f t="shared" si="34"/>
        <v>0.10194955863955765</v>
      </c>
      <c r="I156" s="200">
        <f t="shared" si="40"/>
        <v>0</v>
      </c>
      <c r="J156" s="313">
        <f>'Security Info'!D162</f>
        <v>0</v>
      </c>
      <c r="K156" s="94">
        <v>0</v>
      </c>
      <c r="L156" s="313">
        <f>'Security Info'!F162</f>
        <v>0</v>
      </c>
      <c r="M156" s="94">
        <v>0</v>
      </c>
      <c r="N156" s="94">
        <v>0</v>
      </c>
      <c r="O156" s="94">
        <v>0</v>
      </c>
      <c r="P156" s="239">
        <f t="shared" si="35"/>
        <v>31384.785685716524</v>
      </c>
      <c r="Q156" s="442">
        <f t="shared" si="36"/>
        <v>-8.3749329920712601E-4</v>
      </c>
      <c r="R156" s="26">
        <f t="shared" si="37"/>
        <v>1.7002402965011543E-2</v>
      </c>
      <c r="S156" s="26">
        <f>IFERROR('Security Info'!GH162*(50/70)+'Security Info'!GO162*(20/70),0)</f>
        <v>5.9593891153372942E-2</v>
      </c>
      <c r="T156" s="26">
        <f>'Security Info'!GV162</f>
        <v>-1.5715633047787003E-2</v>
      </c>
      <c r="U156" s="200">
        <f t="shared" si="38"/>
        <v>32001.945236031799</v>
      </c>
      <c r="V156" s="26">
        <f t="shared" si="41"/>
        <v>-2.9819188056490198E-4</v>
      </c>
      <c r="W156" s="26">
        <f>'Security Info'!GH162*'Security Info'!GI162+'Security Info'!GO162*'Security Info'!GP162+'Security Info'!GV162*'Security Info'!GW162</f>
        <v>3.7001033893024962E-2</v>
      </c>
      <c r="X156" s="314">
        <f t="shared" si="42"/>
        <v>-5.3930141864222403E-4</v>
      </c>
      <c r="Y156" s="314">
        <f t="shared" si="39"/>
        <v>-1.9998630928013419E-2</v>
      </c>
      <c r="Z156" s="26">
        <f>_xlfn.STDEV.P(Q$5:Q156)</f>
        <v>8.7089403322654895E-3</v>
      </c>
      <c r="AB156" s="447">
        <f t="shared" si="43"/>
        <v>101.70024029650118</v>
      </c>
      <c r="AC156" s="5">
        <f>IFERROR((R156-'Price Data'!AF156)/Z156,0)</f>
        <v>-1.446513186950656</v>
      </c>
      <c r="AD156" s="26">
        <f>_xlfn.STDEV.P(X$5:X156)</f>
        <v>4.7095984038373678E-3</v>
      </c>
      <c r="AE156" s="5">
        <f t="shared" si="44"/>
        <v>-4.2463558913470392</v>
      </c>
      <c r="AF156" s="26">
        <f>_xlfn.STDEV.P(V$5:V156)</f>
        <v>6.0036647427375708E-3</v>
      </c>
      <c r="AH156" s="5">
        <f>IFERROR((W156-'Price Data'!AF156)/AF156,0)</f>
        <v>1.2327526952562999</v>
      </c>
      <c r="AI156" s="26"/>
      <c r="AJ156" s="239">
        <f t="shared" si="45"/>
        <v>0</v>
      </c>
    </row>
    <row r="157" spans="1:36" x14ac:dyDescent="0.25">
      <c r="A157">
        <v>153</v>
      </c>
      <c r="B157" s="312">
        <f>'Price Data'!B157</f>
        <v>43321</v>
      </c>
      <c r="C157" s="313">
        <f>'Security Info'!C163</f>
        <v>22163.384851809653</v>
      </c>
      <c r="D157" s="7">
        <f t="shared" si="32"/>
        <v>0.7054582190340174</v>
      </c>
      <c r="E157" s="313">
        <f>'Security Info'!E163</f>
        <v>6053.9557475201345</v>
      </c>
      <c r="F157" s="7">
        <f t="shared" si="33"/>
        <v>0.19269677751445052</v>
      </c>
      <c r="G157" s="200">
        <f>I157+SUM($J$4:J157)+SUM($K$4:K157)+SUM($L$4:L157)+SUM($M$4:M157)+SUM($N$4:N157)+SUM($O$4:O157)</f>
        <v>3199.6650486559065</v>
      </c>
      <c r="H157" s="6">
        <f t="shared" si="34"/>
        <v>0.10184500345153211</v>
      </c>
      <c r="I157" s="200">
        <f t="shared" si="40"/>
        <v>0</v>
      </c>
      <c r="J157" s="313">
        <f>'Security Info'!D163</f>
        <v>0</v>
      </c>
      <c r="K157" s="94">
        <v>0</v>
      </c>
      <c r="L157" s="313">
        <f>'Security Info'!F163</f>
        <v>0</v>
      </c>
      <c r="M157" s="94">
        <v>0</v>
      </c>
      <c r="N157" s="94">
        <v>0</v>
      </c>
      <c r="O157" s="94">
        <v>0</v>
      </c>
      <c r="P157" s="239">
        <f t="shared" si="35"/>
        <v>31417.005647985694</v>
      </c>
      <c r="Q157" s="442">
        <f t="shared" si="36"/>
        <v>1.0266108741929791E-3</v>
      </c>
      <c r="R157" s="26">
        <f t="shared" si="37"/>
        <v>1.8046468690975814E-2</v>
      </c>
      <c r="S157" s="26">
        <f>IFERROR('Security Info'!GH163*(50/70)+'Security Info'!GO163*(20/70),0)</f>
        <v>5.8623429607879619E-2</v>
      </c>
      <c r="T157" s="26">
        <f>'Security Info'!GV163</f>
        <v>-1.4205642185919465E-2</v>
      </c>
      <c r="U157" s="200">
        <f t="shared" si="38"/>
        <v>31994.960800755896</v>
      </c>
      <c r="V157" s="26">
        <f t="shared" si="41"/>
        <v>-2.1825033523392712E-4</v>
      </c>
      <c r="W157" s="26">
        <f>'Security Info'!GH163*'Security Info'!GI163+'Security Info'!GO163*'Security Info'!GP163+'Security Info'!GV163*'Security Info'!GW163</f>
        <v>3.6774708069739891E-2</v>
      </c>
      <c r="X157" s="314">
        <f t="shared" si="42"/>
        <v>1.2448612094269063E-3</v>
      </c>
      <c r="Y157" s="314">
        <f t="shared" si="39"/>
        <v>-1.8728239378764076E-2</v>
      </c>
      <c r="Z157" s="26">
        <f>_xlfn.STDEV.P(Q$5:Q157)</f>
        <v>8.6807210881574576E-3</v>
      </c>
      <c r="AB157" s="447">
        <f t="shared" si="43"/>
        <v>101.80464686909761</v>
      </c>
      <c r="AC157" s="5">
        <f>IFERROR((R157-'Price Data'!AF157)/Z157,0)</f>
        <v>-1.2915437778918328</v>
      </c>
      <c r="AD157" s="26">
        <f>_xlfn.STDEV.P(X$5:X157)</f>
        <v>4.6954481300092166E-3</v>
      </c>
      <c r="AE157" s="5">
        <f t="shared" si="44"/>
        <v>-3.9885946687536542</v>
      </c>
      <c r="AF157" s="26">
        <f>_xlfn.STDEV.P(V$5:V157)</f>
        <v>5.9841353846907036E-3</v>
      </c>
      <c r="AH157" s="5">
        <f>IFERROR((W157-'Price Data'!AF157)/AF157,0)</f>
        <v>1.2561059512406738</v>
      </c>
      <c r="AI157" s="26"/>
      <c r="AJ157" s="239">
        <f t="shared" si="45"/>
        <v>0</v>
      </c>
    </row>
    <row r="158" spans="1:36" x14ac:dyDescent="0.25">
      <c r="A158">
        <v>154</v>
      </c>
      <c r="B158" s="312">
        <f>'Price Data'!B158</f>
        <v>43322</v>
      </c>
      <c r="C158" s="313">
        <f>'Security Info'!C164</f>
        <v>22045.484900509531</v>
      </c>
      <c r="D158" s="7">
        <f t="shared" si="32"/>
        <v>0.70412752095782905</v>
      </c>
      <c r="E158" s="313">
        <f>'Security Info'!E164</f>
        <v>6063.7880547360737</v>
      </c>
      <c r="F158" s="7">
        <f t="shared" si="33"/>
        <v>0.19367594180232001</v>
      </c>
      <c r="G158" s="200">
        <f>I158+SUM($J$4:J158)+SUM($K$4:K158)+SUM($L$4:L158)+SUM($M$4:M158)+SUM($N$4:N158)+SUM($O$4:O158)</f>
        <v>3199.6650486559065</v>
      </c>
      <c r="H158" s="6">
        <f t="shared" si="34"/>
        <v>0.10219653723985099</v>
      </c>
      <c r="I158" s="200">
        <f t="shared" si="40"/>
        <v>0</v>
      </c>
      <c r="J158" s="313">
        <f>'Security Info'!D164</f>
        <v>0</v>
      </c>
      <c r="K158" s="94">
        <v>0</v>
      </c>
      <c r="L158" s="313">
        <f>'Security Info'!F164</f>
        <v>0</v>
      </c>
      <c r="M158" s="94">
        <v>0</v>
      </c>
      <c r="N158" s="94">
        <v>0</v>
      </c>
      <c r="O158" s="94">
        <v>0</v>
      </c>
      <c r="P158" s="239">
        <f t="shared" si="35"/>
        <v>31308.938003901509</v>
      </c>
      <c r="Q158" s="442">
        <f t="shared" si="36"/>
        <v>-3.439781795090191E-3</v>
      </c>
      <c r="R158" s="26">
        <f t="shared" si="37"/>
        <v>1.4544610981416684E-2</v>
      </c>
      <c r="S158" s="26">
        <f>IFERROR('Security Info'!GH164*(50/70)+'Security Info'!GO164*(20/70),0)</f>
        <v>5.0485569697627693E-2</v>
      </c>
      <c r="T158" s="26">
        <f>'Security Info'!GV164</f>
        <v>-1.0824044527626864E-2</v>
      </c>
      <c r="U158" s="200">
        <f t="shared" si="38"/>
        <v>31850.473160713074</v>
      </c>
      <c r="V158" s="26">
        <f t="shared" si="41"/>
        <v>-4.5159499004421289E-3</v>
      </c>
      <c r="W158" s="26">
        <f>'Security Info'!GH164*'Security Info'!GI164+'Security Info'!GO164*'Security Info'!GP164+'Security Info'!GV164*'Security Info'!GW164</f>
        <v>3.2092685430051331E-2</v>
      </c>
      <c r="X158" s="314">
        <f t="shared" si="42"/>
        <v>1.0761681053519379E-3</v>
      </c>
      <c r="Y158" s="314">
        <f t="shared" si="39"/>
        <v>-1.7548074448634647E-2</v>
      </c>
      <c r="Z158" s="26">
        <f>_xlfn.STDEV.P(Q$5:Q158)</f>
        <v>8.6573067462453364E-3</v>
      </c>
      <c r="AB158" s="447">
        <f t="shared" si="43"/>
        <v>101.45446109814171</v>
      </c>
      <c r="AC158" s="5">
        <f>IFERROR((R158-'Price Data'!AF158)/Z158,0)</f>
        <v>-1.6387762885653054</v>
      </c>
      <c r="AD158" s="26">
        <f>_xlfn.STDEV.P(X$5:X158)</f>
        <v>4.6811304419758946E-3</v>
      </c>
      <c r="AE158" s="5">
        <f t="shared" si="44"/>
        <v>-3.7486830726356866</v>
      </c>
      <c r="AF158" s="26">
        <f>_xlfn.STDEV.P(V$5:V158)</f>
        <v>5.9769667720470151E-3</v>
      </c>
      <c r="AH158" s="5">
        <f>IFERROR((W158-'Price Data'!AF158)/AF158,0)</f>
        <v>0.56227273100605724</v>
      </c>
      <c r="AI158" s="26"/>
      <c r="AJ158" s="239">
        <f t="shared" si="45"/>
        <v>0</v>
      </c>
    </row>
    <row r="159" spans="1:36" x14ac:dyDescent="0.25">
      <c r="A159">
        <v>155</v>
      </c>
      <c r="B159" s="312">
        <f>'Price Data'!B159</f>
        <v>43325</v>
      </c>
      <c r="C159" s="313">
        <f>'Security Info'!C165</f>
        <v>22005.382750854267</v>
      </c>
      <c r="D159" s="7">
        <f t="shared" si="32"/>
        <v>0.70375700523436413</v>
      </c>
      <c r="E159" s="313">
        <f>'Security Info'!E165</f>
        <v>6063.3908621072187</v>
      </c>
      <c r="F159" s="7">
        <f t="shared" si="33"/>
        <v>0.19391409106557492</v>
      </c>
      <c r="G159" s="200">
        <f>I159+SUM($J$4:J159)+SUM($K$4:K159)+SUM($L$4:L159)+SUM($M$4:M159)+SUM($N$4:N159)+SUM($O$4:O159)</f>
        <v>3199.6650486559065</v>
      </c>
      <c r="H159" s="6">
        <f t="shared" si="34"/>
        <v>0.10232890370006087</v>
      </c>
      <c r="I159" s="200">
        <f t="shared" si="40"/>
        <v>0</v>
      </c>
      <c r="J159" s="313">
        <f>'Security Info'!D165</f>
        <v>0</v>
      </c>
      <c r="K159" s="94">
        <v>0</v>
      </c>
      <c r="L159" s="313">
        <f>'Security Info'!F165</f>
        <v>0</v>
      </c>
      <c r="M159" s="94">
        <v>0</v>
      </c>
      <c r="N159" s="94">
        <v>0</v>
      </c>
      <c r="O159" s="94">
        <v>0</v>
      </c>
      <c r="P159" s="239">
        <f t="shared" si="35"/>
        <v>31268.438661617394</v>
      </c>
      <c r="Q159" s="442">
        <f t="shared" si="36"/>
        <v>-1.2935393170815379E-3</v>
      </c>
      <c r="R159" s="26">
        <f t="shared" si="37"/>
        <v>1.3232257638179146E-2</v>
      </c>
      <c r="S159" s="26">
        <f>IFERROR('Security Info'!GH165*(50/70)+'Security Info'!GO165*(20/70),0)</f>
        <v>4.5488818554655176E-2</v>
      </c>
      <c r="T159" s="26">
        <f>'Security Info'!GV165</f>
        <v>-1.2035946578575651E-2</v>
      </c>
      <c r="U159" s="200">
        <f t="shared" si="38"/>
        <v>31731.31320581822</v>
      </c>
      <c r="V159" s="26">
        <f t="shared" si="41"/>
        <v>-3.741230288592301E-3</v>
      </c>
      <c r="W159" s="26">
        <f>'Security Info'!GH165*'Security Info'!GI165+'Security Info'!GO165*'Security Info'!GP165+'Security Info'!GV165*'Security Info'!GW165</f>
        <v>2.8231389014685929E-2</v>
      </c>
      <c r="X159" s="314">
        <f t="shared" si="42"/>
        <v>2.4476909715107631E-3</v>
      </c>
      <c r="Y159" s="314">
        <f t="shared" si="39"/>
        <v>-1.4999131376506783E-2</v>
      </c>
      <c r="Z159" s="26">
        <f>_xlfn.STDEV.P(Q$5:Q159)</f>
        <v>8.6300889424928973E-3</v>
      </c>
      <c r="AB159" s="447">
        <f t="shared" si="43"/>
        <v>101.32322576381794</v>
      </c>
      <c r="AC159" s="5">
        <f>IFERROR((R159-'Price Data'!AF159)/Z159,0)</f>
        <v>-1.8022690687736973</v>
      </c>
      <c r="AD159" s="26">
        <f>_xlfn.STDEV.P(X$5:X159)</f>
        <v>4.6704324930798352E-3</v>
      </c>
      <c r="AE159" s="5">
        <f t="shared" si="44"/>
        <v>-3.2115080131724305</v>
      </c>
      <c r="AF159" s="26">
        <f>_xlfn.STDEV.P(V$5:V159)</f>
        <v>5.966103545938419E-3</v>
      </c>
      <c r="AH159" s="5">
        <f>IFERROR((W159-'Price Data'!AF159)/AF159,0)</f>
        <v>-9.2960335174142233E-2</v>
      </c>
      <c r="AI159" s="26"/>
      <c r="AJ159" s="239">
        <f t="shared" si="45"/>
        <v>0</v>
      </c>
    </row>
    <row r="160" spans="1:36" x14ac:dyDescent="0.25">
      <c r="A160">
        <v>156</v>
      </c>
      <c r="B160" s="312">
        <f>'Price Data'!B160</f>
        <v>43326</v>
      </c>
      <c r="C160" s="313">
        <f>'Security Info'!C166</f>
        <v>22225.373067602643</v>
      </c>
      <c r="D160" s="7">
        <f t="shared" si="32"/>
        <v>0.70582290784198087</v>
      </c>
      <c r="E160" s="313">
        <f>'Security Info'!E166</f>
        <v>6063.558840102125</v>
      </c>
      <c r="F160" s="7">
        <f t="shared" si="33"/>
        <v>0.19256363973617091</v>
      </c>
      <c r="G160" s="200">
        <f>I160+SUM($J$4:J160)+SUM($K$4:K160)+SUM($L$4:L160)+SUM($M$4:M160)+SUM($N$4:N160)+SUM($O$4:O160)</f>
        <v>3199.6650486559065</v>
      </c>
      <c r="H160" s="6">
        <f t="shared" si="34"/>
        <v>0.10161345242184809</v>
      </c>
      <c r="I160" s="200">
        <f t="shared" si="40"/>
        <v>0</v>
      </c>
      <c r="J160" s="313">
        <f>'Security Info'!D166</f>
        <v>0</v>
      </c>
      <c r="K160" s="94">
        <v>0</v>
      </c>
      <c r="L160" s="313">
        <f>'Security Info'!F166</f>
        <v>0</v>
      </c>
      <c r="M160" s="94">
        <v>0</v>
      </c>
      <c r="N160" s="94">
        <v>0</v>
      </c>
      <c r="O160" s="94">
        <v>0</v>
      </c>
      <c r="P160" s="239">
        <f t="shared" si="35"/>
        <v>31488.596956360678</v>
      </c>
      <c r="Q160" s="442">
        <f t="shared" si="36"/>
        <v>7.0409110325528879E-3</v>
      </c>
      <c r="R160" s="26">
        <f t="shared" si="37"/>
        <v>2.0366335819522075E-2</v>
      </c>
      <c r="S160" s="26">
        <f>IFERROR('Security Info'!GH166*(50/70)+'Security Info'!GO166*(20/70),0)</f>
        <v>5.1920015051126471E-2</v>
      </c>
      <c r="T160" s="26">
        <f>'Security Info'!GV166</f>
        <v>-1.2729858236780189E-2</v>
      </c>
      <c r="U160" s="200">
        <f t="shared" si="38"/>
        <v>31863.8160648331</v>
      </c>
      <c r="V160" s="26">
        <f t="shared" si="41"/>
        <v>4.1757760908105457E-3</v>
      </c>
      <c r="W160" s="26">
        <f>'Security Info'!GH166*'Security Info'!GI166+'Security Info'!GO166*'Security Info'!GP166+'Security Info'!GV166*'Security Info'!GW166</f>
        <v>3.2525053064754471E-2</v>
      </c>
      <c r="X160" s="314">
        <f t="shared" si="42"/>
        <v>2.8651349417423422E-3</v>
      </c>
      <c r="Y160" s="314">
        <f t="shared" si="39"/>
        <v>-1.2158717245232396E-2</v>
      </c>
      <c r="Z160" s="26">
        <f>_xlfn.STDEV.P(Q$5:Q160)</f>
        <v>8.6200860778686134E-3</v>
      </c>
      <c r="AB160" s="447">
        <f t="shared" si="43"/>
        <v>102.03663358195226</v>
      </c>
      <c r="AC160" s="5">
        <f>IFERROR((R160-'Price Data'!AF160)/Z160,0)</f>
        <v>-0.99983504835359616</v>
      </c>
      <c r="AD160" s="26">
        <f>_xlfn.STDEV.P(X$5:X160)</f>
        <v>4.6613494583160652E-3</v>
      </c>
      <c r="AE160" s="5">
        <f t="shared" si="44"/>
        <v>-2.6084114383530452</v>
      </c>
      <c r="AF160" s="26">
        <f>_xlfn.STDEV.P(V$5:V160)</f>
        <v>5.9554197778585657E-3</v>
      </c>
      <c r="AH160" s="5">
        <f>IFERROR((W160-'Price Data'!AF160)/AF160,0)</f>
        <v>0.59442544720624102</v>
      </c>
      <c r="AI160" s="26"/>
      <c r="AJ160" s="239">
        <f t="shared" si="45"/>
        <v>0</v>
      </c>
    </row>
    <row r="161" spans="1:36" x14ac:dyDescent="0.25">
      <c r="A161">
        <v>157</v>
      </c>
      <c r="B161" s="312">
        <f>'Price Data'!B161</f>
        <v>43327</v>
      </c>
      <c r="C161" s="313">
        <f>'Security Info'!C167</f>
        <v>21990.672351874317</v>
      </c>
      <c r="D161" s="7">
        <f t="shared" si="32"/>
        <v>0.70351569337764019</v>
      </c>
      <c r="E161" s="313">
        <f>'Security Info'!E167</f>
        <v>6067.9167633466068</v>
      </c>
      <c r="F161" s="7">
        <f t="shared" si="33"/>
        <v>0.194122062337023</v>
      </c>
      <c r="G161" s="200">
        <f>I161+SUM($J$4:J161)+SUM($K$4:K161)+SUM($L$4:L161)+SUM($M$4:M161)+SUM($N$4:N161)+SUM($O$4:O161)</f>
        <v>3199.6650486559065</v>
      </c>
      <c r="H161" s="6">
        <f t="shared" si="34"/>
        <v>0.1023622442853368</v>
      </c>
      <c r="I161" s="200">
        <f t="shared" si="40"/>
        <v>0</v>
      </c>
      <c r="J161" s="313">
        <f>'Security Info'!D167</f>
        <v>0</v>
      </c>
      <c r="K161" s="94">
        <v>0</v>
      </c>
      <c r="L161" s="313">
        <f>'Security Info'!F167</f>
        <v>0</v>
      </c>
      <c r="M161" s="94">
        <v>0</v>
      </c>
      <c r="N161" s="94">
        <v>0</v>
      </c>
      <c r="O161" s="94">
        <v>0</v>
      </c>
      <c r="P161" s="239">
        <f t="shared" si="35"/>
        <v>31258.254163876831</v>
      </c>
      <c r="Q161" s="442">
        <f t="shared" si="36"/>
        <v>-7.3151176853980537E-3</v>
      </c>
      <c r="R161" s="26">
        <f t="shared" si="37"/>
        <v>1.2902235990783995E-2</v>
      </c>
      <c r="S161" s="26">
        <f>IFERROR('Security Info'!GH167*(50/70)+'Security Info'!GO167*(20/70),0)</f>
        <v>4.2655359485645868E-2</v>
      </c>
      <c r="T161" s="26">
        <f>'Security Info'!GV167</f>
        <v>-1.0682330174895061E-2</v>
      </c>
      <c r="U161" s="200">
        <f t="shared" si="38"/>
        <v>31682.636461714479</v>
      </c>
      <c r="V161" s="26">
        <f t="shared" si="41"/>
        <v>-5.6860610402086342E-3</v>
      </c>
      <c r="W161" s="26">
        <f>'Security Info'!GH167*'Security Info'!GI167+'Security Info'!GO167*'Security Info'!GP167+'Security Info'!GV167*'Security Info'!GW167</f>
        <v>2.6654052587483591E-2</v>
      </c>
      <c r="X161" s="314">
        <f t="shared" si="42"/>
        <v>-1.6290566451894195E-3</v>
      </c>
      <c r="Y161" s="314">
        <f t="shared" si="39"/>
        <v>-1.3751816596699596E-2</v>
      </c>
      <c r="Z161" s="26">
        <f>_xlfn.STDEV.P(Q$5:Q161)</f>
        <v>8.6131798305316958E-3</v>
      </c>
      <c r="AB161" s="447">
        <f t="shared" si="43"/>
        <v>101.29022359907844</v>
      </c>
      <c r="AC161" s="5">
        <f>IFERROR((R161-'Price Data'!AF161)/Z161,0)</f>
        <v>-1.8251986279782055</v>
      </c>
      <c r="AD161" s="26">
        <f>_xlfn.STDEV.P(X$5:X161)</f>
        <v>4.6481648233748221E-3</v>
      </c>
      <c r="AE161" s="5">
        <f t="shared" si="44"/>
        <v>-2.9585475384917665</v>
      </c>
      <c r="AF161" s="26">
        <f>_xlfn.STDEV.P(V$5:V161)</f>
        <v>5.9550067579609576E-3</v>
      </c>
      <c r="AH161" s="5">
        <f>IFERROR((W161-'Price Data'!AF161)/AF161,0)</f>
        <v>-0.33063730950165909</v>
      </c>
      <c r="AI161" s="26"/>
      <c r="AJ161" s="239">
        <f t="shared" si="45"/>
        <v>0</v>
      </c>
    </row>
    <row r="162" spans="1:36" x14ac:dyDescent="0.25">
      <c r="A162">
        <v>158</v>
      </c>
      <c r="B162" s="312">
        <f>'Price Data'!B162</f>
        <v>43328</v>
      </c>
      <c r="C162" s="313">
        <f>'Security Info'!C168</f>
        <v>22086.306480458701</v>
      </c>
      <c r="D162" s="7">
        <f t="shared" si="32"/>
        <v>0.7044668417251545</v>
      </c>
      <c r="E162" s="313">
        <f>'Security Info'!E168</f>
        <v>6065.8326613736117</v>
      </c>
      <c r="F162" s="7">
        <f t="shared" si="33"/>
        <v>0.19347635065971472</v>
      </c>
      <c r="G162" s="200">
        <f>I162+SUM($J$4:J162)+SUM($K$4:K162)+SUM($L$4:L162)+SUM($M$4:M162)+SUM($N$4:N162)+SUM($O$4:O162)</f>
        <v>3199.6650486559065</v>
      </c>
      <c r="H162" s="6">
        <f t="shared" si="34"/>
        <v>0.10205680761513075</v>
      </c>
      <c r="I162" s="200">
        <f t="shared" si="40"/>
        <v>0</v>
      </c>
      <c r="J162" s="313">
        <f>'Security Info'!D168</f>
        <v>0</v>
      </c>
      <c r="K162" s="94">
        <v>0</v>
      </c>
      <c r="L162" s="313">
        <f>'Security Info'!F168</f>
        <v>0</v>
      </c>
      <c r="M162" s="94">
        <v>0</v>
      </c>
      <c r="N162" s="94">
        <v>0</v>
      </c>
      <c r="O162" s="94">
        <v>0</v>
      </c>
      <c r="P162" s="239">
        <f t="shared" si="35"/>
        <v>31351.804190488219</v>
      </c>
      <c r="Q162" s="442">
        <f t="shared" si="36"/>
        <v>2.9928103508576331E-3</v>
      </c>
      <c r="R162" s="26">
        <f t="shared" si="37"/>
        <v>1.5933660287063889E-2</v>
      </c>
      <c r="S162" s="26">
        <f>IFERROR('Security Info'!GH168*(50/70)+'Security Info'!GO168*(20/70),0)</f>
        <v>5.0755592345965495E-2</v>
      </c>
      <c r="T162" s="26">
        <f>'Security Info'!GV168</f>
        <v>-1.1171000356729133E-2</v>
      </c>
      <c r="U162" s="200">
        <f t="shared" si="38"/>
        <v>31853.094080540257</v>
      </c>
      <c r="V162" s="26">
        <f t="shared" si="41"/>
        <v>5.3801589091790891E-3</v>
      </c>
      <c r="W162" s="26">
        <f>'Security Info'!GH168*'Security Info'!GI168+'Security Info'!GO168*'Security Info'!GP168+'Security Info'!GV168*'Security Info'!GW168</f>
        <v>3.2177614535157106E-2</v>
      </c>
      <c r="X162" s="314">
        <f t="shared" si="42"/>
        <v>-2.387348558321456E-3</v>
      </c>
      <c r="Y162" s="314">
        <f t="shared" si="39"/>
        <v>-1.6243954248093218E-2</v>
      </c>
      <c r="Z162" s="26">
        <f>_xlfn.STDEV.P(Q$5:Q162)</f>
        <v>8.5889038935986119E-3</v>
      </c>
      <c r="AB162" s="447">
        <f t="shared" si="43"/>
        <v>101.59336602870646</v>
      </c>
      <c r="AC162" s="5">
        <f>IFERROR((R162-'Price Data'!AF162)/Z162,0)</f>
        <v>-1.4816022941437759</v>
      </c>
      <c r="AD162" s="26">
        <f>_xlfn.STDEV.P(X$5:X162)</f>
        <v>4.6370865123507177E-3</v>
      </c>
      <c r="AE162" s="5">
        <f t="shared" si="44"/>
        <v>-3.5030517987594179</v>
      </c>
      <c r="AF162" s="26">
        <f>_xlfn.STDEV.P(V$5:V162)</f>
        <v>5.9504098269131129E-3</v>
      </c>
      <c r="AH162" s="5">
        <f>IFERROR((W162-'Price Data'!AF162)/AF162,0)</f>
        <v>0.59132305799220108</v>
      </c>
      <c r="AI162" s="26"/>
      <c r="AJ162" s="239">
        <f t="shared" si="45"/>
        <v>0</v>
      </c>
    </row>
    <row r="163" spans="1:36" x14ac:dyDescent="0.25">
      <c r="A163">
        <v>159</v>
      </c>
      <c r="B163" s="312">
        <f>'Price Data'!B163</f>
        <v>43329</v>
      </c>
      <c r="C163" s="313">
        <f>'Security Info'!C169</f>
        <v>22121.775591876005</v>
      </c>
      <c r="D163" s="7">
        <f t="shared" si="32"/>
        <v>0.70475240865750832</v>
      </c>
      <c r="E163" s="313">
        <f>'Security Info'!E169</f>
        <v>6067.9882143705518</v>
      </c>
      <c r="F163" s="7">
        <f t="shared" si="33"/>
        <v>0.1933131132273801</v>
      </c>
      <c r="G163" s="200">
        <f>I163+SUM($J$4:J163)+SUM($K$4:K163)+SUM($L$4:L163)+SUM($M$4:M163)+SUM($N$4:N163)+SUM($O$4:O163)</f>
        <v>3199.6650486559065</v>
      </c>
      <c r="H163" s="6">
        <f t="shared" si="34"/>
        <v>0.10193447811511155</v>
      </c>
      <c r="I163" s="200">
        <f t="shared" si="40"/>
        <v>0</v>
      </c>
      <c r="J163" s="313">
        <f>'Security Info'!D169</f>
        <v>0</v>
      </c>
      <c r="K163" s="94">
        <v>0</v>
      </c>
      <c r="L163" s="313">
        <f>'Security Info'!F169</f>
        <v>0</v>
      </c>
      <c r="M163" s="94">
        <v>0</v>
      </c>
      <c r="N163" s="94">
        <v>0</v>
      </c>
      <c r="O163" s="94">
        <v>0</v>
      </c>
      <c r="P163" s="239">
        <f t="shared" si="35"/>
        <v>31389.428854902464</v>
      </c>
      <c r="Q163" s="442">
        <f t="shared" si="36"/>
        <v>1.2000797206324076E-3</v>
      </c>
      <c r="R163" s="26">
        <f t="shared" si="37"/>
        <v>1.7152861670282293E-2</v>
      </c>
      <c r="S163" s="26">
        <f>IFERROR('Security Info'!GH169*(50/70)+'Security Info'!GO169*(20/70),0)</f>
        <v>5.4285099745697424E-2</v>
      </c>
      <c r="T163" s="26">
        <f>'Security Info'!GV169</f>
        <v>-1.0999965793087263E-2</v>
      </c>
      <c r="U163" s="200">
        <f t="shared" si="38"/>
        <v>31930.922164356358</v>
      </c>
      <c r="V163" s="26">
        <f t="shared" si="41"/>
        <v>2.4433445498046602E-3</v>
      </c>
      <c r="W163" s="26">
        <f>'Security Info'!GH169*'Security Info'!GI169+'Security Info'!GO169*'Security Info'!GP169+'Security Info'!GV169*'Security Info'!GW169</f>
        <v>3.4699580084062015E-2</v>
      </c>
      <c r="X163" s="314">
        <f t="shared" si="42"/>
        <v>-1.2432648291722526E-3</v>
      </c>
      <c r="Y163" s="314">
        <f t="shared" si="39"/>
        <v>-1.7546718413779722E-2</v>
      </c>
      <c r="Z163" s="26">
        <f>_xlfn.STDEV.P(Q$5:Q163)</f>
        <v>8.5622644883389214E-3</v>
      </c>
      <c r="AB163" s="447">
        <f t="shared" si="43"/>
        <v>101.7152861670283</v>
      </c>
      <c r="AC163" s="5">
        <f>IFERROR((R163-'Price Data'!AF163)/Z163,0)</f>
        <v>-1.3375127976149943</v>
      </c>
      <c r="AD163" s="26">
        <f>_xlfn.STDEV.P(X$5:X163)</f>
        <v>4.6233944771725865E-3</v>
      </c>
      <c r="AE163" s="5">
        <f t="shared" si="44"/>
        <v>-3.795202529313555</v>
      </c>
      <c r="AF163" s="26">
        <f>_xlfn.STDEV.P(V$5:V163)</f>
        <v>5.9342760317537104E-3</v>
      </c>
      <c r="AH163" s="5">
        <f>IFERROR((W163-'Price Data'!AF163)/AF163,0)</f>
        <v>1.0270132449940872</v>
      </c>
      <c r="AI163" s="26"/>
      <c r="AJ163" s="239">
        <f t="shared" si="45"/>
        <v>0</v>
      </c>
    </row>
    <row r="164" spans="1:36" x14ac:dyDescent="0.25">
      <c r="A164">
        <v>160</v>
      </c>
      <c r="B164" s="312">
        <f>'Price Data'!B164</f>
        <v>43332</v>
      </c>
      <c r="C164" s="313">
        <f>'Security Info'!C170</f>
        <v>22183.693745941073</v>
      </c>
      <c r="D164" s="7">
        <f t="shared" si="32"/>
        <v>0.70514404668217656</v>
      </c>
      <c r="E164" s="313">
        <f>'Security Info'!E170</f>
        <v>6076.4455536339219</v>
      </c>
      <c r="F164" s="7">
        <f t="shared" si="33"/>
        <v>0.19314950234188671</v>
      </c>
      <c r="G164" s="200">
        <f>I164+SUM($J$4:J164)+SUM($K$4:K164)+SUM($L$4:L164)+SUM($M$4:M164)+SUM($N$4:N164)+SUM($O$4:O164)</f>
        <v>3199.6650486559065</v>
      </c>
      <c r="H164" s="6">
        <f t="shared" si="34"/>
        <v>0.10170645097593671</v>
      </c>
      <c r="I164" s="200">
        <f t="shared" si="40"/>
        <v>0</v>
      </c>
      <c r="J164" s="313">
        <f>'Security Info'!D170</f>
        <v>0</v>
      </c>
      <c r="K164" s="94">
        <v>0</v>
      </c>
      <c r="L164" s="313">
        <f>'Security Info'!F170</f>
        <v>0</v>
      </c>
      <c r="M164" s="94">
        <v>0</v>
      </c>
      <c r="N164" s="94">
        <v>0</v>
      </c>
      <c r="O164" s="94">
        <v>0</v>
      </c>
      <c r="P164" s="239">
        <f t="shared" si="35"/>
        <v>31459.8043482309</v>
      </c>
      <c r="Q164" s="442">
        <f t="shared" si="36"/>
        <v>2.2420125467637053E-3</v>
      </c>
      <c r="R164" s="26">
        <f t="shared" si="37"/>
        <v>1.9433331148123623E-2</v>
      </c>
      <c r="S164" s="26">
        <f>IFERROR('Security Info'!GH170*(50/70)+'Security Info'!GO170*(20/70),0)</f>
        <v>5.7258199701817808E-2</v>
      </c>
      <c r="T164" s="26">
        <f>'Security Info'!GV170</f>
        <v>-8.2047723529957706E-3</v>
      </c>
      <c r="U164" s="200">
        <f t="shared" si="38"/>
        <v>32021.02523325236</v>
      </c>
      <c r="V164" s="26">
        <f t="shared" si="41"/>
        <v>2.8218122994450034E-3</v>
      </c>
      <c r="W164" s="26">
        <f>'Security Info'!GH170*'Security Info'!GI170+'Security Info'!GO170*'Security Info'!GP170+'Security Info'!GV170*'Security Info'!GW170</f>
        <v>3.761930808537374E-2</v>
      </c>
      <c r="X164" s="314">
        <f t="shared" si="42"/>
        <v>-5.7979975268129813E-4</v>
      </c>
      <c r="Y164" s="314">
        <f t="shared" si="39"/>
        <v>-1.8185976937250117E-2</v>
      </c>
      <c r="Z164" s="26">
        <f>_xlfn.STDEV.P(Q$5:Q164)</f>
        <v>8.537066994936688E-3</v>
      </c>
      <c r="AB164" s="447">
        <f t="shared" si="43"/>
        <v>101.94333311481243</v>
      </c>
      <c r="AC164" s="5">
        <f>IFERROR((R164-'Price Data'!AF164)/Z164,0)</f>
        <v>-1.0257233376603387</v>
      </c>
      <c r="AD164" s="26">
        <f>_xlfn.STDEV.P(X$5:X164)</f>
        <v>4.6090864354436214E-3</v>
      </c>
      <c r="AE164" s="5">
        <f t="shared" si="44"/>
        <v>-3.9456792993511587</v>
      </c>
      <c r="AF164" s="26">
        <f>_xlfn.STDEV.P(V$5:V164)</f>
        <v>5.9192215722516719E-3</v>
      </c>
      <c r="AH164" s="5">
        <f>IFERROR((W164-'Price Data'!AF164)/AF164,0)</f>
        <v>1.5929979931105758</v>
      </c>
      <c r="AI164" s="26"/>
      <c r="AJ164" s="239">
        <f t="shared" si="45"/>
        <v>0</v>
      </c>
    </row>
    <row r="165" spans="1:36" x14ac:dyDescent="0.25">
      <c r="A165">
        <v>161</v>
      </c>
      <c r="B165" s="312">
        <f>'Price Data'!B165</f>
        <v>43333</v>
      </c>
      <c r="C165" s="313">
        <f>'Security Info'!C171</f>
        <v>22239.078037306284</v>
      </c>
      <c r="D165" s="7">
        <f t="shared" si="32"/>
        <v>0.70569638370951293</v>
      </c>
      <c r="E165" s="313">
        <f>'Security Info'!E171</f>
        <v>6074.9199434640659</v>
      </c>
      <c r="F165" s="7">
        <f t="shared" si="33"/>
        <v>0.19277098754884625</v>
      </c>
      <c r="G165" s="200">
        <f>I165+SUM($J$4:J165)+SUM($K$4:K165)+SUM($L$4:L165)+SUM($M$4:M165)+SUM($N$4:N165)+SUM($O$4:O165)</f>
        <v>3199.6650486559065</v>
      </c>
      <c r="H165" s="6">
        <f t="shared" si="34"/>
        <v>0.10153262874164076</v>
      </c>
      <c r="I165" s="200">
        <f t="shared" si="40"/>
        <v>0</v>
      </c>
      <c r="J165" s="313">
        <f>'Security Info'!D171</f>
        <v>0</v>
      </c>
      <c r="K165" s="94">
        <v>0</v>
      </c>
      <c r="L165" s="313">
        <f>'Security Info'!F171</f>
        <v>0</v>
      </c>
      <c r="M165" s="94">
        <v>0</v>
      </c>
      <c r="N165" s="94">
        <v>0</v>
      </c>
      <c r="O165" s="94">
        <v>0</v>
      </c>
      <c r="P165" s="239">
        <f t="shared" si="35"/>
        <v>31513.663029426258</v>
      </c>
      <c r="Q165" s="442">
        <f t="shared" ref="Q165:Q196" si="46">P165/P164-1</f>
        <v>1.711983984362675E-3</v>
      </c>
      <c r="R165" s="26">
        <f t="shared" ref="R165:R196" si="47">P165/$P$4-1</f>
        <v>2.1178584684174773E-2</v>
      </c>
      <c r="S165" s="26">
        <f>IFERROR('Security Info'!GH171*(50/70)+'Security Info'!GO171*(20/70),0)</f>
        <v>6.0661570817364084E-2</v>
      </c>
      <c r="T165" s="26">
        <f>'Security Info'!GV171</f>
        <v>-9.2260930330291258E-3</v>
      </c>
      <c r="U165" s="200">
        <f t="shared" si="38"/>
        <v>32085.089656071363</v>
      </c>
      <c r="V165" s="26">
        <f t="shared" si="41"/>
        <v>2.0006986769578461E-3</v>
      </c>
      <c r="W165" s="26">
        <f>'Security Info'!GH171*'Security Info'!GI171+'Security Info'!GO171*'Security Info'!GP171+'Security Info'!GV171*'Security Info'!GW171</f>
        <v>3.9695271662246123E-2</v>
      </c>
      <c r="X165" s="314">
        <f t="shared" si="42"/>
        <v>-2.8871469259517113E-4</v>
      </c>
      <c r="Y165" s="314">
        <f t="shared" si="39"/>
        <v>-1.8516686978071351E-2</v>
      </c>
      <c r="Z165" s="26">
        <f>_xlfn.STDEV.P(Q$5:Q165)</f>
        <v>8.5113899194911146E-3</v>
      </c>
      <c r="AB165" s="447">
        <f t="shared" si="43"/>
        <v>102.11785846841754</v>
      </c>
      <c r="AC165" s="5">
        <f>IFERROR((R165-'Price Data'!AF165)/Z165,0)</f>
        <v>-0.83645742741990237</v>
      </c>
      <c r="AD165" s="26">
        <f>_xlfn.STDEV.P(X$5:X165)</f>
        <v>4.5947763434041108E-3</v>
      </c>
      <c r="AE165" s="5">
        <f t="shared" si="44"/>
        <v>-4.029943047097909</v>
      </c>
      <c r="AF165" s="26">
        <f>_xlfn.STDEV.P(V$5:V165)</f>
        <v>5.9024159817378146E-3</v>
      </c>
      <c r="AH165" s="5">
        <f>IFERROR((W165-'Price Data'!AF165)/AF165,0)</f>
        <v>1.9309502579129452</v>
      </c>
      <c r="AJ165" s="239">
        <f t="shared" si="45"/>
        <v>0</v>
      </c>
    </row>
    <row r="166" spans="1:36" x14ac:dyDescent="0.25">
      <c r="A166">
        <v>162</v>
      </c>
      <c r="B166" s="312">
        <f>'Price Data'!B166</f>
        <v>43334</v>
      </c>
      <c r="C166" s="313">
        <f>'Security Info'!C172</f>
        <v>22249.252816808887</v>
      </c>
      <c r="D166" s="7">
        <f t="shared" si="32"/>
        <v>0.70578843786342726</v>
      </c>
      <c r="E166" s="313">
        <f>'Security Info'!E172</f>
        <v>6075.0511076769899</v>
      </c>
      <c r="F166" s="7">
        <f t="shared" si="33"/>
        <v>0.19271212685347122</v>
      </c>
      <c r="G166" s="200">
        <f>I166+SUM($J$4:J166)+SUM($K$4:K166)+SUM($L$4:L166)+SUM($M$4:M166)+SUM($N$4:N166)+SUM($O$4:O166)</f>
        <v>3199.6650486559065</v>
      </c>
      <c r="H166" s="6">
        <f t="shared" si="34"/>
        <v>0.10149943528310158</v>
      </c>
      <c r="I166" s="200">
        <f t="shared" si="40"/>
        <v>0</v>
      </c>
      <c r="J166" s="313">
        <f>'Security Info'!D172</f>
        <v>0</v>
      </c>
      <c r="K166" s="94">
        <v>0</v>
      </c>
      <c r="L166" s="313">
        <f>'Security Info'!F172</f>
        <v>0</v>
      </c>
      <c r="M166" s="94">
        <v>0</v>
      </c>
      <c r="N166" s="94">
        <v>0</v>
      </c>
      <c r="O166" s="94">
        <v>0</v>
      </c>
      <c r="P166" s="239">
        <f t="shared" si="35"/>
        <v>31523.968973141782</v>
      </c>
      <c r="Q166" s="442">
        <f t="shared" si="46"/>
        <v>3.2703096767594531E-4</v>
      </c>
      <c r="R166" s="26">
        <f t="shared" si="47"/>
        <v>2.1512541704894028E-2</v>
      </c>
      <c r="S166" s="26">
        <f>IFERROR('Security Info'!GH172*(50/70)+'Security Info'!GO172*(20/70),0)</f>
        <v>6.1287119335778052E-2</v>
      </c>
      <c r="T166" s="26">
        <f>'Security Info'!GV172</f>
        <v>-8.4197872330027401E-3</v>
      </c>
      <c r="U166" s="200">
        <f t="shared" si="38"/>
        <v>32106.067595442604</v>
      </c>
      <c r="V166" s="26">
        <f t="shared" si="41"/>
        <v>6.5382205866049148E-4</v>
      </c>
      <c r="W166" s="26">
        <f>'Security Info'!GH172*'Security Info'!GI172+'Security Info'!GO172*'Security Info'!GP172+'Security Info'!GV172*'Security Info'!GW172</f>
        <v>4.0375047365143815E-2</v>
      </c>
      <c r="X166" s="314">
        <f t="shared" si="42"/>
        <v>-3.2679109098454617E-4</v>
      </c>
      <c r="Y166" s="314">
        <f t="shared" si="39"/>
        <v>-1.8862505660249787E-2</v>
      </c>
      <c r="Z166" s="26">
        <f>_xlfn.STDEV.P(Q$5:Q166)</f>
        <v>8.485088832765891E-3</v>
      </c>
      <c r="AB166" s="447">
        <f t="shared" si="43"/>
        <v>102.15125417048947</v>
      </c>
      <c r="AC166" s="5">
        <f>IFERROR((R166-'Price Data'!AF166)/Z166,0)</f>
        <v>-0.78684601030035928</v>
      </c>
      <c r="AD166" s="26">
        <f>_xlfn.STDEV.P(X$5:X166)</f>
        <v>4.5806096841986988E-3</v>
      </c>
      <c r="AE166" s="5">
        <f t="shared" si="44"/>
        <v>-4.1179028471511137</v>
      </c>
      <c r="AF166" s="26">
        <f>_xlfn.STDEV.P(V$5:V166)</f>
        <v>5.884251580273234E-3</v>
      </c>
      <c r="AH166" s="5">
        <f>IFERROR((W166-'Price Data'!AF166)/AF166,0)</f>
        <v>2.0709596112438748</v>
      </c>
      <c r="AJ166" s="239">
        <f t="shared" si="45"/>
        <v>0</v>
      </c>
    </row>
    <row r="167" spans="1:36" x14ac:dyDescent="0.25">
      <c r="A167">
        <v>163</v>
      </c>
      <c r="B167" s="312">
        <f>'Price Data'!B167</f>
        <v>43335</v>
      </c>
      <c r="C167" s="313">
        <f>'Security Info'!C173</f>
        <v>22226.419210238251</v>
      </c>
      <c r="D167" s="7">
        <f t="shared" si="32"/>
        <v>0.70556645854801847</v>
      </c>
      <c r="E167" s="313">
        <f>'Security Info'!E173</f>
        <v>6075.4404252268569</v>
      </c>
      <c r="F167" s="7">
        <f t="shared" si="33"/>
        <v>0.19286178958472147</v>
      </c>
      <c r="G167" s="200">
        <f>I167+SUM($J$4:J167)+SUM($K$4:K167)+SUM($L$4:L167)+SUM($M$4:M167)+SUM($N$4:N167)+SUM($O$4:O167)</f>
        <v>3199.6650486559065</v>
      </c>
      <c r="H167" s="6">
        <f t="shared" si="34"/>
        <v>0.10157175186726002</v>
      </c>
      <c r="I167" s="200">
        <f t="shared" si="40"/>
        <v>0</v>
      </c>
      <c r="J167" s="313">
        <f>'Security Info'!D173</f>
        <v>0</v>
      </c>
      <c r="K167" s="94">
        <v>0</v>
      </c>
      <c r="L167" s="313">
        <f>'Security Info'!F173</f>
        <v>0</v>
      </c>
      <c r="M167" s="94">
        <v>0</v>
      </c>
      <c r="N167" s="94">
        <v>0</v>
      </c>
      <c r="O167" s="94">
        <v>0</v>
      </c>
      <c r="P167" s="239">
        <f t="shared" si="35"/>
        <v>31501.524684121017</v>
      </c>
      <c r="Q167" s="442">
        <f t="shared" si="46"/>
        <v>-7.119753556377173E-4</v>
      </c>
      <c r="R167" s="26">
        <f t="shared" si="47"/>
        <v>2.0785249949725193E-2</v>
      </c>
      <c r="S167" s="26">
        <f>IFERROR('Security Info'!GH173*(50/70)+'Security Info'!GO173*(20/70),0)</f>
        <v>5.890942886906151E-2</v>
      </c>
      <c r="T167" s="26">
        <f>'Security Info'!GV173</f>
        <v>-8.2047723529957706E-3</v>
      </c>
      <c r="U167" s="200">
        <f t="shared" si="38"/>
        <v>32056.695189750593</v>
      </c>
      <c r="V167" s="26">
        <f t="shared" si="41"/>
        <v>-1.5377904984856805E-3</v>
      </c>
      <c r="W167" s="26">
        <f>'Security Info'!GH173*'Security Info'!GI173+'Security Info'!GO173*'Security Info'!GP173+'Security Info'!GV173*'Security Info'!GW173</f>
        <v>3.8775168502444328E-2</v>
      </c>
      <c r="X167" s="314">
        <f t="shared" si="42"/>
        <v>8.258151428479632E-4</v>
      </c>
      <c r="Y167" s="314">
        <f t="shared" si="39"/>
        <v>-1.7989918552719135E-2</v>
      </c>
      <c r="Z167" s="26">
        <f>_xlfn.STDEV.P(Q$5:Q167)</f>
        <v>8.4592997474743185E-3</v>
      </c>
      <c r="AB167" s="447">
        <f t="shared" si="43"/>
        <v>102.0785249949726</v>
      </c>
      <c r="AC167" s="5">
        <f>IFERROR((R167-'Price Data'!AF167)/Z167,0)</f>
        <v>-0.88373154675206178</v>
      </c>
      <c r="AD167" s="26">
        <f>_xlfn.STDEV.P(X$5:X167)</f>
        <v>4.5671020738027503E-3</v>
      </c>
      <c r="AE167" s="5">
        <f t="shared" si="44"/>
        <v>-3.939022658571766</v>
      </c>
      <c r="AF167" s="26">
        <f>_xlfn.STDEV.P(V$5:V167)</f>
        <v>5.8678566909612572E-3</v>
      </c>
      <c r="AH167" s="5">
        <f>IFERROR((W167-'Price Data'!AF167)/AF167,0)</f>
        <v>1.7918243502163522</v>
      </c>
      <c r="AJ167" s="239">
        <f t="shared" si="45"/>
        <v>0</v>
      </c>
    </row>
    <row r="168" spans="1:36" x14ac:dyDescent="0.25">
      <c r="A168">
        <v>164</v>
      </c>
      <c r="B168" s="312">
        <f>'Price Data'!B168</f>
        <v>43336</v>
      </c>
      <c r="C168" s="313">
        <f>'Security Info'!C174</f>
        <v>22441.868950491651</v>
      </c>
      <c r="D168" s="7">
        <f t="shared" si="32"/>
        <v>0.70750907633861781</v>
      </c>
      <c r="E168" s="313">
        <f>'Security Info'!E174</f>
        <v>6078.0151925448536</v>
      </c>
      <c r="F168" s="7">
        <f t="shared" si="33"/>
        <v>0.19161732582683524</v>
      </c>
      <c r="G168" s="200">
        <f>I168+SUM($J$4:J168)+SUM($K$4:K168)+SUM($L$4:L168)+SUM($M$4:M168)+SUM($N$4:N168)+SUM($O$4:O168)</f>
        <v>3199.6650486559065</v>
      </c>
      <c r="H168" s="6">
        <f t="shared" si="34"/>
        <v>0.10087359783454686</v>
      </c>
      <c r="I168" s="200">
        <f t="shared" si="40"/>
        <v>0</v>
      </c>
      <c r="J168" s="313">
        <f>'Security Info'!D174</f>
        <v>0</v>
      </c>
      <c r="K168" s="94">
        <v>0</v>
      </c>
      <c r="L168" s="313">
        <f>'Security Info'!F174</f>
        <v>0</v>
      </c>
      <c r="M168" s="94">
        <v>0</v>
      </c>
      <c r="N168" s="94">
        <v>0</v>
      </c>
      <c r="O168" s="94">
        <v>0</v>
      </c>
      <c r="P168" s="239">
        <f t="shared" si="35"/>
        <v>31719.549191692415</v>
      </c>
      <c r="Q168" s="442">
        <f t="shared" si="46"/>
        <v>6.9210779401194245E-3</v>
      </c>
      <c r="R168" s="26">
        <f t="shared" si="47"/>
        <v>2.7850184224751606E-2</v>
      </c>
      <c r="S168" s="26">
        <f>IFERROR('Security Info'!GH174*(50/70)+'Security Info'!GO174*(20/70),0)</f>
        <v>6.5376937748008679E-2</v>
      </c>
      <c r="T168" s="26">
        <f>'Security Info'!GV174</f>
        <v>-8.4246739348210475E-3</v>
      </c>
      <c r="U168" s="200">
        <f t="shared" si="38"/>
        <v>32194.370869224793</v>
      </c>
      <c r="V168" s="26">
        <f t="shared" si="41"/>
        <v>4.2947558586206025E-3</v>
      </c>
      <c r="W168" s="26">
        <f>'Security Info'!GH174*'Security Info'!GI174+'Security Info'!GO174*'Security Info'!GP174+'Security Info'!GV174*'Security Info'!GW174</f>
        <v>4.3236454243159757E-2</v>
      </c>
      <c r="X168" s="314">
        <f t="shared" si="42"/>
        <v>2.626322081498822E-3</v>
      </c>
      <c r="Y168" s="314">
        <f t="shared" si="39"/>
        <v>-1.5386270018408151E-2</v>
      </c>
      <c r="Z168" s="26">
        <f>_xlfn.STDEV.P(Q$5:Q168)</f>
        <v>8.4498676328180807E-3</v>
      </c>
      <c r="AB168" s="447">
        <f t="shared" si="43"/>
        <v>102.78501842247523</v>
      </c>
      <c r="AC168" s="5">
        <f>IFERROR((R168-'Price Data'!AF168)/Z168,0)</f>
        <v>-2.9327770092624179E-2</v>
      </c>
      <c r="AD168" s="26">
        <f>_xlfn.STDEV.P(X$5:X168)</f>
        <v>4.558058995744913E-3</v>
      </c>
      <c r="AE168" s="5">
        <f t="shared" si="44"/>
        <v>-3.3756188835580456</v>
      </c>
      <c r="AF168" s="26">
        <f>_xlfn.STDEV.P(V$5:V168)</f>
        <v>5.8584047265616973E-3</v>
      </c>
      <c r="AH168" s="5">
        <f>IFERROR((W168-'Price Data'!AF168)/AF168,0)</f>
        <v>2.5840574268491223</v>
      </c>
      <c r="AJ168" s="239">
        <f t="shared" si="45"/>
        <v>0</v>
      </c>
    </row>
    <row r="169" spans="1:36" x14ac:dyDescent="0.25">
      <c r="A169">
        <v>165</v>
      </c>
      <c r="B169" s="312">
        <f>'Price Data'!B169</f>
        <v>43339</v>
      </c>
      <c r="C169" s="313">
        <f>'Security Info'!C175</f>
        <v>22607.074542459468</v>
      </c>
      <c r="D169" s="7">
        <f t="shared" si="32"/>
        <v>0.70916459470718163</v>
      </c>
      <c r="E169" s="313">
        <f>'Security Info'!E175</f>
        <v>6071.7195299213545</v>
      </c>
      <c r="F169" s="7">
        <f t="shared" si="33"/>
        <v>0.19046464908696298</v>
      </c>
      <c r="G169" s="200">
        <f>I169+SUM($J$4:J169)+SUM($K$4:K169)+SUM($L$4:L169)+SUM($M$4:M169)+SUM($N$4:N169)+SUM($O$4:O169)</f>
        <v>3199.6650486559065</v>
      </c>
      <c r="H169" s="6">
        <f t="shared" si="34"/>
        <v>0.10037075620585545</v>
      </c>
      <c r="I169" s="200">
        <f t="shared" si="40"/>
        <v>0</v>
      </c>
      <c r="J169" s="313">
        <f>'Security Info'!D175</f>
        <v>0</v>
      </c>
      <c r="K169" s="94">
        <v>0</v>
      </c>
      <c r="L169" s="313">
        <f>'Security Info'!F175</f>
        <v>0</v>
      </c>
      <c r="M169" s="94">
        <v>0</v>
      </c>
      <c r="N169" s="94">
        <v>0</v>
      </c>
      <c r="O169" s="94">
        <v>0</v>
      </c>
      <c r="P169" s="239">
        <f t="shared" si="35"/>
        <v>31878.459121036729</v>
      </c>
      <c r="Q169" s="442">
        <f t="shared" si="46"/>
        <v>5.0098419868442878E-3</v>
      </c>
      <c r="R169" s="26">
        <f t="shared" si="47"/>
        <v>3.2999551233866331E-2</v>
      </c>
      <c r="S169" s="26">
        <f>IFERROR('Security Info'!GH175*(50/70)+'Security Info'!GO175*(20/70),0)</f>
        <v>7.3280384826849773E-2</v>
      </c>
      <c r="T169" s="26">
        <f>'Security Info'!GV175</f>
        <v>-9.2065462257557851E-3</v>
      </c>
      <c r="U169" s="200">
        <f t="shared" si="38"/>
        <v>32357.863036159059</v>
      </c>
      <c r="V169" s="26">
        <f t="shared" si="41"/>
        <v>5.0782842627483671E-3</v>
      </c>
      <c r="W169" s="26">
        <f>'Security Info'!GH175*'Security Info'!GI175+'Security Info'!GO175*'Security Info'!GP175+'Security Info'!GV175*'Security Info'!GW175</f>
        <v>4.8534305511068097E-2</v>
      </c>
      <c r="X169" s="314">
        <f t="shared" si="42"/>
        <v>-6.8442275904079253E-5</v>
      </c>
      <c r="Y169" s="314">
        <f t="shared" si="39"/>
        <v>-1.5534754277201766E-2</v>
      </c>
      <c r="Z169" s="26">
        <f>_xlfn.STDEV.P(Q$5:Q169)</f>
        <v>8.4324785650274608E-3</v>
      </c>
      <c r="AB169" s="447">
        <f t="shared" si="43"/>
        <v>103.29995512338671</v>
      </c>
      <c r="AC169" s="5">
        <f>IFERROR((R169-'Price Data'!AF169)/Z169,0)</f>
        <v>0.5384598607457648</v>
      </c>
      <c r="AD169" s="26">
        <f>_xlfn.STDEV.P(X$5:X169)</f>
        <v>4.5442257124224065E-3</v>
      </c>
      <c r="AE169" s="5">
        <f t="shared" si="44"/>
        <v>-3.4185701284016106</v>
      </c>
      <c r="AF169" s="26">
        <f>_xlfn.STDEV.P(V$5:V169)</f>
        <v>5.852508805363409E-3</v>
      </c>
      <c r="AH169" s="5">
        <f>IFERROR((W169-'Price Data'!AF169)/AF169,0)</f>
        <v>3.4302050930142141</v>
      </c>
      <c r="AJ169" s="239">
        <f t="shared" si="45"/>
        <v>0</v>
      </c>
    </row>
    <row r="170" spans="1:36" x14ac:dyDescent="0.25">
      <c r="A170">
        <v>166</v>
      </c>
      <c r="B170" s="312">
        <f>'Price Data'!B170</f>
        <v>43340</v>
      </c>
      <c r="C170" s="313">
        <f>'Security Info'!C176</f>
        <v>22596.165010654862</v>
      </c>
      <c r="D170" s="7">
        <f t="shared" si="32"/>
        <v>0.70922316040484035</v>
      </c>
      <c r="E170" s="313">
        <f>'Security Info'!E176</f>
        <v>6064.6142580412852</v>
      </c>
      <c r="F170" s="7">
        <f t="shared" si="33"/>
        <v>0.19034933090177694</v>
      </c>
      <c r="G170" s="200">
        <f>I170+SUM($J$4:J170)+SUM($K$4:K170)+SUM($L$4:L170)+SUM($M$4:M170)+SUM($N$4:N170)+SUM($O$4:O170)</f>
        <v>3199.6650486559065</v>
      </c>
      <c r="H170" s="6">
        <f t="shared" si="34"/>
        <v>0.10042750869338261</v>
      </c>
      <c r="I170" s="200">
        <f t="shared" si="40"/>
        <v>0</v>
      </c>
      <c r="J170" s="313">
        <f>'Security Info'!D176</f>
        <v>0</v>
      </c>
      <c r="K170" s="94">
        <v>0</v>
      </c>
      <c r="L170" s="313">
        <f>'Security Info'!F176</f>
        <v>0</v>
      </c>
      <c r="M170" s="94">
        <v>0</v>
      </c>
      <c r="N170" s="94">
        <v>0</v>
      </c>
      <c r="O170" s="94">
        <v>0</v>
      </c>
      <c r="P170" s="239">
        <f t="shared" si="35"/>
        <v>31860.444317352056</v>
      </c>
      <c r="Q170" s="442">
        <f t="shared" si="46"/>
        <v>-5.6510898523276509E-4</v>
      </c>
      <c r="R170" s="26">
        <f t="shared" si="47"/>
        <v>3.2415793905722801E-2</v>
      </c>
      <c r="S170" s="26">
        <f>IFERROR('Security Info'!GH176*(50/70)+'Security Info'!GO176*(20/70),0)</f>
        <v>7.3948978919522401E-2</v>
      </c>
      <c r="T170" s="26">
        <f>'Security Info'!GV176</f>
        <v>-1.0916891862175371E-2</v>
      </c>
      <c r="U170" s="200">
        <f t="shared" si="38"/>
        <v>32356.471621789096</v>
      </c>
      <c r="V170" s="26">
        <f t="shared" si="41"/>
        <v>-4.3000811530968797E-5</v>
      </c>
      <c r="W170" s="26">
        <f>'Security Info'!GH176*'Security Info'!GI176+'Security Info'!GO176*'Security Info'!GP176+'Security Info'!GV176*'Security Info'!GW176</f>
        <v>4.8489217685013068E-2</v>
      </c>
      <c r="X170" s="314">
        <f t="shared" si="42"/>
        <v>-5.221081737017963E-4</v>
      </c>
      <c r="Y170" s="314">
        <f t="shared" si="39"/>
        <v>-1.6073423779290268E-2</v>
      </c>
      <c r="Z170" s="26">
        <f>_xlfn.STDEV.P(Q$5:Q170)</f>
        <v>8.4072677575662454E-3</v>
      </c>
      <c r="AB170" s="447">
        <f t="shared" si="43"/>
        <v>103.24157939057234</v>
      </c>
      <c r="AC170" s="5">
        <f>IFERROR((R170-'Price Data'!AF170)/Z170,0)</f>
        <v>0.42960376782008797</v>
      </c>
      <c r="AD170" s="26">
        <f>_xlfn.STDEV.P(X$5:X170)</f>
        <v>4.5306515459255332E-3</v>
      </c>
      <c r="AE170" s="5">
        <f t="shared" si="44"/>
        <v>-3.5477069062495619</v>
      </c>
      <c r="AF170" s="26">
        <f>_xlfn.STDEV.P(V$5:V170)</f>
        <v>5.8349160901980815E-3</v>
      </c>
      <c r="AH170" s="5">
        <f>IFERROR((W170-'Price Data'!AF170)/AF170,0)</f>
        <v>3.37369336263151</v>
      </c>
      <c r="AJ170" s="239">
        <f t="shared" si="45"/>
        <v>0</v>
      </c>
    </row>
    <row r="171" spans="1:36" x14ac:dyDescent="0.25">
      <c r="A171">
        <v>167</v>
      </c>
      <c r="B171" s="312">
        <f>'Price Data'!B171</f>
        <v>43341</v>
      </c>
      <c r="C171" s="313">
        <f>'Security Info'!C177</f>
        <v>22735.27242080728</v>
      </c>
      <c r="D171" s="7">
        <f t="shared" si="32"/>
        <v>0.71050372629231595</v>
      </c>
      <c r="E171" s="313">
        <f>'Security Info'!E177</f>
        <v>6063.8706711341165</v>
      </c>
      <c r="F171" s="7">
        <f t="shared" si="33"/>
        <v>0.18950301662769758</v>
      </c>
      <c r="G171" s="200">
        <f>I171+SUM($J$4:J171)+SUM($K$4:K171)+SUM($L$4:L171)+SUM($M$4:M171)+SUM($N$4:N171)+SUM($O$4:O171)</f>
        <v>3199.6650486559065</v>
      </c>
      <c r="H171" s="6">
        <f t="shared" si="34"/>
        <v>9.9993257079986353E-2</v>
      </c>
      <c r="I171" s="200">
        <f t="shared" si="40"/>
        <v>0</v>
      </c>
      <c r="J171" s="313">
        <f>'Security Info'!D177</f>
        <v>0</v>
      </c>
      <c r="K171" s="94">
        <v>0</v>
      </c>
      <c r="L171" s="313">
        <f>'Security Info'!F177</f>
        <v>0</v>
      </c>
      <c r="M171" s="94">
        <v>0</v>
      </c>
      <c r="N171" s="94">
        <v>0</v>
      </c>
      <c r="O171" s="94">
        <v>0</v>
      </c>
      <c r="P171" s="239">
        <f t="shared" si="35"/>
        <v>31998.808140597306</v>
      </c>
      <c r="Q171" s="442">
        <f t="shared" si="46"/>
        <v>4.3428089660975111E-3</v>
      </c>
      <c r="R171" s="26">
        <f t="shared" si="47"/>
        <v>3.6899378472237343E-2</v>
      </c>
      <c r="S171" s="26">
        <f>IFERROR('Security Info'!GH177*(50/70)+'Security Info'!GO177*(20/70),0)</f>
        <v>7.9258441225645154E-2</v>
      </c>
      <c r="T171" s="26">
        <f>'Security Info'!GV177</f>
        <v>-1.0912005160357063E-2</v>
      </c>
      <c r="U171" s="200">
        <f t="shared" si="38"/>
        <v>32471.212202239461</v>
      </c>
      <c r="V171" s="26">
        <f t="shared" si="41"/>
        <v>3.5461400671727983E-3</v>
      </c>
      <c r="W171" s="26">
        <f>'Security Info'!GH177*'Security Info'!GI177+'Security Info'!GO177*'Security Info'!GP177+'Security Info'!GV177*'Security Info'!GW177</f>
        <v>5.2207307309844492E-2</v>
      </c>
      <c r="X171" s="314">
        <f t="shared" si="42"/>
        <v>7.9666889892471282E-4</v>
      </c>
      <c r="Y171" s="314">
        <f t="shared" si="39"/>
        <v>-1.5307928837607149E-2</v>
      </c>
      <c r="Z171" s="26">
        <f>_xlfn.STDEV.P(Q$5:Q171)</f>
        <v>8.3880686902191859E-3</v>
      </c>
      <c r="AB171" s="447">
        <f t="shared" si="43"/>
        <v>103.68993784722379</v>
      </c>
      <c r="AC171" s="5">
        <f>IFERROR((R171-'Price Data'!AF171)/Z171,0)</f>
        <v>0.96081455337089583</v>
      </c>
      <c r="AD171" s="26">
        <f>_xlfn.STDEV.P(X$5:X171)</f>
        <v>4.5175664883836042E-3</v>
      </c>
      <c r="AE171" s="5">
        <f t="shared" si="44"/>
        <v>-3.388534264403126</v>
      </c>
      <c r="AF171" s="26">
        <f>_xlfn.STDEV.P(V$5:V171)</f>
        <v>5.8228004050679752E-3</v>
      </c>
      <c r="AH171" s="5">
        <f>IFERROR((W171-'Price Data'!AF171)/AF171,0)</f>
        <v>4.0130702899426796</v>
      </c>
      <c r="AJ171" s="239">
        <f t="shared" si="45"/>
        <v>0</v>
      </c>
    </row>
    <row r="172" spans="1:36" x14ac:dyDescent="0.25">
      <c r="A172">
        <v>168</v>
      </c>
      <c r="B172" s="312">
        <f>'Price Data'!B172</f>
        <v>43342</v>
      </c>
      <c r="C172" s="313">
        <f>'Security Info'!C178</f>
        <v>22606.597301121961</v>
      </c>
      <c r="D172" s="7">
        <f t="shared" si="32"/>
        <v>0.7092686721712258</v>
      </c>
      <c r="E172" s="313">
        <f>'Security Info'!E178</f>
        <v>6066.8460901004182</v>
      </c>
      <c r="F172" s="7">
        <f t="shared" si="33"/>
        <v>0.19034372193550589</v>
      </c>
      <c r="G172" s="200">
        <f>I172+SUM($J$4:J172)+SUM($K$4:K172)+SUM($L$4:L172)+SUM($M$4:M172)+SUM($N$4:N172)+SUM($O$4:O172)</f>
        <v>3199.6650486559065</v>
      </c>
      <c r="H172" s="6">
        <f t="shared" si="34"/>
        <v>0.10038760589326835</v>
      </c>
      <c r="I172" s="200">
        <f t="shared" si="40"/>
        <v>0</v>
      </c>
      <c r="J172" s="313">
        <f>'Security Info'!D178</f>
        <v>0</v>
      </c>
      <c r="K172" s="94">
        <v>0</v>
      </c>
      <c r="L172" s="313">
        <f>'Security Info'!F178</f>
        <v>0</v>
      </c>
      <c r="M172" s="94">
        <v>0</v>
      </c>
      <c r="N172" s="94">
        <v>0</v>
      </c>
      <c r="O172" s="94">
        <v>0</v>
      </c>
      <c r="P172" s="239">
        <f t="shared" si="35"/>
        <v>31873.108439878284</v>
      </c>
      <c r="Q172" s="442">
        <f t="shared" si="46"/>
        <v>-3.9282619579679157E-3</v>
      </c>
      <c r="R172" s="26">
        <f t="shared" si="47"/>
        <v>3.2826166089544362E-2</v>
      </c>
      <c r="S172" s="26">
        <f>IFERROR('Security Info'!GH178*(50/70)+'Security Info'!GO178*(20/70),0)</f>
        <v>7.4710331192710117E-2</v>
      </c>
      <c r="T172" s="26">
        <f>'Security Info'!GV178</f>
        <v>-9.9639850075987635E-3</v>
      </c>
      <c r="U172" s="200">
        <f t="shared" si="38"/>
        <v>32381.740438947847</v>
      </c>
      <c r="V172" s="26">
        <f t="shared" si="41"/>
        <v>-2.7554180217960189E-3</v>
      </c>
      <c r="W172" s="26">
        <f>'Security Info'!GH178*'Security Info'!GI178+'Security Info'!GO178*'Security Info'!GP178+'Security Info'!GV178*'Security Info'!GW178</f>
        <v>4.9308036332617447E-2</v>
      </c>
      <c r="X172" s="314">
        <f t="shared" si="42"/>
        <v>-1.1728439361718968E-3</v>
      </c>
      <c r="Y172" s="314">
        <f t="shared" si="39"/>
        <v>-1.6481870243073085E-2</v>
      </c>
      <c r="Z172" s="26">
        <f>_xlfn.STDEV.P(Q$5:Q172)</f>
        <v>8.3692475721674348E-3</v>
      </c>
      <c r="AB172" s="447">
        <f t="shared" si="43"/>
        <v>103.28261660895448</v>
      </c>
      <c r="AC172" s="5">
        <f>IFERROR((R172-'Price Data'!AF172)/Z172,0)</f>
        <v>0.5109379370930639</v>
      </c>
      <c r="AD172" s="26">
        <f>_xlfn.STDEV.P(X$5:X172)</f>
        <v>4.5049009712728426E-3</v>
      </c>
      <c r="AE172" s="5">
        <f t="shared" si="44"/>
        <v>-3.6586531753252269</v>
      </c>
      <c r="AF172" s="26">
        <f>_xlfn.STDEV.P(V$5:V172)</f>
        <v>5.810268363718998E-3</v>
      </c>
      <c r="AH172" s="5">
        <f>IFERROR((W172-'Price Data'!AF172)/AF172,0)</f>
        <v>3.5726467407661668</v>
      </c>
      <c r="AJ172" s="239">
        <f t="shared" si="45"/>
        <v>0</v>
      </c>
    </row>
    <row r="173" spans="1:36" x14ac:dyDescent="0.25">
      <c r="A173">
        <v>169</v>
      </c>
      <c r="B173" s="312">
        <f>'Price Data'!B173</f>
        <v>43343</v>
      </c>
      <c r="C173" s="313">
        <f>'Security Info'!C179</f>
        <v>22618.65468282541</v>
      </c>
      <c r="D173" s="7">
        <f t="shared" si="32"/>
        <v>0.70933758178863604</v>
      </c>
      <c r="E173" s="313">
        <f>'Security Info'!E179</f>
        <v>6068.690436217893</v>
      </c>
      <c r="F173" s="7">
        <f t="shared" si="33"/>
        <v>0.19031857813892294</v>
      </c>
      <c r="G173" s="200">
        <f>I173+SUM($J$4:J173)+SUM($K$4:K173)+SUM($L$4:L173)+SUM($M$4:M173)+SUM($N$4:N173)+SUM($O$4:O173)</f>
        <v>3199.6650486559065</v>
      </c>
      <c r="H173" s="6">
        <f t="shared" si="34"/>
        <v>0.10034384007244089</v>
      </c>
      <c r="I173" s="200">
        <f t="shared" si="40"/>
        <v>0</v>
      </c>
      <c r="J173" s="313">
        <f>'Security Info'!D179</f>
        <v>0</v>
      </c>
      <c r="K173" s="94">
        <v>0</v>
      </c>
      <c r="L173" s="313">
        <f>'Security Info'!F179</f>
        <v>0</v>
      </c>
      <c r="M173" s="94">
        <v>0</v>
      </c>
      <c r="N173" s="94">
        <v>0</v>
      </c>
      <c r="O173" s="94">
        <v>0</v>
      </c>
      <c r="P173" s="239">
        <f t="shared" si="35"/>
        <v>31887.010167699213</v>
      </c>
      <c r="Q173" s="442">
        <f t="shared" si="46"/>
        <v>4.3615852050171711E-4</v>
      </c>
      <c r="R173" s="26">
        <f t="shared" si="47"/>
        <v>3.327664202208136E-2</v>
      </c>
      <c r="S173" s="26">
        <f>IFERROR('Security Info'!GH179*(50/70)+'Security Info'!GO179*(20/70),0)</f>
        <v>7.4465745401379957E-2</v>
      </c>
      <c r="T173" s="26">
        <f>'Security Info'!GV179</f>
        <v>-9.6023690730414613E-3</v>
      </c>
      <c r="U173" s="200">
        <f t="shared" si="38"/>
        <v>32379.804731360389</v>
      </c>
      <c r="V173" s="26">
        <f t="shared" si="41"/>
        <v>-5.9777750090583837E-5</v>
      </c>
      <c r="W173" s="26">
        <f>'Security Info'!GH179*'Security Info'!GI179+'Security Info'!GO179*'Security Info'!GP179+'Security Info'!GV179*'Security Info'!GW179</f>
        <v>4.9245311059053526E-2</v>
      </c>
      <c r="X173" s="314">
        <f t="shared" si="42"/>
        <v>4.9593627059230094E-4</v>
      </c>
      <c r="Y173" s="314">
        <f t="shared" si="39"/>
        <v>-1.5968669036972166E-2</v>
      </c>
      <c r="Z173" s="26">
        <f>_xlfn.STDEV.P(Q$5:Q173)</f>
        <v>8.3444650896598652E-3</v>
      </c>
      <c r="AB173" s="447">
        <f t="shared" si="43"/>
        <v>103.3276642022082</v>
      </c>
      <c r="AC173" s="5">
        <f>IFERROR((R173-'Price Data'!AF173)/Z173,0)</f>
        <v>0.55996902999468601</v>
      </c>
      <c r="AD173" s="26">
        <f>_xlfn.STDEV.P(X$5:X173)</f>
        <v>4.491767251669416E-3</v>
      </c>
      <c r="AE173" s="5">
        <f t="shared" si="44"/>
        <v>-3.5550971682776371</v>
      </c>
      <c r="AF173" s="26">
        <f>_xlfn.STDEV.P(V$5:V173)</f>
        <v>5.7931197115530754E-3</v>
      </c>
      <c r="AH173" s="5">
        <f>IFERROR((W173-'Price Data'!AF173)/AF173,0)</f>
        <v>3.5630734538230007</v>
      </c>
      <c r="AJ173" s="239">
        <f t="shared" si="45"/>
        <v>0</v>
      </c>
    </row>
    <row r="174" spans="1:36" x14ac:dyDescent="0.25">
      <c r="A174">
        <v>170</v>
      </c>
      <c r="B174" s="312">
        <f>'Price Data'!B174</f>
        <v>0</v>
      </c>
      <c r="C174" s="313">
        <f>'Security Info'!C180</f>
        <v>0</v>
      </c>
      <c r="D174" s="7">
        <f t="shared" si="32"/>
        <v>0</v>
      </c>
      <c r="E174" s="313">
        <f>'Security Info'!E180</f>
        <v>0</v>
      </c>
      <c r="F174" s="7">
        <f t="shared" si="33"/>
        <v>0</v>
      </c>
      <c r="G174" s="200">
        <f>I174+SUM($J$4:J174)+SUM($K$4:K174)+SUM($L$4:L174)+SUM($M$4:M174)+SUM($N$4:N174)+SUM($O$4:O174)</f>
        <v>3199.6650486559065</v>
      </c>
      <c r="H174" s="6">
        <f t="shared" si="34"/>
        <v>1</v>
      </c>
      <c r="I174" s="200">
        <f t="shared" si="40"/>
        <v>0</v>
      </c>
      <c r="J174" s="313">
        <f>'Security Info'!D180</f>
        <v>0</v>
      </c>
      <c r="K174" s="94">
        <v>0</v>
      </c>
      <c r="L174" s="313">
        <f>'Security Info'!F180</f>
        <v>0</v>
      </c>
      <c r="M174" s="94">
        <v>0</v>
      </c>
      <c r="N174" s="94">
        <v>0</v>
      </c>
      <c r="O174" s="94">
        <v>0</v>
      </c>
      <c r="P174" s="239">
        <f t="shared" si="35"/>
        <v>3199.6650486559065</v>
      </c>
      <c r="Q174" s="442">
        <f t="shared" si="46"/>
        <v>-0.8996561599275591</v>
      </c>
      <c r="R174" s="26">
        <f t="shared" si="47"/>
        <v>-0.8963170538823475</v>
      </c>
      <c r="S174" s="26">
        <f>IFERROR('Security Info'!GH180*(50/70)+'Security Info'!GO180*(20/70),0)</f>
        <v>0</v>
      </c>
      <c r="T174" s="26" t="str">
        <f>'Security Info'!GV180</f>
        <v>N/A</v>
      </c>
      <c r="U174" s="200" t="e">
        <f t="shared" si="38"/>
        <v>#VALUE!</v>
      </c>
      <c r="V174" s="26" t="e">
        <f t="shared" si="41"/>
        <v>#VALUE!</v>
      </c>
      <c r="W174" s="26" t="e">
        <f>'Security Info'!GH180*'Security Info'!GI180+'Security Info'!GO180*'Security Info'!GP180+'Security Info'!GV180*'Security Info'!GW180</f>
        <v>#VALUE!</v>
      </c>
      <c r="X174" s="314" t="e">
        <f t="shared" si="42"/>
        <v>#VALUE!</v>
      </c>
      <c r="Y174" s="314" t="e">
        <f t="shared" si="39"/>
        <v>#VALUE!</v>
      </c>
      <c r="Z174" s="26">
        <f>_xlfn.STDEV.P(Q$5:Q174)</f>
        <v>6.9315852428967886E-2</v>
      </c>
      <c r="AB174" s="447">
        <f t="shared" si="43"/>
        <v>10.368294611765254</v>
      </c>
      <c r="AC174" s="5">
        <f>IFERROR((R174-'Price Data'!AF174)/Z174,0)</f>
        <v>-12.930910065642738</v>
      </c>
      <c r="AD174" s="26" t="e">
        <f>_xlfn.STDEV.P(X$5:X174)</f>
        <v>#VALUE!</v>
      </c>
      <c r="AE174" s="5">
        <f t="shared" si="44"/>
        <v>0</v>
      </c>
      <c r="AF174" s="26" t="e">
        <f>_xlfn.STDEV.P(V$5:V174)</f>
        <v>#VALUE!</v>
      </c>
      <c r="AH174" s="5">
        <f>IFERROR((W174-'Price Data'!AF174)/AF174,0)</f>
        <v>0</v>
      </c>
      <c r="AJ174" s="239">
        <f t="shared" si="45"/>
        <v>0</v>
      </c>
    </row>
    <row r="175" spans="1:36" x14ac:dyDescent="0.25">
      <c r="A175">
        <v>171</v>
      </c>
      <c r="B175" s="312">
        <f>'Price Data'!B175</f>
        <v>0</v>
      </c>
      <c r="C175" s="313">
        <f>'Security Info'!C181</f>
        <v>0</v>
      </c>
      <c r="D175" s="7">
        <f t="shared" si="32"/>
        <v>0</v>
      </c>
      <c r="E175" s="313">
        <f>'Security Info'!E181</f>
        <v>0</v>
      </c>
      <c r="F175" s="7">
        <f t="shared" si="33"/>
        <v>0</v>
      </c>
      <c r="G175" s="200">
        <f>I175+SUM($J$4:J175)+SUM($K$4:K175)+SUM($L$4:L175)+SUM($M$4:M175)+SUM($N$4:N175)+SUM($O$4:O175)</f>
        <v>3199.6650486559065</v>
      </c>
      <c r="H175" s="6">
        <f t="shared" si="34"/>
        <v>1</v>
      </c>
      <c r="I175" s="200">
        <f t="shared" si="40"/>
        <v>0</v>
      </c>
      <c r="J175" s="313">
        <f>'Security Info'!D181</f>
        <v>0</v>
      </c>
      <c r="K175" s="94">
        <v>0</v>
      </c>
      <c r="L175" s="313">
        <f>'Security Info'!F181</f>
        <v>0</v>
      </c>
      <c r="M175" s="94">
        <v>0</v>
      </c>
      <c r="N175" s="94">
        <v>0</v>
      </c>
      <c r="O175" s="94">
        <v>0</v>
      </c>
      <c r="P175" s="239">
        <f t="shared" si="35"/>
        <v>3199.6650486559065</v>
      </c>
      <c r="Q175" s="442">
        <f t="shared" si="46"/>
        <v>0</v>
      </c>
      <c r="R175" s="26">
        <f t="shared" si="47"/>
        <v>-0.8963170538823475</v>
      </c>
      <c r="S175" s="26">
        <f>IFERROR('Security Info'!GH181*(50/70)+'Security Info'!GO181*(20/70),0)</f>
        <v>0</v>
      </c>
      <c r="T175" s="26" t="str">
        <f>'Security Info'!GV181</f>
        <v>N/A</v>
      </c>
      <c r="U175" s="200" t="e">
        <f t="shared" si="38"/>
        <v>#VALUE!</v>
      </c>
      <c r="V175" s="26" t="e">
        <f t="shared" si="41"/>
        <v>#VALUE!</v>
      </c>
      <c r="W175" s="26" t="e">
        <f>'Security Info'!GH181*'Security Info'!GI181+'Security Info'!GO181*'Security Info'!GP181+'Security Info'!GV181*'Security Info'!GW181</f>
        <v>#VALUE!</v>
      </c>
      <c r="X175" s="314" t="e">
        <f t="shared" si="42"/>
        <v>#VALUE!</v>
      </c>
      <c r="Y175" s="314" t="e">
        <f t="shared" si="39"/>
        <v>#VALUE!</v>
      </c>
      <c r="Z175" s="26">
        <f>_xlfn.STDEV.P(Q$5:Q175)</f>
        <v>6.9113956186444198E-2</v>
      </c>
      <c r="AB175" s="447">
        <f t="shared" si="43"/>
        <v>10.368294611765254</v>
      </c>
      <c r="AC175" s="5">
        <f>IFERROR((R175-'Price Data'!AF175)/Z175,0)</f>
        <v>-12.968683943723487</v>
      </c>
      <c r="AD175" s="26" t="e">
        <f>_xlfn.STDEV.P(X$5:X175)</f>
        <v>#VALUE!</v>
      </c>
      <c r="AE175" s="5">
        <f t="shared" si="44"/>
        <v>0</v>
      </c>
      <c r="AF175" s="26" t="e">
        <f>_xlfn.STDEV.P(V$5:V175)</f>
        <v>#VALUE!</v>
      </c>
      <c r="AH175" s="5">
        <f>IFERROR((W175-'Price Data'!AF175)/AF175,0)</f>
        <v>0</v>
      </c>
      <c r="AJ175" s="239">
        <f t="shared" si="45"/>
        <v>0</v>
      </c>
    </row>
    <row r="176" spans="1:36" x14ac:dyDescent="0.25">
      <c r="A176">
        <v>172</v>
      </c>
      <c r="B176" s="312">
        <f>'Price Data'!B176</f>
        <v>0</v>
      </c>
      <c r="C176" s="313">
        <f>'Security Info'!C182</f>
        <v>0</v>
      </c>
      <c r="D176" s="7">
        <f t="shared" si="32"/>
        <v>0</v>
      </c>
      <c r="E176" s="313">
        <f>'Security Info'!E182</f>
        <v>0</v>
      </c>
      <c r="F176" s="7">
        <f t="shared" si="33"/>
        <v>0</v>
      </c>
      <c r="G176" s="200">
        <f>I176+SUM($J$4:J176)+SUM($K$4:K176)+SUM($L$4:L176)+SUM($M$4:M176)+SUM($N$4:N176)+SUM($O$4:O176)</f>
        <v>3199.6650486559065</v>
      </c>
      <c r="H176" s="6">
        <f t="shared" si="34"/>
        <v>1</v>
      </c>
      <c r="I176" s="200">
        <f t="shared" si="40"/>
        <v>0</v>
      </c>
      <c r="J176" s="313">
        <f>'Security Info'!D182</f>
        <v>0</v>
      </c>
      <c r="K176" s="94">
        <v>0</v>
      </c>
      <c r="L176" s="313">
        <f>'Security Info'!F182</f>
        <v>0</v>
      </c>
      <c r="M176" s="94">
        <v>0</v>
      </c>
      <c r="N176" s="94">
        <v>0</v>
      </c>
      <c r="O176" s="94">
        <v>0</v>
      </c>
      <c r="P176" s="239">
        <f t="shared" si="35"/>
        <v>3199.6650486559065</v>
      </c>
      <c r="Q176" s="442">
        <f t="shared" si="46"/>
        <v>0</v>
      </c>
      <c r="R176" s="26">
        <f t="shared" si="47"/>
        <v>-0.8963170538823475</v>
      </c>
      <c r="S176" s="26">
        <f>IFERROR('Security Info'!GH182*(50/70)+'Security Info'!GO182*(20/70),0)</f>
        <v>0</v>
      </c>
      <c r="T176" s="26" t="str">
        <f>'Security Info'!GV182</f>
        <v>N/A</v>
      </c>
      <c r="U176" s="200" t="e">
        <f t="shared" si="38"/>
        <v>#VALUE!</v>
      </c>
      <c r="V176" s="26" t="e">
        <f t="shared" si="41"/>
        <v>#VALUE!</v>
      </c>
      <c r="W176" s="26" t="e">
        <f>'Security Info'!GH182*'Security Info'!GI182+'Security Info'!GO182*'Security Info'!GP182+'Security Info'!GV182*'Security Info'!GW182</f>
        <v>#VALUE!</v>
      </c>
      <c r="X176" s="314" t="e">
        <f t="shared" si="42"/>
        <v>#VALUE!</v>
      </c>
      <c r="Y176" s="314" t="e">
        <f t="shared" si="39"/>
        <v>#VALUE!</v>
      </c>
      <c r="Z176" s="26">
        <f>_xlfn.STDEV.P(Q$5:Q176)</f>
        <v>6.8913813851983863E-2</v>
      </c>
      <c r="AB176" s="447">
        <f t="shared" si="43"/>
        <v>10.368294611765254</v>
      </c>
      <c r="AC176" s="5">
        <f>IFERROR((R176-'Price Data'!AF176)/Z176,0)</f>
        <v>-13.006348129382259</v>
      </c>
      <c r="AD176" s="26" t="e">
        <f>_xlfn.STDEV.P(X$5:X176)</f>
        <v>#VALUE!</v>
      </c>
      <c r="AE176" s="5">
        <f t="shared" si="44"/>
        <v>0</v>
      </c>
      <c r="AF176" s="26" t="e">
        <f>_xlfn.STDEV.P(V$5:V176)</f>
        <v>#VALUE!</v>
      </c>
      <c r="AH176" s="5">
        <f>IFERROR((W176-'Price Data'!AF176)/AF176,0)</f>
        <v>0</v>
      </c>
      <c r="AJ176" s="239">
        <f t="shared" si="45"/>
        <v>0</v>
      </c>
    </row>
    <row r="177" spans="1:36" x14ac:dyDescent="0.25">
      <c r="A177">
        <v>173</v>
      </c>
      <c r="B177" s="312">
        <f>'Price Data'!B177</f>
        <v>0</v>
      </c>
      <c r="C177" s="313">
        <f>'Security Info'!C183</f>
        <v>0</v>
      </c>
      <c r="D177" s="7">
        <f t="shared" si="32"/>
        <v>0</v>
      </c>
      <c r="E177" s="313">
        <f>'Security Info'!E183</f>
        <v>0</v>
      </c>
      <c r="F177" s="7">
        <f t="shared" si="33"/>
        <v>0</v>
      </c>
      <c r="G177" s="200">
        <f>I177+SUM($J$4:J177)+SUM($K$4:K177)+SUM($L$4:L177)+SUM($M$4:M177)+SUM($N$4:N177)+SUM($O$4:O177)</f>
        <v>3199.6650486559065</v>
      </c>
      <c r="H177" s="6">
        <f t="shared" si="34"/>
        <v>1</v>
      </c>
      <c r="I177" s="200">
        <f t="shared" si="40"/>
        <v>0</v>
      </c>
      <c r="J177" s="313">
        <f>'Security Info'!D183</f>
        <v>0</v>
      </c>
      <c r="K177" s="94">
        <v>0</v>
      </c>
      <c r="L177" s="313">
        <f>'Security Info'!F183</f>
        <v>0</v>
      </c>
      <c r="M177" s="94">
        <v>0</v>
      </c>
      <c r="N177" s="94">
        <v>0</v>
      </c>
      <c r="O177" s="94">
        <v>0</v>
      </c>
      <c r="P177" s="239">
        <f t="shared" si="35"/>
        <v>3199.6650486559065</v>
      </c>
      <c r="Q177" s="442">
        <f t="shared" si="46"/>
        <v>0</v>
      </c>
      <c r="R177" s="26">
        <f t="shared" si="47"/>
        <v>-0.8963170538823475</v>
      </c>
      <c r="S177" s="26">
        <f>IFERROR('Security Info'!GH183*(50/70)+'Security Info'!GO183*(20/70),0)</f>
        <v>0</v>
      </c>
      <c r="T177" s="26" t="str">
        <f>'Security Info'!GV183</f>
        <v>N/A</v>
      </c>
      <c r="U177" s="200" t="e">
        <f t="shared" si="38"/>
        <v>#VALUE!</v>
      </c>
      <c r="V177" s="26" t="e">
        <f t="shared" si="41"/>
        <v>#VALUE!</v>
      </c>
      <c r="W177" s="26" t="e">
        <f>'Security Info'!GH183*'Security Info'!GI183+'Security Info'!GO183*'Security Info'!GP183+'Security Info'!GV183*'Security Info'!GW183</f>
        <v>#VALUE!</v>
      </c>
      <c r="X177" s="314" t="e">
        <f t="shared" si="42"/>
        <v>#VALUE!</v>
      </c>
      <c r="Y177" s="314" t="e">
        <f t="shared" si="39"/>
        <v>#VALUE!</v>
      </c>
      <c r="Z177" s="26">
        <f>_xlfn.STDEV.P(Q$5:Q177)</f>
        <v>6.8715400178547284E-2</v>
      </c>
      <c r="AB177" s="447">
        <f t="shared" si="43"/>
        <v>10.368294611765254</v>
      </c>
      <c r="AC177" s="5">
        <f>IFERROR((R177-'Price Data'!AF177)/Z177,0)</f>
        <v>-13.043903572611001</v>
      </c>
      <c r="AD177" s="26" t="e">
        <f>_xlfn.STDEV.P(X$5:X177)</f>
        <v>#VALUE!</v>
      </c>
      <c r="AE177" s="5">
        <f t="shared" si="44"/>
        <v>0</v>
      </c>
      <c r="AF177" s="26" t="e">
        <f>_xlfn.STDEV.P(V$5:V177)</f>
        <v>#VALUE!</v>
      </c>
      <c r="AH177" s="5">
        <f>IFERROR((W177-'Price Data'!AF177)/AF177,0)</f>
        <v>0</v>
      </c>
      <c r="AJ177" s="239">
        <f t="shared" si="45"/>
        <v>0</v>
      </c>
    </row>
    <row r="178" spans="1:36" x14ac:dyDescent="0.25">
      <c r="A178">
        <v>174</v>
      </c>
      <c r="B178" s="312">
        <f>'Price Data'!B178</f>
        <v>0</v>
      </c>
      <c r="C178" s="313">
        <f>'Security Info'!C184</f>
        <v>0</v>
      </c>
      <c r="D178" s="7">
        <f t="shared" si="32"/>
        <v>0</v>
      </c>
      <c r="E178" s="313">
        <f>'Security Info'!E184</f>
        <v>0</v>
      </c>
      <c r="F178" s="7">
        <f t="shared" si="33"/>
        <v>0</v>
      </c>
      <c r="G178" s="200">
        <f>I178+SUM($J$4:J178)+SUM($K$4:K178)+SUM($L$4:L178)+SUM($M$4:M178)+SUM($N$4:N178)+SUM($O$4:O178)</f>
        <v>3199.6650486559065</v>
      </c>
      <c r="H178" s="6">
        <f t="shared" si="34"/>
        <v>1</v>
      </c>
      <c r="I178" s="200">
        <f t="shared" si="40"/>
        <v>0</v>
      </c>
      <c r="J178" s="313">
        <f>'Security Info'!D184</f>
        <v>0</v>
      </c>
      <c r="K178" s="94">
        <v>0</v>
      </c>
      <c r="L178" s="313">
        <f>'Security Info'!F184</f>
        <v>0</v>
      </c>
      <c r="M178" s="94">
        <v>0</v>
      </c>
      <c r="N178" s="94">
        <v>0</v>
      </c>
      <c r="O178" s="94">
        <v>0</v>
      </c>
      <c r="P178" s="239">
        <f t="shared" si="35"/>
        <v>3199.6650486559065</v>
      </c>
      <c r="Q178" s="442">
        <f t="shared" si="46"/>
        <v>0</v>
      </c>
      <c r="R178" s="26">
        <f t="shared" si="47"/>
        <v>-0.8963170538823475</v>
      </c>
      <c r="S178" s="26">
        <f>IFERROR('Security Info'!GH184*(50/70)+'Security Info'!GO184*(20/70),0)</f>
        <v>0</v>
      </c>
      <c r="T178" s="26" t="str">
        <f>'Security Info'!GV184</f>
        <v>N/A</v>
      </c>
      <c r="U178" s="200" t="e">
        <f t="shared" si="38"/>
        <v>#VALUE!</v>
      </c>
      <c r="V178" s="26" t="e">
        <f t="shared" si="41"/>
        <v>#VALUE!</v>
      </c>
      <c r="W178" s="26" t="e">
        <f>'Security Info'!GH184*'Security Info'!GI184+'Security Info'!GO184*'Security Info'!GP184+'Security Info'!GV184*'Security Info'!GW184</f>
        <v>#VALUE!</v>
      </c>
      <c r="X178" s="314" t="e">
        <f t="shared" si="42"/>
        <v>#VALUE!</v>
      </c>
      <c r="Y178" s="314" t="e">
        <f t="shared" si="39"/>
        <v>#VALUE!</v>
      </c>
      <c r="Z178" s="26">
        <f>_xlfn.STDEV.P(Q$5:Q178)</f>
        <v>6.8518690424957854E-2</v>
      </c>
      <c r="AB178" s="447">
        <f t="shared" si="43"/>
        <v>10.368294611765254</v>
      </c>
      <c r="AC178" s="5">
        <f>IFERROR((R178-'Price Data'!AF178)/Z178,0)</f>
        <v>-13.081351209769547</v>
      </c>
      <c r="AD178" s="26" t="e">
        <f>_xlfn.STDEV.P(X$5:X178)</f>
        <v>#VALUE!</v>
      </c>
      <c r="AE178" s="5">
        <f t="shared" si="44"/>
        <v>0</v>
      </c>
      <c r="AF178" s="26" t="e">
        <f>_xlfn.STDEV.P(V$5:V178)</f>
        <v>#VALUE!</v>
      </c>
      <c r="AH178" s="5">
        <f>IFERROR((W178-'Price Data'!AF178)/AF178,0)</f>
        <v>0</v>
      </c>
      <c r="AJ178" s="239">
        <f t="shared" si="45"/>
        <v>0</v>
      </c>
    </row>
    <row r="179" spans="1:36" x14ac:dyDescent="0.25">
      <c r="A179">
        <v>175</v>
      </c>
      <c r="B179" s="312">
        <f>'Price Data'!B179</f>
        <v>0</v>
      </c>
      <c r="C179" s="313">
        <f>'Security Info'!C185</f>
        <v>0</v>
      </c>
      <c r="D179" s="7">
        <f t="shared" si="32"/>
        <v>0</v>
      </c>
      <c r="E179" s="313">
        <f>'Security Info'!E185</f>
        <v>0</v>
      </c>
      <c r="F179" s="7">
        <f t="shared" si="33"/>
        <v>0</v>
      </c>
      <c r="G179" s="200">
        <f>I179+SUM($J$4:J179)+SUM($K$4:K179)+SUM($L$4:L179)+SUM($M$4:M179)+SUM($N$4:N179)+SUM($O$4:O179)</f>
        <v>3199.6650486559065</v>
      </c>
      <c r="H179" s="6">
        <f t="shared" si="34"/>
        <v>1</v>
      </c>
      <c r="I179" s="200">
        <f t="shared" si="40"/>
        <v>0</v>
      </c>
      <c r="J179" s="313">
        <f>'Security Info'!D185</f>
        <v>0</v>
      </c>
      <c r="K179" s="94">
        <v>0</v>
      </c>
      <c r="L179" s="313">
        <f>'Security Info'!F185</f>
        <v>0</v>
      </c>
      <c r="M179" s="94">
        <v>0</v>
      </c>
      <c r="N179" s="94">
        <v>0</v>
      </c>
      <c r="O179" s="94">
        <v>0</v>
      </c>
      <c r="P179" s="239">
        <f t="shared" si="35"/>
        <v>3199.6650486559065</v>
      </c>
      <c r="Q179" s="442">
        <f t="shared" si="46"/>
        <v>0</v>
      </c>
      <c r="R179" s="26">
        <f t="shared" si="47"/>
        <v>-0.8963170538823475</v>
      </c>
      <c r="S179" s="26">
        <f>IFERROR('Security Info'!GH185*(50/70)+'Security Info'!GO185*(20/70),0)</f>
        <v>0</v>
      </c>
      <c r="T179" s="26" t="str">
        <f>'Security Info'!GV185</f>
        <v>N/A</v>
      </c>
      <c r="U179" s="200" t="e">
        <f t="shared" si="38"/>
        <v>#VALUE!</v>
      </c>
      <c r="V179" s="26" t="e">
        <f t="shared" si="41"/>
        <v>#VALUE!</v>
      </c>
      <c r="W179" s="26" t="e">
        <f>'Security Info'!GH185*'Security Info'!GI185+'Security Info'!GO185*'Security Info'!GP185+'Security Info'!GV185*'Security Info'!GW185</f>
        <v>#VALUE!</v>
      </c>
      <c r="X179" s="314" t="e">
        <f t="shared" si="42"/>
        <v>#VALUE!</v>
      </c>
      <c r="Y179" s="314" t="e">
        <f t="shared" si="39"/>
        <v>#VALUE!</v>
      </c>
      <c r="Z179" s="26">
        <f>_xlfn.STDEV.P(Q$5:Q179)</f>
        <v>6.8323660342944972E-2</v>
      </c>
      <c r="AB179" s="447">
        <f t="shared" si="43"/>
        <v>10.368294611765254</v>
      </c>
      <c r="AC179" s="5">
        <f>IFERROR((R179-'Price Data'!AF179)/Z179,0)</f>
        <v>-13.118691963857879</v>
      </c>
      <c r="AD179" s="26" t="e">
        <f>_xlfn.STDEV.P(X$5:X179)</f>
        <v>#VALUE!</v>
      </c>
      <c r="AE179" s="5">
        <f t="shared" si="44"/>
        <v>0</v>
      </c>
      <c r="AF179" s="26" t="e">
        <f>_xlfn.STDEV.P(V$5:V179)</f>
        <v>#VALUE!</v>
      </c>
      <c r="AH179" s="5">
        <f>IFERROR((W179-'Price Data'!AF179)/AF179,0)</f>
        <v>0</v>
      </c>
      <c r="AJ179" s="239">
        <f t="shared" si="45"/>
        <v>0</v>
      </c>
    </row>
    <row r="180" spans="1:36" x14ac:dyDescent="0.25">
      <c r="A180">
        <v>176</v>
      </c>
      <c r="B180" s="312">
        <f>'Price Data'!B180</f>
        <v>0</v>
      </c>
      <c r="C180" s="313">
        <f>'Security Info'!C186</f>
        <v>0</v>
      </c>
      <c r="D180" s="7">
        <f t="shared" si="32"/>
        <v>0</v>
      </c>
      <c r="E180" s="313">
        <f>'Security Info'!E186</f>
        <v>0</v>
      </c>
      <c r="F180" s="7">
        <f t="shared" si="33"/>
        <v>0</v>
      </c>
      <c r="G180" s="200">
        <f>I180+SUM($J$4:J180)+SUM($K$4:K180)+SUM($L$4:L180)+SUM($M$4:M180)+SUM($N$4:N180)+SUM($O$4:O180)</f>
        <v>3199.6650486559065</v>
      </c>
      <c r="H180" s="6">
        <f t="shared" si="34"/>
        <v>1</v>
      </c>
      <c r="I180" s="200">
        <f t="shared" si="40"/>
        <v>0</v>
      </c>
      <c r="J180" s="313">
        <f>'Security Info'!D186</f>
        <v>0</v>
      </c>
      <c r="K180" s="94">
        <v>0</v>
      </c>
      <c r="L180" s="313">
        <f>'Security Info'!F186</f>
        <v>0</v>
      </c>
      <c r="M180" s="94">
        <v>0</v>
      </c>
      <c r="N180" s="94">
        <v>0</v>
      </c>
      <c r="O180" s="94">
        <v>0</v>
      </c>
      <c r="P180" s="239">
        <f t="shared" si="35"/>
        <v>3199.6650486559065</v>
      </c>
      <c r="Q180" s="442">
        <f t="shared" si="46"/>
        <v>0</v>
      </c>
      <c r="R180" s="26">
        <f t="shared" si="47"/>
        <v>-0.8963170538823475</v>
      </c>
      <c r="S180" s="26">
        <f>IFERROR('Security Info'!GH186*(50/70)+'Security Info'!GO186*(20/70),0)</f>
        <v>0</v>
      </c>
      <c r="T180" s="26" t="str">
        <f>'Security Info'!GV186</f>
        <v>N/A</v>
      </c>
      <c r="U180" s="200" t="e">
        <f t="shared" si="38"/>
        <v>#VALUE!</v>
      </c>
      <c r="V180" s="26" t="e">
        <f t="shared" si="41"/>
        <v>#VALUE!</v>
      </c>
      <c r="W180" s="26" t="e">
        <f>'Security Info'!GH186*'Security Info'!GI186+'Security Info'!GO186*'Security Info'!GP186+'Security Info'!GV186*'Security Info'!GW186</f>
        <v>#VALUE!</v>
      </c>
      <c r="X180" s="314" t="e">
        <f t="shared" si="42"/>
        <v>#VALUE!</v>
      </c>
      <c r="Y180" s="314" t="e">
        <f t="shared" si="39"/>
        <v>#VALUE!</v>
      </c>
      <c r="Z180" s="26">
        <f>_xlfn.STDEV.P(Q$5:Q180)</f>
        <v>6.813028616459027E-2</v>
      </c>
      <c r="AB180" s="447">
        <f t="shared" si="43"/>
        <v>10.368294611765254</v>
      </c>
      <c r="AC180" s="5">
        <f>IFERROR((R180-'Price Data'!AF180)/Z180,0)</f>
        <v>-13.155926744781461</v>
      </c>
      <c r="AD180" s="26" t="e">
        <f>_xlfn.STDEV.P(X$5:X180)</f>
        <v>#VALUE!</v>
      </c>
      <c r="AE180" s="5">
        <f t="shared" si="44"/>
        <v>0</v>
      </c>
      <c r="AF180" s="26" t="e">
        <f>_xlfn.STDEV.P(V$5:V180)</f>
        <v>#VALUE!</v>
      </c>
      <c r="AH180" s="5">
        <f>IFERROR((W180-'Price Data'!AF180)/AF180,0)</f>
        <v>0</v>
      </c>
      <c r="AJ180" s="239">
        <f t="shared" si="45"/>
        <v>0</v>
      </c>
    </row>
    <row r="181" spans="1:36" x14ac:dyDescent="0.25">
      <c r="A181">
        <v>177</v>
      </c>
      <c r="B181" s="312">
        <f>'Price Data'!B181</f>
        <v>0</v>
      </c>
      <c r="C181" s="313">
        <f>'Security Info'!C187</f>
        <v>0</v>
      </c>
      <c r="D181" s="7">
        <f t="shared" si="32"/>
        <v>0</v>
      </c>
      <c r="E181" s="313">
        <f>'Security Info'!E187</f>
        <v>0</v>
      </c>
      <c r="F181" s="7">
        <f t="shared" si="33"/>
        <v>0</v>
      </c>
      <c r="G181" s="200">
        <f>I181+SUM($J$4:J181)+SUM($K$4:K181)+SUM($L$4:L181)+SUM($M$4:M181)+SUM($N$4:N181)+SUM($O$4:O181)</f>
        <v>3199.6650486559065</v>
      </c>
      <c r="H181" s="6">
        <f t="shared" si="34"/>
        <v>1</v>
      </c>
      <c r="I181" s="200">
        <f t="shared" si="40"/>
        <v>0</v>
      </c>
      <c r="J181" s="313">
        <f>'Security Info'!D187</f>
        <v>0</v>
      </c>
      <c r="K181" s="94">
        <v>0</v>
      </c>
      <c r="L181" s="313">
        <f>'Security Info'!F187</f>
        <v>0</v>
      </c>
      <c r="M181" s="94">
        <v>0</v>
      </c>
      <c r="N181" s="94">
        <v>0</v>
      </c>
      <c r="O181" s="94">
        <v>0</v>
      </c>
      <c r="P181" s="239">
        <f t="shared" si="35"/>
        <v>3199.6650486559065</v>
      </c>
      <c r="Q181" s="442">
        <f t="shared" si="46"/>
        <v>0</v>
      </c>
      <c r="R181" s="26">
        <f t="shared" si="47"/>
        <v>-0.8963170538823475</v>
      </c>
      <c r="S181" s="26">
        <f>IFERROR('Security Info'!GH187*(50/70)+'Security Info'!GO187*(20/70),0)</f>
        <v>0</v>
      </c>
      <c r="T181" s="26" t="str">
        <f>'Security Info'!GV187</f>
        <v>N/A</v>
      </c>
      <c r="U181" s="200" t="e">
        <f t="shared" si="38"/>
        <v>#VALUE!</v>
      </c>
      <c r="V181" s="26" t="e">
        <f t="shared" si="41"/>
        <v>#VALUE!</v>
      </c>
      <c r="W181" s="26" t="e">
        <f>'Security Info'!GH187*'Security Info'!GI187+'Security Info'!GO187*'Security Info'!GP187+'Security Info'!GV187*'Security Info'!GW187</f>
        <v>#VALUE!</v>
      </c>
      <c r="X181" s="314" t="e">
        <f t="shared" si="42"/>
        <v>#VALUE!</v>
      </c>
      <c r="Y181" s="314" t="e">
        <f t="shared" si="39"/>
        <v>#VALUE!</v>
      </c>
      <c r="Z181" s="26">
        <f>_xlfn.STDEV.P(Q$5:Q181)</f>
        <v>6.7938544590162478E-2</v>
      </c>
      <c r="AB181" s="447">
        <f t="shared" si="43"/>
        <v>10.368294611765254</v>
      </c>
      <c r="AC181" s="5">
        <f>IFERROR((R181-'Price Data'!AF181)/Z181,0)</f>
        <v>-13.193056449609822</v>
      </c>
      <c r="AD181" s="26" t="e">
        <f>_xlfn.STDEV.P(X$5:X181)</f>
        <v>#VALUE!</v>
      </c>
      <c r="AE181" s="5">
        <f t="shared" si="44"/>
        <v>0</v>
      </c>
      <c r="AF181" s="26" t="e">
        <f>_xlfn.STDEV.P(V$5:V181)</f>
        <v>#VALUE!</v>
      </c>
      <c r="AH181" s="5">
        <f>IFERROR((W181-'Price Data'!AF181)/AF181,0)</f>
        <v>0</v>
      </c>
      <c r="AJ181" s="239">
        <f t="shared" si="45"/>
        <v>0</v>
      </c>
    </row>
    <row r="182" spans="1:36" x14ac:dyDescent="0.25">
      <c r="A182">
        <v>178</v>
      </c>
      <c r="B182" s="312">
        <f>'Price Data'!B182</f>
        <v>0</v>
      </c>
      <c r="C182" s="313">
        <f>'Security Info'!C188</f>
        <v>0</v>
      </c>
      <c r="D182" s="7">
        <f t="shared" si="32"/>
        <v>0</v>
      </c>
      <c r="E182" s="313">
        <f>'Security Info'!E188</f>
        <v>0</v>
      </c>
      <c r="F182" s="7">
        <f t="shared" si="33"/>
        <v>0</v>
      </c>
      <c r="G182" s="200">
        <f>I182+SUM($J$4:J182)+SUM($K$4:K182)+SUM($L$4:L182)+SUM($M$4:M182)+SUM($N$4:N182)+SUM($O$4:O182)</f>
        <v>3199.6650486559065</v>
      </c>
      <c r="H182" s="6">
        <f t="shared" si="34"/>
        <v>1</v>
      </c>
      <c r="I182" s="200">
        <f t="shared" si="40"/>
        <v>0</v>
      </c>
      <c r="J182" s="313">
        <f>'Security Info'!D188</f>
        <v>0</v>
      </c>
      <c r="K182" s="94">
        <v>0</v>
      </c>
      <c r="L182" s="313">
        <f>'Security Info'!F188</f>
        <v>0</v>
      </c>
      <c r="M182" s="94">
        <v>0</v>
      </c>
      <c r="N182" s="94">
        <v>0</v>
      </c>
      <c r="O182" s="94">
        <v>0</v>
      </c>
      <c r="P182" s="239">
        <f t="shared" si="35"/>
        <v>3199.6650486559065</v>
      </c>
      <c r="Q182" s="442">
        <f t="shared" si="46"/>
        <v>0</v>
      </c>
      <c r="R182" s="26">
        <f t="shared" si="47"/>
        <v>-0.8963170538823475</v>
      </c>
      <c r="S182" s="26">
        <f>IFERROR('Security Info'!GH188*(50/70)+'Security Info'!GO188*(20/70),0)</f>
        <v>0</v>
      </c>
      <c r="T182" s="26" t="str">
        <f>'Security Info'!GV188</f>
        <v>N/A</v>
      </c>
      <c r="U182" s="200" t="e">
        <f t="shared" si="38"/>
        <v>#VALUE!</v>
      </c>
      <c r="V182" s="26" t="e">
        <f t="shared" si="41"/>
        <v>#VALUE!</v>
      </c>
      <c r="W182" s="26" t="e">
        <f>'Security Info'!GH188*'Security Info'!GI188+'Security Info'!GO188*'Security Info'!GP188+'Security Info'!GV188*'Security Info'!GW188</f>
        <v>#VALUE!</v>
      </c>
      <c r="X182" s="314" t="e">
        <f t="shared" si="42"/>
        <v>#VALUE!</v>
      </c>
      <c r="Y182" s="314" t="e">
        <f t="shared" si="39"/>
        <v>#VALUE!</v>
      </c>
      <c r="Z182" s="26">
        <f>_xlfn.STDEV.P(Q$5:Q182)</f>
        <v>6.7748412776326844E-2</v>
      </c>
      <c r="AB182" s="447">
        <f t="shared" si="43"/>
        <v>10.368294611765254</v>
      </c>
      <c r="AC182" s="5">
        <f>IFERROR((R182-'Price Data'!AF182)/Z182,0)</f>
        <v>-13.230081962828587</v>
      </c>
      <c r="AD182" s="26" t="e">
        <f>_xlfn.STDEV.P(X$5:X182)</f>
        <v>#VALUE!</v>
      </c>
      <c r="AE182" s="5">
        <f t="shared" si="44"/>
        <v>0</v>
      </c>
      <c r="AF182" s="26" t="e">
        <f>_xlfn.STDEV.P(V$5:V182)</f>
        <v>#VALUE!</v>
      </c>
      <c r="AH182" s="5">
        <f>IFERROR((W182-'Price Data'!AF182)/AF182,0)</f>
        <v>0</v>
      </c>
      <c r="AJ182" s="239">
        <f t="shared" si="45"/>
        <v>0</v>
      </c>
    </row>
    <row r="183" spans="1:36" x14ac:dyDescent="0.25">
      <c r="A183">
        <v>179</v>
      </c>
      <c r="B183" s="312">
        <f>'Price Data'!B183</f>
        <v>0</v>
      </c>
      <c r="C183" s="313">
        <f>'Security Info'!C189</f>
        <v>0</v>
      </c>
      <c r="D183" s="7">
        <f t="shared" si="32"/>
        <v>0</v>
      </c>
      <c r="E183" s="313">
        <f>'Security Info'!E189</f>
        <v>0</v>
      </c>
      <c r="F183" s="7">
        <f t="shared" si="33"/>
        <v>0</v>
      </c>
      <c r="G183" s="200">
        <f>I183+SUM($J$4:J183)+SUM($K$4:K183)+SUM($L$4:L183)+SUM($M$4:M183)+SUM($N$4:N183)+SUM($O$4:O183)</f>
        <v>3199.6650486559065</v>
      </c>
      <c r="H183" s="6">
        <f t="shared" si="34"/>
        <v>1</v>
      </c>
      <c r="I183" s="200">
        <f t="shared" si="40"/>
        <v>0</v>
      </c>
      <c r="J183" s="313">
        <f>'Security Info'!D189</f>
        <v>0</v>
      </c>
      <c r="K183" s="94">
        <v>0</v>
      </c>
      <c r="L183" s="313">
        <f>'Security Info'!F189</f>
        <v>0</v>
      </c>
      <c r="M183" s="94">
        <v>0</v>
      </c>
      <c r="N183" s="94">
        <v>0</v>
      </c>
      <c r="O183" s="94">
        <v>0</v>
      </c>
      <c r="P183" s="239">
        <f t="shared" si="35"/>
        <v>3199.6650486559065</v>
      </c>
      <c r="Q183" s="442">
        <f t="shared" si="46"/>
        <v>0</v>
      </c>
      <c r="R183" s="26">
        <f t="shared" si="47"/>
        <v>-0.8963170538823475</v>
      </c>
      <c r="S183" s="26">
        <f>IFERROR('Security Info'!GH189*(50/70)+'Security Info'!GO189*(20/70),0)</f>
        <v>0</v>
      </c>
      <c r="T183" s="26" t="str">
        <f>'Security Info'!GV189</f>
        <v>N/A</v>
      </c>
      <c r="U183" s="200" t="e">
        <f t="shared" si="38"/>
        <v>#VALUE!</v>
      </c>
      <c r="V183" s="26" t="e">
        <f t="shared" si="41"/>
        <v>#VALUE!</v>
      </c>
      <c r="W183" s="26" t="e">
        <f>'Security Info'!GH189*'Security Info'!GI189+'Security Info'!GO189*'Security Info'!GP189+'Security Info'!GV189*'Security Info'!GW189</f>
        <v>#VALUE!</v>
      </c>
      <c r="X183" s="314" t="e">
        <f t="shared" si="42"/>
        <v>#VALUE!</v>
      </c>
      <c r="Y183" s="314" t="e">
        <f t="shared" si="39"/>
        <v>#VALUE!</v>
      </c>
      <c r="Z183" s="26">
        <f>_xlfn.STDEV.P(Q$5:Q183)</f>
        <v>6.7559868324715194E-2</v>
      </c>
      <c r="AB183" s="447">
        <f t="shared" si="43"/>
        <v>10.368294611765254</v>
      </c>
      <c r="AC183" s="5">
        <f>IFERROR((R183-'Price Data'!AF183)/Z183,0)</f>
        <v>-13.267004156585234</v>
      </c>
      <c r="AD183" s="26" t="e">
        <f>_xlfn.STDEV.P(X$5:X183)</f>
        <v>#VALUE!</v>
      </c>
      <c r="AE183" s="5">
        <f t="shared" si="44"/>
        <v>0</v>
      </c>
      <c r="AF183" s="26" t="e">
        <f>_xlfn.STDEV.P(V$5:V183)</f>
        <v>#VALUE!</v>
      </c>
      <c r="AH183" s="5">
        <f>IFERROR((W183-'Price Data'!AF183)/AF183,0)</f>
        <v>0</v>
      </c>
      <c r="AJ183" s="239">
        <f t="shared" si="45"/>
        <v>0</v>
      </c>
    </row>
    <row r="184" spans="1:36" x14ac:dyDescent="0.25">
      <c r="A184">
        <v>180</v>
      </c>
      <c r="B184" s="312">
        <f>'Price Data'!B184</f>
        <v>0</v>
      </c>
      <c r="C184" s="313">
        <f>'Security Info'!C190</f>
        <v>0</v>
      </c>
      <c r="D184" s="7">
        <f t="shared" si="32"/>
        <v>0</v>
      </c>
      <c r="E184" s="313">
        <f>'Security Info'!E190</f>
        <v>0</v>
      </c>
      <c r="F184" s="7">
        <f t="shared" si="33"/>
        <v>0</v>
      </c>
      <c r="G184" s="200">
        <f>I184+SUM($J$4:J184)+SUM($K$4:K184)+SUM($L$4:L184)+SUM($M$4:M184)+SUM($N$4:N184)+SUM($O$4:O184)</f>
        <v>3199.6650486559065</v>
      </c>
      <c r="H184" s="6">
        <f t="shared" si="34"/>
        <v>1</v>
      </c>
      <c r="I184" s="200">
        <f t="shared" si="40"/>
        <v>0</v>
      </c>
      <c r="J184" s="313">
        <f>'Security Info'!D190</f>
        <v>0</v>
      </c>
      <c r="K184" s="94">
        <v>0</v>
      </c>
      <c r="L184" s="313">
        <f>'Security Info'!F190</f>
        <v>0</v>
      </c>
      <c r="M184" s="94">
        <v>0</v>
      </c>
      <c r="N184" s="94">
        <v>0</v>
      </c>
      <c r="O184" s="94">
        <v>0</v>
      </c>
      <c r="P184" s="239">
        <f t="shared" si="35"/>
        <v>3199.6650486559065</v>
      </c>
      <c r="Q184" s="442">
        <f t="shared" si="46"/>
        <v>0</v>
      </c>
      <c r="R184" s="26">
        <f t="shared" si="47"/>
        <v>-0.8963170538823475</v>
      </c>
      <c r="S184" s="26">
        <f>IFERROR('Security Info'!GH190*(50/70)+'Security Info'!GO190*(20/70),0)</f>
        <v>0</v>
      </c>
      <c r="T184" s="26" t="str">
        <f>'Security Info'!GV190</f>
        <v>N/A</v>
      </c>
      <c r="U184" s="200" t="e">
        <f t="shared" si="38"/>
        <v>#VALUE!</v>
      </c>
      <c r="V184" s="26" t="e">
        <f t="shared" si="41"/>
        <v>#VALUE!</v>
      </c>
      <c r="W184" s="26" t="e">
        <f>'Security Info'!GH190*'Security Info'!GI190+'Security Info'!GO190*'Security Info'!GP190+'Security Info'!GV190*'Security Info'!GW190</f>
        <v>#VALUE!</v>
      </c>
      <c r="X184" s="314" t="e">
        <f t="shared" si="42"/>
        <v>#VALUE!</v>
      </c>
      <c r="Y184" s="314" t="e">
        <f t="shared" si="39"/>
        <v>#VALUE!</v>
      </c>
      <c r="Z184" s="26">
        <f>_xlfn.STDEV.P(Q$5:Q184)</f>
        <v>6.7372889270844033E-2</v>
      </c>
      <c r="AB184" s="447">
        <f t="shared" si="43"/>
        <v>10.368294611765254</v>
      </c>
      <c r="AC184" s="5">
        <f>IFERROR((R184-'Price Data'!AF184)/Z184,0)</f>
        <v>-13.303823890928681</v>
      </c>
      <c r="AD184" s="26" t="e">
        <f>_xlfn.STDEV.P(X$5:X184)</f>
        <v>#VALUE!</v>
      </c>
      <c r="AE184" s="5">
        <f t="shared" si="44"/>
        <v>0</v>
      </c>
      <c r="AF184" s="26" t="e">
        <f>_xlfn.STDEV.P(V$5:V184)</f>
        <v>#VALUE!</v>
      </c>
      <c r="AH184" s="5">
        <f>IFERROR((W184-'Price Data'!AF184)/AF184,0)</f>
        <v>0</v>
      </c>
      <c r="AJ184" s="239">
        <f t="shared" si="45"/>
        <v>0</v>
      </c>
    </row>
    <row r="185" spans="1:36" x14ac:dyDescent="0.25">
      <c r="A185">
        <v>181</v>
      </c>
      <c r="B185" s="312">
        <f>'Price Data'!B185</f>
        <v>0</v>
      </c>
      <c r="C185" s="313">
        <f>'Security Info'!C191</f>
        <v>0</v>
      </c>
      <c r="D185" s="7">
        <f t="shared" si="32"/>
        <v>0</v>
      </c>
      <c r="E185" s="313">
        <f>'Security Info'!E191</f>
        <v>0</v>
      </c>
      <c r="F185" s="7">
        <f t="shared" si="33"/>
        <v>0</v>
      </c>
      <c r="G185" s="200">
        <f>I185+SUM($J$4:J185)+SUM($K$4:K185)+SUM($L$4:L185)+SUM($M$4:M185)+SUM($N$4:N185)+SUM($O$4:O185)</f>
        <v>3199.6650486559065</v>
      </c>
      <c r="H185" s="6">
        <f t="shared" si="34"/>
        <v>1</v>
      </c>
      <c r="I185" s="200">
        <f t="shared" si="40"/>
        <v>0</v>
      </c>
      <c r="J185" s="313">
        <f>'Security Info'!D191</f>
        <v>0</v>
      </c>
      <c r="K185" s="94">
        <v>0</v>
      </c>
      <c r="L185" s="313">
        <f>'Security Info'!F191</f>
        <v>0</v>
      </c>
      <c r="M185" s="94">
        <v>0</v>
      </c>
      <c r="N185" s="94">
        <v>0</v>
      </c>
      <c r="O185" s="94">
        <v>0</v>
      </c>
      <c r="P185" s="239">
        <f t="shared" si="35"/>
        <v>3199.6650486559065</v>
      </c>
      <c r="Q185" s="442">
        <f t="shared" si="46"/>
        <v>0</v>
      </c>
      <c r="R185" s="26">
        <f t="shared" si="47"/>
        <v>-0.8963170538823475</v>
      </c>
      <c r="S185" s="26">
        <f>IFERROR('Security Info'!GH191*(50/70)+'Security Info'!GO191*(20/70),0)</f>
        <v>0</v>
      </c>
      <c r="T185" s="26" t="str">
        <f>'Security Info'!GV191</f>
        <v>N/A</v>
      </c>
      <c r="U185" s="200" t="e">
        <f t="shared" si="38"/>
        <v>#VALUE!</v>
      </c>
      <c r="V185" s="26" t="e">
        <f t="shared" si="41"/>
        <v>#VALUE!</v>
      </c>
      <c r="W185" s="26" t="e">
        <f>'Security Info'!GH191*'Security Info'!GI191+'Security Info'!GO191*'Security Info'!GP191+'Security Info'!GV191*'Security Info'!GW191</f>
        <v>#VALUE!</v>
      </c>
      <c r="X185" s="314" t="e">
        <f t="shared" si="42"/>
        <v>#VALUE!</v>
      </c>
      <c r="Y185" s="314" t="e">
        <f t="shared" si="39"/>
        <v>#VALUE!</v>
      </c>
      <c r="Z185" s="26">
        <f>_xlfn.STDEV.P(Q$5:Q185)</f>
        <v>6.718745407336818E-2</v>
      </c>
      <c r="AB185" s="447">
        <f t="shared" si="43"/>
        <v>10.368294611765254</v>
      </c>
      <c r="AC185" s="5">
        <f>IFERROR((R185-'Price Data'!AF185)/Z185,0)</f>
        <v>-13.340542014042923</v>
      </c>
      <c r="AD185" s="26" t="e">
        <f>_xlfn.STDEV.P(X$5:X185)</f>
        <v>#VALUE!</v>
      </c>
      <c r="AE185" s="5">
        <f t="shared" si="44"/>
        <v>0</v>
      </c>
      <c r="AF185" s="26" t="e">
        <f>_xlfn.STDEV.P(V$5:V185)</f>
        <v>#VALUE!</v>
      </c>
      <c r="AH185" s="5">
        <f>IFERROR((W185-'Price Data'!AF185)/AF185,0)</f>
        <v>0</v>
      </c>
      <c r="AJ185" s="239">
        <f t="shared" si="45"/>
        <v>0</v>
      </c>
    </row>
    <row r="186" spans="1:36" x14ac:dyDescent="0.25">
      <c r="A186">
        <v>182</v>
      </c>
      <c r="B186" s="312">
        <f>'Price Data'!B186</f>
        <v>0</v>
      </c>
      <c r="C186" s="313">
        <f>'Security Info'!C192</f>
        <v>0</v>
      </c>
      <c r="D186" s="7">
        <f t="shared" si="32"/>
        <v>0</v>
      </c>
      <c r="E186" s="313">
        <f>'Security Info'!E192</f>
        <v>0</v>
      </c>
      <c r="F186" s="7">
        <f t="shared" si="33"/>
        <v>0</v>
      </c>
      <c r="G186" s="200">
        <f>I186+SUM($J$4:J186)+SUM($K$4:K186)+SUM($L$4:L186)+SUM($M$4:M186)+SUM($N$4:N186)+SUM($O$4:O186)</f>
        <v>3199.6650486559065</v>
      </c>
      <c r="H186" s="6">
        <f t="shared" si="34"/>
        <v>1</v>
      </c>
      <c r="I186" s="200">
        <f t="shared" si="40"/>
        <v>0</v>
      </c>
      <c r="J186" s="313">
        <f>'Security Info'!D192</f>
        <v>0</v>
      </c>
      <c r="K186" s="94">
        <v>0</v>
      </c>
      <c r="L186" s="313">
        <f>'Security Info'!F192</f>
        <v>0</v>
      </c>
      <c r="M186" s="94">
        <v>0</v>
      </c>
      <c r="N186" s="94">
        <v>0</v>
      </c>
      <c r="O186" s="94">
        <v>0</v>
      </c>
      <c r="P186" s="239">
        <f t="shared" si="35"/>
        <v>3199.6650486559065</v>
      </c>
      <c r="Q186" s="442">
        <f t="shared" si="46"/>
        <v>0</v>
      </c>
      <c r="R186" s="26">
        <f t="shared" si="47"/>
        <v>-0.8963170538823475</v>
      </c>
      <c r="S186" s="26">
        <f>IFERROR('Security Info'!GH192*(50/70)+'Security Info'!GO192*(20/70),0)</f>
        <v>0</v>
      </c>
      <c r="T186" s="26" t="str">
        <f>'Security Info'!GV192</f>
        <v>N/A</v>
      </c>
      <c r="U186" s="200" t="e">
        <f t="shared" si="38"/>
        <v>#VALUE!</v>
      </c>
      <c r="V186" s="26" t="e">
        <f t="shared" si="41"/>
        <v>#VALUE!</v>
      </c>
      <c r="W186" s="26" t="e">
        <f>'Security Info'!GH192*'Security Info'!GI192+'Security Info'!GO192*'Security Info'!GP192+'Security Info'!GV192*'Security Info'!GW192</f>
        <v>#VALUE!</v>
      </c>
      <c r="X186" s="314" t="e">
        <f t="shared" si="42"/>
        <v>#VALUE!</v>
      </c>
      <c r="Y186" s="314" t="e">
        <f t="shared" si="39"/>
        <v>#VALUE!</v>
      </c>
      <c r="Z186" s="26">
        <f>_xlfn.STDEV.P(Q$5:Q186)</f>
        <v>6.7003541603657818E-2</v>
      </c>
      <c r="AB186" s="447">
        <f t="shared" si="43"/>
        <v>10.368294611765254</v>
      </c>
      <c r="AC186" s="5">
        <f>IFERROR((R186-'Price Data'!AF186)/Z186,0)</f>
        <v>-13.377159362474897</v>
      </c>
      <c r="AD186" s="26" t="e">
        <f>_xlfn.STDEV.P(X$5:X186)</f>
        <v>#VALUE!</v>
      </c>
      <c r="AE186" s="5">
        <f t="shared" si="44"/>
        <v>0</v>
      </c>
      <c r="AF186" s="26" t="e">
        <f>_xlfn.STDEV.P(V$5:V186)</f>
        <v>#VALUE!</v>
      </c>
      <c r="AH186" s="5">
        <f>IFERROR((W186-'Price Data'!AF186)/AF186,0)</f>
        <v>0</v>
      </c>
      <c r="AJ186" s="239">
        <f t="shared" si="45"/>
        <v>0</v>
      </c>
    </row>
    <row r="187" spans="1:36" x14ac:dyDescent="0.25">
      <c r="A187">
        <v>183</v>
      </c>
      <c r="B187" s="312">
        <f>'Price Data'!B187</f>
        <v>0</v>
      </c>
      <c r="C187" s="313">
        <f>'Security Info'!C193</f>
        <v>0</v>
      </c>
      <c r="D187" s="7">
        <f t="shared" si="32"/>
        <v>0</v>
      </c>
      <c r="E187" s="313">
        <f>'Security Info'!E193</f>
        <v>0</v>
      </c>
      <c r="F187" s="7">
        <f t="shared" si="33"/>
        <v>0</v>
      </c>
      <c r="G187" s="200">
        <f>I187+SUM($J$4:J187)+SUM($K$4:K187)+SUM($L$4:L187)+SUM($M$4:M187)+SUM($N$4:N187)+SUM($O$4:O187)</f>
        <v>3199.6650486559065</v>
      </c>
      <c r="H187" s="6">
        <f t="shared" si="34"/>
        <v>1</v>
      </c>
      <c r="I187" s="200">
        <f t="shared" si="40"/>
        <v>0</v>
      </c>
      <c r="J187" s="313">
        <f>'Security Info'!D193</f>
        <v>0</v>
      </c>
      <c r="K187" s="94">
        <v>0</v>
      </c>
      <c r="L187" s="313">
        <f>'Security Info'!F193</f>
        <v>0</v>
      </c>
      <c r="M187" s="94">
        <v>0</v>
      </c>
      <c r="N187" s="94">
        <v>0</v>
      </c>
      <c r="O187" s="94">
        <v>0</v>
      </c>
      <c r="P187" s="239">
        <f t="shared" si="35"/>
        <v>3199.6650486559065</v>
      </c>
      <c r="Q187" s="442">
        <f t="shared" si="46"/>
        <v>0</v>
      </c>
      <c r="R187" s="26">
        <f t="shared" si="47"/>
        <v>-0.8963170538823475</v>
      </c>
      <c r="S187" s="26">
        <f>IFERROR('Security Info'!GH193*(50/70)+'Security Info'!GO193*(20/70),0)</f>
        <v>0</v>
      </c>
      <c r="T187" s="26" t="str">
        <f>'Security Info'!GV193</f>
        <v>N/A</v>
      </c>
      <c r="U187" s="200" t="e">
        <f t="shared" si="38"/>
        <v>#VALUE!</v>
      </c>
      <c r="V187" s="26" t="e">
        <f t="shared" si="41"/>
        <v>#VALUE!</v>
      </c>
      <c r="W187" s="26" t="e">
        <f>'Security Info'!GH193*'Security Info'!GI193+'Security Info'!GO193*'Security Info'!GP193+'Security Info'!GV193*'Security Info'!GW193</f>
        <v>#VALUE!</v>
      </c>
      <c r="X187" s="314" t="e">
        <f t="shared" si="42"/>
        <v>#VALUE!</v>
      </c>
      <c r="Y187" s="314" t="e">
        <f t="shared" si="39"/>
        <v>#VALUE!</v>
      </c>
      <c r="Z187" s="26">
        <f>_xlfn.STDEV.P(Q$5:Q187)</f>
        <v>6.6821131135687523E-2</v>
      </c>
      <c r="AB187" s="447">
        <f t="shared" si="43"/>
        <v>10.368294611765254</v>
      </c>
      <c r="AC187" s="5">
        <f>IFERROR((R187-'Price Data'!AF187)/Z187,0)</f>
        <v>-13.413676761356808</v>
      </c>
      <c r="AD187" s="26" t="e">
        <f>_xlfn.STDEV.P(X$5:X187)</f>
        <v>#VALUE!</v>
      </c>
      <c r="AE187" s="5">
        <f t="shared" si="44"/>
        <v>0</v>
      </c>
      <c r="AF187" s="26" t="e">
        <f>_xlfn.STDEV.P(V$5:V187)</f>
        <v>#VALUE!</v>
      </c>
      <c r="AH187" s="5">
        <f>IFERROR((W187-'Price Data'!AF187)/AF187,0)</f>
        <v>0</v>
      </c>
      <c r="AJ187" s="239">
        <f t="shared" si="45"/>
        <v>0</v>
      </c>
    </row>
    <row r="188" spans="1:36" x14ac:dyDescent="0.25">
      <c r="A188">
        <v>184</v>
      </c>
      <c r="B188" s="312">
        <f>'Price Data'!B188</f>
        <v>0</v>
      </c>
      <c r="C188" s="313">
        <f>'Security Info'!C194</f>
        <v>0</v>
      </c>
      <c r="D188" s="7">
        <f t="shared" si="32"/>
        <v>0</v>
      </c>
      <c r="E188" s="313">
        <f>'Security Info'!E194</f>
        <v>0</v>
      </c>
      <c r="F188" s="7">
        <f t="shared" si="33"/>
        <v>0</v>
      </c>
      <c r="G188" s="200">
        <f>I188+SUM($J$4:J188)+SUM($K$4:K188)+SUM($L$4:L188)+SUM($M$4:M188)+SUM($N$4:N188)+SUM($O$4:O188)</f>
        <v>3199.6650486559065</v>
      </c>
      <c r="H188" s="6">
        <f t="shared" si="34"/>
        <v>1</v>
      </c>
      <c r="I188" s="200">
        <f t="shared" si="40"/>
        <v>0</v>
      </c>
      <c r="J188" s="313">
        <f>'Security Info'!D194</f>
        <v>0</v>
      </c>
      <c r="K188" s="94">
        <v>0</v>
      </c>
      <c r="L188" s="313">
        <f>'Security Info'!F194</f>
        <v>0</v>
      </c>
      <c r="M188" s="94">
        <v>0</v>
      </c>
      <c r="N188" s="94">
        <v>0</v>
      </c>
      <c r="O188" s="94">
        <v>0</v>
      </c>
      <c r="P188" s="239">
        <f t="shared" si="35"/>
        <v>3199.6650486559065</v>
      </c>
      <c r="Q188" s="442">
        <f t="shared" si="46"/>
        <v>0</v>
      </c>
      <c r="R188" s="26">
        <f t="shared" si="47"/>
        <v>-0.8963170538823475</v>
      </c>
      <c r="S188" s="26">
        <f>IFERROR('Security Info'!GH194*(50/70)+'Security Info'!GO194*(20/70),0)</f>
        <v>0</v>
      </c>
      <c r="T188" s="26" t="str">
        <f>'Security Info'!GV194</f>
        <v>N/A</v>
      </c>
      <c r="U188" s="200" t="e">
        <f t="shared" si="38"/>
        <v>#VALUE!</v>
      </c>
      <c r="V188" s="26" t="e">
        <f t="shared" si="41"/>
        <v>#VALUE!</v>
      </c>
      <c r="W188" s="26" t="e">
        <f>'Security Info'!GH194*'Security Info'!GI194+'Security Info'!GO194*'Security Info'!GP194+'Security Info'!GV194*'Security Info'!GW194</f>
        <v>#VALUE!</v>
      </c>
      <c r="X188" s="314" t="e">
        <f t="shared" si="42"/>
        <v>#VALUE!</v>
      </c>
      <c r="Y188" s="314" t="e">
        <f t="shared" si="39"/>
        <v>#VALUE!</v>
      </c>
      <c r="Z188" s="26">
        <f>_xlfn.STDEV.P(Q$5:Q188)</f>
        <v>6.6640202336226709E-2</v>
      </c>
      <c r="AB188" s="447">
        <f t="shared" si="43"/>
        <v>10.368294611765254</v>
      </c>
      <c r="AC188" s="5">
        <f>IFERROR((R188-'Price Data'!AF188)/Z188,0)</f>
        <v>-13.45009502462292</v>
      </c>
      <c r="AD188" s="26" t="e">
        <f>_xlfn.STDEV.P(X$5:X188)</f>
        <v>#VALUE!</v>
      </c>
      <c r="AE188" s="5">
        <f t="shared" si="44"/>
        <v>0</v>
      </c>
      <c r="AF188" s="26" t="e">
        <f>_xlfn.STDEV.P(V$5:V188)</f>
        <v>#VALUE!</v>
      </c>
      <c r="AH188" s="5">
        <f>IFERROR((W188-'Price Data'!AF188)/AF188,0)</f>
        <v>0</v>
      </c>
      <c r="AJ188" s="239">
        <f t="shared" si="45"/>
        <v>0</v>
      </c>
    </row>
    <row r="189" spans="1:36" x14ac:dyDescent="0.25">
      <c r="A189">
        <v>185</v>
      </c>
      <c r="B189" s="312">
        <f>'Price Data'!B189</f>
        <v>0</v>
      </c>
      <c r="C189" s="313">
        <f>'Security Info'!C195</f>
        <v>0</v>
      </c>
      <c r="D189" s="7">
        <f t="shared" si="32"/>
        <v>0</v>
      </c>
      <c r="E189" s="313">
        <f>'Security Info'!E195</f>
        <v>0</v>
      </c>
      <c r="F189" s="7">
        <f t="shared" si="33"/>
        <v>0</v>
      </c>
      <c r="G189" s="200">
        <f>I189+SUM($J$4:J189)+SUM($K$4:K189)+SUM($L$4:L189)+SUM($M$4:M189)+SUM($N$4:N189)+SUM($O$4:O189)</f>
        <v>3199.6650486559065</v>
      </c>
      <c r="H189" s="6">
        <f t="shared" si="34"/>
        <v>1</v>
      </c>
      <c r="I189" s="200">
        <f t="shared" si="40"/>
        <v>0</v>
      </c>
      <c r="J189" s="313">
        <f>'Security Info'!D195</f>
        <v>0</v>
      </c>
      <c r="K189" s="94">
        <v>0</v>
      </c>
      <c r="L189" s="313">
        <f>'Security Info'!F195</f>
        <v>0</v>
      </c>
      <c r="M189" s="94">
        <v>0</v>
      </c>
      <c r="N189" s="94">
        <v>0</v>
      </c>
      <c r="O189" s="94">
        <v>0</v>
      </c>
      <c r="P189" s="239">
        <f t="shared" si="35"/>
        <v>3199.6650486559065</v>
      </c>
      <c r="Q189" s="442">
        <f t="shared" si="46"/>
        <v>0</v>
      </c>
      <c r="R189" s="26">
        <f t="shared" si="47"/>
        <v>-0.8963170538823475</v>
      </c>
      <c r="S189" s="26">
        <f>IFERROR('Security Info'!GH195*(50/70)+'Security Info'!GO195*(20/70),0)</f>
        <v>0</v>
      </c>
      <c r="T189" s="26" t="str">
        <f>'Security Info'!GV195</f>
        <v>N/A</v>
      </c>
      <c r="U189" s="200" t="e">
        <f t="shared" si="38"/>
        <v>#VALUE!</v>
      </c>
      <c r="V189" s="26" t="e">
        <f t="shared" si="41"/>
        <v>#VALUE!</v>
      </c>
      <c r="W189" s="26" t="e">
        <f>'Security Info'!GH195*'Security Info'!GI195+'Security Info'!GO195*'Security Info'!GP195+'Security Info'!GV195*'Security Info'!GW195</f>
        <v>#VALUE!</v>
      </c>
      <c r="X189" s="314" t="e">
        <f t="shared" si="42"/>
        <v>#VALUE!</v>
      </c>
      <c r="Y189" s="314" t="e">
        <f t="shared" si="39"/>
        <v>#VALUE!</v>
      </c>
      <c r="Z189" s="26">
        <f>_xlfn.STDEV.P(Q$5:Q189)</f>
        <v>6.6460735255320272E-2</v>
      </c>
      <c r="AB189" s="447">
        <f t="shared" si="43"/>
        <v>10.368294611765254</v>
      </c>
      <c r="AC189" s="5">
        <f>IFERROR((R189-'Price Data'!AF189)/Z189,0)</f>
        <v>-13.486414955221189</v>
      </c>
      <c r="AD189" s="26" t="e">
        <f>_xlfn.STDEV.P(X$5:X189)</f>
        <v>#VALUE!</v>
      </c>
      <c r="AE189" s="5">
        <f t="shared" si="44"/>
        <v>0</v>
      </c>
      <c r="AF189" s="26" t="e">
        <f>_xlfn.STDEV.P(V$5:V189)</f>
        <v>#VALUE!</v>
      </c>
      <c r="AH189" s="5">
        <f>IFERROR((W189-'Price Data'!AF189)/AF189,0)</f>
        <v>0</v>
      </c>
      <c r="AJ189" s="239">
        <f t="shared" si="45"/>
        <v>0</v>
      </c>
    </row>
    <row r="190" spans="1:36" x14ac:dyDescent="0.25">
      <c r="A190">
        <v>186</v>
      </c>
      <c r="B190" s="312">
        <f>'Price Data'!B190</f>
        <v>0</v>
      </c>
      <c r="C190" s="313">
        <f>'Security Info'!C196</f>
        <v>0</v>
      </c>
      <c r="D190" s="7">
        <f t="shared" si="32"/>
        <v>0</v>
      </c>
      <c r="E190" s="313">
        <f>'Security Info'!E196</f>
        <v>0</v>
      </c>
      <c r="F190" s="7">
        <f t="shared" si="33"/>
        <v>0</v>
      </c>
      <c r="G190" s="200">
        <f>I190+SUM($J$4:J190)+SUM($K$4:K190)+SUM($L$4:L190)+SUM($M$4:M190)+SUM($N$4:N190)+SUM($O$4:O190)</f>
        <v>3199.6650486559065</v>
      </c>
      <c r="H190" s="6">
        <f t="shared" si="34"/>
        <v>1</v>
      </c>
      <c r="I190" s="200">
        <f t="shared" si="40"/>
        <v>0</v>
      </c>
      <c r="J190" s="313">
        <f>'Security Info'!D196</f>
        <v>0</v>
      </c>
      <c r="K190" s="94">
        <v>0</v>
      </c>
      <c r="L190" s="313">
        <f>'Security Info'!F196</f>
        <v>0</v>
      </c>
      <c r="M190" s="94">
        <v>0</v>
      </c>
      <c r="N190" s="94">
        <v>0</v>
      </c>
      <c r="O190" s="94">
        <v>0</v>
      </c>
      <c r="P190" s="239">
        <f t="shared" si="35"/>
        <v>3199.6650486559065</v>
      </c>
      <c r="Q190" s="442">
        <f t="shared" si="46"/>
        <v>0</v>
      </c>
      <c r="R190" s="26">
        <f t="shared" si="47"/>
        <v>-0.8963170538823475</v>
      </c>
      <c r="S190" s="26">
        <f>IFERROR('Security Info'!GH196*(50/70)+'Security Info'!GO196*(20/70),0)</f>
        <v>0</v>
      </c>
      <c r="T190" s="26" t="str">
        <f>'Security Info'!GV196</f>
        <v>N/A</v>
      </c>
      <c r="U190" s="200" t="e">
        <f t="shared" si="38"/>
        <v>#VALUE!</v>
      </c>
      <c r="V190" s="26" t="e">
        <f t="shared" si="41"/>
        <v>#VALUE!</v>
      </c>
      <c r="W190" s="26" t="e">
        <f>'Security Info'!GH196*'Security Info'!GI196+'Security Info'!GO196*'Security Info'!GP196+'Security Info'!GV196*'Security Info'!GW196</f>
        <v>#VALUE!</v>
      </c>
      <c r="X190" s="314" t="e">
        <f t="shared" si="42"/>
        <v>#VALUE!</v>
      </c>
      <c r="Y190" s="314" t="e">
        <f t="shared" si="39"/>
        <v>#VALUE!</v>
      </c>
      <c r="Z190" s="26">
        <f>_xlfn.STDEV.P(Q$5:Q190)</f>
        <v>6.6282710317049909E-2</v>
      </c>
      <c r="AB190" s="447">
        <f t="shared" si="43"/>
        <v>10.368294611765254</v>
      </c>
      <c r="AC190" s="5">
        <f>IFERROR((R190-'Price Data'!AF190)/Z190,0)</f>
        <v>-13.522637345319716</v>
      </c>
      <c r="AD190" s="26" t="e">
        <f>_xlfn.STDEV.P(X$5:X190)</f>
        <v>#VALUE!</v>
      </c>
      <c r="AE190" s="5">
        <f t="shared" si="44"/>
        <v>0</v>
      </c>
      <c r="AF190" s="26" t="e">
        <f>_xlfn.STDEV.P(V$5:V190)</f>
        <v>#VALUE!</v>
      </c>
      <c r="AH190" s="5">
        <f>IFERROR((W190-'Price Data'!AF190)/AF190,0)</f>
        <v>0</v>
      </c>
      <c r="AJ190" s="239">
        <f t="shared" si="45"/>
        <v>0</v>
      </c>
    </row>
    <row r="191" spans="1:36" x14ac:dyDescent="0.25">
      <c r="A191">
        <v>187</v>
      </c>
      <c r="B191" s="312">
        <f>'Price Data'!B191</f>
        <v>0</v>
      </c>
      <c r="C191" s="313">
        <f>'Security Info'!C197</f>
        <v>0</v>
      </c>
      <c r="D191" s="7">
        <f t="shared" si="32"/>
        <v>0</v>
      </c>
      <c r="E191" s="313">
        <f>'Security Info'!E197</f>
        <v>0</v>
      </c>
      <c r="F191" s="7">
        <f t="shared" si="33"/>
        <v>0</v>
      </c>
      <c r="G191" s="200">
        <f>I191+SUM($J$4:J191)+SUM($K$4:K191)+SUM($L$4:L191)+SUM($M$4:M191)+SUM($N$4:N191)+SUM($O$4:O191)</f>
        <v>3199.6650486559065</v>
      </c>
      <c r="H191" s="6">
        <f t="shared" si="34"/>
        <v>1</v>
      </c>
      <c r="I191" s="200">
        <f t="shared" si="40"/>
        <v>0</v>
      </c>
      <c r="J191" s="313">
        <f>'Security Info'!D197</f>
        <v>0</v>
      </c>
      <c r="K191" s="94">
        <v>0</v>
      </c>
      <c r="L191" s="313">
        <f>'Security Info'!F197</f>
        <v>0</v>
      </c>
      <c r="M191" s="94">
        <v>0</v>
      </c>
      <c r="N191" s="94">
        <v>0</v>
      </c>
      <c r="O191" s="94">
        <v>0</v>
      </c>
      <c r="P191" s="239">
        <f t="shared" si="35"/>
        <v>3199.6650486559065</v>
      </c>
      <c r="Q191" s="442">
        <f t="shared" si="46"/>
        <v>0</v>
      </c>
      <c r="R191" s="26">
        <f t="shared" si="47"/>
        <v>-0.8963170538823475</v>
      </c>
      <c r="S191" s="26">
        <f>IFERROR('Security Info'!GH197*(50/70)+'Security Info'!GO197*(20/70),0)</f>
        <v>0</v>
      </c>
      <c r="T191" s="26" t="str">
        <f>'Security Info'!GV197</f>
        <v>N/A</v>
      </c>
      <c r="U191" s="200" t="e">
        <f t="shared" si="38"/>
        <v>#VALUE!</v>
      </c>
      <c r="V191" s="26" t="e">
        <f t="shared" si="41"/>
        <v>#VALUE!</v>
      </c>
      <c r="W191" s="26" t="e">
        <f>'Security Info'!GH197*'Security Info'!GI197+'Security Info'!GO197*'Security Info'!GP197+'Security Info'!GV197*'Security Info'!GW197</f>
        <v>#VALUE!</v>
      </c>
      <c r="X191" s="314" t="e">
        <f t="shared" si="42"/>
        <v>#VALUE!</v>
      </c>
      <c r="Y191" s="314" t="e">
        <f t="shared" si="39"/>
        <v>#VALUE!</v>
      </c>
      <c r="Z191" s="26">
        <f>_xlfn.STDEV.P(Q$5:Q191)</f>
        <v>6.6106108310566042E-2</v>
      </c>
      <c r="AB191" s="447">
        <f t="shared" si="43"/>
        <v>10.368294611765254</v>
      </c>
      <c r="AC191" s="5">
        <f>IFERROR((R191-'Price Data'!AF191)/Z191,0)</f>
        <v>-13.558762976508255</v>
      </c>
      <c r="AD191" s="26" t="e">
        <f>_xlfn.STDEV.P(X$5:X191)</f>
        <v>#VALUE!</v>
      </c>
      <c r="AE191" s="5">
        <f t="shared" si="44"/>
        <v>0</v>
      </c>
      <c r="AF191" s="26" t="e">
        <f>_xlfn.STDEV.P(V$5:V191)</f>
        <v>#VALUE!</v>
      </c>
      <c r="AH191" s="5">
        <f>IFERROR((W191-'Price Data'!AF191)/AF191,0)</f>
        <v>0</v>
      </c>
      <c r="AJ191" s="239">
        <f t="shared" si="45"/>
        <v>0</v>
      </c>
    </row>
    <row r="192" spans="1:36" x14ac:dyDescent="0.25">
      <c r="A192">
        <v>188</v>
      </c>
      <c r="B192" s="312">
        <f>'Price Data'!B192</f>
        <v>0</v>
      </c>
      <c r="C192" s="313">
        <f>'Security Info'!C198</f>
        <v>0</v>
      </c>
      <c r="D192" s="7">
        <f t="shared" si="32"/>
        <v>0</v>
      </c>
      <c r="E192" s="313">
        <f>'Security Info'!E198</f>
        <v>0</v>
      </c>
      <c r="F192" s="7">
        <f t="shared" si="33"/>
        <v>0</v>
      </c>
      <c r="G192" s="200">
        <f>I192+SUM($J$4:J192)+SUM($K$4:K192)+SUM($L$4:L192)+SUM($M$4:M192)+SUM($N$4:N192)+SUM($O$4:O192)</f>
        <v>3199.6650486559065</v>
      </c>
      <c r="H192" s="6">
        <f t="shared" si="34"/>
        <v>1</v>
      </c>
      <c r="I192" s="200">
        <f t="shared" si="40"/>
        <v>0</v>
      </c>
      <c r="J192" s="313">
        <f>'Security Info'!D198</f>
        <v>0</v>
      </c>
      <c r="K192" s="94">
        <v>0</v>
      </c>
      <c r="L192" s="313">
        <f>'Security Info'!F198</f>
        <v>0</v>
      </c>
      <c r="M192" s="94">
        <v>0</v>
      </c>
      <c r="N192" s="94">
        <v>0</v>
      </c>
      <c r="O192" s="94">
        <v>0</v>
      </c>
      <c r="P192" s="239">
        <f t="shared" si="35"/>
        <v>3199.6650486559065</v>
      </c>
      <c r="Q192" s="442">
        <f t="shared" si="46"/>
        <v>0</v>
      </c>
      <c r="R192" s="26">
        <f t="shared" si="47"/>
        <v>-0.8963170538823475</v>
      </c>
      <c r="S192" s="26">
        <f>IFERROR('Security Info'!GH198*(50/70)+'Security Info'!GO198*(20/70),0)</f>
        <v>0</v>
      </c>
      <c r="T192" s="26" t="str">
        <f>'Security Info'!GV198</f>
        <v>N/A</v>
      </c>
      <c r="U192" s="200" t="e">
        <f t="shared" si="38"/>
        <v>#VALUE!</v>
      </c>
      <c r="V192" s="26" t="e">
        <f t="shared" si="41"/>
        <v>#VALUE!</v>
      </c>
      <c r="W192" s="26" t="e">
        <f>'Security Info'!GH198*'Security Info'!GI198+'Security Info'!GO198*'Security Info'!GP198+'Security Info'!GV198*'Security Info'!GW198</f>
        <v>#VALUE!</v>
      </c>
      <c r="X192" s="314" t="e">
        <f t="shared" si="42"/>
        <v>#VALUE!</v>
      </c>
      <c r="Y192" s="314" t="e">
        <f t="shared" si="39"/>
        <v>#VALUE!</v>
      </c>
      <c r="Z192" s="26">
        <f>_xlfn.STDEV.P(Q$5:Q192)</f>
        <v>6.5930910381381255E-2</v>
      </c>
      <c r="AB192" s="447">
        <f t="shared" si="43"/>
        <v>10.368294611765254</v>
      </c>
      <c r="AC192" s="5">
        <f>IFERROR((R192-'Price Data'!AF192)/Z192,0)</f>
        <v>-13.594792619994907</v>
      </c>
      <c r="AD192" s="26" t="e">
        <f>_xlfn.STDEV.P(X$5:X192)</f>
        <v>#VALUE!</v>
      </c>
      <c r="AE192" s="5">
        <f t="shared" si="44"/>
        <v>0</v>
      </c>
      <c r="AF192" s="26" t="e">
        <f>_xlfn.STDEV.P(V$5:V192)</f>
        <v>#VALUE!</v>
      </c>
      <c r="AH192" s="5">
        <f>IFERROR((W192-'Price Data'!AF192)/AF192,0)</f>
        <v>0</v>
      </c>
      <c r="AJ192" s="239">
        <f t="shared" si="45"/>
        <v>0</v>
      </c>
    </row>
    <row r="193" spans="1:36" x14ac:dyDescent="0.25">
      <c r="A193">
        <v>189</v>
      </c>
      <c r="B193" s="312">
        <f>'Price Data'!B193</f>
        <v>0</v>
      </c>
      <c r="C193" s="313">
        <f>'Security Info'!C199</f>
        <v>0</v>
      </c>
      <c r="D193" s="7">
        <f t="shared" si="32"/>
        <v>0</v>
      </c>
      <c r="E193" s="313">
        <f>'Security Info'!E199</f>
        <v>0</v>
      </c>
      <c r="F193" s="7">
        <f t="shared" si="33"/>
        <v>0</v>
      </c>
      <c r="G193" s="200">
        <f>I193+SUM($J$4:J193)+SUM($K$4:K193)+SUM($L$4:L193)+SUM($M$4:M193)+SUM($N$4:N193)+SUM($O$4:O193)</f>
        <v>3199.6650486559065</v>
      </c>
      <c r="H193" s="6">
        <f t="shared" si="34"/>
        <v>1</v>
      </c>
      <c r="I193" s="200">
        <f t="shared" si="40"/>
        <v>0</v>
      </c>
      <c r="J193" s="313">
        <f>'Security Info'!D199</f>
        <v>0</v>
      </c>
      <c r="K193" s="94">
        <v>0</v>
      </c>
      <c r="L193" s="313">
        <f>'Security Info'!F199</f>
        <v>0</v>
      </c>
      <c r="M193" s="94">
        <v>0</v>
      </c>
      <c r="N193" s="94">
        <v>0</v>
      </c>
      <c r="O193" s="94">
        <v>0</v>
      </c>
      <c r="P193" s="239">
        <f t="shared" si="35"/>
        <v>3199.6650486559065</v>
      </c>
      <c r="Q193" s="442">
        <f t="shared" si="46"/>
        <v>0</v>
      </c>
      <c r="R193" s="26">
        <f t="shared" si="47"/>
        <v>-0.8963170538823475</v>
      </c>
      <c r="S193" s="26">
        <f>IFERROR('Security Info'!GH199*(50/70)+'Security Info'!GO199*(20/70),0)</f>
        <v>0</v>
      </c>
      <c r="T193" s="26" t="str">
        <f>'Security Info'!GV199</f>
        <v>N/A</v>
      </c>
      <c r="U193" s="200" t="e">
        <f t="shared" si="38"/>
        <v>#VALUE!</v>
      </c>
      <c r="V193" s="26" t="e">
        <f t="shared" si="41"/>
        <v>#VALUE!</v>
      </c>
      <c r="W193" s="26" t="e">
        <f>'Security Info'!GH199*'Security Info'!GI199+'Security Info'!GO199*'Security Info'!GP199+'Security Info'!GV199*'Security Info'!GW199</f>
        <v>#VALUE!</v>
      </c>
      <c r="X193" s="314" t="e">
        <f t="shared" si="42"/>
        <v>#VALUE!</v>
      </c>
      <c r="Y193" s="314" t="e">
        <f t="shared" si="39"/>
        <v>#VALUE!</v>
      </c>
      <c r="Z193" s="26">
        <f>_xlfn.STDEV.P(Q$5:Q193)</f>
        <v>6.5757098022916002E-2</v>
      </c>
      <c r="AB193" s="447">
        <f t="shared" si="43"/>
        <v>10.368294611765254</v>
      </c>
      <c r="AC193" s="5">
        <f>IFERROR((R193-'Price Data'!AF193)/Z193,0)</f>
        <v>-13.630727036798152</v>
      </c>
      <c r="AD193" s="26" t="e">
        <f>_xlfn.STDEV.P(X$5:X193)</f>
        <v>#VALUE!</v>
      </c>
      <c r="AE193" s="5">
        <f t="shared" si="44"/>
        <v>0</v>
      </c>
      <c r="AF193" s="26" t="e">
        <f>_xlfn.STDEV.P(V$5:V193)</f>
        <v>#VALUE!</v>
      </c>
      <c r="AH193" s="5">
        <f>IFERROR((W193-'Price Data'!AF193)/AF193,0)</f>
        <v>0</v>
      </c>
      <c r="AJ193" s="239">
        <f t="shared" si="45"/>
        <v>0</v>
      </c>
    </row>
    <row r="194" spans="1:36" x14ac:dyDescent="0.25">
      <c r="A194">
        <v>190</v>
      </c>
      <c r="B194" s="312">
        <f>'Price Data'!B194</f>
        <v>0</v>
      </c>
      <c r="C194" s="313">
        <f>'Security Info'!C200</f>
        <v>0</v>
      </c>
      <c r="D194" s="7">
        <f t="shared" si="32"/>
        <v>0</v>
      </c>
      <c r="E194" s="313">
        <f>'Security Info'!E200</f>
        <v>0</v>
      </c>
      <c r="F194" s="7">
        <f t="shared" si="33"/>
        <v>0</v>
      </c>
      <c r="G194" s="200">
        <f>I194+SUM($J$4:J194)+SUM($K$4:K194)+SUM($L$4:L194)+SUM($M$4:M194)+SUM($N$4:N194)+SUM($O$4:O194)</f>
        <v>3199.6650486559065</v>
      </c>
      <c r="H194" s="6">
        <f t="shared" si="34"/>
        <v>1</v>
      </c>
      <c r="I194" s="200">
        <f t="shared" si="40"/>
        <v>0</v>
      </c>
      <c r="J194" s="313">
        <f>'Security Info'!D200</f>
        <v>0</v>
      </c>
      <c r="K194" s="94">
        <v>0</v>
      </c>
      <c r="L194" s="313">
        <f>'Security Info'!F200</f>
        <v>0</v>
      </c>
      <c r="M194" s="94">
        <v>0</v>
      </c>
      <c r="N194" s="94">
        <v>0</v>
      </c>
      <c r="O194" s="94">
        <v>0</v>
      </c>
      <c r="P194" s="239">
        <f t="shared" si="35"/>
        <v>3199.6650486559065</v>
      </c>
      <c r="Q194" s="442">
        <f t="shared" si="46"/>
        <v>0</v>
      </c>
      <c r="R194" s="26">
        <f t="shared" si="47"/>
        <v>-0.8963170538823475</v>
      </c>
      <c r="S194" s="26">
        <f>IFERROR('Security Info'!GH200*(50/70)+'Security Info'!GO200*(20/70),0)</f>
        <v>0</v>
      </c>
      <c r="T194" s="26" t="str">
        <f>'Security Info'!GV200</f>
        <v>N/A</v>
      </c>
      <c r="U194" s="200" t="e">
        <f t="shared" si="38"/>
        <v>#VALUE!</v>
      </c>
      <c r="V194" s="26" t="e">
        <f t="shared" si="41"/>
        <v>#VALUE!</v>
      </c>
      <c r="W194" s="26" t="e">
        <f>'Security Info'!GH200*'Security Info'!GI200+'Security Info'!GO200*'Security Info'!GP200+'Security Info'!GV200*'Security Info'!GW200</f>
        <v>#VALUE!</v>
      </c>
      <c r="X194" s="314" t="e">
        <f t="shared" si="42"/>
        <v>#VALUE!</v>
      </c>
      <c r="Y194" s="314" t="e">
        <f t="shared" si="39"/>
        <v>#VALUE!</v>
      </c>
      <c r="Z194" s="26">
        <f>_xlfn.STDEV.P(Q$5:Q194)</f>
        <v>6.5584653068288382E-2</v>
      </c>
      <c r="AB194" s="447">
        <f t="shared" si="43"/>
        <v>10.368294611765254</v>
      </c>
      <c r="AC194" s="5">
        <f>IFERROR((R194-'Price Data'!AF194)/Z194,0)</f>
        <v>-13.6665669779343</v>
      </c>
      <c r="AD194" s="26" t="e">
        <f>_xlfn.STDEV.P(X$5:X194)</f>
        <v>#VALUE!</v>
      </c>
      <c r="AE194" s="5">
        <f t="shared" si="44"/>
        <v>0</v>
      </c>
      <c r="AF194" s="26" t="e">
        <f>_xlfn.STDEV.P(V$5:V194)</f>
        <v>#VALUE!</v>
      </c>
      <c r="AH194" s="5">
        <f>IFERROR((W194-'Price Data'!AF194)/AF194,0)</f>
        <v>0</v>
      </c>
      <c r="AJ194" s="239">
        <f t="shared" si="45"/>
        <v>0</v>
      </c>
    </row>
    <row r="195" spans="1:36" x14ac:dyDescent="0.25">
      <c r="A195">
        <v>191</v>
      </c>
      <c r="B195" s="312">
        <f>'Price Data'!B195</f>
        <v>0</v>
      </c>
      <c r="C195" s="313">
        <f>'Security Info'!C201</f>
        <v>0</v>
      </c>
      <c r="D195" s="7">
        <f t="shared" si="32"/>
        <v>0</v>
      </c>
      <c r="E195" s="313">
        <f>'Security Info'!E201</f>
        <v>0</v>
      </c>
      <c r="F195" s="7">
        <f t="shared" si="33"/>
        <v>0</v>
      </c>
      <c r="G195" s="200">
        <f>I195+SUM($J$4:J195)+SUM($K$4:K195)+SUM($L$4:L195)+SUM($M$4:M195)+SUM($N$4:N195)+SUM($O$4:O195)</f>
        <v>3199.6650486559065</v>
      </c>
      <c r="H195" s="6">
        <f t="shared" si="34"/>
        <v>1</v>
      </c>
      <c r="I195" s="200">
        <f t="shared" si="40"/>
        <v>0</v>
      </c>
      <c r="J195" s="313">
        <f>'Security Info'!D201</f>
        <v>0</v>
      </c>
      <c r="K195" s="94">
        <v>0</v>
      </c>
      <c r="L195" s="313">
        <f>'Security Info'!F201</f>
        <v>0</v>
      </c>
      <c r="M195" s="94">
        <v>0</v>
      </c>
      <c r="N195" s="94">
        <v>0</v>
      </c>
      <c r="O195" s="94">
        <v>0</v>
      </c>
      <c r="P195" s="239">
        <f t="shared" si="35"/>
        <v>3199.6650486559065</v>
      </c>
      <c r="Q195" s="442">
        <f t="shared" si="46"/>
        <v>0</v>
      </c>
      <c r="R195" s="26">
        <f t="shared" si="47"/>
        <v>-0.8963170538823475</v>
      </c>
      <c r="S195" s="26">
        <f>IFERROR('Security Info'!GH201*(50/70)+'Security Info'!GO201*(20/70),0)</f>
        <v>0</v>
      </c>
      <c r="T195" s="26" t="str">
        <f>'Security Info'!GV201</f>
        <v>N/A</v>
      </c>
      <c r="U195" s="200" t="e">
        <f t="shared" si="38"/>
        <v>#VALUE!</v>
      </c>
      <c r="V195" s="26" t="e">
        <f t="shared" si="41"/>
        <v>#VALUE!</v>
      </c>
      <c r="W195" s="26" t="e">
        <f>'Security Info'!GH201*'Security Info'!GI201+'Security Info'!GO201*'Security Info'!GP201+'Security Info'!GV201*'Security Info'!GW201</f>
        <v>#VALUE!</v>
      </c>
      <c r="X195" s="314" t="e">
        <f t="shared" si="42"/>
        <v>#VALUE!</v>
      </c>
      <c r="Y195" s="314" t="e">
        <f t="shared" si="39"/>
        <v>#VALUE!</v>
      </c>
      <c r="Z195" s="26">
        <f>_xlfn.STDEV.P(Q$5:Q195)</f>
        <v>6.5413557682339252E-2</v>
      </c>
      <c r="AB195" s="447">
        <f t="shared" si="43"/>
        <v>10.368294611765254</v>
      </c>
      <c r="AC195" s="5">
        <f>IFERROR((R195-'Price Data'!AF195)/Z195,0)</f>
        <v>-13.702313184600577</v>
      </c>
      <c r="AD195" s="26" t="e">
        <f>_xlfn.STDEV.P(X$5:X195)</f>
        <v>#VALUE!</v>
      </c>
      <c r="AE195" s="5">
        <f t="shared" si="44"/>
        <v>0</v>
      </c>
      <c r="AF195" s="26" t="e">
        <f>_xlfn.STDEV.P(V$5:V195)</f>
        <v>#VALUE!</v>
      </c>
      <c r="AH195" s="5">
        <f>IFERROR((W195-'Price Data'!AF195)/AF195,0)</f>
        <v>0</v>
      </c>
      <c r="AJ195" s="239">
        <f t="shared" si="45"/>
        <v>0</v>
      </c>
    </row>
    <row r="196" spans="1:36" x14ac:dyDescent="0.25">
      <c r="A196">
        <v>192</v>
      </c>
      <c r="B196" s="312">
        <f>'Price Data'!B196</f>
        <v>0</v>
      </c>
      <c r="C196" s="313">
        <f>'Security Info'!C202</f>
        <v>0</v>
      </c>
      <c r="D196" s="7">
        <f t="shared" ref="D196:D256" si="48">C196/P196</f>
        <v>0</v>
      </c>
      <c r="E196" s="313">
        <f>'Security Info'!E202</f>
        <v>0</v>
      </c>
      <c r="F196" s="7">
        <f t="shared" ref="F196:F256" si="49">E196/P196</f>
        <v>0</v>
      </c>
      <c r="G196" s="200">
        <f>I196+SUM($J$4:J196)+SUM($K$4:K196)+SUM($L$4:L196)+SUM($M$4:M196)+SUM($N$4:N196)+SUM($O$4:O196)</f>
        <v>3199.6650486559065</v>
      </c>
      <c r="H196" s="6">
        <f t="shared" ref="H196:H256" si="50">G196/P196</f>
        <v>1</v>
      </c>
      <c r="I196" s="200">
        <f t="shared" si="40"/>
        <v>0</v>
      </c>
      <c r="J196" s="313">
        <f>'Security Info'!D202</f>
        <v>0</v>
      </c>
      <c r="K196" s="94">
        <v>0</v>
      </c>
      <c r="L196" s="313">
        <f>'Security Info'!F202</f>
        <v>0</v>
      </c>
      <c r="M196" s="94">
        <v>0</v>
      </c>
      <c r="N196" s="94">
        <v>0</v>
      </c>
      <c r="O196" s="94">
        <v>0</v>
      </c>
      <c r="P196" s="239">
        <f t="shared" ref="P196:P256" si="51">C196+E196+G196</f>
        <v>3199.6650486559065</v>
      </c>
      <c r="Q196" s="442">
        <f t="shared" si="46"/>
        <v>0</v>
      </c>
      <c r="R196" s="26">
        <f t="shared" si="47"/>
        <v>-0.8963170538823475</v>
      </c>
      <c r="S196" s="26">
        <f>IFERROR('Security Info'!GH202*(50/70)+'Security Info'!GO202*(20/70),0)</f>
        <v>0</v>
      </c>
      <c r="T196" s="26" t="str">
        <f>'Security Info'!GV202</f>
        <v>N/A</v>
      </c>
      <c r="U196" s="200" t="e">
        <f t="shared" si="38"/>
        <v>#VALUE!</v>
      </c>
      <c r="V196" s="26" t="e">
        <f t="shared" si="41"/>
        <v>#VALUE!</v>
      </c>
      <c r="W196" s="26" t="e">
        <f>'Security Info'!GH202*'Security Info'!GI202+'Security Info'!GO202*'Security Info'!GP202+'Security Info'!GV202*'Security Info'!GW202</f>
        <v>#VALUE!</v>
      </c>
      <c r="X196" s="314" t="e">
        <f t="shared" si="42"/>
        <v>#VALUE!</v>
      </c>
      <c r="Y196" s="314" t="e">
        <f t="shared" si="39"/>
        <v>#VALUE!</v>
      </c>
      <c r="Z196" s="26">
        <f>_xlfn.STDEV.P(Q$5:Q196)</f>
        <v>6.5243794353885179E-2</v>
      </c>
      <c r="AB196" s="447">
        <f t="shared" si="43"/>
        <v>10.368294611765254</v>
      </c>
      <c r="AC196" s="5">
        <f>IFERROR((R196-'Price Data'!AF196)/Z196,0)</f>
        <v>-13.737966388353884</v>
      </c>
      <c r="AD196" s="26" t="e">
        <f>_xlfn.STDEV.P(X$5:X196)</f>
        <v>#VALUE!</v>
      </c>
      <c r="AE196" s="5">
        <f t="shared" si="44"/>
        <v>0</v>
      </c>
      <c r="AF196" s="26" t="e">
        <f>_xlfn.STDEV.P(V$5:V196)</f>
        <v>#VALUE!</v>
      </c>
      <c r="AH196" s="5">
        <f>IFERROR((W196-'Price Data'!AF196)/AF196,0)</f>
        <v>0</v>
      </c>
      <c r="AJ196" s="239">
        <f t="shared" si="45"/>
        <v>0</v>
      </c>
    </row>
    <row r="197" spans="1:36" x14ac:dyDescent="0.25">
      <c r="A197">
        <v>193</v>
      </c>
      <c r="B197" s="312">
        <f>'Price Data'!B197</f>
        <v>0</v>
      </c>
      <c r="C197" s="313">
        <f>'Security Info'!C203</f>
        <v>0</v>
      </c>
      <c r="D197" s="7">
        <f t="shared" si="48"/>
        <v>0</v>
      </c>
      <c r="E197" s="313">
        <f>'Security Info'!E203</f>
        <v>0</v>
      </c>
      <c r="F197" s="7">
        <f t="shared" si="49"/>
        <v>0</v>
      </c>
      <c r="G197" s="200">
        <f>I197+SUM($J$4:J197)+SUM($K$4:K197)+SUM($L$4:L197)+SUM($M$4:M197)+SUM($N$4:N197)+SUM($O$4:O197)</f>
        <v>3199.6650486559065</v>
      </c>
      <c r="H197" s="6">
        <f t="shared" si="50"/>
        <v>1</v>
      </c>
      <c r="I197" s="200">
        <f t="shared" si="40"/>
        <v>0</v>
      </c>
      <c r="J197" s="313">
        <f>'Security Info'!D203</f>
        <v>0</v>
      </c>
      <c r="K197" s="94">
        <v>0</v>
      </c>
      <c r="L197" s="313">
        <f>'Security Info'!F203</f>
        <v>0</v>
      </c>
      <c r="M197" s="94">
        <v>0</v>
      </c>
      <c r="N197" s="94">
        <v>0</v>
      </c>
      <c r="O197" s="94">
        <v>0</v>
      </c>
      <c r="P197" s="239">
        <f t="shared" si="51"/>
        <v>3199.6650486559065</v>
      </c>
      <c r="Q197" s="442">
        <f t="shared" ref="Q197:Q203" si="52">P197/P196-1</f>
        <v>0</v>
      </c>
      <c r="R197" s="26">
        <f t="shared" ref="R197:R203" si="53">P197/$P$4-1</f>
        <v>-0.8963170538823475</v>
      </c>
      <c r="S197" s="26">
        <f>IFERROR('Security Info'!GH203*(50/70)+'Security Info'!GO203*(20/70),0)</f>
        <v>0</v>
      </c>
      <c r="T197" s="26" t="str">
        <f>'Security Info'!GV203</f>
        <v>N/A</v>
      </c>
      <c r="U197" s="200" t="e">
        <f t="shared" ref="U197:U256" si="54">$U$4*(1+W197)</f>
        <v>#VALUE!</v>
      </c>
      <c r="V197" s="26" t="e">
        <f t="shared" si="41"/>
        <v>#VALUE!</v>
      </c>
      <c r="W197" s="26" t="e">
        <f>'Security Info'!GH203*'Security Info'!GI203+'Security Info'!GO203*'Security Info'!GP203+'Security Info'!GV203*'Security Info'!GW203</f>
        <v>#VALUE!</v>
      </c>
      <c r="X197" s="314" t="e">
        <f t="shared" si="42"/>
        <v>#VALUE!</v>
      </c>
      <c r="Y197" s="314" t="e">
        <f t="shared" ref="Y197:Y256" si="55">R197-W197</f>
        <v>#VALUE!</v>
      </c>
      <c r="Z197" s="26">
        <f>_xlfn.STDEV.P(Q$5:Q197)</f>
        <v>6.5075345888191222E-2</v>
      </c>
      <c r="AB197" s="447">
        <f t="shared" si="43"/>
        <v>10.368294611765254</v>
      </c>
      <c r="AC197" s="5">
        <f>IFERROR((R197-'Price Data'!AF197)/Z197,0)</f>
        <v>-13.773527311285426</v>
      </c>
      <c r="AD197" s="26" t="e">
        <f>_xlfn.STDEV.P(X$5:X197)</f>
        <v>#VALUE!</v>
      </c>
      <c r="AE197" s="5">
        <f t="shared" si="44"/>
        <v>0</v>
      </c>
      <c r="AF197" s="26" t="e">
        <f>_xlfn.STDEV.P(V$5:V197)</f>
        <v>#VALUE!</v>
      </c>
      <c r="AH197" s="5">
        <f>IFERROR((W197-'Price Data'!AF197)/AF197,0)</f>
        <v>0</v>
      </c>
      <c r="AJ197" s="239">
        <f t="shared" si="45"/>
        <v>0</v>
      </c>
    </row>
    <row r="198" spans="1:36" x14ac:dyDescent="0.25">
      <c r="A198">
        <v>194</v>
      </c>
      <c r="B198" s="312">
        <f>'Price Data'!B198</f>
        <v>0</v>
      </c>
      <c r="C198" s="313">
        <f>'Security Info'!C204</f>
        <v>0</v>
      </c>
      <c r="D198" s="7">
        <f t="shared" si="48"/>
        <v>0</v>
      </c>
      <c r="E198" s="313">
        <f>'Security Info'!E204</f>
        <v>0</v>
      </c>
      <c r="F198" s="7">
        <f t="shared" si="49"/>
        <v>0</v>
      </c>
      <c r="G198" s="200">
        <f>I198+SUM($J$4:J198)+SUM($K$4:K198)+SUM($L$4:L198)+SUM($M$4:M198)+SUM($N$4:N198)+SUM($O$4:O198)</f>
        <v>3199.6650486559065</v>
      </c>
      <c r="H198" s="6">
        <f t="shared" si="50"/>
        <v>1</v>
      </c>
      <c r="I198" s="200">
        <f t="shared" ref="I198:I256" si="56">$I$4</f>
        <v>0</v>
      </c>
      <c r="J198" s="313">
        <f>'Security Info'!D204</f>
        <v>0</v>
      </c>
      <c r="K198" s="94">
        <v>0</v>
      </c>
      <c r="L198" s="313">
        <f>'Security Info'!F204</f>
        <v>0</v>
      </c>
      <c r="M198" s="94">
        <v>0</v>
      </c>
      <c r="N198" s="94">
        <v>0</v>
      </c>
      <c r="O198" s="94">
        <v>0</v>
      </c>
      <c r="P198" s="239">
        <f t="shared" si="51"/>
        <v>3199.6650486559065</v>
      </c>
      <c r="Q198" s="442">
        <f t="shared" si="52"/>
        <v>0</v>
      </c>
      <c r="R198" s="26">
        <f t="shared" si="53"/>
        <v>-0.8963170538823475</v>
      </c>
      <c r="S198" s="26">
        <f>IFERROR('Security Info'!GH204*(50/70)+'Security Info'!GO204*(20/70),0)</f>
        <v>0</v>
      </c>
      <c r="T198" s="26" t="str">
        <f>'Security Info'!GV204</f>
        <v>N/A</v>
      </c>
      <c r="U198" s="200" t="e">
        <f t="shared" si="54"/>
        <v>#VALUE!</v>
      </c>
      <c r="V198" s="26" t="e">
        <f t="shared" ref="V198:V256" si="57">U198/U197-1</f>
        <v>#VALUE!</v>
      </c>
      <c r="W198" s="26" t="e">
        <f>'Security Info'!GH204*'Security Info'!GI204+'Security Info'!GO204*'Security Info'!GP204+'Security Info'!GV204*'Security Info'!GW204</f>
        <v>#VALUE!</v>
      </c>
      <c r="X198" s="314" t="e">
        <f t="shared" ref="X198:X256" si="58">Q198-V198</f>
        <v>#VALUE!</v>
      </c>
      <c r="Y198" s="314" t="e">
        <f t="shared" si="55"/>
        <v>#VALUE!</v>
      </c>
      <c r="Z198" s="26">
        <f>_xlfn.STDEV.P(Q$5:Q198)</f>
        <v>6.4908195399656393E-2</v>
      </c>
      <c r="AB198" s="447">
        <f t="shared" ref="AB198:AB256" si="59">AB197*((P198)/P197)</f>
        <v>10.368294611765254</v>
      </c>
      <c r="AC198" s="5">
        <f>IFERROR((R198-'Price Data'!AF198)/Z198,0)</f>
        <v>-13.808996666191282</v>
      </c>
      <c r="AD198" s="26" t="e">
        <f>_xlfn.STDEV.P(X$5:X198)</f>
        <v>#VALUE!</v>
      </c>
      <c r="AE198" s="5">
        <f t="shared" ref="AE198:AE256" si="60">IFERROR(Y198/AD198,0)</f>
        <v>0</v>
      </c>
      <c r="AF198" s="26" t="e">
        <f>_xlfn.STDEV.P(V$5:V198)</f>
        <v>#VALUE!</v>
      </c>
      <c r="AH198" s="5">
        <f>IFERROR((W198-'Price Data'!AF198)/AF198,0)</f>
        <v>0</v>
      </c>
      <c r="AJ198" s="239">
        <f t="shared" ref="AJ198:AJ256" si="61">G198-G197</f>
        <v>0</v>
      </c>
    </row>
    <row r="199" spans="1:36" x14ac:dyDescent="0.25">
      <c r="A199">
        <v>195</v>
      </c>
      <c r="B199" s="312">
        <f>'Price Data'!B199</f>
        <v>0</v>
      </c>
      <c r="C199" s="313">
        <f>'Security Info'!C205</f>
        <v>0</v>
      </c>
      <c r="D199" s="7">
        <f t="shared" si="48"/>
        <v>0</v>
      </c>
      <c r="E199" s="313">
        <f>'Security Info'!E205</f>
        <v>0</v>
      </c>
      <c r="F199" s="7">
        <f t="shared" si="49"/>
        <v>0</v>
      </c>
      <c r="G199" s="200">
        <f>I199+SUM($J$4:J199)+SUM($K$4:K199)+SUM($L$4:L199)+SUM($M$4:M199)+SUM($N$4:N199)+SUM($O$4:O199)</f>
        <v>3199.6650486559065</v>
      </c>
      <c r="H199" s="6">
        <f t="shared" si="50"/>
        <v>1</v>
      </c>
      <c r="I199" s="200">
        <f t="shared" si="56"/>
        <v>0</v>
      </c>
      <c r="J199" s="313">
        <f>'Security Info'!D205</f>
        <v>0</v>
      </c>
      <c r="K199" s="94">
        <v>0</v>
      </c>
      <c r="L199" s="313">
        <f>'Security Info'!F205</f>
        <v>0</v>
      </c>
      <c r="M199" s="94">
        <v>0</v>
      </c>
      <c r="N199" s="94">
        <v>0</v>
      </c>
      <c r="O199" s="94">
        <v>0</v>
      </c>
      <c r="P199" s="239">
        <f t="shared" si="51"/>
        <v>3199.6650486559065</v>
      </c>
      <c r="Q199" s="442">
        <f t="shared" si="52"/>
        <v>0</v>
      </c>
      <c r="R199" s="26">
        <f t="shared" si="53"/>
        <v>-0.8963170538823475</v>
      </c>
      <c r="S199" s="26">
        <f>IFERROR('Security Info'!GH205*(50/70)+'Security Info'!GO205*(20/70),0)</f>
        <v>0</v>
      </c>
      <c r="T199" s="26" t="str">
        <f>'Security Info'!GV205</f>
        <v>N/A</v>
      </c>
      <c r="U199" s="200" t="e">
        <f t="shared" si="54"/>
        <v>#VALUE!</v>
      </c>
      <c r="V199" s="26" t="e">
        <f t="shared" si="57"/>
        <v>#VALUE!</v>
      </c>
      <c r="W199" s="26" t="e">
        <f>'Security Info'!GH205*'Security Info'!GI205+'Security Info'!GO205*'Security Info'!GP205+'Security Info'!GV205*'Security Info'!GW205</f>
        <v>#VALUE!</v>
      </c>
      <c r="X199" s="314" t="e">
        <f t="shared" si="58"/>
        <v>#VALUE!</v>
      </c>
      <c r="Y199" s="314" t="e">
        <f t="shared" si="55"/>
        <v>#VALUE!</v>
      </c>
      <c r="Z199" s="26">
        <f>_xlfn.STDEV.P(Q$5:Q199)</f>
        <v>6.4742326304704806E-2</v>
      </c>
      <c r="AB199" s="447">
        <f t="shared" si="59"/>
        <v>10.368294611765254</v>
      </c>
      <c r="AC199" s="5">
        <f>IFERROR((R199-'Price Data'!AF199)/Z199,0)</f>
        <v>-13.844375156739037</v>
      </c>
      <c r="AD199" s="26" t="e">
        <f>_xlfn.STDEV.P(X$5:X199)</f>
        <v>#VALUE!</v>
      </c>
      <c r="AE199" s="5">
        <f t="shared" si="60"/>
        <v>0</v>
      </c>
      <c r="AF199" s="26" t="e">
        <f>_xlfn.STDEV.P(V$5:V199)</f>
        <v>#VALUE!</v>
      </c>
      <c r="AH199" s="5">
        <f>IFERROR((W199-'Price Data'!AF199)/AF199,0)</f>
        <v>0</v>
      </c>
      <c r="AJ199" s="239">
        <f t="shared" si="61"/>
        <v>0</v>
      </c>
    </row>
    <row r="200" spans="1:36" x14ac:dyDescent="0.25">
      <c r="A200">
        <v>196</v>
      </c>
      <c r="B200" s="312">
        <f>'Price Data'!B200</f>
        <v>0</v>
      </c>
      <c r="C200" s="313">
        <f>'Security Info'!C206</f>
        <v>0</v>
      </c>
      <c r="D200" s="7">
        <f t="shared" si="48"/>
        <v>0</v>
      </c>
      <c r="E200" s="313">
        <f>'Security Info'!E206</f>
        <v>0</v>
      </c>
      <c r="F200" s="7">
        <f t="shared" si="49"/>
        <v>0</v>
      </c>
      <c r="G200" s="200">
        <f>I200+SUM($J$4:J200)+SUM($K$4:K200)+SUM($L$4:L200)+SUM($M$4:M200)+SUM($N$4:N200)+SUM($O$4:O200)</f>
        <v>3199.6650486559065</v>
      </c>
      <c r="H200" s="6">
        <f t="shared" si="50"/>
        <v>1</v>
      </c>
      <c r="I200" s="200">
        <f t="shared" si="56"/>
        <v>0</v>
      </c>
      <c r="J200" s="313">
        <f>'Security Info'!D206</f>
        <v>0</v>
      </c>
      <c r="K200" s="94">
        <v>0</v>
      </c>
      <c r="L200" s="313">
        <f>'Security Info'!F206</f>
        <v>0</v>
      </c>
      <c r="M200" s="94">
        <v>0</v>
      </c>
      <c r="N200" s="94">
        <v>0</v>
      </c>
      <c r="O200" s="94">
        <v>0</v>
      </c>
      <c r="P200" s="239">
        <f t="shared" si="51"/>
        <v>3199.6650486559065</v>
      </c>
      <c r="Q200" s="442">
        <f t="shared" si="52"/>
        <v>0</v>
      </c>
      <c r="R200" s="26">
        <f t="shared" si="53"/>
        <v>-0.8963170538823475</v>
      </c>
      <c r="S200" s="26">
        <f>IFERROR('Security Info'!GH206*(50/70)+'Security Info'!GO206*(20/70),0)</f>
        <v>0</v>
      </c>
      <c r="T200" s="26" t="str">
        <f>'Security Info'!GV206</f>
        <v>N/A</v>
      </c>
      <c r="U200" s="200" t="e">
        <f t="shared" si="54"/>
        <v>#VALUE!</v>
      </c>
      <c r="V200" s="26" t="e">
        <f t="shared" si="57"/>
        <v>#VALUE!</v>
      </c>
      <c r="W200" s="26" t="e">
        <f>'Security Info'!GH206*'Security Info'!GI206+'Security Info'!GO206*'Security Info'!GP206+'Security Info'!GV206*'Security Info'!GW206</f>
        <v>#VALUE!</v>
      </c>
      <c r="X200" s="314" t="e">
        <f t="shared" si="58"/>
        <v>#VALUE!</v>
      </c>
      <c r="Y200" s="314" t="e">
        <f t="shared" si="55"/>
        <v>#VALUE!</v>
      </c>
      <c r="Z200" s="26">
        <f>_xlfn.STDEV.P(Q$5:Q200)</f>
        <v>6.4577722314875421E-2</v>
      </c>
      <c r="AB200" s="447">
        <f t="shared" si="59"/>
        <v>10.368294611765254</v>
      </c>
      <c r="AC200" s="5">
        <f>IFERROR((R200-'Price Data'!AF200)/Z200,0)</f>
        <v>-13.879663477630608</v>
      </c>
      <c r="AD200" s="26" t="e">
        <f>_xlfn.STDEV.P(X$5:X200)</f>
        <v>#VALUE!</v>
      </c>
      <c r="AE200" s="5">
        <f t="shared" si="60"/>
        <v>0</v>
      </c>
      <c r="AF200" s="26" t="e">
        <f>_xlfn.STDEV.P(V$5:V200)</f>
        <v>#VALUE!</v>
      </c>
      <c r="AH200" s="5">
        <f>IFERROR((W200-'Price Data'!AF200)/AF200,0)</f>
        <v>0</v>
      </c>
      <c r="AJ200" s="239">
        <f t="shared" si="61"/>
        <v>0</v>
      </c>
    </row>
    <row r="201" spans="1:36" x14ac:dyDescent="0.25">
      <c r="A201">
        <v>197</v>
      </c>
      <c r="B201" s="312">
        <f>'Price Data'!B201</f>
        <v>0</v>
      </c>
      <c r="C201" s="313">
        <f>'Security Info'!C207</f>
        <v>0</v>
      </c>
      <c r="D201" s="7">
        <f t="shared" si="48"/>
        <v>0</v>
      </c>
      <c r="E201" s="313">
        <f>'Security Info'!E207</f>
        <v>0</v>
      </c>
      <c r="F201" s="7">
        <f t="shared" si="49"/>
        <v>0</v>
      </c>
      <c r="G201" s="200">
        <f>I201+SUM($J$4:J201)+SUM($K$4:K201)+SUM($L$4:L201)+SUM($M$4:M201)+SUM($N$4:N201)+SUM($O$4:O201)</f>
        <v>3199.6650486559065</v>
      </c>
      <c r="H201" s="6">
        <f t="shared" si="50"/>
        <v>1</v>
      </c>
      <c r="I201" s="200">
        <f t="shared" si="56"/>
        <v>0</v>
      </c>
      <c r="J201" s="313">
        <f>'Security Info'!D207</f>
        <v>0</v>
      </c>
      <c r="K201" s="94">
        <v>0</v>
      </c>
      <c r="L201" s="313">
        <f>'Security Info'!F207</f>
        <v>0</v>
      </c>
      <c r="M201" s="94">
        <v>0</v>
      </c>
      <c r="N201" s="94">
        <v>0</v>
      </c>
      <c r="O201" s="94">
        <v>0</v>
      </c>
      <c r="P201" s="239">
        <f t="shared" si="51"/>
        <v>3199.6650486559065</v>
      </c>
      <c r="Q201" s="442">
        <f t="shared" si="52"/>
        <v>0</v>
      </c>
      <c r="R201" s="26">
        <f t="shared" si="53"/>
        <v>-0.8963170538823475</v>
      </c>
      <c r="S201" s="26">
        <f>IFERROR('Security Info'!GH207*(50/70)+'Security Info'!GO207*(20/70),0)</f>
        <v>0</v>
      </c>
      <c r="T201" s="26" t="str">
        <f>'Security Info'!GV207</f>
        <v>N/A</v>
      </c>
      <c r="U201" s="200" t="e">
        <f t="shared" si="54"/>
        <v>#VALUE!</v>
      </c>
      <c r="V201" s="26" t="e">
        <f t="shared" si="57"/>
        <v>#VALUE!</v>
      </c>
      <c r="W201" s="26" t="e">
        <f>'Security Info'!GH207*'Security Info'!GI207+'Security Info'!GO207*'Security Info'!GP207+'Security Info'!GV207*'Security Info'!GW207</f>
        <v>#VALUE!</v>
      </c>
      <c r="X201" s="314" t="e">
        <f t="shared" si="58"/>
        <v>#VALUE!</v>
      </c>
      <c r="Y201" s="314" t="e">
        <f t="shared" si="55"/>
        <v>#VALUE!</v>
      </c>
      <c r="Z201" s="26">
        <f>_xlfn.STDEV.P(Q$5:Q201)</f>
        <v>6.441436743010423E-2</v>
      </c>
      <c r="AB201" s="447">
        <f t="shared" si="59"/>
        <v>10.368294611765254</v>
      </c>
      <c r="AC201" s="5">
        <f>IFERROR((R201-'Price Data'!AF201)/Z201,0)</f>
        <v>-13.914862314761338</v>
      </c>
      <c r="AD201" s="26" t="e">
        <f>_xlfn.STDEV.P(X$5:X201)</f>
        <v>#VALUE!</v>
      </c>
      <c r="AE201" s="5">
        <f t="shared" si="60"/>
        <v>0</v>
      </c>
      <c r="AF201" s="26" t="e">
        <f>_xlfn.STDEV.P(V$5:V201)</f>
        <v>#VALUE!</v>
      </c>
      <c r="AH201" s="5">
        <f>IFERROR((W201-'Price Data'!AF201)/AF201,0)</f>
        <v>0</v>
      </c>
      <c r="AJ201" s="239">
        <f t="shared" si="61"/>
        <v>0</v>
      </c>
    </row>
    <row r="202" spans="1:36" x14ac:dyDescent="0.25">
      <c r="A202">
        <v>198</v>
      </c>
      <c r="B202" s="312">
        <f>'Price Data'!B202</f>
        <v>0</v>
      </c>
      <c r="C202" s="313">
        <f>'Security Info'!C208</f>
        <v>0</v>
      </c>
      <c r="D202" s="7">
        <f t="shared" si="48"/>
        <v>0</v>
      </c>
      <c r="E202" s="313">
        <f>'Security Info'!E208</f>
        <v>0</v>
      </c>
      <c r="F202" s="7">
        <f t="shared" si="49"/>
        <v>0</v>
      </c>
      <c r="G202" s="200">
        <f>I202+SUM($J$4:J202)+SUM($K$4:K202)+SUM($L$4:L202)+SUM($M$4:M202)+SUM($N$4:N202)+SUM($O$4:O202)</f>
        <v>3199.6650486559065</v>
      </c>
      <c r="H202" s="6">
        <f t="shared" si="50"/>
        <v>1</v>
      </c>
      <c r="I202" s="200">
        <f t="shared" si="56"/>
        <v>0</v>
      </c>
      <c r="J202" s="313">
        <f>'Security Info'!D208</f>
        <v>0</v>
      </c>
      <c r="K202" s="94">
        <v>0</v>
      </c>
      <c r="L202" s="313">
        <f>'Security Info'!F208</f>
        <v>0</v>
      </c>
      <c r="M202" s="94">
        <v>0</v>
      </c>
      <c r="N202" s="94">
        <v>0</v>
      </c>
      <c r="O202" s="94">
        <v>0</v>
      </c>
      <c r="P202" s="239">
        <f t="shared" si="51"/>
        <v>3199.6650486559065</v>
      </c>
      <c r="Q202" s="442">
        <f t="shared" si="52"/>
        <v>0</v>
      </c>
      <c r="R202" s="26">
        <f t="shared" si="53"/>
        <v>-0.8963170538823475</v>
      </c>
      <c r="S202" s="26">
        <f>IFERROR('Security Info'!GH208*(50/70)+'Security Info'!GO208*(20/70),0)</f>
        <v>0</v>
      </c>
      <c r="T202" s="26" t="str">
        <f>'Security Info'!GV208</f>
        <v>N/A</v>
      </c>
      <c r="U202" s="200" t="e">
        <f t="shared" si="54"/>
        <v>#VALUE!</v>
      </c>
      <c r="V202" s="26" t="e">
        <f t="shared" si="57"/>
        <v>#VALUE!</v>
      </c>
      <c r="W202" s="26" t="e">
        <f>'Security Info'!GH208*'Security Info'!GI208+'Security Info'!GO208*'Security Info'!GP208+'Security Info'!GV208*'Security Info'!GW208</f>
        <v>#VALUE!</v>
      </c>
      <c r="X202" s="314" t="e">
        <f t="shared" si="58"/>
        <v>#VALUE!</v>
      </c>
      <c r="Y202" s="314" t="e">
        <f t="shared" si="55"/>
        <v>#VALUE!</v>
      </c>
      <c r="Z202" s="26">
        <f>_xlfn.STDEV.P(Q$5:Q202)</f>
        <v>6.4252245932192267E-2</v>
      </c>
      <c r="AB202" s="447">
        <f t="shared" si="59"/>
        <v>10.368294611765254</v>
      </c>
      <c r="AC202" s="5">
        <f>IFERROR((R202-'Price Data'!AF202)/Z202,0)</f>
        <v>-13.949972345375498</v>
      </c>
      <c r="AD202" s="26" t="e">
        <f>_xlfn.STDEV.P(X$5:X202)</f>
        <v>#VALUE!</v>
      </c>
      <c r="AE202" s="5">
        <f t="shared" si="60"/>
        <v>0</v>
      </c>
      <c r="AF202" s="26" t="e">
        <f>_xlfn.STDEV.P(V$5:V202)</f>
        <v>#VALUE!</v>
      </c>
      <c r="AH202" s="5">
        <f>IFERROR((W202-'Price Data'!AF202)/AF202,0)</f>
        <v>0</v>
      </c>
      <c r="AJ202" s="239">
        <f t="shared" si="61"/>
        <v>0</v>
      </c>
    </row>
    <row r="203" spans="1:36" x14ac:dyDescent="0.25">
      <c r="A203">
        <v>199</v>
      </c>
      <c r="B203" s="312">
        <f>'Price Data'!B203</f>
        <v>0</v>
      </c>
      <c r="C203" s="313">
        <f>'Security Info'!C209</f>
        <v>0</v>
      </c>
      <c r="D203" s="7">
        <f t="shared" si="48"/>
        <v>0</v>
      </c>
      <c r="E203" s="313">
        <f>'Security Info'!E209</f>
        <v>0</v>
      </c>
      <c r="F203" s="7">
        <f t="shared" si="49"/>
        <v>0</v>
      </c>
      <c r="G203" s="200">
        <f>I203+SUM($J$4:J203)+SUM($K$4:K203)+SUM($L$4:L203)+SUM($M$4:M203)+SUM($N$4:N203)+SUM($O$4:O203)</f>
        <v>3199.6650486559065</v>
      </c>
      <c r="H203" s="6">
        <f t="shared" si="50"/>
        <v>1</v>
      </c>
      <c r="I203" s="200">
        <f t="shared" si="56"/>
        <v>0</v>
      </c>
      <c r="J203" s="313">
        <f>'Security Info'!D209</f>
        <v>0</v>
      </c>
      <c r="K203" s="94">
        <v>0</v>
      </c>
      <c r="L203" s="313">
        <f>'Security Info'!F209</f>
        <v>0</v>
      </c>
      <c r="M203" s="94">
        <v>0</v>
      </c>
      <c r="N203" s="94">
        <v>0</v>
      </c>
      <c r="O203" s="94">
        <v>0</v>
      </c>
      <c r="P203" s="239">
        <f t="shared" si="51"/>
        <v>3199.6650486559065</v>
      </c>
      <c r="Q203" s="442">
        <f t="shared" si="52"/>
        <v>0</v>
      </c>
      <c r="R203" s="26">
        <f t="shared" si="53"/>
        <v>-0.8963170538823475</v>
      </c>
      <c r="S203" s="26">
        <f>IFERROR('Security Info'!GH209*(50/70)+'Security Info'!GO209*(20/70),0)</f>
        <v>0</v>
      </c>
      <c r="T203" s="26" t="str">
        <f>'Security Info'!GV209</f>
        <v>N/A</v>
      </c>
      <c r="U203" s="200" t="e">
        <f t="shared" si="54"/>
        <v>#VALUE!</v>
      </c>
      <c r="V203" s="26" t="e">
        <f t="shared" si="57"/>
        <v>#VALUE!</v>
      </c>
      <c r="W203" s="26" t="e">
        <f>'Security Info'!GH209*'Security Info'!GI209+'Security Info'!GO209*'Security Info'!GP209+'Security Info'!GV209*'Security Info'!GW209</f>
        <v>#VALUE!</v>
      </c>
      <c r="X203" s="314" t="e">
        <f t="shared" si="58"/>
        <v>#VALUE!</v>
      </c>
      <c r="Y203" s="314" t="e">
        <f t="shared" si="55"/>
        <v>#VALUE!</v>
      </c>
      <c r="Z203" s="26">
        <f>_xlfn.STDEV.P(Q$5:Q203)</f>
        <v>6.4091342378453611E-2</v>
      </c>
      <c r="AB203" s="447">
        <f t="shared" si="59"/>
        <v>10.368294611765254</v>
      </c>
      <c r="AC203" s="5">
        <f>IFERROR((R203-'Price Data'!AF203)/Z203,0)</f>
        <v>-13.98499423821826</v>
      </c>
      <c r="AD203" s="26" t="e">
        <f>_xlfn.STDEV.P(X$5:X203)</f>
        <v>#VALUE!</v>
      </c>
      <c r="AE203" s="5">
        <f t="shared" si="60"/>
        <v>0</v>
      </c>
      <c r="AF203" s="26" t="e">
        <f>_xlfn.STDEV.P(V$5:V203)</f>
        <v>#VALUE!</v>
      </c>
      <c r="AH203" s="5">
        <f>IFERROR((W203-'Price Data'!AF203)/AF203,0)</f>
        <v>0</v>
      </c>
      <c r="AJ203" s="239">
        <f t="shared" si="61"/>
        <v>0</v>
      </c>
    </row>
    <row r="204" spans="1:36" x14ac:dyDescent="0.25">
      <c r="A204">
        <v>200</v>
      </c>
      <c r="B204" s="312">
        <f>'Price Data'!B204</f>
        <v>0</v>
      </c>
      <c r="C204" s="313">
        <f>'Security Info'!C210</f>
        <v>0</v>
      </c>
      <c r="D204" s="7">
        <f t="shared" si="48"/>
        <v>0</v>
      </c>
      <c r="E204" s="313">
        <f>'Security Info'!E210</f>
        <v>0</v>
      </c>
      <c r="F204" s="7">
        <f t="shared" si="49"/>
        <v>0</v>
      </c>
      <c r="G204" s="200">
        <f>I204+SUM($J$4:J204)+SUM($K$4:K204)+SUM($L$4:L204)+SUM($M$4:M204)+SUM($N$4:N204)+SUM($O$4:O204)</f>
        <v>3199.6650486559065</v>
      </c>
      <c r="H204" s="6">
        <f t="shared" si="50"/>
        <v>1</v>
      </c>
      <c r="I204" s="200">
        <f t="shared" si="56"/>
        <v>0</v>
      </c>
      <c r="J204" s="313">
        <f>'Security Info'!D210</f>
        <v>0</v>
      </c>
      <c r="K204" s="94">
        <v>0</v>
      </c>
      <c r="L204" s="313">
        <f>'Security Info'!F210</f>
        <v>0</v>
      </c>
      <c r="M204" s="94">
        <v>0</v>
      </c>
      <c r="N204" s="94">
        <v>0</v>
      </c>
      <c r="O204" s="94">
        <v>0</v>
      </c>
      <c r="P204" s="239">
        <f t="shared" si="51"/>
        <v>3199.6650486559065</v>
      </c>
      <c r="Q204" s="442">
        <f t="shared" ref="Q204:Q254" si="62">P204/P203-1</f>
        <v>0</v>
      </c>
      <c r="R204" s="26">
        <f t="shared" ref="R204:R254" si="63">P204/$P$4-1</f>
        <v>-0.8963170538823475</v>
      </c>
      <c r="S204" s="26">
        <f>IFERROR('Security Info'!GH210*(50/70)+'Security Info'!GO210*(20/70),0)</f>
        <v>0</v>
      </c>
      <c r="T204" s="26" t="str">
        <f>'Security Info'!GV210</f>
        <v>N/A</v>
      </c>
      <c r="U204" s="200" t="e">
        <f t="shared" si="54"/>
        <v>#VALUE!</v>
      </c>
      <c r="V204" s="26" t="e">
        <f t="shared" si="57"/>
        <v>#VALUE!</v>
      </c>
      <c r="W204" s="26" t="e">
        <f>'Security Info'!GH210*'Security Info'!GI210+'Security Info'!GO210*'Security Info'!GP210+'Security Info'!GV210*'Security Info'!GW210</f>
        <v>#VALUE!</v>
      </c>
      <c r="X204" s="314" t="e">
        <f t="shared" si="58"/>
        <v>#VALUE!</v>
      </c>
      <c r="Y204" s="314" t="e">
        <f t="shared" si="55"/>
        <v>#VALUE!</v>
      </c>
      <c r="Z204" s="26">
        <f>_xlfn.STDEV.P(Q$5:Q204)</f>
        <v>6.3931641595537367E-2</v>
      </c>
      <c r="AB204" s="447">
        <f t="shared" si="59"/>
        <v>10.368294611765254</v>
      </c>
      <c r="AC204" s="5">
        <f>IFERROR((R204-'Price Data'!AF204)/Z204,0)</f>
        <v>-14.019928653684271</v>
      </c>
      <c r="AD204" s="26" t="e">
        <f>_xlfn.STDEV.P(X$5:X204)</f>
        <v>#VALUE!</v>
      </c>
      <c r="AE204" s="5">
        <f t="shared" si="60"/>
        <v>0</v>
      </c>
      <c r="AF204" s="26" t="e">
        <f>_xlfn.STDEV.P(V$5:V204)</f>
        <v>#VALUE!</v>
      </c>
      <c r="AH204" s="5">
        <f>IFERROR((W204-'Price Data'!AF204)/AF204,0)</f>
        <v>0</v>
      </c>
      <c r="AJ204" s="239">
        <f t="shared" si="61"/>
        <v>0</v>
      </c>
    </row>
    <row r="205" spans="1:36" x14ac:dyDescent="0.25">
      <c r="A205">
        <v>201</v>
      </c>
      <c r="B205" s="312">
        <f>'Price Data'!B205</f>
        <v>0</v>
      </c>
      <c r="C205" s="313">
        <f>'Security Info'!C211</f>
        <v>0</v>
      </c>
      <c r="D205" s="7">
        <f t="shared" si="48"/>
        <v>0</v>
      </c>
      <c r="E205" s="313">
        <f>'Security Info'!E211</f>
        <v>0</v>
      </c>
      <c r="F205" s="7">
        <f t="shared" si="49"/>
        <v>0</v>
      </c>
      <c r="G205" s="200">
        <f>I205+SUM($J$4:J205)+SUM($K$4:K205)+SUM($L$4:L205)+SUM($M$4:M205)+SUM($N$4:N205)+SUM($O$4:O205)</f>
        <v>3199.6650486559065</v>
      </c>
      <c r="H205" s="6">
        <f t="shared" si="50"/>
        <v>1</v>
      </c>
      <c r="I205" s="200">
        <f t="shared" si="56"/>
        <v>0</v>
      </c>
      <c r="J205" s="313">
        <f>'Security Info'!D211</f>
        <v>0</v>
      </c>
      <c r="K205" s="94">
        <v>0</v>
      </c>
      <c r="L205" s="313">
        <f>'Security Info'!F211</f>
        <v>0</v>
      </c>
      <c r="M205" s="94">
        <v>0</v>
      </c>
      <c r="N205" s="94">
        <v>0</v>
      </c>
      <c r="O205" s="94">
        <v>0</v>
      </c>
      <c r="P205" s="239">
        <f t="shared" si="51"/>
        <v>3199.6650486559065</v>
      </c>
      <c r="Q205" s="442">
        <f t="shared" si="62"/>
        <v>0</v>
      </c>
      <c r="R205" s="26">
        <f t="shared" si="63"/>
        <v>-0.8963170538823475</v>
      </c>
      <c r="S205" s="26">
        <f>IFERROR('Security Info'!GH211*(50/70)+'Security Info'!GO211*(20/70),0)</f>
        <v>0</v>
      </c>
      <c r="T205" s="26" t="str">
        <f>'Security Info'!GV211</f>
        <v>N/A</v>
      </c>
      <c r="U205" s="200" t="e">
        <f t="shared" si="54"/>
        <v>#VALUE!</v>
      </c>
      <c r="V205" s="26" t="e">
        <f t="shared" si="57"/>
        <v>#VALUE!</v>
      </c>
      <c r="W205" s="26" t="e">
        <f>'Security Info'!GH211*'Security Info'!GI211+'Security Info'!GO211*'Security Info'!GP211+'Security Info'!GV211*'Security Info'!GW211</f>
        <v>#VALUE!</v>
      </c>
      <c r="X205" s="314" t="e">
        <f t="shared" si="58"/>
        <v>#VALUE!</v>
      </c>
      <c r="Y205" s="314" t="e">
        <f t="shared" si="55"/>
        <v>#VALUE!</v>
      </c>
      <c r="Z205" s="26">
        <f>_xlfn.STDEV.P(Q$5:Q205)</f>
        <v>6.3773128673418278E-2</v>
      </c>
      <c r="AB205" s="447">
        <f t="shared" si="59"/>
        <v>10.368294611765254</v>
      </c>
      <c r="AC205" s="5">
        <f>IFERROR((R205-'Price Data'!AF205)/Z205,0)</f>
        <v>-14.054776243962886</v>
      </c>
      <c r="AD205" s="26" t="e">
        <f>_xlfn.STDEV.P(X$5:X205)</f>
        <v>#VALUE!</v>
      </c>
      <c r="AE205" s="5">
        <f t="shared" si="60"/>
        <v>0</v>
      </c>
      <c r="AF205" s="26" t="e">
        <f>_xlfn.STDEV.P(V$5:V205)</f>
        <v>#VALUE!</v>
      </c>
      <c r="AH205" s="5">
        <f>IFERROR((W205-'Price Data'!AF205)/AF205,0)</f>
        <v>0</v>
      </c>
      <c r="AJ205" s="239">
        <f t="shared" si="61"/>
        <v>0</v>
      </c>
    </row>
    <row r="206" spans="1:36" x14ac:dyDescent="0.25">
      <c r="A206">
        <v>202</v>
      </c>
      <c r="B206" s="312">
        <f>'Price Data'!B206</f>
        <v>0</v>
      </c>
      <c r="C206" s="313">
        <f>'Security Info'!C212</f>
        <v>0</v>
      </c>
      <c r="D206" s="7">
        <f t="shared" si="48"/>
        <v>0</v>
      </c>
      <c r="E206" s="313">
        <f>'Security Info'!E212</f>
        <v>0</v>
      </c>
      <c r="F206" s="7">
        <f t="shared" si="49"/>
        <v>0</v>
      </c>
      <c r="G206" s="200">
        <f>I206+SUM($J$4:J206)+SUM($K$4:K206)+SUM($L$4:L206)+SUM($M$4:M206)+SUM($N$4:N206)+SUM($O$4:O206)</f>
        <v>3199.6650486559065</v>
      </c>
      <c r="H206" s="6">
        <f t="shared" si="50"/>
        <v>1</v>
      </c>
      <c r="I206" s="200">
        <f t="shared" si="56"/>
        <v>0</v>
      </c>
      <c r="J206" s="313">
        <f>'Security Info'!D212</f>
        <v>0</v>
      </c>
      <c r="K206" s="94">
        <v>0</v>
      </c>
      <c r="L206" s="313">
        <f>'Security Info'!F212</f>
        <v>0</v>
      </c>
      <c r="M206" s="94">
        <v>0</v>
      </c>
      <c r="N206" s="94">
        <v>0</v>
      </c>
      <c r="O206" s="94">
        <v>0</v>
      </c>
      <c r="P206" s="239">
        <f t="shared" si="51"/>
        <v>3199.6650486559065</v>
      </c>
      <c r="Q206" s="442">
        <f t="shared" si="62"/>
        <v>0</v>
      </c>
      <c r="R206" s="26">
        <f t="shared" si="63"/>
        <v>-0.8963170538823475</v>
      </c>
      <c r="S206" s="26">
        <f>IFERROR('Security Info'!GH212*(50/70)+'Security Info'!GO212*(20/70),0)</f>
        <v>0</v>
      </c>
      <c r="T206" s="26" t="str">
        <f>'Security Info'!GV212</f>
        <v>N/A</v>
      </c>
      <c r="U206" s="200" t="e">
        <f t="shared" si="54"/>
        <v>#VALUE!</v>
      </c>
      <c r="V206" s="26" t="e">
        <f t="shared" si="57"/>
        <v>#VALUE!</v>
      </c>
      <c r="W206" s="26" t="e">
        <f>'Security Info'!GH212*'Security Info'!GI212+'Security Info'!GO212*'Security Info'!GP212+'Security Info'!GV212*'Security Info'!GW212</f>
        <v>#VALUE!</v>
      </c>
      <c r="X206" s="314" t="e">
        <f t="shared" si="58"/>
        <v>#VALUE!</v>
      </c>
      <c r="Y206" s="314" t="e">
        <f t="shared" si="55"/>
        <v>#VALUE!</v>
      </c>
      <c r="Z206" s="26">
        <f>_xlfn.STDEV.P(Q$5:Q206)</f>
        <v>6.3615788959550265E-2</v>
      </c>
      <c r="AB206" s="447">
        <f t="shared" si="59"/>
        <v>10.368294611765254</v>
      </c>
      <c r="AC206" s="5">
        <f>IFERROR((R206-'Price Data'!AF206)/Z206,0)</f>
        <v>-14.08953765318018</v>
      </c>
      <c r="AD206" s="26" t="e">
        <f>_xlfn.STDEV.P(X$5:X206)</f>
        <v>#VALUE!</v>
      </c>
      <c r="AE206" s="5">
        <f t="shared" si="60"/>
        <v>0</v>
      </c>
      <c r="AF206" s="26" t="e">
        <f>_xlfn.STDEV.P(V$5:V206)</f>
        <v>#VALUE!</v>
      </c>
      <c r="AH206" s="5">
        <f>IFERROR((W206-'Price Data'!AF206)/AF206,0)</f>
        <v>0</v>
      </c>
      <c r="AJ206" s="239">
        <f t="shared" si="61"/>
        <v>0</v>
      </c>
    </row>
    <row r="207" spans="1:36" x14ac:dyDescent="0.25">
      <c r="A207">
        <v>203</v>
      </c>
      <c r="B207" s="312">
        <f>'Price Data'!B207</f>
        <v>0</v>
      </c>
      <c r="C207" s="313">
        <f>'Security Info'!C213</f>
        <v>0</v>
      </c>
      <c r="D207" s="7">
        <f t="shared" si="48"/>
        <v>0</v>
      </c>
      <c r="E207" s="313">
        <f>'Security Info'!E213</f>
        <v>0</v>
      </c>
      <c r="F207" s="7">
        <f t="shared" si="49"/>
        <v>0</v>
      </c>
      <c r="G207" s="200">
        <f>I207+SUM($J$4:J207)+SUM($K$4:K207)+SUM($L$4:L207)+SUM($M$4:M207)+SUM($N$4:N207)+SUM($O$4:O207)</f>
        <v>3199.6650486559065</v>
      </c>
      <c r="H207" s="6">
        <f t="shared" si="50"/>
        <v>1</v>
      </c>
      <c r="I207" s="200">
        <f t="shared" si="56"/>
        <v>0</v>
      </c>
      <c r="J207" s="313">
        <f>'Security Info'!D213</f>
        <v>0</v>
      </c>
      <c r="K207" s="94">
        <v>0</v>
      </c>
      <c r="L207" s="313">
        <f>'Security Info'!F213</f>
        <v>0</v>
      </c>
      <c r="M207" s="94">
        <v>0</v>
      </c>
      <c r="N207" s="94">
        <v>0</v>
      </c>
      <c r="O207" s="94">
        <v>0</v>
      </c>
      <c r="P207" s="239">
        <f t="shared" si="51"/>
        <v>3199.6650486559065</v>
      </c>
      <c r="Q207" s="442">
        <f t="shared" si="62"/>
        <v>0</v>
      </c>
      <c r="R207" s="26">
        <f t="shared" si="63"/>
        <v>-0.8963170538823475</v>
      </c>
      <c r="S207" s="26">
        <f>IFERROR('Security Info'!GH213*(50/70)+'Security Info'!GO213*(20/70),0)</f>
        <v>0</v>
      </c>
      <c r="T207" s="26" t="str">
        <f>'Security Info'!GV213</f>
        <v>N/A</v>
      </c>
      <c r="U207" s="200" t="e">
        <f t="shared" si="54"/>
        <v>#VALUE!</v>
      </c>
      <c r="V207" s="26" t="e">
        <f t="shared" si="57"/>
        <v>#VALUE!</v>
      </c>
      <c r="W207" s="26" t="e">
        <f>'Security Info'!GH213*'Security Info'!GI213+'Security Info'!GO213*'Security Info'!GP213+'Security Info'!GV213*'Security Info'!GW213</f>
        <v>#VALUE!</v>
      </c>
      <c r="X207" s="314" t="e">
        <f t="shared" si="58"/>
        <v>#VALUE!</v>
      </c>
      <c r="Y207" s="314" t="e">
        <f t="shared" si="55"/>
        <v>#VALUE!</v>
      </c>
      <c r="Z207" s="26">
        <f>_xlfn.STDEV.P(Q$5:Q207)</f>
        <v>6.3459608053177893E-2</v>
      </c>
      <c r="AB207" s="447">
        <f t="shared" si="59"/>
        <v>10.368294611765254</v>
      </c>
      <c r="AC207" s="5">
        <f>IFERROR((R207-'Price Data'!AF207)/Z207,0)</f>
        <v>-14.124213517537827</v>
      </c>
      <c r="AD207" s="26" t="e">
        <f>_xlfn.STDEV.P(X$5:X207)</f>
        <v>#VALUE!</v>
      </c>
      <c r="AE207" s="5">
        <f t="shared" si="60"/>
        <v>0</v>
      </c>
      <c r="AF207" s="26" t="e">
        <f>_xlfn.STDEV.P(V$5:V207)</f>
        <v>#VALUE!</v>
      </c>
      <c r="AH207" s="5">
        <f>IFERROR((W207-'Price Data'!AF207)/AF207,0)</f>
        <v>0</v>
      </c>
      <c r="AJ207" s="239">
        <f t="shared" si="61"/>
        <v>0</v>
      </c>
    </row>
    <row r="208" spans="1:36" x14ac:dyDescent="0.25">
      <c r="A208">
        <v>204</v>
      </c>
      <c r="B208" s="312">
        <f>'Price Data'!B208</f>
        <v>0</v>
      </c>
      <c r="C208" s="313">
        <f>'Security Info'!C214</f>
        <v>0</v>
      </c>
      <c r="D208" s="7">
        <f t="shared" si="48"/>
        <v>0</v>
      </c>
      <c r="E208" s="313">
        <f>'Security Info'!E214</f>
        <v>0</v>
      </c>
      <c r="F208" s="7">
        <f t="shared" si="49"/>
        <v>0</v>
      </c>
      <c r="G208" s="200">
        <f>I208+SUM($J$4:J208)+SUM($K$4:K208)+SUM($L$4:L208)+SUM($M$4:M208)+SUM($N$4:N208)+SUM($O$4:O208)</f>
        <v>3199.6650486559065</v>
      </c>
      <c r="H208" s="6">
        <f t="shared" si="50"/>
        <v>1</v>
      </c>
      <c r="I208" s="200">
        <f t="shared" si="56"/>
        <v>0</v>
      </c>
      <c r="J208" s="313">
        <f>'Security Info'!D214</f>
        <v>0</v>
      </c>
      <c r="K208" s="94">
        <v>0</v>
      </c>
      <c r="L208" s="313">
        <f>'Security Info'!F214</f>
        <v>0</v>
      </c>
      <c r="M208" s="94">
        <v>0</v>
      </c>
      <c r="N208" s="94">
        <v>0</v>
      </c>
      <c r="O208" s="94">
        <v>0</v>
      </c>
      <c r="P208" s="239">
        <f t="shared" si="51"/>
        <v>3199.6650486559065</v>
      </c>
      <c r="Q208" s="442">
        <f t="shared" si="62"/>
        <v>0</v>
      </c>
      <c r="R208" s="26">
        <f t="shared" si="63"/>
        <v>-0.8963170538823475</v>
      </c>
      <c r="S208" s="26">
        <f>IFERROR('Security Info'!GH214*(50/70)+'Security Info'!GO214*(20/70),0)</f>
        <v>0</v>
      </c>
      <c r="T208" s="26" t="str">
        <f>'Security Info'!GV214</f>
        <v>N/A</v>
      </c>
      <c r="U208" s="200" t="e">
        <f t="shared" si="54"/>
        <v>#VALUE!</v>
      </c>
      <c r="V208" s="26" t="e">
        <f t="shared" si="57"/>
        <v>#VALUE!</v>
      </c>
      <c r="W208" s="26" t="e">
        <f>'Security Info'!GH214*'Security Info'!GI214+'Security Info'!GO214*'Security Info'!GP214+'Security Info'!GV214*'Security Info'!GW214</f>
        <v>#VALUE!</v>
      </c>
      <c r="X208" s="314" t="e">
        <f t="shared" si="58"/>
        <v>#VALUE!</v>
      </c>
      <c r="Y208" s="314" t="e">
        <f t="shared" si="55"/>
        <v>#VALUE!</v>
      </c>
      <c r="Z208" s="26">
        <f>_xlfn.STDEV.P(Q$5:Q208)</f>
        <v>6.3304571799800646E-2</v>
      </c>
      <c r="AB208" s="447">
        <f t="shared" si="59"/>
        <v>10.368294611765254</v>
      </c>
      <c r="AC208" s="5">
        <f>IFERROR((R208-'Price Data'!AF208)/Z208,0)</f>
        <v>-14.158804465448894</v>
      </c>
      <c r="AD208" s="26" t="e">
        <f>_xlfn.STDEV.P(X$5:X208)</f>
        <v>#VALUE!</v>
      </c>
      <c r="AE208" s="5">
        <f t="shared" si="60"/>
        <v>0</v>
      </c>
      <c r="AF208" s="26" t="e">
        <f>_xlfn.STDEV.P(V$5:V208)</f>
        <v>#VALUE!</v>
      </c>
      <c r="AH208" s="5">
        <f>IFERROR((W208-'Price Data'!AF208)/AF208,0)</f>
        <v>0</v>
      </c>
      <c r="AJ208" s="239">
        <f t="shared" si="61"/>
        <v>0</v>
      </c>
    </row>
    <row r="209" spans="1:36" x14ac:dyDescent="0.25">
      <c r="A209">
        <v>205</v>
      </c>
      <c r="B209" s="312">
        <f>'Price Data'!B209</f>
        <v>0</v>
      </c>
      <c r="C209" s="313">
        <f>'Security Info'!C215</f>
        <v>0</v>
      </c>
      <c r="D209" s="7">
        <f t="shared" si="48"/>
        <v>0</v>
      </c>
      <c r="E209" s="313">
        <f>'Security Info'!E215</f>
        <v>0</v>
      </c>
      <c r="F209" s="7">
        <f t="shared" si="49"/>
        <v>0</v>
      </c>
      <c r="G209" s="200">
        <f>I209+SUM($J$4:J209)+SUM($K$4:K209)+SUM($L$4:L209)+SUM($M$4:M209)+SUM($N$4:N209)+SUM($O$4:O209)</f>
        <v>3199.6650486559065</v>
      </c>
      <c r="H209" s="6">
        <f t="shared" si="50"/>
        <v>1</v>
      </c>
      <c r="I209" s="200">
        <f t="shared" si="56"/>
        <v>0</v>
      </c>
      <c r="J209" s="313">
        <f>'Security Info'!D215</f>
        <v>0</v>
      </c>
      <c r="K209" s="94">
        <v>0</v>
      </c>
      <c r="L209" s="313">
        <f>'Security Info'!F215</f>
        <v>0</v>
      </c>
      <c r="M209" s="94">
        <v>0</v>
      </c>
      <c r="N209" s="94">
        <v>0</v>
      </c>
      <c r="O209" s="94">
        <v>0</v>
      </c>
      <c r="P209" s="239">
        <f t="shared" si="51"/>
        <v>3199.6650486559065</v>
      </c>
      <c r="Q209" s="442">
        <f t="shared" si="62"/>
        <v>0</v>
      </c>
      <c r="R209" s="26">
        <f t="shared" si="63"/>
        <v>-0.8963170538823475</v>
      </c>
      <c r="S209" s="26">
        <f>IFERROR('Security Info'!GH215*(50/70)+'Security Info'!GO215*(20/70),0)</f>
        <v>0</v>
      </c>
      <c r="T209" s="26" t="str">
        <f>'Security Info'!GV215</f>
        <v>N/A</v>
      </c>
      <c r="U209" s="200" t="e">
        <f t="shared" si="54"/>
        <v>#VALUE!</v>
      </c>
      <c r="V209" s="26" t="e">
        <f t="shared" si="57"/>
        <v>#VALUE!</v>
      </c>
      <c r="W209" s="26" t="e">
        <f>'Security Info'!GH215*'Security Info'!GI215+'Security Info'!GO215*'Security Info'!GP215+'Security Info'!GV215*'Security Info'!GW215</f>
        <v>#VALUE!</v>
      </c>
      <c r="X209" s="314" t="e">
        <f t="shared" si="58"/>
        <v>#VALUE!</v>
      </c>
      <c r="Y209" s="314" t="e">
        <f t="shared" si="55"/>
        <v>#VALUE!</v>
      </c>
      <c r="Z209" s="26">
        <f>_xlfn.STDEV.P(Q$5:Q209)</f>
        <v>6.3150666285785348E-2</v>
      </c>
      <c r="AB209" s="447">
        <f t="shared" si="59"/>
        <v>10.368294611765254</v>
      </c>
      <c r="AC209" s="5">
        <f>IFERROR((R209-'Price Data'!AF209)/Z209,0)</f>
        <v>-14.193311117670669</v>
      </c>
      <c r="AD209" s="26" t="e">
        <f>_xlfn.STDEV.P(X$5:X209)</f>
        <v>#VALUE!</v>
      </c>
      <c r="AE209" s="5">
        <f t="shared" si="60"/>
        <v>0</v>
      </c>
      <c r="AF209" s="26" t="e">
        <f>_xlfn.STDEV.P(V$5:V209)</f>
        <v>#VALUE!</v>
      </c>
      <c r="AH209" s="5">
        <f>IFERROR((W209-'Price Data'!AF209)/AF209,0)</f>
        <v>0</v>
      </c>
      <c r="AJ209" s="239">
        <f t="shared" si="61"/>
        <v>0</v>
      </c>
    </row>
    <row r="210" spans="1:36" x14ac:dyDescent="0.25">
      <c r="A210">
        <v>206</v>
      </c>
      <c r="B210" s="312">
        <f>'Price Data'!B210</f>
        <v>0</v>
      </c>
      <c r="C210" s="313">
        <f>'Security Info'!C216</f>
        <v>0</v>
      </c>
      <c r="D210" s="7">
        <f t="shared" si="48"/>
        <v>0</v>
      </c>
      <c r="E210" s="313">
        <f>'Security Info'!E216</f>
        <v>0</v>
      </c>
      <c r="F210" s="7">
        <f t="shared" si="49"/>
        <v>0</v>
      </c>
      <c r="G210" s="200">
        <f>I210+SUM($J$4:J210)+SUM($K$4:K210)+SUM($L$4:L210)+SUM($M$4:M210)+SUM($N$4:N210)+SUM($O$4:O210)</f>
        <v>3199.6650486559065</v>
      </c>
      <c r="H210" s="6">
        <f t="shared" si="50"/>
        <v>1</v>
      </c>
      <c r="I210" s="200">
        <f t="shared" si="56"/>
        <v>0</v>
      </c>
      <c r="J210" s="313">
        <f>'Security Info'!D216</f>
        <v>0</v>
      </c>
      <c r="K210" s="94">
        <v>0</v>
      </c>
      <c r="L210" s="313">
        <f>'Security Info'!F216</f>
        <v>0</v>
      </c>
      <c r="M210" s="94">
        <v>0</v>
      </c>
      <c r="N210" s="94">
        <v>0</v>
      </c>
      <c r="O210" s="94">
        <v>0</v>
      </c>
      <c r="P210" s="239">
        <f t="shared" si="51"/>
        <v>3199.6650486559065</v>
      </c>
      <c r="Q210" s="442">
        <f t="shared" si="62"/>
        <v>0</v>
      </c>
      <c r="R210" s="26">
        <f t="shared" si="63"/>
        <v>-0.8963170538823475</v>
      </c>
      <c r="S210" s="26">
        <f>IFERROR('Security Info'!GH216*(50/70)+'Security Info'!GO216*(20/70),0)</f>
        <v>0</v>
      </c>
      <c r="T210" s="26" t="str">
        <f>'Security Info'!GV216</f>
        <v>N/A</v>
      </c>
      <c r="U210" s="200" t="e">
        <f t="shared" si="54"/>
        <v>#VALUE!</v>
      </c>
      <c r="V210" s="26" t="e">
        <f t="shared" si="57"/>
        <v>#VALUE!</v>
      </c>
      <c r="W210" s="26" t="e">
        <f>'Security Info'!GH216*'Security Info'!GI216+'Security Info'!GO216*'Security Info'!GP216+'Security Info'!GV216*'Security Info'!GW216</f>
        <v>#VALUE!</v>
      </c>
      <c r="X210" s="314" t="e">
        <f t="shared" si="58"/>
        <v>#VALUE!</v>
      </c>
      <c r="Y210" s="314" t="e">
        <f t="shared" si="55"/>
        <v>#VALUE!</v>
      </c>
      <c r="Z210" s="26">
        <f>_xlfn.STDEV.P(Q$5:Q210)</f>
        <v>6.2997877833121718E-2</v>
      </c>
      <c r="AB210" s="447">
        <f t="shared" si="59"/>
        <v>10.368294611765254</v>
      </c>
      <c r="AC210" s="5">
        <f>IFERROR((R210-'Price Data'!AF210)/Z210,0)</f>
        <v>-14.227734087434618</v>
      </c>
      <c r="AD210" s="26" t="e">
        <f>_xlfn.STDEV.P(X$5:X210)</f>
        <v>#VALUE!</v>
      </c>
      <c r="AE210" s="5">
        <f t="shared" si="60"/>
        <v>0</v>
      </c>
      <c r="AF210" s="26" t="e">
        <f>_xlfn.STDEV.P(V$5:V210)</f>
        <v>#VALUE!</v>
      </c>
      <c r="AH210" s="5">
        <f>IFERROR((W210-'Price Data'!AF210)/AF210,0)</f>
        <v>0</v>
      </c>
      <c r="AJ210" s="239">
        <f t="shared" si="61"/>
        <v>0</v>
      </c>
    </row>
    <row r="211" spans="1:36" x14ac:dyDescent="0.25">
      <c r="A211">
        <v>207</v>
      </c>
      <c r="B211" s="312">
        <f>'Price Data'!B211</f>
        <v>0</v>
      </c>
      <c r="C211" s="313">
        <f>'Security Info'!C217</f>
        <v>0</v>
      </c>
      <c r="D211" s="7">
        <f t="shared" si="48"/>
        <v>0</v>
      </c>
      <c r="E211" s="313">
        <f>'Security Info'!E217</f>
        <v>0</v>
      </c>
      <c r="F211" s="7">
        <f t="shared" si="49"/>
        <v>0</v>
      </c>
      <c r="G211" s="200">
        <f>I211+SUM($J$4:J211)+SUM($K$4:K211)+SUM($L$4:L211)+SUM($M$4:M211)+SUM($N$4:N211)+SUM($O$4:O211)</f>
        <v>3199.6650486559065</v>
      </c>
      <c r="H211" s="6">
        <f t="shared" si="50"/>
        <v>1</v>
      </c>
      <c r="I211" s="200">
        <f t="shared" si="56"/>
        <v>0</v>
      </c>
      <c r="J211" s="313">
        <f>'Security Info'!D217</f>
        <v>0</v>
      </c>
      <c r="K211" s="94">
        <v>0</v>
      </c>
      <c r="L211" s="313">
        <f>'Security Info'!F217</f>
        <v>0</v>
      </c>
      <c r="M211" s="94">
        <v>0</v>
      </c>
      <c r="N211" s="94">
        <v>0</v>
      </c>
      <c r="O211" s="94">
        <v>0</v>
      </c>
      <c r="P211" s="239">
        <f t="shared" si="51"/>
        <v>3199.6650486559065</v>
      </c>
      <c r="Q211" s="442">
        <f t="shared" si="62"/>
        <v>0</v>
      </c>
      <c r="R211" s="26">
        <f t="shared" si="63"/>
        <v>-0.8963170538823475</v>
      </c>
      <c r="S211" s="26">
        <f>IFERROR('Security Info'!GH217*(50/70)+'Security Info'!GO217*(20/70),0)</f>
        <v>0</v>
      </c>
      <c r="T211" s="26" t="str">
        <f>'Security Info'!GV217</f>
        <v>N/A</v>
      </c>
      <c r="U211" s="200" t="e">
        <f t="shared" si="54"/>
        <v>#VALUE!</v>
      </c>
      <c r="V211" s="26" t="e">
        <f t="shared" si="57"/>
        <v>#VALUE!</v>
      </c>
      <c r="W211" s="26" t="e">
        <f>'Security Info'!GH217*'Security Info'!GI217+'Security Info'!GO217*'Security Info'!GP217+'Security Info'!GV217*'Security Info'!GW217</f>
        <v>#VALUE!</v>
      </c>
      <c r="X211" s="314" t="e">
        <f t="shared" si="58"/>
        <v>#VALUE!</v>
      </c>
      <c r="Y211" s="314" t="e">
        <f t="shared" si="55"/>
        <v>#VALUE!</v>
      </c>
      <c r="Z211" s="26">
        <f>_xlfn.STDEV.P(Q$5:Q211)</f>
        <v>6.2846192994317096E-2</v>
      </c>
      <c r="AB211" s="447">
        <f t="shared" si="59"/>
        <v>10.368294611765254</v>
      </c>
      <c r="AC211" s="5">
        <f>IFERROR((R211-'Price Data'!AF211)/Z211,0)</f>
        <v>-14.262073980573453</v>
      </c>
      <c r="AD211" s="26" t="e">
        <f>_xlfn.STDEV.P(X$5:X211)</f>
        <v>#VALUE!</v>
      </c>
      <c r="AE211" s="5">
        <f t="shared" si="60"/>
        <v>0</v>
      </c>
      <c r="AF211" s="26" t="e">
        <f>_xlfn.STDEV.P(V$5:V211)</f>
        <v>#VALUE!</v>
      </c>
      <c r="AH211" s="5">
        <f>IFERROR((W211-'Price Data'!AF211)/AF211,0)</f>
        <v>0</v>
      </c>
      <c r="AJ211" s="239">
        <f t="shared" si="61"/>
        <v>0</v>
      </c>
    </row>
    <row r="212" spans="1:36" x14ac:dyDescent="0.25">
      <c r="A212">
        <v>208</v>
      </c>
      <c r="B212" s="312">
        <f>'Price Data'!B212</f>
        <v>0</v>
      </c>
      <c r="C212" s="313">
        <f>'Security Info'!C218</f>
        <v>0</v>
      </c>
      <c r="D212" s="7">
        <f t="shared" si="48"/>
        <v>0</v>
      </c>
      <c r="E212" s="313">
        <f>'Security Info'!E218</f>
        <v>0</v>
      </c>
      <c r="F212" s="7">
        <f t="shared" si="49"/>
        <v>0</v>
      </c>
      <c r="G212" s="200">
        <f>I212+SUM($J$4:J212)+SUM($K$4:K212)+SUM($L$4:L212)+SUM($M$4:M212)+SUM($N$4:N212)+SUM($O$4:O212)</f>
        <v>3199.6650486559065</v>
      </c>
      <c r="H212" s="6">
        <f t="shared" si="50"/>
        <v>1</v>
      </c>
      <c r="I212" s="200">
        <f t="shared" si="56"/>
        <v>0</v>
      </c>
      <c r="J212" s="313">
        <f>'Security Info'!D218</f>
        <v>0</v>
      </c>
      <c r="K212" s="94">
        <v>0</v>
      </c>
      <c r="L212" s="313">
        <f>'Security Info'!F218</f>
        <v>0</v>
      </c>
      <c r="M212" s="94">
        <v>0</v>
      </c>
      <c r="N212" s="94">
        <v>0</v>
      </c>
      <c r="O212" s="94">
        <v>0</v>
      </c>
      <c r="P212" s="239">
        <f t="shared" si="51"/>
        <v>3199.6650486559065</v>
      </c>
      <c r="Q212" s="442">
        <f t="shared" si="62"/>
        <v>0</v>
      </c>
      <c r="R212" s="26">
        <f t="shared" si="63"/>
        <v>-0.8963170538823475</v>
      </c>
      <c r="S212" s="26">
        <f>IFERROR('Security Info'!GH218*(50/70)+'Security Info'!GO218*(20/70),0)</f>
        <v>0</v>
      </c>
      <c r="T212" s="26" t="str">
        <f>'Security Info'!GV218</f>
        <v>N/A</v>
      </c>
      <c r="U212" s="200" t="e">
        <f t="shared" si="54"/>
        <v>#VALUE!</v>
      </c>
      <c r="V212" s="26" t="e">
        <f t="shared" si="57"/>
        <v>#VALUE!</v>
      </c>
      <c r="W212" s="26" t="e">
        <f>'Security Info'!GH218*'Security Info'!GI218+'Security Info'!GO218*'Security Info'!GP218+'Security Info'!GV218*'Security Info'!GW218</f>
        <v>#VALUE!</v>
      </c>
      <c r="X212" s="314" t="e">
        <f t="shared" si="58"/>
        <v>#VALUE!</v>
      </c>
      <c r="Y212" s="314" t="e">
        <f t="shared" si="55"/>
        <v>#VALUE!</v>
      </c>
      <c r="Z212" s="26">
        <f>_xlfn.STDEV.P(Q$5:Q212)</f>
        <v>6.2695598547425457E-2</v>
      </c>
      <c r="AB212" s="447">
        <f t="shared" si="59"/>
        <v>10.368294611765254</v>
      </c>
      <c r="AC212" s="5">
        <f>IFERROR((R212-'Price Data'!AF212)/Z212,0)</f>
        <v>-14.29633139564554</v>
      </c>
      <c r="AD212" s="26" t="e">
        <f>_xlfn.STDEV.P(X$5:X212)</f>
        <v>#VALUE!</v>
      </c>
      <c r="AE212" s="5">
        <f t="shared" si="60"/>
        <v>0</v>
      </c>
      <c r="AF212" s="26" t="e">
        <f>_xlfn.STDEV.P(V$5:V212)</f>
        <v>#VALUE!</v>
      </c>
      <c r="AH212" s="5">
        <f>IFERROR((W212-'Price Data'!AF212)/AF212,0)</f>
        <v>0</v>
      </c>
      <c r="AJ212" s="239">
        <f t="shared" si="61"/>
        <v>0</v>
      </c>
    </row>
    <row r="213" spans="1:36" x14ac:dyDescent="0.25">
      <c r="A213">
        <v>209</v>
      </c>
      <c r="B213" s="312">
        <f>'Price Data'!B213</f>
        <v>0</v>
      </c>
      <c r="C213" s="313">
        <f>'Security Info'!C219</f>
        <v>0</v>
      </c>
      <c r="D213" s="7">
        <f t="shared" si="48"/>
        <v>0</v>
      </c>
      <c r="E213" s="313">
        <f>'Security Info'!E219</f>
        <v>0</v>
      </c>
      <c r="F213" s="7">
        <f t="shared" si="49"/>
        <v>0</v>
      </c>
      <c r="G213" s="200">
        <f>I213+SUM($J$4:J213)+SUM($K$4:K213)+SUM($L$4:L213)+SUM($M$4:M213)+SUM($N$4:N213)+SUM($O$4:O213)</f>
        <v>3199.6650486559065</v>
      </c>
      <c r="H213" s="6">
        <f t="shared" si="50"/>
        <v>1</v>
      </c>
      <c r="I213" s="200">
        <f t="shared" si="56"/>
        <v>0</v>
      </c>
      <c r="J213" s="313">
        <f>'Security Info'!D219</f>
        <v>0</v>
      </c>
      <c r="K213" s="94">
        <v>0</v>
      </c>
      <c r="L213" s="313">
        <f>'Security Info'!F219</f>
        <v>0</v>
      </c>
      <c r="M213" s="94">
        <v>0</v>
      </c>
      <c r="N213" s="94">
        <v>0</v>
      </c>
      <c r="O213" s="94">
        <v>0</v>
      </c>
      <c r="P213" s="239">
        <f t="shared" si="51"/>
        <v>3199.6650486559065</v>
      </c>
      <c r="Q213" s="442">
        <f t="shared" si="62"/>
        <v>0</v>
      </c>
      <c r="R213" s="26">
        <f t="shared" si="63"/>
        <v>-0.8963170538823475</v>
      </c>
      <c r="S213" s="26">
        <f>IFERROR('Security Info'!GH219*(50/70)+'Security Info'!GO219*(20/70),0)</f>
        <v>0</v>
      </c>
      <c r="T213" s="26" t="str">
        <f>'Security Info'!GV219</f>
        <v>N/A</v>
      </c>
      <c r="U213" s="200" t="e">
        <f t="shared" si="54"/>
        <v>#VALUE!</v>
      </c>
      <c r="V213" s="26" t="e">
        <f t="shared" si="57"/>
        <v>#VALUE!</v>
      </c>
      <c r="W213" s="26" t="e">
        <f>'Security Info'!GH219*'Security Info'!GI219+'Security Info'!GO219*'Security Info'!GP219+'Security Info'!GV219*'Security Info'!GW219</f>
        <v>#VALUE!</v>
      </c>
      <c r="X213" s="314" t="e">
        <f t="shared" si="58"/>
        <v>#VALUE!</v>
      </c>
      <c r="Y213" s="314" t="e">
        <f t="shared" si="55"/>
        <v>#VALUE!</v>
      </c>
      <c r="Z213" s="26">
        <f>_xlfn.STDEV.P(Q$5:Q213)</f>
        <v>6.2546081491207009E-2</v>
      </c>
      <c r="AB213" s="447">
        <f t="shared" si="59"/>
        <v>10.368294611765254</v>
      </c>
      <c r="AC213" s="5">
        <f>IFERROR((R213-'Price Data'!AF213)/Z213,0)</f>
        <v>-14.330506924056554</v>
      </c>
      <c r="AD213" s="26" t="e">
        <f>_xlfn.STDEV.P(X$5:X213)</f>
        <v>#VALUE!</v>
      </c>
      <c r="AE213" s="5">
        <f t="shared" si="60"/>
        <v>0</v>
      </c>
      <c r="AF213" s="26" t="e">
        <f>_xlfn.STDEV.P(V$5:V213)</f>
        <v>#VALUE!</v>
      </c>
      <c r="AH213" s="5">
        <f>IFERROR((W213-'Price Data'!AF213)/AF213,0)</f>
        <v>0</v>
      </c>
      <c r="AJ213" s="239">
        <f t="shared" si="61"/>
        <v>0</v>
      </c>
    </row>
    <row r="214" spans="1:36" x14ac:dyDescent="0.25">
      <c r="A214">
        <v>210</v>
      </c>
      <c r="B214" s="312">
        <f>'Price Data'!B214</f>
        <v>0</v>
      </c>
      <c r="C214" s="313">
        <f>'Security Info'!C220</f>
        <v>0</v>
      </c>
      <c r="D214" s="7">
        <f t="shared" si="48"/>
        <v>0</v>
      </c>
      <c r="E214" s="313">
        <f>'Security Info'!E220</f>
        <v>0</v>
      </c>
      <c r="F214" s="7">
        <f t="shared" si="49"/>
        <v>0</v>
      </c>
      <c r="G214" s="200">
        <f>I214+SUM($J$4:J214)+SUM($K$4:K214)+SUM($L$4:L214)+SUM($M$4:M214)+SUM($N$4:N214)+SUM($O$4:O214)</f>
        <v>3199.6650486559065</v>
      </c>
      <c r="H214" s="6">
        <f t="shared" si="50"/>
        <v>1</v>
      </c>
      <c r="I214" s="200">
        <f t="shared" si="56"/>
        <v>0</v>
      </c>
      <c r="J214" s="313">
        <f>'Security Info'!D220</f>
        <v>0</v>
      </c>
      <c r="K214" s="94">
        <v>0</v>
      </c>
      <c r="L214" s="313">
        <f>'Security Info'!F220</f>
        <v>0</v>
      </c>
      <c r="M214" s="94">
        <v>0</v>
      </c>
      <c r="N214" s="94">
        <v>0</v>
      </c>
      <c r="O214" s="94">
        <v>0</v>
      </c>
      <c r="P214" s="239">
        <f t="shared" si="51"/>
        <v>3199.6650486559065</v>
      </c>
      <c r="Q214" s="442">
        <f t="shared" si="62"/>
        <v>0</v>
      </c>
      <c r="R214" s="26">
        <f t="shared" si="63"/>
        <v>-0.8963170538823475</v>
      </c>
      <c r="S214" s="26">
        <f>IFERROR('Security Info'!GH220*(50/70)+'Security Info'!GO220*(20/70),0)</f>
        <v>0</v>
      </c>
      <c r="T214" s="26" t="str">
        <f>'Security Info'!GV220</f>
        <v>N/A</v>
      </c>
      <c r="U214" s="200" t="e">
        <f t="shared" si="54"/>
        <v>#VALUE!</v>
      </c>
      <c r="V214" s="26" t="e">
        <f t="shared" si="57"/>
        <v>#VALUE!</v>
      </c>
      <c r="W214" s="26" t="e">
        <f>'Security Info'!GH220*'Security Info'!GI220+'Security Info'!GO220*'Security Info'!GP220+'Security Info'!GV220*'Security Info'!GW220</f>
        <v>#VALUE!</v>
      </c>
      <c r="X214" s="314" t="e">
        <f t="shared" si="58"/>
        <v>#VALUE!</v>
      </c>
      <c r="Y214" s="314" t="e">
        <f t="shared" si="55"/>
        <v>#VALUE!</v>
      </c>
      <c r="Z214" s="26">
        <f>_xlfn.STDEV.P(Q$5:Q214)</f>
        <v>6.2397629040414015E-2</v>
      </c>
      <c r="AB214" s="447">
        <f t="shared" si="59"/>
        <v>10.368294611765254</v>
      </c>
      <c r="AC214" s="5">
        <f>IFERROR((R214-'Price Data'!AF214)/Z214,0)</f>
        <v>-14.364601150178579</v>
      </c>
      <c r="AD214" s="26" t="e">
        <f>_xlfn.STDEV.P(X$5:X214)</f>
        <v>#VALUE!</v>
      </c>
      <c r="AE214" s="5">
        <f t="shared" si="60"/>
        <v>0</v>
      </c>
      <c r="AF214" s="26" t="e">
        <f>_xlfn.STDEV.P(V$5:V214)</f>
        <v>#VALUE!</v>
      </c>
      <c r="AH214" s="5">
        <f>IFERROR((W214-'Price Data'!AF214)/AF214,0)</f>
        <v>0</v>
      </c>
      <c r="AJ214" s="239">
        <f t="shared" si="61"/>
        <v>0</v>
      </c>
    </row>
    <row r="215" spans="1:36" x14ac:dyDescent="0.25">
      <c r="A215">
        <v>211</v>
      </c>
      <c r="B215" s="312">
        <f>'Price Data'!B215</f>
        <v>0</v>
      </c>
      <c r="C215" s="313">
        <f>'Security Info'!C221</f>
        <v>0</v>
      </c>
      <c r="D215" s="7">
        <f t="shared" si="48"/>
        <v>0</v>
      </c>
      <c r="E215" s="313">
        <f>'Security Info'!E221</f>
        <v>0</v>
      </c>
      <c r="F215" s="7">
        <f t="shared" si="49"/>
        <v>0</v>
      </c>
      <c r="G215" s="200">
        <f>I215+SUM($J$4:J215)+SUM($K$4:K215)+SUM($L$4:L215)+SUM($M$4:M215)+SUM($N$4:N215)+SUM($O$4:O215)</f>
        <v>3199.6650486559065</v>
      </c>
      <c r="H215" s="6">
        <f t="shared" si="50"/>
        <v>1</v>
      </c>
      <c r="I215" s="200">
        <f t="shared" si="56"/>
        <v>0</v>
      </c>
      <c r="J215" s="313">
        <f>'Security Info'!D221</f>
        <v>0</v>
      </c>
      <c r="K215" s="94">
        <v>0</v>
      </c>
      <c r="L215" s="313">
        <f>'Security Info'!F221</f>
        <v>0</v>
      </c>
      <c r="M215" s="94">
        <v>0</v>
      </c>
      <c r="N215" s="94">
        <v>0</v>
      </c>
      <c r="O215" s="94">
        <v>0</v>
      </c>
      <c r="P215" s="239">
        <f t="shared" si="51"/>
        <v>3199.6650486559065</v>
      </c>
      <c r="Q215" s="442">
        <f t="shared" si="62"/>
        <v>0</v>
      </c>
      <c r="R215" s="26">
        <f t="shared" si="63"/>
        <v>-0.8963170538823475</v>
      </c>
      <c r="S215" s="26">
        <f>IFERROR('Security Info'!GH221*(50/70)+'Security Info'!GO221*(20/70),0)</f>
        <v>0</v>
      </c>
      <c r="T215" s="26" t="str">
        <f>'Security Info'!GV221</f>
        <v>N/A</v>
      </c>
      <c r="U215" s="200" t="e">
        <f t="shared" si="54"/>
        <v>#VALUE!</v>
      </c>
      <c r="V215" s="26" t="e">
        <f t="shared" si="57"/>
        <v>#VALUE!</v>
      </c>
      <c r="W215" s="26" t="e">
        <f>'Security Info'!GH221*'Security Info'!GI221+'Security Info'!GO221*'Security Info'!GP221+'Security Info'!GV221*'Security Info'!GW221</f>
        <v>#VALUE!</v>
      </c>
      <c r="X215" s="314" t="e">
        <f t="shared" si="58"/>
        <v>#VALUE!</v>
      </c>
      <c r="Y215" s="314" t="e">
        <f t="shared" si="55"/>
        <v>#VALUE!</v>
      </c>
      <c r="Z215" s="26">
        <f>_xlfn.STDEV.P(Q$5:Q215)</f>
        <v>6.2250228621199187E-2</v>
      </c>
      <c r="AB215" s="447">
        <f t="shared" si="59"/>
        <v>10.368294611765254</v>
      </c>
      <c r="AC215" s="5">
        <f>IFERROR((R215-'Price Data'!AF215)/Z215,0)</f>
        <v>-14.398614651466655</v>
      </c>
      <c r="AD215" s="26" t="e">
        <f>_xlfn.STDEV.P(X$5:X215)</f>
        <v>#VALUE!</v>
      </c>
      <c r="AE215" s="5">
        <f t="shared" si="60"/>
        <v>0</v>
      </c>
      <c r="AF215" s="26" t="e">
        <f>_xlfn.STDEV.P(V$5:V215)</f>
        <v>#VALUE!</v>
      </c>
      <c r="AH215" s="5">
        <f>IFERROR((W215-'Price Data'!AF215)/AF215,0)</f>
        <v>0</v>
      </c>
      <c r="AJ215" s="239">
        <f t="shared" si="61"/>
        <v>0</v>
      </c>
    </row>
    <row r="216" spans="1:36" x14ac:dyDescent="0.25">
      <c r="A216">
        <v>212</v>
      </c>
      <c r="B216" s="312">
        <f>'Price Data'!B216</f>
        <v>0</v>
      </c>
      <c r="C216" s="313">
        <f>'Security Info'!C222</f>
        <v>0</v>
      </c>
      <c r="D216" s="7">
        <f t="shared" si="48"/>
        <v>0</v>
      </c>
      <c r="E216" s="313">
        <f>'Security Info'!E222</f>
        <v>0</v>
      </c>
      <c r="F216" s="7">
        <f t="shared" si="49"/>
        <v>0</v>
      </c>
      <c r="G216" s="200">
        <f>I216+SUM($J$4:J216)+SUM($K$4:K216)+SUM($L$4:L216)+SUM($M$4:M216)+SUM($N$4:N216)+SUM($O$4:O216)</f>
        <v>3199.6650486559065</v>
      </c>
      <c r="H216" s="6">
        <f t="shared" si="50"/>
        <v>1</v>
      </c>
      <c r="I216" s="200">
        <f t="shared" si="56"/>
        <v>0</v>
      </c>
      <c r="J216" s="313">
        <f>'Security Info'!D222</f>
        <v>0</v>
      </c>
      <c r="K216" s="94">
        <v>0</v>
      </c>
      <c r="L216" s="313">
        <f>'Security Info'!F222</f>
        <v>0</v>
      </c>
      <c r="M216" s="94">
        <v>0</v>
      </c>
      <c r="N216" s="94">
        <v>0</v>
      </c>
      <c r="O216" s="94">
        <v>0</v>
      </c>
      <c r="P216" s="239">
        <f t="shared" si="51"/>
        <v>3199.6650486559065</v>
      </c>
      <c r="Q216" s="442">
        <f t="shared" si="62"/>
        <v>0</v>
      </c>
      <c r="R216" s="26">
        <f t="shared" si="63"/>
        <v>-0.8963170538823475</v>
      </c>
      <c r="S216" s="26">
        <f>IFERROR('Security Info'!GH222*(50/70)+'Security Info'!GO222*(20/70),0)</f>
        <v>0</v>
      </c>
      <c r="T216" s="26" t="str">
        <f>'Security Info'!GV222</f>
        <v>N/A</v>
      </c>
      <c r="U216" s="200" t="e">
        <f t="shared" si="54"/>
        <v>#VALUE!</v>
      </c>
      <c r="V216" s="26" t="e">
        <f t="shared" si="57"/>
        <v>#VALUE!</v>
      </c>
      <c r="W216" s="26" t="e">
        <f>'Security Info'!GH222*'Security Info'!GI222+'Security Info'!GO222*'Security Info'!GP222+'Security Info'!GV222*'Security Info'!GW222</f>
        <v>#VALUE!</v>
      </c>
      <c r="X216" s="314" t="e">
        <f t="shared" si="58"/>
        <v>#VALUE!</v>
      </c>
      <c r="Y216" s="314" t="e">
        <f t="shared" si="55"/>
        <v>#VALUE!</v>
      </c>
      <c r="Z216" s="26">
        <f>_xlfn.STDEV.P(Q$5:Q216)</f>
        <v>6.2103867866642751E-2</v>
      </c>
      <c r="AB216" s="447">
        <f t="shared" si="59"/>
        <v>10.368294611765254</v>
      </c>
      <c r="AC216" s="5">
        <f>IFERROR((R216-'Price Data'!AF216)/Z216,0)</f>
        <v>-14.432547998572849</v>
      </c>
      <c r="AD216" s="26" t="e">
        <f>_xlfn.STDEV.P(X$5:X216)</f>
        <v>#VALUE!</v>
      </c>
      <c r="AE216" s="5">
        <f t="shared" si="60"/>
        <v>0</v>
      </c>
      <c r="AF216" s="26" t="e">
        <f>_xlfn.STDEV.P(V$5:V216)</f>
        <v>#VALUE!</v>
      </c>
      <c r="AH216" s="5">
        <f>IFERROR((W216-'Price Data'!AF216)/AF216,0)</f>
        <v>0</v>
      </c>
      <c r="AJ216" s="239">
        <f t="shared" si="61"/>
        <v>0</v>
      </c>
    </row>
    <row r="217" spans="1:36" x14ac:dyDescent="0.25">
      <c r="A217">
        <v>213</v>
      </c>
      <c r="B217" s="312">
        <f>'Price Data'!B217</f>
        <v>0</v>
      </c>
      <c r="C217" s="313">
        <f>'Security Info'!C223</f>
        <v>0</v>
      </c>
      <c r="D217" s="7">
        <f t="shared" si="48"/>
        <v>0</v>
      </c>
      <c r="E217" s="313">
        <f>'Security Info'!E223</f>
        <v>0</v>
      </c>
      <c r="F217" s="7">
        <f t="shared" si="49"/>
        <v>0</v>
      </c>
      <c r="G217" s="200">
        <f>I217+SUM($J$4:J217)+SUM($K$4:K217)+SUM($L$4:L217)+SUM($M$4:M217)+SUM($N$4:N217)+SUM($O$4:O217)</f>
        <v>3199.6650486559065</v>
      </c>
      <c r="H217" s="6">
        <f t="shared" si="50"/>
        <v>1</v>
      </c>
      <c r="I217" s="200">
        <f t="shared" si="56"/>
        <v>0</v>
      </c>
      <c r="J217" s="313">
        <f>'Security Info'!D223</f>
        <v>0</v>
      </c>
      <c r="K217" s="94">
        <v>0</v>
      </c>
      <c r="L217" s="313">
        <f>'Security Info'!F223</f>
        <v>0</v>
      </c>
      <c r="M217" s="94">
        <v>0</v>
      </c>
      <c r="N217" s="94">
        <v>0</v>
      </c>
      <c r="O217" s="94">
        <v>0</v>
      </c>
      <c r="P217" s="239">
        <f t="shared" si="51"/>
        <v>3199.6650486559065</v>
      </c>
      <c r="Q217" s="442">
        <f t="shared" si="62"/>
        <v>0</v>
      </c>
      <c r="R217" s="26">
        <f t="shared" si="63"/>
        <v>-0.8963170538823475</v>
      </c>
      <c r="S217" s="26">
        <f>IFERROR('Security Info'!GH223*(50/70)+'Security Info'!GO223*(20/70),0)</f>
        <v>0</v>
      </c>
      <c r="T217" s="26" t="str">
        <f>'Security Info'!GV223</f>
        <v>N/A</v>
      </c>
      <c r="U217" s="200" t="e">
        <f t="shared" si="54"/>
        <v>#VALUE!</v>
      </c>
      <c r="V217" s="26" t="e">
        <f t="shared" si="57"/>
        <v>#VALUE!</v>
      </c>
      <c r="W217" s="26" t="e">
        <f>'Security Info'!GH223*'Security Info'!GI223+'Security Info'!GO223*'Security Info'!GP223+'Security Info'!GV223*'Security Info'!GW223</f>
        <v>#VALUE!</v>
      </c>
      <c r="X217" s="314" t="e">
        <f t="shared" si="58"/>
        <v>#VALUE!</v>
      </c>
      <c r="Y217" s="314" t="e">
        <f t="shared" si="55"/>
        <v>#VALUE!</v>
      </c>
      <c r="Z217" s="26">
        <f>_xlfn.STDEV.P(Q$5:Q217)</f>
        <v>6.1958534612394693E-2</v>
      </c>
      <c r="AB217" s="447">
        <f t="shared" si="59"/>
        <v>10.368294611765254</v>
      </c>
      <c r="AC217" s="5">
        <f>IFERROR((R217-'Price Data'!AF217)/Z217,0)</f>
        <v>-14.46640175545793</v>
      </c>
      <c r="AD217" s="26" t="e">
        <f>_xlfn.STDEV.P(X$5:X217)</f>
        <v>#VALUE!</v>
      </c>
      <c r="AE217" s="5">
        <f t="shared" si="60"/>
        <v>0</v>
      </c>
      <c r="AF217" s="26" t="e">
        <f>_xlfn.STDEV.P(V$5:V217)</f>
        <v>#VALUE!</v>
      </c>
      <c r="AH217" s="5">
        <f>IFERROR((W217-'Price Data'!AF217)/AF217,0)</f>
        <v>0</v>
      </c>
      <c r="AJ217" s="239">
        <f t="shared" si="61"/>
        <v>0</v>
      </c>
    </row>
    <row r="218" spans="1:36" x14ac:dyDescent="0.25">
      <c r="A218">
        <v>214</v>
      </c>
      <c r="B218" s="312">
        <f>'Price Data'!B218</f>
        <v>0</v>
      </c>
      <c r="C218" s="313">
        <f>'Security Info'!C224</f>
        <v>0</v>
      </c>
      <c r="D218" s="7">
        <f t="shared" si="48"/>
        <v>0</v>
      </c>
      <c r="E218" s="313">
        <f>'Security Info'!E224</f>
        <v>0</v>
      </c>
      <c r="F218" s="7">
        <f t="shared" si="49"/>
        <v>0</v>
      </c>
      <c r="G218" s="200">
        <f>I218+SUM($J$4:J218)+SUM($K$4:K218)+SUM($L$4:L218)+SUM($M$4:M218)+SUM($N$4:N218)+SUM($O$4:O218)</f>
        <v>3199.6650486559065</v>
      </c>
      <c r="H218" s="6">
        <f t="shared" si="50"/>
        <v>1</v>
      </c>
      <c r="I218" s="200">
        <f t="shared" si="56"/>
        <v>0</v>
      </c>
      <c r="J218" s="313">
        <f>'Security Info'!D224</f>
        <v>0</v>
      </c>
      <c r="K218" s="94">
        <v>0</v>
      </c>
      <c r="L218" s="313">
        <f>'Security Info'!F224</f>
        <v>0</v>
      </c>
      <c r="M218" s="94">
        <v>0</v>
      </c>
      <c r="N218" s="94">
        <v>0</v>
      </c>
      <c r="O218" s="94">
        <v>0</v>
      </c>
      <c r="P218" s="239">
        <f t="shared" si="51"/>
        <v>3199.6650486559065</v>
      </c>
      <c r="Q218" s="442">
        <f t="shared" si="62"/>
        <v>0</v>
      </c>
      <c r="R218" s="26">
        <f t="shared" si="63"/>
        <v>-0.8963170538823475</v>
      </c>
      <c r="S218" s="26">
        <f>IFERROR('Security Info'!GH224*(50/70)+'Security Info'!GO224*(20/70),0)</f>
        <v>0</v>
      </c>
      <c r="T218" s="26" t="str">
        <f>'Security Info'!GV224</f>
        <v>N/A</v>
      </c>
      <c r="U218" s="200" t="e">
        <f t="shared" si="54"/>
        <v>#VALUE!</v>
      </c>
      <c r="V218" s="26" t="e">
        <f t="shared" si="57"/>
        <v>#VALUE!</v>
      </c>
      <c r="W218" s="26" t="e">
        <f>'Security Info'!GH224*'Security Info'!GI224+'Security Info'!GO224*'Security Info'!GP224+'Security Info'!GV224*'Security Info'!GW224</f>
        <v>#VALUE!</v>
      </c>
      <c r="X218" s="314" t="e">
        <f t="shared" si="58"/>
        <v>#VALUE!</v>
      </c>
      <c r="Y218" s="314" t="e">
        <f t="shared" si="55"/>
        <v>#VALUE!</v>
      </c>
      <c r="Z218" s="26">
        <f>_xlfn.STDEV.P(Q$5:Q218)</f>
        <v>6.1814216892428601E-2</v>
      </c>
      <c r="AB218" s="447">
        <f t="shared" si="59"/>
        <v>10.368294611765254</v>
      </c>
      <c r="AC218" s="5">
        <f>IFERROR((R218-'Price Data'!AF218)/Z218,0)</f>
        <v>-14.500176479500691</v>
      </c>
      <c r="AD218" s="26" t="e">
        <f>_xlfn.STDEV.P(X$5:X218)</f>
        <v>#VALUE!</v>
      </c>
      <c r="AE218" s="5">
        <f t="shared" si="60"/>
        <v>0</v>
      </c>
      <c r="AF218" s="26" t="e">
        <f>_xlfn.STDEV.P(V$5:V218)</f>
        <v>#VALUE!</v>
      </c>
      <c r="AH218" s="5">
        <f>IFERROR((W218-'Price Data'!AF218)/AF218,0)</f>
        <v>0</v>
      </c>
      <c r="AJ218" s="239">
        <f t="shared" si="61"/>
        <v>0</v>
      </c>
    </row>
    <row r="219" spans="1:36" x14ac:dyDescent="0.25">
      <c r="A219">
        <v>215</v>
      </c>
      <c r="B219" s="312">
        <f>'Price Data'!B219</f>
        <v>0</v>
      </c>
      <c r="C219" s="313">
        <f>'Security Info'!C225</f>
        <v>0</v>
      </c>
      <c r="D219" s="7">
        <f t="shared" si="48"/>
        <v>0</v>
      </c>
      <c r="E219" s="313">
        <f>'Security Info'!E225</f>
        <v>0</v>
      </c>
      <c r="F219" s="7">
        <f t="shared" si="49"/>
        <v>0</v>
      </c>
      <c r="G219" s="200">
        <f>I219+SUM($J$4:J219)+SUM($K$4:K219)+SUM($L$4:L219)+SUM($M$4:M219)+SUM($N$4:N219)+SUM($O$4:O219)</f>
        <v>3199.6650486559065</v>
      </c>
      <c r="H219" s="6">
        <f t="shared" si="50"/>
        <v>1</v>
      </c>
      <c r="I219" s="200">
        <f t="shared" si="56"/>
        <v>0</v>
      </c>
      <c r="J219" s="313">
        <f>'Security Info'!D225</f>
        <v>0</v>
      </c>
      <c r="K219" s="94">
        <v>0</v>
      </c>
      <c r="L219" s="313">
        <f>'Security Info'!F225</f>
        <v>0</v>
      </c>
      <c r="M219" s="94">
        <v>0</v>
      </c>
      <c r="N219" s="94">
        <v>0</v>
      </c>
      <c r="O219" s="94">
        <v>0</v>
      </c>
      <c r="P219" s="239">
        <f t="shared" si="51"/>
        <v>3199.6650486559065</v>
      </c>
      <c r="Q219" s="442">
        <f t="shared" si="62"/>
        <v>0</v>
      </c>
      <c r="R219" s="26">
        <f t="shared" si="63"/>
        <v>-0.8963170538823475</v>
      </c>
      <c r="S219" s="26">
        <f>IFERROR('Security Info'!GH225*(50/70)+'Security Info'!GO225*(20/70),0)</f>
        <v>0</v>
      </c>
      <c r="T219" s="26" t="str">
        <f>'Security Info'!GV225</f>
        <v>N/A</v>
      </c>
      <c r="U219" s="200" t="e">
        <f t="shared" si="54"/>
        <v>#VALUE!</v>
      </c>
      <c r="V219" s="26" t="e">
        <f t="shared" si="57"/>
        <v>#VALUE!</v>
      </c>
      <c r="W219" s="26" t="e">
        <f>'Security Info'!GH225*'Security Info'!GI225+'Security Info'!GO225*'Security Info'!GP225+'Security Info'!GV225*'Security Info'!GW225</f>
        <v>#VALUE!</v>
      </c>
      <c r="X219" s="314" t="e">
        <f t="shared" si="58"/>
        <v>#VALUE!</v>
      </c>
      <c r="Y219" s="314" t="e">
        <f t="shared" si="55"/>
        <v>#VALUE!</v>
      </c>
      <c r="Z219" s="26">
        <f>_xlfn.STDEV.P(Q$5:Q219)</f>
        <v>6.1670902934903855E-2</v>
      </c>
      <c r="AB219" s="447">
        <f t="shared" si="59"/>
        <v>10.368294611765254</v>
      </c>
      <c r="AC219" s="5">
        <f>IFERROR((R219-'Price Data'!AF219)/Z219,0)</f>
        <v>-14.533872721604977</v>
      </c>
      <c r="AD219" s="26" t="e">
        <f>_xlfn.STDEV.P(X$5:X219)</f>
        <v>#VALUE!</v>
      </c>
      <c r="AE219" s="5">
        <f t="shared" si="60"/>
        <v>0</v>
      </c>
      <c r="AF219" s="26" t="e">
        <f>_xlfn.STDEV.P(V$5:V219)</f>
        <v>#VALUE!</v>
      </c>
      <c r="AH219" s="5">
        <f>IFERROR((W219-'Price Data'!AF219)/AF219,0)</f>
        <v>0</v>
      </c>
      <c r="AJ219" s="239">
        <f t="shared" si="61"/>
        <v>0</v>
      </c>
    </row>
    <row r="220" spans="1:36" x14ac:dyDescent="0.25">
      <c r="A220">
        <v>216</v>
      </c>
      <c r="B220" s="312">
        <f>'Price Data'!B220</f>
        <v>0</v>
      </c>
      <c r="C220" s="313">
        <f>'Security Info'!C226</f>
        <v>0</v>
      </c>
      <c r="D220" s="7">
        <f t="shared" si="48"/>
        <v>0</v>
      </c>
      <c r="E220" s="313">
        <f>'Security Info'!E226</f>
        <v>0</v>
      </c>
      <c r="F220" s="7">
        <f t="shared" si="49"/>
        <v>0</v>
      </c>
      <c r="G220" s="200">
        <f>I220+SUM($J$4:J220)+SUM($K$4:K220)+SUM($L$4:L220)+SUM($M$4:M220)+SUM($N$4:N220)+SUM($O$4:O220)</f>
        <v>3199.6650486559065</v>
      </c>
      <c r="H220" s="6">
        <f t="shared" si="50"/>
        <v>1</v>
      </c>
      <c r="I220" s="200">
        <f t="shared" si="56"/>
        <v>0</v>
      </c>
      <c r="J220" s="313">
        <f>'Security Info'!D226</f>
        <v>0</v>
      </c>
      <c r="K220" s="94">
        <v>0</v>
      </c>
      <c r="L220" s="313">
        <f>'Security Info'!F226</f>
        <v>0</v>
      </c>
      <c r="M220" s="94">
        <v>0</v>
      </c>
      <c r="N220" s="94">
        <v>0</v>
      </c>
      <c r="O220" s="94">
        <v>0</v>
      </c>
      <c r="P220" s="239">
        <f t="shared" si="51"/>
        <v>3199.6650486559065</v>
      </c>
      <c r="Q220" s="442">
        <f t="shared" si="62"/>
        <v>0</v>
      </c>
      <c r="R220" s="26">
        <f t="shared" si="63"/>
        <v>-0.8963170538823475</v>
      </c>
      <c r="S220" s="26">
        <f>IFERROR('Security Info'!GH226*(50/70)+'Security Info'!GO226*(20/70),0)</f>
        <v>0</v>
      </c>
      <c r="T220" s="26" t="str">
        <f>'Security Info'!GV226</f>
        <v>N/A</v>
      </c>
      <c r="U220" s="200" t="e">
        <f t="shared" si="54"/>
        <v>#VALUE!</v>
      </c>
      <c r="V220" s="26" t="e">
        <f t="shared" si="57"/>
        <v>#VALUE!</v>
      </c>
      <c r="W220" s="26" t="e">
        <f>'Security Info'!GH226*'Security Info'!GI226+'Security Info'!GO226*'Security Info'!GP226+'Security Info'!GV226*'Security Info'!GW226</f>
        <v>#VALUE!</v>
      </c>
      <c r="X220" s="314" t="e">
        <f t="shared" si="58"/>
        <v>#VALUE!</v>
      </c>
      <c r="Y220" s="314" t="e">
        <f t="shared" si="55"/>
        <v>#VALUE!</v>
      </c>
      <c r="Z220" s="26">
        <f>_xlfn.STDEV.P(Q$5:Q220)</f>
        <v>6.1528581158132721E-2</v>
      </c>
      <c r="AB220" s="447">
        <f t="shared" si="59"/>
        <v>10.368294611765254</v>
      </c>
      <c r="AC220" s="5">
        <f>IFERROR((R220-'Price Data'!AF220)/Z220,0)</f>
        <v>-14.567491026304516</v>
      </c>
      <c r="AD220" s="26" t="e">
        <f>_xlfn.STDEV.P(X$5:X220)</f>
        <v>#VALUE!</v>
      </c>
      <c r="AE220" s="5">
        <f t="shared" si="60"/>
        <v>0</v>
      </c>
      <c r="AF220" s="26" t="e">
        <f>_xlfn.STDEV.P(V$5:V220)</f>
        <v>#VALUE!</v>
      </c>
      <c r="AH220" s="5">
        <f>IFERROR((W220-'Price Data'!AF220)/AF220,0)</f>
        <v>0</v>
      </c>
      <c r="AJ220" s="239">
        <f t="shared" si="61"/>
        <v>0</v>
      </c>
    </row>
    <row r="221" spans="1:36" x14ac:dyDescent="0.25">
      <c r="A221">
        <v>217</v>
      </c>
      <c r="B221" s="312">
        <f>'Price Data'!B221</f>
        <v>0</v>
      </c>
      <c r="C221" s="313">
        <f>'Security Info'!C227</f>
        <v>0</v>
      </c>
      <c r="D221" s="7">
        <f t="shared" si="48"/>
        <v>0</v>
      </c>
      <c r="E221" s="313">
        <f>'Security Info'!E227</f>
        <v>0</v>
      </c>
      <c r="F221" s="7">
        <f t="shared" si="49"/>
        <v>0</v>
      </c>
      <c r="G221" s="200">
        <f>I221+SUM($J$4:J221)+SUM($K$4:K221)+SUM($L$4:L221)+SUM($M$4:M221)+SUM($N$4:N221)+SUM($O$4:O221)</f>
        <v>3199.6650486559065</v>
      </c>
      <c r="H221" s="6">
        <f t="shared" si="50"/>
        <v>1</v>
      </c>
      <c r="I221" s="200">
        <f t="shared" si="56"/>
        <v>0</v>
      </c>
      <c r="J221" s="313">
        <f>'Security Info'!D227</f>
        <v>0</v>
      </c>
      <c r="K221" s="94">
        <v>0</v>
      </c>
      <c r="L221" s="313">
        <f>'Security Info'!F227</f>
        <v>0</v>
      </c>
      <c r="M221" s="94">
        <v>0</v>
      </c>
      <c r="N221" s="94">
        <v>0</v>
      </c>
      <c r="O221" s="94">
        <v>0</v>
      </c>
      <c r="P221" s="239">
        <f t="shared" si="51"/>
        <v>3199.6650486559065</v>
      </c>
      <c r="Q221" s="442">
        <f t="shared" si="62"/>
        <v>0</v>
      </c>
      <c r="R221" s="26">
        <f t="shared" si="63"/>
        <v>-0.8963170538823475</v>
      </c>
      <c r="S221" s="26">
        <f>IFERROR('Security Info'!GH227*(50/70)+'Security Info'!GO227*(20/70),0)</f>
        <v>0</v>
      </c>
      <c r="T221" s="26" t="str">
        <f>'Security Info'!GV227</f>
        <v>N/A</v>
      </c>
      <c r="U221" s="200" t="e">
        <f t="shared" si="54"/>
        <v>#VALUE!</v>
      </c>
      <c r="V221" s="26" t="e">
        <f t="shared" si="57"/>
        <v>#VALUE!</v>
      </c>
      <c r="W221" s="26" t="e">
        <f>'Security Info'!GH227*'Security Info'!GI227+'Security Info'!GO227*'Security Info'!GP227+'Security Info'!GV227*'Security Info'!GW227</f>
        <v>#VALUE!</v>
      </c>
      <c r="X221" s="314" t="e">
        <f t="shared" si="58"/>
        <v>#VALUE!</v>
      </c>
      <c r="Y221" s="314" t="e">
        <f t="shared" si="55"/>
        <v>#VALUE!</v>
      </c>
      <c r="Z221" s="26">
        <f>_xlfn.STDEV.P(Q$5:Q221)</f>
        <v>6.1387240166649475E-2</v>
      </c>
      <c r="AB221" s="447">
        <f t="shared" si="59"/>
        <v>10.368294611765254</v>
      </c>
      <c r="AC221" s="5">
        <f>IFERROR((R221-'Price Data'!AF221)/Z221,0)</f>
        <v>-14.601031931865535</v>
      </c>
      <c r="AD221" s="26" t="e">
        <f>_xlfn.STDEV.P(X$5:X221)</f>
        <v>#VALUE!</v>
      </c>
      <c r="AE221" s="5">
        <f t="shared" si="60"/>
        <v>0</v>
      </c>
      <c r="AF221" s="26" t="e">
        <f>_xlfn.STDEV.P(V$5:V221)</f>
        <v>#VALUE!</v>
      </c>
      <c r="AH221" s="5">
        <f>IFERROR((W221-'Price Data'!AF221)/AF221,0)</f>
        <v>0</v>
      </c>
      <c r="AJ221" s="239">
        <f t="shared" si="61"/>
        <v>0</v>
      </c>
    </row>
    <row r="222" spans="1:36" x14ac:dyDescent="0.25">
      <c r="A222">
        <v>218</v>
      </c>
      <c r="B222" s="312">
        <f>'Price Data'!B222</f>
        <v>0</v>
      </c>
      <c r="C222" s="313">
        <f>'Security Info'!C228</f>
        <v>0</v>
      </c>
      <c r="D222" s="7">
        <f t="shared" si="48"/>
        <v>0</v>
      </c>
      <c r="E222" s="313">
        <f>'Security Info'!E228</f>
        <v>0</v>
      </c>
      <c r="F222" s="7">
        <f t="shared" si="49"/>
        <v>0</v>
      </c>
      <c r="G222" s="200">
        <f>I222+SUM($J$4:J222)+SUM($K$4:K222)+SUM($L$4:L222)+SUM($M$4:M222)+SUM($N$4:N222)+SUM($O$4:O222)</f>
        <v>3199.6650486559065</v>
      </c>
      <c r="H222" s="6">
        <f t="shared" si="50"/>
        <v>1</v>
      </c>
      <c r="I222" s="200">
        <f t="shared" si="56"/>
        <v>0</v>
      </c>
      <c r="J222" s="313">
        <f>'Security Info'!D228</f>
        <v>0</v>
      </c>
      <c r="K222" s="94">
        <v>0</v>
      </c>
      <c r="L222" s="313">
        <f>'Security Info'!F228</f>
        <v>0</v>
      </c>
      <c r="M222" s="94">
        <v>0</v>
      </c>
      <c r="N222" s="94">
        <v>0</v>
      </c>
      <c r="O222" s="94">
        <v>0</v>
      </c>
      <c r="P222" s="239">
        <f t="shared" si="51"/>
        <v>3199.6650486559065</v>
      </c>
      <c r="Q222" s="442">
        <f t="shared" si="62"/>
        <v>0</v>
      </c>
      <c r="R222" s="26">
        <f t="shared" si="63"/>
        <v>-0.8963170538823475</v>
      </c>
      <c r="S222" s="26">
        <f>IFERROR('Security Info'!GH228*(50/70)+'Security Info'!GO228*(20/70),0)</f>
        <v>0</v>
      </c>
      <c r="T222" s="26" t="str">
        <f>'Security Info'!GV228</f>
        <v>N/A</v>
      </c>
      <c r="U222" s="200" t="e">
        <f t="shared" si="54"/>
        <v>#VALUE!</v>
      </c>
      <c r="V222" s="26" t="e">
        <f t="shared" si="57"/>
        <v>#VALUE!</v>
      </c>
      <c r="W222" s="26" t="e">
        <f>'Security Info'!GH228*'Security Info'!GI228+'Security Info'!GO228*'Security Info'!GP228+'Security Info'!GV228*'Security Info'!GW228</f>
        <v>#VALUE!</v>
      </c>
      <c r="X222" s="314" t="e">
        <f t="shared" si="58"/>
        <v>#VALUE!</v>
      </c>
      <c r="Y222" s="314" t="e">
        <f t="shared" si="55"/>
        <v>#VALUE!</v>
      </c>
      <c r="Z222" s="26">
        <f>_xlfn.STDEV.P(Q$5:Q222)</f>
        <v>6.1246868747378287E-2</v>
      </c>
      <c r="AB222" s="447">
        <f t="shared" si="59"/>
        <v>10.368294611765254</v>
      </c>
      <c r="AC222" s="5">
        <f>IFERROR((R222-'Price Data'!AF222)/Z222,0)</f>
        <v>-14.634495970387302</v>
      </c>
      <c r="AD222" s="26" t="e">
        <f>_xlfn.STDEV.P(X$5:X222)</f>
        <v>#VALUE!</v>
      </c>
      <c r="AE222" s="5">
        <f t="shared" si="60"/>
        <v>0</v>
      </c>
      <c r="AF222" s="26" t="e">
        <f>_xlfn.STDEV.P(V$5:V222)</f>
        <v>#VALUE!</v>
      </c>
      <c r="AH222" s="5">
        <f>IFERROR((W222-'Price Data'!AF222)/AF222,0)</f>
        <v>0</v>
      </c>
      <c r="AJ222" s="239">
        <f t="shared" si="61"/>
        <v>0</v>
      </c>
    </row>
    <row r="223" spans="1:36" x14ac:dyDescent="0.25">
      <c r="A223">
        <v>219</v>
      </c>
      <c r="B223" s="312">
        <f>'Price Data'!B223</f>
        <v>0</v>
      </c>
      <c r="C223" s="313">
        <f>'Security Info'!C229</f>
        <v>0</v>
      </c>
      <c r="D223" s="7">
        <f t="shared" si="48"/>
        <v>0</v>
      </c>
      <c r="E223" s="313">
        <f>'Security Info'!E229</f>
        <v>0</v>
      </c>
      <c r="F223" s="7">
        <f t="shared" si="49"/>
        <v>0</v>
      </c>
      <c r="G223" s="200">
        <f>I223+SUM($J$4:J223)+SUM($K$4:K223)+SUM($L$4:L223)+SUM($M$4:M223)+SUM($N$4:N223)+SUM($O$4:O223)</f>
        <v>3199.6650486559065</v>
      </c>
      <c r="H223" s="6">
        <f t="shared" si="50"/>
        <v>1</v>
      </c>
      <c r="I223" s="200">
        <f t="shared" si="56"/>
        <v>0</v>
      </c>
      <c r="J223" s="313">
        <f>'Security Info'!D229</f>
        <v>0</v>
      </c>
      <c r="K223" s="94">
        <v>0</v>
      </c>
      <c r="L223" s="313">
        <f>'Security Info'!F229</f>
        <v>0</v>
      </c>
      <c r="M223" s="94">
        <v>0</v>
      </c>
      <c r="N223" s="94">
        <v>0</v>
      </c>
      <c r="O223" s="94">
        <v>0</v>
      </c>
      <c r="P223" s="239">
        <f t="shared" si="51"/>
        <v>3199.6650486559065</v>
      </c>
      <c r="Q223" s="442">
        <f t="shared" si="62"/>
        <v>0</v>
      </c>
      <c r="R223" s="26">
        <f t="shared" si="63"/>
        <v>-0.8963170538823475</v>
      </c>
      <c r="S223" s="26">
        <f>IFERROR('Security Info'!GH229*(50/70)+'Security Info'!GO229*(20/70),0)</f>
        <v>0</v>
      </c>
      <c r="T223" s="26" t="str">
        <f>'Security Info'!GV229</f>
        <v>N/A</v>
      </c>
      <c r="U223" s="200" t="e">
        <f t="shared" si="54"/>
        <v>#VALUE!</v>
      </c>
      <c r="V223" s="26" t="e">
        <f t="shared" si="57"/>
        <v>#VALUE!</v>
      </c>
      <c r="W223" s="26" t="e">
        <f>'Security Info'!GH229*'Security Info'!GI229+'Security Info'!GO229*'Security Info'!GP229+'Security Info'!GV229*'Security Info'!GW229</f>
        <v>#VALUE!</v>
      </c>
      <c r="X223" s="314" t="e">
        <f t="shared" si="58"/>
        <v>#VALUE!</v>
      </c>
      <c r="Y223" s="314" t="e">
        <f t="shared" si="55"/>
        <v>#VALUE!</v>
      </c>
      <c r="Z223" s="26">
        <f>_xlfn.STDEV.P(Q$5:Q223)</f>
        <v>6.1107455865897144E-2</v>
      </c>
      <c r="AB223" s="447">
        <f t="shared" si="59"/>
        <v>10.368294611765254</v>
      </c>
      <c r="AC223" s="5">
        <f>IFERROR((R223-'Price Data'!AF223)/Z223,0)</f>
        <v>-14.667883667900568</v>
      </c>
      <c r="AD223" s="26" t="e">
        <f>_xlfn.STDEV.P(X$5:X223)</f>
        <v>#VALUE!</v>
      </c>
      <c r="AE223" s="5">
        <f t="shared" si="60"/>
        <v>0</v>
      </c>
      <c r="AF223" s="26" t="e">
        <f>_xlfn.STDEV.P(V$5:V223)</f>
        <v>#VALUE!</v>
      </c>
      <c r="AH223" s="5">
        <f>IFERROR((W223-'Price Data'!AF223)/AF223,0)</f>
        <v>0</v>
      </c>
      <c r="AJ223" s="239">
        <f t="shared" si="61"/>
        <v>0</v>
      </c>
    </row>
    <row r="224" spans="1:36" x14ac:dyDescent="0.25">
      <c r="A224">
        <v>220</v>
      </c>
      <c r="B224" s="312">
        <f>'Price Data'!B224</f>
        <v>0</v>
      </c>
      <c r="C224" s="313">
        <f>'Security Info'!C230</f>
        <v>0</v>
      </c>
      <c r="D224" s="7">
        <f t="shared" si="48"/>
        <v>0</v>
      </c>
      <c r="E224" s="313">
        <f>'Security Info'!E230</f>
        <v>0</v>
      </c>
      <c r="F224" s="7">
        <f t="shared" si="49"/>
        <v>0</v>
      </c>
      <c r="G224" s="200">
        <f>I224+SUM($J$4:J224)+SUM($K$4:K224)+SUM($L$4:L224)+SUM($M$4:M224)+SUM($N$4:N224)+SUM($O$4:O224)</f>
        <v>3199.6650486559065</v>
      </c>
      <c r="H224" s="6">
        <f t="shared" si="50"/>
        <v>1</v>
      </c>
      <c r="I224" s="200">
        <f t="shared" si="56"/>
        <v>0</v>
      </c>
      <c r="J224" s="313">
        <f>'Security Info'!D230</f>
        <v>0</v>
      </c>
      <c r="K224" s="94">
        <v>0</v>
      </c>
      <c r="L224" s="313">
        <f>'Security Info'!F230</f>
        <v>0</v>
      </c>
      <c r="M224" s="94">
        <v>0</v>
      </c>
      <c r="N224" s="94">
        <v>0</v>
      </c>
      <c r="O224" s="94">
        <v>0</v>
      </c>
      <c r="P224" s="239">
        <f t="shared" si="51"/>
        <v>3199.6650486559065</v>
      </c>
      <c r="Q224" s="442">
        <f t="shared" si="62"/>
        <v>0</v>
      </c>
      <c r="R224" s="26">
        <f t="shared" si="63"/>
        <v>-0.8963170538823475</v>
      </c>
      <c r="S224" s="26">
        <f>IFERROR('Security Info'!GH230*(50/70)+'Security Info'!GO230*(20/70),0)</f>
        <v>0</v>
      </c>
      <c r="T224" s="26" t="str">
        <f>'Security Info'!GV230</f>
        <v>N/A</v>
      </c>
      <c r="U224" s="200" t="e">
        <f t="shared" si="54"/>
        <v>#VALUE!</v>
      </c>
      <c r="V224" s="26" t="e">
        <f t="shared" si="57"/>
        <v>#VALUE!</v>
      </c>
      <c r="W224" s="26" t="e">
        <f>'Security Info'!GH230*'Security Info'!GI230+'Security Info'!GO230*'Security Info'!GP230+'Security Info'!GV230*'Security Info'!GW230</f>
        <v>#VALUE!</v>
      </c>
      <c r="X224" s="314" t="e">
        <f t="shared" si="58"/>
        <v>#VALUE!</v>
      </c>
      <c r="Y224" s="314" t="e">
        <f t="shared" si="55"/>
        <v>#VALUE!</v>
      </c>
      <c r="Z224" s="26">
        <f>_xlfn.STDEV.P(Q$5:Q224)</f>
        <v>6.096899066279475E-2</v>
      </c>
      <c r="AB224" s="447">
        <f t="shared" si="59"/>
        <v>10.368294611765254</v>
      </c>
      <c r="AC224" s="5">
        <f>IFERROR((R224-'Price Data'!AF224)/Z224,0)</f>
        <v>-14.701195544464035</v>
      </c>
      <c r="AD224" s="26" t="e">
        <f>_xlfn.STDEV.P(X$5:X224)</f>
        <v>#VALUE!</v>
      </c>
      <c r="AE224" s="5">
        <f t="shared" si="60"/>
        <v>0</v>
      </c>
      <c r="AF224" s="26" t="e">
        <f>_xlfn.STDEV.P(V$5:V224)</f>
        <v>#VALUE!</v>
      </c>
      <c r="AH224" s="5">
        <f>IFERROR((W224-'Price Data'!AF224)/AF224,0)</f>
        <v>0</v>
      </c>
      <c r="AJ224" s="239">
        <f t="shared" si="61"/>
        <v>0</v>
      </c>
    </row>
    <row r="225" spans="1:36" x14ac:dyDescent="0.25">
      <c r="A225">
        <v>221</v>
      </c>
      <c r="B225" s="312">
        <f>'Price Data'!B225</f>
        <v>0</v>
      </c>
      <c r="C225" s="313">
        <f>'Security Info'!C231</f>
        <v>0</v>
      </c>
      <c r="D225" s="7">
        <f t="shared" si="48"/>
        <v>0</v>
      </c>
      <c r="E225" s="313">
        <f>'Security Info'!E231</f>
        <v>0</v>
      </c>
      <c r="F225" s="7">
        <f t="shared" si="49"/>
        <v>0</v>
      </c>
      <c r="G225" s="200">
        <f>I225+SUM($J$4:J225)+SUM($K$4:K225)+SUM($L$4:L225)+SUM($M$4:M225)+SUM($N$4:N225)+SUM($O$4:O225)</f>
        <v>3199.6650486559065</v>
      </c>
      <c r="H225" s="6">
        <f t="shared" si="50"/>
        <v>1</v>
      </c>
      <c r="I225" s="200">
        <f t="shared" si="56"/>
        <v>0</v>
      </c>
      <c r="J225" s="313">
        <f>'Security Info'!D231</f>
        <v>0</v>
      </c>
      <c r="K225" s="94">
        <v>0</v>
      </c>
      <c r="L225" s="313">
        <f>'Security Info'!F231</f>
        <v>0</v>
      </c>
      <c r="M225" s="94">
        <v>0</v>
      </c>
      <c r="N225" s="94">
        <v>0</v>
      </c>
      <c r="O225" s="94">
        <v>0</v>
      </c>
      <c r="P225" s="239">
        <f t="shared" si="51"/>
        <v>3199.6650486559065</v>
      </c>
      <c r="Q225" s="442">
        <f t="shared" si="62"/>
        <v>0</v>
      </c>
      <c r="R225" s="26">
        <f t="shared" si="63"/>
        <v>-0.8963170538823475</v>
      </c>
      <c r="S225" s="26">
        <f>IFERROR('Security Info'!GH231*(50/70)+'Security Info'!GO231*(20/70),0)</f>
        <v>0</v>
      </c>
      <c r="T225" s="26" t="str">
        <f>'Security Info'!GV231</f>
        <v>N/A</v>
      </c>
      <c r="U225" s="200" t="e">
        <f t="shared" si="54"/>
        <v>#VALUE!</v>
      </c>
      <c r="V225" s="26" t="e">
        <f t="shared" si="57"/>
        <v>#VALUE!</v>
      </c>
      <c r="W225" s="26" t="e">
        <f>'Security Info'!GH231*'Security Info'!GI231+'Security Info'!GO231*'Security Info'!GP231+'Security Info'!GV231*'Security Info'!GW231</f>
        <v>#VALUE!</v>
      </c>
      <c r="X225" s="314" t="e">
        <f t="shared" si="58"/>
        <v>#VALUE!</v>
      </c>
      <c r="Y225" s="314" t="e">
        <f t="shared" si="55"/>
        <v>#VALUE!</v>
      </c>
      <c r="Z225" s="26">
        <f>_xlfn.STDEV.P(Q$5:Q225)</f>
        <v>6.0831462450117939E-2</v>
      </c>
      <c r="AB225" s="447">
        <f t="shared" si="59"/>
        <v>10.368294611765254</v>
      </c>
      <c r="AC225" s="5">
        <f>IFERROR((R225-'Price Data'!AF225)/Z225,0)</f>
        <v>-14.734432114258823</v>
      </c>
      <c r="AD225" s="26" t="e">
        <f>_xlfn.STDEV.P(X$5:X225)</f>
        <v>#VALUE!</v>
      </c>
      <c r="AE225" s="5">
        <f t="shared" si="60"/>
        <v>0</v>
      </c>
      <c r="AF225" s="26" t="e">
        <f>_xlfn.STDEV.P(V$5:V225)</f>
        <v>#VALUE!</v>
      </c>
      <c r="AH225" s="5">
        <f>IFERROR((W225-'Price Data'!AF225)/AF225,0)</f>
        <v>0</v>
      </c>
      <c r="AJ225" s="239">
        <f t="shared" si="61"/>
        <v>0</v>
      </c>
    </row>
    <row r="226" spans="1:36" x14ac:dyDescent="0.25">
      <c r="A226">
        <v>222</v>
      </c>
      <c r="B226" s="312">
        <f>'Price Data'!B226</f>
        <v>0</v>
      </c>
      <c r="C226" s="313">
        <f>'Security Info'!C232</f>
        <v>0</v>
      </c>
      <c r="D226" s="7">
        <f t="shared" si="48"/>
        <v>0</v>
      </c>
      <c r="E226" s="313">
        <f>'Security Info'!E232</f>
        <v>0</v>
      </c>
      <c r="F226" s="7">
        <f t="shared" si="49"/>
        <v>0</v>
      </c>
      <c r="G226" s="200">
        <f>I226+SUM($J$4:J226)+SUM($K$4:K226)+SUM($L$4:L226)+SUM($M$4:M226)+SUM($N$4:N226)+SUM($O$4:O226)</f>
        <v>3199.6650486559065</v>
      </c>
      <c r="H226" s="6">
        <f t="shared" si="50"/>
        <v>1</v>
      </c>
      <c r="I226" s="200">
        <f t="shared" si="56"/>
        <v>0</v>
      </c>
      <c r="J226" s="313">
        <f>'Security Info'!D232</f>
        <v>0</v>
      </c>
      <c r="K226" s="94">
        <v>0</v>
      </c>
      <c r="L226" s="313">
        <f>'Security Info'!F232</f>
        <v>0</v>
      </c>
      <c r="M226" s="94">
        <v>0</v>
      </c>
      <c r="N226" s="94">
        <v>0</v>
      </c>
      <c r="O226" s="94">
        <v>0</v>
      </c>
      <c r="P226" s="239">
        <f t="shared" si="51"/>
        <v>3199.6650486559065</v>
      </c>
      <c r="Q226" s="442">
        <f t="shared" si="62"/>
        <v>0</v>
      </c>
      <c r="R226" s="26">
        <f t="shared" si="63"/>
        <v>-0.8963170538823475</v>
      </c>
      <c r="S226" s="26">
        <f>IFERROR('Security Info'!GH232*(50/70)+'Security Info'!GO232*(20/70),0)</f>
        <v>0</v>
      </c>
      <c r="T226" s="26" t="str">
        <f>'Security Info'!GV232</f>
        <v>N/A</v>
      </c>
      <c r="U226" s="200" t="e">
        <f t="shared" si="54"/>
        <v>#VALUE!</v>
      </c>
      <c r="V226" s="26" t="e">
        <f t="shared" si="57"/>
        <v>#VALUE!</v>
      </c>
      <c r="W226" s="26" t="e">
        <f>'Security Info'!GH232*'Security Info'!GI232+'Security Info'!GO232*'Security Info'!GP232+'Security Info'!GV232*'Security Info'!GW232</f>
        <v>#VALUE!</v>
      </c>
      <c r="X226" s="314" t="e">
        <f t="shared" si="58"/>
        <v>#VALUE!</v>
      </c>
      <c r="Y226" s="314" t="e">
        <f t="shared" si="55"/>
        <v>#VALUE!</v>
      </c>
      <c r="Z226" s="26">
        <f>_xlfn.STDEV.P(Q$5:Q226)</f>
        <v>6.0694860707906785E-2</v>
      </c>
      <c r="AB226" s="447">
        <f t="shared" si="59"/>
        <v>10.368294611765254</v>
      </c>
      <c r="AC226" s="5">
        <f>IFERROR((R226-'Price Data'!AF226)/Z226,0)</f>
        <v>-14.767593885681054</v>
      </c>
      <c r="AD226" s="26" t="e">
        <f>_xlfn.STDEV.P(X$5:X226)</f>
        <v>#VALUE!</v>
      </c>
      <c r="AE226" s="5">
        <f t="shared" si="60"/>
        <v>0</v>
      </c>
      <c r="AF226" s="26" t="e">
        <f>_xlfn.STDEV.P(V$5:V226)</f>
        <v>#VALUE!</v>
      </c>
      <c r="AH226" s="5">
        <f>IFERROR((W226-'Price Data'!AF226)/AF226,0)</f>
        <v>0</v>
      </c>
      <c r="AJ226" s="239">
        <f t="shared" si="61"/>
        <v>0</v>
      </c>
    </row>
    <row r="227" spans="1:36" x14ac:dyDescent="0.25">
      <c r="A227">
        <v>223</v>
      </c>
      <c r="B227" s="312">
        <f>'Price Data'!B227</f>
        <v>0</v>
      </c>
      <c r="C227" s="313">
        <f>'Security Info'!C233</f>
        <v>0</v>
      </c>
      <c r="D227" s="7">
        <f t="shared" si="48"/>
        <v>0</v>
      </c>
      <c r="E227" s="313">
        <f>'Security Info'!E233</f>
        <v>0</v>
      </c>
      <c r="F227" s="7">
        <f t="shared" si="49"/>
        <v>0</v>
      </c>
      <c r="G227" s="200">
        <f>I227+SUM($J$4:J227)+SUM($K$4:K227)+SUM($L$4:L227)+SUM($M$4:M227)+SUM($N$4:N227)+SUM($O$4:O227)</f>
        <v>3199.6650486559065</v>
      </c>
      <c r="H227" s="6">
        <f t="shared" si="50"/>
        <v>1</v>
      </c>
      <c r="I227" s="200">
        <f t="shared" si="56"/>
        <v>0</v>
      </c>
      <c r="J227" s="313">
        <f>'Security Info'!D233</f>
        <v>0</v>
      </c>
      <c r="K227" s="94">
        <v>0</v>
      </c>
      <c r="L227" s="313">
        <f>'Security Info'!F233</f>
        <v>0</v>
      </c>
      <c r="M227" s="94">
        <v>0</v>
      </c>
      <c r="N227" s="94">
        <v>0</v>
      </c>
      <c r="O227" s="94">
        <v>0</v>
      </c>
      <c r="P227" s="239">
        <f t="shared" si="51"/>
        <v>3199.6650486559065</v>
      </c>
      <c r="Q227" s="442">
        <f t="shared" si="62"/>
        <v>0</v>
      </c>
      <c r="R227" s="26">
        <f t="shared" si="63"/>
        <v>-0.8963170538823475</v>
      </c>
      <c r="S227" s="26">
        <f>IFERROR('Security Info'!GH233*(50/70)+'Security Info'!GO233*(20/70),0)</f>
        <v>0</v>
      </c>
      <c r="T227" s="26" t="str">
        <f>'Security Info'!GV233</f>
        <v>N/A</v>
      </c>
      <c r="U227" s="200" t="e">
        <f t="shared" si="54"/>
        <v>#VALUE!</v>
      </c>
      <c r="V227" s="26" t="e">
        <f t="shared" si="57"/>
        <v>#VALUE!</v>
      </c>
      <c r="W227" s="26" t="e">
        <f>'Security Info'!GH233*'Security Info'!GI233+'Security Info'!GO233*'Security Info'!GP233+'Security Info'!GV233*'Security Info'!GW233</f>
        <v>#VALUE!</v>
      </c>
      <c r="X227" s="314" t="e">
        <f t="shared" si="58"/>
        <v>#VALUE!</v>
      </c>
      <c r="Y227" s="314" t="e">
        <f t="shared" si="55"/>
        <v>#VALUE!</v>
      </c>
      <c r="Z227" s="26">
        <f>_xlfn.STDEV.P(Q$5:Q227)</f>
        <v>6.0559175080814862E-2</v>
      </c>
      <c r="AB227" s="447">
        <f t="shared" si="59"/>
        <v>10.368294611765254</v>
      </c>
      <c r="AC227" s="5">
        <f>IFERROR((R227-'Price Data'!AF227)/Z227,0)</f>
        <v>-14.800681361432558</v>
      </c>
      <c r="AD227" s="26" t="e">
        <f>_xlfn.STDEV.P(X$5:X227)</f>
        <v>#VALUE!</v>
      </c>
      <c r="AE227" s="5">
        <f t="shared" si="60"/>
        <v>0</v>
      </c>
      <c r="AF227" s="26" t="e">
        <f>_xlfn.STDEV.P(V$5:V227)</f>
        <v>#VALUE!</v>
      </c>
      <c r="AH227" s="5">
        <f>IFERROR((W227-'Price Data'!AF227)/AF227,0)</f>
        <v>0</v>
      </c>
      <c r="AJ227" s="239">
        <f t="shared" si="61"/>
        <v>0</v>
      </c>
    </row>
    <row r="228" spans="1:36" x14ac:dyDescent="0.25">
      <c r="A228">
        <v>224</v>
      </c>
      <c r="B228" s="312">
        <f>'Price Data'!B228</f>
        <v>0</v>
      </c>
      <c r="C228" s="313">
        <f>'Security Info'!C234</f>
        <v>0</v>
      </c>
      <c r="D228" s="7">
        <f t="shared" si="48"/>
        <v>0</v>
      </c>
      <c r="E228" s="313">
        <f>'Security Info'!E234</f>
        <v>0</v>
      </c>
      <c r="F228" s="7">
        <f t="shared" si="49"/>
        <v>0</v>
      </c>
      <c r="G228" s="200">
        <f>I228+SUM($J$4:J228)+SUM($K$4:K228)+SUM($L$4:L228)+SUM($M$4:M228)+SUM($N$4:N228)+SUM($O$4:O228)</f>
        <v>3199.6650486559065</v>
      </c>
      <c r="H228" s="6">
        <f t="shared" si="50"/>
        <v>1</v>
      </c>
      <c r="I228" s="200">
        <f t="shared" si="56"/>
        <v>0</v>
      </c>
      <c r="J228" s="313">
        <f>'Security Info'!D234</f>
        <v>0</v>
      </c>
      <c r="K228" s="94">
        <v>0</v>
      </c>
      <c r="L228" s="313">
        <f>'Security Info'!F234</f>
        <v>0</v>
      </c>
      <c r="M228" s="94">
        <v>0</v>
      </c>
      <c r="N228" s="94">
        <v>0</v>
      </c>
      <c r="O228" s="94">
        <v>0</v>
      </c>
      <c r="P228" s="239">
        <f t="shared" si="51"/>
        <v>3199.6650486559065</v>
      </c>
      <c r="Q228" s="442">
        <f t="shared" si="62"/>
        <v>0</v>
      </c>
      <c r="R228" s="26">
        <f t="shared" si="63"/>
        <v>-0.8963170538823475</v>
      </c>
      <c r="S228" s="26">
        <f>IFERROR('Security Info'!GH234*(50/70)+'Security Info'!GO234*(20/70),0)</f>
        <v>0</v>
      </c>
      <c r="T228" s="26" t="str">
        <f>'Security Info'!GV234</f>
        <v>N/A</v>
      </c>
      <c r="U228" s="200" t="e">
        <f t="shared" si="54"/>
        <v>#VALUE!</v>
      </c>
      <c r="V228" s="26" t="e">
        <f t="shared" si="57"/>
        <v>#VALUE!</v>
      </c>
      <c r="W228" s="26" t="e">
        <f>'Security Info'!GH234*'Security Info'!GI234+'Security Info'!GO234*'Security Info'!GP234+'Security Info'!GV234*'Security Info'!GW234</f>
        <v>#VALUE!</v>
      </c>
      <c r="X228" s="314" t="e">
        <f t="shared" si="58"/>
        <v>#VALUE!</v>
      </c>
      <c r="Y228" s="314" t="e">
        <f t="shared" si="55"/>
        <v>#VALUE!</v>
      </c>
      <c r="Z228" s="26">
        <f>_xlfn.STDEV.P(Q$5:Q228)</f>
        <v>6.0424395374812333E-2</v>
      </c>
      <c r="AB228" s="447">
        <f t="shared" si="59"/>
        <v>10.368294611765254</v>
      </c>
      <c r="AC228" s="5">
        <f>IFERROR((R228-'Price Data'!AF228)/Z228,0)</f>
        <v>-14.833695038609749</v>
      </c>
      <c r="AD228" s="26" t="e">
        <f>_xlfn.STDEV.P(X$5:X228)</f>
        <v>#VALUE!</v>
      </c>
      <c r="AE228" s="5">
        <f t="shared" si="60"/>
        <v>0</v>
      </c>
      <c r="AF228" s="26" t="e">
        <f>_xlfn.STDEV.P(V$5:V228)</f>
        <v>#VALUE!</v>
      </c>
      <c r="AH228" s="5">
        <f>IFERROR((W228-'Price Data'!AF228)/AF228,0)</f>
        <v>0</v>
      </c>
      <c r="AJ228" s="239">
        <f t="shared" si="61"/>
        <v>0</v>
      </c>
    </row>
    <row r="229" spans="1:36" x14ac:dyDescent="0.25">
      <c r="A229">
        <v>225</v>
      </c>
      <c r="B229" s="312">
        <f>'Price Data'!B229</f>
        <v>0</v>
      </c>
      <c r="C229" s="313">
        <f>'Security Info'!C235</f>
        <v>0</v>
      </c>
      <c r="D229" s="7">
        <f t="shared" si="48"/>
        <v>0</v>
      </c>
      <c r="E229" s="313">
        <f>'Security Info'!E235</f>
        <v>0</v>
      </c>
      <c r="F229" s="7">
        <f t="shared" si="49"/>
        <v>0</v>
      </c>
      <c r="G229" s="200">
        <f>I229+SUM($J$4:J229)+SUM($K$4:K229)+SUM($L$4:L229)+SUM($M$4:M229)+SUM($N$4:N229)+SUM($O$4:O229)</f>
        <v>3199.6650486559065</v>
      </c>
      <c r="H229" s="6">
        <f t="shared" si="50"/>
        <v>1</v>
      </c>
      <c r="I229" s="200">
        <f t="shared" si="56"/>
        <v>0</v>
      </c>
      <c r="J229" s="313">
        <f>'Security Info'!D235</f>
        <v>0</v>
      </c>
      <c r="K229" s="94">
        <v>0</v>
      </c>
      <c r="L229" s="313">
        <f>'Security Info'!F235</f>
        <v>0</v>
      </c>
      <c r="M229" s="94">
        <v>0</v>
      </c>
      <c r="N229" s="94">
        <v>0</v>
      </c>
      <c r="O229" s="94">
        <v>0</v>
      </c>
      <c r="P229" s="239">
        <f t="shared" si="51"/>
        <v>3199.6650486559065</v>
      </c>
      <c r="Q229" s="442">
        <f t="shared" si="62"/>
        <v>0</v>
      </c>
      <c r="R229" s="26">
        <f t="shared" si="63"/>
        <v>-0.8963170538823475</v>
      </c>
      <c r="S229" s="26">
        <f>IFERROR('Security Info'!GH235*(50/70)+'Security Info'!GO235*(20/70),0)</f>
        <v>0</v>
      </c>
      <c r="T229" s="26" t="str">
        <f>'Security Info'!GV235</f>
        <v>N/A</v>
      </c>
      <c r="U229" s="200" t="e">
        <f t="shared" si="54"/>
        <v>#VALUE!</v>
      </c>
      <c r="V229" s="26" t="e">
        <f t="shared" si="57"/>
        <v>#VALUE!</v>
      </c>
      <c r="W229" s="26" t="e">
        <f>'Security Info'!GH235*'Security Info'!GI235+'Security Info'!GO235*'Security Info'!GP235+'Security Info'!GV235*'Security Info'!GW235</f>
        <v>#VALUE!</v>
      </c>
      <c r="X229" s="314" t="e">
        <f t="shared" si="58"/>
        <v>#VALUE!</v>
      </c>
      <c r="Y229" s="314" t="e">
        <f t="shared" si="55"/>
        <v>#VALUE!</v>
      </c>
      <c r="Z229" s="26">
        <f>_xlfn.STDEV.P(Q$5:Q229)</f>
        <v>6.0290511553969285E-2</v>
      </c>
      <c r="AB229" s="447">
        <f t="shared" si="59"/>
        <v>10.368294611765254</v>
      </c>
      <c r="AC229" s="5">
        <f>IFERROR((R229-'Price Data'!AF229)/Z229,0)</f>
        <v>-14.866635408790748</v>
      </c>
      <c r="AD229" s="26" t="e">
        <f>_xlfn.STDEV.P(X$5:X229)</f>
        <v>#VALUE!</v>
      </c>
      <c r="AE229" s="5">
        <f t="shared" si="60"/>
        <v>0</v>
      </c>
      <c r="AF229" s="26" t="e">
        <f>_xlfn.STDEV.P(V$5:V229)</f>
        <v>#VALUE!</v>
      </c>
      <c r="AH229" s="5">
        <f>IFERROR((W229-'Price Data'!AF229)/AF229,0)</f>
        <v>0</v>
      </c>
      <c r="AJ229" s="239">
        <f t="shared" si="61"/>
        <v>0</v>
      </c>
    </row>
    <row r="230" spans="1:36" x14ac:dyDescent="0.25">
      <c r="A230">
        <v>226</v>
      </c>
      <c r="B230" s="312">
        <f>'Price Data'!B230</f>
        <v>0</v>
      </c>
      <c r="C230" s="313">
        <f>'Security Info'!C236</f>
        <v>0</v>
      </c>
      <c r="D230" s="7">
        <f t="shared" si="48"/>
        <v>0</v>
      </c>
      <c r="E230" s="313">
        <f>'Security Info'!E236</f>
        <v>0</v>
      </c>
      <c r="F230" s="7">
        <f t="shared" si="49"/>
        <v>0</v>
      </c>
      <c r="G230" s="200">
        <f>I230+SUM($J$4:J230)+SUM($K$4:K230)+SUM($L$4:L230)+SUM($M$4:M230)+SUM($N$4:N230)+SUM($O$4:O230)</f>
        <v>3199.6650486559065</v>
      </c>
      <c r="H230" s="6">
        <f t="shared" si="50"/>
        <v>1</v>
      </c>
      <c r="I230" s="200">
        <f t="shared" si="56"/>
        <v>0</v>
      </c>
      <c r="J230" s="313">
        <f>'Security Info'!D236</f>
        <v>0</v>
      </c>
      <c r="K230" s="94">
        <v>0</v>
      </c>
      <c r="L230" s="313">
        <f>'Security Info'!F236</f>
        <v>0</v>
      </c>
      <c r="M230" s="94">
        <v>0</v>
      </c>
      <c r="N230" s="94">
        <v>0</v>
      </c>
      <c r="O230" s="94">
        <v>0</v>
      </c>
      <c r="P230" s="239">
        <f t="shared" si="51"/>
        <v>3199.6650486559065</v>
      </c>
      <c r="Q230" s="442">
        <f t="shared" si="62"/>
        <v>0</v>
      </c>
      <c r="R230" s="26">
        <f t="shared" si="63"/>
        <v>-0.8963170538823475</v>
      </c>
      <c r="S230" s="26">
        <f>IFERROR('Security Info'!GH236*(50/70)+'Security Info'!GO236*(20/70),0)</f>
        <v>0</v>
      </c>
      <c r="T230" s="26" t="str">
        <f>'Security Info'!GV236</f>
        <v>N/A</v>
      </c>
      <c r="U230" s="200" t="e">
        <f t="shared" si="54"/>
        <v>#VALUE!</v>
      </c>
      <c r="V230" s="26" t="e">
        <f t="shared" si="57"/>
        <v>#VALUE!</v>
      </c>
      <c r="W230" s="26" t="e">
        <f>'Security Info'!GH236*'Security Info'!GI236+'Security Info'!GO236*'Security Info'!GP236+'Security Info'!GV236*'Security Info'!GW236</f>
        <v>#VALUE!</v>
      </c>
      <c r="X230" s="314" t="e">
        <f t="shared" si="58"/>
        <v>#VALUE!</v>
      </c>
      <c r="Y230" s="314" t="e">
        <f t="shared" si="55"/>
        <v>#VALUE!</v>
      </c>
      <c r="Z230" s="26">
        <f>_xlfn.STDEV.P(Q$5:Q230)</f>
        <v>6.0157513737317175E-2</v>
      </c>
      <c r="AB230" s="447">
        <f t="shared" si="59"/>
        <v>10.368294611765254</v>
      </c>
      <c r="AC230" s="5">
        <f>IFERROR((R230-'Price Data'!AF230)/Z230,0)</f>
        <v>-14.89950295812076</v>
      </c>
      <c r="AD230" s="26" t="e">
        <f>_xlfn.STDEV.P(X$5:X230)</f>
        <v>#VALUE!</v>
      </c>
      <c r="AE230" s="5">
        <f t="shared" si="60"/>
        <v>0</v>
      </c>
      <c r="AF230" s="26" t="e">
        <f>_xlfn.STDEV.P(V$5:V230)</f>
        <v>#VALUE!</v>
      </c>
      <c r="AH230" s="5">
        <f>IFERROR((W230-'Price Data'!AF230)/AF230,0)</f>
        <v>0</v>
      </c>
      <c r="AJ230" s="239">
        <f t="shared" si="61"/>
        <v>0</v>
      </c>
    </row>
    <row r="231" spans="1:36" x14ac:dyDescent="0.25">
      <c r="A231">
        <v>227</v>
      </c>
      <c r="B231" s="312">
        <f>'Price Data'!B231</f>
        <v>0</v>
      </c>
      <c r="C231" s="313">
        <f>'Security Info'!C237</f>
        <v>0</v>
      </c>
      <c r="D231" s="7">
        <f t="shared" si="48"/>
        <v>0</v>
      </c>
      <c r="E231" s="313">
        <f>'Security Info'!E237</f>
        <v>0</v>
      </c>
      <c r="F231" s="7">
        <f t="shared" si="49"/>
        <v>0</v>
      </c>
      <c r="G231" s="200">
        <f>I231+SUM($J$4:J231)+SUM($K$4:K231)+SUM($L$4:L231)+SUM($M$4:M231)+SUM($N$4:N231)+SUM($O$4:O231)</f>
        <v>3199.6650486559065</v>
      </c>
      <c r="H231" s="6">
        <f t="shared" si="50"/>
        <v>1</v>
      </c>
      <c r="I231" s="200">
        <f t="shared" si="56"/>
        <v>0</v>
      </c>
      <c r="J231" s="313">
        <f>'Security Info'!D237</f>
        <v>0</v>
      </c>
      <c r="K231" s="94">
        <v>0</v>
      </c>
      <c r="L231" s="313">
        <f>'Security Info'!F237</f>
        <v>0</v>
      </c>
      <c r="M231" s="94">
        <v>0</v>
      </c>
      <c r="N231" s="94">
        <v>0</v>
      </c>
      <c r="O231" s="94">
        <v>0</v>
      </c>
      <c r="P231" s="239">
        <f t="shared" si="51"/>
        <v>3199.6650486559065</v>
      </c>
      <c r="Q231" s="442">
        <f t="shared" si="62"/>
        <v>0</v>
      </c>
      <c r="R231" s="26">
        <f t="shared" si="63"/>
        <v>-0.8963170538823475</v>
      </c>
      <c r="S231" s="26">
        <f>IFERROR('Security Info'!GH237*(50/70)+'Security Info'!GO237*(20/70),0)</f>
        <v>0</v>
      </c>
      <c r="T231" s="26" t="str">
        <f>'Security Info'!GV237</f>
        <v>N/A</v>
      </c>
      <c r="U231" s="200" t="e">
        <f t="shared" si="54"/>
        <v>#VALUE!</v>
      </c>
      <c r="V231" s="26" t="e">
        <f t="shared" si="57"/>
        <v>#VALUE!</v>
      </c>
      <c r="W231" s="26" t="e">
        <f>'Security Info'!GH237*'Security Info'!GI237+'Security Info'!GO237*'Security Info'!GP237+'Security Info'!GV237*'Security Info'!GW237</f>
        <v>#VALUE!</v>
      </c>
      <c r="X231" s="314" t="e">
        <f t="shared" si="58"/>
        <v>#VALUE!</v>
      </c>
      <c r="Y231" s="314" t="e">
        <f t="shared" si="55"/>
        <v>#VALUE!</v>
      </c>
      <c r="Z231" s="26">
        <f>_xlfn.STDEV.P(Q$5:Q231)</f>
        <v>6.0025392195786072E-2</v>
      </c>
      <c r="AB231" s="447">
        <f t="shared" si="59"/>
        <v>10.368294611765254</v>
      </c>
      <c r="AC231" s="5">
        <f>IFERROR((R231-'Price Data'!AF231)/Z231,0)</f>
        <v>-14.93229816739575</v>
      </c>
      <c r="AD231" s="26" t="e">
        <f>_xlfn.STDEV.P(X$5:X231)</f>
        <v>#VALUE!</v>
      </c>
      <c r="AE231" s="5">
        <f t="shared" si="60"/>
        <v>0</v>
      </c>
      <c r="AF231" s="26" t="e">
        <f>_xlfn.STDEV.P(V$5:V231)</f>
        <v>#VALUE!</v>
      </c>
      <c r="AH231" s="5">
        <f>IFERROR((W231-'Price Data'!AF231)/AF231,0)</f>
        <v>0</v>
      </c>
      <c r="AJ231" s="239">
        <f t="shared" si="61"/>
        <v>0</v>
      </c>
    </row>
    <row r="232" spans="1:36" x14ac:dyDescent="0.25">
      <c r="A232">
        <v>228</v>
      </c>
      <c r="B232" s="312">
        <f>'Price Data'!B232</f>
        <v>0</v>
      </c>
      <c r="C232" s="313">
        <f>'Security Info'!C238</f>
        <v>0</v>
      </c>
      <c r="D232" s="7">
        <f t="shared" si="48"/>
        <v>0</v>
      </c>
      <c r="E232" s="313">
        <f>'Security Info'!E238</f>
        <v>0</v>
      </c>
      <c r="F232" s="7">
        <f t="shared" si="49"/>
        <v>0</v>
      </c>
      <c r="G232" s="200">
        <f>I232+SUM($J$4:J232)+SUM($K$4:K232)+SUM($L$4:L232)+SUM($M$4:M232)+SUM($N$4:N232)+SUM($O$4:O232)</f>
        <v>3199.6650486559065</v>
      </c>
      <c r="H232" s="6">
        <f t="shared" si="50"/>
        <v>1</v>
      </c>
      <c r="I232" s="200">
        <f t="shared" si="56"/>
        <v>0</v>
      </c>
      <c r="J232" s="313">
        <f>'Security Info'!D238</f>
        <v>0</v>
      </c>
      <c r="K232" s="94">
        <v>0</v>
      </c>
      <c r="L232" s="313">
        <f>'Security Info'!F238</f>
        <v>0</v>
      </c>
      <c r="M232" s="94">
        <v>0</v>
      </c>
      <c r="N232" s="94">
        <v>0</v>
      </c>
      <c r="O232" s="94">
        <v>0</v>
      </c>
      <c r="P232" s="239">
        <f t="shared" si="51"/>
        <v>3199.6650486559065</v>
      </c>
      <c r="Q232" s="442">
        <f t="shared" si="62"/>
        <v>0</v>
      </c>
      <c r="R232" s="26">
        <f t="shared" si="63"/>
        <v>-0.8963170538823475</v>
      </c>
      <c r="S232" s="26">
        <f>IFERROR('Security Info'!GH238*(50/70)+'Security Info'!GO238*(20/70),0)</f>
        <v>0</v>
      </c>
      <c r="T232" s="26" t="str">
        <f>'Security Info'!GV238</f>
        <v>N/A</v>
      </c>
      <c r="U232" s="200" t="e">
        <f t="shared" si="54"/>
        <v>#VALUE!</v>
      </c>
      <c r="V232" s="26" t="e">
        <f t="shared" si="57"/>
        <v>#VALUE!</v>
      </c>
      <c r="W232" s="26" t="e">
        <f>'Security Info'!GH238*'Security Info'!GI238+'Security Info'!GO238*'Security Info'!GP238+'Security Info'!GV238*'Security Info'!GW238</f>
        <v>#VALUE!</v>
      </c>
      <c r="X232" s="314" t="e">
        <f t="shared" si="58"/>
        <v>#VALUE!</v>
      </c>
      <c r="Y232" s="314" t="e">
        <f t="shared" si="55"/>
        <v>#VALUE!</v>
      </c>
      <c r="Z232" s="26">
        <f>_xlfn.STDEV.P(Q$5:Q232)</f>
        <v>5.9894137349215552E-2</v>
      </c>
      <c r="AB232" s="447">
        <f t="shared" si="59"/>
        <v>10.368294611765254</v>
      </c>
      <c r="AC232" s="5">
        <f>IFERROR((R232-'Price Data'!AF232)/Z232,0)</f>
        <v>-14.965021512144491</v>
      </c>
      <c r="AD232" s="26" t="e">
        <f>_xlfn.STDEV.P(X$5:X232)</f>
        <v>#VALUE!</v>
      </c>
      <c r="AE232" s="5">
        <f t="shared" si="60"/>
        <v>0</v>
      </c>
      <c r="AF232" s="26" t="e">
        <f>_xlfn.STDEV.P(V$5:V232)</f>
        <v>#VALUE!</v>
      </c>
      <c r="AH232" s="5">
        <f>IFERROR((W232-'Price Data'!AF232)/AF232,0)</f>
        <v>0</v>
      </c>
      <c r="AJ232" s="239">
        <f t="shared" si="61"/>
        <v>0</v>
      </c>
    </row>
    <row r="233" spans="1:36" x14ac:dyDescent="0.25">
      <c r="A233">
        <v>229</v>
      </c>
      <c r="B233" s="312">
        <f>'Price Data'!B233</f>
        <v>0</v>
      </c>
      <c r="C233" s="313">
        <f>'Security Info'!C239</f>
        <v>0</v>
      </c>
      <c r="D233" s="7">
        <f t="shared" si="48"/>
        <v>0</v>
      </c>
      <c r="E233" s="313">
        <f>'Security Info'!E239</f>
        <v>0</v>
      </c>
      <c r="F233" s="7">
        <f t="shared" si="49"/>
        <v>0</v>
      </c>
      <c r="G233" s="200">
        <f>I233+SUM($J$4:J233)+SUM($K$4:K233)+SUM($L$4:L233)+SUM($M$4:M233)+SUM($N$4:N233)+SUM($O$4:O233)</f>
        <v>3199.6650486559065</v>
      </c>
      <c r="H233" s="6">
        <f t="shared" si="50"/>
        <v>1</v>
      </c>
      <c r="I233" s="200">
        <f t="shared" si="56"/>
        <v>0</v>
      </c>
      <c r="J233" s="313">
        <f>'Security Info'!D239</f>
        <v>0</v>
      </c>
      <c r="K233" s="94">
        <v>0</v>
      </c>
      <c r="L233" s="313">
        <f>'Security Info'!F239</f>
        <v>0</v>
      </c>
      <c r="M233" s="94">
        <v>0</v>
      </c>
      <c r="N233" s="94">
        <v>0</v>
      </c>
      <c r="O233" s="94">
        <v>0</v>
      </c>
      <c r="P233" s="239">
        <f t="shared" si="51"/>
        <v>3199.6650486559065</v>
      </c>
      <c r="Q233" s="442">
        <f t="shared" si="62"/>
        <v>0</v>
      </c>
      <c r="R233" s="26">
        <f t="shared" si="63"/>
        <v>-0.8963170538823475</v>
      </c>
      <c r="S233" s="26">
        <f>IFERROR('Security Info'!GH239*(50/70)+'Security Info'!GO239*(20/70),0)</f>
        <v>0</v>
      </c>
      <c r="T233" s="26" t="str">
        <f>'Security Info'!GV239</f>
        <v>N/A</v>
      </c>
      <c r="U233" s="200" t="e">
        <f t="shared" si="54"/>
        <v>#VALUE!</v>
      </c>
      <c r="V233" s="26" t="e">
        <f t="shared" si="57"/>
        <v>#VALUE!</v>
      </c>
      <c r="W233" s="26" t="e">
        <f>'Security Info'!GH239*'Security Info'!GI239+'Security Info'!GO239*'Security Info'!GP239+'Security Info'!GV239*'Security Info'!GW239</f>
        <v>#VALUE!</v>
      </c>
      <c r="X233" s="314" t="e">
        <f t="shared" si="58"/>
        <v>#VALUE!</v>
      </c>
      <c r="Y233" s="314" t="e">
        <f t="shared" si="55"/>
        <v>#VALUE!</v>
      </c>
      <c r="Z233" s="26">
        <f>_xlfn.STDEV.P(Q$5:Q233)</f>
        <v>5.9763739763437185E-2</v>
      </c>
      <c r="AB233" s="447">
        <f t="shared" si="59"/>
        <v>10.368294611765254</v>
      </c>
      <c r="AC233" s="5">
        <f>IFERROR((R233-'Price Data'!AF233)/Z233,0)</f>
        <v>-14.997673462708983</v>
      </c>
      <c r="AD233" s="26" t="e">
        <f>_xlfn.STDEV.P(X$5:X233)</f>
        <v>#VALUE!</v>
      </c>
      <c r="AE233" s="5">
        <f t="shared" si="60"/>
        <v>0</v>
      </c>
      <c r="AF233" s="26" t="e">
        <f>_xlfn.STDEV.P(V$5:V233)</f>
        <v>#VALUE!</v>
      </c>
      <c r="AH233" s="5">
        <f>IFERROR((W233-'Price Data'!AF233)/AF233,0)</f>
        <v>0</v>
      </c>
      <c r="AJ233" s="239">
        <f t="shared" si="61"/>
        <v>0</v>
      </c>
    </row>
    <row r="234" spans="1:36" x14ac:dyDescent="0.25">
      <c r="A234">
        <v>230</v>
      </c>
      <c r="B234" s="312">
        <f>'Price Data'!B234</f>
        <v>0</v>
      </c>
      <c r="C234" s="313">
        <f>'Security Info'!C240</f>
        <v>0</v>
      </c>
      <c r="D234" s="7">
        <f t="shared" si="48"/>
        <v>0</v>
      </c>
      <c r="E234" s="313">
        <f>'Security Info'!E240</f>
        <v>0</v>
      </c>
      <c r="F234" s="7">
        <f t="shared" si="49"/>
        <v>0</v>
      </c>
      <c r="G234" s="200">
        <f>I234+SUM($J$4:J234)+SUM($K$4:K234)+SUM($L$4:L234)+SUM($M$4:M234)+SUM($N$4:N234)+SUM($O$4:O234)</f>
        <v>3199.6650486559065</v>
      </c>
      <c r="H234" s="6">
        <f t="shared" si="50"/>
        <v>1</v>
      </c>
      <c r="I234" s="200">
        <f t="shared" si="56"/>
        <v>0</v>
      </c>
      <c r="J234" s="313">
        <f>'Security Info'!D240</f>
        <v>0</v>
      </c>
      <c r="K234" s="94">
        <v>0</v>
      </c>
      <c r="L234" s="313">
        <f>'Security Info'!F240</f>
        <v>0</v>
      </c>
      <c r="M234" s="94">
        <v>0</v>
      </c>
      <c r="N234" s="94">
        <v>0</v>
      </c>
      <c r="O234" s="94">
        <v>0</v>
      </c>
      <c r="P234" s="239">
        <f t="shared" si="51"/>
        <v>3199.6650486559065</v>
      </c>
      <c r="Q234" s="442">
        <f t="shared" si="62"/>
        <v>0</v>
      </c>
      <c r="R234" s="26">
        <f t="shared" si="63"/>
        <v>-0.8963170538823475</v>
      </c>
      <c r="S234" s="26">
        <f>IFERROR('Security Info'!GH240*(50/70)+'Security Info'!GO240*(20/70),0)</f>
        <v>0</v>
      </c>
      <c r="T234" s="26" t="str">
        <f>'Security Info'!GV240</f>
        <v>N/A</v>
      </c>
      <c r="U234" s="200" t="e">
        <f t="shared" si="54"/>
        <v>#VALUE!</v>
      </c>
      <c r="V234" s="26" t="e">
        <f t="shared" si="57"/>
        <v>#VALUE!</v>
      </c>
      <c r="W234" s="26" t="e">
        <f>'Security Info'!GH240*'Security Info'!GI240+'Security Info'!GO240*'Security Info'!GP240+'Security Info'!GV240*'Security Info'!GW240</f>
        <v>#VALUE!</v>
      </c>
      <c r="X234" s="314" t="e">
        <f t="shared" si="58"/>
        <v>#VALUE!</v>
      </c>
      <c r="Y234" s="314" t="e">
        <f t="shared" si="55"/>
        <v>#VALUE!</v>
      </c>
      <c r="Z234" s="26">
        <f>_xlfn.STDEV.P(Q$5:Q234)</f>
        <v>5.9634190147426575E-2</v>
      </c>
      <c r="AB234" s="447">
        <f t="shared" si="59"/>
        <v>10.368294611765254</v>
      </c>
      <c r="AC234" s="5">
        <f>IFERROR((R234-'Price Data'!AF234)/Z234,0)</f>
        <v>-15.030254484323315</v>
      </c>
      <c r="AD234" s="26" t="e">
        <f>_xlfn.STDEV.P(X$5:X234)</f>
        <v>#VALUE!</v>
      </c>
      <c r="AE234" s="5">
        <f t="shared" si="60"/>
        <v>0</v>
      </c>
      <c r="AF234" s="26" t="e">
        <f>_xlfn.STDEV.P(V$5:V234)</f>
        <v>#VALUE!</v>
      </c>
      <c r="AH234" s="5">
        <f>IFERROR((W234-'Price Data'!AF234)/AF234,0)</f>
        <v>0</v>
      </c>
      <c r="AJ234" s="239">
        <f t="shared" si="61"/>
        <v>0</v>
      </c>
    </row>
    <row r="235" spans="1:36" x14ac:dyDescent="0.25">
      <c r="A235">
        <v>231</v>
      </c>
      <c r="B235" s="312">
        <f>'Price Data'!B235</f>
        <v>0</v>
      </c>
      <c r="C235" s="313">
        <f>'Security Info'!C241</f>
        <v>0</v>
      </c>
      <c r="D235" s="7">
        <f t="shared" si="48"/>
        <v>0</v>
      </c>
      <c r="E235" s="313">
        <f>'Security Info'!E241</f>
        <v>0</v>
      </c>
      <c r="F235" s="7">
        <f t="shared" si="49"/>
        <v>0</v>
      </c>
      <c r="G235" s="200">
        <f>I235+SUM($J$4:J235)+SUM($K$4:K235)+SUM($L$4:L235)+SUM($M$4:M235)+SUM($N$4:N235)+SUM($O$4:O235)</f>
        <v>3199.6650486559065</v>
      </c>
      <c r="H235" s="6">
        <f t="shared" si="50"/>
        <v>1</v>
      </c>
      <c r="I235" s="200">
        <f t="shared" si="56"/>
        <v>0</v>
      </c>
      <c r="J235" s="313">
        <f>'Security Info'!D241</f>
        <v>0</v>
      </c>
      <c r="K235" s="94">
        <v>0</v>
      </c>
      <c r="L235" s="313">
        <f>'Security Info'!F241</f>
        <v>0</v>
      </c>
      <c r="M235" s="94">
        <v>0</v>
      </c>
      <c r="N235" s="94">
        <v>0</v>
      </c>
      <c r="O235" s="94">
        <v>0</v>
      </c>
      <c r="P235" s="239">
        <f t="shared" si="51"/>
        <v>3199.6650486559065</v>
      </c>
      <c r="Q235" s="442">
        <f t="shared" si="62"/>
        <v>0</v>
      </c>
      <c r="R235" s="26">
        <f t="shared" si="63"/>
        <v>-0.8963170538823475</v>
      </c>
      <c r="S235" s="26">
        <f>IFERROR('Security Info'!GH241*(50/70)+'Security Info'!GO241*(20/70),0)</f>
        <v>0</v>
      </c>
      <c r="T235" s="26" t="str">
        <f>'Security Info'!GV241</f>
        <v>N/A</v>
      </c>
      <c r="U235" s="200" t="e">
        <f t="shared" si="54"/>
        <v>#VALUE!</v>
      </c>
      <c r="V235" s="26" t="e">
        <f t="shared" si="57"/>
        <v>#VALUE!</v>
      </c>
      <c r="W235" s="26" t="e">
        <f>'Security Info'!GH241*'Security Info'!GI241+'Security Info'!GO241*'Security Info'!GP241+'Security Info'!GV241*'Security Info'!GW241</f>
        <v>#VALUE!</v>
      </c>
      <c r="X235" s="314" t="e">
        <f t="shared" si="58"/>
        <v>#VALUE!</v>
      </c>
      <c r="Y235" s="314" t="e">
        <f t="shared" si="55"/>
        <v>#VALUE!</v>
      </c>
      <c r="Z235" s="26">
        <f>_xlfn.STDEV.P(Q$5:Q235)</f>
        <v>5.9505479350522986E-2</v>
      </c>
      <c r="AB235" s="447">
        <f t="shared" si="59"/>
        <v>10.368294611765254</v>
      </c>
      <c r="AC235" s="5">
        <f>IFERROR((R235-'Price Data'!AF235)/Z235,0)</f>
        <v>-15.062765037190982</v>
      </c>
      <c r="AD235" s="26" t="e">
        <f>_xlfn.STDEV.P(X$5:X235)</f>
        <v>#VALUE!</v>
      </c>
      <c r="AE235" s="5">
        <f t="shared" si="60"/>
        <v>0</v>
      </c>
      <c r="AF235" s="26" t="e">
        <f>_xlfn.STDEV.P(V$5:V235)</f>
        <v>#VALUE!</v>
      </c>
      <c r="AH235" s="5">
        <f>IFERROR((W235-'Price Data'!AF235)/AF235,0)</f>
        <v>0</v>
      </c>
      <c r="AJ235" s="239">
        <f t="shared" si="61"/>
        <v>0</v>
      </c>
    </row>
    <row r="236" spans="1:36" x14ac:dyDescent="0.25">
      <c r="A236">
        <v>232</v>
      </c>
      <c r="B236" s="312">
        <f>'Price Data'!B236</f>
        <v>0</v>
      </c>
      <c r="C236" s="313">
        <f>'Security Info'!C242</f>
        <v>0</v>
      </c>
      <c r="D236" s="7">
        <f t="shared" si="48"/>
        <v>0</v>
      </c>
      <c r="E236" s="313">
        <f>'Security Info'!E242</f>
        <v>0</v>
      </c>
      <c r="F236" s="7">
        <f t="shared" si="49"/>
        <v>0</v>
      </c>
      <c r="G236" s="200">
        <f>I236+SUM($J$4:J236)+SUM($K$4:K236)+SUM($L$4:L236)+SUM($M$4:M236)+SUM($N$4:N236)+SUM($O$4:O236)</f>
        <v>3199.6650486559065</v>
      </c>
      <c r="H236" s="6">
        <f t="shared" si="50"/>
        <v>1</v>
      </c>
      <c r="I236" s="200">
        <f t="shared" si="56"/>
        <v>0</v>
      </c>
      <c r="J236" s="313">
        <f>'Security Info'!D242</f>
        <v>0</v>
      </c>
      <c r="K236" s="94">
        <v>0</v>
      </c>
      <c r="L236" s="313">
        <f>'Security Info'!F242</f>
        <v>0</v>
      </c>
      <c r="M236" s="94">
        <v>0</v>
      </c>
      <c r="N236" s="94">
        <v>0</v>
      </c>
      <c r="O236" s="94">
        <v>0</v>
      </c>
      <c r="P236" s="239">
        <f t="shared" si="51"/>
        <v>3199.6650486559065</v>
      </c>
      <c r="Q236" s="442">
        <f t="shared" si="62"/>
        <v>0</v>
      </c>
      <c r="R236" s="26">
        <f t="shared" si="63"/>
        <v>-0.8963170538823475</v>
      </c>
      <c r="S236" s="26">
        <f>IFERROR('Security Info'!GH242*(50/70)+'Security Info'!GO242*(20/70),0)</f>
        <v>0</v>
      </c>
      <c r="T236" s="26" t="str">
        <f>'Security Info'!GV242</f>
        <v>N/A</v>
      </c>
      <c r="U236" s="200" t="e">
        <f t="shared" si="54"/>
        <v>#VALUE!</v>
      </c>
      <c r="V236" s="26" t="e">
        <f t="shared" si="57"/>
        <v>#VALUE!</v>
      </c>
      <c r="W236" s="26" t="e">
        <f>'Security Info'!GH242*'Security Info'!GI242+'Security Info'!GO242*'Security Info'!GP242+'Security Info'!GV242*'Security Info'!GW242</f>
        <v>#VALUE!</v>
      </c>
      <c r="X236" s="314" t="e">
        <f t="shared" si="58"/>
        <v>#VALUE!</v>
      </c>
      <c r="Y236" s="314" t="e">
        <f t="shared" si="55"/>
        <v>#VALUE!</v>
      </c>
      <c r="Z236" s="26">
        <f>_xlfn.STDEV.P(Q$5:Q236)</f>
        <v>5.9377598359714762E-2</v>
      </c>
      <c r="AB236" s="447">
        <f t="shared" si="59"/>
        <v>10.368294611765254</v>
      </c>
      <c r="AC236" s="5">
        <f>IFERROR((R236-'Price Data'!AF236)/Z236,0)</f>
        <v>-15.095205576560696</v>
      </c>
      <c r="AD236" s="26" t="e">
        <f>_xlfn.STDEV.P(X$5:X236)</f>
        <v>#VALUE!</v>
      </c>
      <c r="AE236" s="5">
        <f t="shared" si="60"/>
        <v>0</v>
      </c>
      <c r="AF236" s="26" t="e">
        <f>_xlfn.STDEV.P(V$5:V236)</f>
        <v>#VALUE!</v>
      </c>
      <c r="AH236" s="5">
        <f>IFERROR((W236-'Price Data'!AF236)/AF236,0)</f>
        <v>0</v>
      </c>
      <c r="AJ236" s="239">
        <f t="shared" si="61"/>
        <v>0</v>
      </c>
    </row>
    <row r="237" spans="1:36" x14ac:dyDescent="0.25">
      <c r="A237">
        <v>233</v>
      </c>
      <c r="B237" s="312">
        <f>'Price Data'!B237</f>
        <v>0</v>
      </c>
      <c r="C237" s="313">
        <f>'Security Info'!C243</f>
        <v>0</v>
      </c>
      <c r="D237" s="7">
        <f t="shared" si="48"/>
        <v>0</v>
      </c>
      <c r="E237" s="313">
        <f>'Security Info'!E243</f>
        <v>0</v>
      </c>
      <c r="F237" s="7">
        <f t="shared" si="49"/>
        <v>0</v>
      </c>
      <c r="G237" s="200">
        <f>I237+SUM($J$4:J237)+SUM($K$4:K237)+SUM($L$4:L237)+SUM($M$4:M237)+SUM($N$4:N237)+SUM($O$4:O237)</f>
        <v>3199.6650486559065</v>
      </c>
      <c r="H237" s="6">
        <f t="shared" si="50"/>
        <v>1</v>
      </c>
      <c r="I237" s="200">
        <f t="shared" si="56"/>
        <v>0</v>
      </c>
      <c r="J237" s="313">
        <f>'Security Info'!D243</f>
        <v>0</v>
      </c>
      <c r="K237" s="94">
        <v>0</v>
      </c>
      <c r="L237" s="313">
        <f>'Security Info'!F243</f>
        <v>0</v>
      </c>
      <c r="M237" s="94">
        <v>0</v>
      </c>
      <c r="N237" s="94">
        <v>0</v>
      </c>
      <c r="O237" s="94">
        <v>0</v>
      </c>
      <c r="P237" s="239">
        <f t="shared" si="51"/>
        <v>3199.6650486559065</v>
      </c>
      <c r="Q237" s="442">
        <f t="shared" si="62"/>
        <v>0</v>
      </c>
      <c r="R237" s="26">
        <f t="shared" si="63"/>
        <v>-0.8963170538823475</v>
      </c>
      <c r="S237" s="26">
        <f>IFERROR('Security Info'!GH243*(50/70)+'Security Info'!GO243*(20/70),0)</f>
        <v>0</v>
      </c>
      <c r="T237" s="26" t="str">
        <f>'Security Info'!GV243</f>
        <v>N/A</v>
      </c>
      <c r="U237" s="200" t="e">
        <f t="shared" si="54"/>
        <v>#VALUE!</v>
      </c>
      <c r="V237" s="26" t="e">
        <f t="shared" si="57"/>
        <v>#VALUE!</v>
      </c>
      <c r="W237" s="26" t="e">
        <f>'Security Info'!GH243*'Security Info'!GI243+'Security Info'!GO243*'Security Info'!GP243+'Security Info'!GV243*'Security Info'!GW243</f>
        <v>#VALUE!</v>
      </c>
      <c r="X237" s="314" t="e">
        <f t="shared" si="58"/>
        <v>#VALUE!</v>
      </c>
      <c r="Y237" s="314" t="e">
        <f t="shared" si="55"/>
        <v>#VALUE!</v>
      </c>
      <c r="Z237" s="26">
        <f>_xlfn.STDEV.P(Q$5:Q237)</f>
        <v>5.9250538296988522E-2</v>
      </c>
      <c r="AB237" s="447">
        <f t="shared" si="59"/>
        <v>10.368294611765254</v>
      </c>
      <c r="AC237" s="5">
        <f>IFERROR((R237-'Price Data'!AF237)/Z237,0)</f>
        <v>-15.127576552800768</v>
      </c>
      <c r="AD237" s="26" t="e">
        <f>_xlfn.STDEV.P(X$5:X237)</f>
        <v>#VALUE!</v>
      </c>
      <c r="AE237" s="5">
        <f t="shared" si="60"/>
        <v>0</v>
      </c>
      <c r="AF237" s="26" t="e">
        <f>_xlfn.STDEV.P(V$5:V237)</f>
        <v>#VALUE!</v>
      </c>
      <c r="AH237" s="5">
        <f>IFERROR((W237-'Price Data'!AF237)/AF237,0)</f>
        <v>0</v>
      </c>
      <c r="AJ237" s="239">
        <f t="shared" si="61"/>
        <v>0</v>
      </c>
    </row>
    <row r="238" spans="1:36" x14ac:dyDescent="0.25">
      <c r="A238">
        <v>234</v>
      </c>
      <c r="B238" s="312">
        <f>'Price Data'!B238</f>
        <v>0</v>
      </c>
      <c r="C238" s="313">
        <f>'Security Info'!C244</f>
        <v>0</v>
      </c>
      <c r="D238" s="7">
        <f t="shared" si="48"/>
        <v>0</v>
      </c>
      <c r="E238" s="313">
        <f>'Security Info'!E244</f>
        <v>0</v>
      </c>
      <c r="F238" s="7">
        <f t="shared" si="49"/>
        <v>0</v>
      </c>
      <c r="G238" s="200">
        <f>I238+SUM($J$4:J238)+SUM($K$4:K238)+SUM($L$4:L238)+SUM($M$4:M238)+SUM($N$4:N238)+SUM($O$4:O238)</f>
        <v>3199.6650486559065</v>
      </c>
      <c r="H238" s="6">
        <f t="shared" si="50"/>
        <v>1</v>
      </c>
      <c r="I238" s="200">
        <f t="shared" si="56"/>
        <v>0</v>
      </c>
      <c r="J238" s="313">
        <f>'Security Info'!D244</f>
        <v>0</v>
      </c>
      <c r="K238" s="94">
        <v>0</v>
      </c>
      <c r="L238" s="313">
        <f>'Security Info'!F244</f>
        <v>0</v>
      </c>
      <c r="M238" s="94">
        <v>0</v>
      </c>
      <c r="N238" s="94">
        <v>0</v>
      </c>
      <c r="O238" s="94">
        <v>0</v>
      </c>
      <c r="P238" s="239">
        <f t="shared" si="51"/>
        <v>3199.6650486559065</v>
      </c>
      <c r="Q238" s="442">
        <f t="shared" si="62"/>
        <v>0</v>
      </c>
      <c r="R238" s="26">
        <f t="shared" si="63"/>
        <v>-0.8963170538823475</v>
      </c>
      <c r="S238" s="26">
        <f>IFERROR('Security Info'!GH244*(50/70)+'Security Info'!GO244*(20/70),0)</f>
        <v>0</v>
      </c>
      <c r="T238" s="26" t="str">
        <f>'Security Info'!GV244</f>
        <v>N/A</v>
      </c>
      <c r="U238" s="200" t="e">
        <f t="shared" si="54"/>
        <v>#VALUE!</v>
      </c>
      <c r="V238" s="26" t="e">
        <f t="shared" si="57"/>
        <v>#VALUE!</v>
      </c>
      <c r="W238" s="26" t="e">
        <f>'Security Info'!GH244*'Security Info'!GI244+'Security Info'!GO244*'Security Info'!GP244+'Security Info'!GV244*'Security Info'!GW244</f>
        <v>#VALUE!</v>
      </c>
      <c r="X238" s="314" t="e">
        <f t="shared" si="58"/>
        <v>#VALUE!</v>
      </c>
      <c r="Y238" s="314" t="e">
        <f t="shared" si="55"/>
        <v>#VALUE!</v>
      </c>
      <c r="Z238" s="26">
        <f>_xlfn.STDEV.P(Q$5:Q238)</f>
        <v>5.9124290416740603E-2</v>
      </c>
      <c r="AB238" s="447">
        <f t="shared" si="59"/>
        <v>10.368294611765254</v>
      </c>
      <c r="AC238" s="5">
        <f>IFERROR((R238-'Price Data'!AF238)/Z238,0)</f>
        <v>-15.159878411472013</v>
      </c>
      <c r="AD238" s="26" t="e">
        <f>_xlfn.STDEV.P(X$5:X238)</f>
        <v>#VALUE!</v>
      </c>
      <c r="AE238" s="5">
        <f t="shared" si="60"/>
        <v>0</v>
      </c>
      <c r="AF238" s="26" t="e">
        <f>_xlfn.STDEV.P(V$5:V238)</f>
        <v>#VALUE!</v>
      </c>
      <c r="AH238" s="5">
        <f>IFERROR((W238-'Price Data'!AF238)/AF238,0)</f>
        <v>0</v>
      </c>
      <c r="AJ238" s="239">
        <f t="shared" si="61"/>
        <v>0</v>
      </c>
    </row>
    <row r="239" spans="1:36" x14ac:dyDescent="0.25">
      <c r="A239">
        <v>235</v>
      </c>
      <c r="B239" s="312">
        <f>'Price Data'!B239</f>
        <v>0</v>
      </c>
      <c r="C239" s="313">
        <f>'Security Info'!C245</f>
        <v>0</v>
      </c>
      <c r="D239" s="7">
        <f t="shared" si="48"/>
        <v>0</v>
      </c>
      <c r="E239" s="313">
        <f>'Security Info'!E245</f>
        <v>0</v>
      </c>
      <c r="F239" s="7">
        <f t="shared" si="49"/>
        <v>0</v>
      </c>
      <c r="G239" s="200">
        <f>I239+SUM($J$4:J239)+SUM($K$4:K239)+SUM($L$4:L239)+SUM($M$4:M239)+SUM($N$4:N239)+SUM($O$4:O239)</f>
        <v>3199.6650486559065</v>
      </c>
      <c r="H239" s="6">
        <f t="shared" si="50"/>
        <v>1</v>
      </c>
      <c r="I239" s="200">
        <f t="shared" si="56"/>
        <v>0</v>
      </c>
      <c r="J239" s="313">
        <f>'Security Info'!D245</f>
        <v>0</v>
      </c>
      <c r="K239" s="94">
        <v>0</v>
      </c>
      <c r="L239" s="313">
        <f>'Security Info'!F245</f>
        <v>0</v>
      </c>
      <c r="M239" s="94">
        <v>0</v>
      </c>
      <c r="N239" s="94">
        <v>0</v>
      </c>
      <c r="O239" s="94">
        <v>0</v>
      </c>
      <c r="P239" s="239">
        <f t="shared" si="51"/>
        <v>3199.6650486559065</v>
      </c>
      <c r="Q239" s="442">
        <f t="shared" si="62"/>
        <v>0</v>
      </c>
      <c r="R239" s="26">
        <f t="shared" si="63"/>
        <v>-0.8963170538823475</v>
      </c>
      <c r="S239" s="26">
        <f>IFERROR('Security Info'!GH245*(50/70)+'Security Info'!GO245*(20/70),0)</f>
        <v>0</v>
      </c>
      <c r="T239" s="26" t="str">
        <f>'Security Info'!GV245</f>
        <v>N/A</v>
      </c>
      <c r="U239" s="200" t="e">
        <f t="shared" si="54"/>
        <v>#VALUE!</v>
      </c>
      <c r="V239" s="26" t="e">
        <f t="shared" si="57"/>
        <v>#VALUE!</v>
      </c>
      <c r="W239" s="26" t="e">
        <f>'Security Info'!GH245*'Security Info'!GI245+'Security Info'!GO245*'Security Info'!GP245+'Security Info'!GV245*'Security Info'!GW245</f>
        <v>#VALUE!</v>
      </c>
      <c r="X239" s="314" t="e">
        <f t="shared" si="58"/>
        <v>#VALUE!</v>
      </c>
      <c r="Y239" s="314" t="e">
        <f t="shared" si="55"/>
        <v>#VALUE!</v>
      </c>
      <c r="Z239" s="26">
        <f>_xlfn.STDEV.P(Q$5:Q239)</f>
        <v>5.8998846103248785E-2</v>
      </c>
      <c r="AB239" s="447">
        <f t="shared" si="59"/>
        <v>10.368294611765254</v>
      </c>
      <c r="AC239" s="5">
        <f>IFERROR((R239-'Price Data'!AF239)/Z239,0)</f>
        <v>-15.192111593399309</v>
      </c>
      <c r="AD239" s="26" t="e">
        <f>_xlfn.STDEV.P(X$5:X239)</f>
        <v>#VALUE!</v>
      </c>
      <c r="AE239" s="5">
        <f t="shared" si="60"/>
        <v>0</v>
      </c>
      <c r="AF239" s="26" t="e">
        <f>_xlfn.STDEV.P(V$5:V239)</f>
        <v>#VALUE!</v>
      </c>
      <c r="AH239" s="5">
        <f>IFERROR((W239-'Price Data'!AF239)/AF239,0)</f>
        <v>0</v>
      </c>
      <c r="AJ239" s="239">
        <f t="shared" si="61"/>
        <v>0</v>
      </c>
    </row>
    <row r="240" spans="1:36" x14ac:dyDescent="0.25">
      <c r="A240">
        <v>236</v>
      </c>
      <c r="B240" s="312">
        <f>'Price Data'!B240</f>
        <v>0</v>
      </c>
      <c r="C240" s="313">
        <f>'Security Info'!C246</f>
        <v>0</v>
      </c>
      <c r="D240" s="7">
        <f t="shared" si="48"/>
        <v>0</v>
      </c>
      <c r="E240" s="313">
        <f>'Security Info'!E246</f>
        <v>0</v>
      </c>
      <c r="F240" s="7">
        <f t="shared" si="49"/>
        <v>0</v>
      </c>
      <c r="G240" s="200">
        <f>I240+SUM($J$4:J240)+SUM($K$4:K240)+SUM($L$4:L240)+SUM($M$4:M240)+SUM($N$4:N240)+SUM($O$4:O240)</f>
        <v>3199.6650486559065</v>
      </c>
      <c r="H240" s="6">
        <f t="shared" si="50"/>
        <v>1</v>
      </c>
      <c r="I240" s="200">
        <f t="shared" si="56"/>
        <v>0</v>
      </c>
      <c r="J240" s="313">
        <f>'Security Info'!D246</f>
        <v>0</v>
      </c>
      <c r="K240" s="94">
        <v>0</v>
      </c>
      <c r="L240" s="313">
        <f>'Security Info'!F246</f>
        <v>0</v>
      </c>
      <c r="M240" s="94">
        <v>0</v>
      </c>
      <c r="N240" s="94">
        <v>0</v>
      </c>
      <c r="O240" s="94">
        <v>0</v>
      </c>
      <c r="P240" s="239">
        <f t="shared" si="51"/>
        <v>3199.6650486559065</v>
      </c>
      <c r="Q240" s="442">
        <f t="shared" si="62"/>
        <v>0</v>
      </c>
      <c r="R240" s="26">
        <f t="shared" si="63"/>
        <v>-0.8963170538823475</v>
      </c>
      <c r="S240" s="26">
        <f>IFERROR('Security Info'!GH246*(50/70)+'Security Info'!GO246*(20/70),0)</f>
        <v>0</v>
      </c>
      <c r="T240" s="26" t="str">
        <f>'Security Info'!GV246</f>
        <v>N/A</v>
      </c>
      <c r="U240" s="200" t="e">
        <f t="shared" si="54"/>
        <v>#VALUE!</v>
      </c>
      <c r="V240" s="26" t="e">
        <f t="shared" si="57"/>
        <v>#VALUE!</v>
      </c>
      <c r="W240" s="26" t="e">
        <f>'Security Info'!GH246*'Security Info'!GI246+'Security Info'!GO246*'Security Info'!GP246+'Security Info'!GV246*'Security Info'!GW246</f>
        <v>#VALUE!</v>
      </c>
      <c r="X240" s="314" t="e">
        <f t="shared" si="58"/>
        <v>#VALUE!</v>
      </c>
      <c r="Y240" s="314" t="e">
        <f t="shared" si="55"/>
        <v>#VALUE!</v>
      </c>
      <c r="Z240" s="26">
        <f>_xlfn.STDEV.P(Q$5:Q240)</f>
        <v>5.8874196868202923E-2</v>
      </c>
      <c r="AB240" s="447">
        <f t="shared" si="59"/>
        <v>10.368294611765254</v>
      </c>
      <c r="AC240" s="5">
        <f>IFERROR((R240-'Price Data'!AF240)/Z240,0)</f>
        <v>-15.224276534741742</v>
      </c>
      <c r="AD240" s="26" t="e">
        <f>_xlfn.STDEV.P(X$5:X240)</f>
        <v>#VALUE!</v>
      </c>
      <c r="AE240" s="5">
        <f t="shared" si="60"/>
        <v>0</v>
      </c>
      <c r="AF240" s="26" t="e">
        <f>_xlfn.STDEV.P(V$5:V240)</f>
        <v>#VALUE!</v>
      </c>
      <c r="AH240" s="5">
        <f>IFERROR((W240-'Price Data'!AF240)/AF240,0)</f>
        <v>0</v>
      </c>
      <c r="AJ240" s="239">
        <f t="shared" si="61"/>
        <v>0</v>
      </c>
    </row>
    <row r="241" spans="1:36" x14ac:dyDescent="0.25">
      <c r="A241">
        <v>237</v>
      </c>
      <c r="B241" s="312">
        <f>'Price Data'!B241</f>
        <v>0</v>
      </c>
      <c r="C241" s="313">
        <f>'Security Info'!C247</f>
        <v>0</v>
      </c>
      <c r="D241" s="7">
        <f t="shared" si="48"/>
        <v>0</v>
      </c>
      <c r="E241" s="313">
        <f>'Security Info'!E247</f>
        <v>0</v>
      </c>
      <c r="F241" s="7">
        <f t="shared" si="49"/>
        <v>0</v>
      </c>
      <c r="G241" s="200">
        <f>I241+SUM($J$4:J241)+SUM($K$4:K241)+SUM($L$4:L241)+SUM($M$4:M241)+SUM($N$4:N241)+SUM($O$4:O241)</f>
        <v>3199.6650486559065</v>
      </c>
      <c r="H241" s="6">
        <f t="shared" si="50"/>
        <v>1</v>
      </c>
      <c r="I241" s="200">
        <f t="shared" si="56"/>
        <v>0</v>
      </c>
      <c r="J241" s="313">
        <f>'Security Info'!D247</f>
        <v>0</v>
      </c>
      <c r="K241" s="94">
        <v>0</v>
      </c>
      <c r="L241" s="313">
        <f>'Security Info'!F247</f>
        <v>0</v>
      </c>
      <c r="M241" s="94">
        <v>0</v>
      </c>
      <c r="N241" s="94">
        <v>0</v>
      </c>
      <c r="O241" s="94">
        <v>0</v>
      </c>
      <c r="P241" s="239">
        <f t="shared" si="51"/>
        <v>3199.6650486559065</v>
      </c>
      <c r="Q241" s="442">
        <f t="shared" si="62"/>
        <v>0</v>
      </c>
      <c r="R241" s="26">
        <f t="shared" si="63"/>
        <v>-0.8963170538823475</v>
      </c>
      <c r="S241" s="26">
        <f>IFERROR('Security Info'!GH247*(50/70)+'Security Info'!GO247*(20/70),0)</f>
        <v>0</v>
      </c>
      <c r="T241" s="26" t="str">
        <f>'Security Info'!GV247</f>
        <v>N/A</v>
      </c>
      <c r="U241" s="200" t="e">
        <f t="shared" si="54"/>
        <v>#VALUE!</v>
      </c>
      <c r="V241" s="26" t="e">
        <f t="shared" si="57"/>
        <v>#VALUE!</v>
      </c>
      <c r="W241" s="26" t="e">
        <f>'Security Info'!GH247*'Security Info'!GI247+'Security Info'!GO247*'Security Info'!GP247+'Security Info'!GV247*'Security Info'!GW247</f>
        <v>#VALUE!</v>
      </c>
      <c r="X241" s="314" t="e">
        <f t="shared" si="58"/>
        <v>#VALUE!</v>
      </c>
      <c r="Y241" s="314" t="e">
        <f t="shared" si="55"/>
        <v>#VALUE!</v>
      </c>
      <c r="Z241" s="26">
        <f>_xlfn.STDEV.P(Q$5:Q241)</f>
        <v>5.8750334348292535E-2</v>
      </c>
      <c r="AB241" s="447">
        <f t="shared" si="59"/>
        <v>10.368294611765254</v>
      </c>
      <c r="AC241" s="5">
        <f>IFERROR((R241-'Price Data'!AF241)/Z241,0)</f>
        <v>-15.256373667061474</v>
      </c>
      <c r="AD241" s="26" t="e">
        <f>_xlfn.STDEV.P(X$5:X241)</f>
        <v>#VALUE!</v>
      </c>
      <c r="AE241" s="5">
        <f t="shared" si="60"/>
        <v>0</v>
      </c>
      <c r="AF241" s="26" t="e">
        <f>_xlfn.STDEV.P(V$5:V241)</f>
        <v>#VALUE!</v>
      </c>
      <c r="AH241" s="5">
        <f>IFERROR((W241-'Price Data'!AF241)/AF241,0)</f>
        <v>0</v>
      </c>
      <c r="AJ241" s="239">
        <f t="shared" si="61"/>
        <v>0</v>
      </c>
    </row>
    <row r="242" spans="1:36" x14ac:dyDescent="0.25">
      <c r="A242">
        <v>238</v>
      </c>
      <c r="B242" s="312">
        <f>'Price Data'!B242</f>
        <v>0</v>
      </c>
      <c r="C242" s="313">
        <f>'Security Info'!C248</f>
        <v>0</v>
      </c>
      <c r="D242" s="7">
        <f t="shared" si="48"/>
        <v>0</v>
      </c>
      <c r="E242" s="313">
        <f>'Security Info'!E248</f>
        <v>0</v>
      </c>
      <c r="F242" s="7">
        <f t="shared" si="49"/>
        <v>0</v>
      </c>
      <c r="G242" s="200">
        <f>I242+SUM($J$4:J242)+SUM($K$4:K242)+SUM($L$4:L242)+SUM($M$4:M242)+SUM($N$4:N242)+SUM($O$4:O242)</f>
        <v>3199.6650486559065</v>
      </c>
      <c r="H242" s="6">
        <f t="shared" si="50"/>
        <v>1</v>
      </c>
      <c r="I242" s="200">
        <f t="shared" si="56"/>
        <v>0</v>
      </c>
      <c r="J242" s="313">
        <f>'Security Info'!D248</f>
        <v>0</v>
      </c>
      <c r="K242" s="94">
        <v>0</v>
      </c>
      <c r="L242" s="313">
        <f>'Security Info'!F248</f>
        <v>0</v>
      </c>
      <c r="M242" s="94">
        <v>0</v>
      </c>
      <c r="N242" s="94">
        <v>0</v>
      </c>
      <c r="O242" s="94">
        <v>0</v>
      </c>
      <c r="P242" s="239">
        <f t="shared" si="51"/>
        <v>3199.6650486559065</v>
      </c>
      <c r="Q242" s="442">
        <f t="shared" si="62"/>
        <v>0</v>
      </c>
      <c r="R242" s="26">
        <f t="shared" si="63"/>
        <v>-0.8963170538823475</v>
      </c>
      <c r="S242" s="26">
        <f>IFERROR('Security Info'!GH248*(50/70)+'Security Info'!GO248*(20/70),0)</f>
        <v>0</v>
      </c>
      <c r="T242" s="26" t="str">
        <f>'Security Info'!GV248</f>
        <v>N/A</v>
      </c>
      <c r="U242" s="200" t="e">
        <f t="shared" si="54"/>
        <v>#VALUE!</v>
      </c>
      <c r="V242" s="26" t="e">
        <f t="shared" si="57"/>
        <v>#VALUE!</v>
      </c>
      <c r="W242" s="26" t="e">
        <f>'Security Info'!GH248*'Security Info'!GI248+'Security Info'!GO248*'Security Info'!GP248+'Security Info'!GV248*'Security Info'!GW248</f>
        <v>#VALUE!</v>
      </c>
      <c r="X242" s="314" t="e">
        <f t="shared" si="58"/>
        <v>#VALUE!</v>
      </c>
      <c r="Y242" s="314" t="e">
        <f t="shared" si="55"/>
        <v>#VALUE!</v>
      </c>
      <c r="Z242" s="26">
        <f>_xlfn.STDEV.P(Q$5:Q242)</f>
        <v>5.8627250302850133E-2</v>
      </c>
      <c r="AB242" s="447">
        <f t="shared" si="59"/>
        <v>10.368294611765254</v>
      </c>
      <c r="AC242" s="5">
        <f>IFERROR((R242-'Price Data'!AF242)/Z242,0)</f>
        <v>-15.288403417391272</v>
      </c>
      <c r="AD242" s="26" t="e">
        <f>_xlfn.STDEV.P(X$5:X242)</f>
        <v>#VALUE!</v>
      </c>
      <c r="AE242" s="5">
        <f t="shared" si="60"/>
        <v>0</v>
      </c>
      <c r="AF242" s="26" t="e">
        <f>_xlfn.STDEV.P(V$5:V242)</f>
        <v>#VALUE!</v>
      </c>
      <c r="AH242" s="5">
        <f>IFERROR((W242-'Price Data'!AF242)/AF242,0)</f>
        <v>0</v>
      </c>
      <c r="AJ242" s="239">
        <f t="shared" si="61"/>
        <v>0</v>
      </c>
    </row>
    <row r="243" spans="1:36" x14ac:dyDescent="0.25">
      <c r="A243">
        <v>239</v>
      </c>
      <c r="B243" s="312">
        <f>'Price Data'!B243</f>
        <v>0</v>
      </c>
      <c r="C243" s="313">
        <f>'Security Info'!C249</f>
        <v>0</v>
      </c>
      <c r="D243" s="7">
        <f t="shared" si="48"/>
        <v>0</v>
      </c>
      <c r="E243" s="313">
        <f>'Security Info'!E249</f>
        <v>0</v>
      </c>
      <c r="F243" s="7">
        <f t="shared" si="49"/>
        <v>0</v>
      </c>
      <c r="G243" s="200">
        <f>I243+SUM($J$4:J243)+SUM($K$4:K243)+SUM($L$4:L243)+SUM($M$4:M243)+SUM($N$4:N243)+SUM($O$4:O243)</f>
        <v>3199.6650486559065</v>
      </c>
      <c r="H243" s="6">
        <f t="shared" si="50"/>
        <v>1</v>
      </c>
      <c r="I243" s="200">
        <f t="shared" si="56"/>
        <v>0</v>
      </c>
      <c r="J243" s="313">
        <f>'Security Info'!D249</f>
        <v>0</v>
      </c>
      <c r="K243" s="94">
        <v>0</v>
      </c>
      <c r="L243" s="313">
        <f>'Security Info'!F249</f>
        <v>0</v>
      </c>
      <c r="M243" s="94">
        <v>0</v>
      </c>
      <c r="N243" s="94">
        <v>0</v>
      </c>
      <c r="O243" s="94">
        <v>0</v>
      </c>
      <c r="P243" s="239">
        <f t="shared" si="51"/>
        <v>3199.6650486559065</v>
      </c>
      <c r="Q243" s="442">
        <f t="shared" si="62"/>
        <v>0</v>
      </c>
      <c r="R243" s="26">
        <f t="shared" si="63"/>
        <v>-0.8963170538823475</v>
      </c>
      <c r="S243" s="26">
        <f>IFERROR('Security Info'!GH249*(50/70)+'Security Info'!GO249*(20/70),0)</f>
        <v>0</v>
      </c>
      <c r="T243" s="26" t="str">
        <f>'Security Info'!GV249</f>
        <v>N/A</v>
      </c>
      <c r="U243" s="200" t="e">
        <f t="shared" si="54"/>
        <v>#VALUE!</v>
      </c>
      <c r="V243" s="26" t="e">
        <f t="shared" si="57"/>
        <v>#VALUE!</v>
      </c>
      <c r="W243" s="26" t="e">
        <f>'Security Info'!GH249*'Security Info'!GI249+'Security Info'!GO249*'Security Info'!GP249+'Security Info'!GV249*'Security Info'!GW249</f>
        <v>#VALUE!</v>
      </c>
      <c r="X243" s="314" t="e">
        <f t="shared" si="58"/>
        <v>#VALUE!</v>
      </c>
      <c r="Y243" s="314" t="e">
        <f t="shared" si="55"/>
        <v>#VALUE!</v>
      </c>
      <c r="Z243" s="26">
        <f>_xlfn.STDEV.P(Q$5:Q243)</f>
        <v>5.8504936611548576E-2</v>
      </c>
      <c r="AB243" s="447">
        <f t="shared" si="59"/>
        <v>10.368294611765254</v>
      </c>
      <c r="AC243" s="5">
        <f>IFERROR((R243-'Price Data'!AF243)/Z243,0)</f>
        <v>-15.320366208300772</v>
      </c>
      <c r="AD243" s="26" t="e">
        <f>_xlfn.STDEV.P(X$5:X243)</f>
        <v>#VALUE!</v>
      </c>
      <c r="AE243" s="5">
        <f t="shared" si="60"/>
        <v>0</v>
      </c>
      <c r="AF243" s="26" t="e">
        <f>_xlfn.STDEV.P(V$5:V243)</f>
        <v>#VALUE!</v>
      </c>
      <c r="AH243" s="5">
        <f>IFERROR((W243-'Price Data'!AF243)/AF243,0)</f>
        <v>0</v>
      </c>
      <c r="AJ243" s="239">
        <f t="shared" si="61"/>
        <v>0</v>
      </c>
    </row>
    <row r="244" spans="1:36" x14ac:dyDescent="0.25">
      <c r="A244">
        <v>240</v>
      </c>
      <c r="B244" s="312">
        <f>'Price Data'!B244</f>
        <v>0</v>
      </c>
      <c r="C244" s="313">
        <f>'Security Info'!C250</f>
        <v>0</v>
      </c>
      <c r="D244" s="7">
        <f t="shared" si="48"/>
        <v>0</v>
      </c>
      <c r="E244" s="313">
        <f>'Security Info'!E250</f>
        <v>0</v>
      </c>
      <c r="F244" s="7">
        <f t="shared" si="49"/>
        <v>0</v>
      </c>
      <c r="G244" s="200">
        <f>I244+SUM($J$4:J244)+SUM($K$4:K244)+SUM($L$4:L244)+SUM($M$4:M244)+SUM($N$4:N244)+SUM($O$4:O244)</f>
        <v>3199.6650486559065</v>
      </c>
      <c r="H244" s="6">
        <f t="shared" si="50"/>
        <v>1</v>
      </c>
      <c r="I244" s="200">
        <f t="shared" si="56"/>
        <v>0</v>
      </c>
      <c r="J244" s="313">
        <f>'Security Info'!D250</f>
        <v>0</v>
      </c>
      <c r="K244" s="94">
        <v>0</v>
      </c>
      <c r="L244" s="313">
        <f>'Security Info'!F250</f>
        <v>0</v>
      </c>
      <c r="M244" s="94">
        <v>0</v>
      </c>
      <c r="N244" s="94">
        <v>0</v>
      </c>
      <c r="O244" s="94">
        <v>0</v>
      </c>
      <c r="P244" s="239">
        <f t="shared" si="51"/>
        <v>3199.6650486559065</v>
      </c>
      <c r="Q244" s="442">
        <f t="shared" si="62"/>
        <v>0</v>
      </c>
      <c r="R244" s="26">
        <f t="shared" si="63"/>
        <v>-0.8963170538823475</v>
      </c>
      <c r="S244" s="26">
        <f>IFERROR('Security Info'!GH250*(50/70)+'Security Info'!GO250*(20/70),0)</f>
        <v>0</v>
      </c>
      <c r="T244" s="26" t="str">
        <f>'Security Info'!GV250</f>
        <v>N/A</v>
      </c>
      <c r="U244" s="200" t="e">
        <f t="shared" si="54"/>
        <v>#VALUE!</v>
      </c>
      <c r="V244" s="26" t="e">
        <f t="shared" si="57"/>
        <v>#VALUE!</v>
      </c>
      <c r="W244" s="26" t="e">
        <f>'Security Info'!GH250*'Security Info'!GI250+'Security Info'!GO250*'Security Info'!GP250+'Security Info'!GV250*'Security Info'!GW250</f>
        <v>#VALUE!</v>
      </c>
      <c r="X244" s="314" t="e">
        <f t="shared" si="58"/>
        <v>#VALUE!</v>
      </c>
      <c r="Y244" s="314" t="e">
        <f t="shared" si="55"/>
        <v>#VALUE!</v>
      </c>
      <c r="Z244" s="26">
        <f>_xlfn.STDEV.P(Q$5:Q244)</f>
        <v>5.8383385272151013E-2</v>
      </c>
      <c r="AB244" s="447">
        <f t="shared" si="59"/>
        <v>10.368294611765254</v>
      </c>
      <c r="AC244" s="5">
        <f>IFERROR((R244-'Price Data'!AF244)/Z244,0)</f>
        <v>-15.352262457961519</v>
      </c>
      <c r="AD244" s="26" t="e">
        <f>_xlfn.STDEV.P(X$5:X244)</f>
        <v>#VALUE!</v>
      </c>
      <c r="AE244" s="5">
        <f t="shared" si="60"/>
        <v>0</v>
      </c>
      <c r="AF244" s="26" t="e">
        <f>_xlfn.STDEV.P(V$5:V244)</f>
        <v>#VALUE!</v>
      </c>
      <c r="AH244" s="5">
        <f>IFERROR((W244-'Price Data'!AF244)/AF244,0)</f>
        <v>0</v>
      </c>
      <c r="AJ244" s="239">
        <f t="shared" si="61"/>
        <v>0</v>
      </c>
    </row>
    <row r="245" spans="1:36" x14ac:dyDescent="0.25">
      <c r="A245">
        <v>241</v>
      </c>
      <c r="B245" s="312">
        <f>'Price Data'!B245</f>
        <v>0</v>
      </c>
      <c r="C245" s="313">
        <f>'Security Info'!C251</f>
        <v>0</v>
      </c>
      <c r="D245" s="7">
        <f t="shared" si="48"/>
        <v>0</v>
      </c>
      <c r="E245" s="313">
        <f>'Security Info'!E251</f>
        <v>0</v>
      </c>
      <c r="F245" s="7">
        <f t="shared" si="49"/>
        <v>0</v>
      </c>
      <c r="G245" s="200">
        <f>I245+SUM($J$4:J245)+SUM($K$4:K245)+SUM($L$4:L245)+SUM($M$4:M245)+SUM($N$4:N245)+SUM($O$4:O245)</f>
        <v>3199.6650486559065</v>
      </c>
      <c r="H245" s="6">
        <f t="shared" si="50"/>
        <v>1</v>
      </c>
      <c r="I245" s="200">
        <f t="shared" si="56"/>
        <v>0</v>
      </c>
      <c r="J245" s="313">
        <f>'Security Info'!D251</f>
        <v>0</v>
      </c>
      <c r="K245" s="94">
        <v>0</v>
      </c>
      <c r="L245" s="313">
        <f>'Security Info'!F251</f>
        <v>0</v>
      </c>
      <c r="M245" s="94">
        <v>0</v>
      </c>
      <c r="N245" s="94">
        <v>0</v>
      </c>
      <c r="O245" s="94">
        <v>0</v>
      </c>
      <c r="P245" s="239">
        <f t="shared" si="51"/>
        <v>3199.6650486559065</v>
      </c>
      <c r="Q245" s="442">
        <f t="shared" si="62"/>
        <v>0</v>
      </c>
      <c r="R245" s="26">
        <f t="shared" si="63"/>
        <v>-0.8963170538823475</v>
      </c>
      <c r="S245" s="26">
        <f>IFERROR('Security Info'!GH251*(50/70)+'Security Info'!GO251*(20/70),0)</f>
        <v>0</v>
      </c>
      <c r="T245" s="26" t="str">
        <f>'Security Info'!GV251</f>
        <v>N/A</v>
      </c>
      <c r="U245" s="200" t="e">
        <f t="shared" si="54"/>
        <v>#VALUE!</v>
      </c>
      <c r="V245" s="26" t="e">
        <f t="shared" si="57"/>
        <v>#VALUE!</v>
      </c>
      <c r="W245" s="26" t="e">
        <f>'Security Info'!GH251*'Security Info'!GI251+'Security Info'!GO251*'Security Info'!GP251+'Security Info'!GV251*'Security Info'!GW251</f>
        <v>#VALUE!</v>
      </c>
      <c r="X245" s="314" t="e">
        <f t="shared" si="58"/>
        <v>#VALUE!</v>
      </c>
      <c r="Y245" s="314" t="e">
        <f t="shared" si="55"/>
        <v>#VALUE!</v>
      </c>
      <c r="Z245" s="26">
        <f>_xlfn.STDEV.P(Q$5:Q245)</f>
        <v>5.8262588398312061E-2</v>
      </c>
      <c r="AB245" s="447">
        <f t="shared" si="59"/>
        <v>10.368294611765254</v>
      </c>
      <c r="AC245" s="5">
        <f>IFERROR((R245-'Price Data'!AF245)/Z245,0)</f>
        <v>-15.384092580210785</v>
      </c>
      <c r="AD245" s="26" t="e">
        <f>_xlfn.STDEV.P(X$5:X245)</f>
        <v>#VALUE!</v>
      </c>
      <c r="AE245" s="5">
        <f t="shared" si="60"/>
        <v>0</v>
      </c>
      <c r="AF245" s="26" t="e">
        <f>_xlfn.STDEV.P(V$5:V245)</f>
        <v>#VALUE!</v>
      </c>
      <c r="AH245" s="5">
        <f>IFERROR((W245-'Price Data'!AF245)/AF245,0)</f>
        <v>0</v>
      </c>
      <c r="AJ245" s="239">
        <f t="shared" si="61"/>
        <v>0</v>
      </c>
    </row>
    <row r="246" spans="1:36" x14ac:dyDescent="0.25">
      <c r="A246">
        <v>242</v>
      </c>
      <c r="B246" s="312">
        <f>'Price Data'!B246</f>
        <v>0</v>
      </c>
      <c r="C246" s="313">
        <f>'Security Info'!C252</f>
        <v>0</v>
      </c>
      <c r="D246" s="7">
        <f t="shared" si="48"/>
        <v>0</v>
      </c>
      <c r="E246" s="313">
        <f>'Security Info'!E252</f>
        <v>0</v>
      </c>
      <c r="F246" s="7">
        <f t="shared" si="49"/>
        <v>0</v>
      </c>
      <c r="G246" s="200">
        <f>I246+SUM($J$4:J246)+SUM($K$4:K246)+SUM($L$4:L246)+SUM($M$4:M246)+SUM($N$4:N246)+SUM($O$4:O246)</f>
        <v>3199.6650486559065</v>
      </c>
      <c r="H246" s="6">
        <f t="shared" si="50"/>
        <v>1</v>
      </c>
      <c r="I246" s="200">
        <f t="shared" si="56"/>
        <v>0</v>
      </c>
      <c r="J246" s="313">
        <f>'Security Info'!D252</f>
        <v>0</v>
      </c>
      <c r="K246" s="94">
        <v>0</v>
      </c>
      <c r="L246" s="313">
        <f>'Security Info'!F252</f>
        <v>0</v>
      </c>
      <c r="M246" s="94">
        <v>0</v>
      </c>
      <c r="N246" s="94">
        <v>0</v>
      </c>
      <c r="O246" s="94">
        <v>0</v>
      </c>
      <c r="P246" s="239">
        <f t="shared" si="51"/>
        <v>3199.6650486559065</v>
      </c>
      <c r="Q246" s="442">
        <f t="shared" si="62"/>
        <v>0</v>
      </c>
      <c r="R246" s="26">
        <f t="shared" si="63"/>
        <v>-0.8963170538823475</v>
      </c>
      <c r="S246" s="26">
        <f>IFERROR('Security Info'!GH252*(50/70)+'Security Info'!GO252*(20/70),0)</f>
        <v>0</v>
      </c>
      <c r="T246" s="26" t="str">
        <f>'Security Info'!GV252</f>
        <v>N/A</v>
      </c>
      <c r="U246" s="200" t="e">
        <f t="shared" si="54"/>
        <v>#VALUE!</v>
      </c>
      <c r="V246" s="26" t="e">
        <f t="shared" si="57"/>
        <v>#VALUE!</v>
      </c>
      <c r="W246" s="26" t="e">
        <f>'Security Info'!GH252*'Security Info'!GI252+'Security Info'!GO252*'Security Info'!GP252+'Security Info'!GV252*'Security Info'!GW252</f>
        <v>#VALUE!</v>
      </c>
      <c r="X246" s="314" t="e">
        <f t="shared" si="58"/>
        <v>#VALUE!</v>
      </c>
      <c r="Y246" s="314" t="e">
        <f t="shared" si="55"/>
        <v>#VALUE!</v>
      </c>
      <c r="Z246" s="26">
        <f>_xlfn.STDEV.P(Q$5:Q246)</f>
        <v>5.814253821742886E-2</v>
      </c>
      <c r="AB246" s="447">
        <f t="shared" si="59"/>
        <v>10.368294611765254</v>
      </c>
      <c r="AC246" s="5">
        <f>IFERROR((R246-'Price Data'!AF246)/Z246,0)</f>
        <v>-15.415856984614178</v>
      </c>
      <c r="AD246" s="26" t="e">
        <f>_xlfn.STDEV.P(X$5:X246)</f>
        <v>#VALUE!</v>
      </c>
      <c r="AE246" s="5">
        <f t="shared" si="60"/>
        <v>0</v>
      </c>
      <c r="AF246" s="26" t="e">
        <f>_xlfn.STDEV.P(V$5:V246)</f>
        <v>#VALUE!</v>
      </c>
      <c r="AH246" s="5">
        <f>IFERROR((W246-'Price Data'!AF246)/AF246,0)</f>
        <v>0</v>
      </c>
      <c r="AJ246" s="239">
        <f t="shared" si="61"/>
        <v>0</v>
      </c>
    </row>
    <row r="247" spans="1:36" x14ac:dyDescent="0.25">
      <c r="A247">
        <v>243</v>
      </c>
      <c r="B247" s="312">
        <f>'Price Data'!B247</f>
        <v>0</v>
      </c>
      <c r="C247" s="313">
        <f>'Security Info'!C253</f>
        <v>0</v>
      </c>
      <c r="D247" s="7">
        <f t="shared" si="48"/>
        <v>0</v>
      </c>
      <c r="E247" s="313">
        <f>'Security Info'!E253</f>
        <v>0</v>
      </c>
      <c r="F247" s="7">
        <f t="shared" si="49"/>
        <v>0</v>
      </c>
      <c r="G247" s="200">
        <f>I247+SUM($J$4:J247)+SUM($K$4:K247)+SUM($L$4:L247)+SUM($M$4:M247)+SUM($N$4:N247)+SUM($O$4:O247)</f>
        <v>3199.6650486559065</v>
      </c>
      <c r="H247" s="6">
        <f t="shared" si="50"/>
        <v>1</v>
      </c>
      <c r="I247" s="200">
        <f t="shared" si="56"/>
        <v>0</v>
      </c>
      <c r="J247" s="313">
        <f>'Security Info'!D253</f>
        <v>0</v>
      </c>
      <c r="K247" s="94">
        <v>0</v>
      </c>
      <c r="L247" s="313">
        <f>'Security Info'!F253</f>
        <v>0</v>
      </c>
      <c r="M247" s="94">
        <v>0</v>
      </c>
      <c r="N247" s="94">
        <v>0</v>
      </c>
      <c r="O247" s="94">
        <v>0</v>
      </c>
      <c r="P247" s="239">
        <f t="shared" si="51"/>
        <v>3199.6650486559065</v>
      </c>
      <c r="Q247" s="442">
        <f t="shared" si="62"/>
        <v>0</v>
      </c>
      <c r="R247" s="26">
        <f t="shared" si="63"/>
        <v>-0.8963170538823475</v>
      </c>
      <c r="S247" s="26">
        <f>IFERROR('Security Info'!GH253*(50/70)+'Security Info'!GO253*(20/70),0)</f>
        <v>0</v>
      </c>
      <c r="T247" s="26" t="str">
        <f>'Security Info'!GV253</f>
        <v>N/A</v>
      </c>
      <c r="U247" s="200" t="e">
        <f t="shared" si="54"/>
        <v>#VALUE!</v>
      </c>
      <c r="V247" s="26" t="e">
        <f t="shared" si="57"/>
        <v>#VALUE!</v>
      </c>
      <c r="W247" s="26" t="e">
        <f>'Security Info'!GH253*'Security Info'!GI253+'Security Info'!GO253*'Security Info'!GP253+'Security Info'!GV253*'Security Info'!GW253</f>
        <v>#VALUE!</v>
      </c>
      <c r="X247" s="314" t="e">
        <f t="shared" si="58"/>
        <v>#VALUE!</v>
      </c>
      <c r="Y247" s="314" t="e">
        <f t="shared" si="55"/>
        <v>#VALUE!</v>
      </c>
      <c r="Z247" s="26">
        <f>_xlfn.STDEV.P(Q$5:Q247)</f>
        <v>5.8023227068540524E-2</v>
      </c>
      <c r="AB247" s="447">
        <f t="shared" si="59"/>
        <v>10.368294611765254</v>
      </c>
      <c r="AC247" s="5">
        <f>IFERROR((R247-'Price Data'!AF247)/Z247,0)</f>
        <v>-15.447556076527146</v>
      </c>
      <c r="AD247" s="26" t="e">
        <f>_xlfn.STDEV.P(X$5:X247)</f>
        <v>#VALUE!</v>
      </c>
      <c r="AE247" s="5">
        <f t="shared" si="60"/>
        <v>0</v>
      </c>
      <c r="AF247" s="26" t="e">
        <f>_xlfn.STDEV.P(V$5:V247)</f>
        <v>#VALUE!</v>
      </c>
      <c r="AH247" s="5">
        <f>IFERROR((W247-'Price Data'!AF247)/AF247,0)</f>
        <v>0</v>
      </c>
      <c r="AJ247" s="239">
        <f t="shared" si="61"/>
        <v>0</v>
      </c>
    </row>
    <row r="248" spans="1:36" x14ac:dyDescent="0.25">
      <c r="A248">
        <v>244</v>
      </c>
      <c r="B248" s="312">
        <f>'Price Data'!B248</f>
        <v>0</v>
      </c>
      <c r="C248" s="313">
        <f>'Security Info'!C254</f>
        <v>0</v>
      </c>
      <c r="D248" s="7">
        <f t="shared" si="48"/>
        <v>0</v>
      </c>
      <c r="E248" s="313">
        <f>'Security Info'!E254</f>
        <v>0</v>
      </c>
      <c r="F248" s="7">
        <f t="shared" si="49"/>
        <v>0</v>
      </c>
      <c r="G248" s="200">
        <f>I248+SUM($J$4:J248)+SUM($K$4:K248)+SUM($L$4:L248)+SUM($M$4:M248)+SUM($N$4:N248)+SUM($O$4:O248)</f>
        <v>3199.6650486559065</v>
      </c>
      <c r="H248" s="6">
        <f t="shared" si="50"/>
        <v>1</v>
      </c>
      <c r="I248" s="200">
        <f t="shared" si="56"/>
        <v>0</v>
      </c>
      <c r="J248" s="313">
        <f>'Security Info'!D254</f>
        <v>0</v>
      </c>
      <c r="K248" s="94">
        <v>0</v>
      </c>
      <c r="L248" s="313">
        <f>'Security Info'!F254</f>
        <v>0</v>
      </c>
      <c r="M248" s="94">
        <v>0</v>
      </c>
      <c r="N248" s="94">
        <v>0</v>
      </c>
      <c r="O248" s="94">
        <v>0</v>
      </c>
      <c r="P248" s="239">
        <f t="shared" si="51"/>
        <v>3199.6650486559065</v>
      </c>
      <c r="Q248" s="442">
        <f t="shared" si="62"/>
        <v>0</v>
      </c>
      <c r="R248" s="26">
        <f t="shared" si="63"/>
        <v>-0.8963170538823475</v>
      </c>
      <c r="S248" s="26">
        <f>IFERROR('Security Info'!GH254*(50/70)+'Security Info'!GO254*(20/70),0)</f>
        <v>0</v>
      </c>
      <c r="T248" s="26" t="str">
        <f>'Security Info'!GV254</f>
        <v>N/A</v>
      </c>
      <c r="U248" s="200" t="e">
        <f t="shared" si="54"/>
        <v>#VALUE!</v>
      </c>
      <c r="V248" s="26" t="e">
        <f t="shared" si="57"/>
        <v>#VALUE!</v>
      </c>
      <c r="W248" s="26" t="e">
        <f>'Security Info'!GH254*'Security Info'!GI254+'Security Info'!GO254*'Security Info'!GP254+'Security Info'!GV254*'Security Info'!GW254</f>
        <v>#VALUE!</v>
      </c>
      <c r="X248" s="314" t="e">
        <f t="shared" si="58"/>
        <v>#VALUE!</v>
      </c>
      <c r="Y248" s="314" t="e">
        <f t="shared" si="55"/>
        <v>#VALUE!</v>
      </c>
      <c r="Z248" s="26">
        <f>_xlfn.STDEV.P(Q$5:Q248)</f>
        <v>5.7904647400274914E-2</v>
      </c>
      <c r="AB248" s="447">
        <f t="shared" si="59"/>
        <v>10.368294611765254</v>
      </c>
      <c r="AC248" s="5">
        <f>IFERROR((R248-'Price Data'!AF248)/Z248,0)</f>
        <v>-15.479190257155285</v>
      </c>
      <c r="AD248" s="26" t="e">
        <f>_xlfn.STDEV.P(X$5:X248)</f>
        <v>#VALUE!</v>
      </c>
      <c r="AE248" s="5">
        <f t="shared" si="60"/>
        <v>0</v>
      </c>
      <c r="AF248" s="26" t="e">
        <f>_xlfn.STDEV.P(V$5:V248)</f>
        <v>#VALUE!</v>
      </c>
      <c r="AH248" s="5">
        <f>IFERROR((W248-'Price Data'!AF248)/AF248,0)</f>
        <v>0</v>
      </c>
      <c r="AJ248" s="239">
        <f t="shared" si="61"/>
        <v>0</v>
      </c>
    </row>
    <row r="249" spans="1:36" x14ac:dyDescent="0.25">
      <c r="A249">
        <v>245</v>
      </c>
      <c r="B249" s="312">
        <f>'Price Data'!B249</f>
        <v>0</v>
      </c>
      <c r="C249" s="313">
        <f>'Security Info'!C255</f>
        <v>0</v>
      </c>
      <c r="D249" s="7">
        <f t="shared" si="48"/>
        <v>0</v>
      </c>
      <c r="E249" s="313">
        <f>'Security Info'!E255</f>
        <v>0</v>
      </c>
      <c r="F249" s="7">
        <f t="shared" si="49"/>
        <v>0</v>
      </c>
      <c r="G249" s="200">
        <f>I249+SUM($J$4:J249)+SUM($K$4:K249)+SUM($L$4:L249)+SUM($M$4:M249)+SUM($N$4:N249)+SUM($O$4:O249)</f>
        <v>3199.6650486559065</v>
      </c>
      <c r="H249" s="6">
        <f t="shared" si="50"/>
        <v>1</v>
      </c>
      <c r="I249" s="200">
        <f t="shared" si="56"/>
        <v>0</v>
      </c>
      <c r="J249" s="313">
        <f>'Security Info'!D255</f>
        <v>0</v>
      </c>
      <c r="K249" s="94">
        <v>0</v>
      </c>
      <c r="L249" s="313">
        <f>'Security Info'!F255</f>
        <v>0</v>
      </c>
      <c r="M249" s="94">
        <v>0</v>
      </c>
      <c r="N249" s="94">
        <v>0</v>
      </c>
      <c r="O249" s="94">
        <v>0</v>
      </c>
      <c r="P249" s="239">
        <f t="shared" si="51"/>
        <v>3199.6650486559065</v>
      </c>
      <c r="Q249" s="442">
        <f t="shared" si="62"/>
        <v>0</v>
      </c>
      <c r="R249" s="26">
        <f t="shared" si="63"/>
        <v>-0.8963170538823475</v>
      </c>
      <c r="S249" s="26">
        <f>IFERROR('Security Info'!GH255*(50/70)+'Security Info'!GO255*(20/70),0)</f>
        <v>0</v>
      </c>
      <c r="T249" s="26" t="str">
        <f>'Security Info'!GV255</f>
        <v>N/A</v>
      </c>
      <c r="U249" s="200" t="e">
        <f t="shared" si="54"/>
        <v>#VALUE!</v>
      </c>
      <c r="V249" s="26" t="e">
        <f t="shared" si="57"/>
        <v>#VALUE!</v>
      </c>
      <c r="W249" s="26" t="e">
        <f>'Security Info'!GH255*'Security Info'!GI255+'Security Info'!GO255*'Security Info'!GP255+'Security Info'!GV255*'Security Info'!GW255</f>
        <v>#VALUE!</v>
      </c>
      <c r="X249" s="314" t="e">
        <f t="shared" si="58"/>
        <v>#VALUE!</v>
      </c>
      <c r="Y249" s="314" t="e">
        <f t="shared" si="55"/>
        <v>#VALUE!</v>
      </c>
      <c r="Z249" s="26">
        <f>_xlfn.STDEV.P(Q$5:Q249)</f>
        <v>5.7786791768841286E-2</v>
      </c>
      <c r="AB249" s="447">
        <f t="shared" si="59"/>
        <v>10.368294611765254</v>
      </c>
      <c r="AC249" s="5">
        <f>IFERROR((R249-'Price Data'!AF249)/Z249,0)</f>
        <v>-15.510759923613596</v>
      </c>
      <c r="AD249" s="26" t="e">
        <f>_xlfn.STDEV.P(X$5:X249)</f>
        <v>#VALUE!</v>
      </c>
      <c r="AE249" s="5">
        <f t="shared" si="60"/>
        <v>0</v>
      </c>
      <c r="AF249" s="26" t="e">
        <f>_xlfn.STDEV.P(V$5:V249)</f>
        <v>#VALUE!</v>
      </c>
      <c r="AH249" s="5">
        <f>IFERROR((W249-'Price Data'!AF249)/AF249,0)</f>
        <v>0</v>
      </c>
      <c r="AJ249" s="239">
        <f t="shared" si="61"/>
        <v>0</v>
      </c>
    </row>
    <row r="250" spans="1:36" x14ac:dyDescent="0.25">
      <c r="A250">
        <v>246</v>
      </c>
      <c r="B250" s="312">
        <f>'Price Data'!B250</f>
        <v>0</v>
      </c>
      <c r="C250" s="313">
        <f>'Security Info'!C256</f>
        <v>0</v>
      </c>
      <c r="D250" s="7">
        <f t="shared" si="48"/>
        <v>0</v>
      </c>
      <c r="E250" s="313">
        <f>'Security Info'!E256</f>
        <v>0</v>
      </c>
      <c r="F250" s="7">
        <f t="shared" si="49"/>
        <v>0</v>
      </c>
      <c r="G250" s="200">
        <f>I250+SUM($J$4:J250)+SUM($K$4:K250)+SUM($L$4:L250)+SUM($M$4:M250)+SUM($N$4:N250)+SUM($O$4:O250)</f>
        <v>3199.6650486559065</v>
      </c>
      <c r="H250" s="6">
        <f t="shared" si="50"/>
        <v>1</v>
      </c>
      <c r="I250" s="200">
        <f t="shared" si="56"/>
        <v>0</v>
      </c>
      <c r="J250" s="313">
        <f>'Security Info'!D256</f>
        <v>0</v>
      </c>
      <c r="K250" s="94">
        <v>0</v>
      </c>
      <c r="L250" s="313">
        <f>'Security Info'!F256</f>
        <v>0</v>
      </c>
      <c r="M250" s="94">
        <v>0</v>
      </c>
      <c r="N250" s="94">
        <v>0</v>
      </c>
      <c r="O250" s="94">
        <v>0</v>
      </c>
      <c r="P250" s="239">
        <f t="shared" si="51"/>
        <v>3199.6650486559065</v>
      </c>
      <c r="Q250" s="442">
        <f t="shared" si="62"/>
        <v>0</v>
      </c>
      <c r="R250" s="26">
        <f t="shared" si="63"/>
        <v>-0.8963170538823475</v>
      </c>
      <c r="S250" s="26">
        <f>IFERROR('Security Info'!GH256*(50/70)+'Security Info'!GO256*(20/70),0)</f>
        <v>0</v>
      </c>
      <c r="T250" s="26" t="str">
        <f>'Security Info'!GV256</f>
        <v>N/A</v>
      </c>
      <c r="U250" s="200" t="e">
        <f t="shared" si="54"/>
        <v>#VALUE!</v>
      </c>
      <c r="V250" s="26" t="e">
        <f t="shared" si="57"/>
        <v>#VALUE!</v>
      </c>
      <c r="W250" s="26" t="e">
        <f>'Security Info'!GH256*'Security Info'!GI256+'Security Info'!GO256*'Security Info'!GP256+'Security Info'!GV256*'Security Info'!GW256</f>
        <v>#VALUE!</v>
      </c>
      <c r="X250" s="314" t="e">
        <f t="shared" si="58"/>
        <v>#VALUE!</v>
      </c>
      <c r="Y250" s="314" t="e">
        <f t="shared" si="55"/>
        <v>#VALUE!</v>
      </c>
      <c r="Z250" s="26">
        <f>_xlfn.STDEV.P(Q$5:Q250)</f>
        <v>5.76696528360678E-2</v>
      </c>
      <c r="AB250" s="447">
        <f t="shared" si="59"/>
        <v>10.368294611765254</v>
      </c>
      <c r="AC250" s="5">
        <f>IFERROR((R250-'Price Data'!AF250)/Z250,0)</f>
        <v>-15.542265468984619</v>
      </c>
      <c r="AD250" s="26" t="e">
        <f>_xlfn.STDEV.P(X$5:X250)</f>
        <v>#VALUE!</v>
      </c>
      <c r="AE250" s="5">
        <f t="shared" si="60"/>
        <v>0</v>
      </c>
      <c r="AF250" s="26" t="e">
        <f>_xlfn.STDEV.P(V$5:V250)</f>
        <v>#VALUE!</v>
      </c>
      <c r="AH250" s="5">
        <f>IFERROR((W250-'Price Data'!AF250)/AF250,0)</f>
        <v>0</v>
      </c>
      <c r="AJ250" s="239">
        <f t="shared" si="61"/>
        <v>0</v>
      </c>
    </row>
    <row r="251" spans="1:36" x14ac:dyDescent="0.25">
      <c r="A251">
        <v>247</v>
      </c>
      <c r="B251" s="312">
        <f>'Price Data'!B251</f>
        <v>0</v>
      </c>
      <c r="C251" s="313">
        <f>'Security Info'!C257</f>
        <v>0</v>
      </c>
      <c r="D251" s="7">
        <f t="shared" si="48"/>
        <v>0</v>
      </c>
      <c r="E251" s="313">
        <f>'Security Info'!E257</f>
        <v>0</v>
      </c>
      <c r="F251" s="7">
        <f t="shared" si="49"/>
        <v>0</v>
      </c>
      <c r="G251" s="200">
        <f>I251+SUM($J$4:J251)+SUM($K$4:K251)+SUM($L$4:L251)+SUM($M$4:M251)+SUM($N$4:N251)+SUM($O$4:O251)</f>
        <v>3199.6650486559065</v>
      </c>
      <c r="H251" s="6">
        <f t="shared" si="50"/>
        <v>1</v>
      </c>
      <c r="I251" s="200">
        <f t="shared" si="56"/>
        <v>0</v>
      </c>
      <c r="J251" s="313">
        <f>'Security Info'!D257</f>
        <v>0</v>
      </c>
      <c r="K251" s="94">
        <v>0</v>
      </c>
      <c r="L251" s="313">
        <f>'Security Info'!F257</f>
        <v>0</v>
      </c>
      <c r="M251" s="94">
        <v>0</v>
      </c>
      <c r="N251" s="94">
        <v>0</v>
      </c>
      <c r="O251" s="94">
        <v>0</v>
      </c>
      <c r="P251" s="239">
        <f t="shared" si="51"/>
        <v>3199.6650486559065</v>
      </c>
      <c r="Q251" s="442">
        <f t="shared" si="62"/>
        <v>0</v>
      </c>
      <c r="R251" s="26">
        <f t="shared" si="63"/>
        <v>-0.8963170538823475</v>
      </c>
      <c r="S251" s="26">
        <f>IFERROR('Security Info'!GH257*(50/70)+'Security Info'!GO257*(20/70),0)</f>
        <v>0</v>
      </c>
      <c r="T251" s="26" t="str">
        <f>'Security Info'!GV257</f>
        <v>N/A</v>
      </c>
      <c r="U251" s="200" t="e">
        <f t="shared" si="54"/>
        <v>#VALUE!</v>
      </c>
      <c r="V251" s="26" t="e">
        <f t="shared" si="57"/>
        <v>#VALUE!</v>
      </c>
      <c r="W251" s="26" t="e">
        <f>'Security Info'!GH257*'Security Info'!GI257+'Security Info'!GO257*'Security Info'!GP257+'Security Info'!GV257*'Security Info'!GW257</f>
        <v>#VALUE!</v>
      </c>
      <c r="X251" s="314" t="e">
        <f t="shared" si="58"/>
        <v>#VALUE!</v>
      </c>
      <c r="Y251" s="314" t="e">
        <f t="shared" si="55"/>
        <v>#VALUE!</v>
      </c>
      <c r="Z251" s="26">
        <f>_xlfn.STDEV.P(Q$5:Q251)</f>
        <v>5.7553223367482489E-2</v>
      </c>
      <c r="AB251" s="447">
        <f t="shared" si="59"/>
        <v>10.368294611765254</v>
      </c>
      <c r="AC251" s="5">
        <f>IFERROR((R251-'Price Data'!AF251)/Z251,0)</f>
        <v>-15.573707282375528</v>
      </c>
      <c r="AD251" s="26" t="e">
        <f>_xlfn.STDEV.P(X$5:X251)</f>
        <v>#VALUE!</v>
      </c>
      <c r="AE251" s="5">
        <f t="shared" si="60"/>
        <v>0</v>
      </c>
      <c r="AF251" s="26" t="e">
        <f>_xlfn.STDEV.P(V$5:V251)</f>
        <v>#VALUE!</v>
      </c>
      <c r="AH251" s="5">
        <f>IFERROR((W251-'Price Data'!AF251)/AF251,0)</f>
        <v>0</v>
      </c>
      <c r="AJ251" s="239">
        <f t="shared" si="61"/>
        <v>0</v>
      </c>
    </row>
    <row r="252" spans="1:36" x14ac:dyDescent="0.25">
      <c r="A252">
        <v>248</v>
      </c>
      <c r="B252" s="312">
        <f>'Price Data'!B252</f>
        <v>0</v>
      </c>
      <c r="C252" s="313">
        <f>'Security Info'!C258</f>
        <v>0</v>
      </c>
      <c r="D252" s="7">
        <f t="shared" si="48"/>
        <v>0</v>
      </c>
      <c r="E252" s="313">
        <f>'Security Info'!E258</f>
        <v>0</v>
      </c>
      <c r="F252" s="7">
        <f t="shared" si="49"/>
        <v>0</v>
      </c>
      <c r="G252" s="200">
        <f>I252+SUM($J$4:J252)+SUM($K$4:K252)+SUM($L$4:L252)+SUM($M$4:M252)+SUM($N$4:N252)+SUM($O$4:O252)</f>
        <v>3199.6650486559065</v>
      </c>
      <c r="H252" s="6">
        <f t="shared" si="50"/>
        <v>1</v>
      </c>
      <c r="I252" s="200">
        <f t="shared" si="56"/>
        <v>0</v>
      </c>
      <c r="J252" s="313">
        <f>'Security Info'!D258</f>
        <v>0</v>
      </c>
      <c r="K252" s="94">
        <v>0</v>
      </c>
      <c r="L252" s="313">
        <f>'Security Info'!F258</f>
        <v>0</v>
      </c>
      <c r="M252" s="94">
        <v>0</v>
      </c>
      <c r="N252" s="94">
        <v>0</v>
      </c>
      <c r="O252" s="94">
        <v>0</v>
      </c>
      <c r="P252" s="239">
        <f t="shared" si="51"/>
        <v>3199.6650486559065</v>
      </c>
      <c r="Q252" s="442">
        <f t="shared" si="62"/>
        <v>0</v>
      </c>
      <c r="R252" s="26">
        <f t="shared" si="63"/>
        <v>-0.8963170538823475</v>
      </c>
      <c r="S252" s="26">
        <f>IFERROR('Security Info'!GH258*(50/70)+'Security Info'!GO258*(20/70),0)</f>
        <v>0</v>
      </c>
      <c r="T252" s="26" t="str">
        <f>'Security Info'!GV258</f>
        <v>N/A</v>
      </c>
      <c r="U252" s="200" t="e">
        <f t="shared" si="54"/>
        <v>#VALUE!</v>
      </c>
      <c r="V252" s="26" t="e">
        <f t="shared" si="57"/>
        <v>#VALUE!</v>
      </c>
      <c r="W252" s="26" t="e">
        <f>'Security Info'!GH258*'Security Info'!GI258+'Security Info'!GO258*'Security Info'!GP258+'Security Info'!GV258*'Security Info'!GW258</f>
        <v>#VALUE!</v>
      </c>
      <c r="X252" s="314" t="e">
        <f t="shared" si="58"/>
        <v>#VALUE!</v>
      </c>
      <c r="Y252" s="314" t="e">
        <f t="shared" si="55"/>
        <v>#VALUE!</v>
      </c>
      <c r="Z252" s="26">
        <f>_xlfn.STDEV.P(Q$5:Q252)</f>
        <v>5.7437496230436771E-2</v>
      </c>
      <c r="AB252" s="447">
        <f t="shared" si="59"/>
        <v>10.368294611765254</v>
      </c>
      <c r="AC252" s="5">
        <f>IFERROR((R252-'Price Data'!AF252)/Z252,0)</f>
        <v>-15.605085748974188</v>
      </c>
      <c r="AD252" s="26" t="e">
        <f>_xlfn.STDEV.P(X$5:X252)</f>
        <v>#VALUE!</v>
      </c>
      <c r="AE252" s="5">
        <f t="shared" si="60"/>
        <v>0</v>
      </c>
      <c r="AF252" s="26" t="e">
        <f>_xlfn.STDEV.P(V$5:V252)</f>
        <v>#VALUE!</v>
      </c>
      <c r="AH252" s="5">
        <f>IFERROR((W252-'Price Data'!AF252)/AF252,0)</f>
        <v>0</v>
      </c>
      <c r="AJ252" s="239">
        <f t="shared" si="61"/>
        <v>0</v>
      </c>
    </row>
    <row r="253" spans="1:36" x14ac:dyDescent="0.25">
      <c r="A253">
        <v>249</v>
      </c>
      <c r="B253" s="312">
        <f>'Price Data'!B253</f>
        <v>0</v>
      </c>
      <c r="C253" s="313">
        <f>'Security Info'!C259</f>
        <v>0</v>
      </c>
      <c r="D253" s="7">
        <f t="shared" si="48"/>
        <v>0</v>
      </c>
      <c r="E253" s="313">
        <f>'Security Info'!E259</f>
        <v>0</v>
      </c>
      <c r="F253" s="7">
        <f t="shared" si="49"/>
        <v>0</v>
      </c>
      <c r="G253" s="200">
        <f>I253+SUM($J$4:J253)+SUM($K$4:K253)+SUM($L$4:L253)+SUM($M$4:M253)+SUM($N$4:N253)+SUM($O$4:O253)</f>
        <v>3199.6650486559065</v>
      </c>
      <c r="H253" s="6">
        <f t="shared" si="50"/>
        <v>1</v>
      </c>
      <c r="I253" s="200">
        <f t="shared" si="56"/>
        <v>0</v>
      </c>
      <c r="J253" s="313">
        <f>'Security Info'!D259</f>
        <v>0</v>
      </c>
      <c r="K253" s="94">
        <v>0</v>
      </c>
      <c r="L253" s="313">
        <f>'Security Info'!F259</f>
        <v>0</v>
      </c>
      <c r="M253" s="94">
        <v>0</v>
      </c>
      <c r="N253" s="94">
        <v>0</v>
      </c>
      <c r="O253" s="94">
        <v>0</v>
      </c>
      <c r="P253" s="239">
        <f t="shared" si="51"/>
        <v>3199.6650486559065</v>
      </c>
      <c r="Q253" s="442">
        <f t="shared" si="62"/>
        <v>0</v>
      </c>
      <c r="R253" s="26">
        <f t="shared" si="63"/>
        <v>-0.8963170538823475</v>
      </c>
      <c r="S253" s="26">
        <f>IFERROR('Security Info'!GH259*(50/70)+'Security Info'!GO259*(20/70),0)</f>
        <v>0</v>
      </c>
      <c r="T253" s="26" t="str">
        <f>'Security Info'!GV259</f>
        <v>N/A</v>
      </c>
      <c r="U253" s="200" t="e">
        <f t="shared" si="54"/>
        <v>#VALUE!</v>
      </c>
      <c r="V253" s="26" t="e">
        <f t="shared" si="57"/>
        <v>#VALUE!</v>
      </c>
      <c r="W253" s="26" t="e">
        <f>'Security Info'!GH259*'Security Info'!GI259+'Security Info'!GO259*'Security Info'!GP259+'Security Info'!GV259*'Security Info'!GW259</f>
        <v>#VALUE!</v>
      </c>
      <c r="X253" s="314" t="e">
        <f t="shared" si="58"/>
        <v>#VALUE!</v>
      </c>
      <c r="Y253" s="314" t="e">
        <f t="shared" si="55"/>
        <v>#VALUE!</v>
      </c>
      <c r="Z253" s="26">
        <f>_xlfn.STDEV.P(Q$5:Q253)</f>
        <v>5.7322464392270241E-2</v>
      </c>
      <c r="AB253" s="447">
        <f t="shared" si="59"/>
        <v>10.368294611765254</v>
      </c>
      <c r="AC253" s="5">
        <f>IFERROR((R253-'Price Data'!AF253)/Z253,0)</f>
        <v>-15.636401250104193</v>
      </c>
      <c r="AD253" s="26" t="e">
        <f>_xlfn.STDEV.P(X$5:X253)</f>
        <v>#VALUE!</v>
      </c>
      <c r="AE253" s="5">
        <f t="shared" si="60"/>
        <v>0</v>
      </c>
      <c r="AF253" s="26" t="e">
        <f>_xlfn.STDEV.P(V$5:V253)</f>
        <v>#VALUE!</v>
      </c>
      <c r="AH253" s="5">
        <f>IFERROR((W253-'Price Data'!AF253)/AF253,0)</f>
        <v>0</v>
      </c>
      <c r="AJ253" s="239">
        <f t="shared" si="61"/>
        <v>0</v>
      </c>
    </row>
    <row r="254" spans="1:36" x14ac:dyDescent="0.25">
      <c r="A254">
        <v>250</v>
      </c>
      <c r="B254" s="312">
        <f>'Price Data'!B254</f>
        <v>0</v>
      </c>
      <c r="C254" s="313">
        <f>'Security Info'!C260</f>
        <v>0</v>
      </c>
      <c r="D254" s="7">
        <f t="shared" si="48"/>
        <v>0</v>
      </c>
      <c r="E254" s="313">
        <f>'Security Info'!E260</f>
        <v>0</v>
      </c>
      <c r="F254" s="7">
        <f t="shared" si="49"/>
        <v>0</v>
      </c>
      <c r="G254" s="200">
        <f>I254+SUM($J$4:J254)+SUM($K$4:K254)+SUM($L$4:L254)+SUM($M$4:M254)+SUM($N$4:N254)+SUM($O$4:O254)</f>
        <v>3199.6650486559065</v>
      </c>
      <c r="H254" s="6">
        <f t="shared" si="50"/>
        <v>1</v>
      </c>
      <c r="I254" s="200">
        <f t="shared" si="56"/>
        <v>0</v>
      </c>
      <c r="J254" s="313">
        <f>'Security Info'!D260</f>
        <v>0</v>
      </c>
      <c r="K254" s="94">
        <v>0</v>
      </c>
      <c r="L254" s="313">
        <f>'Security Info'!F260</f>
        <v>0</v>
      </c>
      <c r="M254" s="94">
        <v>0</v>
      </c>
      <c r="N254" s="94">
        <v>0</v>
      </c>
      <c r="O254" s="94">
        <v>0</v>
      </c>
      <c r="P254" s="239">
        <f t="shared" si="51"/>
        <v>3199.6650486559065</v>
      </c>
      <c r="Q254" s="442">
        <f t="shared" si="62"/>
        <v>0</v>
      </c>
      <c r="R254" s="26">
        <f t="shared" si="63"/>
        <v>-0.8963170538823475</v>
      </c>
      <c r="S254" s="26">
        <f>IFERROR('Security Info'!GH260*(50/70)+'Security Info'!GO260*(20/70),0)</f>
        <v>0</v>
      </c>
      <c r="T254" s="26" t="str">
        <f>'Security Info'!GV260</f>
        <v>N/A</v>
      </c>
      <c r="U254" s="200" t="e">
        <f t="shared" si="54"/>
        <v>#VALUE!</v>
      </c>
      <c r="V254" s="26" t="e">
        <f t="shared" si="57"/>
        <v>#VALUE!</v>
      </c>
      <c r="W254" s="26" t="e">
        <f>'Security Info'!GH260*'Security Info'!GI260+'Security Info'!GO260*'Security Info'!GP260+'Security Info'!GV260*'Security Info'!GW260</f>
        <v>#VALUE!</v>
      </c>
      <c r="X254" s="314" t="e">
        <f t="shared" si="58"/>
        <v>#VALUE!</v>
      </c>
      <c r="Y254" s="314" t="e">
        <f t="shared" si="55"/>
        <v>#VALUE!</v>
      </c>
      <c r="Z254" s="26">
        <f>_xlfn.STDEV.P(Q$5:Q254)</f>
        <v>5.7208120918515723E-2</v>
      </c>
      <c r="AB254" s="447">
        <f t="shared" si="59"/>
        <v>10.368294611765254</v>
      </c>
      <c r="AC254" s="5">
        <f>IFERROR((R254-'Price Data'!AF254)/Z254,0)</f>
        <v>-15.667654163278934</v>
      </c>
      <c r="AD254" s="26" t="e">
        <f>_xlfn.STDEV.P(X$5:X254)</f>
        <v>#VALUE!</v>
      </c>
      <c r="AE254" s="5">
        <f t="shared" si="60"/>
        <v>0</v>
      </c>
      <c r="AF254" s="26" t="e">
        <f>_xlfn.STDEV.P(V$5:V254)</f>
        <v>#VALUE!</v>
      </c>
      <c r="AH254" s="5">
        <f>IFERROR((W254-'Price Data'!AF254)/AF254,0)</f>
        <v>0</v>
      </c>
      <c r="AJ254" s="239">
        <f t="shared" si="61"/>
        <v>0</v>
      </c>
    </row>
    <row r="255" spans="1:36" x14ac:dyDescent="0.25">
      <c r="A255">
        <v>251</v>
      </c>
      <c r="B255" s="312">
        <f>'Price Data'!B255</f>
        <v>0</v>
      </c>
      <c r="C255" s="313">
        <f>'Security Info'!C261</f>
        <v>0</v>
      </c>
      <c r="D255" s="7">
        <f t="shared" si="48"/>
        <v>0</v>
      </c>
      <c r="E255" s="313">
        <f>'Security Info'!E261</f>
        <v>0</v>
      </c>
      <c r="F255" s="7">
        <f t="shared" si="49"/>
        <v>0</v>
      </c>
      <c r="G255" s="200">
        <f>I255+SUM($J$4:J255)+SUM($K$4:K255)+SUM($L$4:L255)+SUM($M$4:M255)+SUM($N$4:N255)+SUM($O$4:O255)</f>
        <v>3199.6650486559065</v>
      </c>
      <c r="H255" s="6">
        <f t="shared" si="50"/>
        <v>1</v>
      </c>
      <c r="I255" s="200">
        <f t="shared" si="56"/>
        <v>0</v>
      </c>
      <c r="J255" s="313">
        <f>'Security Info'!D261</f>
        <v>0</v>
      </c>
      <c r="K255" s="94">
        <v>0</v>
      </c>
      <c r="L255" s="313">
        <f>'Security Info'!F261</f>
        <v>0</v>
      </c>
      <c r="M255" s="94">
        <v>0</v>
      </c>
      <c r="N255" s="94">
        <v>0</v>
      </c>
      <c r="O255" s="94">
        <v>0</v>
      </c>
      <c r="P255" s="239">
        <f t="shared" si="51"/>
        <v>3199.6650486559065</v>
      </c>
      <c r="Q255" s="442">
        <f t="shared" ref="Q255" si="64">P255/P254-1</f>
        <v>0</v>
      </c>
      <c r="R255" s="26">
        <f t="shared" ref="R255" si="65">P255/$P$4-1</f>
        <v>-0.8963170538823475</v>
      </c>
      <c r="S255" s="26">
        <f>IFERROR('Security Info'!GH261*(50/70)+'Security Info'!GO261*(20/70),0)</f>
        <v>0</v>
      </c>
      <c r="T255" s="26" t="str">
        <f>'Security Info'!GV261</f>
        <v>N/A</v>
      </c>
      <c r="U255" s="200" t="e">
        <f t="shared" si="54"/>
        <v>#VALUE!</v>
      </c>
      <c r="V255" s="26" t="e">
        <f t="shared" si="57"/>
        <v>#VALUE!</v>
      </c>
      <c r="W255" s="26" t="e">
        <f>'Security Info'!GH261*'Security Info'!GI261+'Security Info'!GO261*'Security Info'!GP261+'Security Info'!GV261*'Security Info'!GW261</f>
        <v>#VALUE!</v>
      </c>
      <c r="X255" s="314" t="e">
        <f t="shared" si="58"/>
        <v>#VALUE!</v>
      </c>
      <c r="Y255" s="314" t="e">
        <f t="shared" si="55"/>
        <v>#VALUE!</v>
      </c>
      <c r="Z255" s="26">
        <f>_xlfn.STDEV.P(Q$5:Q255)</f>
        <v>5.7094458971143597E-2</v>
      </c>
      <c r="AB255" s="447">
        <f t="shared" si="59"/>
        <v>10.368294611765254</v>
      </c>
      <c r="AC255" s="5">
        <f>IFERROR((R255-'Price Data'!AF255)/Z255,0)</f>
        <v>-15.698844862254667</v>
      </c>
      <c r="AD255" s="26" t="e">
        <f>_xlfn.STDEV.P(X$5:X255)</f>
        <v>#VALUE!</v>
      </c>
      <c r="AE255" s="5">
        <f t="shared" si="60"/>
        <v>0</v>
      </c>
      <c r="AF255" s="26" t="e">
        <f>_xlfn.STDEV.P(V$5:V255)</f>
        <v>#VALUE!</v>
      </c>
      <c r="AH255" s="5">
        <f>IFERROR((W255-'Price Data'!AF255)/AF255,0)</f>
        <v>0</v>
      </c>
      <c r="AJ255" s="239">
        <f t="shared" si="61"/>
        <v>0</v>
      </c>
    </row>
    <row r="256" spans="1:36" x14ac:dyDescent="0.25">
      <c r="A256">
        <v>252</v>
      </c>
      <c r="B256" s="312">
        <f>'Price Data'!B256</f>
        <v>0</v>
      </c>
      <c r="C256" s="313">
        <f>'Security Info'!C262</f>
        <v>0</v>
      </c>
      <c r="D256" s="7">
        <f t="shared" si="48"/>
        <v>0</v>
      </c>
      <c r="E256" s="313">
        <f>'Security Info'!E262</f>
        <v>0</v>
      </c>
      <c r="F256" s="7">
        <f t="shared" si="49"/>
        <v>0</v>
      </c>
      <c r="G256" s="200">
        <f>I256+SUM($J$4:J256)+SUM($K$4:K256)+SUM($L$4:L256)+SUM($M$4:M256)+SUM($N$4:N256)+SUM($O$4:O256)</f>
        <v>3200.6650486559065</v>
      </c>
      <c r="H256" s="6">
        <f t="shared" si="50"/>
        <v>1</v>
      </c>
      <c r="I256" s="200">
        <f t="shared" si="56"/>
        <v>0</v>
      </c>
      <c r="J256" s="313">
        <f>'Security Info'!D262</f>
        <v>0</v>
      </c>
      <c r="K256" s="94">
        <v>1</v>
      </c>
      <c r="L256" s="313">
        <f>'Security Info'!F262</f>
        <v>0</v>
      </c>
      <c r="M256" s="94">
        <v>0</v>
      </c>
      <c r="N256" s="94">
        <v>0</v>
      </c>
      <c r="O256" s="94">
        <v>0</v>
      </c>
      <c r="P256" s="239">
        <f t="shared" si="51"/>
        <v>3200.6650486559065</v>
      </c>
      <c r="Q256" s="442">
        <f t="shared" ref="Q256" si="66">P256/P255-1</f>
        <v>3.1253271351650014E-4</v>
      </c>
      <c r="R256" s="26">
        <f t="shared" ref="R256" si="67">P256/$P$4-1</f>
        <v>-0.89628464956985199</v>
      </c>
      <c r="S256" s="26">
        <f>IFERROR('Security Info'!GH262*(50/70)+'Security Info'!GO262*(20/70),0)</f>
        <v>0</v>
      </c>
      <c r="T256" s="26" t="str">
        <f>'Security Info'!GV262</f>
        <v>N/A</v>
      </c>
      <c r="U256" s="200" t="e">
        <f t="shared" si="54"/>
        <v>#VALUE!</v>
      </c>
      <c r="V256" s="26" t="e">
        <f t="shared" si="57"/>
        <v>#VALUE!</v>
      </c>
      <c r="W256" s="26" t="e">
        <f>'Security Info'!GH262*'Security Info'!GI262+'Security Info'!GO262*'Security Info'!GP262+'Security Info'!GV262*'Security Info'!GW262</f>
        <v>#VALUE!</v>
      </c>
      <c r="X256" s="314" t="e">
        <f t="shared" si="58"/>
        <v>#VALUE!</v>
      </c>
      <c r="Y256" s="314" t="e">
        <f t="shared" si="55"/>
        <v>#VALUE!</v>
      </c>
      <c r="Z256" s="26">
        <f>_xlfn.STDEV.P(Q$5:Q256)</f>
        <v>5.6981549558364729E-2</v>
      </c>
      <c r="AB256" s="447">
        <f t="shared" si="59"/>
        <v>10.371535043014807</v>
      </c>
      <c r="AC256" s="5">
        <f>IFERROR((R256-'Price Data'!AF256)/Z256,0)</f>
        <v>-15.729383572691557</v>
      </c>
      <c r="AD256" s="26" t="e">
        <f>_xlfn.STDEV.P(X$5:X256)</f>
        <v>#VALUE!</v>
      </c>
      <c r="AE256" s="5">
        <f t="shared" si="60"/>
        <v>0</v>
      </c>
      <c r="AF256" s="26" t="e">
        <f>_xlfn.STDEV.P(V$5:V256)</f>
        <v>#VALUE!</v>
      </c>
      <c r="AH256" s="5">
        <f>IFERROR((W256-'Price Data'!AF256)/AF256,0)</f>
        <v>0</v>
      </c>
      <c r="AJ256" s="239">
        <f t="shared" si="61"/>
        <v>1</v>
      </c>
    </row>
    <row r="257" spans="2:25" x14ac:dyDescent="0.25">
      <c r="B257" s="215"/>
      <c r="C257" s="178"/>
      <c r="D257" s="178"/>
      <c r="E257" s="178"/>
      <c r="F257" s="178"/>
      <c r="G257" s="178"/>
      <c r="H257" s="178"/>
      <c r="I257" s="178"/>
      <c r="J257" s="178"/>
      <c r="K257" s="178"/>
      <c r="L257" s="178"/>
      <c r="M257" s="178"/>
      <c r="N257" s="178"/>
      <c r="O257" s="178"/>
      <c r="P257" s="178"/>
      <c r="Q257" s="443"/>
      <c r="R257" s="178"/>
      <c r="S257" s="178"/>
      <c r="T257" s="178"/>
      <c r="U257" s="178"/>
      <c r="V257" s="178"/>
      <c r="W257" s="178"/>
      <c r="X257" s="179"/>
      <c r="Y257" s="179"/>
    </row>
  </sheetData>
  <mergeCells count="5">
    <mergeCell ref="AF2:AH2"/>
    <mergeCell ref="I2:O2"/>
    <mergeCell ref="P2:R2"/>
    <mergeCell ref="S2:W2"/>
    <mergeCell ref="Z2:AE2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BM171"/>
  <sheetViews>
    <sheetView workbookViewId="0">
      <selection sqref="A1:C4"/>
    </sheetView>
  </sheetViews>
  <sheetFormatPr defaultRowHeight="15" outlineLevelRow="1" x14ac:dyDescent="0.25"/>
  <cols>
    <col min="1" max="1" width="2.7109375" customWidth="1"/>
    <col min="2" max="2" width="16" bestFit="1" customWidth="1"/>
    <col min="3" max="3" width="14.5703125" customWidth="1"/>
    <col min="4" max="70" width="12.7109375" customWidth="1"/>
  </cols>
  <sheetData>
    <row r="1" spans="1:65" ht="15" customHeight="1" x14ac:dyDescent="0.25">
      <c r="A1" s="580" t="s">
        <v>288</v>
      </c>
      <c r="B1" s="581"/>
      <c r="C1" s="582"/>
    </row>
    <row r="2" spans="1:65" ht="15" customHeight="1" x14ac:dyDescent="0.25">
      <c r="A2" s="583"/>
      <c r="B2" s="584"/>
      <c r="C2" s="585"/>
    </row>
    <row r="3" spans="1:65" x14ac:dyDescent="0.25">
      <c r="A3" s="583"/>
      <c r="B3" s="584"/>
      <c r="C3" s="585"/>
      <c r="D3" s="23" t="s">
        <v>289</v>
      </c>
      <c r="E3" s="23" t="s">
        <v>290</v>
      </c>
      <c r="F3" s="23" t="s">
        <v>291</v>
      </c>
      <c r="G3" s="23" t="s">
        <v>292</v>
      </c>
      <c r="H3" s="23" t="s">
        <v>293</v>
      </c>
      <c r="I3" s="23" t="s">
        <v>289</v>
      </c>
      <c r="J3" s="23" t="s">
        <v>290</v>
      </c>
      <c r="K3" s="23" t="s">
        <v>291</v>
      </c>
      <c r="L3" s="23" t="s">
        <v>292</v>
      </c>
      <c r="M3" s="23" t="s">
        <v>289</v>
      </c>
      <c r="N3" s="23" t="s">
        <v>290</v>
      </c>
      <c r="O3" s="23" t="s">
        <v>291</v>
      </c>
      <c r="P3" s="23" t="s">
        <v>292</v>
      </c>
      <c r="Q3" s="23" t="s">
        <v>293</v>
      </c>
      <c r="R3" s="23" t="s">
        <v>289</v>
      </c>
      <c r="S3" s="23" t="s">
        <v>290</v>
      </c>
      <c r="T3" s="23" t="s">
        <v>291</v>
      </c>
      <c r="U3" s="23" t="s">
        <v>292</v>
      </c>
      <c r="V3" s="23" t="s">
        <v>293</v>
      </c>
      <c r="W3" s="23" t="s">
        <v>289</v>
      </c>
      <c r="X3" s="23" t="s">
        <v>290</v>
      </c>
      <c r="Y3" s="23" t="s">
        <v>291</v>
      </c>
      <c r="Z3" s="23" t="s">
        <v>292</v>
      </c>
      <c r="AA3" s="23" t="s">
        <v>293</v>
      </c>
      <c r="AB3" s="23" t="s">
        <v>289</v>
      </c>
      <c r="AC3" s="23" t="s">
        <v>290</v>
      </c>
      <c r="AD3" s="23" t="s">
        <v>291</v>
      </c>
      <c r="AE3" s="23" t="s">
        <v>292</v>
      </c>
      <c r="AF3" s="23" t="s">
        <v>293</v>
      </c>
      <c r="AG3" s="23" t="s">
        <v>289</v>
      </c>
      <c r="AH3" s="23" t="s">
        <v>290</v>
      </c>
      <c r="AI3" s="23" t="s">
        <v>291</v>
      </c>
      <c r="AJ3" s="23" t="s">
        <v>292</v>
      </c>
      <c r="AK3" s="23" t="s">
        <v>289</v>
      </c>
      <c r="AL3" s="23" t="s">
        <v>290</v>
      </c>
      <c r="AM3" s="23" t="s">
        <v>291</v>
      </c>
      <c r="AN3" s="23" t="s">
        <v>292</v>
      </c>
      <c r="AO3" s="23" t="s">
        <v>293</v>
      </c>
      <c r="AP3" s="23" t="s">
        <v>289</v>
      </c>
      <c r="AQ3" s="23" t="s">
        <v>290</v>
      </c>
      <c r="AR3" s="23" t="s">
        <v>291</v>
      </c>
      <c r="AS3" s="23" t="s">
        <v>292</v>
      </c>
      <c r="AT3" s="23" t="s">
        <v>293</v>
      </c>
      <c r="AU3" s="23" t="s">
        <v>289</v>
      </c>
      <c r="AV3" s="23" t="s">
        <v>290</v>
      </c>
      <c r="AW3" s="23" t="s">
        <v>291</v>
      </c>
      <c r="AX3" s="23" t="s">
        <v>292</v>
      </c>
      <c r="AY3" s="23" t="s">
        <v>293</v>
      </c>
      <c r="AZ3" s="23" t="s">
        <v>289</v>
      </c>
      <c r="BA3" s="23" t="s">
        <v>290</v>
      </c>
      <c r="BB3" s="23" t="s">
        <v>291</v>
      </c>
      <c r="BC3" s="23" t="s">
        <v>292</v>
      </c>
      <c r="BD3" s="23" t="s">
        <v>293</v>
      </c>
      <c r="BE3" s="23" t="s">
        <v>289</v>
      </c>
      <c r="BF3" s="23" t="s">
        <v>290</v>
      </c>
      <c r="BG3" s="23" t="s">
        <v>291</v>
      </c>
      <c r="BH3" s="23" t="s">
        <v>292</v>
      </c>
      <c r="BI3" s="23" t="s">
        <v>293</v>
      </c>
      <c r="BJ3" s="23" t="s">
        <v>289</v>
      </c>
      <c r="BK3" s="23" t="s">
        <v>290</v>
      </c>
      <c r="BL3" s="23" t="s">
        <v>291</v>
      </c>
      <c r="BM3" s="23"/>
    </row>
    <row r="4" spans="1:65" ht="15.75" thickBot="1" x14ac:dyDescent="0.3">
      <c r="A4" s="586"/>
      <c r="B4" s="587"/>
      <c r="C4" s="588"/>
      <c r="D4" s="74">
        <v>43102</v>
      </c>
      <c r="E4" s="74">
        <v>43103</v>
      </c>
      <c r="F4" s="74">
        <v>43104</v>
      </c>
      <c r="G4" s="74">
        <v>43105</v>
      </c>
      <c r="H4" s="74">
        <v>43108</v>
      </c>
      <c r="I4" s="74">
        <v>43109</v>
      </c>
      <c r="J4" s="74">
        <v>43110</v>
      </c>
      <c r="K4" s="74">
        <v>43111</v>
      </c>
      <c r="L4" s="74">
        <v>43112</v>
      </c>
      <c r="M4" s="74">
        <v>43116</v>
      </c>
      <c r="N4" s="74">
        <v>43117</v>
      </c>
      <c r="O4" s="74">
        <v>43118</v>
      </c>
      <c r="P4" s="74">
        <v>43119</v>
      </c>
      <c r="Q4" s="74">
        <v>43122</v>
      </c>
      <c r="R4" s="74">
        <v>43123</v>
      </c>
      <c r="S4" s="74">
        <v>43124</v>
      </c>
      <c r="T4" s="74">
        <v>43125</v>
      </c>
      <c r="U4" s="74">
        <v>43126</v>
      </c>
      <c r="V4" s="74">
        <v>43129</v>
      </c>
      <c r="W4" s="74">
        <v>43130</v>
      </c>
      <c r="X4" s="74">
        <v>43131</v>
      </c>
      <c r="Y4" s="74">
        <v>43132</v>
      </c>
      <c r="Z4" s="74">
        <v>43133</v>
      </c>
      <c r="AA4" s="74">
        <v>43136</v>
      </c>
      <c r="AB4" s="74">
        <v>43137</v>
      </c>
      <c r="AC4" s="74">
        <v>43138</v>
      </c>
      <c r="AD4" s="74">
        <v>43139</v>
      </c>
      <c r="AE4" s="74">
        <v>43140</v>
      </c>
      <c r="AF4" s="74">
        <v>43143</v>
      </c>
      <c r="AG4" s="74">
        <v>43144</v>
      </c>
      <c r="AH4" s="74">
        <v>43145</v>
      </c>
      <c r="AI4" s="74">
        <v>43146</v>
      </c>
      <c r="AJ4" s="74">
        <v>43147</v>
      </c>
      <c r="AK4" s="74">
        <v>43151</v>
      </c>
      <c r="AL4" s="74">
        <v>43152</v>
      </c>
      <c r="AM4" s="74">
        <v>43153</v>
      </c>
      <c r="AN4" s="74">
        <v>43154</v>
      </c>
      <c r="AO4" s="74">
        <v>43157</v>
      </c>
      <c r="AP4" s="74">
        <v>43158</v>
      </c>
      <c r="AQ4" s="74">
        <v>43159</v>
      </c>
      <c r="AR4" s="74">
        <v>43160</v>
      </c>
      <c r="AS4" s="74">
        <v>43161</v>
      </c>
      <c r="AT4" s="74">
        <v>43164</v>
      </c>
      <c r="AU4" s="74">
        <v>43165</v>
      </c>
      <c r="AV4" s="74">
        <v>43166</v>
      </c>
      <c r="AW4" s="74">
        <v>43167</v>
      </c>
      <c r="AX4" s="74">
        <v>43168</v>
      </c>
      <c r="AY4" s="74">
        <v>43171</v>
      </c>
      <c r="AZ4" s="74">
        <v>43172</v>
      </c>
      <c r="BA4" s="74">
        <v>43173</v>
      </c>
      <c r="BB4" s="74">
        <v>43174</v>
      </c>
      <c r="BC4" s="74">
        <v>43175</v>
      </c>
      <c r="BD4" s="74">
        <v>43178</v>
      </c>
      <c r="BE4" s="74">
        <v>43179</v>
      </c>
      <c r="BF4" s="74">
        <v>43180</v>
      </c>
      <c r="BG4" s="74">
        <v>43181</v>
      </c>
      <c r="BH4" s="74">
        <v>43182</v>
      </c>
      <c r="BI4" s="74">
        <v>43185</v>
      </c>
      <c r="BJ4" s="74">
        <v>43186</v>
      </c>
      <c r="BK4" s="74">
        <v>43187</v>
      </c>
      <c r="BL4" s="74">
        <v>43188</v>
      </c>
    </row>
    <row r="5" spans="1:65" ht="15.75" thickBot="1" x14ac:dyDescent="0.3">
      <c r="A5" s="45"/>
      <c r="B5" s="591" t="s">
        <v>41</v>
      </c>
      <c r="C5" s="59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</row>
    <row r="6" spans="1:65" ht="15" customHeight="1" outlineLevel="1" x14ac:dyDescent="0.25">
      <c r="A6" s="46"/>
      <c r="B6" s="53"/>
      <c r="C6" s="54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</row>
    <row r="7" spans="1:65" ht="15" customHeight="1" outlineLevel="1" x14ac:dyDescent="0.25">
      <c r="A7" s="47"/>
      <c r="B7" s="589" t="s">
        <v>294</v>
      </c>
      <c r="C7" s="590"/>
    </row>
    <row r="8" spans="1:65" ht="15" customHeight="1" outlineLevel="1" x14ac:dyDescent="0.25">
      <c r="A8" s="47"/>
      <c r="B8" s="2" t="s">
        <v>295</v>
      </c>
      <c r="C8" s="25" t="s">
        <v>296</v>
      </c>
    </row>
    <row r="9" spans="1:65" ht="15" customHeight="1" outlineLevel="1" x14ac:dyDescent="0.25">
      <c r="A9" s="47"/>
      <c r="B9" s="198">
        <f>SUM(D9:XFD9)</f>
        <v>0</v>
      </c>
      <c r="C9" s="25" t="s">
        <v>297</v>
      </c>
    </row>
    <row r="10" spans="1:65" ht="15" customHeight="1" outlineLevel="1" x14ac:dyDescent="0.25">
      <c r="A10" s="47"/>
      <c r="C10" s="25" t="s">
        <v>75</v>
      </c>
    </row>
    <row r="11" spans="1:65" ht="15" customHeight="1" outlineLevel="1" x14ac:dyDescent="0.25">
      <c r="A11" s="47"/>
      <c r="B11" s="2"/>
      <c r="C11" s="25" t="s">
        <v>53</v>
      </c>
    </row>
    <row r="12" spans="1:65" ht="15" customHeight="1" outlineLevel="1" x14ac:dyDescent="0.25">
      <c r="A12" s="47"/>
      <c r="B12" s="132"/>
      <c r="C12" s="133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</row>
    <row r="13" spans="1:65" ht="15" customHeight="1" outlineLevel="1" x14ac:dyDescent="0.25">
      <c r="A13" s="47"/>
      <c r="B13" s="589" t="s">
        <v>84</v>
      </c>
      <c r="C13" s="590"/>
      <c r="D13" s="8">
        <v>61.31</v>
      </c>
      <c r="E13" s="8">
        <v>61.36</v>
      </c>
      <c r="F13" s="8">
        <v>61.75</v>
      </c>
      <c r="G13" s="8">
        <v>61.89</v>
      </c>
      <c r="H13" s="8">
        <v>61.91</v>
      </c>
      <c r="I13" s="8">
        <v>61.85</v>
      </c>
      <c r="J13" s="8">
        <v>62.01</v>
      </c>
      <c r="K13" s="8">
        <v>62.47</v>
      </c>
      <c r="L13" s="8">
        <v>62.81</v>
      </c>
      <c r="M13" s="8">
        <v>59.92</v>
      </c>
      <c r="N13" s="8">
        <v>61.85</v>
      </c>
      <c r="O13" s="8">
        <v>61.83</v>
      </c>
      <c r="P13" s="8">
        <v>62.28</v>
      </c>
      <c r="Q13" s="8">
        <v>63.28</v>
      </c>
      <c r="R13" s="8">
        <v>63.43</v>
      </c>
      <c r="S13" s="8">
        <v>63.76</v>
      </c>
      <c r="T13" s="8">
        <v>63.52</v>
      </c>
      <c r="U13" s="8">
        <v>64.25</v>
      </c>
      <c r="V13" s="8">
        <v>64.430000000000007</v>
      </c>
      <c r="W13" s="8">
        <v>63.96</v>
      </c>
      <c r="X13" s="8">
        <v>62.6</v>
      </c>
      <c r="Y13" s="8">
        <v>62.8</v>
      </c>
      <c r="Z13" s="8">
        <v>63.48</v>
      </c>
      <c r="AA13" s="8">
        <v>60.96</v>
      </c>
      <c r="AB13" s="8">
        <v>60.9</v>
      </c>
      <c r="AC13" s="8">
        <v>62.63</v>
      </c>
      <c r="AD13" s="8">
        <v>62.69</v>
      </c>
      <c r="AE13" s="8">
        <v>62.7</v>
      </c>
      <c r="AF13" s="8">
        <v>63.16</v>
      </c>
      <c r="AG13" s="8">
        <v>63.87</v>
      </c>
      <c r="AH13" s="8">
        <v>65.349999999999994</v>
      </c>
      <c r="AI13" s="8">
        <v>68.98</v>
      </c>
      <c r="AJ13" s="8">
        <v>68.959999999999994</v>
      </c>
      <c r="AK13" s="8">
        <v>67.349999999999994</v>
      </c>
      <c r="AL13" s="8">
        <v>66.53</v>
      </c>
      <c r="AM13" s="8">
        <v>65.94</v>
      </c>
      <c r="AN13" s="8">
        <v>67.95</v>
      </c>
      <c r="AO13" s="8">
        <v>68.63</v>
      </c>
      <c r="AP13" s="8">
        <v>67.84</v>
      </c>
      <c r="AQ13" s="8">
        <v>66.2</v>
      </c>
      <c r="AR13" s="8">
        <v>65.69</v>
      </c>
      <c r="AS13" s="8">
        <v>66.17</v>
      </c>
      <c r="AT13" s="8">
        <v>66.819999999999993</v>
      </c>
      <c r="AU13" s="8">
        <v>65.47</v>
      </c>
      <c r="AV13" s="8">
        <v>66.099999999999994</v>
      </c>
      <c r="AW13" s="8">
        <v>66.75</v>
      </c>
      <c r="AX13" s="8">
        <v>67.92</v>
      </c>
      <c r="AY13" s="8">
        <v>67.45</v>
      </c>
      <c r="AZ13" s="8">
        <v>66.680000000000007</v>
      </c>
      <c r="BA13" s="8">
        <v>66.63</v>
      </c>
      <c r="BB13" s="8">
        <v>66.25</v>
      </c>
      <c r="BC13" s="8">
        <v>66.599999999999994</v>
      </c>
      <c r="BD13" s="8">
        <v>66.069999999999993</v>
      </c>
      <c r="BE13" s="8">
        <v>66.430000000000007</v>
      </c>
      <c r="BF13" s="8">
        <v>66.099999999999994</v>
      </c>
      <c r="BG13" s="8">
        <v>63.95</v>
      </c>
      <c r="BH13" s="8">
        <v>62.06</v>
      </c>
      <c r="BI13" s="8">
        <v>63.4</v>
      </c>
      <c r="BJ13" s="8">
        <v>62.41</v>
      </c>
      <c r="BK13" s="8">
        <v>62.57</v>
      </c>
      <c r="BL13" s="8">
        <v>63.25</v>
      </c>
    </row>
    <row r="14" spans="1:65" ht="15" customHeight="1" outlineLevel="1" x14ac:dyDescent="0.25">
      <c r="A14" s="47"/>
      <c r="B14" s="2" t="s">
        <v>295</v>
      </c>
      <c r="C14" s="25" t="s">
        <v>296</v>
      </c>
      <c r="D14" s="26"/>
      <c r="E14" s="26">
        <f t="shared" ref="E14" si="0">(E13-D13)/D13</f>
        <v>8.1552764638716615E-4</v>
      </c>
      <c r="F14" s="26">
        <f>(F13-E13)/E13</f>
        <v>6.3559322033898396E-3</v>
      </c>
      <c r="G14" s="26">
        <f t="shared" ref="G14" si="1">(G13-F13)/F13</f>
        <v>2.2672064777328029E-3</v>
      </c>
      <c r="H14" s="26">
        <f>(H13-G13)/G13</f>
        <v>3.2315398287277461E-4</v>
      </c>
      <c r="I14" s="26">
        <f t="shared" ref="I14" si="2">(I13-H13)/H13</f>
        <v>-9.6914876433524752E-4</v>
      </c>
      <c r="J14" s="26">
        <f>(J13-I13)/I13</f>
        <v>2.5869037995149002E-3</v>
      </c>
      <c r="K14" s="26">
        <f t="shared" ref="K14" si="3">(K13-J13)/J13</f>
        <v>7.4181583615546016E-3</v>
      </c>
      <c r="L14" s="26">
        <f>(L13-K13)/K13</f>
        <v>5.442612453977964E-3</v>
      </c>
      <c r="M14" s="26">
        <f t="shared" ref="M14" si="4">(M13-L13)/L13</f>
        <v>-4.601178156344532E-2</v>
      </c>
      <c r="N14" s="26">
        <f>(N13-M13)/M13</f>
        <v>3.220961281708945E-2</v>
      </c>
      <c r="O14" s="26">
        <f t="shared" ref="O14" si="5">(O13-N13)/N13</f>
        <v>-3.2336297493941999E-4</v>
      </c>
      <c r="P14" s="26">
        <f>(P13-O13)/O13</f>
        <v>7.2780203784571056E-3</v>
      </c>
      <c r="Q14" s="26">
        <f>(Q13-P13)/P13</f>
        <v>1.6056518946692355E-2</v>
      </c>
      <c r="R14" s="26">
        <f t="shared" ref="R14" si="6">(R13-Q13)/Q13</f>
        <v>2.3704171934260205E-3</v>
      </c>
      <c r="S14" s="26">
        <f>(S13-R13)/R13</f>
        <v>5.2025855273529608E-3</v>
      </c>
      <c r="T14" s="26">
        <f t="shared" ref="T14" si="7">(T13-S13)/S13</f>
        <v>-3.7641154328731945E-3</v>
      </c>
      <c r="U14" s="26">
        <f>(U13-T13)/T13</f>
        <v>1.1492443324936978E-2</v>
      </c>
      <c r="V14" s="26">
        <f>(V13-U13)/U13</f>
        <v>2.801556420233569E-3</v>
      </c>
      <c r="W14" s="26">
        <f t="shared" ref="W14" si="8">(W13-V13)/V13</f>
        <v>-7.2947384758653717E-3</v>
      </c>
      <c r="X14" s="26">
        <f>(X13-W13)/W13</f>
        <v>-2.1263289555972474E-2</v>
      </c>
      <c r="Y14" s="26">
        <f t="shared" ref="Y14" si="9">(Y13-X13)/X13</f>
        <v>3.1948881789136698E-3</v>
      </c>
      <c r="Z14" s="26">
        <f>(Z13-Y13)/Y13</f>
        <v>1.0828025477707002E-2</v>
      </c>
      <c r="AA14" s="26">
        <f>(AA13-Z13)/Z13</f>
        <v>-3.9697542533081227E-2</v>
      </c>
      <c r="AB14" s="26">
        <f t="shared" ref="AB14" si="10">(AB13-AA13)/AA13</f>
        <v>-9.8425196850397429E-4</v>
      </c>
      <c r="AC14" s="26">
        <f>(AC13-AB13)/AB13</f>
        <v>2.8407224958949161E-2</v>
      </c>
      <c r="AD14" s="26">
        <f t="shared" ref="AD14" si="11">(AD13-AC13)/AC13</f>
        <v>9.5800734472289908E-4</v>
      </c>
      <c r="AE14" s="26">
        <f>(AE13-AD13)/AD13</f>
        <v>1.595150741745911E-4</v>
      </c>
      <c r="AF14" s="26">
        <f>(AF13-AE13)/AE13</f>
        <v>7.3365231259967098E-3</v>
      </c>
      <c r="AG14" s="26">
        <f t="shared" ref="AG14" si="12">(AG13-AF13)/AF13</f>
        <v>1.1241291956934784E-2</v>
      </c>
      <c r="AH14" s="26">
        <f>(AH13-AG13)/AG13</f>
        <v>2.3172068263660514E-2</v>
      </c>
      <c r="AI14" s="26">
        <f t="shared" ref="AI14" si="13">(AI13-AH13)/AH13</f>
        <v>5.5547054322876967E-2</v>
      </c>
      <c r="AJ14" s="26">
        <f>(AJ13-AI13)/AI13</f>
        <v>-2.8993911278646318E-4</v>
      </c>
      <c r="AK14" s="26">
        <f t="shared" ref="AK14" si="14">(AK13-AJ13)/AJ13</f>
        <v>-2.3346867749419947E-2</v>
      </c>
      <c r="AL14" s="26">
        <f>(AL13-AK13)/AK13</f>
        <v>-1.2175204157386686E-2</v>
      </c>
      <c r="AM14" s="26">
        <f t="shared" ref="AM14" si="15">(AM13-AL13)/AL13</f>
        <v>-8.8681797685255283E-3</v>
      </c>
      <c r="AN14" s="26">
        <f>(AN13-AM13)/AM13</f>
        <v>3.0482256596906357E-2</v>
      </c>
      <c r="AO14" s="26">
        <f>(AO13-AN13)/AN13</f>
        <v>1.0007358351729103E-2</v>
      </c>
      <c r="AP14" s="26">
        <f t="shared" ref="AP14" si="16">(AP13-AO13)/AO13</f>
        <v>-1.1511001019962001E-2</v>
      </c>
      <c r="AQ14" s="26">
        <f>(AQ13-AP13)/AP13</f>
        <v>-2.4174528301886801E-2</v>
      </c>
      <c r="AR14" s="26">
        <f t="shared" ref="AR14" si="17">(AR13-AQ13)/AQ13</f>
        <v>-7.7039274924472064E-3</v>
      </c>
      <c r="AS14" s="26">
        <f>(AS13-AR13)/AR13</f>
        <v>7.3070482569645911E-3</v>
      </c>
      <c r="AT14" s="26">
        <f>(AT13-AS13)/AS13</f>
        <v>9.8231827111982997E-3</v>
      </c>
      <c r="AU14" s="26">
        <f>(AU13-AT13)/AT13</f>
        <v>-2.0203531876683545E-2</v>
      </c>
      <c r="AV14" s="26">
        <f>(AV13-AU13)/AU13</f>
        <v>9.6227279670077197E-3</v>
      </c>
      <c r="AW14" s="26">
        <f t="shared" ref="AW14" si="18">(AW13-AV13)/AV13</f>
        <v>9.8335854765507682E-3</v>
      </c>
      <c r="AX14" s="26">
        <f>(AX13-AW13)/AW13</f>
        <v>1.7528089887640475E-2</v>
      </c>
      <c r="AY14" s="26">
        <f>(AY13-AX13)/AX13</f>
        <v>-6.9199057714958608E-3</v>
      </c>
      <c r="AZ14" s="26">
        <f>(AZ13-AY13)/AY13</f>
        <v>-1.1415863602668583E-2</v>
      </c>
      <c r="BA14" s="26">
        <f>(BA13-AZ13)/AZ13</f>
        <v>-7.4985002999417157E-4</v>
      </c>
      <c r="BB14" s="26">
        <f t="shared" ref="BB14" si="19">(BB13-BA13)/BA13</f>
        <v>-5.7031367251987918E-3</v>
      </c>
      <c r="BC14" s="26">
        <f>(BC13-BB13)/BB13</f>
        <v>5.2830188679244428E-3</v>
      </c>
      <c r="BD14" s="26">
        <f>(BD13-BC13)/BC13</f>
        <v>-7.957957957957975E-3</v>
      </c>
      <c r="BE14" s="26">
        <f>(BE13-BD13)/BD13</f>
        <v>5.4487664598155544E-3</v>
      </c>
      <c r="BF14" s="26">
        <f>(BF13-BE13)/BE13</f>
        <v>-4.9676351046215941E-3</v>
      </c>
      <c r="BG14" s="26">
        <f t="shared" ref="BG14" si="20">(BG13-BF13)/BF13</f>
        <v>-3.2526475037821356E-2</v>
      </c>
      <c r="BH14" s="26">
        <f>(BH13-BG13)/BG13</f>
        <v>-2.9554339327599696E-2</v>
      </c>
      <c r="BI14" s="26">
        <f>(BI13-BH13)/BH13</f>
        <v>2.1592007734450473E-2</v>
      </c>
      <c r="BJ14" s="26">
        <f>(BJ13-BI13)/BI13</f>
        <v>-1.5615141955835994E-2</v>
      </c>
      <c r="BK14" s="26">
        <f>(BK13-BJ13)/BJ13</f>
        <v>2.5636917160712018E-3</v>
      </c>
      <c r="BL14" s="26">
        <f t="shared" ref="BL14" si="21">(BL13-BK13)/BK13</f>
        <v>1.086782803260348E-2</v>
      </c>
    </row>
    <row r="15" spans="1:65" ht="15" customHeight="1" outlineLevel="1" x14ac:dyDescent="0.25">
      <c r="A15" s="47"/>
      <c r="B15" s="198">
        <f>SUM(D15:XFD15)</f>
        <v>0.4</v>
      </c>
      <c r="C15" s="25" t="s">
        <v>297</v>
      </c>
      <c r="D15" s="28"/>
      <c r="E15" s="28">
        <v>0</v>
      </c>
      <c r="F15" s="28">
        <v>0.4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0</v>
      </c>
      <c r="AE15" s="28">
        <v>0</v>
      </c>
      <c r="AF15" s="28">
        <v>0</v>
      </c>
      <c r="AG15" s="28">
        <v>0</v>
      </c>
      <c r="AH15" s="28">
        <v>0</v>
      </c>
      <c r="AI15" s="28">
        <v>0</v>
      </c>
      <c r="AJ15" s="28">
        <v>0</v>
      </c>
      <c r="AK15" s="28">
        <v>0</v>
      </c>
      <c r="AL15" s="28">
        <v>0</v>
      </c>
      <c r="AM15" s="28">
        <v>0</v>
      </c>
      <c r="AN15" s="28">
        <v>0</v>
      </c>
      <c r="AO15" s="28">
        <v>0</v>
      </c>
      <c r="AP15" s="28">
        <v>0</v>
      </c>
      <c r="AQ15" s="28">
        <v>0</v>
      </c>
      <c r="AR15" s="28">
        <v>0</v>
      </c>
      <c r="AS15" s="28">
        <v>0</v>
      </c>
      <c r="AT15" s="28">
        <v>0</v>
      </c>
      <c r="AU15" s="28">
        <v>0</v>
      </c>
      <c r="AV15" s="28">
        <v>0</v>
      </c>
      <c r="AW15" s="28">
        <v>0</v>
      </c>
      <c r="AX15" s="28">
        <v>0</v>
      </c>
      <c r="AY15" s="28">
        <v>0</v>
      </c>
      <c r="AZ15" s="28">
        <v>0</v>
      </c>
      <c r="BA15" s="28">
        <v>0</v>
      </c>
      <c r="BB15" s="28">
        <v>0</v>
      </c>
      <c r="BC15" s="28">
        <v>0</v>
      </c>
      <c r="BD15" s="28">
        <v>0</v>
      </c>
      <c r="BE15" s="28">
        <v>0</v>
      </c>
      <c r="BF15" s="28">
        <v>0</v>
      </c>
      <c r="BG15" s="28">
        <v>0</v>
      </c>
      <c r="BH15" s="28">
        <v>0</v>
      </c>
      <c r="BI15" s="28">
        <v>0</v>
      </c>
      <c r="BJ15" s="28">
        <v>0</v>
      </c>
      <c r="BK15" s="28">
        <v>0</v>
      </c>
      <c r="BL15" s="28">
        <v>0</v>
      </c>
    </row>
    <row r="16" spans="1:65" ht="15" customHeight="1" outlineLevel="1" x14ac:dyDescent="0.25">
      <c r="A16" s="47"/>
      <c r="C16" s="25" t="s">
        <v>75</v>
      </c>
      <c r="D16" s="26"/>
      <c r="E16" s="7">
        <f>(E13+SUM($E15:E15)-$D13)/$D13</f>
        <v>8.1552764638716615E-4</v>
      </c>
      <c r="F16" s="7">
        <f>(F13+SUM($E15:F15)-$D13)/$D13</f>
        <v>1.370086445930511E-2</v>
      </c>
      <c r="G16" s="7">
        <f>(G13+SUM($E15:G15)-$D13)/$D13</f>
        <v>1.5984341869189313E-2</v>
      </c>
      <c r="H16" s="7">
        <f>(H13+SUM($E15:H15)-$D13)/$D13</f>
        <v>1.6310552927744134E-2</v>
      </c>
      <c r="I16" s="7">
        <f>(I13+SUM($E15:I15)-$D13)/$D13</f>
        <v>1.5331919752079558E-2</v>
      </c>
      <c r="J16" s="7">
        <f>(J13+SUM($E15:J15)-$D13)/$D13</f>
        <v>1.7941608220518584E-2</v>
      </c>
      <c r="K16" s="7">
        <f>(K13+SUM($E15:K15)-$D13)/$D13</f>
        <v>2.5444462567280952E-2</v>
      </c>
      <c r="L16" s="7">
        <f>(L13+SUM($E15:L15)-$D13)/$D13</f>
        <v>3.0990050562714051E-2</v>
      </c>
      <c r="M16" s="7">
        <f>(M13+SUM($E15:M15)-$D13)/$D13</f>
        <v>-1.6147447398466838E-2</v>
      </c>
      <c r="N16" s="7">
        <f>(N13+SUM($E15:N15)-$D13)/$D13</f>
        <v>1.5331919752079558E-2</v>
      </c>
      <c r="O16" s="7">
        <f>(O13+SUM($E15:O15)-$D13)/$D13</f>
        <v>1.5005708693524623E-2</v>
      </c>
      <c r="P16" s="7">
        <f>(P13+SUM($E15:P15)-$D13)/$D13</f>
        <v>2.2345457511009581E-2</v>
      </c>
      <c r="Q16" s="7">
        <f>(Q13+SUM($D15:Q15)-$D13)/$D13</f>
        <v>3.8656010438753829E-2</v>
      </c>
      <c r="R16" s="7">
        <f>(R13+SUM($D15:R15)-$D13)/$D13</f>
        <v>4.1102593377915442E-2</v>
      </c>
      <c r="S16" s="7">
        <f>(S13+SUM($D15:S15)-$D13)/$D13</f>
        <v>4.6485075844071022E-2</v>
      </c>
      <c r="T16" s="7">
        <f>(T13+SUM($D15:T15)-$D13)/$D13</f>
        <v>4.2570543141412481E-2</v>
      </c>
      <c r="U16" s="7">
        <f>(U13+SUM($D15:U15)-$D13)/$D13</f>
        <v>5.4477246778665847E-2</v>
      </c>
      <c r="V16" s="7">
        <f>(V13+SUM($D15:V15)-$D13)/$D13</f>
        <v>5.7413146305659926E-2</v>
      </c>
      <c r="W16" s="7">
        <f>(W13+SUM($D15:W15)-$D13)/$D13</f>
        <v>4.9747186429619915E-2</v>
      </c>
      <c r="X16" s="7">
        <f>(X13+SUM($D15:X15)-$D13)/$D13</f>
        <v>2.7564834447887744E-2</v>
      </c>
      <c r="Y16" s="7">
        <f>(Y13+SUM($D15:Y15)-$D13)/$D13</f>
        <v>3.0826945033436526E-2</v>
      </c>
      <c r="Z16" s="7">
        <f>(Z13+SUM($D15:Z15)-$D13)/$D13</f>
        <v>4.1918121024302611E-2</v>
      </c>
      <c r="AA16" s="7">
        <f>(AA13+SUM($D15:AA15)-$D13)/$D13</f>
        <v>8.1552764638716615E-4</v>
      </c>
      <c r="AB16" s="7">
        <f>(AB13+SUM($D15:AB15)-$D13)/$D13</f>
        <v>-1.6310552927752595E-4</v>
      </c>
      <c r="AC16" s="7">
        <f>(AC13+SUM($D15:AC15)-$D13)/$D13</f>
        <v>2.8054151035720093E-2</v>
      </c>
      <c r="AD16" s="7">
        <f>(AD13+SUM($D15:AD15)-$D13)/$D13</f>
        <v>2.9032784211384669E-2</v>
      </c>
      <c r="AE16" s="7">
        <f>(AE13+SUM($D15:AE15)-$D13)/$D13</f>
        <v>2.9195889740662194E-2</v>
      </c>
      <c r="AF16" s="7">
        <f>(AF13+SUM($D15:AF15)-$D13)/$D13</f>
        <v>3.6698744087424448E-2</v>
      </c>
      <c r="AG16" s="7">
        <f>(AG13+SUM($D15:AG15)-$D13)/$D13</f>
        <v>4.8279236666122875E-2</v>
      </c>
      <c r="AH16" s="7">
        <f>(AH13+SUM($D15:AH15)-$D13)/$D13</f>
        <v>7.2418854999184434E-2</v>
      </c>
      <c r="AI16" s="7">
        <f>(AI13+SUM($D15:AI15)-$D13)/$D13</f>
        <v>0.13162616212689621</v>
      </c>
      <c r="AJ16" s="7">
        <f>(AJ13+SUM($D15:AJ15)-$D13)/$D13</f>
        <v>0.13129995106834116</v>
      </c>
      <c r="AK16" s="7">
        <f>(AK13+SUM($E15:AK15)-$D13)/$D13</f>
        <v>0.10503996085467293</v>
      </c>
      <c r="AL16" s="7">
        <f>(AL13+SUM($E15:AL15)-$D13)/$D13</f>
        <v>9.1665307453922762E-2</v>
      </c>
      <c r="AM16" s="7">
        <f>(AM13+SUM($E15:AM15)-$D13)/$D13</f>
        <v>8.2042081226553598E-2</v>
      </c>
      <c r="AN16" s="7">
        <f>(AN13+SUM($E15:AN15)-$D13)/$D13</f>
        <v>0.11482629261131962</v>
      </c>
      <c r="AO16" s="7">
        <f>(AO13+SUM($D15:AO15)-$D13)/$D13</f>
        <v>0.12591746860218558</v>
      </c>
      <c r="AP16" s="7">
        <f>(AP13+SUM($D15:AP15)-$D13)/$D13</f>
        <v>0.11303213178926777</v>
      </c>
      <c r="AQ16" s="7">
        <f>(AQ13+SUM($D15:AQ15)-$D13)/$D13</f>
        <v>8.6282824987767182E-2</v>
      </c>
      <c r="AR16" s="7">
        <f>(AR13+SUM($D15:AR15)-$D13)/$D13</f>
        <v>7.7964442994617536E-2</v>
      </c>
      <c r="AS16" s="7">
        <f>(AS13+SUM($D15:AS15)-$D13)/$D13</f>
        <v>8.579350839993484E-2</v>
      </c>
      <c r="AT16" s="7">
        <f>(AT13+SUM($D15:AT15)-$D13)/$D13</f>
        <v>9.6395367802968465E-2</v>
      </c>
      <c r="AU16" s="7">
        <f>(AU13+SUM($D15:AU15)-$D13)/$D13</f>
        <v>7.4376121350513816E-2</v>
      </c>
      <c r="AV16" s="7">
        <f>(AV13+SUM($D15:AV15)-$D13)/$D13</f>
        <v>8.4651769694992621E-2</v>
      </c>
      <c r="AW16" s="7">
        <f>(AW13+SUM($D15:AW15)-$D13)/$D13</f>
        <v>9.5253629098026468E-2</v>
      </c>
      <c r="AX16" s="7">
        <f>(AX13+SUM($D15:AX15)-$D13)/$D13</f>
        <v>0.11433697602348727</v>
      </c>
      <c r="AY16" s="7">
        <f>(AY13+SUM($D15:AY15)-$D13)/$D13</f>
        <v>0.10667101614744749</v>
      </c>
      <c r="AZ16" s="7">
        <f>(AZ13+SUM($D15:AZ15)-$D13)/$D13</f>
        <v>9.4111890393084485E-2</v>
      </c>
      <c r="BA16" s="7">
        <f>(BA13+SUM($D15:BA15)-$D13)/$D13</f>
        <v>9.3296362746697087E-2</v>
      </c>
      <c r="BB16" s="7">
        <f>(BB13+SUM($D15:BB15)-$D13)/$D13</f>
        <v>8.7098352634154344E-2</v>
      </c>
      <c r="BC16" s="7">
        <f>(BC13+SUM($D15:BC15)-$D13)/$D13</f>
        <v>9.2807046158864745E-2</v>
      </c>
      <c r="BD16" s="7">
        <f>(BD13+SUM($D15:BD15)-$D13)/$D13</f>
        <v>8.4162453107160279E-2</v>
      </c>
      <c r="BE16" s="7">
        <f>(BE13+SUM($D15:BE15)-$D13)/$D13</f>
        <v>9.0034252161148423E-2</v>
      </c>
      <c r="BF16" s="7">
        <f>(BF13+SUM($D15:BF15)-$D13)/$D13</f>
        <v>8.4651769694992621E-2</v>
      </c>
      <c r="BG16" s="7">
        <f>(BG13+SUM($D15:BG15)-$D13)/$D13</f>
        <v>4.9584080900342622E-2</v>
      </c>
      <c r="BH16" s="7">
        <f>(BH13+SUM($D15:BH15)-$D13)/$D13</f>
        <v>1.8757135866905864E-2</v>
      </c>
      <c r="BI16" s="7">
        <f>(BI13+SUM($D15:BI15)-$D13)/$D13</f>
        <v>4.06132767900831E-2</v>
      </c>
      <c r="BJ16" s="7">
        <f>(BJ13+SUM($D15:BJ15)-$D13)/$D13</f>
        <v>2.4465829391616258E-2</v>
      </c>
      <c r="BK16" s="7">
        <f>(BK13+SUM($D15:BK15)-$D13)/$D13</f>
        <v>2.7075517860055399E-2</v>
      </c>
      <c r="BL16" s="7">
        <f>(BL13+SUM($D15:BL15)-$D13)/$D13</f>
        <v>3.8166693850921488E-2</v>
      </c>
    </row>
    <row r="17" spans="1:64" ht="15" customHeight="1" outlineLevel="1" x14ac:dyDescent="0.25">
      <c r="A17" s="47"/>
      <c r="B17" s="2"/>
      <c r="C17" s="25" t="s">
        <v>53</v>
      </c>
      <c r="L17" s="26">
        <f>(L13+SUM(H15:L15)-G13)/G13</f>
        <v>1.4865083212150618E-2</v>
      </c>
      <c r="P17" s="26">
        <f>(P13+SUM(M15:P15)-L13)/L13</f>
        <v>-8.4381467919121336E-3</v>
      </c>
      <c r="U17" s="26">
        <f>(U13+SUM(Q15:U15)-P13)/P13</f>
        <v>3.1631342324983922E-2</v>
      </c>
      <c r="Z17" s="26">
        <f>(Z13+SUM(V15:Z15)-U13)/U13</f>
        <v>-1.1984435797665418E-2</v>
      </c>
      <c r="AE17" s="26">
        <f>(AE13+SUM(AA15:AE15)-Z13)/Z13</f>
        <v>-1.2287334593572686E-2</v>
      </c>
      <c r="AJ17" s="26">
        <f>(AJ13+SUM(AF15:AJ15)-AE13)/AE13</f>
        <v>9.9840510366826007E-2</v>
      </c>
      <c r="AN17" s="26">
        <f>(AN13+SUM(AK15:AN15)-AJ13)/AJ13</f>
        <v>-1.4646171693735369E-2</v>
      </c>
      <c r="AS17" s="26">
        <f>(AS13+SUM(AO15:AS15)-AN13)/AN13</f>
        <v>-2.6195732155997072E-2</v>
      </c>
      <c r="AX17" s="26">
        <f>(AX13+SUM(AT15:AX15)-AS13)/AS13</f>
        <v>2.644703037630346E-2</v>
      </c>
      <c r="BC17" s="26">
        <f>(BC13+SUM(AY15:BC15)-AX13)/AX13</f>
        <v>-1.9434628975265125E-2</v>
      </c>
      <c r="BH17" s="26">
        <f>(BH13+SUM(BD15:BH15)-BC13)/BC13</f>
        <v>-6.816816816816805E-2</v>
      </c>
      <c r="BL17" s="26">
        <f>(BL13+SUM(BI15:BL15)-BH13)/BH13</f>
        <v>1.9174991943280657E-2</v>
      </c>
    </row>
    <row r="18" spans="1:64" ht="15" customHeight="1" outlineLevel="1" x14ac:dyDescent="0.25">
      <c r="A18" s="47"/>
      <c r="B18" s="132"/>
      <c r="C18" s="133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</row>
    <row r="19" spans="1:64" ht="15" customHeight="1" outlineLevel="1" x14ac:dyDescent="0.25">
      <c r="A19" s="47"/>
      <c r="B19" s="589" t="s">
        <v>85</v>
      </c>
      <c r="C19" s="590"/>
      <c r="D19" s="8">
        <v>53.04</v>
      </c>
      <c r="E19" s="8">
        <v>53.98</v>
      </c>
      <c r="F19" s="8">
        <v>54.29</v>
      </c>
      <c r="G19" s="8">
        <v>54.6</v>
      </c>
      <c r="H19" s="8">
        <v>55.92</v>
      </c>
      <c r="I19" s="8">
        <v>54.86</v>
      </c>
      <c r="J19" s="8">
        <v>53.3</v>
      </c>
      <c r="K19" s="8">
        <v>53.2</v>
      </c>
      <c r="L19" s="8">
        <v>53.45</v>
      </c>
      <c r="M19" s="8">
        <v>54.5</v>
      </c>
      <c r="N19" s="8">
        <v>57.34</v>
      </c>
      <c r="O19" s="8">
        <v>57.4</v>
      </c>
      <c r="P19" s="8">
        <v>57.4</v>
      </c>
      <c r="Q19" s="8">
        <v>57.46</v>
      </c>
      <c r="R19" s="8">
        <v>57.79</v>
      </c>
      <c r="S19" s="8">
        <v>56.88</v>
      </c>
      <c r="T19" s="8">
        <v>55.76</v>
      </c>
      <c r="U19" s="8">
        <v>57.12</v>
      </c>
      <c r="V19" s="8">
        <v>55.33</v>
      </c>
      <c r="W19" s="8">
        <v>53.38</v>
      </c>
      <c r="X19" s="8">
        <v>53.63</v>
      </c>
      <c r="Y19" s="8">
        <v>53.28</v>
      </c>
      <c r="Z19" s="8">
        <v>50.68</v>
      </c>
      <c r="AA19" s="8">
        <v>48.31</v>
      </c>
      <c r="AB19" s="8">
        <v>50.25</v>
      </c>
      <c r="AC19" s="8">
        <v>48.69</v>
      </c>
      <c r="AD19" s="8">
        <v>45.75</v>
      </c>
      <c r="AE19" s="8">
        <v>48.08</v>
      </c>
      <c r="AF19" s="8">
        <v>49.5</v>
      </c>
      <c r="AG19" s="8">
        <v>49.55</v>
      </c>
      <c r="AH19" s="8">
        <v>51.96</v>
      </c>
      <c r="AI19" s="8">
        <v>53.99</v>
      </c>
      <c r="AJ19" s="8">
        <v>55.03</v>
      </c>
      <c r="AK19" s="8">
        <v>56.66</v>
      </c>
      <c r="AL19" s="8">
        <v>56.13</v>
      </c>
      <c r="AM19" s="8">
        <v>56.07</v>
      </c>
      <c r="AN19" s="8">
        <v>57.01</v>
      </c>
      <c r="AO19" s="8">
        <v>58.81</v>
      </c>
      <c r="AP19" s="8">
        <v>57.64</v>
      </c>
      <c r="AQ19" s="8">
        <v>57.59</v>
      </c>
      <c r="AR19" s="8">
        <v>57.07</v>
      </c>
      <c r="AS19" s="8">
        <v>58.03</v>
      </c>
      <c r="AT19" s="8">
        <v>57.63</v>
      </c>
      <c r="AU19" s="8">
        <v>59.99</v>
      </c>
      <c r="AV19" s="8">
        <v>59.42</v>
      </c>
      <c r="AW19" s="8">
        <v>59.37</v>
      </c>
      <c r="AX19" s="8">
        <v>61.61</v>
      </c>
      <c r="AY19" s="8">
        <v>60.97</v>
      </c>
      <c r="AZ19" s="8">
        <v>59.69</v>
      </c>
      <c r="BA19" s="8">
        <v>60.23</v>
      </c>
      <c r="BB19" s="8">
        <v>60.28</v>
      </c>
      <c r="BC19" s="8">
        <v>59.44</v>
      </c>
      <c r="BD19" s="8">
        <v>58.5</v>
      </c>
      <c r="BE19" s="8">
        <v>59.23</v>
      </c>
      <c r="BF19" s="8">
        <v>60.78</v>
      </c>
      <c r="BG19" s="8">
        <v>58.96</v>
      </c>
      <c r="BH19" s="8">
        <v>55.38</v>
      </c>
      <c r="BI19" s="8">
        <v>58.47</v>
      </c>
      <c r="BJ19" s="8">
        <v>55.44</v>
      </c>
      <c r="BK19" s="8">
        <v>54.06</v>
      </c>
      <c r="BL19" s="8">
        <v>55.61</v>
      </c>
    </row>
    <row r="20" spans="1:64" ht="15" customHeight="1" outlineLevel="1" x14ac:dyDescent="0.25">
      <c r="A20" s="47"/>
      <c r="B20" s="2" t="s">
        <v>295</v>
      </c>
      <c r="C20" s="25" t="s">
        <v>296</v>
      </c>
      <c r="D20" s="26"/>
      <c r="E20" s="26">
        <f t="shared" ref="E20" si="22">(E19-D19)/D19</f>
        <v>1.7722473604826504E-2</v>
      </c>
      <c r="F20" s="26">
        <f>(F19-E19)/E19</f>
        <v>5.7428677287884823E-3</v>
      </c>
      <c r="G20" s="26">
        <f t="shared" ref="G20" si="23">(G19-F19)/F19</f>
        <v>5.7100755203536979E-3</v>
      </c>
      <c r="H20" s="26">
        <f>(H19-G19)/G19</f>
        <v>2.417582417582418E-2</v>
      </c>
      <c r="I20" s="26">
        <f t="shared" ref="I20" si="24">(I19-H19)/H19</f>
        <v>-1.8955650929899898E-2</v>
      </c>
      <c r="J20" s="26">
        <f>(J19-I19)/I19</f>
        <v>-2.8436018957346012E-2</v>
      </c>
      <c r="K20" s="26">
        <f t="shared" ref="K20" si="25">(K19-J19)/J19</f>
        <v>-1.8761726078798185E-3</v>
      </c>
      <c r="L20" s="26">
        <f>(L19-K19)/K19</f>
        <v>4.6992481203007516E-3</v>
      </c>
      <c r="M20" s="26">
        <f t="shared" ref="M20" si="26">(M19-L19)/L19</f>
        <v>1.9644527595883948E-2</v>
      </c>
      <c r="N20" s="26">
        <f>(N19-M19)/M19</f>
        <v>5.2110091743119327E-2</v>
      </c>
      <c r="O20" s="26">
        <f t="shared" ref="O20" si="27">(O19-N19)/N19</f>
        <v>1.0463899546563509E-3</v>
      </c>
      <c r="P20" s="26">
        <f>(P19-O19)/O19</f>
        <v>0</v>
      </c>
      <c r="Q20" s="26">
        <f>(Q19-P19)/P19</f>
        <v>1.0452961672474264E-3</v>
      </c>
      <c r="R20" s="26">
        <f t="shared" ref="R20" si="28">(R19-Q19)/Q19</f>
        <v>5.7431256526278857E-3</v>
      </c>
      <c r="S20" s="26">
        <f>(S19-R19)/R19</f>
        <v>-1.5746668973870854E-2</v>
      </c>
      <c r="T20" s="26">
        <f t="shared" ref="T20" si="29">(T19-S19)/S19</f>
        <v>-1.9690576652602047E-2</v>
      </c>
      <c r="U20" s="26">
        <f>(U19-T19)/T19</f>
        <v>2.4390243902439015E-2</v>
      </c>
      <c r="V20" s="26">
        <f>(V19-U19)/U19</f>
        <v>-3.1337535014005588E-2</v>
      </c>
      <c r="W20" s="26">
        <f t="shared" ref="W20" si="30">(W19-V19)/V19</f>
        <v>-3.5243086932947691E-2</v>
      </c>
      <c r="X20" s="26">
        <f>(X19-W19)/W19</f>
        <v>4.683402023229674E-3</v>
      </c>
      <c r="Y20" s="26">
        <f t="shared" ref="Y20" si="31">(Y19-X19)/X19</f>
        <v>-6.5261980234943388E-3</v>
      </c>
      <c r="Z20" s="26">
        <f>(Z19-Y19)/Y19</f>
        <v>-4.8798798798798823E-2</v>
      </c>
      <c r="AA20" s="26">
        <f>(AA19-Z19)/Z19</f>
        <v>-4.6764009471191741E-2</v>
      </c>
      <c r="AB20" s="26">
        <f t="shared" ref="AB20" si="32">(AB19-AA19)/AA19</f>
        <v>4.0157317325605416E-2</v>
      </c>
      <c r="AC20" s="26">
        <f>(AC19-AB19)/AB19</f>
        <v>-3.1044776119403029E-2</v>
      </c>
      <c r="AD20" s="26">
        <f t="shared" ref="AD20" si="33">(AD19-AC19)/AC19</f>
        <v>-6.0382008626001189E-2</v>
      </c>
      <c r="AE20" s="26">
        <f>(AE19-AD19)/AD19</f>
        <v>5.0928961748633844E-2</v>
      </c>
      <c r="AF20" s="26">
        <f>(AF19-AE19)/AE19</f>
        <v>2.953410981697175E-2</v>
      </c>
      <c r="AG20" s="26">
        <f t="shared" ref="AG20" si="34">(AG19-AF19)/AF19</f>
        <v>1.0101010101009526E-3</v>
      </c>
      <c r="AH20" s="26">
        <f>(AH19-AG19)/AG19</f>
        <v>4.8637739656912288E-2</v>
      </c>
      <c r="AI20" s="26">
        <f t="shared" ref="AI20" si="35">(AI19-AH19)/AH19</f>
        <v>3.9068514241724424E-2</v>
      </c>
      <c r="AJ20" s="26">
        <f>(AJ19-AI19)/AI19</f>
        <v>1.9262826449342456E-2</v>
      </c>
      <c r="AK20" s="26">
        <f t="shared" ref="AK20" si="36">(AK19-AJ19)/AJ19</f>
        <v>2.9620207159730974E-2</v>
      </c>
      <c r="AL20" s="26">
        <f>(AL19-AK19)/AK19</f>
        <v>-9.3540416519589491E-3</v>
      </c>
      <c r="AM20" s="26">
        <f t="shared" ref="AM20" si="37">(AM19-AL19)/AL19</f>
        <v>-1.0689470871192281E-3</v>
      </c>
      <c r="AN20" s="26">
        <f>(AN19-AM19)/AM19</f>
        <v>1.6764758337792004E-2</v>
      </c>
      <c r="AO20" s="26">
        <f>(AO19-AN19)/AN19</f>
        <v>3.1573408174004634E-2</v>
      </c>
      <c r="AP20" s="26">
        <f t="shared" ref="AP20" si="38">(AP19-AO19)/AO19</f>
        <v>-1.9894575752423087E-2</v>
      </c>
      <c r="AQ20" s="26">
        <f>(AQ19-AP19)/AP19</f>
        <v>-8.6745315752944404E-4</v>
      </c>
      <c r="AR20" s="26">
        <f t="shared" ref="AR20" si="39">(AR19-AQ19)/AQ19</f>
        <v>-9.0293453724605496E-3</v>
      </c>
      <c r="AS20" s="26">
        <f>(AS19-AR19)/AR19</f>
        <v>1.6821447345365354E-2</v>
      </c>
      <c r="AT20" s="26">
        <f>(AT19-AS19)/AS19</f>
        <v>-6.8929863863518622E-3</v>
      </c>
      <c r="AU20" s="26">
        <f t="shared" ref="AU20" si="40">(AU19-AT19)/AT19</f>
        <v>4.0950893631788984E-2</v>
      </c>
      <c r="AV20" s="26">
        <f>(AV19-AU19)/AU19</f>
        <v>-9.5015835972662149E-3</v>
      </c>
      <c r="AW20" s="26">
        <f t="shared" ref="AW20" si="41">(AW19-AV19)/AV19</f>
        <v>-8.4146751935382463E-4</v>
      </c>
      <c r="AX20" s="26">
        <f>(AX19-AW19)/AW19</f>
        <v>3.7729493009937713E-2</v>
      </c>
      <c r="AY20" s="26">
        <f>(AY19-AX19)/AX19</f>
        <v>-1.0387924038305478E-2</v>
      </c>
      <c r="AZ20" s="26">
        <f t="shared" ref="AZ20" si="42">(AZ19-AY19)/AY19</f>
        <v>-2.0993931441692655E-2</v>
      </c>
      <c r="BA20" s="26">
        <f>(BA19-AZ19)/AZ19</f>
        <v>9.0467414977383007E-3</v>
      </c>
      <c r="BB20" s="26">
        <f t="shared" ref="BB20" si="43">(BB19-BA19)/BA19</f>
        <v>8.301510874979954E-4</v>
      </c>
      <c r="BC20" s="26">
        <f>(BC19-BB19)/BB19</f>
        <v>-1.3934970139349757E-2</v>
      </c>
      <c r="BD20" s="26">
        <f>(BD19-BC19)/BC19</f>
        <v>-1.5814266487213961E-2</v>
      </c>
      <c r="BE20" s="26">
        <f t="shared" ref="BE20" si="44">(BE19-BD19)/BD19</f>
        <v>1.2478632478632425E-2</v>
      </c>
      <c r="BF20" s="26">
        <f>(BF19-BE19)/BE19</f>
        <v>2.6169171028195246E-2</v>
      </c>
      <c r="BG20" s="26">
        <f t="shared" ref="BG20" si="45">(BG19-BF19)/BF19</f>
        <v>-2.9944060546232318E-2</v>
      </c>
      <c r="BH20" s="26">
        <f>(BH19-BG19)/BG19</f>
        <v>-6.0719131614653976E-2</v>
      </c>
      <c r="BI20" s="26">
        <f>(BI19-BH19)/BH19</f>
        <v>5.579631635969657E-2</v>
      </c>
      <c r="BJ20" s="26">
        <f t="shared" ref="BJ20" si="46">(BJ19-BI19)/BI19</f>
        <v>-5.1821446895844045E-2</v>
      </c>
      <c r="BK20" s="26">
        <f>(BK19-BJ19)/BJ19</f>
        <v>-2.4891774891774812E-2</v>
      </c>
      <c r="BL20" s="26">
        <f t="shared" ref="BL20" si="47">(BL19-BK19)/BK19</f>
        <v>2.8671846096929285E-2</v>
      </c>
    </row>
    <row r="21" spans="1:64" ht="15" customHeight="1" outlineLevel="1" x14ac:dyDescent="0.25">
      <c r="A21" s="47"/>
      <c r="B21" s="198">
        <f>SUM(D21:XFD21)</f>
        <v>0.1</v>
      </c>
      <c r="C21" s="25" t="s">
        <v>297</v>
      </c>
      <c r="D21" s="28"/>
      <c r="E21" s="28">
        <v>0</v>
      </c>
      <c r="F21" s="28">
        <v>0</v>
      </c>
      <c r="G21" s="28">
        <v>0</v>
      </c>
      <c r="H21" s="28">
        <v>0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0</v>
      </c>
      <c r="AD21" s="28">
        <v>0</v>
      </c>
      <c r="AE21" s="28">
        <v>0</v>
      </c>
      <c r="AF21" s="28">
        <v>0</v>
      </c>
      <c r="AG21" s="28">
        <v>0</v>
      </c>
      <c r="AH21" s="28">
        <v>0</v>
      </c>
      <c r="AI21" s="28">
        <v>0</v>
      </c>
      <c r="AJ21" s="28">
        <v>0</v>
      </c>
      <c r="AK21" s="28">
        <v>0.1</v>
      </c>
      <c r="AL21" s="28">
        <v>0</v>
      </c>
      <c r="AM21" s="28">
        <v>0</v>
      </c>
      <c r="AN21" s="28">
        <v>0</v>
      </c>
      <c r="AO21" s="28">
        <v>0</v>
      </c>
      <c r="AP21" s="28">
        <v>0</v>
      </c>
      <c r="AQ21" s="28">
        <v>0</v>
      </c>
      <c r="AR21" s="28">
        <v>0</v>
      </c>
      <c r="AS21" s="28">
        <v>0</v>
      </c>
      <c r="AT21" s="28">
        <v>0</v>
      </c>
      <c r="AU21" s="28">
        <v>0</v>
      </c>
      <c r="AV21" s="28">
        <v>0</v>
      </c>
      <c r="AW21" s="28">
        <v>0</v>
      </c>
      <c r="AX21" s="28">
        <v>0</v>
      </c>
      <c r="AY21" s="28">
        <v>0</v>
      </c>
      <c r="AZ21" s="28">
        <v>0</v>
      </c>
      <c r="BA21" s="28">
        <v>0</v>
      </c>
      <c r="BB21" s="28">
        <v>0</v>
      </c>
      <c r="BC21" s="28">
        <v>0</v>
      </c>
      <c r="BD21" s="28">
        <v>0</v>
      </c>
      <c r="BE21" s="28">
        <v>0</v>
      </c>
      <c r="BF21" s="28">
        <v>0</v>
      </c>
      <c r="BG21" s="28">
        <v>0</v>
      </c>
      <c r="BH21" s="28">
        <v>0</v>
      </c>
      <c r="BI21" s="28">
        <v>0</v>
      </c>
      <c r="BJ21" s="28">
        <v>0</v>
      </c>
      <c r="BK21" s="28">
        <v>0</v>
      </c>
      <c r="BL21" s="28">
        <v>0</v>
      </c>
    </row>
    <row r="22" spans="1:64" ht="15" customHeight="1" outlineLevel="1" x14ac:dyDescent="0.25">
      <c r="A22" s="47"/>
      <c r="C22" s="25" t="s">
        <v>75</v>
      </c>
      <c r="D22" s="26"/>
      <c r="E22" s="7">
        <f>(E19+SUM($E21:E21)-$D19)/$D19</f>
        <v>1.7722473604826504E-2</v>
      </c>
      <c r="F22" s="7">
        <f>(F19+SUM($E21:F21)-$D19)/$D19</f>
        <v>2.3567119155354449E-2</v>
      </c>
      <c r="G22" s="7">
        <f>(G19+SUM($E21:G21)-$D19)/$D19</f>
        <v>2.9411764705882398E-2</v>
      </c>
      <c r="H22" s="7">
        <f>(H19+SUM($E21:H21)-$D19)/$D19</f>
        <v>5.4298642533936702E-2</v>
      </c>
      <c r="I22" s="7">
        <f>(I19+SUM($E21:I21)-$D19)/$D19</f>
        <v>3.4313725490196081E-2</v>
      </c>
      <c r="J22" s="7">
        <f>(J19+SUM($E21:J21)-$D19)/$D19</f>
        <v>4.9019607843136881E-3</v>
      </c>
      <c r="K22" s="7">
        <f>(K19+SUM($E21:K21)-$D19)/$D19</f>
        <v>3.016591251885439E-3</v>
      </c>
      <c r="L22" s="7">
        <f>(L19+SUM($E21:L21)-$D19)/$D19</f>
        <v>7.7300150829563291E-3</v>
      </c>
      <c r="M22" s="7">
        <f>(M19+SUM($E21:M21)-$D19)/$D19</f>
        <v>2.7526395173454014E-2</v>
      </c>
      <c r="N22" s="7">
        <f>(N19+SUM($E21:N21)-$D19)/$D19</f>
        <v>8.1070889894419393E-2</v>
      </c>
      <c r="O22" s="7">
        <f>(O19+SUM($E21:O21)-$D19)/$D19</f>
        <v>8.2202111613876305E-2</v>
      </c>
      <c r="P22" s="7">
        <f>(P19+SUM($E21:P21)-$D19)/$D19</f>
        <v>8.2202111613876305E-2</v>
      </c>
      <c r="Q22" s="7">
        <f>(Q19+SUM($D21:Q21)-$D19)/$D19</f>
        <v>8.333333333333337E-2</v>
      </c>
      <c r="R22" s="7">
        <f>(R19+SUM($D21:R21)-$D19)/$D19</f>
        <v>8.9555052790346909E-2</v>
      </c>
      <c r="S22" s="7">
        <f>(S19+SUM($D21:S21)-$D19)/$D19</f>
        <v>7.2398190045248931E-2</v>
      </c>
      <c r="T22" s="7">
        <f>(T19+SUM($D21:T21)-$D19)/$D19</f>
        <v>5.1282051282051259E-2</v>
      </c>
      <c r="U22" s="7">
        <f>(U19+SUM($D21:U21)-$D19)/$D19</f>
        <v>7.6923076923076886E-2</v>
      </c>
      <c r="V22" s="7">
        <f>(V19+SUM($D21:V21)-$D19)/$D19</f>
        <v>4.3174962292609337E-2</v>
      </c>
      <c r="W22" s="7">
        <f>(W19+SUM($D21:W21)-$D19)/$D19</f>
        <v>6.4102564102564751E-3</v>
      </c>
      <c r="X22" s="7">
        <f>(X19+SUM($D21:X21)-$D19)/$D19</f>
        <v>1.1123680241327365E-2</v>
      </c>
      <c r="Y22" s="7">
        <f>(Y19+SUM($D21:Y21)-$D19)/$D19</f>
        <v>4.524886877828092E-3</v>
      </c>
      <c r="Z22" s="7">
        <f>(Z19+SUM($D21:Z21)-$D19)/$D19</f>
        <v>-4.4494720965309188E-2</v>
      </c>
      <c r="AA22" s="7">
        <f>(AA19+SUM($D21:AA21)-$D19)/$D19</f>
        <v>-8.9177978883861184E-2</v>
      </c>
      <c r="AB22" s="7">
        <f>(AB19+SUM($D21:AB21)-$D19)/$D19</f>
        <v>-5.2601809954751118E-2</v>
      </c>
      <c r="AC22" s="7">
        <f>(AC19+SUM($D21:AC21)-$D19)/$D19</f>
        <v>-8.2013574660633512E-2</v>
      </c>
      <c r="AD22" s="7">
        <f>(AD19+SUM($D21:AD21)-$D19)/$D19</f>
        <v>-0.13744343891402713</v>
      </c>
      <c r="AE22" s="7">
        <f>(AE19+SUM($D21:AE21)-$D19)/$D19</f>
        <v>-9.351432880844647E-2</v>
      </c>
      <c r="AF22" s="7">
        <f>(AF19+SUM($D21:AF21)-$D19)/$D19</f>
        <v>-6.6742081447963786E-2</v>
      </c>
      <c r="AG22" s="7">
        <f>(AG19+SUM($D21:AG21)-$D19)/$D19</f>
        <v>-6.5799396681749667E-2</v>
      </c>
      <c r="AH22" s="7">
        <f>(AH19+SUM($D21:AH21)-$D19)/$D19</f>
        <v>-2.0361990950226214E-2</v>
      </c>
      <c r="AI22" s="7">
        <f>(AI19+SUM($D21:AI21)-$D19)/$D19</f>
        <v>1.7911010558069436E-2</v>
      </c>
      <c r="AJ22" s="7">
        <f>(AJ19+SUM($D21:AJ21)-$D19)/$D19</f>
        <v>3.7518853695324324E-2</v>
      </c>
      <c r="AK22" s="7">
        <f>(AK19+SUM($E21:AK21)-$D19)/$D19</f>
        <v>7.0135746606334815E-2</v>
      </c>
      <c r="AL22" s="7">
        <f>(AL19+SUM($E21:AL21)-$D19)/$D19</f>
        <v>6.0143288084464647E-2</v>
      </c>
      <c r="AM22" s="7">
        <f>(AM19+SUM($E21:AM21)-$D19)/$D19</f>
        <v>5.9012066365007589E-2</v>
      </c>
      <c r="AN22" s="7">
        <f>(AN19+SUM($E21:AN21)-$D19)/$D19</f>
        <v>7.6734539969834092E-2</v>
      </c>
      <c r="AO22" s="7">
        <f>(AO19+SUM($D21:AO21)-$D19)/$D19</f>
        <v>0.11067119155354459</v>
      </c>
      <c r="AP22" s="7">
        <f>(AP19+SUM($D21:AP21)-$D19)/$D19</f>
        <v>8.861236802413279E-2</v>
      </c>
      <c r="AQ22" s="7">
        <f>(AQ19+SUM($D21:AQ21)-$D19)/$D19</f>
        <v>8.7669683257918657E-2</v>
      </c>
      <c r="AR22" s="7">
        <f>(AR19+SUM($D21:AR21)-$D19)/$D19</f>
        <v>7.7865761689291144E-2</v>
      </c>
      <c r="AS22" s="7">
        <f>(AS19+SUM($D21:AS21)-$D19)/$D19</f>
        <v>9.596530920060338E-2</v>
      </c>
      <c r="AT22" s="7">
        <f>(AT19+SUM($D21:AT21)-$D19)/$D19</f>
        <v>8.8423831070889983E-2</v>
      </c>
      <c r="AU22" s="7">
        <f>(AU19+SUM($D21:AU21)-$D19)/$D19</f>
        <v>0.13291855203619918</v>
      </c>
      <c r="AV22" s="7">
        <f>(AV19+SUM($D21:AV21)-$D19)/$D19</f>
        <v>0.12217194570135755</v>
      </c>
      <c r="AW22" s="7">
        <f>(AW19+SUM($D21:AW21)-$D19)/$D19</f>
        <v>0.12122926093514329</v>
      </c>
      <c r="AX22" s="7">
        <f>(AX19+SUM($D21:AX21)-$D19)/$D19</f>
        <v>0.16346153846153849</v>
      </c>
      <c r="AY22" s="7">
        <f>(AY19+SUM($D21:AY21)-$D19)/$D19</f>
        <v>0.151395173453997</v>
      </c>
      <c r="AZ22" s="7">
        <f>(AZ19+SUM($D21:AZ21)-$D19)/$D19</f>
        <v>0.12726244343891402</v>
      </c>
      <c r="BA22" s="7">
        <f>(BA19+SUM($D21:BA21)-$D19)/$D19</f>
        <v>0.13744343891402713</v>
      </c>
      <c r="BB22" s="7">
        <f>(BB19+SUM($D21:BB21)-$D19)/$D19</f>
        <v>0.13838612368024139</v>
      </c>
      <c r="BC22" s="7">
        <f>(BC19+SUM($D21:BC21)-$D19)/$D19</f>
        <v>0.12254901960784315</v>
      </c>
      <c r="BD22" s="7">
        <f>(BD19+SUM($D21:BD21)-$D19)/$D19</f>
        <v>0.10482654600301664</v>
      </c>
      <c r="BE22" s="7">
        <f>(BE19+SUM($D21:BE21)-$D19)/$D19</f>
        <v>0.11858974358974357</v>
      </c>
      <c r="BF22" s="7">
        <f>(BF19+SUM($D21:BF21)-$D19)/$D19</f>
        <v>0.14781297134238316</v>
      </c>
      <c r="BG22" s="7">
        <f>(BG19+SUM($D21:BG21)-$D19)/$D19</f>
        <v>0.11349924585218708</v>
      </c>
      <c r="BH22" s="7">
        <f>(BH19+SUM($D21:BH21)-$D19)/$D19</f>
        <v>4.6003016591251979E-2</v>
      </c>
      <c r="BI22" s="7">
        <f>(BI19+SUM($D21:BI21)-$D19)/$D19</f>
        <v>0.1042609351432881</v>
      </c>
      <c r="BJ22" s="7">
        <f>(BJ19+SUM($D21:BJ21)-$D19)/$D19</f>
        <v>4.7134238310708898E-2</v>
      </c>
      <c r="BK22" s="7">
        <f>(BK19+SUM($D21:BK21)-$D19)/$D19</f>
        <v>2.1116138763197671E-2</v>
      </c>
      <c r="BL22" s="7">
        <f>(BL19+SUM($D21:BL21)-$D19)/$D19</f>
        <v>5.033936651583714E-2</v>
      </c>
    </row>
    <row r="23" spans="1:64" ht="15" customHeight="1" outlineLevel="1" x14ac:dyDescent="0.25">
      <c r="A23" s="47"/>
      <c r="B23" s="2"/>
      <c r="C23" s="25" t="s">
        <v>53</v>
      </c>
      <c r="L23" s="26">
        <f>(L19+SUM(H21:L21)-G19)/G19</f>
        <v>-2.1062271062271036E-2</v>
      </c>
      <c r="P23" s="26">
        <f>(P19+SUM(M21:P21)-L19)/L19</f>
        <v>7.3900841908325451E-2</v>
      </c>
      <c r="U23" s="26">
        <f>(U19+SUM(Q21:U21)-P19)/P19</f>
        <v>-4.8780487804878248E-3</v>
      </c>
      <c r="Z23" s="26">
        <f>(Z19+SUM(V21:Z21)-U19)/U19</f>
        <v>-0.11274509803921565</v>
      </c>
      <c r="AE23" s="26">
        <f>(AE19+SUM(AA21:AE21)-Z19)/Z19</f>
        <v>-5.1302288871349674E-2</v>
      </c>
      <c r="AJ23" s="26">
        <f>(AJ19+SUM(AF21:AJ21)-AE19)/AE19</f>
        <v>0.14455074875207993</v>
      </c>
      <c r="AN23" s="26">
        <f>(AN19+SUM(AK21:AN21)-AJ19)/AJ19</f>
        <v>3.7797564964564753E-2</v>
      </c>
      <c r="AS23" s="26">
        <f>(AS19+SUM(AO21:AS21)-AN19)/AN19</f>
        <v>1.7891597965269308E-2</v>
      </c>
      <c r="AX23" s="26">
        <f>(AX19+SUM(AT21:AX21)-AS19)/AS19</f>
        <v>6.169222815784936E-2</v>
      </c>
      <c r="BC23" s="26">
        <f>(BC19+SUM(AY21:BC21)-AX19)/AX19</f>
        <v>-3.522155494237951E-2</v>
      </c>
      <c r="BH23" s="26">
        <f>(BH19+SUM(BD21:BH21)-BC19)/BC19</f>
        <v>-6.8304172274562508E-2</v>
      </c>
      <c r="BL23" s="26">
        <f>(BL19+SUM(BI21:BL21)-BH19)/BH19</f>
        <v>4.1531238714336742E-3</v>
      </c>
    </row>
    <row r="24" spans="1:64" ht="15" customHeight="1" outlineLevel="1" x14ac:dyDescent="0.25">
      <c r="A24" s="47"/>
      <c r="B24" s="57"/>
      <c r="C24" s="59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</row>
    <row r="25" spans="1:64" ht="15" customHeight="1" outlineLevel="1" x14ac:dyDescent="0.25">
      <c r="A25" s="47"/>
      <c r="B25" s="589" t="s">
        <v>86</v>
      </c>
      <c r="C25" s="590"/>
      <c r="D25" s="8">
        <v>92.08</v>
      </c>
      <c r="E25" s="8">
        <v>91.29</v>
      </c>
      <c r="F25" s="8">
        <v>90.71</v>
      </c>
      <c r="G25" s="8">
        <v>92.41</v>
      </c>
      <c r="H25" s="8">
        <v>93.17</v>
      </c>
      <c r="I25" s="8">
        <v>93.94</v>
      </c>
      <c r="J25" s="8">
        <v>92.31</v>
      </c>
      <c r="K25" s="8">
        <v>92.41</v>
      </c>
      <c r="L25" s="8">
        <v>92.45</v>
      </c>
      <c r="M25" s="8">
        <v>91.39</v>
      </c>
      <c r="N25" s="8">
        <v>91.62</v>
      </c>
      <c r="O25" s="8">
        <v>90.52</v>
      </c>
      <c r="P25" s="8">
        <v>92.56</v>
      </c>
      <c r="Q25" s="8">
        <v>90.86</v>
      </c>
      <c r="R25" s="8">
        <v>94.56</v>
      </c>
      <c r="S25" s="8">
        <v>95.77</v>
      </c>
      <c r="T25" s="8">
        <v>95.55</v>
      </c>
      <c r="U25" s="8">
        <v>93.39</v>
      </c>
      <c r="V25" s="8">
        <v>94.2</v>
      </c>
      <c r="W25" s="8">
        <v>94.27</v>
      </c>
      <c r="X25" s="8">
        <v>94.57</v>
      </c>
      <c r="Y25" s="8">
        <v>95.74</v>
      </c>
      <c r="Z25" s="8">
        <v>94.12</v>
      </c>
      <c r="AA25" s="8">
        <v>91.33</v>
      </c>
      <c r="AB25" s="8">
        <v>93.93</v>
      </c>
      <c r="AC25" s="8">
        <v>102.22</v>
      </c>
      <c r="AD25" s="8">
        <v>96.48</v>
      </c>
      <c r="AE25" s="8">
        <v>97.73</v>
      </c>
      <c r="AF25" s="8">
        <v>96.63</v>
      </c>
      <c r="AG25" s="8">
        <v>95.56</v>
      </c>
      <c r="AH25" s="8">
        <v>96.71</v>
      </c>
      <c r="AI25" s="8">
        <v>97.36</v>
      </c>
      <c r="AJ25" s="8">
        <v>98.85</v>
      </c>
      <c r="AK25" s="8">
        <v>97.77</v>
      </c>
      <c r="AL25" s="8">
        <v>99.07</v>
      </c>
      <c r="AM25" s="8">
        <v>97.31</v>
      </c>
      <c r="AN25" s="8">
        <v>97.47</v>
      </c>
      <c r="AO25" s="8">
        <v>98.52</v>
      </c>
      <c r="AP25" s="8">
        <v>97.24</v>
      </c>
      <c r="AQ25" s="8">
        <v>95.57</v>
      </c>
      <c r="AR25" s="8">
        <v>94.4</v>
      </c>
      <c r="AS25" s="8">
        <v>95.65</v>
      </c>
      <c r="AT25" s="8">
        <v>96.8</v>
      </c>
      <c r="AU25" s="8">
        <v>95.87</v>
      </c>
      <c r="AV25" s="8">
        <v>94.22</v>
      </c>
      <c r="AW25" s="8">
        <v>93.38</v>
      </c>
      <c r="AX25" s="8">
        <v>91.46</v>
      </c>
      <c r="AY25" s="8">
        <v>90.07</v>
      </c>
      <c r="AZ25" s="8">
        <v>89.35</v>
      </c>
      <c r="BA25" s="8">
        <v>88.53</v>
      </c>
      <c r="BB25" s="8">
        <v>88.15</v>
      </c>
      <c r="BC25" s="8">
        <v>87.74</v>
      </c>
      <c r="BD25" s="8">
        <v>86.45</v>
      </c>
      <c r="BE25" s="8">
        <v>85.7</v>
      </c>
      <c r="BF25" s="8">
        <v>86.6</v>
      </c>
      <c r="BG25" s="8">
        <v>84.66</v>
      </c>
      <c r="BH25" s="8">
        <v>84.22</v>
      </c>
      <c r="BI25" s="8">
        <v>85.08</v>
      </c>
      <c r="BJ25" s="8">
        <v>84.07</v>
      </c>
      <c r="BK25" s="8">
        <v>83.82</v>
      </c>
      <c r="BL25" s="8">
        <v>84.3</v>
      </c>
    </row>
    <row r="26" spans="1:64" ht="15" customHeight="1" outlineLevel="1" x14ac:dyDescent="0.25">
      <c r="A26" s="47"/>
      <c r="B26" s="2" t="s">
        <v>295</v>
      </c>
      <c r="C26" s="25" t="s">
        <v>296</v>
      </c>
      <c r="D26" s="26"/>
      <c r="E26" s="26">
        <f t="shared" ref="E26" si="48">(E25-D25)/D25</f>
        <v>-8.5794960903561261E-3</v>
      </c>
      <c r="F26" s="26">
        <f>(F25-E25)/E25</f>
        <v>-6.3533793405631776E-3</v>
      </c>
      <c r="G26" s="26">
        <f t="shared" ref="G26" si="49">(G25-F25)/F25</f>
        <v>1.8741042883915808E-2</v>
      </c>
      <c r="H26" s="26">
        <f>(H25-G25)/G25</f>
        <v>8.2242181582080423E-3</v>
      </c>
      <c r="I26" s="26">
        <f t="shared" ref="I26" si="50">(I25-H25)/H25</f>
        <v>8.2644628099173122E-3</v>
      </c>
      <c r="J26" s="26">
        <f>(J25-I25)/I25</f>
        <v>-1.7351500958058288E-2</v>
      </c>
      <c r="K26" s="26">
        <f t="shared" ref="K26" si="51">(K25-J25)/J25</f>
        <v>1.0833062506770048E-3</v>
      </c>
      <c r="L26" s="26">
        <f>(L25-K25)/K25</f>
        <v>4.3285358727417219E-4</v>
      </c>
      <c r="M26" s="26">
        <f t="shared" ref="M26" si="52">(M25-L25)/L25</f>
        <v>-1.1465657111952431E-2</v>
      </c>
      <c r="N26" s="26">
        <f>(N25-M25)/M25</f>
        <v>2.5166867272130864E-3</v>
      </c>
      <c r="O26" s="26">
        <f t="shared" ref="O26" si="53">(O25-N25)/N25</f>
        <v>-1.2006112202575948E-2</v>
      </c>
      <c r="P26" s="26">
        <f>(P25-O25)/O25</f>
        <v>2.2536456031816244E-2</v>
      </c>
      <c r="Q26" s="26">
        <f>(Q25-P25)/P25</f>
        <v>-1.8366464995678507E-2</v>
      </c>
      <c r="R26" s="26">
        <f t="shared" ref="R26" si="54">(R25-Q25)/Q25</f>
        <v>4.072198987453228E-2</v>
      </c>
      <c r="S26" s="26">
        <f>(S25-R25)/R25</f>
        <v>1.2796108291032083E-2</v>
      </c>
      <c r="T26" s="26">
        <f t="shared" ref="T26" si="55">(T25-S25)/S25</f>
        <v>-2.2971703038529691E-3</v>
      </c>
      <c r="U26" s="26">
        <f>(U25-T25)/T25</f>
        <v>-2.2605965463108287E-2</v>
      </c>
      <c r="V26" s="26">
        <f>(V25-U25)/U25</f>
        <v>8.6733054930935027E-3</v>
      </c>
      <c r="W26" s="26">
        <f t="shared" ref="W26" si="56">(W25-V25)/V25</f>
        <v>7.4309978768570247E-4</v>
      </c>
      <c r="X26" s="26">
        <f>(X25-W25)/W25</f>
        <v>3.1823485732470264E-3</v>
      </c>
      <c r="Y26" s="26">
        <f t="shared" ref="Y26" si="57">(Y25-X25)/X25</f>
        <v>1.2371788093475751E-2</v>
      </c>
      <c r="Z26" s="26">
        <f>(Z25-Y25)/Y25</f>
        <v>-1.6920827240442766E-2</v>
      </c>
      <c r="AA26" s="26">
        <f>(AA25-Z25)/Z25</f>
        <v>-2.9643008924776944E-2</v>
      </c>
      <c r="AB26" s="26">
        <f t="shared" ref="AB26" si="58">(AB25-AA25)/AA25</f>
        <v>2.8468192269790964E-2</v>
      </c>
      <c r="AC26" s="26">
        <f>(AC25-AB25)/AB25</f>
        <v>8.8257212818055902E-2</v>
      </c>
      <c r="AD26" s="26">
        <f t="shared" ref="AD26" si="59">(AD25-AC25)/AC25</f>
        <v>-5.6153394639013844E-2</v>
      </c>
      <c r="AE26" s="26">
        <f>(AE25-AD25)/AD25</f>
        <v>1.2956053067993367E-2</v>
      </c>
      <c r="AF26" s="26">
        <f>(AF25-AE25)/AE25</f>
        <v>-1.1255499846515998E-2</v>
      </c>
      <c r="AG26" s="26">
        <f t="shared" ref="AG26" si="60">(AG25-AF25)/AF25</f>
        <v>-1.1073165683535065E-2</v>
      </c>
      <c r="AH26" s="26">
        <f>(AH25-AG25)/AG25</f>
        <v>1.2034323984930845E-2</v>
      </c>
      <c r="AI26" s="26">
        <f t="shared" ref="AI26" si="61">(AI25-AH25)/AH25</f>
        <v>6.7211250129252994E-3</v>
      </c>
      <c r="AJ26" s="26">
        <f>(AJ25-AI25)/AI25</f>
        <v>1.530402629416593E-2</v>
      </c>
      <c r="AK26" s="26">
        <f t="shared" ref="AK26" si="62">(AK25-AJ25)/AJ25</f>
        <v>-1.0925644916540196E-2</v>
      </c>
      <c r="AL26" s="26">
        <f>(AL25-AK25)/AK25</f>
        <v>1.3296512222563129E-2</v>
      </c>
      <c r="AM26" s="26">
        <f t="shared" ref="AM26" si="63">(AM25-AL25)/AL25</f>
        <v>-1.7765216513576168E-2</v>
      </c>
      <c r="AN26" s="26">
        <f>(AN25-AM25)/AM25</f>
        <v>1.6442297811118754E-3</v>
      </c>
      <c r="AO26" s="26">
        <f>(AO25-AN25)/AN25</f>
        <v>1.0772545398584151E-2</v>
      </c>
      <c r="AP26" s="26">
        <f t="shared" ref="AP26" si="64">(AP25-AO25)/AO25</f>
        <v>-1.2992285830288278E-2</v>
      </c>
      <c r="AQ26" s="26">
        <f>(AQ25-AP25)/AP25</f>
        <v>-1.7174002468120134E-2</v>
      </c>
      <c r="AR26" s="26">
        <f t="shared" ref="AR26" si="65">(AR25-AQ25)/AQ25</f>
        <v>-1.2242335460918569E-2</v>
      </c>
      <c r="AS26" s="26">
        <f>(AS25-AR25)/AR25</f>
        <v>1.3241525423728813E-2</v>
      </c>
      <c r="AT26" s="26">
        <f>(AT25-AS25)/AS25</f>
        <v>1.2023000522739063E-2</v>
      </c>
      <c r="AU26" s="26">
        <f t="shared" ref="AU26" si="66">(AU25-AT25)/AT25</f>
        <v>-9.6074380165288489E-3</v>
      </c>
      <c r="AV26" s="26">
        <f>(AV25-AU25)/AU25</f>
        <v>-1.7210806300198243E-2</v>
      </c>
      <c r="AW26" s="26">
        <f t="shared" ref="AW26" si="67">(AW25-AV25)/AV25</f>
        <v>-8.9153046062407492E-3</v>
      </c>
      <c r="AX26" s="26">
        <f>(AX25-AW25)/AW25</f>
        <v>-2.0561147997429877E-2</v>
      </c>
      <c r="AY26" s="26">
        <f>(AY25-AX25)/AX25</f>
        <v>-1.5197900721626948E-2</v>
      </c>
      <c r="AZ26" s="26">
        <f t="shared" ref="AZ26" si="68">(AZ25-AY25)/AY25</f>
        <v>-7.9937826135228034E-3</v>
      </c>
      <c r="BA26" s="26">
        <f>(BA25-AZ25)/AZ25</f>
        <v>-9.1773922775600803E-3</v>
      </c>
      <c r="BB26" s="26">
        <f t="shared" ref="BB26" si="69">(BB25-BA25)/BA25</f>
        <v>-4.2923302835196596E-3</v>
      </c>
      <c r="BC26" s="26">
        <f>(BC25-BB25)/BB25</f>
        <v>-4.6511627906977967E-3</v>
      </c>
      <c r="BD26" s="26">
        <f>(BD25-BC25)/BC25</f>
        <v>-1.4702530202872032E-2</v>
      </c>
      <c r="BE26" s="26">
        <f t="shared" ref="BE26" si="70">(BE25-BD25)/BD25</f>
        <v>-8.6755349913244639E-3</v>
      </c>
      <c r="BF26" s="26">
        <f>(BF25-BE25)/BE25</f>
        <v>1.0501750291715186E-2</v>
      </c>
      <c r="BG26" s="26">
        <f t="shared" ref="BG26" si="71">(BG25-BF25)/BF25</f>
        <v>-2.2401847575057712E-2</v>
      </c>
      <c r="BH26" s="26">
        <f>(BH25-BG25)/BG25</f>
        <v>-5.1972596267422363E-3</v>
      </c>
      <c r="BI26" s="26">
        <f>(BI25-BH25)/BH25</f>
        <v>1.0211351222987407E-2</v>
      </c>
      <c r="BJ26" s="26">
        <f t="shared" ref="BJ26" si="72">(BJ25-BI25)/BI25</f>
        <v>-1.1871180065820464E-2</v>
      </c>
      <c r="BK26" s="26">
        <f>(BK25-BJ25)/BJ25</f>
        <v>-2.9737123825383611E-3</v>
      </c>
      <c r="BL26" s="26">
        <f t="shared" ref="BL26" si="73">(BL25-BK25)/BK25</f>
        <v>5.7265569076593182E-3</v>
      </c>
    </row>
    <row r="27" spans="1:64" ht="15" customHeight="1" outlineLevel="1" x14ac:dyDescent="0.25">
      <c r="A27" s="47"/>
      <c r="B27" s="198">
        <f>SUM(D27:XFD27)</f>
        <v>0.56999999999999995</v>
      </c>
      <c r="C27" s="25" t="s">
        <v>297</v>
      </c>
      <c r="D27" s="28"/>
      <c r="E27" s="28">
        <v>0</v>
      </c>
      <c r="F27" s="28">
        <v>0</v>
      </c>
      <c r="G27" s="28">
        <v>0</v>
      </c>
      <c r="H27" s="28">
        <v>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0.56999999999999995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  <c r="AD27" s="28">
        <v>0</v>
      </c>
      <c r="AE27" s="28">
        <v>0</v>
      </c>
      <c r="AF27" s="28">
        <v>0</v>
      </c>
      <c r="AG27" s="28">
        <v>0</v>
      </c>
      <c r="AH27" s="28">
        <v>0</v>
      </c>
      <c r="AI27" s="28">
        <v>0</v>
      </c>
      <c r="AJ27" s="28">
        <v>0</v>
      </c>
      <c r="AK27" s="28">
        <v>0</v>
      </c>
      <c r="AL27" s="28">
        <v>0</v>
      </c>
      <c r="AM27" s="28">
        <v>0</v>
      </c>
      <c r="AN27" s="28">
        <v>0</v>
      </c>
      <c r="AO27" s="28">
        <v>0</v>
      </c>
      <c r="AP27" s="28">
        <v>0</v>
      </c>
      <c r="AQ27" s="28">
        <v>0</v>
      </c>
      <c r="AR27" s="28">
        <v>0</v>
      </c>
      <c r="AS27" s="28">
        <v>0</v>
      </c>
      <c r="AT27" s="28">
        <v>0</v>
      </c>
      <c r="AU27" s="28">
        <v>0</v>
      </c>
      <c r="AV27" s="28">
        <v>0</v>
      </c>
      <c r="AW27" s="28">
        <v>0</v>
      </c>
      <c r="AX27" s="28">
        <v>0</v>
      </c>
      <c r="AY27" s="28">
        <v>0</v>
      </c>
      <c r="AZ27" s="28">
        <v>0</v>
      </c>
      <c r="BA27" s="28">
        <v>0</v>
      </c>
      <c r="BB27" s="28">
        <v>0</v>
      </c>
      <c r="BC27" s="28">
        <v>0</v>
      </c>
      <c r="BD27" s="28">
        <v>0</v>
      </c>
      <c r="BE27" s="28">
        <v>0</v>
      </c>
      <c r="BF27" s="28">
        <v>0</v>
      </c>
      <c r="BG27" s="28">
        <v>0</v>
      </c>
      <c r="BH27" s="28">
        <v>0</v>
      </c>
      <c r="BI27" s="28">
        <v>0</v>
      </c>
      <c r="BJ27" s="28">
        <v>0</v>
      </c>
      <c r="BK27" s="28">
        <v>0</v>
      </c>
      <c r="BL27" s="28">
        <v>0</v>
      </c>
    </row>
    <row r="28" spans="1:64" ht="15" customHeight="1" outlineLevel="1" x14ac:dyDescent="0.25">
      <c r="A28" s="47"/>
      <c r="C28" s="25" t="s">
        <v>75</v>
      </c>
      <c r="D28" s="26"/>
      <c r="E28" s="7">
        <f>(E25+SUM($E27:E27)-$D25)/$D25</f>
        <v>-8.5794960903561261E-3</v>
      </c>
      <c r="F28" s="7">
        <f>(F25+SUM($E27:F27)-$D25)/$D25</f>
        <v>-1.4878366637706392E-2</v>
      </c>
      <c r="G28" s="7">
        <f>(G25+SUM($E27:G27)-$D25)/$D25</f>
        <v>3.5838401390095383E-3</v>
      </c>
      <c r="H28" s="7">
        <f>(H25+SUM($E27:H27)-$D25)/$D25</f>
        <v>1.1837532580364938E-2</v>
      </c>
      <c r="I28" s="7">
        <f>(I25+SUM($E27:I27)-$D25)/$D25</f>
        <v>2.0199826238053862E-2</v>
      </c>
      <c r="J28" s="7">
        <f>(J25+SUM($E27:J27)-$D25)/$D25</f>
        <v>2.4978279756733709E-3</v>
      </c>
      <c r="K28" s="7">
        <f>(K25+SUM($E27:K27)-$D25)/$D25</f>
        <v>3.5838401390095383E-3</v>
      </c>
      <c r="L28" s="7">
        <f>(L25+SUM($E27:L27)-$D25)/$D25</f>
        <v>4.0182450043440981E-3</v>
      </c>
      <c r="M28" s="7">
        <f>(M25+SUM($E27:M27)-$D25)/$D25</f>
        <v>-7.4934839270199578E-3</v>
      </c>
      <c r="N28" s="7">
        <f>(N25+SUM($E27:N27)-$D25)/$D25</f>
        <v>-4.9956559513465873E-3</v>
      </c>
      <c r="O28" s="7">
        <f>(O25+SUM($E27:O27)-$D25)/$D25</f>
        <v>-1.6941789748045204E-2</v>
      </c>
      <c r="P28" s="7">
        <f>(P25+SUM($E27:P27)-$D25)/$D25</f>
        <v>5.2128583840139447E-3</v>
      </c>
      <c r="Q28" s="7">
        <f>(Q25+SUM($D27:Q27)-$D25)/$D25</f>
        <v>-1.3249348392701987E-2</v>
      </c>
      <c r="R28" s="7">
        <f>(R25+SUM($D27:R27)-$D25)/$D25</f>
        <v>2.6933101650738533E-2</v>
      </c>
      <c r="S28" s="7">
        <f>(S25+SUM($D27:S27)-$D25)/$D25</f>
        <v>4.0073848827106837E-2</v>
      </c>
      <c r="T28" s="7">
        <f>(T25+SUM($D27:T27)-$D25)/$D25</f>
        <v>3.7684622067767147E-2</v>
      </c>
      <c r="U28" s="7">
        <f>(U25+SUM($D27:U27)-$D25)/$D25</f>
        <v>1.4226759339704629E-2</v>
      </c>
      <c r="V28" s="7">
        <f>(V25+SUM($D27:V27)-$D25)/$D25</f>
        <v>2.3023457862728112E-2</v>
      </c>
      <c r="W28" s="7">
        <f>(W25+SUM($D27:W27)-$D25)/$D25</f>
        <v>2.37836663770634E-2</v>
      </c>
      <c r="X28" s="7">
        <f>(X25+SUM($D27:X27)-$D25)/$D25</f>
        <v>3.3231972198088489E-2</v>
      </c>
      <c r="Y28" s="7">
        <f>(Y25+SUM($D27:Y27)-$D25)/$D25</f>
        <v>4.5938314509122391E-2</v>
      </c>
      <c r="Z28" s="7">
        <f>(Z25+SUM($D27:Z27)-$D25)/$D25</f>
        <v>2.8344917463075582E-2</v>
      </c>
      <c r="AA28" s="7">
        <f>(AA25+SUM($D27:AA27)-$D25)/$D25</f>
        <v>-1.9548218940052872E-3</v>
      </c>
      <c r="AB28" s="7">
        <f>(AB25+SUM($D27:AB27)-$D25)/$D25</f>
        <v>2.6281494352736769E-2</v>
      </c>
      <c r="AC28" s="7">
        <f>(AC25+SUM($D27:AC27)-$D25)/$D25</f>
        <v>0.1163119026933101</v>
      </c>
      <c r="AD28" s="7">
        <f>(AD25+SUM($D27:AD27)-$D25)/$D25</f>
        <v>5.3974804517810587E-2</v>
      </c>
      <c r="AE28" s="7">
        <f>(AE25+SUM($D27:AE27)-$D25)/$D25</f>
        <v>6.7549956559513458E-2</v>
      </c>
      <c r="AF28" s="7">
        <f>(AF25+SUM($D27:AF27)-$D25)/$D25</f>
        <v>5.5603822762814836E-2</v>
      </c>
      <c r="AG28" s="7">
        <f>(AG25+SUM($D27:AG27)-$D25)/$D25</f>
        <v>4.3983492615117262E-2</v>
      </c>
      <c r="AH28" s="7">
        <f>(AH25+SUM($D27:AH27)-$D25)/$D25</f>
        <v>5.6472632493483804E-2</v>
      </c>
      <c r="AI28" s="7">
        <f>(AI25+SUM($D27:AI27)-$D25)/$D25</f>
        <v>6.353171155516936E-2</v>
      </c>
      <c r="AJ28" s="7">
        <f>(AJ25+SUM($D27:AJ27)-$D25)/$D25</f>
        <v>7.971329278887912E-2</v>
      </c>
      <c r="AK28" s="7">
        <f>(AK25+SUM($E27:AK27)-$D25)/$D25</f>
        <v>6.7984361424847858E-2</v>
      </c>
      <c r="AL28" s="7">
        <f>(AL25+SUM($E27:AL27)-$D25)/$D25</f>
        <v>8.2102519548218816E-2</v>
      </c>
      <c r="AM28" s="7">
        <f>(AM25+SUM($E27:AM27)-$D25)/$D25</f>
        <v>6.2988705473501272E-2</v>
      </c>
      <c r="AN28" s="7">
        <f>(AN25+SUM($E27:AN27)-$D25)/$D25</f>
        <v>6.4726324934839208E-2</v>
      </c>
      <c r="AO28" s="7">
        <f>(AO25+SUM($D27:AO27)-$D25)/$D25</f>
        <v>7.6129452649869575E-2</v>
      </c>
      <c r="AP28" s="7">
        <f>(AP25+SUM($D27:AP27)-$D25)/$D25</f>
        <v>6.2228496959165831E-2</v>
      </c>
      <c r="AQ28" s="7">
        <f>(AQ25+SUM($D27:AQ27)-$D25)/$D25</f>
        <v>4.4092093831450782E-2</v>
      </c>
      <c r="AR28" s="7">
        <f>(AR25+SUM($D27:AR27)-$D25)/$D25</f>
        <v>3.1385751520417032E-2</v>
      </c>
      <c r="AS28" s="7">
        <f>(AS25+SUM($D27:AS27)-$D25)/$D25</f>
        <v>4.4960903562119903E-2</v>
      </c>
      <c r="AT28" s="7">
        <f>(AT25+SUM($D27:AT27)-$D25)/$D25</f>
        <v>5.7450043440486445E-2</v>
      </c>
      <c r="AU28" s="7">
        <f>(AU25+SUM($D27:AU27)-$D25)/$D25</f>
        <v>4.7350130321459592E-2</v>
      </c>
      <c r="AV28" s="7">
        <f>(AV25+SUM($D27:AV27)-$D25)/$D25</f>
        <v>2.9430929626411747E-2</v>
      </c>
      <c r="AW28" s="7">
        <f>(AW25+SUM($D27:AW27)-$D25)/$D25</f>
        <v>2.0308427454387386E-2</v>
      </c>
      <c r="AX28" s="7">
        <f>(AX25+SUM($D27:AX27)-$D25)/$D25</f>
        <v>-5.4300608166823821E-4</v>
      </c>
      <c r="AY28" s="7">
        <f>(AY25+SUM($D27:AY27)-$D25)/$D25</f>
        <v>-1.5638575152041832E-2</v>
      </c>
      <c r="AZ28" s="7">
        <f>(AZ25+SUM($D27:AZ27)-$D25)/$D25</f>
        <v>-2.3457862728062672E-2</v>
      </c>
      <c r="BA28" s="7">
        <f>(BA25+SUM($D27:BA27)-$D25)/$D25</f>
        <v>-3.236316246741968E-2</v>
      </c>
      <c r="BB28" s="7">
        <f>(BB25+SUM($D27:BB27)-$D25)/$D25</f>
        <v>-3.6490008688097299E-2</v>
      </c>
      <c r="BC28" s="7">
        <f>(BC25+SUM($D27:BC27)-$D25)/$D25</f>
        <v>-4.0942658557775957E-2</v>
      </c>
      <c r="BD28" s="7">
        <f>(BD25+SUM($D27:BD27)-$D25)/$D25</f>
        <v>-5.4952215464813228E-2</v>
      </c>
      <c r="BE28" s="7">
        <f>(BE25+SUM($D27:BE27)-$D25)/$D25</f>
        <v>-6.3097306689834959E-2</v>
      </c>
      <c r="BF28" s="7">
        <f>(BF25+SUM($D27:BF27)-$D25)/$D25</f>
        <v>-5.3323197219808979E-2</v>
      </c>
      <c r="BG28" s="7">
        <f>(BG25+SUM($D27:BG27)-$D25)/$D25</f>
        <v>-7.4391833188531806E-2</v>
      </c>
      <c r="BH28" s="7">
        <f>(BH25+SUM($D27:BH27)-$D25)/$D25</f>
        <v>-7.9170286707211185E-2</v>
      </c>
      <c r="BI28" s="7">
        <f>(BI25+SUM($D27:BI27)-$D25)/$D25</f>
        <v>-6.983058210251962E-2</v>
      </c>
      <c r="BJ28" s="7">
        <f>(BJ25+SUM($D27:BJ27)-$D25)/$D25</f>
        <v>-8.07993049522156E-2</v>
      </c>
      <c r="BK28" s="7">
        <f>(BK25+SUM($D27:BK27)-$D25)/$D25</f>
        <v>-8.3514335360556163E-2</v>
      </c>
      <c r="BL28" s="7">
        <f>(BL25+SUM($D27:BL27)-$D25)/$D25</f>
        <v>-7.8301476976542231E-2</v>
      </c>
    </row>
    <row r="29" spans="1:64" ht="15" customHeight="1" outlineLevel="1" x14ac:dyDescent="0.25">
      <c r="A29" s="47"/>
      <c r="B29" s="2"/>
      <c r="C29" s="25" t="s">
        <v>53</v>
      </c>
      <c r="L29" s="26">
        <f>(L25+SUM(H27:L27)-G25)/G25</f>
        <v>4.3285358727417219E-4</v>
      </c>
      <c r="P29" s="26">
        <f>(P25+SUM(M27:P27)-L25)/L25</f>
        <v>1.1898323418063756E-3</v>
      </c>
      <c r="U29" s="26">
        <f>(U25+SUM(Q27:U27)-P25)/P25</f>
        <v>8.9671564390665336E-3</v>
      </c>
      <c r="Z29" s="26">
        <f>(Z25+SUM(V27:Z27)-U25)/U25</f>
        <v>1.3920119927187034E-2</v>
      </c>
      <c r="AE29" s="26">
        <f>(AE25+SUM(AA27:AE27)-Z25)/Z25</f>
        <v>3.8355291117722047E-2</v>
      </c>
      <c r="AJ29" s="26">
        <f>(AJ25+SUM(AF27:AJ27)-AE25)/AE25</f>
        <v>1.1460145298270646E-2</v>
      </c>
      <c r="AN29" s="26">
        <f>(AN25+SUM(AK27:AN27)-AJ25)/AJ25</f>
        <v>-1.3960546282245781E-2</v>
      </c>
      <c r="AS29" s="26">
        <f>(AS25+SUM(AO27:AS27)-AN25)/AN25</f>
        <v>-1.867241202421251E-2</v>
      </c>
      <c r="AX29" s="26">
        <f>(AX25+SUM(AT27:AX27)-AS25)/AS25</f>
        <v>-4.3805541035023647E-2</v>
      </c>
      <c r="BC29" s="26">
        <f>(BC25+SUM(AY27:BC27)-AX25)/AX25</f>
        <v>-4.0673518478023168E-2</v>
      </c>
      <c r="BH29" s="26">
        <f>(BH25+SUM(BD27:BH27)-BC25)/BC25</f>
        <v>-4.0118532026441715E-2</v>
      </c>
      <c r="BL29" s="26">
        <f>(BL25+SUM(BI27:BL27)-BH25)/BH25</f>
        <v>9.4989313702206475E-4</v>
      </c>
    </row>
    <row r="30" spans="1:64" ht="15" customHeight="1" outlineLevel="1" x14ac:dyDescent="0.25">
      <c r="A30" s="47"/>
      <c r="B30" s="57"/>
      <c r="C30" s="59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</row>
    <row r="31" spans="1:64" ht="15" customHeight="1" outlineLevel="1" x14ac:dyDescent="0.25">
      <c r="A31" s="47"/>
      <c r="B31" s="589" t="s">
        <v>87</v>
      </c>
      <c r="C31" s="590"/>
      <c r="D31" s="8">
        <v>226.56</v>
      </c>
      <c r="E31" s="8">
        <v>227.5</v>
      </c>
      <c r="F31" s="8">
        <v>225.79</v>
      </c>
      <c r="G31" s="8">
        <v>219.88</v>
      </c>
      <c r="H31" s="8">
        <v>216.84</v>
      </c>
      <c r="I31" s="8">
        <v>222.08</v>
      </c>
      <c r="J31" s="8">
        <v>219.36</v>
      </c>
      <c r="K31" s="8">
        <v>219.05</v>
      </c>
      <c r="L31" s="8">
        <v>217.52</v>
      </c>
      <c r="M31" s="8">
        <v>217.76</v>
      </c>
      <c r="N31" s="8">
        <v>219.22</v>
      </c>
      <c r="O31" s="8">
        <v>217.29</v>
      </c>
      <c r="P31" s="8">
        <v>218.28</v>
      </c>
      <c r="Q31" s="8">
        <v>219.32</v>
      </c>
      <c r="R31" s="8">
        <v>220.78</v>
      </c>
      <c r="S31" s="8">
        <v>222.03</v>
      </c>
      <c r="T31" s="8">
        <v>221.31</v>
      </c>
      <c r="U31" s="8">
        <v>223.64</v>
      </c>
      <c r="V31" s="8">
        <v>220.74</v>
      </c>
      <c r="W31" s="8">
        <v>220.05</v>
      </c>
      <c r="X31" s="8">
        <v>219.47</v>
      </c>
      <c r="Y31" s="8">
        <v>220.69</v>
      </c>
      <c r="Z31" s="8">
        <v>215.89</v>
      </c>
      <c r="AA31" s="8">
        <v>211</v>
      </c>
      <c r="AB31" s="8">
        <v>216.29</v>
      </c>
      <c r="AC31" s="8">
        <v>214.15</v>
      </c>
      <c r="AD31" s="8">
        <v>208.73</v>
      </c>
      <c r="AE31" s="8">
        <v>210.26</v>
      </c>
      <c r="AF31" s="8">
        <v>213.01</v>
      </c>
      <c r="AG31" s="8">
        <v>213.47</v>
      </c>
      <c r="AH31" s="8">
        <v>214</v>
      </c>
      <c r="AI31" s="8">
        <v>216.81</v>
      </c>
      <c r="AJ31" s="8">
        <v>219.45</v>
      </c>
      <c r="AK31" s="8">
        <v>217.33</v>
      </c>
      <c r="AL31" s="8">
        <v>213.79</v>
      </c>
      <c r="AM31" s="8">
        <v>213.11</v>
      </c>
      <c r="AN31" s="8">
        <v>217.46</v>
      </c>
      <c r="AO31" s="8">
        <v>218.04</v>
      </c>
      <c r="AP31" s="8">
        <v>218.05</v>
      </c>
      <c r="AQ31" s="8">
        <v>215.48</v>
      </c>
      <c r="AR31" s="8">
        <v>215.95</v>
      </c>
      <c r="AS31" s="8">
        <v>219.84</v>
      </c>
      <c r="AT31" s="8">
        <v>219.52</v>
      </c>
      <c r="AU31" s="8">
        <v>222.56</v>
      </c>
      <c r="AV31" s="8">
        <v>223.91</v>
      </c>
      <c r="AW31" s="8">
        <v>227.7</v>
      </c>
      <c r="AX31" s="8">
        <v>230.34</v>
      </c>
      <c r="AY31" s="8">
        <v>230.15</v>
      </c>
      <c r="AZ31" s="8">
        <v>227.94</v>
      </c>
      <c r="BA31" s="8">
        <v>227.39</v>
      </c>
      <c r="BB31" s="8">
        <v>226.89</v>
      </c>
      <c r="BC31" s="8">
        <v>228.54</v>
      </c>
      <c r="BD31" s="8">
        <v>226.35</v>
      </c>
      <c r="BE31" s="8">
        <v>227.61</v>
      </c>
      <c r="BF31" s="8">
        <v>226.07</v>
      </c>
      <c r="BG31" s="8">
        <v>224.23</v>
      </c>
      <c r="BH31" s="8">
        <v>220.92</v>
      </c>
      <c r="BI31" s="8">
        <v>220.35</v>
      </c>
      <c r="BJ31" s="8">
        <v>218.47</v>
      </c>
      <c r="BK31" s="8">
        <v>220.49</v>
      </c>
      <c r="BL31" s="8">
        <v>227.92</v>
      </c>
    </row>
    <row r="32" spans="1:64" ht="15" customHeight="1" outlineLevel="1" x14ac:dyDescent="0.25">
      <c r="A32" s="47"/>
      <c r="B32" s="2" t="s">
        <v>298</v>
      </c>
      <c r="C32" s="25" t="s">
        <v>296</v>
      </c>
      <c r="D32" s="26"/>
      <c r="E32" s="26">
        <f t="shared" ref="E32" si="74">(E31-D31)/D31</f>
        <v>4.1490112994350178E-3</v>
      </c>
      <c r="F32" s="26">
        <f>(F31-E31)/E31</f>
        <v>-7.5164835164835513E-3</v>
      </c>
      <c r="G32" s="26">
        <f t="shared" ref="G32" si="75">(G31-F31)/F31</f>
        <v>-2.6174764161388888E-2</v>
      </c>
      <c r="H32" s="26">
        <f>(H31-G31)/G31</f>
        <v>-1.382572312170271E-2</v>
      </c>
      <c r="I32" s="26">
        <f t="shared" ref="I32" si="76">(I31-H31)/H31</f>
        <v>2.4165283158088954E-2</v>
      </c>
      <c r="J32" s="26">
        <f>(J31-I31)/I31</f>
        <v>-1.2247838616714692E-2</v>
      </c>
      <c r="K32" s="26">
        <f t="shared" ref="K32" si="77">(K31-J31)/J31</f>
        <v>-1.4132020423048971E-3</v>
      </c>
      <c r="L32" s="26">
        <f>(L31-K31)/K31</f>
        <v>-6.9847066879707874E-3</v>
      </c>
      <c r="M32" s="26">
        <f t="shared" ref="M32" si="78">(M31-L31)/L31</f>
        <v>1.1033468186832506E-3</v>
      </c>
      <c r="N32" s="26">
        <f>(N31-M31)/M31</f>
        <v>6.7046289493020205E-3</v>
      </c>
      <c r="O32" s="26">
        <f t="shared" ref="O32" si="79">(O31-N31)/N31</f>
        <v>-8.8039412462366882E-3</v>
      </c>
      <c r="P32" s="26">
        <f>(P31-O31)/O31</f>
        <v>4.5561231533895212E-3</v>
      </c>
      <c r="Q32" s="26">
        <f>(Q31-P31)/P31</f>
        <v>4.7645226314824629E-3</v>
      </c>
      <c r="R32" s="26">
        <f t="shared" ref="R32" si="80">(R31-Q31)/Q31</f>
        <v>6.6569396315885833E-3</v>
      </c>
      <c r="S32" s="26">
        <f>(S31-R31)/R31</f>
        <v>5.6617447232539175E-3</v>
      </c>
      <c r="T32" s="26">
        <f t="shared" ref="T32" si="81">(T31-S31)/S31</f>
        <v>-3.2428050263477856E-3</v>
      </c>
      <c r="U32" s="26">
        <f>(U31-T31)/T31</f>
        <v>1.0528218336270318E-2</v>
      </c>
      <c r="V32" s="26">
        <f>(V31-U31)/U31</f>
        <v>-1.2967268824897056E-2</v>
      </c>
      <c r="W32" s="26">
        <f t="shared" ref="W32" si="82">(W31-V31)/V31</f>
        <v>-3.1258494156020554E-3</v>
      </c>
      <c r="X32" s="26">
        <f>(X31-W31)/W31</f>
        <v>-2.6357645989548398E-3</v>
      </c>
      <c r="Y32" s="26">
        <f t="shared" ref="Y32" si="83">(Y31-X31)/X31</f>
        <v>5.5588463115687744E-3</v>
      </c>
      <c r="Z32" s="26">
        <f>(Z31-Y31)/Y31</f>
        <v>-2.1749966015678152E-2</v>
      </c>
      <c r="AA32" s="26">
        <f>(AA31-Z31)/Z31</f>
        <v>-2.2650423826948849E-2</v>
      </c>
      <c r="AB32" s="26">
        <f t="shared" ref="AB32" si="84">(AB31-AA31)/AA31</f>
        <v>2.5071090047393326E-2</v>
      </c>
      <c r="AC32" s="26">
        <f>(AC31-AB31)/AB31</f>
        <v>-9.8941236303110944E-3</v>
      </c>
      <c r="AD32" s="26">
        <f t="shared" ref="AD32" si="85">(AD31-AC31)/AC31</f>
        <v>-2.5309362596311072E-2</v>
      </c>
      <c r="AE32" s="26">
        <f>(AE31-AD31)/AD31</f>
        <v>7.3300435969913345E-3</v>
      </c>
      <c r="AF32" s="26">
        <f>(AF31-AE31)/AE31</f>
        <v>1.3079044991914772E-2</v>
      </c>
      <c r="AG32" s="26">
        <f t="shared" ref="AG32" si="86">(AG31-AF31)/AF31</f>
        <v>2.1595230270879677E-3</v>
      </c>
      <c r="AH32" s="26">
        <f>(AH31-AG31)/AG31</f>
        <v>2.4827844662013449E-3</v>
      </c>
      <c r="AI32" s="26">
        <f t="shared" ref="AI32" si="87">(AI31-AH31)/AH31</f>
        <v>1.3130841121495337E-2</v>
      </c>
      <c r="AJ32" s="26">
        <f>(AJ31-AI31)/AI31</f>
        <v>1.2176560121765538E-2</v>
      </c>
      <c r="AK32" s="26">
        <f t="shared" ref="AK32" si="88">(AK31-AJ31)/AJ31</f>
        <v>-9.6605149236727098E-3</v>
      </c>
      <c r="AL32" s="26">
        <f>(AL31-AK31)/AK31</f>
        <v>-1.6288593383334195E-2</v>
      </c>
      <c r="AM32" s="26">
        <f t="shared" ref="AM32" si="89">(AM31-AL31)/AL31</f>
        <v>-3.1806913326160179E-3</v>
      </c>
      <c r="AN32" s="26">
        <f>(AN31-AM31)/AM31</f>
        <v>2.0411993806015646E-2</v>
      </c>
      <c r="AO32" s="26">
        <f>(AO31-AN31)/AN31</f>
        <v>2.6671571783315738E-3</v>
      </c>
      <c r="AP32" s="26">
        <f t="shared" ref="AP32" si="90">(AP31-AO31)/AO31</f>
        <v>4.5863144377267138E-5</v>
      </c>
      <c r="AQ32" s="26">
        <f>(AQ31-AP31)/AP31</f>
        <v>-1.1786287548727455E-2</v>
      </c>
      <c r="AR32" s="26">
        <f t="shared" ref="AR32" si="91">(AR31-AQ31)/AQ31</f>
        <v>2.1811769073695883E-3</v>
      </c>
      <c r="AS32" s="26">
        <f>(AS31-AR31)/AR31</f>
        <v>1.8013429034498797E-2</v>
      </c>
      <c r="AT32" s="26">
        <f>(AT31-AS31)/AS31</f>
        <v>-1.4556040756913808E-3</v>
      </c>
      <c r="AU32" s="26">
        <f t="shared" ref="AU32" si="92">(AU31-AT31)/AT31</f>
        <v>1.3848396501457689E-2</v>
      </c>
      <c r="AV32" s="26">
        <f>(AV31-AU31)/AU31</f>
        <v>6.06578001437812E-3</v>
      </c>
      <c r="AW32" s="26">
        <f t="shared" ref="AW32" si="93">(AW31-AV31)/AV31</f>
        <v>1.6926443660399231E-2</v>
      </c>
      <c r="AX32" s="26">
        <f>(AX31-AW31)/AW31</f>
        <v>1.1594202898550791E-2</v>
      </c>
      <c r="AY32" s="26">
        <f>(AY31-AX31)/AX31</f>
        <v>-8.248675870452276E-4</v>
      </c>
      <c r="AZ32" s="26">
        <f t="shared" ref="AZ32" si="94">(AZ31-AY31)/AY31</f>
        <v>-9.6024331957419422E-3</v>
      </c>
      <c r="BA32" s="26">
        <f>(BA31-AZ31)/AZ31</f>
        <v>-2.4129156795648478E-3</v>
      </c>
      <c r="BB32" s="26">
        <f t="shared" ref="BB32" si="95">(BB31-BA31)/BA31</f>
        <v>-2.1988653854611022E-3</v>
      </c>
      <c r="BC32" s="26">
        <f>(BC31-BB31)/BB31</f>
        <v>7.2722464630437912E-3</v>
      </c>
      <c r="BD32" s="26">
        <f>(BD31-BC31)/BC31</f>
        <v>-9.5825676030454089E-3</v>
      </c>
      <c r="BE32" s="26">
        <f t="shared" ref="BE32" si="96">(BE31-BD31)/BD31</f>
        <v>5.5666003976143994E-3</v>
      </c>
      <c r="BF32" s="26">
        <f>(BF31-BE31)/BE31</f>
        <v>-6.7659593163745899E-3</v>
      </c>
      <c r="BG32" s="26">
        <f t="shared" ref="BG32" si="97">(BG31-BF31)/BF31</f>
        <v>-8.139071968859218E-3</v>
      </c>
      <c r="BH32" s="26">
        <f>(BH31-BG31)/BG31</f>
        <v>-1.4761628684832549E-2</v>
      </c>
      <c r="BI32" s="26">
        <f>(BI31-BH31)/BH31</f>
        <v>-2.5801195002715608E-3</v>
      </c>
      <c r="BJ32" s="26">
        <f t="shared" ref="BJ32" si="98">(BJ31-BI31)/BI31</f>
        <v>-8.5318810982527599E-3</v>
      </c>
      <c r="BK32" s="26">
        <f>(BK31-BJ31)/BJ31</f>
        <v>9.2461207488442818E-3</v>
      </c>
      <c r="BL32" s="26">
        <f t="shared" ref="BL32" si="99">(BL31-BK31)/BK31</f>
        <v>3.3697673363871278E-2</v>
      </c>
    </row>
    <row r="33" spans="1:64" ht="15" customHeight="1" outlineLevel="1" x14ac:dyDescent="0.25">
      <c r="A33" s="47"/>
      <c r="B33" s="198">
        <f>SUM(D33:XFD33)</f>
        <v>0.52</v>
      </c>
      <c r="C33" s="25" t="s">
        <v>297</v>
      </c>
      <c r="D33" s="28"/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0.52</v>
      </c>
      <c r="AE33" s="28">
        <v>0</v>
      </c>
      <c r="AF33" s="28">
        <v>0</v>
      </c>
      <c r="AG33" s="28">
        <v>0</v>
      </c>
      <c r="AH33" s="28">
        <v>0</v>
      </c>
      <c r="AI33" s="28">
        <v>0</v>
      </c>
      <c r="AJ33" s="28">
        <v>0</v>
      </c>
      <c r="AK33" s="28">
        <v>0</v>
      </c>
      <c r="AL33" s="28">
        <v>0</v>
      </c>
      <c r="AM33" s="28">
        <v>0</v>
      </c>
      <c r="AN33" s="28">
        <v>0</v>
      </c>
      <c r="AO33" s="28">
        <v>0</v>
      </c>
      <c r="AP33" s="28">
        <v>0</v>
      </c>
      <c r="AQ33" s="28">
        <v>0</v>
      </c>
      <c r="AR33" s="28">
        <v>0</v>
      </c>
      <c r="AS33" s="28">
        <v>0</v>
      </c>
      <c r="AT33" s="28">
        <v>0</v>
      </c>
      <c r="AU33" s="28">
        <v>0</v>
      </c>
      <c r="AV33" s="28">
        <v>0</v>
      </c>
      <c r="AW33" s="28">
        <v>0</v>
      </c>
      <c r="AX33" s="28">
        <v>0</v>
      </c>
      <c r="AY33" s="28">
        <v>0</v>
      </c>
      <c r="AZ33" s="28">
        <v>0</v>
      </c>
      <c r="BA33" s="28">
        <v>0</v>
      </c>
      <c r="BB33" s="28">
        <v>0</v>
      </c>
      <c r="BC33" s="28">
        <v>0</v>
      </c>
      <c r="BD33" s="28">
        <v>0</v>
      </c>
      <c r="BE33" s="28">
        <v>0</v>
      </c>
      <c r="BF33" s="28">
        <v>0</v>
      </c>
      <c r="BG33" s="28">
        <v>0</v>
      </c>
      <c r="BH33" s="28">
        <v>0</v>
      </c>
      <c r="BI33" s="28">
        <v>0</v>
      </c>
      <c r="BJ33" s="28">
        <v>0</v>
      </c>
      <c r="BK33" s="28">
        <v>0</v>
      </c>
      <c r="BL33" s="28">
        <v>0</v>
      </c>
    </row>
    <row r="34" spans="1:64" ht="15" customHeight="1" outlineLevel="1" x14ac:dyDescent="0.25">
      <c r="A34" s="47"/>
      <c r="C34" s="25" t="s">
        <v>75</v>
      </c>
      <c r="D34" s="26"/>
      <c r="E34" s="7">
        <f>(E31+SUM($E33:E33)-$D31)/$D31</f>
        <v>4.1490112994350178E-3</v>
      </c>
      <c r="F34" s="7">
        <f>(F31+SUM($E33:F33)-$D31)/$D31</f>
        <v>-3.3986581920904405E-3</v>
      </c>
      <c r="G34" s="7">
        <f>(G31+SUM($E33:G33)-$D31)/$D31</f>
        <v>-2.9484463276836188E-2</v>
      </c>
      <c r="H34" s="7">
        <f>(H31+SUM($E33:H33)-$D31)/$D31</f>
        <v>-4.2902542372881353E-2</v>
      </c>
      <c r="I34" s="7">
        <f>(I31+SUM($E33:I33)-$D31)/$D31</f>
        <v>-1.9774011299434981E-2</v>
      </c>
      <c r="J34" s="7">
        <f>(J31+SUM($E33:J33)-$D31)/$D31</f>
        <v>-3.1779661016949103E-2</v>
      </c>
      <c r="K34" s="7">
        <f>(K31+SUM($E33:K33)-$D31)/$D31</f>
        <v>-3.3147951977401093E-2</v>
      </c>
      <c r="L34" s="7">
        <f>(L31+SUM($E33:L33)-$D31)/$D31</f>
        <v>-3.990112994350279E-2</v>
      </c>
      <c r="M34" s="7">
        <f>(M31+SUM($E33:M33)-$D31)/$D31</f>
        <v>-3.8841807909604571E-2</v>
      </c>
      <c r="N34" s="7">
        <f>(N31+SUM($E33:N33)-$D31)/$D31</f>
        <v>-3.2397598870056513E-2</v>
      </c>
      <c r="O34" s="7">
        <f>(O31+SUM($E33:O33)-$D31)/$D31</f>
        <v>-4.0916313559322078E-2</v>
      </c>
      <c r="P34" s="7">
        <f>(P31+SUM($E33:P33)-$D31)/$D31</f>
        <v>-3.6546610169491532E-2</v>
      </c>
      <c r="Q34" s="7">
        <f>(Q31+SUM($D33:Q33)-$D31)/$D31</f>
        <v>-3.1956214689265579E-2</v>
      </c>
      <c r="R34" s="7">
        <f>(R31+SUM($D33:R33)-$D31)/$D31</f>
        <v>-2.551200564971752E-2</v>
      </c>
      <c r="S34" s="7">
        <f>(S31+SUM($D33:S33)-$D31)/$D31</f>
        <v>-1.9994703389830514E-2</v>
      </c>
      <c r="T34" s="7">
        <f>(T31+SUM($D33:T33)-$D31)/$D31</f>
        <v>-2.3172669491525424E-2</v>
      </c>
      <c r="U34" s="7">
        <f>(U31+SUM($D33:U33)-$D31)/$D31</f>
        <v>-1.2888418079096116E-2</v>
      </c>
      <c r="V34" s="7">
        <f>(V31+SUM($D33:V33)-$D31)/$D31</f>
        <v>-2.5688559322033868E-2</v>
      </c>
      <c r="W34" s="7">
        <f>(W31+SUM($D33:W33)-$D31)/$D31</f>
        <v>-2.8734110169491484E-2</v>
      </c>
      <c r="X34" s="7">
        <f>(X31+SUM($D33:X33)-$D31)/$D31</f>
        <v>-3.1294138418079112E-2</v>
      </c>
      <c r="Y34" s="7">
        <f>(Y31+SUM($D33:Y33)-$D31)/$D31</f>
        <v>-2.5909251412429397E-2</v>
      </c>
      <c r="Z34" s="7">
        <f>(Z31+SUM($D33:Z33)-$D31)/$D31</f>
        <v>-4.7095692090395547E-2</v>
      </c>
      <c r="AA34" s="7">
        <f>(AA31+SUM($D33:AA33)-$D31)/$D31</f>
        <v>-6.8679378531073462E-2</v>
      </c>
      <c r="AB34" s="7">
        <f>(AB31+SUM($D33:AB33)-$D31)/$D31</f>
        <v>-4.5330155367231686E-2</v>
      </c>
      <c r="AC34" s="7">
        <f>(AC31+SUM($D33:AC33)-$D31)/$D31</f>
        <v>-5.4775776836158176E-2</v>
      </c>
      <c r="AD34" s="7">
        <f>(AD31+SUM($D33:AD33)-$D31)/$D31</f>
        <v>-7.6403601694915266E-2</v>
      </c>
      <c r="AE34" s="7">
        <f>(AE31+SUM($D33:AE33)-$D31)/$D31</f>
        <v>-6.9650423728813568E-2</v>
      </c>
      <c r="AF34" s="7">
        <f>(AF31+SUM($D33:AF33)-$D31)/$D31</f>
        <v>-5.7512358757062149E-2</v>
      </c>
      <c r="AG34" s="7">
        <f>(AG31+SUM($D33:AG33)-$D31)/$D31</f>
        <v>-5.5481991525423699E-2</v>
      </c>
      <c r="AH34" s="7">
        <f>(AH31+SUM($D33:AH33)-$D31)/$D31</f>
        <v>-5.3142655367231603E-2</v>
      </c>
      <c r="AI34" s="7">
        <f>(AI31+SUM($D33:AI33)-$D31)/$D31</f>
        <v>-4.0739759887005601E-2</v>
      </c>
      <c r="AJ34" s="7">
        <f>(AJ31+SUM($D33:AJ33)-$D31)/$D31</f>
        <v>-2.9087217514124308E-2</v>
      </c>
      <c r="AK34" s="7">
        <f>(AK31+SUM($E33:AK33)-$D31)/$D31</f>
        <v>-3.8444562146892562E-2</v>
      </c>
      <c r="AL34" s="7">
        <f>(AL31+SUM($E33:AL33)-$D31)/$D31</f>
        <v>-5.4069562146892652E-2</v>
      </c>
      <c r="AM34" s="7">
        <f>(AM31+SUM($E33:AM33)-$D31)/$D31</f>
        <v>-5.707097457627109E-2</v>
      </c>
      <c r="AN34" s="7">
        <f>(AN31+SUM($E33:AN33)-$D31)/$D31</f>
        <v>-3.7870762711864334E-2</v>
      </c>
      <c r="AO34" s="7">
        <f>(AO31+SUM($D33:AO33)-$D31)/$D31</f>
        <v>-3.5310734463276837E-2</v>
      </c>
      <c r="AP34" s="7">
        <f>(AP31+SUM($D33:AP33)-$D31)/$D31</f>
        <v>-3.5266596045197655E-2</v>
      </c>
      <c r="AQ34" s="7">
        <f>(AQ31+SUM($D33:AQ33)-$D31)/$D31</f>
        <v>-4.6610169491525431E-2</v>
      </c>
      <c r="AR34" s="7">
        <f>(AR31+SUM($D33:AR33)-$D31)/$D31</f>
        <v>-4.4535663841807925E-2</v>
      </c>
      <c r="AS34" s="7">
        <f>(AS31+SUM($D33:AS33)-$D31)/$D31</f>
        <v>-2.7365819209039497E-2</v>
      </c>
      <c r="AT34" s="7">
        <f>(AT31+SUM($D33:AT33)-$D31)/$D31</f>
        <v>-2.877824858757054E-2</v>
      </c>
      <c r="AU34" s="7">
        <f>(AU31+SUM($D33:AU33)-$D31)/$D31</f>
        <v>-1.5360169491525378E-2</v>
      </c>
      <c r="AV34" s="7">
        <f>(AV31+SUM($D33:AV33)-$D31)/$D31</f>
        <v>-9.4014830508474378E-3</v>
      </c>
      <c r="AW34" s="7">
        <f>(AW31+SUM($D33:AW33)-$D31)/$D31</f>
        <v>7.326977401129928E-3</v>
      </c>
      <c r="AX34" s="7">
        <f>(AX31+SUM($D33:AX33)-$D31)/$D31</f>
        <v>1.8979519774011348E-2</v>
      </c>
      <c r="AY34" s="7">
        <f>(AY31+SUM($D33:AY33)-$D31)/$D31</f>
        <v>1.8140889830508534E-2</v>
      </c>
      <c r="AZ34" s="7">
        <f>(AZ31+SUM($D33:AZ33)-$D31)/$D31</f>
        <v>8.3862994350282737E-3</v>
      </c>
      <c r="BA34" s="7">
        <f>(BA31+SUM($D33:BA33)-$D31)/$D31</f>
        <v>5.9586864406779407E-3</v>
      </c>
      <c r="BB34" s="7">
        <f>(BB31+SUM($D33:BB33)-$D31)/$D31</f>
        <v>3.7517655367231388E-3</v>
      </c>
      <c r="BC34" s="7">
        <f>(BC31+SUM($D33:BC33)-$D31)/$D31</f>
        <v>1.1034604519774012E-2</v>
      </c>
      <c r="BD34" s="7">
        <f>(BD31+SUM($D33:BD33)-$D31)/$D31</f>
        <v>1.3682909604519873E-3</v>
      </c>
      <c r="BE34" s="7">
        <f>(BE31+SUM($D33:BE33)-$D31)/$D31</f>
        <v>6.929731638418174E-3</v>
      </c>
      <c r="BF34" s="7">
        <f>(BF31+SUM($D33:BF33)-$D31)/$D31</f>
        <v>1.3241525423729315E-4</v>
      </c>
      <c r="BG34" s="7">
        <f>(BG31+SUM($D33:BG33)-$D31)/$D31</f>
        <v>-7.9890536723163947E-3</v>
      </c>
      <c r="BH34" s="7">
        <f>(BH31+SUM($D33:BH33)-$D31)/$D31</f>
        <v>-2.2598870056497196E-2</v>
      </c>
      <c r="BI34" s="7">
        <f>(BI31+SUM($D33:BI33)-$D31)/$D31</f>
        <v>-2.5114759887005639E-2</v>
      </c>
      <c r="BJ34" s="7">
        <f>(BJ31+SUM($D33:BJ33)-$D31)/$D31</f>
        <v>-3.3412782485875675E-2</v>
      </c>
      <c r="BK34" s="7">
        <f>(BK31+SUM($D33:BK33)-$D31)/$D31</f>
        <v>-2.4496822033898229E-2</v>
      </c>
      <c r="BL34" s="7">
        <f>(BL31+SUM($D33:BL33)-$D31)/$D31</f>
        <v>8.2980225988700355E-3</v>
      </c>
    </row>
    <row r="35" spans="1:64" ht="15" customHeight="1" outlineLevel="1" x14ac:dyDescent="0.25">
      <c r="A35" s="47"/>
      <c r="B35" s="2"/>
      <c r="C35" s="25" t="s">
        <v>53</v>
      </c>
      <c r="L35" s="26">
        <f>(L31+SUM(H33:L33)-G31)/G31</f>
        <v>-1.0733127160269171E-2</v>
      </c>
      <c r="P35" s="26">
        <f>(P31+SUM(M33:P33)-L31)/L31</f>
        <v>3.4939315924971998E-3</v>
      </c>
      <c r="U35" s="26">
        <f>(U31+SUM(Q33:U33)-P31)/P31</f>
        <v>2.4555616639178969E-2</v>
      </c>
      <c r="Z35" s="26">
        <f>(Z31+SUM(V33:Z33)-U31)/U31</f>
        <v>-3.4653908066535503E-2</v>
      </c>
      <c r="AE35" s="26">
        <f>(AE31+SUM(AA33:AE33)-Z31)/Z31</f>
        <v>-2.3669461299735909E-2</v>
      </c>
      <c r="AJ35" s="26">
        <f>(AJ31+SUM(AF33:AJ33)-AE31)/AE31</f>
        <v>4.3707790354798812E-2</v>
      </c>
      <c r="AN35" s="26">
        <f>(AN31+SUM(AK33:AN33)-AJ31)/AJ31</f>
        <v>-9.0681248575984544E-3</v>
      </c>
      <c r="AS35" s="26">
        <f>(AS31+SUM(AO33:AS33)-AN31)/AN31</f>
        <v>1.0944541524878117E-2</v>
      </c>
      <c r="AX35" s="26">
        <f>(AX31+SUM(AT33:AX33)-AS31)/AS31</f>
        <v>4.7762008733624454E-2</v>
      </c>
      <c r="BC35" s="26">
        <f>(BC31+SUM(AY33:BC33)-AX31)/AX31</f>
        <v>-7.8145350351654565E-3</v>
      </c>
      <c r="BH35" s="26">
        <f>(BH31+SUM(BD33:BH33)-BC31)/BC31</f>
        <v>-3.3342084536623809E-2</v>
      </c>
      <c r="BL35" s="26">
        <f>(BL31+SUM(BI33:BL33)-BH31)/BH31</f>
        <v>3.1685678073510776E-2</v>
      </c>
    </row>
    <row r="36" spans="1:64" ht="15" customHeight="1" outlineLevel="1" x14ac:dyDescent="0.25">
      <c r="A36" s="47"/>
      <c r="B36" s="57"/>
      <c r="C36" s="59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</row>
    <row r="37" spans="1:64" ht="15" customHeight="1" outlineLevel="1" x14ac:dyDescent="0.25">
      <c r="A37" s="47"/>
      <c r="B37" s="589" t="s">
        <v>88</v>
      </c>
      <c r="C37" s="590"/>
      <c r="D37" s="8">
        <v>73.84</v>
      </c>
      <c r="E37" s="8">
        <v>76.75</v>
      </c>
      <c r="F37" s="8">
        <v>76.73</v>
      </c>
      <c r="G37" s="8">
        <v>78.7</v>
      </c>
      <c r="H37" s="8">
        <v>79.05</v>
      </c>
      <c r="I37" s="8">
        <v>79.19</v>
      </c>
      <c r="J37" s="8">
        <v>79.37</v>
      </c>
      <c r="K37" s="8">
        <v>79.75</v>
      </c>
      <c r="L37" s="8">
        <v>80.540000000000006</v>
      </c>
      <c r="M37" s="8">
        <v>80.42</v>
      </c>
      <c r="N37" s="8">
        <v>82.47</v>
      </c>
      <c r="O37" s="8">
        <v>82.94</v>
      </c>
      <c r="P37" s="8">
        <v>83.84</v>
      </c>
      <c r="Q37" s="8">
        <v>83.98</v>
      </c>
      <c r="R37" s="8">
        <v>84.21</v>
      </c>
      <c r="S37" s="8">
        <v>83.71</v>
      </c>
      <c r="T37" s="8">
        <v>84.34</v>
      </c>
      <c r="U37" s="8">
        <v>85.45</v>
      </c>
      <c r="V37" s="8">
        <v>84.31</v>
      </c>
      <c r="W37" s="8">
        <v>83.78</v>
      </c>
      <c r="X37" s="8">
        <v>85.32</v>
      </c>
      <c r="Y37" s="8">
        <v>78.400000000000006</v>
      </c>
      <c r="Z37" s="8">
        <v>76.569999999999993</v>
      </c>
      <c r="AA37" s="8">
        <v>74.704999999999998</v>
      </c>
      <c r="AB37" s="8">
        <v>75.680000000000007</v>
      </c>
      <c r="AC37" s="8">
        <v>75.59</v>
      </c>
      <c r="AD37" s="8">
        <v>72.319999999999993</v>
      </c>
      <c r="AE37" s="8">
        <v>74.75</v>
      </c>
      <c r="AF37" s="8">
        <v>75.28</v>
      </c>
      <c r="AG37" s="8">
        <v>74.97</v>
      </c>
      <c r="AH37" s="8">
        <v>77.27</v>
      </c>
      <c r="AI37" s="8">
        <v>78.295000000000002</v>
      </c>
      <c r="AJ37" s="8">
        <v>78.37</v>
      </c>
      <c r="AK37" s="8">
        <v>77.06</v>
      </c>
      <c r="AL37" s="8">
        <v>76.510000000000005</v>
      </c>
      <c r="AM37" s="8">
        <v>77.7</v>
      </c>
      <c r="AN37" s="8">
        <v>79.69</v>
      </c>
      <c r="AO37" s="8">
        <v>79.349999999999994</v>
      </c>
      <c r="AP37" s="8">
        <v>79.459999999999994</v>
      </c>
      <c r="AQ37" s="8">
        <v>79.41</v>
      </c>
      <c r="AR37" s="8">
        <v>78.64</v>
      </c>
      <c r="AS37" s="8">
        <v>78.87</v>
      </c>
      <c r="AT37" s="8">
        <v>79.069999999999993</v>
      </c>
      <c r="AU37" s="8">
        <v>79.23</v>
      </c>
      <c r="AV37" s="8">
        <v>79.52</v>
      </c>
      <c r="AW37" s="8">
        <v>79.87</v>
      </c>
      <c r="AX37" s="8">
        <v>80.709999999999994</v>
      </c>
      <c r="AY37" s="8">
        <v>80.599999999999994</v>
      </c>
      <c r="AZ37" s="8">
        <v>80.2</v>
      </c>
      <c r="BA37" s="8">
        <v>83.31</v>
      </c>
      <c r="BB37" s="8">
        <v>82.57</v>
      </c>
      <c r="BC37" s="8">
        <v>82.16</v>
      </c>
      <c r="BD37" s="8">
        <v>80.3</v>
      </c>
      <c r="BE37" s="8">
        <v>80.86</v>
      </c>
      <c r="BF37" s="8">
        <v>81.040000000000006</v>
      </c>
      <c r="BG37" s="8">
        <v>78.56</v>
      </c>
      <c r="BH37" s="8">
        <v>76.44</v>
      </c>
      <c r="BI37" s="8">
        <v>78.95</v>
      </c>
      <c r="BJ37" s="8">
        <v>76.31</v>
      </c>
      <c r="BK37" s="8">
        <v>75.06</v>
      </c>
      <c r="BL37" s="8">
        <v>75.87</v>
      </c>
    </row>
    <row r="38" spans="1:64" ht="15" customHeight="1" outlineLevel="1" x14ac:dyDescent="0.25">
      <c r="A38" s="47"/>
      <c r="B38" s="2" t="s">
        <v>295</v>
      </c>
      <c r="C38" s="25" t="s">
        <v>296</v>
      </c>
      <c r="D38" s="26"/>
      <c r="E38" s="26">
        <f t="shared" ref="E38" si="100">(E37-D37)/D37</f>
        <v>3.940953412784394E-2</v>
      </c>
      <c r="F38" s="26">
        <f>(F37-E37)/E37</f>
        <v>-2.605863192181892E-4</v>
      </c>
      <c r="G38" s="26">
        <f t="shared" ref="G38" si="101">(G37-F37)/F37</f>
        <v>2.5674442851557393E-2</v>
      </c>
      <c r="H38" s="26">
        <f>(H37-G37)/G37</f>
        <v>4.4472681067343625E-3</v>
      </c>
      <c r="I38" s="26">
        <f t="shared" ref="I38" si="102">(I37-H37)/H37</f>
        <v>1.7710309930423856E-3</v>
      </c>
      <c r="J38" s="26">
        <f>(J37-I37)/I37</f>
        <v>2.2730142694785556E-3</v>
      </c>
      <c r="K38" s="26">
        <f t="shared" ref="K38" si="103">(K37-J37)/J37</f>
        <v>4.7877031624038733E-3</v>
      </c>
      <c r="L38" s="26">
        <f>(L37-K37)/K37</f>
        <v>9.9059561128527433E-3</v>
      </c>
      <c r="M38" s="26">
        <f t="shared" ref="M38" si="104">(M37-L37)/L37</f>
        <v>-1.4899428855227779E-3</v>
      </c>
      <c r="N38" s="26">
        <f>(N37-M37)/M37</f>
        <v>2.5491171350410308E-2</v>
      </c>
      <c r="O38" s="26">
        <f t="shared" ref="O38" si="105">(O37-N37)/N37</f>
        <v>5.6990420759063763E-3</v>
      </c>
      <c r="P38" s="26">
        <f>(P37-O37)/O37</f>
        <v>1.0851217747769541E-2</v>
      </c>
      <c r="Q38" s="26">
        <f>(Q37-P37)/P37</f>
        <v>1.6698473282442815E-3</v>
      </c>
      <c r="R38" s="26">
        <f t="shared" ref="R38" si="106">(R37-Q37)/Q37</f>
        <v>2.7387473207905423E-3</v>
      </c>
      <c r="S38" s="26">
        <f>(S37-R37)/R37</f>
        <v>-5.9375371096069352E-3</v>
      </c>
      <c r="T38" s="26">
        <f t="shared" ref="T38" si="107">(T37-S37)/S37</f>
        <v>7.525982558834186E-3</v>
      </c>
      <c r="U38" s="26">
        <f>(U37-T37)/T37</f>
        <v>1.3161014939530464E-2</v>
      </c>
      <c r="V38" s="26">
        <f>(V37-U37)/U37</f>
        <v>-1.3341135166764195E-2</v>
      </c>
      <c r="W38" s="26">
        <f t="shared" ref="W38" si="108">(W37-V37)/V37</f>
        <v>-6.2863242794449188E-3</v>
      </c>
      <c r="X38" s="26">
        <f>(X37-W37)/W37</f>
        <v>1.8381475292432465E-2</v>
      </c>
      <c r="Y38" s="26">
        <f t="shared" ref="Y38" si="109">(Y37-X37)/X37</f>
        <v>-8.1106422878574641E-2</v>
      </c>
      <c r="Z38" s="26">
        <f>(Z37-Y37)/Y37</f>
        <v>-2.3341836734694036E-2</v>
      </c>
      <c r="AA38" s="26">
        <f>(AA37-Z37)/Z37</f>
        <v>-2.4356797701449589E-2</v>
      </c>
      <c r="AB38" s="26">
        <f t="shared" ref="AB38" si="110">(AB37-AA37)/AA37</f>
        <v>1.3051335251991279E-2</v>
      </c>
      <c r="AC38" s="26">
        <f>(AC37-AB37)/AB37</f>
        <v>-1.1892177589852458E-3</v>
      </c>
      <c r="AD38" s="26">
        <f t="shared" ref="AD38" si="111">(AD37-AC37)/AC37</f>
        <v>-4.3259690435242894E-2</v>
      </c>
      <c r="AE38" s="26">
        <f>(AE37-AD37)/AD37</f>
        <v>3.3600663716814257E-2</v>
      </c>
      <c r="AF38" s="26">
        <f>(AF37-AE37)/AE37</f>
        <v>7.0903010033444968E-3</v>
      </c>
      <c r="AG38" s="26">
        <f t="shared" ref="AG38" si="112">(AG37-AF37)/AF37</f>
        <v>-4.1179596174282978E-3</v>
      </c>
      <c r="AH38" s="26">
        <f>(AH37-AG37)/AG37</f>
        <v>3.0678938241963414E-2</v>
      </c>
      <c r="AI38" s="26">
        <f t="shared" ref="AI38" si="113">(AI37-AH37)/AH37</f>
        <v>1.3265174064967073E-2</v>
      </c>
      <c r="AJ38" s="26">
        <f>(AJ37-AI37)/AI37</f>
        <v>9.5791557570729731E-4</v>
      </c>
      <c r="AK38" s="26">
        <f t="shared" ref="AK38" si="114">(AK37-AJ37)/AJ37</f>
        <v>-1.6715579941304098E-2</v>
      </c>
      <c r="AL38" s="26">
        <f>(AL37-AK37)/AK37</f>
        <v>-7.1372956138073861E-3</v>
      </c>
      <c r="AM38" s="26">
        <f t="shared" ref="AM38" si="115">(AM37-AL37)/AL37</f>
        <v>1.5553522415370509E-2</v>
      </c>
      <c r="AN38" s="26">
        <f>(AN37-AM37)/AM37</f>
        <v>2.5611325611325543E-2</v>
      </c>
      <c r="AO38" s="26">
        <f>(AO37-AN37)/AN37</f>
        <v>-4.2665328146568376E-3</v>
      </c>
      <c r="AP38" s="26">
        <f t="shared" ref="AP38" si="116">(AP37-AO37)/AO37</f>
        <v>1.3862633900441014E-3</v>
      </c>
      <c r="AQ38" s="26">
        <f>(AQ37-AP37)/AP37</f>
        <v>-6.2924742008554197E-4</v>
      </c>
      <c r="AR38" s="26">
        <f t="shared" ref="AR38" si="117">(AR37-AQ37)/AQ37</f>
        <v>-9.6965117743356768E-3</v>
      </c>
      <c r="AS38" s="26">
        <f>(AS37-AR37)/AR37</f>
        <v>2.9247202441506099E-3</v>
      </c>
      <c r="AT38" s="26">
        <f>(AT37-AS37)/AS37</f>
        <v>2.5358184353998811E-3</v>
      </c>
      <c r="AU38" s="26">
        <f t="shared" ref="AU38" si="118">(AU37-AT37)/AT37</f>
        <v>2.0235234602252539E-3</v>
      </c>
      <c r="AV38" s="26">
        <f>(AV37-AU37)/AU37</f>
        <v>3.6602297109679669E-3</v>
      </c>
      <c r="AW38" s="26">
        <f t="shared" ref="AW38" si="119">(AW37-AV37)/AV37</f>
        <v>4.4014084507043331E-3</v>
      </c>
      <c r="AX38" s="26">
        <f>(AX37-AW37)/AW37</f>
        <v>1.0517090271691364E-2</v>
      </c>
      <c r="AY38" s="26">
        <f>(AY37-AX37)/AX37</f>
        <v>-1.3629042250030907E-3</v>
      </c>
      <c r="AZ38" s="26">
        <f t="shared" ref="AZ38" si="120">(AZ37-AY37)/AY37</f>
        <v>-4.9627791563274376E-3</v>
      </c>
      <c r="BA38" s="26">
        <f>(BA37-AZ37)/AZ37</f>
        <v>3.8778054862842887E-2</v>
      </c>
      <c r="BB38" s="26">
        <f t="shared" ref="BB38" si="121">(BB37-BA37)/BA37</f>
        <v>-8.8824870963870976E-3</v>
      </c>
      <c r="BC38" s="26">
        <f>(BC37-BB37)/BB37</f>
        <v>-4.9654838319001648E-3</v>
      </c>
      <c r="BD38" s="26">
        <f>(BD37-BC37)/BC37</f>
        <v>-2.2638753651411873E-2</v>
      </c>
      <c r="BE38" s="26">
        <f t="shared" ref="BE38" si="122">(BE37-BD37)/BD37</f>
        <v>6.9738480697385096E-3</v>
      </c>
      <c r="BF38" s="26">
        <f>(BF37-BE37)/BE37</f>
        <v>2.2260697501855901E-3</v>
      </c>
      <c r="BG38" s="26">
        <f t="shared" ref="BG38" si="123">(BG37-BF37)/BF37</f>
        <v>-3.0602171767028674E-2</v>
      </c>
      <c r="BH38" s="26">
        <f>(BH37-BG37)/BG37</f>
        <v>-2.6985743380855454E-2</v>
      </c>
      <c r="BI38" s="26">
        <f>(BI37-BH37)/BH37</f>
        <v>3.2836211407640044E-2</v>
      </c>
      <c r="BJ38" s="26">
        <f t="shared" ref="BJ38" si="124">(BJ37-BI37)/BI37</f>
        <v>-3.3438885370487656E-2</v>
      </c>
      <c r="BK38" s="26">
        <f>(BK37-BJ37)/BJ37</f>
        <v>-1.6380553007469531E-2</v>
      </c>
      <c r="BL38" s="26">
        <f t="shared" ref="BL38" si="125">(BL37-BK37)/BK37</f>
        <v>1.079136690647485E-2</v>
      </c>
    </row>
    <row r="39" spans="1:64" ht="15" customHeight="1" outlineLevel="1" x14ac:dyDescent="0.25">
      <c r="A39" s="47"/>
      <c r="B39" s="198">
        <f>SUM(D39:XFD39)</f>
        <v>0</v>
      </c>
      <c r="C39" s="25" t="s">
        <v>297</v>
      </c>
      <c r="D39" s="28"/>
      <c r="E39" s="28">
        <v>0</v>
      </c>
      <c r="F39" s="28">
        <v>0</v>
      </c>
      <c r="G39" s="28">
        <v>0</v>
      </c>
      <c r="H39" s="28">
        <v>0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28">
        <v>0</v>
      </c>
      <c r="AD39" s="28">
        <v>0</v>
      </c>
      <c r="AE39" s="28">
        <v>0</v>
      </c>
      <c r="AF39" s="28">
        <v>0</v>
      </c>
      <c r="AG39" s="28">
        <v>0</v>
      </c>
      <c r="AH39" s="28">
        <v>0</v>
      </c>
      <c r="AI39" s="28">
        <v>0</v>
      </c>
      <c r="AJ39" s="28">
        <v>0</v>
      </c>
      <c r="AK39" s="28">
        <v>0</v>
      </c>
      <c r="AL39" s="28">
        <v>0</v>
      </c>
      <c r="AM39" s="28">
        <v>0</v>
      </c>
      <c r="AN39" s="28">
        <v>0</v>
      </c>
      <c r="AO39" s="28">
        <v>0</v>
      </c>
      <c r="AP39" s="28">
        <v>0</v>
      </c>
      <c r="AQ39" s="28">
        <v>0</v>
      </c>
      <c r="AR39" s="28">
        <v>0</v>
      </c>
      <c r="AS39" s="28">
        <v>0</v>
      </c>
      <c r="AT39" s="28">
        <v>0</v>
      </c>
      <c r="AU39" s="28">
        <v>0</v>
      </c>
      <c r="AV39" s="28">
        <v>0</v>
      </c>
      <c r="AW39" s="28">
        <v>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8">
        <v>0</v>
      </c>
      <c r="BD39" s="28">
        <v>0</v>
      </c>
      <c r="BE39" s="28">
        <v>0</v>
      </c>
      <c r="BF39" s="28">
        <v>0</v>
      </c>
      <c r="BG39" s="28">
        <v>0</v>
      </c>
      <c r="BH39" s="28">
        <v>0</v>
      </c>
      <c r="BI39" s="28">
        <v>0</v>
      </c>
      <c r="BJ39" s="28">
        <v>0</v>
      </c>
      <c r="BK39" s="28">
        <v>0</v>
      </c>
      <c r="BL39" s="28">
        <v>0</v>
      </c>
    </row>
    <row r="40" spans="1:64" ht="15" customHeight="1" outlineLevel="1" x14ac:dyDescent="0.25">
      <c r="A40" s="47"/>
      <c r="C40" s="25" t="s">
        <v>75</v>
      </c>
      <c r="D40" s="26"/>
      <c r="E40" s="7">
        <f>(E37+SUM($E39:E39)-$D37)/$D37</f>
        <v>3.940953412784394E-2</v>
      </c>
      <c r="F40" s="7">
        <f>(F37+SUM($E39:F39)-$D37)/$D37</f>
        <v>3.9138678223185272E-2</v>
      </c>
      <c r="G40" s="7">
        <f>(G37+SUM($E39:G39)-$D37)/$D37</f>
        <v>6.5817984832069326E-2</v>
      </c>
      <c r="H40" s="7">
        <f>(H37+SUM($E39:H39)-$D37)/$D37</f>
        <v>7.0557963163596873E-2</v>
      </c>
      <c r="I40" s="7">
        <f>(I37+SUM($E39:I39)-$D37)/$D37</f>
        <v>7.2453954496207937E-2</v>
      </c>
      <c r="J40" s="7">
        <f>(J37+SUM($E39:J39)-$D37)/$D37</f>
        <v>7.489165763813653E-2</v>
      </c>
      <c r="K40" s="7">
        <f>(K37+SUM($E39:K39)-$D37)/$D37</f>
        <v>8.0037919826652176E-2</v>
      </c>
      <c r="L40" s="7">
        <f>(L37+SUM($E39:L39)-$D37)/$D37</f>
        <v>9.0736728060671762E-2</v>
      </c>
      <c r="M40" s="7">
        <f>(M37+SUM($E39:M39)-$D37)/$D37</f>
        <v>8.9111592632719366E-2</v>
      </c>
      <c r="N40" s="7">
        <f>(N37+SUM($E39:N39)-$D37)/$D37</f>
        <v>0.11687432286023829</v>
      </c>
      <c r="O40" s="7">
        <f>(O37+SUM($E39:O39)-$D37)/$D37</f>
        <v>0.12323943661971823</v>
      </c>
      <c r="P40" s="7">
        <f>(P37+SUM($E39:P39)-$D37)/$D37</f>
        <v>0.13542795232936078</v>
      </c>
      <c r="Q40" s="7">
        <f>(Q37+SUM($D39:Q39)-$D37)/$D37</f>
        <v>0.13732394366197184</v>
      </c>
      <c r="R40" s="7">
        <f>(R37+SUM($D39:R39)-$D37)/$D37</f>
        <v>0.14043878656554698</v>
      </c>
      <c r="S40" s="7">
        <f>(S37+SUM($D39:S39)-$D37)/$D37</f>
        <v>0.13366738894907895</v>
      </c>
      <c r="T40" s="7">
        <f>(T37+SUM($D39:T39)-$D37)/$D37</f>
        <v>0.14219934994582881</v>
      </c>
      <c r="U40" s="7">
        <f>(U37+SUM($D39:U39)-$D37)/$D37</f>
        <v>0.15723185265438785</v>
      </c>
      <c r="V40" s="7">
        <f>(V37+SUM($D39:V39)-$D37)/$D37</f>
        <v>0.14179306608884071</v>
      </c>
      <c r="W40" s="7">
        <f>(W37+SUM($D39:W39)-$D37)/$D37</f>
        <v>0.13461538461538458</v>
      </c>
      <c r="X40" s="7">
        <f>(X37+SUM($D39:X39)-$D37)/$D37</f>
        <v>0.15547128927410603</v>
      </c>
      <c r="Y40" s="7">
        <f>(Y37+SUM($D39:Y39)-$D37)/$D37</f>
        <v>6.1755146262188546E-2</v>
      </c>
      <c r="Z40" s="7">
        <f>(Z37+SUM($D39:Z39)-$D37)/$D37</f>
        <v>3.6971830985915353E-2</v>
      </c>
      <c r="AA40" s="7">
        <f>(AA37+SUM($D39:AA39)-$D37)/$D37</f>
        <v>1.1714517876489638E-2</v>
      </c>
      <c r="AB40" s="7">
        <f>(AB37+SUM($D39:AB39)-$D37)/$D37</f>
        <v>2.4918743228602429E-2</v>
      </c>
      <c r="AC40" s="7">
        <f>(AC37+SUM($D39:AC39)-$D37)/$D37</f>
        <v>2.3699891657638136E-2</v>
      </c>
      <c r="AD40" s="7">
        <f>(AD37+SUM($D39:AD39)-$D37)/$D37</f>
        <v>-2.0585048754062977E-2</v>
      </c>
      <c r="AE40" s="7">
        <f>(AE37+SUM($D39:AE39)-$D37)/$D37</f>
        <v>1.2323943661971785E-2</v>
      </c>
      <c r="AF40" s="7">
        <f>(AF37+SUM($D39:AF39)-$D37)/$D37</f>
        <v>1.950162513542792E-2</v>
      </c>
      <c r="AG40" s="7">
        <f>(AG37+SUM($D39:AG39)-$D37)/$D37</f>
        <v>1.5303358613217705E-2</v>
      </c>
      <c r="AH40" s="7">
        <f>(AH37+SUM($D39:AH39)-$D37)/$D37</f>
        <v>4.6451787648970642E-2</v>
      </c>
      <c r="AI40" s="7">
        <f>(AI37+SUM($D39:AI39)-$D37)/$D37</f>
        <v>6.0333152762730199E-2</v>
      </c>
      <c r="AJ40" s="7">
        <f>(AJ37+SUM($D39:AJ39)-$D37)/$D37</f>
        <v>6.1348862405200447E-2</v>
      </c>
      <c r="AK40" s="7">
        <f>(AK37+SUM($E39:AK39)-$D37)/$D37</f>
        <v>4.3607800650054152E-2</v>
      </c>
      <c r="AL40" s="7">
        <f>(AL37+SUM($E39:AL39)-$D37)/$D37</f>
        <v>3.615926327193935E-2</v>
      </c>
      <c r="AM40" s="7">
        <f>(AM37+SUM($E39:AM39)-$D37)/$D37</f>
        <v>5.227518959913325E-2</v>
      </c>
      <c r="AN40" s="7">
        <f>(AN37+SUM($E39:AN39)-$D37)/$D37</f>
        <v>7.9225352112675979E-2</v>
      </c>
      <c r="AO40" s="7">
        <f>(AO37+SUM($D39:AO39)-$D37)/$D37</f>
        <v>7.4620801733477668E-2</v>
      </c>
      <c r="AP40" s="7">
        <f>(AP37+SUM($D39:AP39)-$D37)/$D37</f>
        <v>7.6110509209100619E-2</v>
      </c>
      <c r="AQ40" s="7">
        <f>(AQ37+SUM($D39:AQ39)-$D37)/$D37</f>
        <v>7.5433369447453852E-2</v>
      </c>
      <c r="AR40" s="7">
        <f>(AR37+SUM($D39:AR39)-$D37)/$D37</f>
        <v>6.5005417118093128E-2</v>
      </c>
      <c r="AS40" s="7">
        <f>(AS37+SUM($D39:AS39)-$D37)/$D37</f>
        <v>6.8120260021668488E-2</v>
      </c>
      <c r="AT40" s="7">
        <f>(AT37+SUM($D39:AT39)-$D37)/$D37</f>
        <v>7.0828819068255541E-2</v>
      </c>
      <c r="AU40" s="7">
        <f>(AU37+SUM($D39:AU39)-$D37)/$D37</f>
        <v>7.2995666305525467E-2</v>
      </c>
      <c r="AV40" s="7">
        <f>(AV37+SUM($D39:AV39)-$D37)/$D37</f>
        <v>7.6923076923076816E-2</v>
      </c>
      <c r="AW40" s="7">
        <f>(AW37+SUM($D39:AW39)-$D37)/$D37</f>
        <v>8.1663055254604558E-2</v>
      </c>
      <c r="AX40" s="7">
        <f>(AX37+SUM($D39:AX39)-$D37)/$D37</f>
        <v>9.3039003250270716E-2</v>
      </c>
      <c r="AY40" s="7">
        <f>(AY37+SUM($D39:AY39)-$D37)/$D37</f>
        <v>9.1549295774647765E-2</v>
      </c>
      <c r="AZ40" s="7">
        <f>(AZ37+SUM($D39:AZ39)-$D37)/$D37</f>
        <v>8.6132177681473451E-2</v>
      </c>
      <c r="BA40" s="7">
        <f>(BA37+SUM($D39:BA39)-$D37)/$D37</f>
        <v>0.12825027085590462</v>
      </c>
      <c r="BB40" s="7">
        <f>(BB37+SUM($D39:BB39)-$D37)/$D37</f>
        <v>0.11822860238353182</v>
      </c>
      <c r="BC40" s="7">
        <f>(BC37+SUM($D39:BC39)-$D37)/$D37</f>
        <v>0.11267605633802807</v>
      </c>
      <c r="BD40" s="7">
        <f>(BD37+SUM($D39:BD39)-$D37)/$D37</f>
        <v>8.7486457204766971E-2</v>
      </c>
      <c r="BE40" s="7">
        <f>(BE37+SUM($D39:BE39)-$D37)/$D37</f>
        <v>9.507042253521121E-2</v>
      </c>
      <c r="BF40" s="7">
        <f>(BF37+SUM($D39:BF39)-$D37)/$D37</f>
        <v>9.750812567713979E-2</v>
      </c>
      <c r="BG40" s="7">
        <f>(BG37+SUM($D39:BG39)-$D37)/$D37</f>
        <v>6.3921993499458277E-2</v>
      </c>
      <c r="BH40" s="7">
        <f>(BH37+SUM($D39:BH39)-$D37)/$D37</f>
        <v>3.5211267605633721E-2</v>
      </c>
      <c r="BI40" s="7">
        <f>(BI37+SUM($D39:BI39)-$D37)/$D37</f>
        <v>6.9203683640303354E-2</v>
      </c>
      <c r="BJ40" s="7">
        <f>(BJ37+SUM($D39:BJ39)-$D37)/$D37</f>
        <v>3.3450704225352096E-2</v>
      </c>
      <c r="BK40" s="7">
        <f>(BK37+SUM($D39:BK39)-$D37)/$D37</f>
        <v>1.6522210184181998E-2</v>
      </c>
      <c r="BL40" s="7">
        <f>(BL37+SUM($D39:BL39)-$D37)/$D37</f>
        <v>2.7491874322860252E-2</v>
      </c>
    </row>
    <row r="41" spans="1:64" ht="15" customHeight="1" outlineLevel="1" x14ac:dyDescent="0.25">
      <c r="A41" s="47"/>
      <c r="B41" s="2"/>
      <c r="C41" s="25" t="s">
        <v>53</v>
      </c>
      <c r="L41" s="26">
        <f>(L37+SUM(H39:L39)-G37)/G37</f>
        <v>2.3379923761118214E-2</v>
      </c>
      <c r="P41" s="26">
        <f>(P37+SUM(M39:P39)-L37)/L37</f>
        <v>4.0973429351874806E-2</v>
      </c>
      <c r="U41" s="26">
        <f>(U37+SUM(Q39:U39)-P37)/P37</f>
        <v>1.9203244274809152E-2</v>
      </c>
      <c r="Z41" s="26">
        <f>(Z37+SUM(V39:Z39)-U37)/U37</f>
        <v>-0.10392042129900537</v>
      </c>
      <c r="AE41" s="26">
        <f>(AE37+SUM(AA39:AE39)-Z37)/Z37</f>
        <v>-2.3769100169779199E-2</v>
      </c>
      <c r="AJ41" s="26">
        <f>(AJ37+SUM(AF39:AJ39)-AE37)/AE37</f>
        <v>4.8428093645485011E-2</v>
      </c>
      <c r="AN41" s="26">
        <f>(AN37+SUM(AK39:AN39)-AJ37)/AJ37</f>
        <v>1.6843179788184167E-2</v>
      </c>
      <c r="AS41" s="26">
        <f>(AS37+SUM(AO39:AS39)-AN37)/AN37</f>
        <v>-1.0289873258878068E-2</v>
      </c>
      <c r="AX41" s="26">
        <f>(AX37+SUM(AT39:AX39)-AS37)/AS37</f>
        <v>2.3329529605680095E-2</v>
      </c>
      <c r="BC41" s="26">
        <f>(BC37+SUM(AY39:BC39)-AX37)/AX37</f>
        <v>1.7965555693222685E-2</v>
      </c>
      <c r="BH41" s="26">
        <f>(BH37+SUM(BD39:BH39)-BC37)/BC37</f>
        <v>-6.9620253164556944E-2</v>
      </c>
      <c r="BL41" s="26">
        <f>(BL37+SUM(BI39:BL39)-BH37)/BH37</f>
        <v>-7.4568288854002249E-3</v>
      </c>
    </row>
    <row r="42" spans="1:64" ht="15" customHeight="1" outlineLevel="1" x14ac:dyDescent="0.25">
      <c r="A42" s="47"/>
      <c r="B42" s="57"/>
      <c r="C42" s="59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</row>
    <row r="43" spans="1:64" ht="15" customHeight="1" outlineLevel="1" x14ac:dyDescent="0.25">
      <c r="A43" s="47"/>
      <c r="B43" s="589" t="s">
        <v>89</v>
      </c>
      <c r="C43" s="590"/>
      <c r="D43" s="8">
        <v>116.31</v>
      </c>
      <c r="E43" s="8">
        <v>118.5</v>
      </c>
      <c r="F43" s="8">
        <v>119.6</v>
      </c>
      <c r="G43" s="8">
        <v>120.07</v>
      </c>
      <c r="H43" s="8">
        <v>121.56</v>
      </c>
      <c r="I43" s="8">
        <v>121.35</v>
      </c>
      <c r="J43" s="8">
        <v>120.02</v>
      </c>
      <c r="K43" s="8">
        <v>121.72</v>
      </c>
      <c r="L43" s="8">
        <v>122.89</v>
      </c>
      <c r="M43" s="8">
        <v>119.9</v>
      </c>
      <c r="N43" s="8">
        <v>120.51</v>
      </c>
      <c r="O43" s="8">
        <v>119.68</v>
      </c>
      <c r="P43" s="8">
        <v>119.99</v>
      </c>
      <c r="Q43" s="8">
        <v>120.19</v>
      </c>
      <c r="R43" s="8">
        <v>121.14</v>
      </c>
      <c r="S43" s="8">
        <v>119.97</v>
      </c>
      <c r="T43" s="8">
        <v>117.58</v>
      </c>
      <c r="U43" s="8">
        <v>122.42</v>
      </c>
      <c r="V43" s="8">
        <v>122.76</v>
      </c>
      <c r="W43" s="8">
        <v>119.58</v>
      </c>
      <c r="X43" s="8">
        <v>119.12</v>
      </c>
      <c r="Y43" s="8">
        <v>120.19</v>
      </c>
      <c r="Z43" s="8">
        <v>115.04</v>
      </c>
      <c r="AA43" s="8">
        <v>109.54</v>
      </c>
      <c r="AB43" s="8">
        <v>114.04</v>
      </c>
      <c r="AC43" s="8">
        <v>110</v>
      </c>
      <c r="AD43" s="8">
        <v>103.82</v>
      </c>
      <c r="AE43" s="8">
        <v>110.08</v>
      </c>
      <c r="AF43" s="8">
        <v>109.91</v>
      </c>
      <c r="AG43" s="8">
        <v>109.97</v>
      </c>
      <c r="AH43" s="8">
        <v>112.99</v>
      </c>
      <c r="AI43" s="8">
        <v>116.17</v>
      </c>
      <c r="AJ43" s="8">
        <v>117</v>
      </c>
      <c r="AK43" s="8">
        <v>119.68</v>
      </c>
      <c r="AL43" s="8">
        <v>117.16</v>
      </c>
      <c r="AM43" s="8">
        <v>117.19</v>
      </c>
      <c r="AN43" s="8">
        <v>118.05</v>
      </c>
      <c r="AO43" s="8">
        <v>119.82</v>
      </c>
      <c r="AP43" s="8">
        <v>118.58</v>
      </c>
      <c r="AQ43" s="8">
        <v>117.06</v>
      </c>
      <c r="AR43" s="8">
        <v>115.77</v>
      </c>
      <c r="AS43" s="8">
        <v>118.15</v>
      </c>
      <c r="AT43" s="8">
        <v>118.42</v>
      </c>
      <c r="AU43" s="8">
        <v>119.03</v>
      </c>
      <c r="AV43" s="8">
        <v>119.37</v>
      </c>
      <c r="AW43" s="8">
        <v>119.87</v>
      </c>
      <c r="AX43" s="8">
        <v>124.87</v>
      </c>
      <c r="AY43" s="8">
        <v>125.51</v>
      </c>
      <c r="AZ43" s="8">
        <v>123.7</v>
      </c>
      <c r="BA43" s="8">
        <v>123.2</v>
      </c>
      <c r="BB43" s="8">
        <v>123.4</v>
      </c>
      <c r="BC43" s="8">
        <v>124.72</v>
      </c>
      <c r="BD43" s="8">
        <v>123.06</v>
      </c>
      <c r="BE43" s="8">
        <v>125.11</v>
      </c>
      <c r="BF43" s="8">
        <v>125.39</v>
      </c>
      <c r="BG43" s="8">
        <v>120.03</v>
      </c>
      <c r="BH43" s="8">
        <v>114.89</v>
      </c>
      <c r="BI43" s="8">
        <v>119.85</v>
      </c>
      <c r="BJ43" s="8">
        <v>115.72</v>
      </c>
      <c r="BK43" s="8">
        <v>113.21</v>
      </c>
      <c r="BL43" s="8">
        <v>115.77</v>
      </c>
    </row>
    <row r="44" spans="1:64" ht="15" customHeight="1" outlineLevel="1" x14ac:dyDescent="0.25">
      <c r="A44" s="47"/>
      <c r="B44" s="2" t="s">
        <v>298</v>
      </c>
      <c r="C44" s="25" t="s">
        <v>296</v>
      </c>
      <c r="D44" s="26"/>
      <c r="E44" s="26">
        <f t="shared" ref="E44" si="126">(E43-D43)/D43</f>
        <v>1.8828991488264103E-2</v>
      </c>
      <c r="F44" s="26">
        <f>(F43-E43)/E43</f>
        <v>9.2827004219408794E-3</v>
      </c>
      <c r="G44" s="26">
        <f t="shared" ref="G44" si="127">(G43-F43)/F43</f>
        <v>3.9297658862876162E-3</v>
      </c>
      <c r="H44" s="26">
        <f>(H43-G43)/G43</f>
        <v>1.2409427833763715E-2</v>
      </c>
      <c r="I44" s="26">
        <f t="shared" ref="I44" si="128">(I43-H43)/H43</f>
        <v>-1.7275419545903913E-3</v>
      </c>
      <c r="J44" s="26">
        <f>(J43-I43)/I43</f>
        <v>-1.0960032962505136E-2</v>
      </c>
      <c r="K44" s="26">
        <f t="shared" ref="K44" si="129">(K43-J43)/J43</f>
        <v>1.4164305949008523E-2</v>
      </c>
      <c r="L44" s="26">
        <f>(L43-K43)/K43</f>
        <v>9.6122247781794418E-3</v>
      </c>
      <c r="M44" s="26">
        <f t="shared" ref="M44" si="130">(M43-L43)/L43</f>
        <v>-2.4330702254048295E-2</v>
      </c>
      <c r="N44" s="26">
        <f>(N43-M43)/M43</f>
        <v>5.087572977481229E-3</v>
      </c>
      <c r="O44" s="26">
        <f t="shared" ref="O44" si="131">(O43-N43)/N43</f>
        <v>-6.8873952369097853E-3</v>
      </c>
      <c r="P44" s="26">
        <f>(P43-O43)/O43</f>
        <v>2.5902406417111301E-3</v>
      </c>
      <c r="Q44" s="26">
        <f>(Q43-P43)/P43</f>
        <v>1.666805567130618E-3</v>
      </c>
      <c r="R44" s="26">
        <f t="shared" ref="R44" si="132">(R43-Q43)/Q43</f>
        <v>7.9041517597138108E-3</v>
      </c>
      <c r="S44" s="26">
        <f>(S43-R43)/R43</f>
        <v>-9.6582466567607869E-3</v>
      </c>
      <c r="T44" s="26">
        <f t="shared" ref="T44" si="133">(T43-S43)/S43</f>
        <v>-1.9921647078436279E-2</v>
      </c>
      <c r="U44" s="26">
        <f>(U43-T43)/T43</f>
        <v>4.1163463174009214E-2</v>
      </c>
      <c r="V44" s="26">
        <f>(V43-U43)/U43</f>
        <v>2.7773239666721403E-3</v>
      </c>
      <c r="W44" s="26">
        <f t="shared" ref="W44" si="134">(W43-V43)/V43</f>
        <v>-2.5904203323558216E-2</v>
      </c>
      <c r="X44" s="26">
        <f>(X43-W43)/W43</f>
        <v>-3.8467971232647078E-3</v>
      </c>
      <c r="Y44" s="26">
        <f t="shared" ref="Y44" si="135">(Y43-X43)/X43</f>
        <v>8.982538616521098E-3</v>
      </c>
      <c r="Z44" s="26">
        <f>(Z43-Y43)/Y43</f>
        <v>-4.2848822697395719E-2</v>
      </c>
      <c r="AA44" s="26">
        <f>(AA43-Z43)/Z43</f>
        <v>-4.7809457579972181E-2</v>
      </c>
      <c r="AB44" s="26">
        <f t="shared" ref="AB44" si="136">(AB43-AA43)/AA43</f>
        <v>4.1080883695453714E-2</v>
      </c>
      <c r="AC44" s="26">
        <f>(AC43-AB43)/AB43</f>
        <v>-3.5426166257453581E-2</v>
      </c>
      <c r="AD44" s="26">
        <f t="shared" ref="AD44" si="137">(AD43-AC43)/AC43</f>
        <v>-5.6181818181818242E-2</v>
      </c>
      <c r="AE44" s="26">
        <f>(AE43-AD43)/AD43</f>
        <v>6.0296667308803752E-2</v>
      </c>
      <c r="AF44" s="26">
        <f>(AF43-AE43)/AE43</f>
        <v>-1.5443313953488527E-3</v>
      </c>
      <c r="AG44" s="26">
        <f t="shared" ref="AG44" si="138">(AG43-AF43)/AF43</f>
        <v>5.459011918842896E-4</v>
      </c>
      <c r="AH44" s="26">
        <f>(AH43-AG43)/AG43</f>
        <v>2.7462035100481914E-2</v>
      </c>
      <c r="AI44" s="26">
        <f t="shared" ref="AI44" si="139">(AI43-AH43)/AH43</f>
        <v>2.814408354721663E-2</v>
      </c>
      <c r="AJ44" s="26">
        <f>(AJ43-AI43)/AI43</f>
        <v>7.144701730222934E-3</v>
      </c>
      <c r="AK44" s="26">
        <f t="shared" ref="AK44" si="140">(AK43-AJ43)/AJ43</f>
        <v>2.2905982905982964E-2</v>
      </c>
      <c r="AL44" s="26">
        <f>(AL43-AK43)/AK43</f>
        <v>-2.1056149732620405E-2</v>
      </c>
      <c r="AM44" s="26">
        <f t="shared" ref="AM44" si="141">(AM43-AL43)/AL43</f>
        <v>2.5606008876750714E-4</v>
      </c>
      <c r="AN44" s="26">
        <f>(AN43-AM43)/AM43</f>
        <v>7.3385101117842775E-3</v>
      </c>
      <c r="AO44" s="26">
        <f>(AO43-AN43)/AN43</f>
        <v>1.4993646759847488E-2</v>
      </c>
      <c r="AP44" s="26">
        <f t="shared" ref="AP44" si="142">(AP43-AO43)/AO43</f>
        <v>-1.0348856618260682E-2</v>
      </c>
      <c r="AQ44" s="26">
        <f>(AQ43-AP43)/AP43</f>
        <v>-1.281835048068811E-2</v>
      </c>
      <c r="AR44" s="26">
        <f t="shared" ref="AR44" si="143">(AR43-AQ43)/AQ43</f>
        <v>-1.1019989748846798E-2</v>
      </c>
      <c r="AS44" s="26">
        <f>(AS43-AR43)/AR43</f>
        <v>2.0558002936857646E-2</v>
      </c>
      <c r="AT44" s="26">
        <f>(AT43-AS43)/AS43</f>
        <v>2.2852306390181635E-3</v>
      </c>
      <c r="AU44" s="26">
        <f t="shared" ref="AU44" si="144">(AU43-AT43)/AT43</f>
        <v>5.1511568991724323E-3</v>
      </c>
      <c r="AV44" s="26">
        <f>(AV43-AU43)/AU43</f>
        <v>2.8564227505671128E-3</v>
      </c>
      <c r="AW44" s="26">
        <f t="shared" ref="AW44" si="145">(AW43-AV43)/AV43</f>
        <v>4.1886571165284407E-3</v>
      </c>
      <c r="AX44" s="26">
        <f>(AX43-AW43)/AW43</f>
        <v>4.1711854509051474E-2</v>
      </c>
      <c r="AY44" s="26">
        <f>(AY43-AX43)/AX43</f>
        <v>5.1253303435573041E-3</v>
      </c>
      <c r="AZ44" s="26">
        <f t="shared" ref="AZ44" si="146">(AZ43-AY43)/AY43</f>
        <v>-1.4421161660425482E-2</v>
      </c>
      <c r="BA44" s="26">
        <f>(BA43-AZ43)/AZ43</f>
        <v>-4.0420371867421184E-3</v>
      </c>
      <c r="BB44" s="26">
        <f t="shared" ref="BB44" si="147">(BB43-BA43)/BA43</f>
        <v>1.6233766233766465E-3</v>
      </c>
      <c r="BC44" s="26">
        <f>(BC43-BB43)/BB43</f>
        <v>1.069692058346834E-2</v>
      </c>
      <c r="BD44" s="26">
        <f>(BD43-BC43)/BC43</f>
        <v>-1.3309813983322616E-2</v>
      </c>
      <c r="BE44" s="26">
        <f t="shared" ref="BE44" si="148">(BE43-BD43)/BD43</f>
        <v>1.6658540549325508E-2</v>
      </c>
      <c r="BF44" s="26">
        <f>(BF43-BE43)/BE43</f>
        <v>2.2380305331308539E-3</v>
      </c>
      <c r="BG44" s="26">
        <f t="shared" ref="BG44" si="149">(BG43-BF43)/BF43</f>
        <v>-4.274663051280006E-2</v>
      </c>
      <c r="BH44" s="26">
        <f>(BH43-BG43)/BG43</f>
        <v>-4.2822627676414232E-2</v>
      </c>
      <c r="BI44" s="26">
        <f>(BI43-BH43)/BH43</f>
        <v>4.3171729480372477E-2</v>
      </c>
      <c r="BJ44" s="26">
        <f t="shared" ref="BJ44" si="150">(BJ43-BI43)/BI43</f>
        <v>-3.4459741343345812E-2</v>
      </c>
      <c r="BK44" s="26">
        <f>(BK43-BJ43)/BJ43</f>
        <v>-2.1690286899412419E-2</v>
      </c>
      <c r="BL44" s="26">
        <f t="shared" ref="BL44" si="151">(BL43-BK43)/BK43</f>
        <v>2.2612843388393273E-2</v>
      </c>
    </row>
    <row r="45" spans="1:64" ht="15" customHeight="1" outlineLevel="1" x14ac:dyDescent="0.25">
      <c r="A45" s="47"/>
      <c r="B45" s="198">
        <f>SUM(D45:XFD45)</f>
        <v>0.3</v>
      </c>
      <c r="C45" s="25" t="s">
        <v>297</v>
      </c>
      <c r="D45" s="28"/>
      <c r="E45" s="28">
        <v>0</v>
      </c>
      <c r="F45" s="28">
        <v>0</v>
      </c>
      <c r="G45" s="28">
        <v>0</v>
      </c>
      <c r="H45" s="28">
        <v>0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  <c r="AD45" s="28">
        <v>0</v>
      </c>
      <c r="AE45" s="28">
        <v>0</v>
      </c>
      <c r="AF45" s="28">
        <v>0</v>
      </c>
      <c r="AG45" s="28">
        <v>0</v>
      </c>
      <c r="AH45" s="28">
        <v>0</v>
      </c>
      <c r="AI45" s="28">
        <v>0</v>
      </c>
      <c r="AJ45" s="28">
        <v>0</v>
      </c>
      <c r="AK45" s="28">
        <v>0</v>
      </c>
      <c r="AL45" s="28">
        <v>0</v>
      </c>
      <c r="AM45" s="28">
        <v>0</v>
      </c>
      <c r="AN45" s="28">
        <v>0</v>
      </c>
      <c r="AO45" s="28">
        <v>0</v>
      </c>
      <c r="AP45" s="28">
        <v>0</v>
      </c>
      <c r="AQ45" s="28">
        <v>0</v>
      </c>
      <c r="AR45" s="28">
        <v>0</v>
      </c>
      <c r="AS45" s="28">
        <v>0</v>
      </c>
      <c r="AT45" s="28">
        <v>0</v>
      </c>
      <c r="AU45" s="28">
        <v>0</v>
      </c>
      <c r="AV45" s="28">
        <v>0</v>
      </c>
      <c r="AW45" s="28">
        <v>0</v>
      </c>
      <c r="AX45" s="28">
        <v>0</v>
      </c>
      <c r="AY45" s="28">
        <v>0</v>
      </c>
      <c r="AZ45" s="28">
        <v>0</v>
      </c>
      <c r="BA45" s="28">
        <v>0</v>
      </c>
      <c r="BB45" s="28">
        <v>0</v>
      </c>
      <c r="BC45" s="28">
        <v>0</v>
      </c>
      <c r="BD45" s="28">
        <v>0</v>
      </c>
      <c r="BE45" s="28">
        <v>0</v>
      </c>
      <c r="BF45" s="28">
        <v>0</v>
      </c>
      <c r="BG45" s="28">
        <v>0</v>
      </c>
      <c r="BH45" s="28">
        <v>0</v>
      </c>
      <c r="BI45" s="28">
        <v>0</v>
      </c>
      <c r="BJ45" s="28">
        <v>0</v>
      </c>
      <c r="BK45" s="28">
        <v>0.3</v>
      </c>
      <c r="BL45" s="28">
        <v>0</v>
      </c>
    </row>
    <row r="46" spans="1:64" ht="15" customHeight="1" outlineLevel="1" x14ac:dyDescent="0.25">
      <c r="A46" s="47"/>
      <c r="C46" s="25" t="s">
        <v>75</v>
      </c>
      <c r="D46" s="26"/>
      <c r="E46" s="7">
        <f>(E43+SUM($E45:E45)-$D43)/$D43</f>
        <v>1.8828991488264103E-2</v>
      </c>
      <c r="F46" s="7">
        <f>(F43+SUM($E45:F45)-$D43)/$D43</f>
        <v>2.8286475797437812E-2</v>
      </c>
      <c r="G46" s="7">
        <f>(G43+SUM($E45:G45)-$D43)/$D43</f>
        <v>3.2327400911357503E-2</v>
      </c>
      <c r="H46" s="7">
        <f>(H43+SUM($E45:H45)-$D43)/$D43</f>
        <v>4.5137993293783853E-2</v>
      </c>
      <c r="I46" s="7">
        <f>(I43+SUM($E45:I45)-$D43)/$D43</f>
        <v>4.3332473562032431E-2</v>
      </c>
      <c r="J46" s="7">
        <f>(J43+SUM($E45:J45)-$D43)/$D43</f>
        <v>3.1897515260940534E-2</v>
      </c>
      <c r="K46" s="7">
        <f>(K43+SUM($E45:K45)-$D43)/$D43</f>
        <v>4.6513627375118188E-2</v>
      </c>
      <c r="L46" s="7">
        <f>(L43+SUM($E45:L45)-$D43)/$D43</f>
        <v>5.6572951594875749E-2</v>
      </c>
      <c r="M46" s="7">
        <f>(M43+SUM($E45:M45)-$D43)/$D43</f>
        <v>3.0865789699939843E-2</v>
      </c>
      <c r="N46" s="7">
        <f>(N43+SUM($E45:N45)-$D43)/$D43</f>
        <v>3.6110394635027104E-2</v>
      </c>
      <c r="O46" s="7">
        <f>(O43+SUM($E45:O45)-$D43)/$D43</f>
        <v>2.8974292838105101E-2</v>
      </c>
      <c r="P46" s="7">
        <f>(P43+SUM($E45:P45)-$D43)/$D43</f>
        <v>3.1639583870690331E-2</v>
      </c>
      <c r="Q46" s="7">
        <f>(Q43+SUM($D45:Q45)-$D43)/$D43</f>
        <v>3.3359126472358315E-2</v>
      </c>
      <c r="R46" s="7">
        <f>(R43+SUM($D45:R45)-$D43)/$D43</f>
        <v>4.1526953830281127E-2</v>
      </c>
      <c r="S46" s="7">
        <f>(S43+SUM($D45:S45)-$D43)/$D43</f>
        <v>3.1467629610523573E-2</v>
      </c>
      <c r="T46" s="7">
        <f>(T43+SUM($D45:T45)-$D43)/$D43</f>
        <v>1.0919095520591489E-2</v>
      </c>
      <c r="U46" s="7">
        <f>(U43+SUM($D45:U45)-$D43)/$D43</f>
        <v>5.2532026480956062E-2</v>
      </c>
      <c r="V46" s="7">
        <f>(V43+SUM($D45:V45)-$D43)/$D43</f>
        <v>5.5455248903791617E-2</v>
      </c>
      <c r="W46" s="7">
        <f>(W43+SUM($D45:W45)-$D43)/$D43</f>
        <v>2.8114521537271051E-2</v>
      </c>
      <c r="X46" s="7">
        <f>(X43+SUM($D45:X45)-$D43)/$D43</f>
        <v>2.4159573553434805E-2</v>
      </c>
      <c r="Y46" s="7">
        <f>(Y43+SUM($D45:Y45)-$D43)/$D43</f>
        <v>3.3359126472358315E-2</v>
      </c>
      <c r="Z46" s="7">
        <f>(Z43+SUM($D45:Z45)-$D43)/$D43</f>
        <v>-1.0919095520591489E-2</v>
      </c>
      <c r="AA46" s="7">
        <f>(AA43+SUM($D45:AA45)-$D43)/$D43</f>
        <v>-5.8206517066460288E-2</v>
      </c>
      <c r="AB46" s="7">
        <f>(AB43+SUM($D45:AB45)-$D43)/$D43</f>
        <v>-1.951680852893127E-2</v>
      </c>
      <c r="AC46" s="7">
        <f>(AC43+SUM($D45:AC45)-$D43)/$D43</f>
        <v>-5.4251569082624039E-2</v>
      </c>
      <c r="AD46" s="7">
        <f>(AD43+SUM($D45:AD45)-$D43)/$D43</f>
        <v>-0.10738543547416395</v>
      </c>
      <c r="AE46" s="7">
        <f>(AE43+SUM($D45:AE45)-$D43)/$D43</f>
        <v>-5.3563752041956875E-2</v>
      </c>
      <c r="AF46" s="7">
        <f>(AF43+SUM($D45:AF45)-$D43)/$D43</f>
        <v>-5.5025363253374648E-2</v>
      </c>
      <c r="AG46" s="7">
        <f>(AG43+SUM($D45:AG45)-$D43)/$D43</f>
        <v>-5.4509500472874242E-2</v>
      </c>
      <c r="AH46" s="7">
        <f>(AH43+SUM($D45:AH45)-$D43)/$D43</f>
        <v>-2.8544407187688137E-2</v>
      </c>
      <c r="AI46" s="7">
        <f>(AI43+SUM($D45:AI45)-$D43)/$D43</f>
        <v>-1.2036798211675743E-3</v>
      </c>
      <c r="AJ46" s="7">
        <f>(AJ43+SUM($D45:AJ45)-$D43)/$D43</f>
        <v>5.9324219757544297E-3</v>
      </c>
      <c r="AK46" s="7">
        <f>(AK43+SUM($E45:AK45)-$D43)/$D43</f>
        <v>2.8974292838105101E-2</v>
      </c>
      <c r="AL46" s="7">
        <f>(AL43+SUM($E45:AL45)-$D43)/$D43</f>
        <v>7.3080560570887654E-3</v>
      </c>
      <c r="AM46" s="7">
        <f>(AM43+SUM($E45:AM45)-$D43)/$D43</f>
        <v>7.5659874473389685E-3</v>
      </c>
      <c r="AN46" s="7">
        <f>(AN43+SUM($E45:AN45)-$D43)/$D43</f>
        <v>1.4960020634511175E-2</v>
      </c>
      <c r="AO46" s="7">
        <f>(AO43+SUM($D45:AO45)-$D43)/$D43</f>
        <v>3.0177972659272554E-2</v>
      </c>
      <c r="AP46" s="7">
        <f>(AP43+SUM($D45:AP45)-$D43)/$D43</f>
        <v>1.951680852893127E-2</v>
      </c>
      <c r="AQ46" s="7">
        <f>(AQ43+SUM($D45:AQ45)-$D43)/$D43</f>
        <v>6.448284756254836E-3</v>
      </c>
      <c r="AR46" s="7">
        <f>(AR43+SUM($D45:AR45)-$D43)/$D43</f>
        <v>-4.6427650245035356E-3</v>
      </c>
      <c r="AS46" s="7">
        <f>(AS43+SUM($D45:AS45)-$D43)/$D43</f>
        <v>1.5819791935345228E-2</v>
      </c>
      <c r="AT46" s="7">
        <f>(AT43+SUM($D45:AT45)-$D43)/$D43</f>
        <v>1.8141174447596935E-2</v>
      </c>
      <c r="AU46" s="7">
        <f>(AU43+SUM($D45:AU45)-$D43)/$D43</f>
        <v>2.3385779382684196E-2</v>
      </c>
      <c r="AV46" s="7">
        <f>(AV43+SUM($D45:AV45)-$D43)/$D43</f>
        <v>2.630900180551975E-2</v>
      </c>
      <c r="AW46" s="7">
        <f>(AW43+SUM($D45:AW45)-$D43)/$D43</f>
        <v>3.060785830968964E-2</v>
      </c>
      <c r="AX46" s="7">
        <f>(AX43+SUM($D45:AX45)-$D43)/$D43</f>
        <v>7.3596423351388551E-2</v>
      </c>
      <c r="AY46" s="7">
        <f>(AY43+SUM($D45:AY45)-$D43)/$D43</f>
        <v>7.9098959676726019E-2</v>
      </c>
      <c r="AZ46" s="7">
        <f>(AZ43+SUM($D45:AZ45)-$D43)/$D43</f>
        <v>6.3537099131630984E-2</v>
      </c>
      <c r="BA46" s="7">
        <f>(BA43+SUM($D45:BA45)-$D43)/$D43</f>
        <v>5.92382426274611E-2</v>
      </c>
      <c r="BB46" s="7">
        <f>(BB43+SUM($D45:BB45)-$D43)/$D43</f>
        <v>6.0957785229129077E-2</v>
      </c>
      <c r="BC46" s="7">
        <f>(BC43+SUM($D45:BC45)-$D43)/$D43</f>
        <v>7.2306766400137529E-2</v>
      </c>
      <c r="BD46" s="7">
        <f>(BD43+SUM($D45:BD45)-$D43)/$D43</f>
        <v>5.8034562806293523E-2</v>
      </c>
      <c r="BE46" s="7">
        <f>(BE43+SUM($D45:BE45)-$D43)/$D43</f>
        <v>7.5659874473390051E-2</v>
      </c>
      <c r="BF46" s="7">
        <f>(BF43+SUM($D45:BF45)-$D43)/$D43</f>
        <v>7.8067234115725206E-2</v>
      </c>
      <c r="BG46" s="7">
        <f>(BG43+SUM($D45:BG45)-$D43)/$D43</f>
        <v>3.1983492391023979E-2</v>
      </c>
      <c r="BH46" s="7">
        <f>(BH43+SUM($D45:BH45)-$D43)/$D43</f>
        <v>-1.2208752471842504E-2</v>
      </c>
      <c r="BI46" s="7">
        <f>(BI43+SUM($D45:BI45)-$D43)/$D43</f>
        <v>3.0435904049522757E-2</v>
      </c>
      <c r="BJ46" s="7">
        <f>(BJ43+SUM($D45:BJ45)-$D43)/$D43</f>
        <v>-5.0726506749205003E-3</v>
      </c>
      <c r="BK46" s="7">
        <f>(BK43+SUM($D45:BK45)-$D43)/$D43</f>
        <v>-2.4073596423351485E-2</v>
      </c>
      <c r="BL46" s="7">
        <f>(BL43+SUM($D45:BL45)-$D43)/$D43</f>
        <v>-2.0634511220016258E-3</v>
      </c>
    </row>
    <row r="47" spans="1:64" ht="15" customHeight="1" outlineLevel="1" x14ac:dyDescent="0.25">
      <c r="A47" s="47"/>
      <c r="B47" s="2"/>
      <c r="C47" s="25" t="s">
        <v>53</v>
      </c>
      <c r="L47" s="26">
        <f>(L43+SUM(H45:L45)-G43)/G43</f>
        <v>2.3486299658532585E-2</v>
      </c>
      <c r="P47" s="26">
        <f>(P43+SUM(M45:P45)-L43)/L43</f>
        <v>-2.3598339978842912E-2</v>
      </c>
      <c r="U47" s="26">
        <f>(U43+SUM(Q45:U45)-P43)/P43</f>
        <v>2.0251687640636777E-2</v>
      </c>
      <c r="Z47" s="26">
        <f>(Z43+SUM(V45:Z45)-U43)/U43</f>
        <v>-6.0284267276588754E-2</v>
      </c>
      <c r="AE47" s="26">
        <f>(AE43+SUM(AA45:AE45)-Z43)/Z43</f>
        <v>-4.3115438108484075E-2</v>
      </c>
      <c r="AJ47" s="26">
        <f>(AJ43+SUM(AF45:AJ45)-AE43)/AE43</f>
        <v>6.286337209302327E-2</v>
      </c>
      <c r="AN47" s="26">
        <f>(AN43+SUM(AK45:AN45)-AJ43)/AJ43</f>
        <v>8.9743589743589494E-3</v>
      </c>
      <c r="AS47" s="26">
        <f>(AS43+SUM(AO45:AS45)-AN43)/AN43</f>
        <v>8.4709868699710744E-4</v>
      </c>
      <c r="AX47" s="26">
        <f>(AX43+SUM(AT45:AX45)-AS43)/AS43</f>
        <v>5.6876851460008454E-2</v>
      </c>
      <c r="BC47" s="26">
        <f>(BC43+SUM(AY45:BC45)-AX43)/AX43</f>
        <v>-1.2012492992712876E-3</v>
      </c>
      <c r="BH47" s="26">
        <f>(BH43+SUM(BD45:BH45)-BC43)/BC43</f>
        <v>-7.88165490699166E-2</v>
      </c>
      <c r="BL47" s="26">
        <f>(BL43+SUM(BI45:BL45)-BH43)/BH43</f>
        <v>1.0270693707024046E-2</v>
      </c>
    </row>
    <row r="48" spans="1:64" ht="15" customHeight="1" outlineLevel="1" x14ac:dyDescent="0.25">
      <c r="A48" s="47"/>
      <c r="B48" s="57"/>
      <c r="C48" s="59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  <c r="BE48" s="56"/>
      <c r="BF48" s="56"/>
      <c r="BG48" s="56"/>
      <c r="BH48" s="56"/>
      <c r="BI48" s="56"/>
      <c r="BJ48" s="56"/>
      <c r="BK48" s="56"/>
      <c r="BL48" s="56"/>
    </row>
    <row r="49" spans="1:64" ht="15" customHeight="1" outlineLevel="1" x14ac:dyDescent="0.25">
      <c r="A49" s="82"/>
      <c r="B49" s="595" t="s">
        <v>90</v>
      </c>
      <c r="C49" s="596"/>
      <c r="D49" s="8">
        <v>188.43</v>
      </c>
      <c r="E49" s="8">
        <v>188.71</v>
      </c>
      <c r="F49" s="8">
        <v>190.03</v>
      </c>
      <c r="G49" s="8">
        <v>191.74</v>
      </c>
      <c r="H49" s="8">
        <v>192.9</v>
      </c>
      <c r="I49" s="8">
        <v>194.14</v>
      </c>
      <c r="J49" s="8">
        <v>193.87</v>
      </c>
      <c r="K49" s="8">
        <v>195.77</v>
      </c>
      <c r="L49" s="8">
        <v>198.78</v>
      </c>
      <c r="M49" s="8">
        <v>196.66</v>
      </c>
      <c r="N49" s="8">
        <v>198.99</v>
      </c>
      <c r="O49" s="8">
        <v>197.39</v>
      </c>
      <c r="P49" s="8">
        <v>198.81</v>
      </c>
      <c r="Q49" s="8">
        <v>198</v>
      </c>
      <c r="R49" s="8">
        <v>197.35</v>
      </c>
      <c r="S49" s="8">
        <v>198.41</v>
      </c>
      <c r="T49" s="8">
        <v>201.38</v>
      </c>
      <c r="U49" s="8">
        <v>204.01</v>
      </c>
      <c r="V49" s="8">
        <v>204.25</v>
      </c>
      <c r="W49" s="8">
        <v>202.72</v>
      </c>
      <c r="X49" s="8">
        <v>203.25</v>
      </c>
      <c r="Y49" s="8">
        <v>204.41</v>
      </c>
      <c r="Z49" s="8">
        <v>200.24</v>
      </c>
      <c r="AA49" s="8">
        <v>189.84</v>
      </c>
      <c r="AB49" s="8">
        <v>191.96</v>
      </c>
      <c r="AC49" s="8">
        <v>194.58</v>
      </c>
      <c r="AD49" s="8">
        <v>188.35</v>
      </c>
      <c r="AE49" s="8">
        <v>191.21</v>
      </c>
      <c r="AF49" s="8">
        <v>193.95</v>
      </c>
      <c r="AG49" s="8">
        <v>194.7</v>
      </c>
      <c r="AH49" s="8">
        <v>197.87</v>
      </c>
      <c r="AI49" s="8">
        <v>202.6</v>
      </c>
      <c r="AJ49" s="8">
        <v>202.77</v>
      </c>
      <c r="AK49" s="8">
        <v>201.08</v>
      </c>
      <c r="AL49" s="8">
        <v>201.11</v>
      </c>
      <c r="AM49" s="8">
        <v>201.85</v>
      </c>
      <c r="AN49" s="8">
        <v>203.1</v>
      </c>
      <c r="AO49" s="8">
        <v>205.3</v>
      </c>
      <c r="AP49" s="8">
        <v>202.86</v>
      </c>
      <c r="AQ49" s="8">
        <v>202.87</v>
      </c>
      <c r="AR49" s="8">
        <v>198.8</v>
      </c>
      <c r="AS49" s="8">
        <v>199.59</v>
      </c>
      <c r="AT49" s="8">
        <v>201.17500000000001</v>
      </c>
      <c r="AU49" s="8">
        <v>200.84</v>
      </c>
      <c r="AV49" s="8">
        <v>201.45</v>
      </c>
      <c r="AW49" s="8">
        <v>202.23</v>
      </c>
      <c r="AX49" s="8">
        <v>205.09</v>
      </c>
      <c r="AY49" s="8">
        <v>201.54</v>
      </c>
      <c r="AZ49" s="8">
        <v>200.98</v>
      </c>
      <c r="BA49" s="8">
        <v>198.7</v>
      </c>
      <c r="BB49" s="8">
        <v>198.61</v>
      </c>
      <c r="BC49" s="8">
        <v>198.16</v>
      </c>
      <c r="BD49" s="8">
        <v>198.69</v>
      </c>
      <c r="BE49" s="8">
        <v>200.06</v>
      </c>
      <c r="BF49" s="8">
        <v>200.49</v>
      </c>
      <c r="BG49" s="8">
        <v>194.1</v>
      </c>
      <c r="BH49" s="8">
        <v>194.72</v>
      </c>
      <c r="BI49" s="8">
        <v>199.82</v>
      </c>
      <c r="BJ49" s="8">
        <v>196.66</v>
      </c>
      <c r="BK49" s="8">
        <v>195.1</v>
      </c>
      <c r="BL49" s="8">
        <v>197.96</v>
      </c>
    </row>
    <row r="50" spans="1:64" ht="15" customHeight="1" outlineLevel="1" x14ac:dyDescent="0.25">
      <c r="A50" s="47"/>
      <c r="B50" s="2" t="s">
        <v>295</v>
      </c>
      <c r="C50" s="25" t="s">
        <v>296</v>
      </c>
      <c r="D50" s="26"/>
      <c r="E50" s="26">
        <f t="shared" ref="E50" si="152">(E49-D49)/D49</f>
        <v>1.4859629570662905E-3</v>
      </c>
      <c r="F50" s="26">
        <f>(F49-E49)/E49</f>
        <v>6.9948598378463947E-3</v>
      </c>
      <c r="G50" s="26">
        <f t="shared" ref="G50" si="153">(G49-F49)/F49</f>
        <v>8.998579171709771E-3</v>
      </c>
      <c r="H50" s="26">
        <f>(H49-G49)/G49</f>
        <v>6.0498591843120711E-3</v>
      </c>
      <c r="I50" s="26">
        <f t="shared" ref="I50" si="154">(I49-H49)/H49</f>
        <v>6.4282011404871988E-3</v>
      </c>
      <c r="J50" s="26">
        <f>(J49-I49)/I49</f>
        <v>-1.3907489440608933E-3</v>
      </c>
      <c r="K50" s="26">
        <f t="shared" ref="K50" si="155">(K49-J49)/J49</f>
        <v>9.8003816990767292E-3</v>
      </c>
      <c r="L50" s="26">
        <f>(L49-K49)/K49</f>
        <v>1.537518516626649E-2</v>
      </c>
      <c r="M50" s="26">
        <f t="shared" ref="M50" si="156">(M49-L49)/L49</f>
        <v>-1.0665056846765291E-2</v>
      </c>
      <c r="N50" s="26">
        <f>(N49-M49)/M49</f>
        <v>1.1847859249466148E-2</v>
      </c>
      <c r="O50" s="26">
        <f t="shared" ref="O50" si="157">(O49-N49)/N49</f>
        <v>-8.040605055530543E-3</v>
      </c>
      <c r="P50" s="26">
        <f>(P49-O49)/O49</f>
        <v>7.193880135771903E-3</v>
      </c>
      <c r="Q50" s="26">
        <f>(Q49-P49)/P49</f>
        <v>-4.0742417383431533E-3</v>
      </c>
      <c r="R50" s="26">
        <f t="shared" ref="R50" si="158">(R49-Q49)/Q49</f>
        <v>-3.2828282828283113E-3</v>
      </c>
      <c r="S50" s="26">
        <f>(S49-R49)/R49</f>
        <v>5.3711679756777413E-3</v>
      </c>
      <c r="T50" s="26">
        <f t="shared" ref="T50" si="159">(T49-S49)/S49</f>
        <v>1.4969003578448662E-2</v>
      </c>
      <c r="U50" s="26">
        <f>(U49-T49)/T49</f>
        <v>1.3059886781209631E-2</v>
      </c>
      <c r="V50" s="26">
        <f>(V49-U49)/U49</f>
        <v>1.1764129209352928E-3</v>
      </c>
      <c r="W50" s="26">
        <f t="shared" ref="W50" si="160">(W49-V49)/V49</f>
        <v>-7.4908200734394182E-3</v>
      </c>
      <c r="X50" s="26">
        <f>(X49-W49)/W49</f>
        <v>2.6144435674822471E-3</v>
      </c>
      <c r="Y50" s="26">
        <f t="shared" ref="Y50" si="161">(Y49-X49)/X49</f>
        <v>5.7072570725707093E-3</v>
      </c>
      <c r="Z50" s="26">
        <f>(Z49-Y49)/Y49</f>
        <v>-2.0400176116628282E-2</v>
      </c>
      <c r="AA50" s="26">
        <f>(AA49-Z49)/Z49</f>
        <v>-5.1937674790251721E-2</v>
      </c>
      <c r="AB50" s="26">
        <f t="shared" ref="AB50" si="162">(AB49-AA49)/AA49</f>
        <v>1.1167298777918271E-2</v>
      </c>
      <c r="AC50" s="26">
        <f>(AC49-AB49)/AB49</f>
        <v>1.3648676807668287E-2</v>
      </c>
      <c r="AD50" s="26">
        <f t="shared" ref="AD50" si="163">(AD49-AC49)/AC49</f>
        <v>-3.2017679103710645E-2</v>
      </c>
      <c r="AE50" s="26">
        <f>(AE49-AD49)/AD49</f>
        <v>1.5184496947172889E-2</v>
      </c>
      <c r="AF50" s="26">
        <f>(AF49-AE49)/AE49</f>
        <v>1.4329794466816488E-2</v>
      </c>
      <c r="AG50" s="26">
        <f t="shared" ref="AG50" si="164">(AG49-AF49)/AF49</f>
        <v>3.866976024748647E-3</v>
      </c>
      <c r="AH50" s="26">
        <f>(AH49-AG49)/AG49</f>
        <v>1.6281458654340095E-2</v>
      </c>
      <c r="AI50" s="26">
        <f t="shared" ref="AI50" si="165">(AI49-AH49)/AH49</f>
        <v>2.3904583817658007E-2</v>
      </c>
      <c r="AJ50" s="26">
        <f>(AJ49-AI49)/AI49</f>
        <v>8.3909180651537969E-4</v>
      </c>
      <c r="AK50" s="26">
        <f t="shared" ref="AK50" si="166">(AK49-AJ49)/AJ49</f>
        <v>-8.3345662573358868E-3</v>
      </c>
      <c r="AL50" s="26">
        <f>(AL49-AK49)/AK49</f>
        <v>1.4919435050726645E-4</v>
      </c>
      <c r="AM50" s="26">
        <f t="shared" ref="AM50" si="167">(AM49-AL49)/AL49</f>
        <v>3.6795783402117279E-3</v>
      </c>
      <c r="AN50" s="26">
        <f>(AN49-AM49)/AM49</f>
        <v>6.1927173643794896E-3</v>
      </c>
      <c r="AO50" s="26">
        <f>(AO49-AN49)/AN49</f>
        <v>1.0832102412604712E-2</v>
      </c>
      <c r="AP50" s="26">
        <f t="shared" ref="AP50" si="168">(AP49-AO49)/AO49</f>
        <v>-1.1885046273745726E-2</v>
      </c>
      <c r="AQ50" s="26">
        <f>(AQ49-AP49)/AP49</f>
        <v>4.9295080350936138E-5</v>
      </c>
      <c r="AR50" s="26">
        <f t="shared" ref="AR50" si="169">(AR49-AQ49)/AQ49</f>
        <v>-2.0062108739586894E-2</v>
      </c>
      <c r="AS50" s="26">
        <f>(AS49-AR49)/AR49</f>
        <v>3.9738430583500604E-3</v>
      </c>
      <c r="AT50" s="26">
        <f>(AT49-AS49)/AS49</f>
        <v>7.941279623227656E-3</v>
      </c>
      <c r="AU50" s="26">
        <f t="shared" ref="AU50" si="170">(AU49-AT49)/AT49</f>
        <v>-1.6652168510004122E-3</v>
      </c>
      <c r="AV50" s="26">
        <f>(AV49-AU49)/AU49</f>
        <v>3.0372435769766243E-3</v>
      </c>
      <c r="AW50" s="26">
        <f t="shared" ref="AW50" si="171">(AW49-AV49)/AV49</f>
        <v>3.8719285182427462E-3</v>
      </c>
      <c r="AX50" s="26">
        <f>(AX49-AW49)/AW49</f>
        <v>1.4142313207733837E-2</v>
      </c>
      <c r="AY50" s="26">
        <f>(AY49-AX49)/AX49</f>
        <v>-1.7309473889511977E-2</v>
      </c>
      <c r="AZ50" s="26">
        <f t="shared" ref="AZ50" si="172">(AZ49-AY49)/AY49</f>
        <v>-2.7786047434752519E-3</v>
      </c>
      <c r="BA50" s="26">
        <f>(BA49-AZ49)/AZ49</f>
        <v>-1.1344412379341234E-2</v>
      </c>
      <c r="BB50" s="26">
        <f t="shared" ref="BB50" si="173">(BB49-BA49)/BA49</f>
        <v>-4.5294413688965775E-4</v>
      </c>
      <c r="BC50" s="26">
        <f>(BC49-BB49)/BB49</f>
        <v>-2.2657469412417151E-3</v>
      </c>
      <c r="BD50" s="26">
        <f>(BD49-BC49)/BC49</f>
        <v>2.6746063786838976E-3</v>
      </c>
      <c r="BE50" s="26">
        <f t="shared" ref="BE50" si="174">(BE49-BD49)/BD49</f>
        <v>6.8951633197443483E-3</v>
      </c>
      <c r="BF50" s="26">
        <f>(BF49-BE49)/BE49</f>
        <v>2.1493551934420015E-3</v>
      </c>
      <c r="BG50" s="26">
        <f t="shared" ref="BG50" si="175">(BG49-BF49)/BF49</f>
        <v>-3.1871913811162722E-2</v>
      </c>
      <c r="BH50" s="26">
        <f>(BH49-BG49)/BG49</f>
        <v>3.1942297784647326E-3</v>
      </c>
      <c r="BI50" s="26">
        <f>(BI49-BH49)/BH49</f>
        <v>2.6191454396055847E-2</v>
      </c>
      <c r="BJ50" s="26">
        <f t="shared" ref="BJ50" si="176">(BJ49-BI49)/BI49</f>
        <v>-1.581423280952856E-2</v>
      </c>
      <c r="BK50" s="26">
        <f>(BK49-BJ49)/BJ49</f>
        <v>-7.9324722871961881E-3</v>
      </c>
      <c r="BL50" s="26">
        <f t="shared" ref="BL50" si="177">(BL49-BK49)/BK49</f>
        <v>1.4659149154279927E-2</v>
      </c>
    </row>
    <row r="51" spans="1:64" ht="15" customHeight="1" outlineLevel="1" x14ac:dyDescent="0.25">
      <c r="A51" s="47"/>
      <c r="B51" s="198">
        <f>SUM(D51:XFD51)</f>
        <v>0.42</v>
      </c>
      <c r="C51" s="25" t="s">
        <v>297</v>
      </c>
      <c r="D51" s="28"/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 s="28">
        <v>0</v>
      </c>
      <c r="AG51" s="28">
        <v>0</v>
      </c>
      <c r="AH51" s="28">
        <v>0</v>
      </c>
      <c r="AI51" s="28">
        <v>0</v>
      </c>
      <c r="AJ51" s="28">
        <v>0</v>
      </c>
      <c r="AK51" s="28">
        <v>0</v>
      </c>
      <c r="AL51" s="28">
        <v>0</v>
      </c>
      <c r="AM51" s="28">
        <v>0</v>
      </c>
      <c r="AN51" s="28">
        <v>0</v>
      </c>
      <c r="AO51" s="28">
        <v>0</v>
      </c>
      <c r="AP51" s="28">
        <v>0</v>
      </c>
      <c r="AQ51" s="28">
        <v>0</v>
      </c>
      <c r="AR51" s="28">
        <v>0</v>
      </c>
      <c r="AS51" s="28">
        <v>0</v>
      </c>
      <c r="AT51" s="28">
        <v>0</v>
      </c>
      <c r="AU51" s="28">
        <v>0</v>
      </c>
      <c r="AV51" s="28">
        <v>0</v>
      </c>
      <c r="AW51" s="28">
        <v>0</v>
      </c>
      <c r="AX51" s="28">
        <v>0</v>
      </c>
      <c r="AY51" s="28">
        <v>0</v>
      </c>
      <c r="AZ51" s="28">
        <v>0</v>
      </c>
      <c r="BA51" s="28">
        <v>0</v>
      </c>
      <c r="BB51" s="28">
        <v>0</v>
      </c>
      <c r="BC51" s="28">
        <v>0</v>
      </c>
      <c r="BD51" s="28">
        <v>0</v>
      </c>
      <c r="BE51" s="28">
        <v>0</v>
      </c>
      <c r="BF51" s="28">
        <v>0</v>
      </c>
      <c r="BG51" s="28">
        <v>0.42</v>
      </c>
      <c r="BH51" s="28">
        <v>0</v>
      </c>
      <c r="BI51" s="28">
        <v>0</v>
      </c>
      <c r="BJ51" s="28">
        <v>0</v>
      </c>
      <c r="BK51" s="28">
        <v>0</v>
      </c>
      <c r="BL51" s="28">
        <v>0</v>
      </c>
    </row>
    <row r="52" spans="1:64" ht="15" customHeight="1" outlineLevel="1" x14ac:dyDescent="0.25">
      <c r="A52" s="47"/>
      <c r="C52" s="25" t="s">
        <v>75</v>
      </c>
      <c r="D52" s="26"/>
      <c r="E52" s="7">
        <f>(E49+SUM($E51:E51)-$D49)/$D49</f>
        <v>1.4859629570662905E-3</v>
      </c>
      <c r="F52" s="7">
        <f>(F49+SUM($E51:F51)-$D49)/$D49</f>
        <v>8.4912168975215963E-3</v>
      </c>
      <c r="G52" s="7">
        <f>(G49+SUM($E51:G51)-$D49)/$D49</f>
        <v>1.7566204956747874E-2</v>
      </c>
      <c r="H52" s="7">
        <f>(H49+SUM($E51:H51)-$D49)/$D49</f>
        <v>2.3722337207451035E-2</v>
      </c>
      <c r="I52" s="7">
        <f>(I49+SUM($E51:I51)-$D49)/$D49</f>
        <v>3.0303030303030193E-2</v>
      </c>
      <c r="J52" s="7">
        <f>(J49+SUM($E51:J51)-$D49)/$D49</f>
        <v>2.8870137451573515E-2</v>
      </c>
      <c r="K52" s="7">
        <f>(K49+SUM($E51:K51)-$D49)/$D49</f>
        <v>3.8953457517380476E-2</v>
      </c>
      <c r="L52" s="7">
        <f>(L49+SUM($E51:L51)-$D49)/$D49</f>
        <v>5.4927559305842984E-2</v>
      </c>
      <c r="M52" s="7">
        <f>(M49+SUM($E51:M51)-$D49)/$D49</f>
        <v>4.367669691662681E-2</v>
      </c>
      <c r="N52" s="7">
        <f>(N49+SUM($E51:N51)-$D49)/$D49</f>
        <v>5.6042031523642739E-2</v>
      </c>
      <c r="O52" s="7">
        <f>(O49+SUM($E51:O51)-$D49)/$D49</f>
        <v>4.7550814626120999E-2</v>
      </c>
      <c r="P52" s="7">
        <f>(P49+SUM($E51:P51)-$D49)/$D49</f>
        <v>5.5086769622671526E-2</v>
      </c>
      <c r="Q52" s="7">
        <f>(Q49+SUM($D51:Q51)-$D49)/$D49</f>
        <v>5.0788091068301185E-2</v>
      </c>
      <c r="R52" s="7">
        <f>(R49+SUM($D51:R51)-$D49)/$D49</f>
        <v>4.7338534203682996E-2</v>
      </c>
      <c r="S52" s="7">
        <f>(S49+SUM($D51:S51)-$D49)/$D49</f>
        <v>5.2963965398291089E-2</v>
      </c>
      <c r="T52" s="7">
        <f>(T49+SUM($D51:T51)-$D49)/$D49</f>
        <v>6.8725786764315594E-2</v>
      </c>
      <c r="U52" s="7">
        <f>(U49+SUM($D51:U51)-$D49)/$D49</f>
        <v>8.268322453961674E-2</v>
      </c>
      <c r="V52" s="7">
        <f>(V49+SUM($D51:V51)-$D49)/$D49</f>
        <v>8.3956907074245038E-2</v>
      </c>
      <c r="W52" s="7">
        <f>(W49+SUM($D51:W51)-$D49)/$D49</f>
        <v>7.5837180915989982E-2</v>
      </c>
      <c r="X52" s="7">
        <f>(X49+SUM($D51:X51)-$D49)/$D49</f>
        <v>7.8649896513294029E-2</v>
      </c>
      <c r="Y52" s="7">
        <f>(Y49+SUM($D51:Y51)-$D49)/$D49</f>
        <v>8.4806028763997177E-2</v>
      </c>
      <c r="Z52" s="7">
        <f>(Z49+SUM($D51:Z51)-$D49)/$D49</f>
        <v>6.2675794724831507E-2</v>
      </c>
      <c r="AA52" s="7">
        <f>(AA49+SUM($D51:AA51)-$D49)/$D49</f>
        <v>7.4828848909409143E-3</v>
      </c>
      <c r="AB52" s="7">
        <f>(AB49+SUM($D51:AB51)-$D49)/$D49</f>
        <v>1.8733747280157094E-2</v>
      </c>
      <c r="AC52" s="7">
        <f>(AC49+SUM($D51:AC51)-$D49)/$D49</f>
        <v>3.2638114949848779E-2</v>
      </c>
      <c r="AD52" s="7">
        <f>(AD49+SUM($D51:AD51)-$D49)/$D49</f>
        <v>-4.2456084487614765E-4</v>
      </c>
      <c r="AE52" s="7">
        <f>(AE49+SUM($D51:AE51)-$D49)/$D49</f>
        <v>1.475348935944383E-2</v>
      </c>
      <c r="AF52" s="7">
        <f>(AF49+SUM($D51:AF51)-$D49)/$D49</f>
        <v>2.9294698296449512E-2</v>
      </c>
      <c r="AG52" s="7">
        <f>(AG49+SUM($D51:AG51)-$D49)/$D49</f>
        <v>3.3274956217162775E-2</v>
      </c>
      <c r="AH52" s="7">
        <f>(AH49+SUM($D51:AH51)-$D49)/$D49</f>
        <v>5.0098179695377582E-2</v>
      </c>
      <c r="AI52" s="7">
        <f>(AI49+SUM($D51:AI51)-$D49)/$D49</f>
        <v>7.5200339648675826E-2</v>
      </c>
      <c r="AJ52" s="7">
        <f>(AJ49+SUM($D51:AJ51)-$D49)/$D49</f>
        <v>7.6102531444037586E-2</v>
      </c>
      <c r="AK52" s="7">
        <f>(AK49+SUM($E51:AK51)-$D49)/$D49</f>
        <v>6.7133683596030377E-2</v>
      </c>
      <c r="AL52" s="7">
        <f>(AL49+SUM($E51:AL51)-$D49)/$D49</f>
        <v>6.729289391285892E-2</v>
      </c>
      <c r="AM52" s="7">
        <f>(AM49+SUM($E51:AM51)-$D49)/$D49</f>
        <v>7.122008172796257E-2</v>
      </c>
      <c r="AN52" s="7">
        <f>(AN49+SUM($E51:AN51)-$D49)/$D49</f>
        <v>7.7853844929151345E-2</v>
      </c>
      <c r="AO52" s="7">
        <f>(AO49+SUM($D51:AO51)-$D49)/$D49</f>
        <v>8.9529268163243664E-2</v>
      </c>
      <c r="AP52" s="7">
        <f>(AP49+SUM($D51:AP51)-$D49)/$D49</f>
        <v>7.6580162394523199E-2</v>
      </c>
      <c r="AQ52" s="7">
        <f>(AQ49+SUM($D51:AQ51)-$D49)/$D49</f>
        <v>7.6633232500132667E-2</v>
      </c>
      <c r="AR52" s="7">
        <f>(AR49+SUM($D51:AR51)-$D49)/$D49</f>
        <v>5.5033699517062058E-2</v>
      </c>
      <c r="AS52" s="7">
        <f>(AS49+SUM($D51:AS51)-$D49)/$D49</f>
        <v>5.9226237860213318E-2</v>
      </c>
      <c r="AT52" s="7">
        <f>(AT49+SUM($D51:AT51)-$D49)/$D49</f>
        <v>6.7637849599320718E-2</v>
      </c>
      <c r="AU52" s="7">
        <f>(AU49+SUM($D51:AU51)-$D49)/$D49</f>
        <v>6.5860001061402093E-2</v>
      </c>
      <c r="AV52" s="7">
        <f>(AV49+SUM($D51:AV51)-$D49)/$D49</f>
        <v>6.9097277503582133E-2</v>
      </c>
      <c r="AW52" s="7">
        <f>(AW49+SUM($D51:AW51)-$D49)/$D49</f>
        <v>7.3236745741123932E-2</v>
      </c>
      <c r="AX52" s="7">
        <f>(AX49+SUM($D51:AX51)-$D49)/$D49</f>
        <v>8.8414795945443908E-2</v>
      </c>
      <c r="AY52" s="7">
        <f>(AY49+SUM($D51:AY51)-$D49)/$D49</f>
        <v>6.9574908454067746E-2</v>
      </c>
      <c r="AZ52" s="7">
        <f>(AZ49+SUM($D51:AZ51)-$D49)/$D49</f>
        <v>6.6602982539935157E-2</v>
      </c>
      <c r="BA52" s="7">
        <f>(BA49+SUM($D51:BA51)-$D49)/$D49</f>
        <v>5.4502998460966838E-2</v>
      </c>
      <c r="BB52" s="7">
        <f>(BB49+SUM($D51:BB51)-$D49)/$D49</f>
        <v>5.4025367510481377E-2</v>
      </c>
      <c r="BC52" s="7">
        <f>(BC49+SUM($D51:BC51)-$D49)/$D49</f>
        <v>5.163721275805333E-2</v>
      </c>
      <c r="BD52" s="7">
        <f>(BD49+SUM($D51:BD51)-$D49)/$D49</f>
        <v>5.4449928355357377E-2</v>
      </c>
      <c r="BE52" s="7">
        <f>(BE49+SUM($D51:BE51)-$D49)/$D49</f>
        <v>6.1720532823860294E-2</v>
      </c>
      <c r="BF52" s="7">
        <f>(BF49+SUM($D51:BF51)-$D49)/$D49</f>
        <v>6.4002547365069259E-2</v>
      </c>
      <c r="BG52" s="7">
        <f>(BG49+SUM($D51:BG51)-$D49)/$D49</f>
        <v>3.2319694316191555E-2</v>
      </c>
      <c r="BH52" s="7">
        <f>(BH49+SUM($D51:BH51)-$D49)/$D49</f>
        <v>3.5610040863981209E-2</v>
      </c>
      <c r="BI52" s="7">
        <f>(BI49+SUM($D51:BI51)-$D49)/$D49</f>
        <v>6.2675794724831355E-2</v>
      </c>
      <c r="BJ52" s="7">
        <f>(BJ49+SUM($D51:BJ51)-$D49)/$D49</f>
        <v>4.5905641352226169E-2</v>
      </c>
      <c r="BK52" s="7">
        <f>(BK49+SUM($D51:BK51)-$D49)/$D49</f>
        <v>3.7626704877142571E-2</v>
      </c>
      <c r="BL52" s="7">
        <f>(BL49+SUM($D51:BL51)-$D49)/$D49</f>
        <v>5.2804755081462547E-2</v>
      </c>
    </row>
    <row r="53" spans="1:64" ht="15" customHeight="1" outlineLevel="1" x14ac:dyDescent="0.25">
      <c r="A53" s="47"/>
      <c r="B53" s="2"/>
      <c r="C53" s="25" t="s">
        <v>53</v>
      </c>
      <c r="L53" s="26">
        <f>(L49+SUM(H51:L51)-G49)/G49</f>
        <v>3.6716386773756084E-2</v>
      </c>
      <c r="P53" s="26">
        <f>(P49+SUM(M51:P51)-L49)/L49</f>
        <v>1.5092061575611799E-4</v>
      </c>
      <c r="U53" s="26">
        <f>(U49+SUM(Q51:U51)-P49)/P49</f>
        <v>2.6155625974548506E-2</v>
      </c>
      <c r="Z53" s="26">
        <f>(Z49+SUM(V51:Z51)-U49)/U49</f>
        <v>-1.8479486299691102E-2</v>
      </c>
      <c r="AE53" s="26">
        <f>(AE49+SUM(AA51:AE51)-Z49)/Z49</f>
        <v>-4.5095884938074315E-2</v>
      </c>
      <c r="AJ53" s="26">
        <f>(AJ49+SUM(AF51:AJ51)-AE49)/AE49</f>
        <v>6.0457089064379486E-2</v>
      </c>
      <c r="AN53" s="26">
        <f>(AN49+SUM(AK51:AN51)-AJ49)/AJ49</f>
        <v>1.6274596833850375E-3</v>
      </c>
      <c r="AS53" s="26">
        <f>(AS49+SUM(AO51:AS51)-AN49)/AN49</f>
        <v>-1.7282127031019157E-2</v>
      </c>
      <c r="AX53" s="26">
        <f>(AX49+SUM(AT51:AX51)-AS49)/AS49</f>
        <v>2.7556490806152613E-2</v>
      </c>
      <c r="BC53" s="26">
        <f>(BC49+SUM(AY51:BC51)-AX49)/AX49</f>
        <v>-3.3790043395582461E-2</v>
      </c>
      <c r="BH53" s="26">
        <f>(BH49+SUM(BD51:BH51)-BC49)/BC49</f>
        <v>-1.5240209931368643E-2</v>
      </c>
      <c r="BL53" s="26">
        <f>(BL49+SUM(BI51:BL51)-BH49)/BH49</f>
        <v>1.6639276910435544E-2</v>
      </c>
    </row>
    <row r="54" spans="1:64" ht="15" customHeight="1" outlineLevel="1" x14ac:dyDescent="0.25">
      <c r="A54" s="47"/>
      <c r="B54" s="57"/>
      <c r="C54" s="59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  <c r="BE54" s="56"/>
      <c r="BF54" s="56"/>
      <c r="BG54" s="56"/>
      <c r="BH54" s="56"/>
      <c r="BI54" s="56"/>
      <c r="BJ54" s="56"/>
      <c r="BK54" s="56"/>
      <c r="BL54" s="56"/>
    </row>
    <row r="55" spans="1:64" ht="15" customHeight="1" outlineLevel="1" x14ac:dyDescent="0.25">
      <c r="A55" s="82"/>
      <c r="B55" s="595" t="s">
        <v>91</v>
      </c>
      <c r="C55" s="596"/>
      <c r="D55" s="8">
        <v>159.37</v>
      </c>
      <c r="E55" s="8">
        <v>160.21</v>
      </c>
      <c r="F55" s="8">
        <v>160.88</v>
      </c>
      <c r="G55" s="8">
        <v>161.82</v>
      </c>
      <c r="H55" s="8">
        <v>162.13999999999999</v>
      </c>
      <c r="I55" s="8">
        <v>162.41999999999999</v>
      </c>
      <c r="J55" s="8">
        <v>162.19</v>
      </c>
      <c r="K55" s="8">
        <v>163.52000000000001</v>
      </c>
      <c r="L55" s="8">
        <v>164.5</v>
      </c>
      <c r="M55" s="8">
        <v>163.81</v>
      </c>
      <c r="N55" s="8">
        <v>165.28</v>
      </c>
      <c r="O55" s="8">
        <v>164.95</v>
      </c>
      <c r="P55" s="8">
        <v>165.89</v>
      </c>
      <c r="Q55" s="8">
        <v>167.17</v>
      </c>
      <c r="R55" s="8">
        <v>167.58</v>
      </c>
      <c r="S55" s="8">
        <v>167.4</v>
      </c>
      <c r="T55" s="8">
        <v>167.45</v>
      </c>
      <c r="U55" s="8">
        <v>169.17</v>
      </c>
      <c r="V55" s="8">
        <v>168.06</v>
      </c>
      <c r="W55" s="8">
        <v>166.34</v>
      </c>
      <c r="X55" s="8">
        <v>166.36</v>
      </c>
      <c r="Y55" s="8">
        <v>166.3</v>
      </c>
      <c r="Z55" s="8">
        <v>162.75</v>
      </c>
      <c r="AA55" s="8">
        <v>156.36000000000001</v>
      </c>
      <c r="AB55" s="8">
        <v>158.94</v>
      </c>
      <c r="AC55" s="8">
        <v>158.19</v>
      </c>
      <c r="AD55" s="8">
        <v>152.47</v>
      </c>
      <c r="AE55" s="8">
        <v>154.59</v>
      </c>
      <c r="AF55" s="8">
        <v>156.69999999999999</v>
      </c>
      <c r="AG55" s="8">
        <v>157.16999999999999</v>
      </c>
      <c r="AH55" s="8">
        <v>159.38999999999999</v>
      </c>
      <c r="AI55" s="8">
        <v>161.34</v>
      </c>
      <c r="AJ55" s="8">
        <v>161.46</v>
      </c>
      <c r="AK55" s="8">
        <v>160.44999999999999</v>
      </c>
      <c r="AL55" s="8">
        <v>159.68</v>
      </c>
      <c r="AM55" s="8">
        <v>159.81</v>
      </c>
      <c r="AN55" s="8">
        <v>162.35</v>
      </c>
      <c r="AO55" s="8">
        <v>164.03</v>
      </c>
      <c r="AP55" s="8">
        <v>161.97</v>
      </c>
      <c r="AQ55" s="8">
        <v>160.19999999999999</v>
      </c>
      <c r="AR55" s="8">
        <v>158.28</v>
      </c>
      <c r="AS55" s="8">
        <v>159.30000000000001</v>
      </c>
      <c r="AT55" s="8">
        <v>161.08000000000001</v>
      </c>
      <c r="AU55" s="8">
        <v>161.66</v>
      </c>
      <c r="AV55" s="8">
        <v>161.75</v>
      </c>
      <c r="AW55" s="8">
        <v>162.36000000000001</v>
      </c>
      <c r="AX55" s="8">
        <v>165.04</v>
      </c>
      <c r="AY55" s="8">
        <v>164.99</v>
      </c>
      <c r="AZ55" s="8">
        <v>163.96</v>
      </c>
      <c r="BA55" s="8">
        <v>163.13999999999999</v>
      </c>
      <c r="BB55" s="8">
        <v>162.87</v>
      </c>
      <c r="BC55" s="8">
        <v>163.16999999999999</v>
      </c>
      <c r="BD55" s="8">
        <v>161.09</v>
      </c>
      <c r="BE55" s="8">
        <v>161.30000000000001</v>
      </c>
      <c r="BF55" s="8">
        <v>161.16</v>
      </c>
      <c r="BG55" s="8">
        <v>156.59</v>
      </c>
      <c r="BH55" s="8">
        <v>153.26</v>
      </c>
      <c r="BI55" s="8">
        <v>157.32</v>
      </c>
      <c r="BJ55" s="8">
        <v>154.61000000000001</v>
      </c>
      <c r="BK55" s="8">
        <v>154.19</v>
      </c>
      <c r="BL55" s="8">
        <v>156.34</v>
      </c>
    </row>
    <row r="56" spans="1:64" ht="15" customHeight="1" outlineLevel="1" x14ac:dyDescent="0.25">
      <c r="A56" s="47"/>
      <c r="B56" s="2" t="s">
        <v>295</v>
      </c>
      <c r="C56" s="25" t="s">
        <v>296</v>
      </c>
      <c r="D56" s="26"/>
      <c r="E56" s="26">
        <f t="shared" ref="E56" si="178">(E55-D55)/D55</f>
        <v>5.2707535922695828E-3</v>
      </c>
      <c r="F56" s="26">
        <f>(F55-E55)/E55</f>
        <v>4.1820111104174983E-3</v>
      </c>
      <c r="G56" s="26">
        <f t="shared" ref="G56" si="179">(G55-F55)/F55</f>
        <v>5.8428642466434467E-3</v>
      </c>
      <c r="H56" s="26">
        <f>(H55-G55)/G55</f>
        <v>1.9775058707205118E-3</v>
      </c>
      <c r="I56" s="26">
        <f t="shared" ref="I56" si="180">(I55-H55)/H55</f>
        <v>1.7269026766991561E-3</v>
      </c>
      <c r="J56" s="26">
        <f>(J55-I55)/I55</f>
        <v>-1.4160817633295762E-3</v>
      </c>
      <c r="K56" s="26">
        <f t="shared" ref="K56" si="181">(K55-J55)/J55</f>
        <v>8.2002589555460418E-3</v>
      </c>
      <c r="L56" s="26">
        <f>(L55-K55)/K55</f>
        <v>5.9931506849314441E-3</v>
      </c>
      <c r="M56" s="26">
        <f t="shared" ref="M56" si="182">(M55-L55)/L55</f>
        <v>-4.1945288753799251E-3</v>
      </c>
      <c r="N56" s="26">
        <f>(N55-M55)/M55</f>
        <v>8.9738111226420787E-3</v>
      </c>
      <c r="O56" s="26">
        <f t="shared" ref="O56" si="183">(O55-N55)/N55</f>
        <v>-1.9966118102614501E-3</v>
      </c>
      <c r="P56" s="26">
        <f>(P55-O55)/O55</f>
        <v>5.6986965747195988E-3</v>
      </c>
      <c r="Q56" s="26">
        <f>(Q55-P55)/P55</f>
        <v>7.7159563566218652E-3</v>
      </c>
      <c r="R56" s="26">
        <f t="shared" ref="R56" si="184">(R55-Q55)/Q55</f>
        <v>2.4525931686308852E-3</v>
      </c>
      <c r="S56" s="26">
        <f>(S55-R55)/R55</f>
        <v>-1.0741138560687838E-3</v>
      </c>
      <c r="T56" s="26">
        <f t="shared" ref="T56" si="185">(T55-S55)/S55</f>
        <v>2.9868578255664842E-4</v>
      </c>
      <c r="U56" s="26">
        <f>(U55-T55)/T55</f>
        <v>1.0271722902358907E-2</v>
      </c>
      <c r="V56" s="26">
        <f>(V55-U55)/U55</f>
        <v>-6.5614470650823742E-3</v>
      </c>
      <c r="W56" s="26">
        <f t="shared" ref="W56" si="186">(W55-V55)/V55</f>
        <v>-1.0234440080923472E-2</v>
      </c>
      <c r="X56" s="26">
        <f>(X55-W55)/W55</f>
        <v>1.2023566189738025E-4</v>
      </c>
      <c r="Y56" s="26">
        <f t="shared" ref="Y56" si="187">(Y55-X55)/X55</f>
        <v>-3.6066362106276908E-4</v>
      </c>
      <c r="Z56" s="26">
        <f>(Z55-Y55)/Y55</f>
        <v>-2.1346963319302532E-2</v>
      </c>
      <c r="AA56" s="26">
        <f>(AA55-Z55)/Z55</f>
        <v>-3.9262672811059822E-2</v>
      </c>
      <c r="AB56" s="26">
        <f t="shared" ref="AB56" si="188">(AB55-AA55)/AA55</f>
        <v>1.650038372985408E-2</v>
      </c>
      <c r="AC56" s="26">
        <f>(AC55-AB55)/AB55</f>
        <v>-4.7187617969044922E-3</v>
      </c>
      <c r="AD56" s="26">
        <f t="shared" ref="AD56" si="189">(AD55-AC55)/AC55</f>
        <v>-3.61590492445793E-2</v>
      </c>
      <c r="AE56" s="26">
        <f>(AE55-AD55)/AD55</f>
        <v>1.3904374631074995E-2</v>
      </c>
      <c r="AF56" s="26">
        <f>(AF55-AE55)/AE55</f>
        <v>1.3649007050908759E-2</v>
      </c>
      <c r="AG56" s="26">
        <f t="shared" ref="AG56" si="190">(AG55-AF55)/AF55</f>
        <v>2.9993618379068215E-3</v>
      </c>
      <c r="AH56" s="26">
        <f>(AH55-AG55)/AG55</f>
        <v>1.4124832983393771E-2</v>
      </c>
      <c r="AI56" s="26">
        <f t="shared" ref="AI56" si="191">(AI55-AH55)/AH55</f>
        <v>1.2234142668925386E-2</v>
      </c>
      <c r="AJ56" s="26">
        <f>(AJ55-AI55)/AI55</f>
        <v>7.4377091855711258E-4</v>
      </c>
      <c r="AK56" s="26">
        <f t="shared" ref="AK56" si="192">(AK55-AJ55)/AJ55</f>
        <v>-6.2554192988976791E-3</v>
      </c>
      <c r="AL56" s="26">
        <f>(AL55-AK55)/AK55</f>
        <v>-4.7990028046119154E-3</v>
      </c>
      <c r="AM56" s="26">
        <f t="shared" ref="AM56" si="193">(AM55-AL55)/AL55</f>
        <v>8.1412825651299759E-4</v>
      </c>
      <c r="AN56" s="26">
        <f>(AN55-AM55)/AM55</f>
        <v>1.5893873975345672E-2</v>
      </c>
      <c r="AO56" s="26">
        <f>(AO55-AN55)/AN55</f>
        <v>1.0348013550970168E-2</v>
      </c>
      <c r="AP56" s="26">
        <f t="shared" ref="AP56" si="194">(AP55-AO55)/AO55</f>
        <v>-1.2558678290556619E-2</v>
      </c>
      <c r="AQ56" s="26">
        <f>(AQ55-AP55)/AP55</f>
        <v>-1.092794962030012E-2</v>
      </c>
      <c r="AR56" s="26">
        <f t="shared" ref="AR56" si="195">(AR55-AQ55)/AQ55</f>
        <v>-1.1985018726591683E-2</v>
      </c>
      <c r="AS56" s="26">
        <f>(AS55-AR55)/AR55</f>
        <v>6.4442759666414598E-3</v>
      </c>
      <c r="AT56" s="26">
        <f>(AT55-AS55)/AS55</f>
        <v>1.1173885750156943E-2</v>
      </c>
      <c r="AU56" s="26">
        <f t="shared" ref="AU56" si="196">(AU55-AT55)/AT55</f>
        <v>3.6006953066798114E-3</v>
      </c>
      <c r="AV56" s="26">
        <f>(AV55-AU55)/AU55</f>
        <v>5.5672398861810845E-4</v>
      </c>
      <c r="AW56" s="26">
        <f t="shared" ref="AW56" si="197">(AW55-AV55)/AV55</f>
        <v>3.771251931993902E-3</v>
      </c>
      <c r="AX56" s="26">
        <f>(AX55-AW55)/AW55</f>
        <v>1.6506528701650518E-2</v>
      </c>
      <c r="AY56" s="26">
        <f>(AY55-AX55)/AX55</f>
        <v>-3.0295685894318319E-4</v>
      </c>
      <c r="AZ56" s="26">
        <f t="shared" ref="AZ56" si="198">(AZ55-AY55)/AY55</f>
        <v>-6.2428025940966187E-3</v>
      </c>
      <c r="BA56" s="26">
        <f>(BA55-AZ55)/AZ55</f>
        <v>-5.0012198097098169E-3</v>
      </c>
      <c r="BB56" s="26">
        <f t="shared" ref="BB56" si="199">(BB55-BA55)/BA55</f>
        <v>-1.6550202280248979E-3</v>
      </c>
      <c r="BC56" s="26">
        <f>(BC55-BB55)/BB55</f>
        <v>1.8419598452752682E-3</v>
      </c>
      <c r="BD56" s="26">
        <f>(BD55-BC55)/BC55</f>
        <v>-1.2747441318869793E-2</v>
      </c>
      <c r="BE56" s="26">
        <f t="shared" ref="BE56" si="200">(BE55-BD55)/BD55</f>
        <v>1.3036190949159349E-3</v>
      </c>
      <c r="BF56" s="26">
        <f>(BF55-BE55)/BE55</f>
        <v>-8.6794792312470405E-4</v>
      </c>
      <c r="BG56" s="26">
        <f t="shared" ref="BG56" si="201">(BG55-BF55)/BF55</f>
        <v>-2.8356912385207204E-2</v>
      </c>
      <c r="BH56" s="26">
        <f>(BH55-BG55)/BG55</f>
        <v>-2.1265725780701274E-2</v>
      </c>
      <c r="BI56" s="26">
        <f>(BI55-BH55)/BH55</f>
        <v>2.649093044499545E-2</v>
      </c>
      <c r="BJ56" s="26">
        <f t="shared" ref="BJ56" si="202">(BJ55-BI55)/BI55</f>
        <v>-1.7226036104754511E-2</v>
      </c>
      <c r="BK56" s="26">
        <f>(BK55-BJ55)/BJ55</f>
        <v>-2.7165125153613343E-3</v>
      </c>
      <c r="BL56" s="26">
        <f t="shared" ref="BL56" si="203">(BL55-BK55)/BK55</f>
        <v>1.3943835527595861E-2</v>
      </c>
    </row>
    <row r="57" spans="1:64" ht="15" customHeight="1" outlineLevel="1" x14ac:dyDescent="0.25">
      <c r="A57" s="47"/>
      <c r="B57" s="198">
        <f>SUM(D57:XFD57)</f>
        <v>0.65</v>
      </c>
      <c r="C57" s="25" t="s">
        <v>297</v>
      </c>
      <c r="D57" s="28"/>
      <c r="E57" s="28">
        <v>0</v>
      </c>
      <c r="F57" s="28">
        <v>0</v>
      </c>
      <c r="G57" s="28">
        <v>0</v>
      </c>
      <c r="H57" s="28">
        <v>0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28">
        <v>0</v>
      </c>
      <c r="AD57" s="28">
        <v>0</v>
      </c>
      <c r="AE57" s="28">
        <v>0</v>
      </c>
      <c r="AF57" s="28">
        <v>0</v>
      </c>
      <c r="AG57" s="28">
        <v>0</v>
      </c>
      <c r="AH57" s="28">
        <v>0</v>
      </c>
      <c r="AI57" s="28">
        <v>0</v>
      </c>
      <c r="AJ57" s="28">
        <v>0</v>
      </c>
      <c r="AK57" s="28">
        <v>0</v>
      </c>
      <c r="AL57" s="28">
        <v>0</v>
      </c>
      <c r="AM57" s="28">
        <v>0</v>
      </c>
      <c r="AN57" s="28">
        <v>0</v>
      </c>
      <c r="AO57" s="28">
        <v>0</v>
      </c>
      <c r="AP57" s="28">
        <v>0</v>
      </c>
      <c r="AQ57" s="28">
        <v>0</v>
      </c>
      <c r="AR57" s="28">
        <v>0</v>
      </c>
      <c r="AS57" s="28">
        <v>0</v>
      </c>
      <c r="AT57" s="28">
        <v>0</v>
      </c>
      <c r="AU57" s="28">
        <v>0</v>
      </c>
      <c r="AV57" s="28">
        <v>0</v>
      </c>
      <c r="AW57" s="28">
        <v>0</v>
      </c>
      <c r="AX57" s="28">
        <v>0</v>
      </c>
      <c r="AY57" s="28">
        <v>0</v>
      </c>
      <c r="AZ57" s="28">
        <v>0</v>
      </c>
      <c r="BA57" s="28">
        <v>0</v>
      </c>
      <c r="BB57" s="28">
        <v>0</v>
      </c>
      <c r="BC57" s="28">
        <v>0</v>
      </c>
      <c r="BD57" s="28">
        <v>0</v>
      </c>
      <c r="BE57" s="28">
        <v>0</v>
      </c>
      <c r="BF57" s="28">
        <v>0</v>
      </c>
      <c r="BG57" s="28">
        <v>0.65</v>
      </c>
      <c r="BH57" s="28">
        <v>0</v>
      </c>
      <c r="BI57" s="28">
        <v>0</v>
      </c>
      <c r="BJ57" s="28">
        <v>0</v>
      </c>
      <c r="BK57" s="28">
        <v>0</v>
      </c>
      <c r="BL57" s="28">
        <v>0</v>
      </c>
    </row>
    <row r="58" spans="1:64" ht="15" customHeight="1" outlineLevel="1" x14ac:dyDescent="0.25">
      <c r="A58" s="47"/>
      <c r="C58" s="25" t="s">
        <v>75</v>
      </c>
      <c r="D58" s="26"/>
      <c r="E58" s="7">
        <f>(E55+SUM($E57:E57)-$D55)/$D55</f>
        <v>5.2707535922695828E-3</v>
      </c>
      <c r="F58" s="7">
        <f>(F55+SUM($E57:F57)-$D55)/$D55</f>
        <v>9.4748070527702257E-3</v>
      </c>
      <c r="G58" s="7">
        <f>(G55+SUM($E57:G57)-$D55)/$D55</f>
        <v>1.5373031310786149E-2</v>
      </c>
      <c r="H58" s="7">
        <f>(H55+SUM($E57:H57)-$D55)/$D55</f>
        <v>1.7380937441174509E-2</v>
      </c>
      <c r="I58" s="7">
        <f>(I55+SUM($E57:I57)-$D55)/$D55</f>
        <v>1.9137855305264372E-2</v>
      </c>
      <c r="J58" s="7">
        <f>(J55+SUM($E57:J57)-$D55)/$D55</f>
        <v>1.7694672774047768E-2</v>
      </c>
      <c r="K58" s="7">
        <f>(K55+SUM($E57:K57)-$D55)/$D55</f>
        <v>2.6040032628474655E-2</v>
      </c>
      <c r="L58" s="7">
        <f>(L55+SUM($E57:L57)-$D55)/$D55</f>
        <v>3.2189245152789078E-2</v>
      </c>
      <c r="M58" s="7">
        <f>(M55+SUM($E57:M57)-$D55)/$D55</f>
        <v>2.7859697559139095E-2</v>
      </c>
      <c r="N58" s="7">
        <f>(N55+SUM($E57:N57)-$D55)/$D55</f>
        <v>3.7083516345610822E-2</v>
      </c>
      <c r="O58" s="7">
        <f>(O55+SUM($E57:O57)-$D55)/$D55</f>
        <v>3.5012863148647697E-2</v>
      </c>
      <c r="P58" s="7">
        <f>(P55+SUM($E57:P57)-$D55)/$D55</f>
        <v>4.0911087406663625E-2</v>
      </c>
      <c r="Q58" s="7">
        <f>(Q55+SUM($D57:Q57)-$D55)/$D55</f>
        <v>4.8942711928217246E-2</v>
      </c>
      <c r="R58" s="7">
        <f>(R55+SUM($D57:R57)-$D55)/$D55</f>
        <v>5.1515341657777547E-2</v>
      </c>
      <c r="S58" s="7">
        <f>(S55+SUM($D57:S57)-$D55)/$D55</f>
        <v>5.0385894459434026E-2</v>
      </c>
      <c r="T58" s="7">
        <f>(T55+SUM($D57:T57)-$D55)/$D55</f>
        <v>5.0699629792307105E-2</v>
      </c>
      <c r="U58" s="7">
        <f>(U55+SUM($D57:U57)-$D55)/$D55</f>
        <v>6.1492125243144777E-2</v>
      </c>
      <c r="V58" s="7">
        <f>(V55+SUM($D57:V57)-$D55)/$D55</f>
        <v>5.4527200853360089E-2</v>
      </c>
      <c r="W58" s="7">
        <f>(W55+SUM($D57:W57)-$D55)/$D55</f>
        <v>4.3734705402522424E-2</v>
      </c>
      <c r="X58" s="7">
        <f>(X55+SUM($D57:X57)-$D55)/$D55</f>
        <v>4.3860199535671766E-2</v>
      </c>
      <c r="Y58" s="7">
        <f>(Y55+SUM($D57:Y57)-$D55)/$D55</f>
        <v>4.3483717136223926E-2</v>
      </c>
      <c r="Z58" s="7">
        <f>(Z55+SUM($D57:Z57)-$D55)/$D55</f>
        <v>2.1208508502227493E-2</v>
      </c>
      <c r="AA58" s="7">
        <f>(AA55+SUM($D57:AA57)-$D55)/$D55</f>
        <v>-1.888686703896587E-2</v>
      </c>
      <c r="AB58" s="7">
        <f>(AB55+SUM($D57:AB57)-$D55)/$D55</f>
        <v>-2.6981238627094609E-3</v>
      </c>
      <c r="AC58" s="7">
        <f>(AC55+SUM($D57:AC57)-$D55)/$D55</f>
        <v>-7.4041538558072837E-3</v>
      </c>
      <c r="AD58" s="7">
        <f>(AD55+SUM($D57:AD57)-$D55)/$D55</f>
        <v>-4.3295475936500002E-2</v>
      </c>
      <c r="AE58" s="7">
        <f>(AE55+SUM($D57:AE57)-$D55)/$D55</f>
        <v>-2.9993097822676795E-2</v>
      </c>
      <c r="AF58" s="7">
        <f>(AF55+SUM($D57:AF57)-$D55)/$D55</f>
        <v>-1.6753466775428348E-2</v>
      </c>
      <c r="AG58" s="7">
        <f>(AG55+SUM($D57:AG57)-$D55)/$D55</f>
        <v>-1.3804354646420387E-2</v>
      </c>
      <c r="AH58" s="7">
        <f>(AH55+SUM($D57:AH57)-$D55)/$D55</f>
        <v>1.2549413314916113E-4</v>
      </c>
      <c r="AI58" s="7">
        <f>(AI55+SUM($D57:AI57)-$D55)/$D55</f>
        <v>1.2361172115203607E-2</v>
      </c>
      <c r="AJ58" s="7">
        <f>(AJ55+SUM($D57:AJ57)-$D55)/$D55</f>
        <v>1.3114136914099286E-2</v>
      </c>
      <c r="AK58" s="7">
        <f>(AK55+SUM($E57:AK57)-$D55)/$D55</f>
        <v>6.7766831900607644E-3</v>
      </c>
      <c r="AL58" s="7">
        <f>(AL55+SUM($E57:AL57)-$D55)/$D55</f>
        <v>1.945159063813781E-3</v>
      </c>
      <c r="AM58" s="7">
        <f>(AM55+SUM($E57:AM57)-$D55)/$D55</f>
        <v>2.7608709292840415E-3</v>
      </c>
      <c r="AN58" s="7">
        <f>(AN55+SUM($E57:AN57)-$D55)/$D55</f>
        <v>1.869862583924195E-2</v>
      </c>
      <c r="AO58" s="7">
        <f>(AO55+SUM($D57:AO57)-$D55)/$D55</f>
        <v>2.9240133023781117E-2</v>
      </c>
      <c r="AP58" s="7">
        <f>(AP55+SUM($D57:AP57)-$D55)/$D55</f>
        <v>1.631423730940575E-2</v>
      </c>
      <c r="AQ58" s="7">
        <f>(AQ55+SUM($D57:AQ57)-$D55)/$D55</f>
        <v>5.2080065256948239E-3</v>
      </c>
      <c r="AR58" s="7">
        <f>(AR55+SUM($D57:AR57)-$D55)/$D55</f>
        <v>-6.8394302566355232E-3</v>
      </c>
      <c r="AS58" s="7">
        <f>(AS55+SUM($D57:AS57)-$D55)/$D55</f>
        <v>-4.3922946602242065E-4</v>
      </c>
      <c r="AT58" s="7">
        <f>(AT55+SUM($D57:AT57)-$D55)/$D55</f>
        <v>1.0729748384263086E-2</v>
      </c>
      <c r="AU58" s="7">
        <f>(AU55+SUM($D57:AU57)-$D55)/$D55</f>
        <v>1.4369078245591969E-2</v>
      </c>
      <c r="AV58" s="7">
        <f>(AV55+SUM($D57:AV57)-$D55)/$D55</f>
        <v>1.4933801844763728E-2</v>
      </c>
      <c r="AW58" s="7">
        <f>(AW55+SUM($D57:AW57)-$D55)/$D55</f>
        <v>1.8761372905816708E-2</v>
      </c>
      <c r="AX58" s="7">
        <f>(AX55+SUM($D57:AX57)-$D55)/$D55</f>
        <v>3.557758674781946E-2</v>
      </c>
      <c r="AY58" s="7">
        <f>(AY55+SUM($D57:AY57)-$D55)/$D55</f>
        <v>3.5263851414946382E-2</v>
      </c>
      <c r="AZ58" s="7">
        <f>(AZ55+SUM($D57:AZ57)-$D55)/$D55</f>
        <v>2.8800903557758696E-2</v>
      </c>
      <c r="BA58" s="7">
        <f>(BA55+SUM($D57:BA57)-$D55)/$D55</f>
        <v>2.3655644098638275E-2</v>
      </c>
      <c r="BB58" s="7">
        <f>(BB55+SUM($D57:BB57)-$D55)/$D55</f>
        <v>2.196147330112317E-2</v>
      </c>
      <c r="BC58" s="7">
        <f>(BC55+SUM($D57:BC57)-$D55)/$D55</f>
        <v>2.3843885298362195E-2</v>
      </c>
      <c r="BD58" s="7">
        <f>(BD55+SUM($D57:BD57)-$D55)/$D55</f>
        <v>1.0792495450837667E-2</v>
      </c>
      <c r="BE58" s="7">
        <f>(BE55+SUM($D57:BE57)-$D55)/$D55</f>
        <v>1.2110183848905106E-2</v>
      </c>
      <c r="BF58" s="7">
        <f>(BF55+SUM($D57:BF57)-$D55)/$D55</f>
        <v>1.1231724916860086E-2</v>
      </c>
      <c r="BG58" s="7">
        <f>(BG55+SUM($D57:BG57)-$D55)/$D55</f>
        <v>-1.3365125180397787E-2</v>
      </c>
      <c r="BH58" s="7">
        <f>(BH55+SUM($D57:BH57)-$D55)/$D55</f>
        <v>-3.4259898349752196E-2</v>
      </c>
      <c r="BI58" s="7">
        <f>(BI55+SUM($D57:BI57)-$D55)/$D55</f>
        <v>-8.7845893204493049E-3</v>
      </c>
      <c r="BJ58" s="7">
        <f>(BJ55+SUM($D57:BJ57)-$D55)/$D55</f>
        <v>-2.5789044362175974E-2</v>
      </c>
      <c r="BK58" s="7">
        <f>(BK55+SUM($D57:BK57)-$D55)/$D55</f>
        <v>-2.8424421158310856E-2</v>
      </c>
      <c r="BL58" s="7">
        <f>(BL55+SUM($D57:BL57)-$D55)/$D55</f>
        <v>-1.4933801844763728E-2</v>
      </c>
    </row>
    <row r="59" spans="1:64" ht="15" customHeight="1" outlineLevel="1" x14ac:dyDescent="0.25">
      <c r="A59" s="47"/>
      <c r="B59" s="2"/>
      <c r="C59" s="25" t="s">
        <v>53</v>
      </c>
      <c r="L59" s="26">
        <f>(L55+SUM(H57:L57)-G55)/G55</f>
        <v>1.6561611667284679E-2</v>
      </c>
      <c r="P59" s="26">
        <f>(P55+SUM(M57:P57)-L55)/L55</f>
        <v>8.449848024316026E-3</v>
      </c>
      <c r="U59" s="26">
        <f>(U55+SUM(Q57:U57)-P55)/P55</f>
        <v>1.977213816384352E-2</v>
      </c>
      <c r="Z59" s="26">
        <f>(Z55+SUM(V57:Z57)-U55)/U55</f>
        <v>-3.7949991133179574E-2</v>
      </c>
      <c r="AE59" s="26">
        <f>(AE55+SUM(AA57:AE57)-Z55)/Z55</f>
        <v>-5.0138248847926246E-2</v>
      </c>
      <c r="AJ59" s="26">
        <f>(AJ55+SUM(AF57:AJ57)-AE55)/AE55</f>
        <v>4.4440131961963933E-2</v>
      </c>
      <c r="AN59" s="26">
        <f>(AN55+SUM(AK57:AN57)-AJ55)/AJ55</f>
        <v>5.5122011643749923E-3</v>
      </c>
      <c r="AS59" s="26">
        <f>(AS55+SUM(AO57:AS57)-AN55)/AN55</f>
        <v>-1.8786572220511135E-2</v>
      </c>
      <c r="AX59" s="26">
        <f>(AX55+SUM(AT57:AX57)-AS55)/AS55</f>
        <v>3.6032642812303707E-2</v>
      </c>
      <c r="BC59" s="26">
        <f>(BC55+SUM(AY57:BC57)-AX55)/AX55</f>
        <v>-1.1330586524478943E-2</v>
      </c>
      <c r="BH59" s="26">
        <f>(BH55+SUM(BD57:BH57)-BC55)/BC55</f>
        <v>-5.6750628179199555E-2</v>
      </c>
      <c r="BL59" s="26">
        <f>(BL55+SUM(BI57:BL57)-BH55)/BH55</f>
        <v>2.0096567923789721E-2</v>
      </c>
    </row>
    <row r="60" spans="1:64" ht="15" customHeight="1" outlineLevel="1" x14ac:dyDescent="0.25">
      <c r="A60" s="47"/>
      <c r="B60" s="57"/>
      <c r="C60" s="58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  <c r="BE60" s="56"/>
      <c r="BF60" s="56"/>
      <c r="BG60" s="56"/>
      <c r="BH60" s="56"/>
      <c r="BI60" s="56"/>
      <c r="BJ60" s="56"/>
      <c r="BK60" s="56"/>
      <c r="BL60" s="56"/>
    </row>
    <row r="61" spans="1:64" ht="15" customHeight="1" outlineLevel="1" x14ac:dyDescent="0.25">
      <c r="A61" s="82"/>
      <c r="B61" s="595" t="s">
        <v>92</v>
      </c>
      <c r="C61" s="596"/>
      <c r="D61" s="8">
        <v>257.60000000000002</v>
      </c>
      <c r="E61" s="8">
        <v>260.82</v>
      </c>
      <c r="F61" s="8">
        <v>264.88</v>
      </c>
      <c r="G61" s="8">
        <v>265.92</v>
      </c>
      <c r="H61" s="8">
        <v>268.66000000000003</v>
      </c>
      <c r="I61" s="8">
        <v>267.75</v>
      </c>
      <c r="J61" s="8">
        <v>268.01</v>
      </c>
      <c r="K61" s="8">
        <v>271.19</v>
      </c>
      <c r="L61" s="8">
        <v>271.85000000000002</v>
      </c>
      <c r="M61" s="8">
        <v>269.58</v>
      </c>
      <c r="N61" s="8">
        <v>271.49</v>
      </c>
      <c r="O61" s="8">
        <v>272.18</v>
      </c>
      <c r="P61" s="8">
        <v>274.32</v>
      </c>
      <c r="Q61" s="8">
        <v>273.89</v>
      </c>
      <c r="R61" s="8">
        <v>272.02</v>
      </c>
      <c r="S61" s="8">
        <v>270.41000000000003</v>
      </c>
      <c r="T61" s="8">
        <v>268.04000000000002</v>
      </c>
      <c r="U61" s="8">
        <v>268.85000000000002</v>
      </c>
      <c r="V61" s="8">
        <v>267.69</v>
      </c>
      <c r="W61" s="8">
        <v>261.45999999999998</v>
      </c>
      <c r="X61" s="8">
        <v>262.48</v>
      </c>
      <c r="Y61" s="8">
        <v>261.83</v>
      </c>
      <c r="Z61" s="8">
        <v>255.87</v>
      </c>
      <c r="AA61" s="8">
        <v>248.5</v>
      </c>
      <c r="AB61" s="8">
        <v>250.18</v>
      </c>
      <c r="AC61" s="8">
        <v>251.15</v>
      </c>
      <c r="AD61" s="8">
        <v>239.27</v>
      </c>
      <c r="AE61" s="8">
        <v>235.32</v>
      </c>
      <c r="AF61" s="8">
        <v>239.93</v>
      </c>
      <c r="AG61" s="8">
        <v>240.32</v>
      </c>
      <c r="AH61" s="8">
        <v>240.82</v>
      </c>
      <c r="AI61" s="8">
        <v>245.03</v>
      </c>
      <c r="AJ61" s="8">
        <v>244.19</v>
      </c>
      <c r="AK61" s="8">
        <v>240.98</v>
      </c>
      <c r="AL61" s="8">
        <v>243.3</v>
      </c>
      <c r="AM61" s="8">
        <v>245.43</v>
      </c>
      <c r="AN61" s="8">
        <v>252.22</v>
      </c>
      <c r="AO61" s="8">
        <v>254.51</v>
      </c>
      <c r="AP61" s="8">
        <v>248.74</v>
      </c>
      <c r="AQ61" s="8">
        <v>246.41</v>
      </c>
      <c r="AR61" s="8">
        <v>243.7</v>
      </c>
      <c r="AS61" s="8">
        <v>241.31</v>
      </c>
      <c r="AT61" s="8">
        <v>241.94</v>
      </c>
      <c r="AU61" s="8">
        <v>243.04</v>
      </c>
      <c r="AV61" s="8">
        <v>241.68</v>
      </c>
      <c r="AW61" s="8">
        <v>240.47</v>
      </c>
      <c r="AX61" s="8">
        <v>247.12</v>
      </c>
      <c r="AY61" s="8">
        <v>246.54</v>
      </c>
      <c r="AZ61" s="8">
        <v>250.77</v>
      </c>
      <c r="BA61" s="8">
        <v>246.91</v>
      </c>
      <c r="BB61" s="8">
        <v>247.4</v>
      </c>
      <c r="BC61" s="8">
        <v>252.03</v>
      </c>
      <c r="BD61" s="8">
        <v>249.61</v>
      </c>
      <c r="BE61" s="8">
        <v>251.99</v>
      </c>
      <c r="BF61" s="8">
        <v>249.02</v>
      </c>
      <c r="BG61" s="8">
        <v>236.27</v>
      </c>
      <c r="BH61" s="8">
        <v>229.48</v>
      </c>
      <c r="BI61" s="8">
        <v>239.85</v>
      </c>
      <c r="BJ61" s="8">
        <v>234.64</v>
      </c>
      <c r="BK61" s="8">
        <v>234.8</v>
      </c>
      <c r="BL61" s="8">
        <v>240.11</v>
      </c>
    </row>
    <row r="62" spans="1:64" ht="15" customHeight="1" outlineLevel="1" x14ac:dyDescent="0.25">
      <c r="A62" s="47"/>
      <c r="B62" s="2" t="s">
        <v>295</v>
      </c>
      <c r="C62" s="25" t="s">
        <v>296</v>
      </c>
      <c r="D62" s="26"/>
      <c r="E62" s="26">
        <f t="shared" ref="E62" si="204">(E61-D61)/D61</f>
        <v>1.2499999999999884E-2</v>
      </c>
      <c r="F62" s="26">
        <f>(F61-E61)/E61</f>
        <v>1.5566290928609778E-2</v>
      </c>
      <c r="G62" s="26">
        <f t="shared" ref="G62" si="205">(G61-F61)/F61</f>
        <v>3.9263062518877243E-3</v>
      </c>
      <c r="H62" s="26">
        <f>(H61-G61)/G61</f>
        <v>1.0303850782190167E-2</v>
      </c>
      <c r="I62" s="26">
        <f t="shared" ref="I62" si="206">(I61-H61)/H61</f>
        <v>-3.3871808233455853E-3</v>
      </c>
      <c r="J62" s="26">
        <f>(J61-I61)/I61</f>
        <v>9.7105508870211354E-4</v>
      </c>
      <c r="K62" s="26">
        <f t="shared" ref="K62" si="207">(K61-J61)/J61</f>
        <v>1.1865228909369079E-2</v>
      </c>
      <c r="L62" s="26">
        <f>(L61-K61)/K61</f>
        <v>2.4337180574505882E-3</v>
      </c>
      <c r="M62" s="26">
        <f t="shared" ref="M62" si="208">(M61-L61)/L61</f>
        <v>-8.3501931212066893E-3</v>
      </c>
      <c r="N62" s="26">
        <f>(N61-M61)/M61</f>
        <v>7.0850953334818051E-3</v>
      </c>
      <c r="O62" s="26">
        <f t="shared" ref="O62" si="209">(O61-N61)/N61</f>
        <v>2.5415300747725429E-3</v>
      </c>
      <c r="P62" s="26">
        <f>(P61-O61)/O61</f>
        <v>7.862443970901559E-3</v>
      </c>
      <c r="Q62" s="26">
        <f>(Q61-P61)/P61</f>
        <v>-1.5675123942840727E-3</v>
      </c>
      <c r="R62" s="26">
        <f t="shared" ref="R62" si="210">(R61-Q61)/Q61</f>
        <v>-6.8275585088904472E-3</v>
      </c>
      <c r="S62" s="26">
        <f>(S61-R61)/R61</f>
        <v>-5.9186824498197082E-3</v>
      </c>
      <c r="T62" s="26">
        <f t="shared" ref="T62" si="211">(T61-S61)/S61</f>
        <v>-8.7644687696461082E-3</v>
      </c>
      <c r="U62" s="26">
        <f>(U61-T61)/T61</f>
        <v>3.0219370243247359E-3</v>
      </c>
      <c r="V62" s="26">
        <f>(V61-U61)/U61</f>
        <v>-4.3146736098196945E-3</v>
      </c>
      <c r="W62" s="26">
        <f t="shared" ref="W62" si="212">(W61-V61)/V61</f>
        <v>-2.3273189136688029E-2</v>
      </c>
      <c r="X62" s="26">
        <f>(X61-W61)/W61</f>
        <v>3.9011703511054796E-3</v>
      </c>
      <c r="Y62" s="26">
        <f t="shared" ref="Y62" si="213">(Y61-X61)/X61</f>
        <v>-2.4763791526974783E-3</v>
      </c>
      <c r="Z62" s="26">
        <f>(Z61-Y61)/Y61</f>
        <v>-2.2762861398617346E-2</v>
      </c>
      <c r="AA62" s="26">
        <f>(AA61-Z61)/Z61</f>
        <v>-2.8803689373510001E-2</v>
      </c>
      <c r="AB62" s="26">
        <f t="shared" ref="AB62" si="214">(AB61-AA61)/AA61</f>
        <v>6.7605633802817174E-3</v>
      </c>
      <c r="AC62" s="26">
        <f>(AC61-AB61)/AB61</f>
        <v>3.8772084099448351E-3</v>
      </c>
      <c r="AD62" s="26">
        <f t="shared" ref="AD62" si="215">(AD61-AC61)/AC61</f>
        <v>-4.7302408918972708E-2</v>
      </c>
      <c r="AE62" s="26">
        <f>(AE61-AD61)/AD61</f>
        <v>-1.6508546829941143E-2</v>
      </c>
      <c r="AF62" s="26">
        <f>(AF61-AE61)/AE61</f>
        <v>1.9590345062043234E-2</v>
      </c>
      <c r="AG62" s="26">
        <f t="shared" ref="AG62" si="216">(AG61-AF61)/AF61</f>
        <v>1.6254740966114547E-3</v>
      </c>
      <c r="AH62" s="26">
        <f>(AH61-AG61)/AG61</f>
        <v>2.0805592543275634E-3</v>
      </c>
      <c r="AI62" s="26">
        <f t="shared" ref="AI62" si="217">(AI61-AH61)/AH61</f>
        <v>1.7481936716219618E-2</v>
      </c>
      <c r="AJ62" s="26">
        <f>(AJ61-AI61)/AI61</f>
        <v>-3.4281516548994142E-3</v>
      </c>
      <c r="AK62" s="26">
        <f t="shared" ref="AK62" si="218">(AK61-AJ61)/AJ61</f>
        <v>-1.314550145378602E-2</v>
      </c>
      <c r="AL62" s="26">
        <f>(AL61-AK61)/AK61</f>
        <v>9.6273549672172866E-3</v>
      </c>
      <c r="AM62" s="26">
        <f t="shared" ref="AM62" si="219">(AM61-AL61)/AL61</f>
        <v>8.7546239210850602E-3</v>
      </c>
      <c r="AN62" s="26">
        <f>(AN61-AM61)/AM61</f>
        <v>2.7665729535916523E-2</v>
      </c>
      <c r="AO62" s="26">
        <f>(AO61-AN61)/AN61</f>
        <v>9.0793751486796925E-3</v>
      </c>
      <c r="AP62" s="26">
        <f t="shared" ref="AP62" si="220">(AP61-AO61)/AO61</f>
        <v>-2.2671014891359798E-2</v>
      </c>
      <c r="AQ62" s="26">
        <f>(AQ61-AP61)/AP61</f>
        <v>-9.3672107421404367E-3</v>
      </c>
      <c r="AR62" s="26">
        <f t="shared" ref="AR62" si="221">(AR61-AQ61)/AQ61</f>
        <v>-1.0997930278803653E-2</v>
      </c>
      <c r="AS62" s="26">
        <f>(AS61-AR61)/AR61</f>
        <v>-9.8071399261386392E-3</v>
      </c>
      <c r="AT62" s="26">
        <f>(AT61-AS61)/AS61</f>
        <v>2.6107496581160975E-3</v>
      </c>
      <c r="AU62" s="26">
        <f t="shared" ref="AU62" si="222">(AU61-AT61)/AT61</f>
        <v>4.5465817971397631E-3</v>
      </c>
      <c r="AV62" s="26">
        <f>(AV61-AU61)/AU61</f>
        <v>-5.5957867017774245E-3</v>
      </c>
      <c r="AW62" s="26">
        <f t="shared" ref="AW62" si="223">(AW61-AV61)/AV61</f>
        <v>-5.0066203243959283E-3</v>
      </c>
      <c r="AX62" s="26">
        <f>(AX61-AW61)/AW61</f>
        <v>2.7654177236245709E-2</v>
      </c>
      <c r="AY62" s="26">
        <f>(AY61-AX61)/AX61</f>
        <v>-2.3470378763354341E-3</v>
      </c>
      <c r="AZ62" s="26">
        <f t="shared" ref="AZ62" si="224">(AZ61-AY61)/AY61</f>
        <v>1.7157459235823874E-2</v>
      </c>
      <c r="BA62" s="26">
        <f>(BA61-AZ61)/AZ61</f>
        <v>-1.5392590820273611E-2</v>
      </c>
      <c r="BB62" s="26">
        <f t="shared" ref="BB62" si="225">(BB61-BA61)/BA61</f>
        <v>1.984528775667284E-3</v>
      </c>
      <c r="BC62" s="26">
        <f>(BC61-BB61)/BB61</f>
        <v>1.8714632174615987E-2</v>
      </c>
      <c r="BD62" s="26">
        <f>(BD61-BC61)/BC61</f>
        <v>-9.6020315041859608E-3</v>
      </c>
      <c r="BE62" s="26">
        <f t="shared" ref="BE62" si="226">(BE61-BD61)/BD61</f>
        <v>9.5348744040703315E-3</v>
      </c>
      <c r="BF62" s="26">
        <f>(BF61-BE61)/BE61</f>
        <v>-1.1786181991348859E-2</v>
      </c>
      <c r="BG62" s="26">
        <f t="shared" ref="BG62" si="227">(BG61-BF61)/BF61</f>
        <v>-5.1200706770540519E-2</v>
      </c>
      <c r="BH62" s="26">
        <f>(BH61-BG61)/BG61</f>
        <v>-2.8738307868117069E-2</v>
      </c>
      <c r="BI62" s="26">
        <f>(BI61-BH61)/BH61</f>
        <v>4.5189123235140342E-2</v>
      </c>
      <c r="BJ62" s="26">
        <f t="shared" ref="BJ62" si="228">(BJ61-BI61)/BI61</f>
        <v>-2.1721909526787608E-2</v>
      </c>
      <c r="BK62" s="26">
        <f>(BK61-BJ61)/BJ61</f>
        <v>6.8189566996260239E-4</v>
      </c>
      <c r="BL62" s="26">
        <f t="shared" ref="BL62" si="229">(BL61-BK61)/BK61</f>
        <v>2.2614991482112445E-2</v>
      </c>
    </row>
    <row r="63" spans="1:64" ht="15" customHeight="1" outlineLevel="1" x14ac:dyDescent="0.25">
      <c r="A63" s="47"/>
      <c r="B63" s="198">
        <f>SUM(D63:XFD63)</f>
        <v>0.5</v>
      </c>
      <c r="C63" s="25" t="s">
        <v>297</v>
      </c>
      <c r="D63" s="28"/>
      <c r="E63" s="28">
        <v>0</v>
      </c>
      <c r="F63" s="28">
        <v>0</v>
      </c>
      <c r="G63" s="28">
        <v>0</v>
      </c>
      <c r="H63" s="28">
        <v>0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28">
        <v>0</v>
      </c>
      <c r="AF63" s="28">
        <v>0</v>
      </c>
      <c r="AG63" s="28">
        <v>0</v>
      </c>
      <c r="AH63" s="28">
        <v>0</v>
      </c>
      <c r="AI63" s="28">
        <v>0</v>
      </c>
      <c r="AJ63" s="28">
        <v>0</v>
      </c>
      <c r="AK63" s="28">
        <v>0</v>
      </c>
      <c r="AL63" s="28">
        <v>0</v>
      </c>
      <c r="AM63" s="28">
        <v>0</v>
      </c>
      <c r="AN63" s="28">
        <v>0</v>
      </c>
      <c r="AO63" s="28">
        <v>0</v>
      </c>
      <c r="AP63" s="28">
        <v>0</v>
      </c>
      <c r="AQ63" s="28">
        <v>0</v>
      </c>
      <c r="AR63" s="28">
        <v>0</v>
      </c>
      <c r="AS63" s="28">
        <v>0</v>
      </c>
      <c r="AT63" s="28">
        <v>0</v>
      </c>
      <c r="AU63" s="28">
        <v>0</v>
      </c>
      <c r="AV63" s="28">
        <v>0</v>
      </c>
      <c r="AW63" s="28">
        <v>0.5</v>
      </c>
      <c r="AX63" s="28">
        <v>0</v>
      </c>
      <c r="AY63" s="28">
        <v>0</v>
      </c>
      <c r="AZ63" s="28">
        <v>0</v>
      </c>
      <c r="BA63" s="28">
        <v>0</v>
      </c>
      <c r="BB63" s="28">
        <v>0</v>
      </c>
      <c r="BC63" s="28">
        <v>0</v>
      </c>
      <c r="BD63" s="28">
        <v>0</v>
      </c>
      <c r="BE63" s="28">
        <v>0</v>
      </c>
      <c r="BF63" s="28">
        <v>0</v>
      </c>
      <c r="BG63" s="28">
        <v>0</v>
      </c>
      <c r="BH63" s="28">
        <v>0</v>
      </c>
      <c r="BI63" s="28">
        <v>0</v>
      </c>
      <c r="BJ63" s="28">
        <v>0</v>
      </c>
      <c r="BK63" s="28">
        <v>0</v>
      </c>
      <c r="BL63" s="28">
        <v>0</v>
      </c>
    </row>
    <row r="64" spans="1:64" ht="15" customHeight="1" outlineLevel="1" x14ac:dyDescent="0.25">
      <c r="A64" s="47"/>
      <c r="C64" s="25" t="s">
        <v>75</v>
      </c>
      <c r="D64" s="26"/>
      <c r="E64" s="7">
        <f>(E61+SUM($E63:E63)-$D61)/$D61</f>
        <v>1.2499999999999884E-2</v>
      </c>
      <c r="F64" s="7">
        <f>(F61+SUM($E63:F63)-$D61)/$D61</f>
        <v>2.8260869565217284E-2</v>
      </c>
      <c r="G64" s="7">
        <f>(G61+SUM($E63:G63)-$D61)/$D61</f>
        <v>3.2298136645962705E-2</v>
      </c>
      <c r="H64" s="7">
        <f>(H61+SUM($E63:H63)-$D61)/$D61</f>
        <v>4.2934782608695654E-2</v>
      </c>
      <c r="I64" s="7">
        <f>(I61+SUM($E63:I63)-$D61)/$D61</f>
        <v>3.940217391304339E-2</v>
      </c>
      <c r="J64" s="7">
        <f>(J61+SUM($E63:J63)-$D61)/$D61</f>
        <v>4.0411490683229689E-2</v>
      </c>
      <c r="K64" s="7">
        <f>(K61+SUM($E63:K63)-$D61)/$D61</f>
        <v>5.2756211180124121E-2</v>
      </c>
      <c r="L64" s="7">
        <f>(L61+SUM($E63:L63)-$D61)/$D61</f>
        <v>5.5318322981366456E-2</v>
      </c>
      <c r="M64" s="7">
        <f>(M61+SUM($E63:M63)-$D61)/$D61</f>
        <v>4.6506211180124067E-2</v>
      </c>
      <c r="N64" s="7">
        <f>(N61+SUM($E63:N63)-$D61)/$D61</f>
        <v>5.3920807453416091E-2</v>
      </c>
      <c r="O64" s="7">
        <f>(O61+SUM($E63:O63)-$D61)/$D61</f>
        <v>5.659937888198751E-2</v>
      </c>
      <c r="P64" s="7">
        <f>(P61+SUM($E63:P63)-$D61)/$D61</f>
        <v>6.4906832298136527E-2</v>
      </c>
      <c r="Q64" s="7">
        <f>(Q61+SUM($D63:Q63)-$D61)/$D61</f>
        <v>6.3237577639751408E-2</v>
      </c>
      <c r="R64" s="7">
        <f>(R61+SUM($D63:R63)-$D61)/$D61</f>
        <v>5.5978260869565054E-2</v>
      </c>
      <c r="S64" s="7">
        <f>(S61+SUM($D63:S63)-$D61)/$D61</f>
        <v>4.9728260869565222E-2</v>
      </c>
      <c r="T64" s="7">
        <f>(T61+SUM($D63:T63)-$D61)/$D61</f>
        <v>4.0527950310558995E-2</v>
      </c>
      <c r="U64" s="7">
        <f>(U61+SUM($D63:U63)-$D61)/$D61</f>
        <v>4.3672360248447201E-2</v>
      </c>
      <c r="V64" s="7">
        <f>(V61+SUM($D63:V63)-$D61)/$D61</f>
        <v>3.9169254658384993E-2</v>
      </c>
      <c r="W64" s="7">
        <f>(W61+SUM($D63:W63)-$D61)/$D61</f>
        <v>1.4984472049689272E-2</v>
      </c>
      <c r="X64" s="7">
        <f>(X61+SUM($D63:X63)-$D61)/$D61</f>
        <v>1.894409937888197E-2</v>
      </c>
      <c r="Y64" s="7">
        <f>(Y61+SUM($D63:Y63)-$D61)/$D61</f>
        <v>1.6420807453415998E-2</v>
      </c>
      <c r="Z64" s="7">
        <f>(Z61+SUM($D63:Z63)-$D61)/$D61</f>
        <v>-6.7158385093168405E-3</v>
      </c>
      <c r="AA64" s="7">
        <f>(AA61+SUM($D63:AA63)-$D61)/$D61</f>
        <v>-3.5326086956521827E-2</v>
      </c>
      <c r="AB64" s="7">
        <f>(AB61+SUM($D63:AB63)-$D61)/$D61</f>
        <v>-2.8804347826087016E-2</v>
      </c>
      <c r="AC64" s="7">
        <f>(AC61+SUM($D63:AC63)-$D61)/$D61</f>
        <v>-2.5038819875776462E-2</v>
      </c>
      <c r="AD64" s="7">
        <f>(AD61+SUM($D63:AD63)-$D61)/$D61</f>
        <v>-7.1156832298136685E-2</v>
      </c>
      <c r="AE64" s="7">
        <f>(AE61+SUM($D63:AE63)-$D61)/$D61</f>
        <v>-8.6490683229813778E-2</v>
      </c>
      <c r="AF64" s="7">
        <f>(AF61+SUM($D63:AF63)-$D61)/$D61</f>
        <v>-6.8594720496894468E-2</v>
      </c>
      <c r="AG64" s="7">
        <f>(AG61+SUM($D63:AG63)-$D61)/$D61</f>
        <v>-6.7080745341615011E-2</v>
      </c>
      <c r="AH64" s="7">
        <f>(AH61+SUM($D63:AH63)-$D61)/$D61</f>
        <v>-6.5139751552795139E-2</v>
      </c>
      <c r="AI64" s="7">
        <f>(AI61+SUM($D63:AI63)-$D61)/$D61</f>
        <v>-4.8796583850931753E-2</v>
      </c>
      <c r="AJ64" s="7">
        <f>(AJ61+SUM($D63:AJ63)-$D61)/$D61</f>
        <v>-5.205745341614916E-2</v>
      </c>
      <c r="AK64" s="7">
        <f>(AK61+SUM($E63:AK63)-$D61)/$D61</f>
        <v>-6.4518633540372794E-2</v>
      </c>
      <c r="AL64" s="7">
        <f>(AL61+SUM($E63:AL63)-$D61)/$D61</f>
        <v>-5.551242236024849E-2</v>
      </c>
      <c r="AM64" s="7">
        <f>(AM61+SUM($E63:AM63)-$D61)/$D61</f>
        <v>-4.7243788819875836E-2</v>
      </c>
      <c r="AN64" s="7">
        <f>(AN61+SUM($E63:AN63)-$D61)/$D61</f>
        <v>-2.0885093167701953E-2</v>
      </c>
      <c r="AO64" s="7">
        <f>(AO61+SUM($D63:AO63)-$D61)/$D61</f>
        <v>-1.1995341614906955E-2</v>
      </c>
      <c r="AP64" s="7">
        <f>(AP61+SUM($D63:AP63)-$D61)/$D61</f>
        <v>-3.4394409937888247E-2</v>
      </c>
      <c r="AQ64" s="7">
        <f>(AQ61+SUM($D63:AQ63)-$D61)/$D61</f>
        <v>-4.3439440993788915E-2</v>
      </c>
      <c r="AR64" s="7">
        <f>(AR61+SUM($D63:AR63)-$D61)/$D61</f>
        <v>-5.3959627329192676E-2</v>
      </c>
      <c r="AS64" s="7">
        <f>(AS61+SUM($D63:AS63)-$D61)/$D61</f>
        <v>-6.323757763975163E-2</v>
      </c>
      <c r="AT64" s="7">
        <f>(AT61+SUM($D63:AT63)-$D61)/$D61</f>
        <v>-6.07919254658386E-2</v>
      </c>
      <c r="AU64" s="7">
        <f>(AU61+SUM($D63:AU63)-$D61)/$D61</f>
        <v>-5.6521739130434893E-2</v>
      </c>
      <c r="AV64" s="7">
        <f>(AV61+SUM($D63:AV63)-$D61)/$D61</f>
        <v>-6.18012422360249E-2</v>
      </c>
      <c r="AW64" s="7">
        <f>(AW61+SUM($D63:AW63)-$D61)/$D61</f>
        <v>-6.4557453416149158E-2</v>
      </c>
      <c r="AX64" s="7">
        <f>(AX61+SUM($D63:AX63)-$D61)/$D61</f>
        <v>-3.8742236024844785E-2</v>
      </c>
      <c r="AY64" s="7">
        <f>(AY61+SUM($D63:AY63)-$D61)/$D61</f>
        <v>-4.0993788819875893E-2</v>
      </c>
      <c r="AZ64" s="7">
        <f>(AZ61+SUM($D63:AZ63)-$D61)/$D61</f>
        <v>-2.4572981366459672E-2</v>
      </c>
      <c r="BA64" s="7">
        <f>(BA61+SUM($D63:BA63)-$D61)/$D61</f>
        <v>-3.9557453416149163E-2</v>
      </c>
      <c r="BB64" s="7">
        <f>(BB61+SUM($D63:BB63)-$D61)/$D61</f>
        <v>-3.7655279503105654E-2</v>
      </c>
      <c r="BC64" s="7">
        <f>(BC61+SUM($D63:BC63)-$D61)/$D61</f>
        <v>-1.9681677018633624E-2</v>
      </c>
      <c r="BD64" s="7">
        <f>(BD61+SUM($D63:BD63)-$D61)/$D61</f>
        <v>-2.9076086956521772E-2</v>
      </c>
      <c r="BE64" s="7">
        <f>(BE61+SUM($D63:BE63)-$D61)/$D61</f>
        <v>-1.9836956521739182E-2</v>
      </c>
      <c r="BF64" s="7">
        <f>(BF61+SUM($D63:BF63)-$D61)/$D61</f>
        <v>-3.1366459627329236E-2</v>
      </c>
      <c r="BG64" s="7">
        <f>(BG61+SUM($D63:BG63)-$D61)/$D61</f>
        <v>-8.0861801242236062E-2</v>
      </c>
      <c r="BH64" s="7">
        <f>(BH61+SUM($D63:BH63)-$D61)/$D61</f>
        <v>-0.10722049689441006</v>
      </c>
      <c r="BI64" s="7">
        <f>(BI61+SUM($D63:BI63)-$D61)/$D61</f>
        <v>-6.6964285714285823E-2</v>
      </c>
      <c r="BJ64" s="7">
        <f>(BJ61+SUM($D63:BJ63)-$D61)/$D61</f>
        <v>-8.7189440993788947E-2</v>
      </c>
      <c r="BK64" s="7">
        <f>(BK61+SUM($D63:BK63)-$D61)/$D61</f>
        <v>-8.6568322981366491E-2</v>
      </c>
      <c r="BL64" s="7">
        <f>(BL61+SUM($D63:BL63)-$D61)/$D61</f>
        <v>-6.5954968944099412E-2</v>
      </c>
    </row>
    <row r="65" spans="1:64" ht="15" customHeight="1" outlineLevel="1" x14ac:dyDescent="0.25">
      <c r="A65" s="47"/>
      <c r="B65" s="2"/>
      <c r="C65" s="25" t="s">
        <v>53</v>
      </c>
      <c r="L65" s="26">
        <f>(L61+SUM(H63:L63)-G61)/G61</f>
        <v>2.2299939831528302E-2</v>
      </c>
      <c r="P65" s="26">
        <f>(P61+SUM(M63:P63)-L61)/L61</f>
        <v>9.0858929556739756E-3</v>
      </c>
      <c r="U65" s="26">
        <f>(U61+SUM(Q63:U63)-P61)/P61</f>
        <v>-1.9940215806357433E-2</v>
      </c>
      <c r="Z65" s="26">
        <f>(Z61+SUM(V63:Z63)-U61)/U61</f>
        <v>-4.8279709875395267E-2</v>
      </c>
      <c r="AE65" s="26">
        <f>(AE61+SUM(AA63:AE63)-Z61)/Z61</f>
        <v>-8.0314222065892879E-2</v>
      </c>
      <c r="AJ65" s="26">
        <f>(AJ61+SUM(AF63:AJ63)-AE61)/AE61</f>
        <v>3.7693353731089597E-2</v>
      </c>
      <c r="AN65" s="26">
        <f>(AN61+SUM(AK63:AN63)-AJ61)/AJ61</f>
        <v>3.2884229493427251E-2</v>
      </c>
      <c r="AS65" s="26">
        <f>(AS61+SUM(AO63:AS63)-AN61)/AN61</f>
        <v>-4.325588771707238E-2</v>
      </c>
      <c r="AX65" s="26">
        <f>(AX61+SUM(AT63:AX63)-AS61)/AS61</f>
        <v>2.614893705192492E-2</v>
      </c>
      <c r="BC65" s="26">
        <f>(BC61+SUM(AY63:BC63)-AX61)/AX61</f>
        <v>1.9868889608287456E-2</v>
      </c>
      <c r="BH65" s="26">
        <f>(BH61+SUM(BD63:BH63)-BC61)/BC61</f>
        <v>-8.9473475379915138E-2</v>
      </c>
      <c r="BL65" s="26">
        <f>(BL61+SUM(BI63:BL63)-BH61)/BH61</f>
        <v>4.6322119574690714E-2</v>
      </c>
    </row>
    <row r="66" spans="1:64" ht="15" customHeight="1" outlineLevel="1" x14ac:dyDescent="0.25">
      <c r="A66" s="47"/>
      <c r="B66" s="57"/>
      <c r="C66" s="58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  <c r="BE66" s="56"/>
      <c r="BF66" s="56"/>
      <c r="BG66" s="56"/>
      <c r="BH66" s="56"/>
      <c r="BI66" s="56"/>
      <c r="BJ66" s="56"/>
      <c r="BK66" s="56"/>
      <c r="BL66" s="56"/>
    </row>
    <row r="67" spans="1:64" ht="15" customHeight="1" outlineLevel="1" x14ac:dyDescent="0.25">
      <c r="A67" s="82"/>
      <c r="B67" s="595" t="s">
        <v>93</v>
      </c>
      <c r="C67" s="596"/>
      <c r="D67" s="8">
        <v>85.95</v>
      </c>
      <c r="E67" s="8">
        <v>86.35</v>
      </c>
      <c r="F67" s="8">
        <v>87.11</v>
      </c>
      <c r="G67" s="8">
        <v>88.19</v>
      </c>
      <c r="H67" s="8">
        <v>88.28</v>
      </c>
      <c r="I67" s="8">
        <v>88.22</v>
      </c>
      <c r="J67" s="8">
        <v>87.82</v>
      </c>
      <c r="K67" s="8">
        <v>88.08</v>
      </c>
      <c r="L67" s="8">
        <v>89.6</v>
      </c>
      <c r="M67" s="8">
        <v>88.35</v>
      </c>
      <c r="N67" s="8">
        <v>90.14</v>
      </c>
      <c r="O67" s="8">
        <v>90.1</v>
      </c>
      <c r="P67" s="8">
        <v>90</v>
      </c>
      <c r="Q67" s="8">
        <v>91.61</v>
      </c>
      <c r="R67" s="8">
        <v>91.9</v>
      </c>
      <c r="S67" s="8">
        <v>91.82</v>
      </c>
      <c r="T67" s="8">
        <v>92.33</v>
      </c>
      <c r="U67" s="8">
        <v>94.06</v>
      </c>
      <c r="V67" s="8">
        <v>93.92</v>
      </c>
      <c r="W67" s="8">
        <v>92.74</v>
      </c>
      <c r="X67" s="8">
        <v>95.01</v>
      </c>
      <c r="Y67" s="8">
        <v>94.26</v>
      </c>
      <c r="Z67" s="8">
        <v>91.78</v>
      </c>
      <c r="AA67" s="8">
        <v>88</v>
      </c>
      <c r="AB67" s="8">
        <v>91.33</v>
      </c>
      <c r="AC67" s="8">
        <v>89.61</v>
      </c>
      <c r="AD67" s="8">
        <v>85.01</v>
      </c>
      <c r="AE67" s="8">
        <v>88.18</v>
      </c>
      <c r="AF67" s="8">
        <v>89.13</v>
      </c>
      <c r="AG67" s="8">
        <v>89.83</v>
      </c>
      <c r="AH67" s="8">
        <v>90.81</v>
      </c>
      <c r="AI67" s="8">
        <v>92.66</v>
      </c>
      <c r="AJ67" s="8">
        <v>92</v>
      </c>
      <c r="AK67" s="8">
        <v>92.72</v>
      </c>
      <c r="AL67" s="8">
        <v>91.49</v>
      </c>
      <c r="AM67" s="8">
        <v>91.73</v>
      </c>
      <c r="AN67" s="8">
        <v>94.06</v>
      </c>
      <c r="AO67" s="8">
        <v>95.42</v>
      </c>
      <c r="AP67" s="8">
        <v>94.2</v>
      </c>
      <c r="AQ67" s="8">
        <v>93.77</v>
      </c>
      <c r="AR67" s="8">
        <v>92.85</v>
      </c>
      <c r="AS67" s="8">
        <v>93.05</v>
      </c>
      <c r="AT67" s="8">
        <v>93.64</v>
      </c>
      <c r="AU67" s="8">
        <v>93.32</v>
      </c>
      <c r="AV67" s="8">
        <v>93.86</v>
      </c>
      <c r="AW67" s="8">
        <v>94.43</v>
      </c>
      <c r="AX67" s="8">
        <v>96.54</v>
      </c>
      <c r="AY67" s="8">
        <v>96.77</v>
      </c>
      <c r="AZ67" s="8">
        <v>94.41</v>
      </c>
      <c r="BA67" s="8">
        <v>93.85</v>
      </c>
      <c r="BB67" s="8">
        <v>94.18</v>
      </c>
      <c r="BC67" s="8">
        <v>94.6</v>
      </c>
      <c r="BD67" s="8">
        <v>92.89</v>
      </c>
      <c r="BE67" s="8">
        <v>93.13</v>
      </c>
      <c r="BF67" s="8">
        <v>92.48</v>
      </c>
      <c r="BG67" s="8">
        <v>89.79</v>
      </c>
      <c r="BH67" s="8">
        <v>87.18</v>
      </c>
      <c r="BI67" s="8">
        <v>93.78</v>
      </c>
      <c r="BJ67" s="8">
        <v>89.47</v>
      </c>
      <c r="BK67" s="8">
        <v>89.39</v>
      </c>
      <c r="BL67" s="8">
        <v>91.27</v>
      </c>
    </row>
    <row r="68" spans="1:64" ht="15" customHeight="1" outlineLevel="1" x14ac:dyDescent="0.25">
      <c r="A68" s="47"/>
      <c r="B68" s="2" t="s">
        <v>295</v>
      </c>
      <c r="C68" s="25" t="s">
        <v>296</v>
      </c>
      <c r="D68" s="26"/>
      <c r="E68" s="26">
        <f t="shared" ref="E68" si="230">(E67-D67)/D67</f>
        <v>4.6538685282139789E-3</v>
      </c>
      <c r="F68" s="26">
        <f>(F67-E67)/E67</f>
        <v>8.8013896931094984E-3</v>
      </c>
      <c r="G68" s="26">
        <f t="shared" ref="G68" si="231">(G67-F67)/F67</f>
        <v>1.2398117322925018E-2</v>
      </c>
      <c r="H68" s="26">
        <f>(H67-G67)/G67</f>
        <v>1.0205238689194173E-3</v>
      </c>
      <c r="I68" s="26">
        <f t="shared" ref="I68" si="232">(I67-H67)/H67</f>
        <v>-6.7965564114184722E-4</v>
      </c>
      <c r="J68" s="26">
        <f>(J67-I67)/I67</f>
        <v>-4.5341192473362692E-3</v>
      </c>
      <c r="K68" s="26">
        <f t="shared" ref="K68" si="233">(K67-J67)/J67</f>
        <v>2.9606012297882615E-3</v>
      </c>
      <c r="L68" s="26">
        <f>(L67-K67)/K67</f>
        <v>1.7257039055404134E-2</v>
      </c>
      <c r="M68" s="26">
        <f t="shared" ref="M68" si="234">(M67-L67)/L67</f>
        <v>-1.3950892857142858E-2</v>
      </c>
      <c r="N68" s="26">
        <f>(N67-M67)/M67</f>
        <v>2.0260328239954797E-2</v>
      </c>
      <c r="O68" s="26">
        <f t="shared" ref="O68" si="235">(O67-N67)/N67</f>
        <v>-4.4375416019532118E-4</v>
      </c>
      <c r="P68" s="26">
        <f>(P67-O67)/O67</f>
        <v>-1.1098779134294597E-3</v>
      </c>
      <c r="Q68" s="26">
        <f>(Q67-P67)/P67</f>
        <v>1.7888888888888881E-2</v>
      </c>
      <c r="R68" s="26">
        <f t="shared" ref="R68" si="236">(R67-Q67)/Q67</f>
        <v>3.1655932758433169E-3</v>
      </c>
      <c r="S68" s="26">
        <f>(S67-R67)/R67</f>
        <v>-8.705114254625952E-4</v>
      </c>
      <c r="T68" s="26">
        <f t="shared" ref="T68" si="237">(T67-S67)/S67</f>
        <v>5.5543454585058284E-3</v>
      </c>
      <c r="U68" s="26">
        <f>(U67-T67)/T67</f>
        <v>1.8737138524856537E-2</v>
      </c>
      <c r="V68" s="26">
        <f>(V67-U67)/U67</f>
        <v>-1.48841165213694E-3</v>
      </c>
      <c r="W68" s="26">
        <f t="shared" ref="W68" si="238">(W67-V67)/V67</f>
        <v>-1.2563884156729203E-2</v>
      </c>
      <c r="X68" s="26">
        <f>(X67-W67)/W67</f>
        <v>2.4477032564157973E-2</v>
      </c>
      <c r="Y68" s="26">
        <f t="shared" ref="Y68" si="239">(Y67-X67)/X67</f>
        <v>-7.8939059046416165E-3</v>
      </c>
      <c r="Z68" s="26">
        <f>(Z67-Y67)/Y67</f>
        <v>-2.631020581370681E-2</v>
      </c>
      <c r="AA68" s="26">
        <f>(AA67-Z67)/Z67</f>
        <v>-4.1185443451732417E-2</v>
      </c>
      <c r="AB68" s="26">
        <f t="shared" ref="AB68" si="240">(AB67-AA67)/AA67</f>
        <v>3.7840909090909071E-2</v>
      </c>
      <c r="AC68" s="26">
        <f>(AC67-AB67)/AB67</f>
        <v>-1.8832804116938561E-2</v>
      </c>
      <c r="AD68" s="26">
        <f t="shared" ref="AD68" si="241">(AD67-AC67)/AC67</f>
        <v>-5.1333556522709455E-2</v>
      </c>
      <c r="AE68" s="26">
        <f>(AE67-AD67)/AD67</f>
        <v>3.7289730619927082E-2</v>
      </c>
      <c r="AF68" s="26">
        <f>(AF67-AE67)/AE67</f>
        <v>1.0773418008618604E-2</v>
      </c>
      <c r="AG68" s="26">
        <f t="shared" ref="AG68" si="242">(AG67-AF67)/AF67</f>
        <v>7.8536968473017256E-3</v>
      </c>
      <c r="AH68" s="26">
        <f>(AH67-AG67)/AG67</f>
        <v>1.0909495714126728E-2</v>
      </c>
      <c r="AI68" s="26">
        <f t="shared" ref="AI68" si="243">(AI67-AH67)/AH67</f>
        <v>2.0372205704217532E-2</v>
      </c>
      <c r="AJ68" s="26">
        <f>(AJ67-AI67)/AI67</f>
        <v>-7.1228145909777319E-3</v>
      </c>
      <c r="AK68" s="26">
        <f t="shared" ref="AK68" si="244">(AK67-AJ67)/AJ67</f>
        <v>7.8260869565217276E-3</v>
      </c>
      <c r="AL68" s="26">
        <f>(AL67-AK67)/AK67</f>
        <v>-1.3265746333045772E-2</v>
      </c>
      <c r="AM68" s="26">
        <f t="shared" ref="AM68" si="245">(AM67-AL67)/AL67</f>
        <v>2.6232375122965256E-3</v>
      </c>
      <c r="AN68" s="26">
        <f>(AN67-AM67)/AM67</f>
        <v>2.5400632290417509E-2</v>
      </c>
      <c r="AO68" s="26">
        <f>(AO67-AN67)/AN67</f>
        <v>1.4458856049330209E-2</v>
      </c>
      <c r="AP68" s="26">
        <f t="shared" ref="AP68" si="246">(AP67-AO67)/AO67</f>
        <v>-1.2785579543072719E-2</v>
      </c>
      <c r="AQ68" s="26">
        <f>(AQ67-AP67)/AP67</f>
        <v>-4.5647558386412608E-3</v>
      </c>
      <c r="AR68" s="26">
        <f t="shared" ref="AR68" si="247">(AR67-AQ67)/AQ67</f>
        <v>-9.8112402687426867E-3</v>
      </c>
      <c r="AS68" s="26">
        <f>(AS67-AR67)/AR67</f>
        <v>2.1540118470651896E-3</v>
      </c>
      <c r="AT68" s="26">
        <f>(AT67-AS67)/AS67</f>
        <v>6.3406770553466243E-3</v>
      </c>
      <c r="AU68" s="26">
        <f t="shared" ref="AU68" si="248">(AU67-AT67)/AT67</f>
        <v>-3.4173430158052904E-3</v>
      </c>
      <c r="AV68" s="26">
        <f>(AV67-AU67)/AU67</f>
        <v>5.78654093441927E-3</v>
      </c>
      <c r="AW68" s="26">
        <f t="shared" ref="AW68" si="249">(AW67-AV67)/AV67</f>
        <v>6.0728744939272045E-3</v>
      </c>
      <c r="AX68" s="26">
        <f>(AX67-AW67)/AW67</f>
        <v>2.2344593879063849E-2</v>
      </c>
      <c r="AY68" s="26">
        <f>(AY67-AX67)/AX67</f>
        <v>2.3824321524755516E-3</v>
      </c>
      <c r="AZ68" s="26">
        <f t="shared" ref="AZ68" si="250">(AZ67-AY67)/AY67</f>
        <v>-2.4387723468016941E-2</v>
      </c>
      <c r="BA68" s="26">
        <f>(BA67-AZ67)/AZ67</f>
        <v>-5.9315750450164417E-3</v>
      </c>
      <c r="BB68" s="26">
        <f t="shared" ref="BB68" si="251">(BB67-BA67)/BA67</f>
        <v>3.5162493340438203E-3</v>
      </c>
      <c r="BC68" s="26">
        <f>(BC67-BB67)/BB67</f>
        <v>4.4595455510722812E-3</v>
      </c>
      <c r="BD68" s="26">
        <f>(BD67-BC67)/BC67</f>
        <v>-1.8076109936574988E-2</v>
      </c>
      <c r="BE68" s="26">
        <f t="shared" ref="BE68" si="252">(BE67-BD67)/BD67</f>
        <v>2.5837011519000419E-3</v>
      </c>
      <c r="BF68" s="26">
        <f>(BF67-BE67)/BE67</f>
        <v>-6.9794910340383494E-3</v>
      </c>
      <c r="BG68" s="26">
        <f t="shared" ref="BG68" si="253">(BG67-BF67)/BF67</f>
        <v>-2.9087370242214507E-2</v>
      </c>
      <c r="BH68" s="26">
        <f>(BH67-BG67)/BG67</f>
        <v>-2.9067824924824584E-2</v>
      </c>
      <c r="BI68" s="26">
        <f>(BI67-BH67)/BH67</f>
        <v>7.5705437026840947E-2</v>
      </c>
      <c r="BJ68" s="26">
        <f t="shared" ref="BJ68" si="254">(BJ67-BI67)/BI67</f>
        <v>-4.595862657283005E-2</v>
      </c>
      <c r="BK68" s="26">
        <f>(BK67-BJ67)/BJ67</f>
        <v>-8.9415446518384151E-4</v>
      </c>
      <c r="BL68" s="26">
        <f t="shared" ref="BL68" si="255">(BL67-BK67)/BK67</f>
        <v>2.1031435283588716E-2</v>
      </c>
    </row>
    <row r="69" spans="1:64" ht="15" customHeight="1" outlineLevel="1" x14ac:dyDescent="0.25">
      <c r="A69" s="47"/>
      <c r="B69" s="198">
        <f>SUM(D69:XFD69)</f>
        <v>0.42</v>
      </c>
      <c r="C69" s="25" t="s">
        <v>297</v>
      </c>
      <c r="D69" s="28"/>
      <c r="E69" s="28">
        <v>0</v>
      </c>
      <c r="F69" s="28">
        <v>0</v>
      </c>
      <c r="G69" s="28">
        <v>0</v>
      </c>
      <c r="H69" s="28">
        <v>0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28">
        <v>0</v>
      </c>
      <c r="AD69" s="28">
        <v>0</v>
      </c>
      <c r="AE69" s="28">
        <v>0</v>
      </c>
      <c r="AF69" s="28">
        <v>0</v>
      </c>
      <c r="AH69" s="28">
        <v>0.42</v>
      </c>
      <c r="AI69" s="28">
        <v>0</v>
      </c>
      <c r="AJ69" s="28">
        <v>0</v>
      </c>
      <c r="AK69" s="28">
        <v>0</v>
      </c>
      <c r="AL69" s="28">
        <v>0</v>
      </c>
      <c r="AM69" s="28">
        <v>0</v>
      </c>
      <c r="AN69" s="28">
        <v>0</v>
      </c>
      <c r="AO69" s="28">
        <v>0</v>
      </c>
      <c r="AP69" s="28">
        <v>0</v>
      </c>
      <c r="AQ69" s="28">
        <v>0</v>
      </c>
      <c r="AR69" s="28">
        <v>0</v>
      </c>
      <c r="AS69" s="28">
        <v>0</v>
      </c>
      <c r="AT69" s="28">
        <v>0</v>
      </c>
      <c r="AU69" s="28">
        <v>0</v>
      </c>
      <c r="AV69" s="28">
        <v>0</v>
      </c>
      <c r="AW69" s="28">
        <v>0</v>
      </c>
      <c r="AX69" s="28">
        <v>0</v>
      </c>
      <c r="AY69" s="28">
        <v>0</v>
      </c>
      <c r="AZ69" s="28">
        <v>0</v>
      </c>
      <c r="BA69" s="28">
        <v>0</v>
      </c>
      <c r="BB69" s="28">
        <v>0</v>
      </c>
      <c r="BC69" s="28">
        <v>0</v>
      </c>
      <c r="BD69" s="28">
        <v>0</v>
      </c>
      <c r="BE69" s="28">
        <v>0</v>
      </c>
      <c r="BF69" s="28">
        <v>0</v>
      </c>
      <c r="BG69" s="28">
        <v>0</v>
      </c>
      <c r="BH69" s="28">
        <v>0</v>
      </c>
      <c r="BI69" s="28">
        <v>0</v>
      </c>
      <c r="BJ69" s="28">
        <v>0</v>
      </c>
      <c r="BK69" s="28">
        <v>0</v>
      </c>
      <c r="BL69" s="28">
        <v>0</v>
      </c>
    </row>
    <row r="70" spans="1:64" ht="15" customHeight="1" outlineLevel="1" x14ac:dyDescent="0.25">
      <c r="A70" s="47"/>
      <c r="C70" s="25" t="s">
        <v>75</v>
      </c>
      <c r="D70" s="26"/>
      <c r="E70" s="7">
        <f>(E67+SUM($E69:E69)-$D67)/$D67</f>
        <v>4.6538685282139789E-3</v>
      </c>
      <c r="F70" s="7">
        <f>(F67+SUM($E69:F69)-$D67)/$D67</f>
        <v>1.3496218731820785E-2</v>
      </c>
      <c r="G70" s="7">
        <f>(G67+SUM($E69:G69)-$D67)/$D67</f>
        <v>2.6061663757998777E-2</v>
      </c>
      <c r="H70" s="7">
        <f>(H67+SUM($E69:H69)-$D67)/$D67</f>
        <v>2.7108784176846982E-2</v>
      </c>
      <c r="I70" s="7">
        <f>(I67+SUM($E69:I69)-$D67)/$D67</f>
        <v>2.6410703897614844E-2</v>
      </c>
      <c r="J70" s="7">
        <f>(J67+SUM($E69:J69)-$D67)/$D67</f>
        <v>2.17568353694007E-2</v>
      </c>
      <c r="K70" s="7">
        <f>(K67+SUM($E69:K69)-$D67)/$D67</f>
        <v>2.4781849912739913E-2</v>
      </c>
      <c r="L70" s="7">
        <f>(L67+SUM($E69:L69)-$D67)/$D67</f>
        <v>4.2466550319953361E-2</v>
      </c>
      <c r="M70" s="7">
        <f>(M67+SUM($E69:M69)-$D67)/$D67</f>
        <v>2.7923211169284368E-2</v>
      </c>
      <c r="N70" s="7">
        <f>(N67+SUM($E69:N69)-$D67)/$D67</f>
        <v>4.8749272833042437E-2</v>
      </c>
      <c r="O70" s="7">
        <f>(O67+SUM($E69:O69)-$D67)/$D67</f>
        <v>4.8283885980220959E-2</v>
      </c>
      <c r="P70" s="7">
        <f>(P67+SUM($E69:P69)-$D67)/$D67</f>
        <v>4.7120418848167506E-2</v>
      </c>
      <c r="Q70" s="7">
        <f>(Q67+SUM($D69:Q69)-$D67)/$D67</f>
        <v>6.5852239674229165E-2</v>
      </c>
      <c r="R70" s="7">
        <f>(R67+SUM($D69:R69)-$D67)/$D67</f>
        <v>6.9226294357184442E-2</v>
      </c>
      <c r="S70" s="7">
        <f>(S67+SUM($D69:S69)-$D67)/$D67</f>
        <v>6.8295520651541486E-2</v>
      </c>
      <c r="T70" s="7">
        <f>(T67+SUM($D69:T69)-$D67)/$D67</f>
        <v>7.4229203025014484E-2</v>
      </c>
      <c r="U70" s="7">
        <f>(U67+SUM($D69:U69)-$D67)/$D67</f>
        <v>9.4357184409540426E-2</v>
      </c>
      <c r="V70" s="7">
        <f>(V67+SUM($D69:V69)-$D67)/$D67</f>
        <v>9.2728330424665481E-2</v>
      </c>
      <c r="W70" s="7">
        <f>(W67+SUM($D69:W69)-$D67)/$D67</f>
        <v>7.8999418266433877E-2</v>
      </c>
      <c r="X70" s="7">
        <f>(X67+SUM($D69:X69)-$D67)/$D67</f>
        <v>0.10541012216404889</v>
      </c>
      <c r="Y70" s="7">
        <f>(Y67+SUM($D69:Y69)-$D67)/$D67</f>
        <v>9.6684118673647498E-2</v>
      </c>
      <c r="Z70" s="7">
        <f>(Z67+SUM($D69:Z69)-$D67)/$D67</f>
        <v>6.783013379872016E-2</v>
      </c>
      <c r="AA70" s="7">
        <f>(AA67+SUM($D69:AA69)-$D67)/$D67</f>
        <v>2.3851076207097116E-2</v>
      </c>
      <c r="AB70" s="7">
        <f>(AB67+SUM($D69:AB69)-$D67)/$D67</f>
        <v>6.2594531704479289E-2</v>
      </c>
      <c r="AC70" s="7">
        <f>(AC67+SUM($D69:AC69)-$D67)/$D67</f>
        <v>4.2582897033158769E-2</v>
      </c>
      <c r="AD70" s="7">
        <f>(AD67+SUM($D69:AD69)-$D67)/$D67</f>
        <v>-1.0936591041303057E-2</v>
      </c>
      <c r="AE70" s="7">
        <f>(AE67+SUM($D69:AE69)-$D67)/$D67</f>
        <v>2.5945317044793529E-2</v>
      </c>
      <c r="AF70" s="7">
        <f>(AF67+SUM($D69:AF69)-$D67)/$D67</f>
        <v>3.6998254799301834E-2</v>
      </c>
      <c r="AG70" s="7">
        <f>(AG67+SUM($D69:AI69)-$D67)/$D67</f>
        <v>5.0029086678301304E-2</v>
      </c>
      <c r="AH70" s="7">
        <f>(AH67+SUM($D69:AH69)-$D67)/$D67</f>
        <v>6.1431064572425843E-2</v>
      </c>
      <c r="AI70" s="7">
        <f>(AI67+SUM($D69:AI69)-$D67)/$D67</f>
        <v>8.295520651541588E-2</v>
      </c>
      <c r="AJ70" s="7">
        <f>(AJ67+SUM($D69:AJ69)-$D67)/$D67</f>
        <v>7.5276323443862689E-2</v>
      </c>
      <c r="AK70" s="7">
        <f>(AK67+SUM($E69:AK69)-$D67)/$D67</f>
        <v>8.3653286794648021E-2</v>
      </c>
      <c r="AL70" s="7">
        <f>(AL67+SUM($E69:AL69)-$D67)/$D67</f>
        <v>6.9342641070389691E-2</v>
      </c>
      <c r="AM70" s="7">
        <f>(AM67+SUM($E69:AM69)-$D67)/$D67</f>
        <v>7.2134962187318241E-2</v>
      </c>
      <c r="AN70" s="7">
        <f>(AN67+SUM($E69:AN69)-$D67)/$D67</f>
        <v>9.924374636416522E-2</v>
      </c>
      <c r="AO70" s="7">
        <f>(AO67+SUM($D69:AO69)-$D67)/$D67</f>
        <v>0.11506689936009308</v>
      </c>
      <c r="AP70" s="7">
        <f>(AP67+SUM($D69:AP69)-$D67)/$D67</f>
        <v>0.10087260034904015</v>
      </c>
      <c r="AQ70" s="7">
        <f>(AQ67+SUM($D69:AQ69)-$D67)/$D67</f>
        <v>9.5869691681209943E-2</v>
      </c>
      <c r="AR70" s="7">
        <f>(AR67+SUM($D69:AR69)-$D67)/$D67</f>
        <v>8.5165794066317538E-2</v>
      </c>
      <c r="AS70" s="7">
        <f>(AS67+SUM($D69:AS69)-$D67)/$D67</f>
        <v>8.749272833042461E-2</v>
      </c>
      <c r="AT70" s="7">
        <f>(AT67+SUM($D69:AT69)-$D67)/$D67</f>
        <v>9.4357184409540426E-2</v>
      </c>
      <c r="AU70" s="7">
        <f>(AU67+SUM($D69:AU69)-$D67)/$D67</f>
        <v>9.0634089586969072E-2</v>
      </c>
      <c r="AV70" s="7">
        <f>(AV67+SUM($D69:AV69)-$D67)/$D67</f>
        <v>9.6916812100058147E-2</v>
      </c>
      <c r="AW70" s="7">
        <f>(AW67+SUM($D69:AW69)-$D67)/$D67</f>
        <v>0.1035485747527633</v>
      </c>
      <c r="AX70" s="7">
        <f>(AX67+SUM($D69:AX69)-$D67)/$D67</f>
        <v>0.12809773123909254</v>
      </c>
      <c r="AY70" s="7">
        <f>(AY67+SUM($D69:AY69)-$D67)/$D67</f>
        <v>0.13077370564281551</v>
      </c>
      <c r="AZ70" s="7">
        <f>(AZ67+SUM($D69:AZ69)-$D67)/$D67</f>
        <v>0.10331588132635247</v>
      </c>
      <c r="BA70" s="7">
        <f>(BA67+SUM($D69:BA69)-$D67)/$D67</f>
        <v>9.6800465386852733E-2</v>
      </c>
      <c r="BB70" s="7">
        <f>(BB67+SUM($D69:BB69)-$D67)/$D67</f>
        <v>0.1006399069226295</v>
      </c>
      <c r="BC70" s="7">
        <f>(BC67+SUM($D69:BC69)-$D67)/$D67</f>
        <v>0.10552646887725413</v>
      </c>
      <c r="BD70" s="7">
        <f>(BD67+SUM($D69:BD69)-$D67)/$D67</f>
        <v>8.563118091913903E-2</v>
      </c>
      <c r="BE70" s="7">
        <f>(BE67+SUM($D69:BE69)-$D67)/$D67</f>
        <v>8.8423502036067414E-2</v>
      </c>
      <c r="BF70" s="7">
        <f>(BF67+SUM($D69:BF69)-$D67)/$D67</f>
        <v>8.0860965677719637E-2</v>
      </c>
      <c r="BG70" s="7">
        <f>(BG67+SUM($D69:BG69)-$D67)/$D67</f>
        <v>4.9563699825479986E-2</v>
      </c>
      <c r="BH70" s="7">
        <f>(BH67+SUM($D69:BH69)-$D67)/$D67</f>
        <v>1.9197207678883138E-2</v>
      </c>
      <c r="BI70" s="7">
        <f>(BI67+SUM($D69:BI69)-$D67)/$D67</f>
        <v>9.5986038394415357E-2</v>
      </c>
      <c r="BJ70" s="7">
        <f>(BJ67+SUM($D69:BJ69)-$D67)/$D67</f>
        <v>4.5840605002908638E-2</v>
      </c>
      <c r="BK70" s="7">
        <f>(BK67+SUM($D69:BK69)-$D67)/$D67</f>
        <v>4.4909831297265841E-2</v>
      </c>
      <c r="BL70" s="7">
        <f>(BL67+SUM($D69:BL69)-$D67)/$D67</f>
        <v>6.6783013379871956E-2</v>
      </c>
    </row>
    <row r="71" spans="1:64" ht="15" customHeight="1" outlineLevel="1" x14ac:dyDescent="0.25">
      <c r="A71" s="47"/>
      <c r="B71" s="2"/>
      <c r="C71" s="25" t="s">
        <v>53</v>
      </c>
      <c r="L71" s="26">
        <f>(L67+SUM(H69:L69)-G67)/G67</f>
        <v>1.5988207279736894E-2</v>
      </c>
      <c r="P71" s="26">
        <f>(P67+SUM(M69:P69)-L67)/L67</f>
        <v>4.4642857142857782E-3</v>
      </c>
      <c r="U71" s="26">
        <f>(U67+SUM(Q69:U69)-P67)/P67</f>
        <v>4.5111111111111137E-2</v>
      </c>
      <c r="Z71" s="26">
        <f>(Z67+SUM(V69:Z69)-U67)/U67</f>
        <v>-2.4239846906230076E-2</v>
      </c>
      <c r="AE71" s="26">
        <f>(AE67+SUM(AA69:AE69)-Z67)/Z67</f>
        <v>-3.9224231858792702E-2</v>
      </c>
      <c r="AJ71" s="26">
        <f>(AJ67+SUM(AF69:AJ69)-AE67)/AE67</f>
        <v>4.8083465638466709E-2</v>
      </c>
      <c r="AN71" s="26">
        <f>(AN67+SUM(AK69:AN69)-AJ67)/AJ67</f>
        <v>2.2391304347826112E-2</v>
      </c>
      <c r="AS71" s="26">
        <f>(AS67+SUM(AO69:AS69)-AN67)/AN67</f>
        <v>-1.0737826918987935E-2</v>
      </c>
      <c r="AX71" s="26">
        <f>(AX67+SUM(AT69:AX69)-AS67)/AS67</f>
        <v>3.7506716818914661E-2</v>
      </c>
      <c r="BC71" s="26">
        <f>(BC67+SUM(AY69:BC69)-AX67)/AX67</f>
        <v>-2.0095297286099149E-2</v>
      </c>
      <c r="BH71" s="26">
        <f>(BH67+SUM(BD69:BH69)-BC67)/BC67</f>
        <v>-7.8435517970401561E-2</v>
      </c>
      <c r="BL71" s="26">
        <f>(BL67+SUM(BI69:BL69)-BH67)/BH67</f>
        <v>4.6914429915118017E-2</v>
      </c>
    </row>
    <row r="72" spans="1:64" ht="15" customHeight="1" outlineLevel="1" x14ac:dyDescent="0.25">
      <c r="A72" s="47"/>
      <c r="B72" s="57"/>
      <c r="C72" s="58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  <c r="BE72" s="56"/>
      <c r="BF72" s="56"/>
      <c r="BG72" s="56"/>
      <c r="BH72" s="56"/>
      <c r="BI72" s="56"/>
      <c r="BJ72" s="56"/>
      <c r="BK72" s="56"/>
      <c r="BL72" s="56"/>
    </row>
    <row r="73" spans="1:64" ht="15" customHeight="1" outlineLevel="1" x14ac:dyDescent="0.25">
      <c r="A73" s="82"/>
      <c r="B73" s="595" t="s">
        <v>94</v>
      </c>
      <c r="C73" s="596"/>
      <c r="D73" s="8">
        <v>63.49</v>
      </c>
      <c r="E73" s="8">
        <v>63.48</v>
      </c>
      <c r="F73" s="8">
        <v>63.44</v>
      </c>
      <c r="G73" s="8">
        <v>63.98</v>
      </c>
      <c r="H73" s="8">
        <v>64.55</v>
      </c>
      <c r="I73" s="8">
        <v>64.09</v>
      </c>
      <c r="J73" s="8">
        <v>64.22</v>
      </c>
      <c r="K73" s="8">
        <v>64.290000000000006</v>
      </c>
      <c r="L73" s="8">
        <v>64.67</v>
      </c>
      <c r="M73" s="8">
        <v>63.42</v>
      </c>
      <c r="N73" s="8">
        <v>63.81</v>
      </c>
      <c r="O73" s="8">
        <v>64.11</v>
      </c>
      <c r="P73" s="8">
        <v>67.209999999999994</v>
      </c>
      <c r="Q73" s="8">
        <v>66.39</v>
      </c>
      <c r="R73" s="8">
        <v>67.14</v>
      </c>
      <c r="S73" s="8">
        <v>68</v>
      </c>
      <c r="T73" s="8">
        <v>67.709999999999994</v>
      </c>
      <c r="U73" s="8">
        <v>68.040000000000006</v>
      </c>
      <c r="V73" s="8">
        <v>67.58</v>
      </c>
      <c r="W73" s="8">
        <v>67.33</v>
      </c>
      <c r="X73" s="8">
        <v>68.22</v>
      </c>
      <c r="Y73" s="8">
        <v>67.650000000000006</v>
      </c>
      <c r="Z73" s="8">
        <v>67.22</v>
      </c>
      <c r="AA73" s="8">
        <v>64.39</v>
      </c>
      <c r="AB73" s="8">
        <v>65.22</v>
      </c>
      <c r="AC73" s="8">
        <v>65.63</v>
      </c>
      <c r="AD73" s="8">
        <v>62.49</v>
      </c>
      <c r="AE73" s="8">
        <v>65.489999999999995</v>
      </c>
      <c r="AF73" s="8">
        <v>65.98</v>
      </c>
      <c r="AG73" s="8">
        <v>65.87</v>
      </c>
      <c r="AH73" s="8">
        <v>67.959999999999994</v>
      </c>
      <c r="AI73" s="8">
        <v>68.290000000000006</v>
      </c>
      <c r="AJ73" s="8">
        <v>68.3</v>
      </c>
      <c r="AK73" s="8">
        <v>67.489999999999995</v>
      </c>
      <c r="AL73" s="8">
        <v>67.05</v>
      </c>
      <c r="AM73" s="8">
        <v>67.13</v>
      </c>
      <c r="AN73" s="8">
        <v>68.16</v>
      </c>
      <c r="AO73" s="8">
        <v>69.650000000000006</v>
      </c>
      <c r="AP73" s="8">
        <v>68.03</v>
      </c>
      <c r="AQ73" s="8">
        <v>67.03</v>
      </c>
      <c r="AR73" s="8">
        <v>66.319999999999993</v>
      </c>
      <c r="AS73" s="8">
        <v>65.89</v>
      </c>
      <c r="AT73" s="8">
        <v>65.05</v>
      </c>
      <c r="AU73" s="8">
        <v>65.239999999999995</v>
      </c>
      <c r="AV73" s="8">
        <v>64.17</v>
      </c>
      <c r="AW73" s="8">
        <v>65.11</v>
      </c>
      <c r="AX73" s="8">
        <v>66.3</v>
      </c>
      <c r="AY73" s="8">
        <v>66.819999999999993</v>
      </c>
      <c r="AZ73" s="8">
        <v>66.17</v>
      </c>
      <c r="BA73" s="8">
        <v>66.2</v>
      </c>
      <c r="BB73" s="8">
        <v>66.39</v>
      </c>
      <c r="BC73" s="8">
        <v>65.91</v>
      </c>
      <c r="BD73" s="8">
        <v>65.709999999999994</v>
      </c>
      <c r="BE73" s="8">
        <v>66.8</v>
      </c>
      <c r="BF73" s="8">
        <v>66.349999999999994</v>
      </c>
      <c r="BG73" s="8">
        <v>64.42</v>
      </c>
      <c r="BH73" s="8">
        <v>64.63</v>
      </c>
      <c r="BI73" s="8">
        <v>65.900000000000006</v>
      </c>
      <c r="BJ73" s="8">
        <v>66.17</v>
      </c>
      <c r="BK73" s="8">
        <v>65.44</v>
      </c>
      <c r="BL73" s="8">
        <v>66.44</v>
      </c>
    </row>
    <row r="74" spans="1:64" ht="15" customHeight="1" outlineLevel="1" x14ac:dyDescent="0.25">
      <c r="A74" s="47"/>
      <c r="B74" s="2" t="s">
        <v>295</v>
      </c>
      <c r="C74" s="25" t="s">
        <v>296</v>
      </c>
      <c r="D74" s="26"/>
      <c r="E74" s="26">
        <f t="shared" ref="E74" si="256">(E73-D73)/D73</f>
        <v>-1.5750511891644535E-4</v>
      </c>
      <c r="F74" s="26">
        <f>(F73-E73)/E73</f>
        <v>-6.3011972274730856E-4</v>
      </c>
      <c r="G74" s="26">
        <f t="shared" ref="G74" si="257">(G73-F73)/F73</f>
        <v>8.5119798234552201E-3</v>
      </c>
      <c r="H74" s="26">
        <f>(H73-G73)/G73</f>
        <v>8.9090340731478642E-3</v>
      </c>
      <c r="I74" s="26">
        <f t="shared" ref="I74" si="258">(I73-H73)/H73</f>
        <v>-7.1262587141749613E-3</v>
      </c>
      <c r="J74" s="26">
        <f>(J73-I73)/I73</f>
        <v>2.0283975659228497E-3</v>
      </c>
      <c r="K74" s="26">
        <f t="shared" ref="K74" si="259">(K73-J73)/J73</f>
        <v>1.0900031142947273E-3</v>
      </c>
      <c r="L74" s="26">
        <f>(L73-K73)/K73</f>
        <v>5.9107170633068192E-3</v>
      </c>
      <c r="M74" s="26">
        <f t="shared" ref="M74" si="260">(M73-L73)/L73</f>
        <v>-1.9328900572135457E-2</v>
      </c>
      <c r="N74" s="26">
        <f>(N73-M73)/M73</f>
        <v>6.1494796594134433E-3</v>
      </c>
      <c r="O74" s="26">
        <f t="shared" ref="O74" si="261">(O73-N73)/N73</f>
        <v>4.7014574518100165E-3</v>
      </c>
      <c r="P74" s="26">
        <f>(P73-O73)/O73</f>
        <v>4.8354390890656594E-2</v>
      </c>
      <c r="Q74" s="26">
        <f>(Q73-P73)/P73</f>
        <v>-1.2200565392054653E-2</v>
      </c>
      <c r="R74" s="26">
        <f t="shared" ref="R74" si="262">(R73-Q73)/Q73</f>
        <v>1.1296882060551287E-2</v>
      </c>
      <c r="S74" s="26">
        <f>(S73-R73)/R73</f>
        <v>1.2809055704498055E-2</v>
      </c>
      <c r="T74" s="26">
        <f t="shared" ref="T74" si="263">(T73-S73)/S73</f>
        <v>-4.2647058823530332E-3</v>
      </c>
      <c r="U74" s="26">
        <f>(U73-T73)/T73</f>
        <v>4.8737261852017802E-3</v>
      </c>
      <c r="V74" s="26">
        <f>(V73-U73)/U73</f>
        <v>-6.7607289829513216E-3</v>
      </c>
      <c r="W74" s="26">
        <f t="shared" ref="W74" si="264">(W73-V73)/V73</f>
        <v>-3.6993193252441554E-3</v>
      </c>
      <c r="X74" s="26">
        <f>(X73-W73)/W73</f>
        <v>1.3218476162186256E-2</v>
      </c>
      <c r="Y74" s="26">
        <f t="shared" ref="Y74" si="265">(Y73-X73)/X73</f>
        <v>-8.3553210202285729E-3</v>
      </c>
      <c r="Z74" s="26">
        <f>(Z73-Y73)/Y73</f>
        <v>-6.3562453806357251E-3</v>
      </c>
      <c r="AA74" s="26">
        <f>(AA73-Z73)/Z73</f>
        <v>-4.2100565307944038E-2</v>
      </c>
      <c r="AB74" s="26">
        <f t="shared" ref="AB74" si="266">(AB73-AA73)/AA73</f>
        <v>1.2890200341667934E-2</v>
      </c>
      <c r="AC74" s="26">
        <f>(AC73-AB73)/AB73</f>
        <v>6.2864152100582122E-3</v>
      </c>
      <c r="AD74" s="26">
        <f t="shared" ref="AD74" si="267">(AD73-AC73)/AC73</f>
        <v>-4.7843973792472856E-2</v>
      </c>
      <c r="AE74" s="26">
        <f>(AE73-AD73)/AD73</f>
        <v>4.8007681228996527E-2</v>
      </c>
      <c r="AF74" s="26">
        <f>(AF73-AE73)/AE73</f>
        <v>7.4820583295160965E-3</v>
      </c>
      <c r="AG74" s="26">
        <f t="shared" ref="AG74" si="268">(AG73-AF73)/AF73</f>
        <v>-1.6671718702637075E-3</v>
      </c>
      <c r="AH74" s="26">
        <f>(AH73-AG73)/AG73</f>
        <v>3.1729163503871095E-2</v>
      </c>
      <c r="AI74" s="26">
        <f t="shared" ref="AI74" si="269">(AI73-AH73)/AH73</f>
        <v>4.8557975279578062E-3</v>
      </c>
      <c r="AJ74" s="26">
        <f>(AJ73-AI73)/AI73</f>
        <v>1.464343242054606E-4</v>
      </c>
      <c r="AK74" s="26">
        <f t="shared" ref="AK74" si="270">(AK73-AJ73)/AJ73</f>
        <v>-1.1859443631039565E-2</v>
      </c>
      <c r="AL74" s="26">
        <f>(AL73-AK73)/AK73</f>
        <v>-6.519484368054493E-3</v>
      </c>
      <c r="AM74" s="26">
        <f t="shared" ref="AM74" si="271">(AM73-AL73)/AL73</f>
        <v>1.1931394481729798E-3</v>
      </c>
      <c r="AN74" s="26">
        <f>(AN73-AM73)/AM73</f>
        <v>1.534336362282141E-2</v>
      </c>
      <c r="AO74" s="26">
        <f>(AO73-AN73)/AN73</f>
        <v>2.1860328638497788E-2</v>
      </c>
      <c r="AP74" s="26">
        <f t="shared" ref="AP74" si="272">(AP73-AO73)/AO73</f>
        <v>-2.3259152907394175E-2</v>
      </c>
      <c r="AQ74" s="26">
        <f>(AQ73-AP73)/AP73</f>
        <v>-1.4699397324709687E-2</v>
      </c>
      <c r="AR74" s="26">
        <f t="shared" ref="AR74" si="273">(AR73-AQ73)/AQ73</f>
        <v>-1.0592272116962672E-2</v>
      </c>
      <c r="AS74" s="26">
        <f>(AS73-AR73)/AR73</f>
        <v>-6.4837153196621328E-3</v>
      </c>
      <c r="AT74" s="26">
        <f>(AT73-AS73)/AS73</f>
        <v>-1.2748520261041181E-2</v>
      </c>
      <c r="AU74" s="26">
        <f t="shared" ref="AU74" si="274">(AU73-AT73)/AT73</f>
        <v>2.9208301306686817E-3</v>
      </c>
      <c r="AV74" s="26">
        <f>(AV73-AU73)/AU73</f>
        <v>-1.6400980993255567E-2</v>
      </c>
      <c r="AW74" s="26">
        <f t="shared" ref="AW74" si="275">(AW73-AV73)/AV73</f>
        <v>1.4648589683652761E-2</v>
      </c>
      <c r="AX74" s="26">
        <f>(AX73-AW73)/AW73</f>
        <v>1.8276762402088739E-2</v>
      </c>
      <c r="AY74" s="26">
        <f>(AY73-AX73)/AX73</f>
        <v>7.8431372549019017E-3</v>
      </c>
      <c r="AZ74" s="26">
        <f t="shared" ref="AZ74" si="276">(AZ73-AY73)/AY73</f>
        <v>-9.7276264591438424E-3</v>
      </c>
      <c r="BA74" s="26">
        <f>(BA73-AZ73)/AZ73</f>
        <v>4.5337766359379079E-4</v>
      </c>
      <c r="BB74" s="26">
        <f t="shared" ref="BB74" si="277">(BB73-BA73)/BA73</f>
        <v>2.8700906344410531E-3</v>
      </c>
      <c r="BC74" s="26">
        <f>(BC73-BB73)/BB73</f>
        <v>-7.2300045187528843E-3</v>
      </c>
      <c r="BD74" s="26">
        <f>(BD73-BC73)/BC73</f>
        <v>-3.0344409042634326E-3</v>
      </c>
      <c r="BE74" s="26">
        <f t="shared" ref="BE74" si="278">(BE73-BD73)/BD73</f>
        <v>1.6588038350327249E-2</v>
      </c>
      <c r="BF74" s="26">
        <f>(BF73-BE73)/BE73</f>
        <v>-6.7365269461078271E-3</v>
      </c>
      <c r="BG74" s="26">
        <f t="shared" ref="BG74" si="279">(BG73-BF73)/BF73</f>
        <v>-2.9088168801808482E-2</v>
      </c>
      <c r="BH74" s="26">
        <f>(BH73-BG73)/BG73</f>
        <v>3.259857187208844E-3</v>
      </c>
      <c r="BI74" s="26">
        <f>(BI73-BH73)/BH73</f>
        <v>1.9650317190159527E-2</v>
      </c>
      <c r="BJ74" s="26">
        <f t="shared" ref="BJ74" si="280">(BJ73-BI73)/BI73</f>
        <v>4.0971168437025189E-3</v>
      </c>
      <c r="BK74" s="26">
        <f>(BK73-BJ73)/BJ73</f>
        <v>-1.1032189814115217E-2</v>
      </c>
      <c r="BL74" s="26">
        <f t="shared" ref="BL74" si="281">(BL73-BK73)/BK73</f>
        <v>1.528117359413203E-2</v>
      </c>
    </row>
    <row r="75" spans="1:64" ht="15" customHeight="1" outlineLevel="1" x14ac:dyDescent="0.25">
      <c r="A75" s="47"/>
      <c r="B75" s="198">
        <f>SUM(D75:XFD75)</f>
        <v>0.2</v>
      </c>
      <c r="C75" s="25" t="s">
        <v>297</v>
      </c>
      <c r="D75" s="28"/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  <c r="AE75" s="28">
        <v>0</v>
      </c>
      <c r="AF75" s="28">
        <v>0</v>
      </c>
      <c r="AG75" s="28">
        <v>0</v>
      </c>
      <c r="AH75" s="28">
        <v>0</v>
      </c>
      <c r="AI75" s="28">
        <v>0</v>
      </c>
      <c r="AJ75" s="28">
        <v>0</v>
      </c>
      <c r="AK75" s="28">
        <v>0</v>
      </c>
      <c r="AL75" s="28">
        <v>0</v>
      </c>
      <c r="AM75" s="28">
        <v>0</v>
      </c>
      <c r="AN75" s="28">
        <v>0</v>
      </c>
      <c r="AO75" s="28">
        <v>0</v>
      </c>
      <c r="AP75" s="28">
        <v>0</v>
      </c>
      <c r="AQ75" s="28">
        <v>0</v>
      </c>
      <c r="AR75" s="28">
        <v>0</v>
      </c>
      <c r="AS75" s="28">
        <v>0.2</v>
      </c>
      <c r="AT75" s="28">
        <v>0</v>
      </c>
      <c r="AU75" s="28">
        <v>0</v>
      </c>
      <c r="AV75" s="28">
        <v>0</v>
      </c>
      <c r="AW75" s="28">
        <v>0</v>
      </c>
      <c r="AX75" s="28">
        <v>0</v>
      </c>
      <c r="AY75" s="28">
        <v>0</v>
      </c>
      <c r="AZ75" s="28">
        <v>0</v>
      </c>
      <c r="BA75" s="28">
        <v>0</v>
      </c>
      <c r="BB75" s="28">
        <v>0</v>
      </c>
      <c r="BC75" s="28">
        <v>0</v>
      </c>
      <c r="BD75" s="28">
        <v>0</v>
      </c>
      <c r="BE75" s="28">
        <v>0</v>
      </c>
      <c r="BF75" s="28">
        <v>0</v>
      </c>
      <c r="BG75" s="28">
        <v>0</v>
      </c>
      <c r="BH75" s="28">
        <v>0</v>
      </c>
      <c r="BI75" s="28">
        <v>0</v>
      </c>
      <c r="BJ75" s="28">
        <v>0</v>
      </c>
      <c r="BK75" s="28">
        <v>0</v>
      </c>
      <c r="BL75" s="28">
        <v>0</v>
      </c>
    </row>
    <row r="76" spans="1:64" ht="15" customHeight="1" outlineLevel="1" x14ac:dyDescent="0.25">
      <c r="A76" s="47"/>
      <c r="C76" s="25" t="s">
        <v>75</v>
      </c>
      <c r="D76" s="26"/>
      <c r="E76" s="7">
        <f>(E73+SUM($E75:E75)-$D73)/$D73</f>
        <v>-1.5750511891644535E-4</v>
      </c>
      <c r="F76" s="7">
        <f>(F73+SUM($E75:F75)-$D73)/$D73</f>
        <v>-7.8752559458189107E-4</v>
      </c>
      <c r="G76" s="7">
        <f>(G73+SUM($E75:G75)-$D73)/$D73</f>
        <v>7.7177508269017933E-3</v>
      </c>
      <c r="H76" s="7">
        <f>(H73+SUM($E75:H75)-$D73)/$D73</f>
        <v>1.6695542605134589E-2</v>
      </c>
      <c r="I76" s="7">
        <f>(I73+SUM($E75:I75)-$D73)/$D73</f>
        <v>9.4503071349819091E-3</v>
      </c>
      <c r="J76" s="7">
        <f>(J73+SUM($E75:J75)-$D73)/$D73</f>
        <v>1.1497873680894579E-2</v>
      </c>
      <c r="K76" s="7">
        <f>(K73+SUM($E75:K75)-$D73)/$D73</f>
        <v>1.2600409513309249E-2</v>
      </c>
      <c r="L76" s="7">
        <f>(L73+SUM($E75:L75)-$D73)/$D73</f>
        <v>1.858560403213104E-2</v>
      </c>
      <c r="M76" s="7">
        <f>(M73+SUM($E75:M75)-$D73)/$D73</f>
        <v>-1.1025358324145578E-3</v>
      </c>
      <c r="N76" s="7">
        <f>(N73+SUM($E75:N75)-$D73)/$D73</f>
        <v>5.040163805323677E-3</v>
      </c>
      <c r="O76" s="7">
        <f>(O73+SUM($E75:O75)-$D73)/$D73</f>
        <v>9.7653173728145751E-3</v>
      </c>
      <c r="P76" s="7">
        <f>(P73+SUM($E75:P75)-$D73)/$D73</f>
        <v>5.8591904236887565E-2</v>
      </c>
      <c r="Q76" s="7">
        <f>(Q73+SUM($D75:Q75)-$D73)/$D73</f>
        <v>4.5676484485745766E-2</v>
      </c>
      <c r="R76" s="7">
        <f>(R73+SUM($D75:R75)-$D73)/$D73</f>
        <v>5.7489368404473121E-2</v>
      </c>
      <c r="S76" s="7">
        <f>(S73+SUM($D75:S75)-$D73)/$D73</f>
        <v>7.1034808631280477E-2</v>
      </c>
      <c r="T76" s="7">
        <f>(T73+SUM($D75:T75)-$D73)/$D73</f>
        <v>6.6467160182705806E-2</v>
      </c>
      <c r="U76" s="7">
        <f>(U73+SUM($D75:U75)-$D73)/$D73</f>
        <v>7.1664829106946035E-2</v>
      </c>
      <c r="V76" s="7">
        <f>(V73+SUM($D75:V75)-$D73)/$D73</f>
        <v>6.4419593636793129E-2</v>
      </c>
      <c r="W76" s="7">
        <f>(W73+SUM($D75:W75)-$D73)/$D73</f>
        <v>6.0481965663884016E-2</v>
      </c>
      <c r="X76" s="7">
        <f>(X73+SUM($D75:X75)-$D73)/$D73</f>
        <v>7.4499921247440495E-2</v>
      </c>
      <c r="Y76" s="7">
        <f>(Y73+SUM($D75:Y75)-$D73)/$D73</f>
        <v>6.552212946920781E-2</v>
      </c>
      <c r="Z76" s="7">
        <f>(Z73+SUM($D75:Z75)-$D73)/$D73</f>
        <v>5.8749409355804014E-2</v>
      </c>
      <c r="AA76" s="7">
        <f>(AA73+SUM($D75:AA75)-$D73)/$D73</f>
        <v>1.4175460702472808E-2</v>
      </c>
      <c r="AB76" s="7">
        <f>(AB73+SUM($D75:AB75)-$D73)/$D73</f>
        <v>2.7248385572531057E-2</v>
      </c>
      <c r="AC76" s="7">
        <f>(AC73+SUM($D75:AC75)-$D73)/$D73</f>
        <v>3.3706095448101957E-2</v>
      </c>
      <c r="AD76" s="7">
        <f>(AD73+SUM($D75:AD75)-$D73)/$D73</f>
        <v>-1.5750511891636478E-2</v>
      </c>
      <c r="AE76" s="7">
        <f>(AE73+SUM($D75:AE75)-$D73)/$D73</f>
        <v>3.1501023783272845E-2</v>
      </c>
      <c r="AF76" s="7">
        <f>(AF73+SUM($D75:AF75)-$D73)/$D73</f>
        <v>3.921877461017486E-2</v>
      </c>
      <c r="AG76" s="7">
        <f>(AG73+SUM($D75:AG75)-$D73)/$D73</f>
        <v>3.7486218302094858E-2</v>
      </c>
      <c r="AH76" s="7">
        <f>(AH73+SUM($D75:AH75)-$D73)/$D73</f>
        <v>7.040478815561492E-2</v>
      </c>
      <c r="AI76" s="7">
        <f>(AI73+SUM($D75:AI75)-$D73)/$D73</f>
        <v>7.5602457079855162E-2</v>
      </c>
      <c r="AJ76" s="7">
        <f>(AJ73+SUM($D75:AJ75)-$D73)/$D73</f>
        <v>7.5759962198771388E-2</v>
      </c>
      <c r="AK76" s="7">
        <f>(AK73+SUM($E75:AK75)-$D73)/$D73</f>
        <v>6.3002047566545802E-2</v>
      </c>
      <c r="AL76" s="7">
        <f>(AL73+SUM($E75:AL75)-$D73)/$D73</f>
        <v>5.6071822334225786E-2</v>
      </c>
      <c r="AM76" s="7">
        <f>(AM73+SUM($E75:AM75)-$D73)/$D73</f>
        <v>5.7331863285556679E-2</v>
      </c>
      <c r="AN76" s="7">
        <f>(AN73+SUM($E75:AN75)-$D73)/$D73</f>
        <v>7.3554890533942263E-2</v>
      </c>
      <c r="AO76" s="7">
        <f>(AO73+SUM($D75:AO75)-$D73)/$D73</f>
        <v>9.7023153252480759E-2</v>
      </c>
      <c r="AP76" s="7">
        <f>(AP73+SUM($D75:AP75)-$D73)/$D73</f>
        <v>7.15073239880296E-2</v>
      </c>
      <c r="AQ76" s="7">
        <f>(AQ73+SUM($D75:AQ75)-$D73)/$D73</f>
        <v>5.5756812096393119E-2</v>
      </c>
      <c r="AR76" s="7">
        <f>(AR73+SUM($D75:AR75)-$D73)/$D73</f>
        <v>4.4573948653331093E-2</v>
      </c>
      <c r="AS76" s="7">
        <f>(AS73+SUM($D75:AS75)-$D73)/$D73</f>
        <v>4.0951330918254862E-2</v>
      </c>
      <c r="AT76" s="7">
        <f>(AT73+SUM($D75:AT75)-$D73)/$D73</f>
        <v>2.772090092928017E-2</v>
      </c>
      <c r="AU76" s="7">
        <f>(AU73+SUM($D75:AU75)-$D73)/$D73</f>
        <v>3.0713498188691065E-2</v>
      </c>
      <c r="AV76" s="7">
        <f>(AV73+SUM($D75:AV75)-$D73)/$D73</f>
        <v>1.386045046464014E-2</v>
      </c>
      <c r="AW76" s="7">
        <f>(AW73+SUM($D75:AW75)-$D73)/$D73</f>
        <v>2.8665931642778395E-2</v>
      </c>
      <c r="AX76" s="7">
        <f>(AX73+SUM($D75:AX75)-$D73)/$D73</f>
        <v>4.7409040793825769E-2</v>
      </c>
      <c r="AY76" s="7">
        <f>(AY73+SUM($D75:AY75)-$D73)/$D73</f>
        <v>5.559930697747667E-2</v>
      </c>
      <c r="AZ76" s="7">
        <f>(AZ73+SUM($D75:AZ75)-$D73)/$D73</f>
        <v>4.5361474247913099E-2</v>
      </c>
      <c r="BA76" s="7">
        <f>(BA73+SUM($D75:BA75)-$D73)/$D73</f>
        <v>4.5833989604662208E-2</v>
      </c>
      <c r="BB76" s="7">
        <f>(BB73+SUM($D75:BB75)-$D73)/$D73</f>
        <v>4.8826586864073103E-2</v>
      </c>
      <c r="BC76" s="7">
        <f>(BC73+SUM($D75:BC75)-$D73)/$D73</f>
        <v>4.126634115608753E-2</v>
      </c>
      <c r="BD76" s="7">
        <f>(BD73+SUM($D75:BD75)-$D73)/$D73</f>
        <v>3.8116238777760193E-2</v>
      </c>
      <c r="BE76" s="7">
        <f>(BE73+SUM($D75:BE75)-$D73)/$D73</f>
        <v>5.5284296739644002E-2</v>
      </c>
      <c r="BF76" s="7">
        <f>(BF73+SUM($D75:BF75)-$D73)/$D73</f>
        <v>4.8196566388407545E-2</v>
      </c>
      <c r="BG76" s="7">
        <f>(BG73+SUM($D75:BG75)-$D73)/$D73</f>
        <v>1.7798078437549259E-2</v>
      </c>
      <c r="BH76" s="7">
        <f>(BH73+SUM($D75:BH75)-$D73)/$D73</f>
        <v>2.1105685934792822E-2</v>
      </c>
      <c r="BI76" s="7">
        <f>(BI73+SUM($D75:BI75)-$D73)/$D73</f>
        <v>4.110883603717131E-2</v>
      </c>
      <c r="BJ76" s="7">
        <f>(BJ73+SUM($D75:BJ75)-$D73)/$D73</f>
        <v>4.5361474247913099E-2</v>
      </c>
      <c r="BK76" s="7">
        <f>(BK73+SUM($D75:BK75)-$D73)/$D73</f>
        <v>3.3863600567018405E-2</v>
      </c>
      <c r="BL76" s="7">
        <f>(BL73+SUM($D75:BL75)-$D73)/$D73</f>
        <v>4.961411245865488E-2</v>
      </c>
    </row>
    <row r="77" spans="1:64" ht="15" customHeight="1" outlineLevel="1" x14ac:dyDescent="0.25">
      <c r="A77" s="47"/>
      <c r="B77" s="2"/>
      <c r="C77" s="25" t="s">
        <v>53</v>
      </c>
      <c r="L77" s="26">
        <f>(L73+SUM(H75:L75)-G73)/G73</f>
        <v>1.0784620193810641E-2</v>
      </c>
      <c r="P77" s="26">
        <f>(P73+SUM(M75:P75)-L73)/L73</f>
        <v>3.9276325962579121E-2</v>
      </c>
      <c r="U77" s="26">
        <f>(U73+SUM(Q75:U75)-P73)/P73</f>
        <v>1.2349352774884878E-2</v>
      </c>
      <c r="Z77" s="26">
        <f>(Z73+SUM(V75:Z75)-U73)/U73</f>
        <v>-1.2051734273956604E-2</v>
      </c>
      <c r="AE77" s="26">
        <f>(AE73+SUM(AA75:AE75)-Z73)/Z73</f>
        <v>-2.5736387979767985E-2</v>
      </c>
      <c r="AJ77" s="26">
        <f>(AJ73+SUM(AF75:AJ75)-AE73)/AE73</f>
        <v>4.2907314093754811E-2</v>
      </c>
      <c r="AN77" s="26">
        <f>(AN73+SUM(AK75:AN75)-AJ73)/AJ73</f>
        <v>-2.0497803806735077E-3</v>
      </c>
      <c r="AS77" s="26">
        <f>(AS73+SUM(AO75:AS75)-AN73)/AN73</f>
        <v>-3.0369718309859055E-2</v>
      </c>
      <c r="AX77" s="26">
        <f>(AX73+SUM(AT75:AX75)-AS73)/AS73</f>
        <v>6.222492032174785E-3</v>
      </c>
      <c r="BC77" s="26">
        <f>(BC73+SUM(AY75:BC75)-AX73)/AX73</f>
        <v>-5.8823529411764792E-3</v>
      </c>
      <c r="BH77" s="26">
        <f>(BH73+SUM(BD75:BH75)-BC73)/BC73</f>
        <v>-1.9420421787285713E-2</v>
      </c>
      <c r="BL77" s="26">
        <f>(BL73+SUM(BI75:BL75)-BH73)/BH73</f>
        <v>2.8005570168652367E-2</v>
      </c>
    </row>
    <row r="78" spans="1:64" ht="15.75" customHeight="1" outlineLevel="1" thickBot="1" x14ac:dyDescent="0.3">
      <c r="A78" s="48"/>
      <c r="B78" s="60"/>
      <c r="C78" s="61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</row>
    <row r="79" spans="1:64" ht="15.75" thickBot="1" x14ac:dyDescent="0.3">
      <c r="C79" s="9"/>
    </row>
    <row r="80" spans="1:64" ht="15.75" thickBot="1" x14ac:dyDescent="0.3">
      <c r="A80" s="41"/>
      <c r="B80" s="593" t="s">
        <v>43</v>
      </c>
      <c r="C80" s="594"/>
    </row>
    <row r="81" spans="1:64" ht="15" customHeight="1" outlineLevel="1" x14ac:dyDescent="0.25">
      <c r="A81" s="42"/>
      <c r="B81" s="53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  <c r="BE81" s="56"/>
      <c r="BF81" s="56"/>
      <c r="BG81" s="56"/>
      <c r="BH81" s="56"/>
      <c r="BI81" s="56"/>
      <c r="BJ81" s="56"/>
      <c r="BK81" s="56"/>
      <c r="BL81" s="56"/>
    </row>
    <row r="82" spans="1:64" ht="15" customHeight="1" outlineLevel="1" x14ac:dyDescent="0.25">
      <c r="A82" s="43"/>
      <c r="B82" s="589" t="s">
        <v>294</v>
      </c>
      <c r="C82" s="590"/>
    </row>
    <row r="83" spans="1:64" ht="15" customHeight="1" outlineLevel="1" x14ac:dyDescent="0.25">
      <c r="A83" s="43"/>
      <c r="B83" s="2" t="s">
        <v>299</v>
      </c>
      <c r="C83" s="25" t="s">
        <v>296</v>
      </c>
    </row>
    <row r="84" spans="1:64" ht="15" customHeight="1" outlineLevel="1" x14ac:dyDescent="0.25">
      <c r="A84" s="43"/>
      <c r="B84" s="198">
        <f>SUM(D84:XFD84)</f>
        <v>0</v>
      </c>
      <c r="C84" s="25" t="s">
        <v>297</v>
      </c>
    </row>
    <row r="85" spans="1:64" ht="15" customHeight="1" outlineLevel="1" x14ac:dyDescent="0.25">
      <c r="A85" s="43"/>
      <c r="C85" s="25" t="s">
        <v>75</v>
      </c>
    </row>
    <row r="86" spans="1:64" ht="15" customHeight="1" outlineLevel="1" x14ac:dyDescent="0.25">
      <c r="A86" s="43"/>
      <c r="B86" s="2"/>
      <c r="C86" s="25" t="s">
        <v>53</v>
      </c>
    </row>
    <row r="87" spans="1:64" ht="15" customHeight="1" outlineLevel="1" x14ac:dyDescent="0.25">
      <c r="A87" s="43"/>
      <c r="B87" s="57"/>
      <c r="C87" s="59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  <c r="BG87" s="56"/>
      <c r="BH87" s="56"/>
      <c r="BI87" s="56"/>
      <c r="BJ87" s="56"/>
      <c r="BK87" s="56"/>
      <c r="BL87" s="56"/>
    </row>
    <row r="88" spans="1:64" ht="15" customHeight="1" outlineLevel="1" x14ac:dyDescent="0.25">
      <c r="A88" s="81"/>
      <c r="BK88" s="8">
        <v>112.22</v>
      </c>
      <c r="BL88" s="8">
        <v>112.82</v>
      </c>
    </row>
    <row r="89" spans="1:64" ht="15" customHeight="1" outlineLevel="1" x14ac:dyDescent="0.25">
      <c r="A89" s="43"/>
      <c r="BK89" s="26">
        <f>(BK88-BJ161)/BJ161</f>
        <v>2.590905029929349E-3</v>
      </c>
      <c r="BL89" s="26">
        <f t="shared" ref="BL89" si="282">(BL88-BK88)/BK88</f>
        <v>5.3466405275351481E-3</v>
      </c>
    </row>
    <row r="90" spans="1:64" ht="15" customHeight="1" outlineLevel="1" x14ac:dyDescent="0.25">
      <c r="A90" s="43"/>
      <c r="BK90" s="28">
        <v>0</v>
      </c>
      <c r="BL90" s="28">
        <v>0</v>
      </c>
    </row>
    <row r="91" spans="1:64" ht="15" customHeight="1" outlineLevel="1" x14ac:dyDescent="0.25">
      <c r="A91" s="43"/>
      <c r="BK91" s="7">
        <f>(BK88+SUM($D90:BK90)-$D161)/$D161</f>
        <v>-3.5910652920962259E-2</v>
      </c>
      <c r="BL91" s="7">
        <f>(BL88+SUM($D90:BL90)-$D161)/$D161</f>
        <v>-3.0756013745704573E-2</v>
      </c>
    </row>
    <row r="92" spans="1:64" ht="15" customHeight="1" outlineLevel="1" x14ac:dyDescent="0.25">
      <c r="A92" s="43"/>
      <c r="BL92" s="26">
        <f>(BL88+SUM(BI90:BL90)-BH161)/BH161</f>
        <v>1.5572958862183722E-2</v>
      </c>
    </row>
    <row r="93" spans="1:64" ht="15" customHeight="1" outlineLevel="1" x14ac:dyDescent="0.25">
      <c r="A93" s="43"/>
      <c r="B93" s="57"/>
      <c r="C93" s="59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  <c r="BE93" s="56"/>
      <c r="BF93" s="56"/>
      <c r="BG93" s="56"/>
      <c r="BH93" s="56"/>
      <c r="BI93" s="56"/>
      <c r="BJ93" s="56"/>
      <c r="BK93" s="56"/>
      <c r="BL93" s="56"/>
    </row>
    <row r="94" spans="1:64" ht="15" customHeight="1" outlineLevel="1" x14ac:dyDescent="0.25">
      <c r="A94" s="81"/>
      <c r="B94" s="595" t="s">
        <v>95</v>
      </c>
      <c r="C94" s="596"/>
      <c r="D94" s="8">
        <v>87.34</v>
      </c>
      <c r="E94" s="8">
        <v>87.76</v>
      </c>
      <c r="F94" s="8">
        <v>87.91</v>
      </c>
      <c r="G94" s="8">
        <v>87.97</v>
      </c>
      <c r="H94" s="8">
        <v>87.9</v>
      </c>
      <c r="I94" s="8">
        <v>87.63</v>
      </c>
      <c r="J94" s="8">
        <v>87.44</v>
      </c>
      <c r="K94" s="8">
        <v>87.73</v>
      </c>
      <c r="L94" s="8">
        <v>87.58</v>
      </c>
      <c r="M94" s="8">
        <v>87.53</v>
      </c>
      <c r="N94" s="8">
        <v>87.54</v>
      </c>
      <c r="O94" s="8">
        <v>87.45</v>
      </c>
      <c r="P94" s="8">
        <v>87.54</v>
      </c>
      <c r="Q94" s="8">
        <v>87.62</v>
      </c>
      <c r="R94" s="8">
        <v>87.88</v>
      </c>
      <c r="S94" s="8">
        <v>87.75</v>
      </c>
      <c r="T94" s="8">
        <v>87.69</v>
      </c>
      <c r="U94" s="8">
        <v>87.76</v>
      </c>
      <c r="V94" s="8">
        <v>87.45</v>
      </c>
      <c r="W94" s="8">
        <v>87.15</v>
      </c>
      <c r="X94" s="8">
        <v>87.3</v>
      </c>
      <c r="Y94" s="8">
        <v>86.77</v>
      </c>
      <c r="Z94" s="8">
        <v>86.22</v>
      </c>
      <c r="AA94" s="8">
        <v>85.74</v>
      </c>
      <c r="AB94" s="8">
        <v>86.26</v>
      </c>
      <c r="AC94" s="8">
        <v>85.94</v>
      </c>
      <c r="AD94" s="8">
        <v>85.19</v>
      </c>
      <c r="AE94" s="8">
        <v>84.95</v>
      </c>
      <c r="AF94" s="8">
        <v>85.53</v>
      </c>
      <c r="AG94" s="8">
        <v>85.26</v>
      </c>
      <c r="AH94" s="8">
        <v>85.41</v>
      </c>
      <c r="AI94" s="8">
        <v>86.1</v>
      </c>
      <c r="AJ94" s="8">
        <v>86.45</v>
      </c>
      <c r="AK94" s="8">
        <v>86.15</v>
      </c>
      <c r="AL94" s="8">
        <v>85.76</v>
      </c>
      <c r="AM94" s="8">
        <v>85.82</v>
      </c>
      <c r="AN94" s="8">
        <v>86.39</v>
      </c>
      <c r="AO94" s="8">
        <v>86.54</v>
      </c>
      <c r="AP94" s="8">
        <v>86.31</v>
      </c>
      <c r="AQ94" s="8">
        <v>86.18</v>
      </c>
      <c r="AR94" s="8">
        <v>85.27</v>
      </c>
      <c r="AS94" s="8">
        <v>85.75</v>
      </c>
      <c r="AT94" s="8">
        <v>85.75</v>
      </c>
      <c r="AU94" s="8">
        <v>85.87</v>
      </c>
      <c r="AV94" s="8">
        <v>85.66</v>
      </c>
      <c r="AW94" s="8">
        <v>85.76</v>
      </c>
      <c r="AX94" s="8">
        <v>86.07</v>
      </c>
      <c r="AY94" s="8">
        <v>85.93</v>
      </c>
      <c r="AZ94" s="8">
        <v>85.66</v>
      </c>
      <c r="BA94" s="8">
        <v>85.56</v>
      </c>
      <c r="BB94" s="8">
        <v>85.62</v>
      </c>
      <c r="BC94" s="8">
        <v>85.8</v>
      </c>
      <c r="BD94" s="8">
        <v>85.45</v>
      </c>
      <c r="BE94" s="8">
        <v>85.62</v>
      </c>
      <c r="BF94" s="8">
        <v>85.65</v>
      </c>
      <c r="BG94" s="8">
        <v>85.14</v>
      </c>
      <c r="BH94" s="8">
        <v>84.92</v>
      </c>
      <c r="BI94" s="8">
        <v>85.47</v>
      </c>
      <c r="BJ94" s="8">
        <v>85.39</v>
      </c>
      <c r="BK94" s="8">
        <v>85.35</v>
      </c>
      <c r="BL94" s="8">
        <v>85.64</v>
      </c>
    </row>
    <row r="95" spans="1:64" ht="15" customHeight="1" outlineLevel="1" x14ac:dyDescent="0.25">
      <c r="A95" s="43"/>
      <c r="B95" s="2" t="s">
        <v>299</v>
      </c>
      <c r="C95" s="25" t="s">
        <v>296</v>
      </c>
      <c r="D95" s="26"/>
      <c r="E95" s="26">
        <f t="shared" ref="E95" si="283">(E94-D94)/D94</f>
        <v>4.8087932218914779E-3</v>
      </c>
      <c r="F95" s="26">
        <f>(F94-E94)/E94</f>
        <v>1.7092069279853175E-3</v>
      </c>
      <c r="G95" s="26">
        <f t="shared" ref="G95" si="284">(G94-F94)/F94</f>
        <v>6.8251620976000774E-4</v>
      </c>
      <c r="H95" s="26">
        <f>(H94-G94)/G94</f>
        <v>-7.9572581561888347E-4</v>
      </c>
      <c r="I95" s="26">
        <f t="shared" ref="I95" si="285">(I94-H94)/H94</f>
        <v>-3.0716723549489215E-3</v>
      </c>
      <c r="J95" s="26">
        <f>(J94-I94)/I94</f>
        <v>-2.1682072349651685E-3</v>
      </c>
      <c r="K95" s="26">
        <f t="shared" ref="K95" si="286">(K94-J94)/J94</f>
        <v>3.316559926807025E-3</v>
      </c>
      <c r="L95" s="26">
        <f>(L94-K94)/K94</f>
        <v>-1.7097914054486E-3</v>
      </c>
      <c r="M95" s="26">
        <f t="shared" ref="M95" si="287">(M94-L94)/L94</f>
        <v>-5.7090659968025992E-4</v>
      </c>
      <c r="N95" s="26">
        <f>(N94-M94)/M94</f>
        <v>1.1424654404210117E-4</v>
      </c>
      <c r="O95" s="26">
        <f t="shared" ref="O95" si="288">(O94-N94)/N94</f>
        <v>-1.0281014393420541E-3</v>
      </c>
      <c r="P95" s="26">
        <f>(P94-O94)/O94</f>
        <v>1.0291595197255965E-3</v>
      </c>
      <c r="Q95" s="26">
        <f>(Q94-P94)/P94</f>
        <v>9.1386794608177158E-4</v>
      </c>
      <c r="R95" s="26">
        <f t="shared" ref="R95" si="289">(R94-Q94)/Q94</f>
        <v>2.9673590504449999E-3</v>
      </c>
      <c r="S95" s="26">
        <f>(S94-R94)/R94</f>
        <v>-1.4792899408283507E-3</v>
      </c>
      <c r="T95" s="26">
        <f t="shared" ref="T95" si="290">(T94-S94)/S94</f>
        <v>-6.8376068376070967E-4</v>
      </c>
      <c r="U95" s="26">
        <f>(U94-T94)/T94</f>
        <v>7.982666210515155E-4</v>
      </c>
      <c r="V95" s="26">
        <f>(V94-U94)/U94</f>
        <v>-3.5323609845032164E-3</v>
      </c>
      <c r="W95" s="26">
        <f t="shared" ref="W95" si="291">(W94-V94)/V94</f>
        <v>-3.4305317324184923E-3</v>
      </c>
      <c r="X95" s="26">
        <f>(X94-W94)/W94</f>
        <v>1.7211703958690931E-3</v>
      </c>
      <c r="Y95" s="26">
        <f t="shared" ref="Y95" si="292">(Y94-X94)/X94</f>
        <v>-6.0710194730813419E-3</v>
      </c>
      <c r="Z95" s="26">
        <f>(Z94-Y94)/Y94</f>
        <v>-6.3385962890399579E-3</v>
      </c>
      <c r="AA95" s="26">
        <f>(AA94-Z94)/Z94</f>
        <v>-5.5671537926235675E-3</v>
      </c>
      <c r="AB95" s="26">
        <f t="shared" ref="AB95" si="293">(AB94-AA94)/AA94</f>
        <v>6.0648472125030351E-3</v>
      </c>
      <c r="AC95" s="26">
        <f>(AC94-AB94)/AB94</f>
        <v>-3.7097148156736304E-3</v>
      </c>
      <c r="AD95" s="26">
        <f t="shared" ref="AD95" si="294">(AD94-AC94)/AC94</f>
        <v>-8.7270188503607172E-3</v>
      </c>
      <c r="AE95" s="26">
        <f>(AE94-AD94)/AD94</f>
        <v>-2.8172320694916644E-3</v>
      </c>
      <c r="AF95" s="26">
        <f>(AF94-AE94)/AE94</f>
        <v>6.8275456150676669E-3</v>
      </c>
      <c r="AG95" s="26">
        <f t="shared" ref="AG95" si="295">(AG94-AF94)/AF94</f>
        <v>-3.1567870922482874E-3</v>
      </c>
      <c r="AH95" s="26">
        <f>(AH94-AG94)/AG94</f>
        <v>1.7593244194228416E-3</v>
      </c>
      <c r="AI95" s="26">
        <f t="shared" ref="AI95" si="296">(AI94-AH94)/AH94</f>
        <v>8.0786793115559981E-3</v>
      </c>
      <c r="AJ95" s="26">
        <f>(AJ94-AI94)/AI94</f>
        <v>4.0650406504066034E-3</v>
      </c>
      <c r="AK95" s="26">
        <f t="shared" ref="AK95" si="297">(AK94-AJ94)/AJ94</f>
        <v>-3.470213996529753E-3</v>
      </c>
      <c r="AL95" s="26">
        <f>(AL94-AK94)/AK94</f>
        <v>-4.5269878119558972E-3</v>
      </c>
      <c r="AM95" s="26">
        <f t="shared" ref="AM95" si="298">(AM94-AL94)/AL94</f>
        <v>6.9962686567150254E-4</v>
      </c>
      <c r="AN95" s="26">
        <f>(AN94-AM94)/AM94</f>
        <v>6.6418084362620299E-3</v>
      </c>
      <c r="AO95" s="26">
        <f>(AO94-AN94)/AN94</f>
        <v>1.7363120731566811E-3</v>
      </c>
      <c r="AP95" s="26">
        <f t="shared" ref="AP95" si="299">(AP94-AO94)/AO94</f>
        <v>-2.6577305292350816E-3</v>
      </c>
      <c r="AQ95" s="26">
        <f>(AQ94-AP94)/AP94</f>
        <v>-1.5061985864905046E-3</v>
      </c>
      <c r="AR95" s="26">
        <f t="shared" ref="AR95" si="300">(AR94-AQ94)/AQ94</f>
        <v>-1.0559294499884088E-2</v>
      </c>
      <c r="AS95" s="26">
        <f>(AS94-AR94)/AR94</f>
        <v>5.6291779054767682E-3</v>
      </c>
      <c r="AT95" s="26">
        <f>(AT94-AS94)/AS94</f>
        <v>0</v>
      </c>
      <c r="AU95" s="26">
        <f t="shared" ref="AU95" si="301">(AU94-AT94)/AT94</f>
        <v>1.3994169096210442E-3</v>
      </c>
      <c r="AV95" s="26">
        <f>(AV94-AU94)/AU94</f>
        <v>-2.4455572376849651E-3</v>
      </c>
      <c r="AW95" s="26">
        <f t="shared" ref="AW95" si="302">(AW94-AV94)/AV94</f>
        <v>1.1674060238151824E-3</v>
      </c>
      <c r="AX95" s="26">
        <f>(AX94-AW94)/AW94</f>
        <v>3.6147388059700096E-3</v>
      </c>
      <c r="AY95" s="26">
        <f>(AY94-AX94)/AX94</f>
        <v>-1.6265830138257973E-3</v>
      </c>
      <c r="AZ95" s="26">
        <f t="shared" ref="AZ95" si="303">(AZ94-AY94)/AY94</f>
        <v>-3.1420924007914608E-3</v>
      </c>
      <c r="BA95" s="26">
        <f>(BA94-AZ94)/AZ94</f>
        <v>-1.1674060238150165E-3</v>
      </c>
      <c r="BB95" s="26">
        <f t="shared" ref="BB95" si="304">(BB94-BA94)/BA94</f>
        <v>7.0126227208978811E-4</v>
      </c>
      <c r="BC95" s="26">
        <f>(BC94-BB94)/BB94</f>
        <v>2.1023125437980915E-3</v>
      </c>
      <c r="BD95" s="26">
        <f>(BD94-BC94)/BC94</f>
        <v>-4.0792540792540131E-3</v>
      </c>
      <c r="BE95" s="26">
        <f t="shared" ref="BE95" si="305">(BE94-BD94)/BD94</f>
        <v>1.989467524868364E-3</v>
      </c>
      <c r="BF95" s="26">
        <f>(BF94-BE94)/BE94</f>
        <v>3.5038542396637626E-4</v>
      </c>
      <c r="BG95" s="26">
        <f t="shared" ref="BG95" si="306">(BG94-BF94)/BF94</f>
        <v>-5.9544658493870996E-3</v>
      </c>
      <c r="BH95" s="26">
        <f>(BH94-BG94)/BG94</f>
        <v>-2.5839793281653613E-3</v>
      </c>
      <c r="BI95" s="26">
        <f>(BI94-BH94)/BH94</f>
        <v>6.4766839378238008E-3</v>
      </c>
      <c r="BJ95" s="26">
        <f t="shared" ref="BJ95" si="307">(BJ94-BI94)/BI94</f>
        <v>-9.3600093600091608E-4</v>
      </c>
      <c r="BK95" s="26">
        <f>(BK94-BJ94)/BJ94</f>
        <v>-4.6843892727492975E-4</v>
      </c>
      <c r="BL95" s="26">
        <f t="shared" ref="BL95" si="308">(BL94-BK94)/BK94</f>
        <v>3.3977738722906418E-3</v>
      </c>
    </row>
    <row r="96" spans="1:64" ht="15" customHeight="1" outlineLevel="1" x14ac:dyDescent="0.25">
      <c r="A96" s="43"/>
      <c r="B96" s="198">
        <f>SUM(D96:XFD96)</f>
        <v>0.70700000000000007</v>
      </c>
      <c r="C96" s="25" t="s">
        <v>300</v>
      </c>
      <c r="D96" s="28"/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0.36599999999999999</v>
      </c>
      <c r="Z96" s="28">
        <v>0</v>
      </c>
      <c r="AA96" s="28">
        <v>0</v>
      </c>
      <c r="AB96" s="28">
        <v>0</v>
      </c>
      <c r="AC96" s="28">
        <v>0</v>
      </c>
      <c r="AD96" s="28">
        <v>0</v>
      </c>
      <c r="AE96" s="28">
        <v>0</v>
      </c>
      <c r="AF96" s="28">
        <v>0</v>
      </c>
      <c r="AG96" s="28">
        <v>0</v>
      </c>
      <c r="AH96" s="28">
        <v>0</v>
      </c>
      <c r="AI96" s="28">
        <v>0</v>
      </c>
      <c r="AJ96" s="28">
        <v>0</v>
      </c>
      <c r="AK96" s="28">
        <v>0</v>
      </c>
      <c r="AL96" s="28">
        <v>0</v>
      </c>
      <c r="AM96" s="28">
        <v>0</v>
      </c>
      <c r="AN96" s="28">
        <v>0</v>
      </c>
      <c r="AO96" s="28">
        <v>0</v>
      </c>
      <c r="AP96" s="28">
        <v>0</v>
      </c>
      <c r="AQ96" s="28">
        <v>0</v>
      </c>
      <c r="AR96" s="28">
        <v>0.34100000000000003</v>
      </c>
      <c r="AS96" s="28">
        <v>0</v>
      </c>
      <c r="AT96" s="28">
        <v>0</v>
      </c>
      <c r="AU96" s="28">
        <v>0</v>
      </c>
      <c r="AV96" s="28">
        <v>0</v>
      </c>
      <c r="AW96" s="28">
        <v>0</v>
      </c>
      <c r="AX96" s="28">
        <v>0</v>
      </c>
      <c r="AY96" s="28">
        <v>0</v>
      </c>
      <c r="AZ96" s="28">
        <v>0</v>
      </c>
      <c r="BA96" s="28">
        <v>0</v>
      </c>
      <c r="BB96" s="28">
        <v>0</v>
      </c>
      <c r="BC96" s="28">
        <v>0</v>
      </c>
      <c r="BD96" s="28">
        <v>0</v>
      </c>
      <c r="BE96" s="28">
        <v>0</v>
      </c>
      <c r="BF96" s="28">
        <v>0</v>
      </c>
      <c r="BG96" s="28">
        <v>0</v>
      </c>
      <c r="BH96" s="28">
        <v>0</v>
      </c>
      <c r="BI96" s="28">
        <v>0</v>
      </c>
      <c r="BJ96" s="28">
        <v>0</v>
      </c>
      <c r="BK96" s="28">
        <v>0</v>
      </c>
      <c r="BL96" s="28">
        <v>0</v>
      </c>
    </row>
    <row r="97" spans="1:64" ht="15" customHeight="1" outlineLevel="1" x14ac:dyDescent="0.25">
      <c r="A97" s="43"/>
      <c r="C97" s="25" t="s">
        <v>75</v>
      </c>
      <c r="D97" s="26"/>
      <c r="E97" s="7">
        <f>(E94+SUM($E96:E96)-$D94)/$D94</f>
        <v>4.8087932218914779E-3</v>
      </c>
      <c r="F97" s="7">
        <f>(F94+SUM($E96:F96)-$D94)/$D94</f>
        <v>6.5262193725669016E-3</v>
      </c>
      <c r="G97" s="7">
        <f>(G94+SUM($E96:G96)-$D94)/$D94</f>
        <v>7.2131898328371353E-3</v>
      </c>
      <c r="H97" s="7">
        <f>(H94+SUM($E96:H96)-$D94)/$D94</f>
        <v>6.4117242958553044E-3</v>
      </c>
      <c r="I97" s="7">
        <f>(I94+SUM($E96:I96)-$D94)/$D94</f>
        <v>3.3203572246392494E-3</v>
      </c>
      <c r="J97" s="7">
        <f>(J94+SUM($E96:J96)-$D94)/$D94</f>
        <v>1.1449507671169488E-3</v>
      </c>
      <c r="K97" s="7">
        <f>(K94+SUM($E96:K96)-$D94)/$D94</f>
        <v>4.465307991756361E-3</v>
      </c>
      <c r="L97" s="7">
        <f>(L94+SUM($E96:L96)-$D94)/$D94</f>
        <v>2.7478818410807747E-3</v>
      </c>
      <c r="M97" s="7">
        <f>(M94+SUM($E96:M96)-$D94)/$D94</f>
        <v>2.1754064575223004E-3</v>
      </c>
      <c r="N97" s="7">
        <f>(N94+SUM($E96:N96)-$D94)/$D94</f>
        <v>2.2899015342340602E-3</v>
      </c>
      <c r="O97" s="7">
        <f>(O94+SUM($E96:O96)-$D94)/$D94</f>
        <v>1.2594458438287088E-3</v>
      </c>
      <c r="P97" s="7">
        <f>(P94+SUM($E96:P96)-$D94)/$D94</f>
        <v>2.2899015342340602E-3</v>
      </c>
      <c r="Q97" s="7">
        <f>(Q94+SUM($D96:Q96)-$D94)/$D94</f>
        <v>3.2058621479276522E-3</v>
      </c>
      <c r="R97" s="7">
        <f>(R94+SUM($D96:R96)-$D94)/$D94</f>
        <v>6.1827341424317839E-3</v>
      </c>
      <c r="S97" s="7">
        <f>(S94+SUM($D96:S96)-$D94)/$D94</f>
        <v>4.6942981451797185E-3</v>
      </c>
      <c r="T97" s="7">
        <f>(T94+SUM($D96:T96)-$D94)/$D94</f>
        <v>4.0073276849094839E-3</v>
      </c>
      <c r="U97" s="7">
        <f>(U94+SUM($D96:U96)-$D94)/$D94</f>
        <v>4.8087932218914779E-3</v>
      </c>
      <c r="V97" s="7">
        <f>(V94+SUM($D96:V96)-$D94)/$D94</f>
        <v>1.2594458438287088E-3</v>
      </c>
      <c r="W97" s="7">
        <f>(W94+SUM($D96:W96)-$D94)/$D94</f>
        <v>-2.1754064575223004E-3</v>
      </c>
      <c r="X97" s="7">
        <f>(X94+SUM($D96:X96)-$D94)/$D94</f>
        <v>-4.5798030684687715E-4</v>
      </c>
      <c r="Y97" s="7">
        <f>(Y94+SUM($D96:Y96)-$D94)/$D94</f>
        <v>-2.3356995649187967E-3</v>
      </c>
      <c r="Z97" s="7">
        <f>(Z94+SUM($D96:Z96)-$D94)/$D94</f>
        <v>-8.6329287840623409E-3</v>
      </c>
      <c r="AA97" s="7">
        <f>(AA94+SUM($D96:AA96)-$D94)/$D94</f>
        <v>-1.4128692466224054E-2</v>
      </c>
      <c r="AB97" s="7">
        <f>(AB94+SUM($D96:AB96)-$D94)/$D94</f>
        <v>-8.1749484772154647E-3</v>
      </c>
      <c r="AC97" s="7">
        <f>(AC94+SUM($D96:AC96)-$D94)/$D94</f>
        <v>-1.1838790931989992E-2</v>
      </c>
      <c r="AD97" s="7">
        <f>(AD94+SUM($D96:AD96)-$D94)/$D94</f>
        <v>-2.0425921685367596E-2</v>
      </c>
      <c r="AE97" s="7">
        <f>(AE94+SUM($D96:AE96)-$D94)/$D94</f>
        <v>-2.3173803526448371E-2</v>
      </c>
      <c r="AF97" s="7">
        <f>(AF94+SUM($D96:AF96)-$D94)/$D94</f>
        <v>-1.6533089077169712E-2</v>
      </c>
      <c r="AG97" s="7">
        <f>(AG94+SUM($D96:AG96)-$D94)/$D94</f>
        <v>-1.9624456148385604E-2</v>
      </c>
      <c r="AH97" s="7">
        <f>(AH94+SUM($D96:AH96)-$D94)/$D94</f>
        <v>-1.790702999771018E-2</v>
      </c>
      <c r="AI97" s="7">
        <f>(AI94+SUM($D96:AI96)-$D94)/$D94</f>
        <v>-1.000686970460281E-2</v>
      </c>
      <c r="AJ97" s="7">
        <f>(AJ94+SUM($D96:AJ96)-$D94)/$D94</f>
        <v>-5.999542019693163E-3</v>
      </c>
      <c r="AK97" s="7">
        <f>(AK94+SUM($E96:AK96)-$D94)/$D94</f>
        <v>-9.4343943210441726E-3</v>
      </c>
      <c r="AL97" s="7">
        <f>(AL94+SUM($E96:AL96)-$D94)/$D94</f>
        <v>-1.3899702312800534E-2</v>
      </c>
      <c r="AM97" s="7">
        <f>(AM94+SUM($E96:AM96)-$D94)/$D94</f>
        <v>-1.3212731852530461E-2</v>
      </c>
      <c r="AN97" s="7">
        <f>(AN94+SUM($E96:AN96)-$D94)/$D94</f>
        <v>-6.6865124799633975E-3</v>
      </c>
      <c r="AO97" s="7">
        <f>(AO94+SUM($D96:AO96)-$D94)/$D94</f>
        <v>-4.9690863292878116E-3</v>
      </c>
      <c r="AP97" s="7">
        <f>(AP94+SUM($D96:AP96)-$D94)/$D94</f>
        <v>-7.6024730936569895E-3</v>
      </c>
      <c r="AQ97" s="7">
        <f>(AQ94+SUM($D96:AQ96)-$D94)/$D94</f>
        <v>-9.0909090909090558E-3</v>
      </c>
      <c r="AR97" s="7">
        <f>(AR94+SUM($D96:AR96)-$D94)/$D94</f>
        <v>-1.5605678955805058E-2</v>
      </c>
      <c r="AS97" s="7">
        <f>(AS94+SUM($D96:AS96)-$D94)/$D94</f>
        <v>-1.0109915273643345E-2</v>
      </c>
      <c r="AT97" s="7">
        <f>(AT94+SUM($D96:AT96)-$D94)/$D94</f>
        <v>-1.0109915273643345E-2</v>
      </c>
      <c r="AU97" s="7">
        <f>(AU94+SUM($D96:AU96)-$D94)/$D94</f>
        <v>-8.7359743531028756E-3</v>
      </c>
      <c r="AV97" s="7">
        <f>(AV94+SUM($D96:AV96)-$D94)/$D94</f>
        <v>-1.1140370964048697E-2</v>
      </c>
      <c r="AW97" s="7">
        <f>(AW94+SUM($D96:AW96)-$D94)/$D94</f>
        <v>-9.9954201969315853E-3</v>
      </c>
      <c r="AX97" s="7">
        <f>(AX94+SUM($D96:AX96)-$D94)/$D94</f>
        <v>-6.4460728188689784E-3</v>
      </c>
      <c r="AY97" s="7">
        <f>(AY94+SUM($D96:AY96)-$D94)/$D94</f>
        <v>-8.0490038928326419E-3</v>
      </c>
      <c r="AZ97" s="7">
        <f>(AZ94+SUM($D96:AZ96)-$D94)/$D94</f>
        <v>-1.1140370964048697E-2</v>
      </c>
      <c r="BA97" s="7">
        <f>(BA94+SUM($D96:BA96)-$D94)/$D94</f>
        <v>-1.2285321731165645E-2</v>
      </c>
      <c r="BB97" s="7">
        <f>(BB94+SUM($D96:BB96)-$D94)/$D94</f>
        <v>-1.159835127089541E-2</v>
      </c>
      <c r="BC97" s="7">
        <f>(BC94+SUM($D96:BC96)-$D94)/$D94</f>
        <v>-9.5374398900848704E-3</v>
      </c>
      <c r="BD97" s="7">
        <f>(BD94+SUM($D96:BD96)-$D94)/$D94</f>
        <v>-1.3544767574994353E-2</v>
      </c>
      <c r="BE97" s="7">
        <f>(BE94+SUM($D96:BE96)-$D94)/$D94</f>
        <v>-1.159835127089541E-2</v>
      </c>
      <c r="BF97" s="7">
        <f>(BF94+SUM($D96:BF96)-$D94)/$D94</f>
        <v>-1.1254866040760293E-2</v>
      </c>
      <c r="BG97" s="7">
        <f>(BG94+SUM($D96:BG96)-$D94)/$D94</f>
        <v>-1.7094114953057123E-2</v>
      </c>
      <c r="BH97" s="7">
        <f>(BH94+SUM($D96:BH96)-$D94)/$D94</f>
        <v>-1.9613006640714539E-2</v>
      </c>
      <c r="BI97" s="7">
        <f>(BI94+SUM($D96:BI96)-$D94)/$D94</f>
        <v>-1.3315777421570998E-2</v>
      </c>
      <c r="BJ97" s="7">
        <f>(BJ94+SUM($D96:BJ96)-$D94)/$D94</f>
        <v>-1.4231738035264589E-2</v>
      </c>
      <c r="BK97" s="7">
        <f>(BK94+SUM($D96:BK96)-$D94)/$D94</f>
        <v>-1.4689718342111465E-2</v>
      </c>
      <c r="BL97" s="7">
        <f>(BL94+SUM($D96:BL96)-$D94)/$D94</f>
        <v>-1.1369361117472054E-2</v>
      </c>
    </row>
    <row r="98" spans="1:64" ht="15" customHeight="1" outlineLevel="1" x14ac:dyDescent="0.25">
      <c r="A98" s="43"/>
      <c r="B98" s="2"/>
      <c r="C98" s="25" t="s">
        <v>53</v>
      </c>
      <c r="L98" s="26">
        <f>(L94+SUM(H96:L96)-G94)/G94</f>
        <v>-4.4333295441627892E-3</v>
      </c>
      <c r="P98" s="26">
        <f>(P94+SUM(M96:P96)-L94)/L94</f>
        <v>-4.56725279744143E-4</v>
      </c>
      <c r="U98" s="26">
        <f>(U94+SUM(Q96:U96)-P94)/P94</f>
        <v>2.5131368517249124E-3</v>
      </c>
      <c r="Z98" s="26">
        <f>(Z94+SUM(V96:Z96)-U94)/U94</f>
        <v>-1.3377392889699254E-2</v>
      </c>
      <c r="AE98" s="26">
        <f>(AE94+SUM(AA96:AE96)-Z94)/Z94</f>
        <v>-1.4729761076316353E-2</v>
      </c>
      <c r="AJ98" s="26">
        <f>(AJ94+SUM(AF96:AJ96)-AE94)/AE94</f>
        <v>1.7657445556209534E-2</v>
      </c>
      <c r="AN98" s="26">
        <f>(AN94+SUM(AK96:AN96)-AJ94)/AJ94</f>
        <v>-6.9404279930598345E-4</v>
      </c>
      <c r="AS98" s="26">
        <f>(AS94+SUM(AO96:AS96)-AN94)/AN94</f>
        <v>-3.461048732492263E-3</v>
      </c>
      <c r="AX98" s="26">
        <f>(AX94+SUM(AT96:AX96)-AS94)/AS94</f>
        <v>3.7317784256558971E-3</v>
      </c>
      <c r="BC98" s="26">
        <f>(BC94+SUM(AY96:BC96)-AX94)/AX94</f>
        <v>-3.1369815266642969E-3</v>
      </c>
      <c r="BH98" s="26">
        <f>(BH94+SUM(BD96:BH96)-BC94)/BC94</f>
        <v>-1.0256410256410204E-2</v>
      </c>
      <c r="BL98" s="26">
        <f>(BL94+SUM(BI96:BL96)-BH94)/BH94</f>
        <v>8.4785680640602785E-3</v>
      </c>
    </row>
    <row r="99" spans="1:64" ht="15" customHeight="1" outlineLevel="1" x14ac:dyDescent="0.25">
      <c r="A99" s="43"/>
      <c r="B99" s="57"/>
      <c r="C99" s="58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  <c r="BE99" s="56"/>
      <c r="BF99" s="56"/>
      <c r="BG99" s="56"/>
      <c r="BH99" s="56"/>
      <c r="BI99" s="56"/>
      <c r="BJ99" s="56"/>
      <c r="BK99" s="56"/>
      <c r="BL99" s="56"/>
    </row>
    <row r="100" spans="1:64" ht="15" customHeight="1" outlineLevel="1" x14ac:dyDescent="0.25">
      <c r="A100" s="81"/>
      <c r="B100" s="595" t="s">
        <v>96</v>
      </c>
      <c r="C100" s="596"/>
      <c r="D100" s="8">
        <v>87.17</v>
      </c>
      <c r="E100" s="8">
        <v>87.24</v>
      </c>
      <c r="F100" s="8">
        <v>87.22</v>
      </c>
      <c r="G100" s="8">
        <v>87.16</v>
      </c>
      <c r="H100" s="8">
        <v>87.13</v>
      </c>
      <c r="I100" s="8">
        <v>86.89</v>
      </c>
      <c r="J100" s="8">
        <v>86.97</v>
      </c>
      <c r="K100" s="8">
        <v>87.01</v>
      </c>
      <c r="L100" s="8">
        <v>86.98</v>
      </c>
      <c r="M100" s="8">
        <v>86.97</v>
      </c>
      <c r="N100" s="8">
        <v>86.79</v>
      </c>
      <c r="O100" s="8">
        <v>86.59</v>
      </c>
      <c r="P100" s="8">
        <v>86.39</v>
      </c>
      <c r="Q100" s="8">
        <v>86.38</v>
      </c>
      <c r="R100" s="8">
        <v>86.63</v>
      </c>
      <c r="S100" s="8">
        <v>86.54</v>
      </c>
      <c r="T100" s="8">
        <v>86.79</v>
      </c>
      <c r="U100" s="8">
        <v>86.64</v>
      </c>
      <c r="V100" s="8">
        <v>86.43</v>
      </c>
      <c r="W100" s="8">
        <v>86.27</v>
      </c>
      <c r="X100" s="8">
        <v>86.38</v>
      </c>
      <c r="Y100" s="8">
        <v>85.81</v>
      </c>
      <c r="Z100" s="8">
        <v>85.57</v>
      </c>
      <c r="AA100" s="8">
        <v>85.88</v>
      </c>
      <c r="AB100" s="8">
        <v>85.57</v>
      </c>
      <c r="AC100" s="8">
        <v>85.4</v>
      </c>
      <c r="AD100" s="8">
        <v>85.2</v>
      </c>
      <c r="AE100" s="8">
        <v>85.03</v>
      </c>
      <c r="AF100" s="8">
        <v>84.98</v>
      </c>
      <c r="AG100" s="8">
        <v>84.96</v>
      </c>
      <c r="AH100" s="8">
        <v>84.67</v>
      </c>
      <c r="AI100" s="8">
        <v>84.85</v>
      </c>
      <c r="AJ100" s="8">
        <v>85.03</v>
      </c>
      <c r="AK100" s="8">
        <v>84.85</v>
      </c>
      <c r="AL100" s="8">
        <v>84.56</v>
      </c>
      <c r="AM100" s="8">
        <v>84.68</v>
      </c>
      <c r="AN100" s="8">
        <v>84.96</v>
      </c>
      <c r="AO100" s="8">
        <v>85.09</v>
      </c>
      <c r="AP100" s="8">
        <v>84.78</v>
      </c>
      <c r="AQ100" s="8">
        <v>84.84</v>
      </c>
      <c r="AR100" s="8">
        <v>84.69</v>
      </c>
      <c r="AS100" s="8">
        <v>84.49</v>
      </c>
      <c r="AT100" s="8">
        <v>84.41</v>
      </c>
      <c r="AU100" s="8">
        <v>84.49</v>
      </c>
      <c r="AV100" s="8">
        <v>84.52</v>
      </c>
      <c r="AW100" s="8">
        <v>84.61</v>
      </c>
      <c r="AX100" s="8">
        <v>84.41</v>
      </c>
      <c r="AY100" s="8">
        <v>84.47</v>
      </c>
      <c r="AZ100" s="8">
        <v>84.45</v>
      </c>
      <c r="BA100" s="8">
        <v>84.57</v>
      </c>
      <c r="BB100" s="8">
        <v>84.52</v>
      </c>
      <c r="BC100" s="8">
        <v>84.58</v>
      </c>
      <c r="BD100" s="8">
        <v>84.38</v>
      </c>
      <c r="BE100" s="8">
        <v>84.17</v>
      </c>
      <c r="BF100" s="8">
        <v>84.13</v>
      </c>
      <c r="BG100" s="8">
        <v>84.26</v>
      </c>
      <c r="BH100" s="8">
        <v>84.15</v>
      </c>
      <c r="BI100" s="8">
        <v>84.16</v>
      </c>
      <c r="BJ100" s="8">
        <v>84.51</v>
      </c>
      <c r="BK100" s="8">
        <v>84.58</v>
      </c>
      <c r="BL100" s="8">
        <v>84.84</v>
      </c>
    </row>
    <row r="101" spans="1:64" ht="15" customHeight="1" outlineLevel="1" x14ac:dyDescent="0.25">
      <c r="A101" s="43"/>
      <c r="B101" s="2" t="s">
        <v>299</v>
      </c>
      <c r="C101" s="25" t="s">
        <v>296</v>
      </c>
      <c r="D101" s="26"/>
      <c r="E101" s="26">
        <f t="shared" ref="E101" si="309">(E100-D100)/D100</f>
        <v>8.0302856487315792E-4</v>
      </c>
      <c r="F101" s="26">
        <f>(F100-E100)/E100</f>
        <v>-2.2925263640527306E-4</v>
      </c>
      <c r="G101" s="26">
        <f t="shared" ref="G101" si="310">(G100-F100)/F100</f>
        <v>-6.8791561568450207E-4</v>
      </c>
      <c r="H101" s="26">
        <f>(H100-G100)/G100</f>
        <v>-3.4419458467188087E-4</v>
      </c>
      <c r="I101" s="26">
        <f t="shared" ref="I101" si="311">(I100-H100)/H100</f>
        <v>-2.754504762997761E-3</v>
      </c>
      <c r="J101" s="26">
        <f>(J100-I100)/I100</f>
        <v>9.2070433881917709E-4</v>
      </c>
      <c r="K101" s="26">
        <f t="shared" ref="K101" si="312">(K100-J100)/J100</f>
        <v>4.599287110498592E-4</v>
      </c>
      <c r="L101" s="26">
        <f>(L100-K100)/K100</f>
        <v>-3.4478795540743745E-4</v>
      </c>
      <c r="M101" s="26">
        <f t="shared" ref="M101" si="313">(M100-L100)/L100</f>
        <v>-1.1496895838129587E-4</v>
      </c>
      <c r="N101" s="26">
        <f>(N100-M100)/M100</f>
        <v>-2.0696791997239579E-3</v>
      </c>
      <c r="O101" s="26">
        <f t="shared" ref="O101" si="314">(O100-N100)/N100</f>
        <v>-2.3044129508008162E-3</v>
      </c>
      <c r="P101" s="26">
        <f>(P100-O100)/O100</f>
        <v>-2.3097355352812432E-3</v>
      </c>
      <c r="Q101" s="26">
        <f>(Q100-P100)/P100</f>
        <v>-1.1575413821050024E-4</v>
      </c>
      <c r="R101" s="26">
        <f t="shared" ref="R101" si="315">(R100-Q100)/Q100</f>
        <v>2.8941884695531375E-3</v>
      </c>
      <c r="S101" s="26">
        <f>(S100-R100)/R100</f>
        <v>-1.0389010735309847E-3</v>
      </c>
      <c r="T101" s="26">
        <f t="shared" ref="T101" si="316">(T100-S100)/S100</f>
        <v>2.8888375317772125E-3</v>
      </c>
      <c r="U101" s="26">
        <f>(U100-T100)/T100</f>
        <v>-1.7283097131006531E-3</v>
      </c>
      <c r="V101" s="26">
        <f>(V100-U100)/U100</f>
        <v>-2.4238227146813683E-3</v>
      </c>
      <c r="W101" s="26">
        <f t="shared" ref="W101" si="317">(W100-V100)/V100</f>
        <v>-1.8512090709245723E-3</v>
      </c>
      <c r="X101" s="26">
        <f>(X100-W100)/W100</f>
        <v>1.2750666512113067E-3</v>
      </c>
      <c r="Y101" s="26">
        <f t="shared" ref="Y101" si="318">(Y100-X100)/X100</f>
        <v>-6.5987497105810741E-3</v>
      </c>
      <c r="Z101" s="26">
        <f>(Z100-Y100)/Y100</f>
        <v>-2.796876820883453E-3</v>
      </c>
      <c r="AA101" s="26">
        <f>(AA100-Z100)/Z100</f>
        <v>3.6227649877293711E-3</v>
      </c>
      <c r="AB101" s="26">
        <f t="shared" ref="AB101" si="319">(AB100-AA100)/AA100</f>
        <v>-3.6096879366558253E-3</v>
      </c>
      <c r="AC101" s="26">
        <f>(AC100-AB100)/AB100</f>
        <v>-1.9866775739159461E-3</v>
      </c>
      <c r="AD101" s="26">
        <f t="shared" ref="AD101" si="320">(AD100-AC100)/AC100</f>
        <v>-2.3419203747072929E-3</v>
      </c>
      <c r="AE101" s="26">
        <f>(AE100-AD100)/AD100</f>
        <v>-1.9953051643192689E-3</v>
      </c>
      <c r="AF101" s="26">
        <f>(AF100-AE100)/AE100</f>
        <v>-5.8802775490999831E-4</v>
      </c>
      <c r="AG101" s="26">
        <f t="shared" ref="AG101" si="321">(AG100-AF100)/AF100</f>
        <v>-2.353494939987083E-4</v>
      </c>
      <c r="AH101" s="26">
        <f>(AH100-AG100)/AG100</f>
        <v>-3.4133709981166672E-3</v>
      </c>
      <c r="AI101" s="26">
        <f t="shared" ref="AI101" si="322">(AI100-AH100)/AH100</f>
        <v>2.1259005550961687E-3</v>
      </c>
      <c r="AJ101" s="26">
        <f>(AJ100-AI100)/AI100</f>
        <v>2.1213906894520548E-3</v>
      </c>
      <c r="AK101" s="26">
        <f t="shared" ref="AK101" si="323">(AK100-AJ100)/AJ100</f>
        <v>-2.1168999176761944E-3</v>
      </c>
      <c r="AL101" s="26">
        <f>(AL100-AK100)/AK100</f>
        <v>-3.4177961107836425E-3</v>
      </c>
      <c r="AM101" s="26">
        <f t="shared" ref="AM101" si="324">(AM100-AL100)/AL100</f>
        <v>1.4191106906339232E-3</v>
      </c>
      <c r="AN101" s="26">
        <f>(AN100-AM100)/AM100</f>
        <v>3.3065658951344696E-3</v>
      </c>
      <c r="AO101" s="26">
        <f>(AO100-AN100)/AN100</f>
        <v>1.53013182674211E-3</v>
      </c>
      <c r="AP101" s="26">
        <f t="shared" ref="AP101" si="325">(AP100-AO100)/AO100</f>
        <v>-3.6432013162534054E-3</v>
      </c>
      <c r="AQ101" s="26">
        <f>(AQ100-AP100)/AP100</f>
        <v>7.0771408351028866E-4</v>
      </c>
      <c r="AR101" s="26">
        <f t="shared" ref="AR101" si="326">(AR100-AQ100)/AQ100</f>
        <v>-1.7680339462518349E-3</v>
      </c>
      <c r="AS101" s="26">
        <f>(AS100-AR100)/AR100</f>
        <v>-2.3615539024678576E-3</v>
      </c>
      <c r="AT101" s="26">
        <f>(AT100-AS100)/AS100</f>
        <v>-9.4685761628593088E-4</v>
      </c>
      <c r="AU101" s="26">
        <f t="shared" ref="AU101" si="327">(AU100-AT100)/AT100</f>
        <v>9.4775500533110177E-4</v>
      </c>
      <c r="AV101" s="26">
        <f>(AV100-AU100)/AU100</f>
        <v>3.5507160610724511E-4</v>
      </c>
      <c r="AW101" s="26">
        <f t="shared" ref="AW101" si="328">(AW100-AV100)/AV100</f>
        <v>1.0648367250355349E-3</v>
      </c>
      <c r="AX101" s="26">
        <f>(AX100-AW100)/AW100</f>
        <v>-2.3637867864318976E-3</v>
      </c>
      <c r="AY101" s="26">
        <f>(AY100-AX100)/AX100</f>
        <v>7.1081625399836842E-4</v>
      </c>
      <c r="AZ101" s="26">
        <f t="shared" ref="AZ101" si="329">(AZ100-AY100)/AY100</f>
        <v>-2.3677045104766214E-4</v>
      </c>
      <c r="BA101" s="26">
        <f>(BA100-AZ100)/AZ100</f>
        <v>1.420959147424397E-3</v>
      </c>
      <c r="BB101" s="26">
        <f t="shared" ref="BB101" si="330">(BB100-BA100)/BA100</f>
        <v>-5.912262031452898E-4</v>
      </c>
      <c r="BC101" s="26">
        <f>(BC100-BB100)/BB100</f>
        <v>7.0989115002369001E-4</v>
      </c>
      <c r="BD101" s="26">
        <f>(BD100-BC100)/BC100</f>
        <v>-2.3646252069047394E-3</v>
      </c>
      <c r="BE101" s="26">
        <f t="shared" ref="BE101" si="331">(BE100-BD100)/BD100</f>
        <v>-2.488741407916494E-3</v>
      </c>
      <c r="BF101" s="26">
        <f>(BF100-BE100)/BE100</f>
        <v>-4.7522870381378461E-4</v>
      </c>
      <c r="BG101" s="26">
        <f t="shared" ref="BG101" si="332">(BG100-BF100)/BF100</f>
        <v>1.5452276239154841E-3</v>
      </c>
      <c r="BH101" s="26">
        <f>(BH100-BG100)/BG100</f>
        <v>-1.3054830287206197E-3</v>
      </c>
      <c r="BI101" s="26">
        <f>(BI100-BH100)/BH100</f>
        <v>1.1883541295295193E-4</v>
      </c>
      <c r="BJ101" s="26">
        <f t="shared" ref="BJ101" si="333">(BJ100-BI100)/BI100</f>
        <v>4.1587452471483904E-3</v>
      </c>
      <c r="BK101" s="26">
        <f>(BK100-BJ100)/BJ100</f>
        <v>8.2830434268125867E-4</v>
      </c>
      <c r="BL101" s="26">
        <f t="shared" ref="BL101" si="334">(BL100-BK100)/BK100</f>
        <v>3.074012768976178E-3</v>
      </c>
    </row>
    <row r="102" spans="1:64" ht="15" customHeight="1" outlineLevel="1" x14ac:dyDescent="0.25">
      <c r="A102" s="43"/>
      <c r="B102" s="198">
        <f>SUM(D102:XFD102)</f>
        <v>0.443</v>
      </c>
      <c r="C102" s="25" t="s">
        <v>300</v>
      </c>
      <c r="D102" s="28"/>
      <c r="E102" s="28">
        <v>0</v>
      </c>
      <c r="F102" s="28">
        <v>0</v>
      </c>
      <c r="G102" s="28">
        <v>0</v>
      </c>
      <c r="H102" s="28">
        <v>0</v>
      </c>
      <c r="I102" s="28">
        <v>0</v>
      </c>
      <c r="J102" s="28">
        <v>0</v>
      </c>
      <c r="K102" s="28">
        <v>0</v>
      </c>
      <c r="L102" s="28">
        <v>0</v>
      </c>
      <c r="M102" s="28">
        <v>0</v>
      </c>
      <c r="N102" s="28">
        <v>0</v>
      </c>
      <c r="O102" s="28">
        <v>0</v>
      </c>
      <c r="P102" s="28">
        <v>0</v>
      </c>
      <c r="Q102" s="28">
        <v>0</v>
      </c>
      <c r="R102" s="28">
        <v>0</v>
      </c>
      <c r="S102" s="28">
        <v>0</v>
      </c>
      <c r="T102" s="28">
        <v>0</v>
      </c>
      <c r="U102" s="28">
        <v>0</v>
      </c>
      <c r="V102" s="28">
        <v>0</v>
      </c>
      <c r="W102" s="28">
        <v>0</v>
      </c>
      <c r="X102" s="28">
        <v>0</v>
      </c>
      <c r="Y102" s="28">
        <v>0.22600000000000001</v>
      </c>
      <c r="Z102" s="28">
        <v>0</v>
      </c>
      <c r="AA102" s="28">
        <v>0</v>
      </c>
      <c r="AB102" s="28">
        <v>0</v>
      </c>
      <c r="AC102" s="28">
        <v>0</v>
      </c>
      <c r="AD102" s="28">
        <v>0</v>
      </c>
      <c r="AE102" s="28">
        <v>0</v>
      </c>
      <c r="AF102" s="28">
        <v>0</v>
      </c>
      <c r="AG102" s="28">
        <v>0</v>
      </c>
      <c r="AH102" s="28">
        <v>0</v>
      </c>
      <c r="AI102" s="28">
        <v>0</v>
      </c>
      <c r="AJ102" s="28">
        <v>0</v>
      </c>
      <c r="AK102" s="28">
        <v>0</v>
      </c>
      <c r="AL102" s="28">
        <v>0</v>
      </c>
      <c r="AM102" s="28">
        <v>0</v>
      </c>
      <c r="AN102" s="28">
        <v>0</v>
      </c>
      <c r="AO102" s="28">
        <v>0</v>
      </c>
      <c r="AP102" s="28">
        <v>0</v>
      </c>
      <c r="AQ102" s="28">
        <v>0</v>
      </c>
      <c r="AR102" s="28">
        <v>0.217</v>
      </c>
      <c r="AS102" s="28">
        <v>0</v>
      </c>
      <c r="AT102" s="28">
        <v>0</v>
      </c>
      <c r="AU102" s="28">
        <v>0</v>
      </c>
      <c r="AV102" s="28">
        <v>0</v>
      </c>
      <c r="AW102" s="28">
        <v>0</v>
      </c>
      <c r="AX102" s="28">
        <v>0</v>
      </c>
      <c r="AY102" s="28">
        <v>0</v>
      </c>
      <c r="AZ102" s="28">
        <v>0</v>
      </c>
      <c r="BA102" s="28">
        <v>0</v>
      </c>
      <c r="BB102" s="28">
        <v>0</v>
      </c>
      <c r="BC102" s="28">
        <v>0</v>
      </c>
      <c r="BD102" s="28">
        <v>0</v>
      </c>
      <c r="BE102" s="28">
        <v>0</v>
      </c>
      <c r="BF102" s="28">
        <v>0</v>
      </c>
      <c r="BG102" s="28">
        <v>0</v>
      </c>
      <c r="BH102" s="28">
        <v>0</v>
      </c>
      <c r="BI102" s="28">
        <v>0</v>
      </c>
      <c r="BJ102" s="28">
        <v>0</v>
      </c>
      <c r="BK102" s="28">
        <v>0</v>
      </c>
      <c r="BL102" s="28">
        <v>0</v>
      </c>
    </row>
    <row r="103" spans="1:64" ht="15" customHeight="1" outlineLevel="1" x14ac:dyDescent="0.25">
      <c r="A103" s="43"/>
      <c r="C103" s="25" t="s">
        <v>75</v>
      </c>
      <c r="D103" s="26"/>
      <c r="E103" s="7">
        <f>(E100+SUM($E102:E102)-$D100)/$D100</f>
        <v>8.0302856487315792E-4</v>
      </c>
      <c r="F103" s="7">
        <f>(F100+SUM($E102:F102)-$D100)/$D100</f>
        <v>5.73591832052279E-4</v>
      </c>
      <c r="G103" s="7">
        <f>(G100+SUM($E102:G102)-$D100)/$D100</f>
        <v>-1.1471836641052101E-4</v>
      </c>
      <c r="H103" s="7">
        <f>(H100+SUM($E102:H102)-$D100)/$D100</f>
        <v>-4.5887346564192096E-4</v>
      </c>
      <c r="I103" s="7">
        <f>(I100+SUM($E102:I102)-$D100)/$D100</f>
        <v>-3.2121142594929578E-3</v>
      </c>
      <c r="J103" s="7">
        <f>(J100+SUM($E102:J102)-$D100)/$D100</f>
        <v>-2.294367328209279E-3</v>
      </c>
      <c r="K103" s="7">
        <f>(K100+SUM($E102:K102)-$D100)/$D100</f>
        <v>-1.8354938625673579E-3</v>
      </c>
      <c r="L103" s="7">
        <f>(L100+SUM($E102:L102)-$D100)/$D100</f>
        <v>-2.179648961798758E-3</v>
      </c>
      <c r="M103" s="7">
        <f>(M100+SUM($E102:M102)-$D100)/$D100</f>
        <v>-2.294367328209279E-3</v>
      </c>
      <c r="N103" s="7">
        <f>(N100+SUM($E102:N102)-$D100)/$D100</f>
        <v>-4.359297923597516E-3</v>
      </c>
      <c r="O103" s="7">
        <f>(O100+SUM($E102:O102)-$D100)/$D100</f>
        <v>-6.6536652518067946E-3</v>
      </c>
      <c r="P103" s="7">
        <f>(P100+SUM($E102:P102)-$D100)/$D100</f>
        <v>-8.9480325800160732E-3</v>
      </c>
      <c r="Q103" s="7">
        <f>(Q100+SUM($D102:Q102)-$D100)/$D100</f>
        <v>-9.0627509464265947E-3</v>
      </c>
      <c r="R103" s="7">
        <f>(R100+SUM($D102:R102)-$D100)/$D100</f>
        <v>-6.1947917861650366E-3</v>
      </c>
      <c r="S103" s="7">
        <f>(S100+SUM($D102:S102)-$D100)/$D100</f>
        <v>-7.2272570838590733E-3</v>
      </c>
      <c r="T103" s="7">
        <f>(T100+SUM($D102:T102)-$D100)/$D100</f>
        <v>-4.359297923597516E-3</v>
      </c>
      <c r="U103" s="7">
        <f>(U100+SUM($D102:U102)-$D100)/$D100</f>
        <v>-6.0800734197545159E-3</v>
      </c>
      <c r="V103" s="7">
        <f>(V100+SUM($D102:V102)-$D100)/$D100</f>
        <v>-8.4891591143741521E-3</v>
      </c>
      <c r="W103" s="7">
        <f>(W100+SUM($D102:W102)-$D100)/$D100</f>
        <v>-1.0324652976941674E-2</v>
      </c>
      <c r="X103" s="7">
        <f>(X100+SUM($D102:X102)-$D100)/$D100</f>
        <v>-9.0627509464265947E-3</v>
      </c>
      <c r="Y103" s="7">
        <f>(Y100+SUM($D102:Y102)-$D100)/$D100</f>
        <v>-1.300906275094643E-2</v>
      </c>
      <c r="Z103" s="7">
        <f>(Z100+SUM($D102:Z102)-$D100)/$D100</f>
        <v>-1.5762303544797629E-2</v>
      </c>
      <c r="AA103" s="7">
        <f>(AA100+SUM($D102:AA102)-$D100)/$D100</f>
        <v>-1.2206034186073272E-2</v>
      </c>
      <c r="AB103" s="7">
        <f>(AB100+SUM($D102:AB102)-$D100)/$D100</f>
        <v>-1.5762303544797629E-2</v>
      </c>
      <c r="AC103" s="7">
        <f>(AC100+SUM($D102:AC102)-$D100)/$D100</f>
        <v>-1.7712515773775347E-2</v>
      </c>
      <c r="AD103" s="7">
        <f>(AD100+SUM($D102:AD102)-$D100)/$D100</f>
        <v>-2.0006883101984625E-2</v>
      </c>
      <c r="AE103" s="7">
        <f>(AE100+SUM($D102:AE102)-$D100)/$D100</f>
        <v>-2.1957095330962503E-2</v>
      </c>
      <c r="AF103" s="7">
        <f>(AF100+SUM($D102:AF102)-$D100)/$D100</f>
        <v>-2.2530687163014783E-2</v>
      </c>
      <c r="AG103" s="7">
        <f>(AG100+SUM($D102:AG102)-$D100)/$D100</f>
        <v>-2.2760123895835826E-2</v>
      </c>
      <c r="AH103" s="7">
        <f>(AH100+SUM($D102:AH102)-$D100)/$D100</f>
        <v>-2.6086956521739139E-2</v>
      </c>
      <c r="AI103" s="7">
        <f>(AI100+SUM($D102:AI102)-$D100)/$D100</f>
        <v>-2.4022025926350905E-2</v>
      </c>
      <c r="AJ103" s="7">
        <f>(AJ100+SUM($D102:AJ102)-$D100)/$D100</f>
        <v>-2.1957095330962503E-2</v>
      </c>
      <c r="AK103" s="7">
        <f>(AK100+SUM($E102:AK102)-$D100)/$D100</f>
        <v>-2.4022025926350905E-2</v>
      </c>
      <c r="AL103" s="7">
        <f>(AL100+SUM($E102:AL102)-$D100)/$D100</f>
        <v>-2.7348858552254218E-2</v>
      </c>
      <c r="AM103" s="7">
        <f>(AM100+SUM($E102:AM102)-$D100)/$D100</f>
        <v>-2.597223815532862E-2</v>
      </c>
      <c r="AN103" s="7">
        <f>(AN100+SUM($E102:AN102)-$D100)/$D100</f>
        <v>-2.2760123895835826E-2</v>
      </c>
      <c r="AO103" s="7">
        <f>(AO100+SUM($D102:AO102)-$D100)/$D100</f>
        <v>-2.1268785132499704E-2</v>
      </c>
      <c r="AP103" s="7">
        <f>(AP100+SUM($D102:AP102)-$D100)/$D100</f>
        <v>-2.4825054491224061E-2</v>
      </c>
      <c r="AQ103" s="7">
        <f>(AQ100+SUM($D102:AQ102)-$D100)/$D100</f>
        <v>-2.4136744292761261E-2</v>
      </c>
      <c r="AR103" s="7">
        <f>(AR100+SUM($D102:AR102)-$D100)/$D100</f>
        <v>-2.3368131237811243E-2</v>
      </c>
      <c r="AS103" s="7">
        <f>(AS100+SUM($D102:AS102)-$D100)/$D100</f>
        <v>-2.5662498566020521E-2</v>
      </c>
      <c r="AT103" s="7">
        <f>(AT100+SUM($D102:AT102)-$D100)/$D100</f>
        <v>-2.65802454973042E-2</v>
      </c>
      <c r="AU103" s="7">
        <f>(AU100+SUM($D102:AU102)-$D100)/$D100</f>
        <v>-2.5662498566020521E-2</v>
      </c>
      <c r="AV103" s="7">
        <f>(AV100+SUM($D102:AV102)-$D100)/$D100</f>
        <v>-2.5318343466789121E-2</v>
      </c>
      <c r="AW103" s="7">
        <f>(AW100+SUM($D102:AW102)-$D100)/$D100</f>
        <v>-2.4285878169094922E-2</v>
      </c>
      <c r="AX103" s="7">
        <f>(AX100+SUM($D102:AX102)-$D100)/$D100</f>
        <v>-2.65802454973042E-2</v>
      </c>
      <c r="AY103" s="7">
        <f>(AY100+SUM($D102:AY102)-$D100)/$D100</f>
        <v>-2.5891935298841401E-2</v>
      </c>
      <c r="AZ103" s="7">
        <f>(AZ100+SUM($D102:AZ102)-$D100)/$D100</f>
        <v>-2.6121372031662281E-2</v>
      </c>
      <c r="BA103" s="7">
        <f>(BA100+SUM($D102:BA102)-$D100)/$D100</f>
        <v>-2.4744751634736842E-2</v>
      </c>
      <c r="BB103" s="7">
        <f>(BB100+SUM($D102:BB102)-$D100)/$D100</f>
        <v>-2.5318343466789121E-2</v>
      </c>
      <c r="BC103" s="7">
        <f>(BC100+SUM($D102:BC102)-$D100)/$D100</f>
        <v>-2.4630033268326322E-2</v>
      </c>
      <c r="BD103" s="7">
        <f>(BD100+SUM($D102:BD102)-$D100)/$D100</f>
        <v>-2.69244005965356E-2</v>
      </c>
      <c r="BE103" s="7">
        <f>(BE100+SUM($D102:BE102)-$D100)/$D100</f>
        <v>-2.9333486291155238E-2</v>
      </c>
      <c r="BF103" s="7">
        <f>(BF100+SUM($D102:BF102)-$D100)/$D100</f>
        <v>-2.9792359756797161E-2</v>
      </c>
      <c r="BG103" s="7">
        <f>(BG100+SUM($D102:BG102)-$D100)/$D100</f>
        <v>-2.8301020993461039E-2</v>
      </c>
      <c r="BH103" s="7">
        <f>(BH100+SUM($D102:BH102)-$D100)/$D100</f>
        <v>-2.9562923023976118E-2</v>
      </c>
      <c r="BI103" s="7">
        <f>(BI100+SUM($D102:BI102)-$D100)/$D100</f>
        <v>-2.9448204657565757E-2</v>
      </c>
      <c r="BJ103" s="7">
        <f>(BJ100+SUM($D102:BJ102)-$D100)/$D100</f>
        <v>-2.5433061833199481E-2</v>
      </c>
      <c r="BK103" s="7">
        <f>(BK100+SUM($D102:BK102)-$D100)/$D100</f>
        <v>-2.4630033268326322E-2</v>
      </c>
      <c r="BL103" s="7">
        <f>(BL100+SUM($D102:BL102)-$D100)/$D100</f>
        <v>-2.1647355741654245E-2</v>
      </c>
    </row>
    <row r="104" spans="1:64" ht="15" customHeight="1" outlineLevel="1" x14ac:dyDescent="0.25">
      <c r="A104" s="43"/>
      <c r="B104" s="2"/>
      <c r="C104" s="25" t="s">
        <v>53</v>
      </c>
      <c r="L104" s="26">
        <f>(L100+SUM(H102:L102)-G100)/G100</f>
        <v>-2.0651675080311221E-3</v>
      </c>
      <c r="P104" s="26">
        <f>(P100+SUM(M102:P102)-L100)/L100</f>
        <v>-6.7831685444930262E-3</v>
      </c>
      <c r="U104" s="26">
        <f>(U100+SUM(Q102:U102)-P100)/P100</f>
        <v>2.8938534552610255E-3</v>
      </c>
      <c r="Z104" s="26">
        <f>(Z100+SUM(V102:Z102)-U100)/U100</f>
        <v>-9.7414589104340751E-3</v>
      </c>
      <c r="AE104" s="26">
        <f>(AE100+SUM(AA102:AE102)-Z100)/Z100</f>
        <v>-6.3106228818510237E-3</v>
      </c>
      <c r="AJ104" s="26">
        <f>(AJ100+SUM(AF102:AJ102)-AE100)/AE100</f>
        <v>0</v>
      </c>
      <c r="AN104" s="26">
        <f>(AN100+SUM(AK102:AN102)-AJ100)/AJ100</f>
        <v>-8.2323885687413134E-4</v>
      </c>
      <c r="AS104" s="26">
        <f>(AS100+SUM(AO102:AS102)-AN100)/AN100</f>
        <v>-2.9778719397363482E-3</v>
      </c>
      <c r="AX104" s="26">
        <f>(AX100+SUM(AT102:AX102)-AS100)/AS100</f>
        <v>-9.4685761628593088E-4</v>
      </c>
      <c r="BC104" s="26">
        <f>(BC100+SUM(AY102:BC102)-AX100)/AX100</f>
        <v>2.0139793863286543E-3</v>
      </c>
      <c r="BH104" s="26">
        <f>(BH100+SUM(BD102:BH102)-BC100)/BC100</f>
        <v>-5.0839441948450298E-3</v>
      </c>
      <c r="BL104" s="26">
        <f>(BL100+SUM(BI102:BL102)-BH100)/BH100</f>
        <v>8.1996434937611131E-3</v>
      </c>
    </row>
    <row r="105" spans="1:64" ht="15" customHeight="1" outlineLevel="1" x14ac:dyDescent="0.25">
      <c r="A105" s="43"/>
      <c r="B105" s="57"/>
      <c r="C105" s="59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</row>
    <row r="106" spans="1:64" ht="15" customHeight="1" outlineLevel="1" x14ac:dyDescent="0.25">
      <c r="A106" s="81"/>
      <c r="B106" s="595" t="s">
        <v>97</v>
      </c>
      <c r="C106" s="596"/>
      <c r="D106" s="8">
        <v>51.13</v>
      </c>
      <c r="E106" s="8">
        <v>51.21</v>
      </c>
      <c r="F106" s="8">
        <v>51.11</v>
      </c>
      <c r="G106" s="8">
        <v>51.11</v>
      </c>
      <c r="H106" s="8">
        <v>51.11</v>
      </c>
      <c r="I106" s="8">
        <v>50.95</v>
      </c>
      <c r="J106" s="8">
        <v>51.08</v>
      </c>
      <c r="K106" s="8">
        <v>50.95</v>
      </c>
      <c r="L106" s="8">
        <v>51.05</v>
      </c>
      <c r="M106" s="8">
        <v>51.03</v>
      </c>
      <c r="N106" s="8">
        <v>50.95</v>
      </c>
      <c r="O106" s="8">
        <v>50.87</v>
      </c>
      <c r="P106" s="8">
        <v>50.78</v>
      </c>
      <c r="Q106" s="8">
        <v>50.75</v>
      </c>
      <c r="R106" s="8">
        <v>50.85</v>
      </c>
      <c r="S106" s="8">
        <v>50.94</v>
      </c>
      <c r="T106" s="8">
        <v>50.95</v>
      </c>
      <c r="U106" s="8">
        <v>50.9</v>
      </c>
      <c r="V106" s="8">
        <v>50.79</v>
      </c>
      <c r="W106" s="8">
        <v>50.85</v>
      </c>
      <c r="X106" s="8">
        <v>50.77</v>
      </c>
      <c r="Y106" s="8">
        <v>50.54</v>
      </c>
      <c r="Z106" s="8">
        <v>50.45</v>
      </c>
      <c r="AA106" s="8">
        <v>50.65</v>
      </c>
      <c r="AB106" s="8">
        <v>50.39</v>
      </c>
      <c r="AC106" s="8">
        <v>50.43</v>
      </c>
      <c r="AD106" s="8">
        <v>50.34</v>
      </c>
      <c r="AE106" s="8">
        <v>50.57</v>
      </c>
      <c r="AF106" s="8">
        <v>50.51</v>
      </c>
      <c r="AG106" s="8">
        <v>50.43</v>
      </c>
      <c r="AH106" s="8">
        <v>50.28</v>
      </c>
      <c r="AI106" s="8">
        <v>50.33</v>
      </c>
      <c r="AJ106" s="8">
        <v>50.4</v>
      </c>
      <c r="AK106" s="8">
        <v>50.3399</v>
      </c>
      <c r="AL106" s="8">
        <v>50.22</v>
      </c>
      <c r="AM106" s="8">
        <v>50.18</v>
      </c>
      <c r="AN106" s="8">
        <v>50.38</v>
      </c>
      <c r="AO106" s="8">
        <v>50.771700000000003</v>
      </c>
      <c r="AP106" s="8">
        <v>50.37</v>
      </c>
      <c r="AQ106" s="8">
        <v>50.42</v>
      </c>
      <c r="AR106" s="8">
        <v>50.12</v>
      </c>
      <c r="AS106" s="8">
        <v>50.35</v>
      </c>
      <c r="AT106" s="8">
        <v>50.34</v>
      </c>
      <c r="AU106" s="8">
        <v>50.35</v>
      </c>
      <c r="AV106" s="8">
        <v>50.17</v>
      </c>
      <c r="AW106" s="8">
        <v>50.2</v>
      </c>
      <c r="AX106" s="8">
        <v>50.08</v>
      </c>
      <c r="AY106" s="8">
        <v>50.14</v>
      </c>
      <c r="AZ106" s="8">
        <v>50.3</v>
      </c>
      <c r="BA106" s="8">
        <v>50.22</v>
      </c>
      <c r="BB106" s="8">
        <v>50.242199999999997</v>
      </c>
      <c r="BC106" s="8">
        <v>50.14</v>
      </c>
      <c r="BD106" s="8">
        <v>50.17</v>
      </c>
      <c r="BE106" s="8">
        <v>50.060099999999998</v>
      </c>
      <c r="BF106" s="8">
        <v>50.07</v>
      </c>
      <c r="BG106" s="8">
        <v>50.155000000000001</v>
      </c>
      <c r="BH106" s="8">
        <v>50.22</v>
      </c>
      <c r="BI106" s="8">
        <v>50.1</v>
      </c>
      <c r="BJ106" s="8">
        <v>50.34</v>
      </c>
      <c r="BK106" s="8">
        <v>50.24</v>
      </c>
      <c r="BL106" s="8">
        <v>50.36</v>
      </c>
    </row>
    <row r="107" spans="1:64" ht="15" customHeight="1" outlineLevel="1" x14ac:dyDescent="0.25">
      <c r="A107" s="43"/>
      <c r="B107" s="2" t="s">
        <v>299</v>
      </c>
      <c r="C107" s="25" t="s">
        <v>296</v>
      </c>
      <c r="D107" s="26"/>
      <c r="E107" s="26">
        <f t="shared" ref="E107" si="335">(E106-D106)/D106</f>
        <v>1.5646391550948229E-3</v>
      </c>
      <c r="F107" s="26">
        <f>(F106-E106)/E106</f>
        <v>-1.9527436047647221E-3</v>
      </c>
      <c r="G107" s="26">
        <f t="shared" ref="G107" si="336">(G106-F106)/F106</f>
        <v>0</v>
      </c>
      <c r="H107" s="26">
        <f>(H106-G106)/G106</f>
        <v>0</v>
      </c>
      <c r="I107" s="26">
        <f t="shared" ref="I107" si="337">(I106-H106)/H106</f>
        <v>-3.1305028370181291E-3</v>
      </c>
      <c r="J107" s="26">
        <f>(J106-I106)/I106</f>
        <v>2.5515210991166916E-3</v>
      </c>
      <c r="K107" s="26">
        <f t="shared" ref="K107" si="338">(K106-J106)/J106</f>
        <v>-2.5450274079873818E-3</v>
      </c>
      <c r="L107" s="26">
        <f>(L106-K106)/K106</f>
        <v>1.9627085377820278E-3</v>
      </c>
      <c r="M107" s="26">
        <f t="shared" ref="M107" si="339">(M106-L106)/L106</f>
        <v>-3.9177277179228251E-4</v>
      </c>
      <c r="N107" s="26">
        <f>(N106-M106)/M106</f>
        <v>-1.5677052714089417E-3</v>
      </c>
      <c r="O107" s="26">
        <f t="shared" ref="O107" si="340">(O106-N106)/N106</f>
        <v>-1.5701668302258174E-3</v>
      </c>
      <c r="P107" s="26">
        <f>(P106-O106)/O106</f>
        <v>-1.7692156477294341E-3</v>
      </c>
      <c r="Q107" s="26">
        <f>(Q106-P106)/P106</f>
        <v>-5.9078377313905354E-4</v>
      </c>
      <c r="R107" s="26">
        <f t="shared" ref="R107" si="341">(R106-Q106)/Q106</f>
        <v>1.9704433497537226E-3</v>
      </c>
      <c r="S107" s="26">
        <f>(S106-R106)/R106</f>
        <v>1.7699115044247061E-3</v>
      </c>
      <c r="T107" s="26">
        <f t="shared" ref="T107" si="342">(T106-S106)/S106</f>
        <v>1.9630938358863596E-4</v>
      </c>
      <c r="U107" s="26">
        <f>(U106-T106)/T106</f>
        <v>-9.813542688911533E-4</v>
      </c>
      <c r="V107" s="26">
        <f>(V106-U106)/U106</f>
        <v>-2.1611001964636431E-3</v>
      </c>
      <c r="W107" s="26">
        <f t="shared" ref="W107" si="343">(W106-V106)/V106</f>
        <v>1.1813349084465895E-3</v>
      </c>
      <c r="X107" s="26">
        <f>(X106-W106)/W106</f>
        <v>-1.5732546705997698E-3</v>
      </c>
      <c r="Y107" s="26">
        <f t="shared" ref="Y107" si="344">(Y106-X106)/X106</f>
        <v>-4.5302343903881022E-3</v>
      </c>
      <c r="Z107" s="26">
        <f>(Z106-Y106)/Y106</f>
        <v>-1.780767708745475E-3</v>
      </c>
      <c r="AA107" s="26">
        <f>(AA106-Z106)/Z106</f>
        <v>3.9643211100098257E-3</v>
      </c>
      <c r="AB107" s="26">
        <f t="shared" ref="AB107" si="345">(AB106-AA106)/AA106</f>
        <v>-5.1332675222112148E-3</v>
      </c>
      <c r="AC107" s="26">
        <f>(AC106-AB106)/AB106</f>
        <v>7.9380829529666897E-4</v>
      </c>
      <c r="AD107" s="26">
        <f t="shared" ref="AD107" si="346">(AD106-AC106)/AC106</f>
        <v>-1.7846519928613187E-3</v>
      </c>
      <c r="AE107" s="26">
        <f>(AE106-AD106)/AD106</f>
        <v>4.5689312673817409E-3</v>
      </c>
      <c r="AF107" s="26">
        <f>(AF106-AE106)/AE106</f>
        <v>-1.1864741941863214E-3</v>
      </c>
      <c r="AG107" s="26">
        <f t="shared" ref="AG107" si="347">(AG106-AF106)/AF106</f>
        <v>-1.5838447832112116E-3</v>
      </c>
      <c r="AH107" s="26">
        <f>(AH106-AG106)/AG106</f>
        <v>-2.9744199881022917E-3</v>
      </c>
      <c r="AI107" s="26">
        <f t="shared" ref="AI107" si="348">(AI106-AH106)/AH106</f>
        <v>9.944311853619164E-4</v>
      </c>
      <c r="AJ107" s="26">
        <f>(AJ106-AI106)/AI106</f>
        <v>1.3908205841446511E-3</v>
      </c>
      <c r="AK107" s="26">
        <f t="shared" ref="AK107" si="349">(AK106-AJ106)/AJ106</f>
        <v>-1.1924603174602874E-3</v>
      </c>
      <c r="AL107" s="26">
        <f>(AL106-AK106)/AK106</f>
        <v>-2.3818084660478314E-3</v>
      </c>
      <c r="AM107" s="26">
        <f t="shared" ref="AM107" si="350">(AM106-AL106)/AL106</f>
        <v>-7.964954201513172E-4</v>
      </c>
      <c r="AN107" s="26">
        <f>(AN106-AM106)/AM106</f>
        <v>3.9856516540454929E-3</v>
      </c>
      <c r="AO107" s="26">
        <f>(AO106-AN106)/AN106</f>
        <v>7.7749106788408129E-3</v>
      </c>
      <c r="AP107" s="26">
        <f t="shared" ref="AP107" si="351">(AP106-AO106)/AO106</f>
        <v>-7.9118879218148148E-3</v>
      </c>
      <c r="AQ107" s="26">
        <f>(AQ106-AP106)/AP106</f>
        <v>9.9265435775271519E-4</v>
      </c>
      <c r="AR107" s="26">
        <f t="shared" ref="AR107" si="352">(AR106-AQ106)/AQ106</f>
        <v>-5.950019833399529E-3</v>
      </c>
      <c r="AS107" s="26">
        <f>(AS106-AR106)/AR106</f>
        <v>4.5889864325619313E-3</v>
      </c>
      <c r="AT107" s="26">
        <f>(AT106-AS106)/AS106</f>
        <v>-1.9860973187682245E-4</v>
      </c>
      <c r="AU107" s="26">
        <f t="shared" ref="AU107" si="353">(AU106-AT106)/AT106</f>
        <v>1.9864918553829975E-4</v>
      </c>
      <c r="AV107" s="26">
        <f>(AV106-AU106)/AU106</f>
        <v>-3.5749751737835095E-3</v>
      </c>
      <c r="AW107" s="26">
        <f t="shared" ref="AW107" si="354">(AW106-AV106)/AV106</f>
        <v>5.9796691249753111E-4</v>
      </c>
      <c r="AX107" s="26">
        <f>(AX106-AW106)/AW106</f>
        <v>-2.3904382470120427E-3</v>
      </c>
      <c r="AY107" s="26">
        <f>(AY106-AX106)/AX106</f>
        <v>1.1980830670926972E-3</v>
      </c>
      <c r="AZ107" s="26">
        <f t="shared" ref="AZ107" si="355">(AZ106-AY106)/AY106</f>
        <v>3.1910650179496729E-3</v>
      </c>
      <c r="BA107" s="26">
        <f>(BA106-AZ106)/AZ106</f>
        <v>-1.5904572564611988E-3</v>
      </c>
      <c r="BB107" s="26">
        <f t="shared" ref="BB107" si="356">(BB106-BA106)/BA106</f>
        <v>4.4205495818395063E-4</v>
      </c>
      <c r="BC107" s="26">
        <f>(BC106-BB106)/BB106</f>
        <v>-2.0341465938990789E-3</v>
      </c>
      <c r="BD107" s="26">
        <f>(BD106-BC106)/BC106</f>
        <v>5.9832469086559901E-4</v>
      </c>
      <c r="BE107" s="26">
        <f t="shared" ref="BE107" si="357">(BE106-BD106)/BD106</f>
        <v>-2.1905521227826032E-3</v>
      </c>
      <c r="BF107" s="26">
        <f>(BF106-BE106)/BE106</f>
        <v>1.9776228972778314E-4</v>
      </c>
      <c r="BG107" s="26">
        <f t="shared" ref="BG107" si="358">(BG106-BF106)/BF106</f>
        <v>1.6976233273417387E-3</v>
      </c>
      <c r="BH107" s="26">
        <f>(BH106-BG106)/BG106</f>
        <v>1.2959824543913414E-3</v>
      </c>
      <c r="BI107" s="26">
        <f>(BI106-BH106)/BH106</f>
        <v>-2.3894862604539515E-3</v>
      </c>
      <c r="BJ107" s="26">
        <f t="shared" ref="BJ107" si="359">(BJ106-BI106)/BI106</f>
        <v>4.7904191616766865E-3</v>
      </c>
      <c r="BK107" s="26">
        <f>(BK106-BJ106)/BJ106</f>
        <v>-1.9864918553834212E-3</v>
      </c>
      <c r="BL107" s="26">
        <f t="shared" ref="BL107" si="360">(BL106-BK106)/BK106</f>
        <v>2.3885350318470829E-3</v>
      </c>
    </row>
    <row r="108" spans="1:64" ht="15" customHeight="1" outlineLevel="1" x14ac:dyDescent="0.25">
      <c r="A108" s="43"/>
      <c r="B108" s="198">
        <f>SUM(D108:XFD108)</f>
        <v>0.22</v>
      </c>
      <c r="C108" s="25" t="s">
        <v>300</v>
      </c>
      <c r="D108" s="28"/>
      <c r="E108" s="28">
        <v>0</v>
      </c>
      <c r="F108" s="28">
        <v>0</v>
      </c>
      <c r="G108" s="28">
        <v>0</v>
      </c>
      <c r="H108" s="28">
        <v>0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0.109</v>
      </c>
      <c r="Z108" s="28">
        <v>0</v>
      </c>
      <c r="AA108" s="28">
        <v>0</v>
      </c>
      <c r="AB108" s="28">
        <v>0</v>
      </c>
      <c r="AC108" s="28">
        <v>0</v>
      </c>
      <c r="AD108" s="28">
        <v>0</v>
      </c>
      <c r="AE108" s="28">
        <v>0</v>
      </c>
      <c r="AF108" s="28">
        <v>0</v>
      </c>
      <c r="AG108" s="28">
        <v>0</v>
      </c>
      <c r="AH108" s="28">
        <v>0</v>
      </c>
      <c r="AI108" s="28">
        <v>0</v>
      </c>
      <c r="AJ108" s="28">
        <v>0</v>
      </c>
      <c r="AK108" s="28">
        <v>0</v>
      </c>
      <c r="AL108" s="28">
        <v>0</v>
      </c>
      <c r="AM108" s="28">
        <v>0</v>
      </c>
      <c r="AN108" s="28">
        <v>0</v>
      </c>
      <c r="AO108" s="28">
        <v>0</v>
      </c>
      <c r="AP108" s="28">
        <v>0</v>
      </c>
      <c r="AQ108" s="28">
        <v>0</v>
      </c>
      <c r="AR108" s="28">
        <v>0.111</v>
      </c>
      <c r="AS108" s="28">
        <v>0</v>
      </c>
      <c r="AT108" s="28">
        <v>0</v>
      </c>
      <c r="AU108" s="28">
        <v>0</v>
      </c>
      <c r="AV108" s="28">
        <v>0</v>
      </c>
      <c r="AW108" s="28">
        <v>0</v>
      </c>
      <c r="AX108" s="28">
        <v>0</v>
      </c>
      <c r="AY108" s="28">
        <v>0</v>
      </c>
      <c r="AZ108" s="28">
        <v>0</v>
      </c>
      <c r="BA108" s="28">
        <v>0</v>
      </c>
      <c r="BB108" s="28">
        <v>0</v>
      </c>
      <c r="BC108" s="28">
        <v>0</v>
      </c>
      <c r="BD108" s="28">
        <v>0</v>
      </c>
      <c r="BE108" s="28">
        <v>0</v>
      </c>
      <c r="BF108" s="28">
        <v>0</v>
      </c>
      <c r="BG108" s="28">
        <v>0</v>
      </c>
      <c r="BH108" s="28">
        <v>0</v>
      </c>
      <c r="BI108" s="28">
        <v>0</v>
      </c>
      <c r="BJ108" s="28">
        <v>0</v>
      </c>
      <c r="BK108" s="28">
        <v>0</v>
      </c>
      <c r="BL108" s="28">
        <v>0</v>
      </c>
    </row>
    <row r="109" spans="1:64" ht="15" customHeight="1" outlineLevel="1" x14ac:dyDescent="0.25">
      <c r="A109" s="43"/>
      <c r="C109" s="25" t="s">
        <v>75</v>
      </c>
      <c r="D109" s="26"/>
      <c r="E109" s="7">
        <f>(E106+SUM($E108:E108)-$D106)/$D106</f>
        <v>1.5646391550948229E-3</v>
      </c>
      <c r="F109" s="7">
        <f>(F106+SUM($E108:F108)-$D106)/$D106</f>
        <v>-3.9115978877377516E-4</v>
      </c>
      <c r="G109" s="7">
        <f>(G106+SUM($E108:G108)-$D106)/$D106</f>
        <v>-3.9115978877377516E-4</v>
      </c>
      <c r="H109" s="7">
        <f>(H106+SUM($E108:H108)-$D106)/$D106</f>
        <v>-3.9115978877377516E-4</v>
      </c>
      <c r="I109" s="7">
        <f>(I106+SUM($E108:I108)-$D106)/$D106</f>
        <v>-3.5204380989634207E-3</v>
      </c>
      <c r="J109" s="7">
        <f>(J106+SUM($E108:J108)-$D106)/$D106</f>
        <v>-9.7789947193436849E-4</v>
      </c>
      <c r="K109" s="7">
        <f>(K106+SUM($E108:K108)-$D106)/$D106</f>
        <v>-3.5204380989634207E-3</v>
      </c>
      <c r="L109" s="7">
        <f>(L106+SUM($E108:L108)-$D106)/$D106</f>
        <v>-1.5646391550949619E-3</v>
      </c>
      <c r="M109" s="7">
        <f>(M106+SUM($E108:M108)-$D106)/$D106</f>
        <v>-1.9557989438685982E-3</v>
      </c>
      <c r="N109" s="7">
        <f>(N106+SUM($E108:N108)-$D106)/$D106</f>
        <v>-3.5204380989634207E-3</v>
      </c>
      <c r="O109" s="7">
        <f>(O106+SUM($E108:O108)-$D106)/$D106</f>
        <v>-5.0850772540583823E-3</v>
      </c>
      <c r="P109" s="7">
        <f>(P106+SUM($E108:P108)-$D106)/$D106</f>
        <v>-6.8452963035400237E-3</v>
      </c>
      <c r="Q109" s="7">
        <f>(Q106+SUM($D108:Q108)-$D106)/$D106</f>
        <v>-7.4320359867006171E-3</v>
      </c>
      <c r="R109" s="7">
        <f>(R106+SUM($D108:R108)-$D106)/$D106</f>
        <v>-5.4762370428320184E-3</v>
      </c>
      <c r="S109" s="7">
        <f>(S106+SUM($D108:S108)-$D106)/$D106</f>
        <v>-3.7160179933503779E-3</v>
      </c>
      <c r="T109" s="7">
        <f>(T106+SUM($D108:T108)-$D106)/$D106</f>
        <v>-3.5204380989634207E-3</v>
      </c>
      <c r="U109" s="7">
        <f>(U106+SUM($D108:U108)-$D106)/$D106</f>
        <v>-4.4983375708977889E-3</v>
      </c>
      <c r="V109" s="7">
        <f>(V106+SUM($D108:V108)-$D106)/$D106</f>
        <v>-6.6497164091532052E-3</v>
      </c>
      <c r="W109" s="7">
        <f>(W106+SUM($D108:W108)-$D106)/$D106</f>
        <v>-5.4762370428320184E-3</v>
      </c>
      <c r="X109" s="7">
        <f>(X106+SUM($D108:X108)-$D106)/$D106</f>
        <v>-7.0408761979268413E-3</v>
      </c>
      <c r="Y109" s="7">
        <f>(Y106+SUM($D108:Y108)-$D106)/$D106</f>
        <v>-9.4073929200078552E-3</v>
      </c>
      <c r="Z109" s="7">
        <f>(Z106+SUM($D108:Z108)-$D106)/$D106</f>
        <v>-1.1167611969489497E-2</v>
      </c>
      <c r="AA109" s="7">
        <f>(AA106+SUM($D108:AA108)-$D106)/$D106</f>
        <v>-7.2560140817524389E-3</v>
      </c>
      <c r="AB109" s="7">
        <f>(AB106+SUM($D108:AB108)-$D106)/$D106</f>
        <v>-1.2341091335810683E-2</v>
      </c>
      <c r="AC109" s="7">
        <f>(AC106+SUM($D108:AC108)-$D106)/$D106</f>
        <v>-1.1558771758263271E-2</v>
      </c>
      <c r="AD109" s="7">
        <f>(AD106+SUM($D108:AD108)-$D106)/$D106</f>
        <v>-1.3318990807744912E-2</v>
      </c>
      <c r="AE109" s="7">
        <f>(AE106+SUM($D108:AE108)-$D106)/$D106</f>
        <v>-8.8206532368472618E-3</v>
      </c>
      <c r="AF109" s="7">
        <f>(AF106+SUM($D108:AF108)-$D106)/$D106</f>
        <v>-9.9941326031684485E-3</v>
      </c>
      <c r="AG109" s="7">
        <f>(AG106+SUM($D108:AG108)-$D106)/$D106</f>
        <v>-1.1558771758263271E-2</v>
      </c>
      <c r="AH109" s="7">
        <f>(AH106+SUM($D108:AH108)-$D106)/$D106</f>
        <v>-1.4492470174066099E-2</v>
      </c>
      <c r="AI109" s="7">
        <f>(AI106+SUM($D108:AI108)-$D106)/$D106</f>
        <v>-1.3514570702131868E-2</v>
      </c>
      <c r="AJ109" s="7">
        <f>(AJ106+SUM($D108:AJ108)-$D106)/$D106</f>
        <v>-1.2145511441423864E-2</v>
      </c>
      <c r="AK109" s="7">
        <f>(AK106+SUM($E108:AK108)-$D106)/$D106</f>
        <v>-1.3320946606688845E-2</v>
      </c>
      <c r="AL109" s="7">
        <f>(AL106+SUM($E108:AL108)-$D106)/$D106</f>
        <v>-1.5665949540387285E-2</v>
      </c>
      <c r="AM109" s="7">
        <f>(AM106+SUM($E108:AM108)-$D106)/$D106</f>
        <v>-1.6448269117934698E-2</v>
      </c>
      <c r="AN109" s="7">
        <f>(AN106+SUM($E108:AN108)-$D106)/$D106</f>
        <v>-1.2536671230197501E-2</v>
      </c>
      <c r="AO109" s="7">
        <f>(AO106+SUM($D108:AO108)-$D106)/$D106</f>
        <v>-4.8758067670643078E-3</v>
      </c>
      <c r="AP109" s="7">
        <f>(AP106+SUM($D108:AP108)-$D106)/$D106</f>
        <v>-1.2732251124584457E-2</v>
      </c>
      <c r="AQ109" s="7">
        <f>(AQ106+SUM($D108:AQ108)-$D106)/$D106</f>
        <v>-1.175435165265009E-2</v>
      </c>
      <c r="AR109" s="7">
        <f>(AR106+SUM($D108:AR108)-$D106)/$D106</f>
        <v>-1.5450811656561828E-2</v>
      </c>
      <c r="AS109" s="7">
        <f>(AS106+SUM($D108:AS108)-$D106)/$D106</f>
        <v>-1.0952474085664037E-2</v>
      </c>
      <c r="AT109" s="7">
        <f>(AT106+SUM($D108:AT108)-$D106)/$D106</f>
        <v>-1.1148053980050856E-2</v>
      </c>
      <c r="AU109" s="7">
        <f>(AU106+SUM($D108:AU108)-$D106)/$D106</f>
        <v>-1.0952474085664037E-2</v>
      </c>
      <c r="AV109" s="7">
        <f>(AV106+SUM($D108:AV108)-$D106)/$D106</f>
        <v>-1.4472912184627458E-2</v>
      </c>
      <c r="AW109" s="7">
        <f>(AW106+SUM($D108:AW108)-$D106)/$D106</f>
        <v>-1.3886172501466865E-2</v>
      </c>
      <c r="AX109" s="7">
        <f>(AX106+SUM($D108:AX108)-$D106)/$D106</f>
        <v>-1.6233131234109237E-2</v>
      </c>
      <c r="AY109" s="7">
        <f>(AY106+SUM($D108:AY108)-$D106)/$D106</f>
        <v>-1.5059651867788052E-2</v>
      </c>
      <c r="AZ109" s="7">
        <f>(AZ106+SUM($D108:AZ108)-$D106)/$D106</f>
        <v>-1.1930373557598406E-2</v>
      </c>
      <c r="BA109" s="7">
        <f>(BA106+SUM($D108:BA108)-$D106)/$D106</f>
        <v>-1.349501271269323E-2</v>
      </c>
      <c r="BB109" s="7">
        <f>(BB106+SUM($D108:BB108)-$D106)/$D106</f>
        <v>-1.3060825347154446E-2</v>
      </c>
      <c r="BC109" s="7">
        <f>(BC106+SUM($D108:BC108)-$D106)/$D106</f>
        <v>-1.5059651867788052E-2</v>
      </c>
      <c r="BD109" s="7">
        <f>(BD106+SUM($D108:BD108)-$D106)/$D106</f>
        <v>-1.4472912184627458E-2</v>
      </c>
      <c r="BE109" s="7">
        <f>(BE106+SUM($D108:BE108)-$D106)/$D106</f>
        <v>-1.6622335223939081E-2</v>
      </c>
      <c r="BF109" s="7">
        <f>(BF106+SUM($D108:BF108)-$D106)/$D106</f>
        <v>-1.6428711128496056E-2</v>
      </c>
      <c r="BG109" s="7">
        <f>(BG106+SUM($D108:BG108)-$D106)/$D106</f>
        <v>-1.4766282026207755E-2</v>
      </c>
      <c r="BH109" s="7">
        <f>(BH106+SUM($D108:BH108)-$D106)/$D106</f>
        <v>-1.349501271269323E-2</v>
      </c>
      <c r="BI109" s="7">
        <f>(BI106+SUM($D108:BI108)-$D106)/$D106</f>
        <v>-1.5841971445335463E-2</v>
      </c>
      <c r="BJ109" s="7">
        <f>(BJ106+SUM($D108:BJ108)-$D106)/$D106</f>
        <v>-1.1148053980050856E-2</v>
      </c>
      <c r="BK109" s="7">
        <f>(BK106+SUM($D108:BK108)-$D106)/$D106</f>
        <v>-1.3103852923919454E-2</v>
      </c>
      <c r="BL109" s="7">
        <f>(BL106+SUM($D108:BL108)-$D106)/$D106</f>
        <v>-1.0756894191277219E-2</v>
      </c>
    </row>
    <row r="110" spans="1:64" ht="15" customHeight="1" outlineLevel="1" x14ac:dyDescent="0.25">
      <c r="A110" s="43"/>
      <c r="B110" s="2"/>
      <c r="C110" s="25" t="s">
        <v>53</v>
      </c>
      <c r="L110" s="26">
        <f>(L106+SUM(H108:L108)-G106)/G106</f>
        <v>-1.1739385638818681E-3</v>
      </c>
      <c r="P110" s="26">
        <f>(P106+SUM(M108:P108)-L106)/L106</f>
        <v>-5.2889324191967881E-3</v>
      </c>
      <c r="U110" s="26">
        <f>(U106+SUM(Q108:U108)-P106)/P106</f>
        <v>2.3631350925560741E-3</v>
      </c>
      <c r="Z110" s="26">
        <f>(Z106+SUM(V108:Z108)-U106)/U106</f>
        <v>-6.6994106090372098E-3</v>
      </c>
      <c r="AE110" s="26">
        <f>(AE106+SUM(AA108:AE108)-Z106)/Z106</f>
        <v>2.3785926660058955E-3</v>
      </c>
      <c r="AJ110" s="26">
        <f>(AJ106+SUM(AF108:AJ108)-AE106)/AE106</f>
        <v>-3.361676883527817E-3</v>
      </c>
      <c r="AN110" s="26">
        <f>(AN106+SUM(AK108:AN108)-AJ106)/AJ106</f>
        <v>-3.968253968253179E-4</v>
      </c>
      <c r="AS110" s="26">
        <f>(AS106+SUM(AO108:AS108)-AN106)/AN106</f>
        <v>1.6077808654227066E-3</v>
      </c>
      <c r="AX110" s="26">
        <f>(AX106+SUM(AT108:AX108)-AS106)/AS106</f>
        <v>-5.3624627606753354E-3</v>
      </c>
      <c r="BC110" s="26">
        <f>(BC106+SUM(AY108:BC108)-AX106)/AX106</f>
        <v>1.1980830670926972E-3</v>
      </c>
      <c r="BH110" s="26">
        <f>(BH106+SUM(BD108:BH108)-BC106)/BC106</f>
        <v>1.5955325089748364E-3</v>
      </c>
      <c r="BL110" s="26">
        <f>(BL106+SUM(BI108:BL108)-BH106)/BH106</f>
        <v>2.7877339705296806E-3</v>
      </c>
    </row>
    <row r="111" spans="1:64" ht="15" customHeight="1" outlineLevel="1" x14ac:dyDescent="0.25">
      <c r="A111" s="43"/>
      <c r="B111" s="57"/>
      <c r="C111" s="58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  <c r="BE111" s="56"/>
      <c r="BF111" s="56"/>
      <c r="BG111" s="56"/>
      <c r="BH111" s="56"/>
      <c r="BI111" s="56"/>
      <c r="BJ111" s="56"/>
      <c r="BK111" s="56"/>
      <c r="BL111" s="56"/>
    </row>
    <row r="112" spans="1:64" ht="15" customHeight="1" outlineLevel="1" x14ac:dyDescent="0.25">
      <c r="A112" s="81"/>
      <c r="B112" s="595" t="s">
        <v>98</v>
      </c>
      <c r="C112" s="596"/>
      <c r="D112" s="8">
        <v>24.36</v>
      </c>
      <c r="E112" s="8">
        <v>24.38</v>
      </c>
      <c r="F112" s="8">
        <v>24.35</v>
      </c>
      <c r="G112" s="8">
        <v>24.34</v>
      </c>
      <c r="H112" s="8">
        <v>24.36</v>
      </c>
      <c r="I112" s="8">
        <v>24.36</v>
      </c>
      <c r="J112" s="8">
        <v>24.36</v>
      </c>
      <c r="K112" s="8">
        <v>24.34</v>
      </c>
      <c r="L112" s="8">
        <v>24.34</v>
      </c>
      <c r="M112" s="8">
        <v>24.36</v>
      </c>
      <c r="N112" s="8">
        <v>24.34</v>
      </c>
      <c r="O112" s="8">
        <v>24.34</v>
      </c>
      <c r="P112" s="8">
        <v>24.33</v>
      </c>
      <c r="Q112" s="8">
        <v>24.31</v>
      </c>
      <c r="R112" s="8">
        <v>24.32</v>
      </c>
      <c r="S112" s="8">
        <v>24.3399</v>
      </c>
      <c r="T112" s="8">
        <v>24.34</v>
      </c>
      <c r="U112" s="8">
        <v>24.331600000000002</v>
      </c>
      <c r="V112" s="8">
        <v>24.3</v>
      </c>
      <c r="W112" s="8">
        <v>24.27</v>
      </c>
      <c r="X112" s="8">
        <v>24.25</v>
      </c>
      <c r="Y112" s="8">
        <v>24.25</v>
      </c>
      <c r="Z112" s="8">
        <v>24.23</v>
      </c>
      <c r="AA112" s="8">
        <v>24.3</v>
      </c>
      <c r="AB112" s="8">
        <v>24.23</v>
      </c>
      <c r="AC112" s="8">
        <v>24.234999999999999</v>
      </c>
      <c r="AD112" s="8">
        <v>24.22</v>
      </c>
      <c r="AE112" s="8">
        <v>24.18</v>
      </c>
      <c r="AF112" s="8">
        <v>24.17</v>
      </c>
      <c r="AG112" s="8">
        <v>24.2</v>
      </c>
      <c r="AH112" s="8">
        <v>24.19</v>
      </c>
      <c r="AI112" s="8">
        <v>24.19</v>
      </c>
      <c r="AJ112" s="8">
        <v>24.22</v>
      </c>
      <c r="AK112" s="8">
        <v>24.2</v>
      </c>
      <c r="AL112" s="8">
        <v>24.195</v>
      </c>
      <c r="AM112" s="8">
        <v>24.19</v>
      </c>
      <c r="AN112" s="8">
        <v>24.26</v>
      </c>
      <c r="AO112" s="8">
        <v>24.26</v>
      </c>
      <c r="AP112" s="8">
        <v>24.22</v>
      </c>
      <c r="AQ112" s="8">
        <v>24.21</v>
      </c>
      <c r="AR112" s="8">
        <v>24.28</v>
      </c>
      <c r="AS112" s="8">
        <v>24.27</v>
      </c>
      <c r="AT112" s="8">
        <v>24.27</v>
      </c>
      <c r="AU112" s="8">
        <v>24.28</v>
      </c>
      <c r="AV112" s="8">
        <v>24.29</v>
      </c>
      <c r="AW112" s="8">
        <v>24.32</v>
      </c>
      <c r="AX112" s="8">
        <v>24.3</v>
      </c>
      <c r="AY112" s="8">
        <v>24.3</v>
      </c>
      <c r="AZ112" s="8">
        <v>24.3</v>
      </c>
      <c r="BA112" s="8">
        <v>24.305</v>
      </c>
      <c r="BB112" s="8">
        <v>24.31</v>
      </c>
      <c r="BC112" s="8">
        <v>24.3</v>
      </c>
      <c r="BD112" s="8">
        <v>24.27</v>
      </c>
      <c r="BE112" s="8">
        <v>24.29</v>
      </c>
      <c r="BF112" s="8">
        <v>24.31</v>
      </c>
      <c r="BG112" s="8">
        <v>24.36</v>
      </c>
      <c r="BH112" s="8">
        <v>24.37</v>
      </c>
      <c r="BI112" s="8">
        <v>24.35</v>
      </c>
      <c r="BJ112" s="8">
        <v>24.41</v>
      </c>
      <c r="BK112" s="8">
        <v>24.344999999999999</v>
      </c>
      <c r="BL112" s="8">
        <v>24.39</v>
      </c>
    </row>
    <row r="113" spans="1:64" ht="15" customHeight="1" outlineLevel="1" x14ac:dyDescent="0.25">
      <c r="A113" s="43"/>
      <c r="B113" s="2" t="s">
        <v>299</v>
      </c>
      <c r="C113" s="25" t="s">
        <v>296</v>
      </c>
      <c r="D113" s="26"/>
      <c r="E113" s="26">
        <f t="shared" ref="E113" si="361">(E112-D112)/D112</f>
        <v>8.2101806239735526E-4</v>
      </c>
      <c r="F113" s="26">
        <f>(F112-E112)/E112</f>
        <v>-1.2305168170630675E-3</v>
      </c>
      <c r="G113" s="26">
        <f t="shared" ref="G113" si="362">(G112-F112)/F112</f>
        <v>-4.1067761806987937E-4</v>
      </c>
      <c r="H113" s="26">
        <f>(H112-G112)/G112</f>
        <v>8.2169268693506878E-4</v>
      </c>
      <c r="I113" s="26">
        <f t="shared" ref="I113" si="363">(I112-H112)/H112</f>
        <v>0</v>
      </c>
      <c r="J113" s="26">
        <f>(J112-I112)/I112</f>
        <v>0</v>
      </c>
      <c r="K113" s="26">
        <f t="shared" ref="K113" si="364">(K112-J112)/J112</f>
        <v>-8.2101806239735526E-4</v>
      </c>
      <c r="L113" s="26">
        <f>(L112-K112)/K112</f>
        <v>0</v>
      </c>
      <c r="M113" s="26">
        <f t="shared" ref="M113" si="365">(M112-L112)/L112</f>
        <v>8.2169268693506878E-4</v>
      </c>
      <c r="N113" s="26">
        <f>(N112-M112)/M112</f>
        <v>-8.2101806239735526E-4</v>
      </c>
      <c r="O113" s="26">
        <f t="shared" ref="O113" si="366">(O112-N112)/N112</f>
        <v>0</v>
      </c>
      <c r="P113" s="26">
        <f>(P112-O112)/O112</f>
        <v>-4.1084634346760736E-4</v>
      </c>
      <c r="Q113" s="26">
        <f>(Q112-P112)/P112</f>
        <v>-8.2203041512534216E-4</v>
      </c>
      <c r="R113" s="26">
        <f t="shared" ref="R113" si="367">(R112-Q112)/Q112</f>
        <v>4.1135335252988743E-4</v>
      </c>
      <c r="S113" s="26">
        <f>(S112-R112)/R112</f>
        <v>8.1825657894736049E-4</v>
      </c>
      <c r="T113" s="26">
        <f t="shared" ref="T113" si="368">(T112-S112)/S112</f>
        <v>4.1084803142069997E-6</v>
      </c>
      <c r="U113" s="26">
        <f>(U112-T112)/T112</f>
        <v>-3.4511092851266176E-4</v>
      </c>
      <c r="V113" s="26">
        <f>(V112-U112)/U112</f>
        <v>-1.2987226487366618E-3</v>
      </c>
      <c r="W113" s="26">
        <f t="shared" ref="W113" si="369">(W112-V112)/V112</f>
        <v>-1.2345679012346147E-3</v>
      </c>
      <c r="X113" s="26">
        <f>(X112-W112)/W112</f>
        <v>-8.2406262875976818E-4</v>
      </c>
      <c r="Y113" s="26">
        <f t="shared" ref="Y113" si="370">(Y112-X112)/X112</f>
        <v>0</v>
      </c>
      <c r="Z113" s="26">
        <f>(Z112-Y112)/Y112</f>
        <v>-8.2474226804121948E-4</v>
      </c>
      <c r="AA113" s="26">
        <f>(AA112-Z112)/Z112</f>
        <v>2.8889806025588229E-3</v>
      </c>
      <c r="AB113" s="26">
        <f t="shared" ref="AB113" si="371">(AB112-AA112)/AA112</f>
        <v>-2.8806584362140032E-3</v>
      </c>
      <c r="AC113" s="26">
        <f>(AC112-AB112)/AB112</f>
        <v>2.0635575732558833E-4</v>
      </c>
      <c r="AD113" s="26">
        <f t="shared" ref="AD113" si="372">(AD112-AC112)/AC112</f>
        <v>-6.1893955023728368E-4</v>
      </c>
      <c r="AE113" s="26">
        <f>(AE112-AD112)/AD112</f>
        <v>-1.6515276630883215E-3</v>
      </c>
      <c r="AF113" s="26">
        <f>(AF112-AE112)/AE112</f>
        <v>-4.1356492969387966E-4</v>
      </c>
      <c r="AG113" s="26">
        <f t="shared" ref="AG113" si="373">(AG112-AF112)/AF112</f>
        <v>1.2412081092262135E-3</v>
      </c>
      <c r="AH113" s="26">
        <f>(AH112-AG112)/AG112</f>
        <v>-4.1322314049578558E-4</v>
      </c>
      <c r="AI113" s="26">
        <f t="shared" ref="AI113" si="374">(AI112-AH112)/AH112</f>
        <v>0</v>
      </c>
      <c r="AJ113" s="26">
        <f>(AJ112-AI112)/AI112</f>
        <v>1.2401818933442572E-3</v>
      </c>
      <c r="AK113" s="26">
        <f t="shared" ref="AK113" si="375">(AK112-AJ112)/AJ112</f>
        <v>-8.2576383154416076E-4</v>
      </c>
      <c r="AL113" s="26">
        <f>(AL112-AK112)/AK112</f>
        <v>-2.0661157024789279E-4</v>
      </c>
      <c r="AM113" s="26">
        <f t="shared" ref="AM113" si="376">(AM112-AL112)/AL112</f>
        <v>-2.0665426741058092E-4</v>
      </c>
      <c r="AN113" s="26">
        <f>(AN112-AM112)/AM112</f>
        <v>2.8937577511368448E-3</v>
      </c>
      <c r="AO113" s="26">
        <f>(AO112-AN112)/AN112</f>
        <v>0</v>
      </c>
      <c r="AP113" s="26">
        <f t="shared" ref="AP113" si="377">(AP112-AO112)/AO112</f>
        <v>-1.6488046166530379E-3</v>
      </c>
      <c r="AQ113" s="26">
        <f>(AQ112-AP112)/AP112</f>
        <v>-4.1288191577200703E-4</v>
      </c>
      <c r="AR113" s="26">
        <f t="shared" ref="AR113" si="378">(AR112-AQ112)/AQ112</f>
        <v>2.8913672036348734E-3</v>
      </c>
      <c r="AS113" s="26">
        <f>(AS112-AR112)/AR112</f>
        <v>-4.1186161449759318E-4</v>
      </c>
      <c r="AT113" s="26">
        <f>(AT112-AS112)/AS112</f>
        <v>0</v>
      </c>
      <c r="AU113" s="26">
        <f t="shared" ref="AU113" si="379">(AU112-AT112)/AT112</f>
        <v>4.1203131437995727E-4</v>
      </c>
      <c r="AV113" s="26">
        <f>(AV112-AU112)/AU112</f>
        <v>4.1186161449744687E-4</v>
      </c>
      <c r="AW113" s="26">
        <f t="shared" ref="AW113" si="380">(AW112-AV112)/AV112</f>
        <v>1.2350761630301004E-3</v>
      </c>
      <c r="AX113" s="26">
        <f>(AX112-AW112)/AW112</f>
        <v>-8.2236842105261408E-4</v>
      </c>
      <c r="AY113" s="26">
        <f>(AY112-AX112)/AX112</f>
        <v>0</v>
      </c>
      <c r="AZ113" s="26">
        <f t="shared" ref="AZ113" si="381">(AZ112-AY112)/AY112</f>
        <v>0</v>
      </c>
      <c r="BA113" s="26">
        <f>(BA112-AZ112)/AZ112</f>
        <v>2.0576131687238705E-4</v>
      </c>
      <c r="BB113" s="26">
        <f t="shared" ref="BB113" si="382">(BB112-BA112)/BA112</f>
        <v>2.0571898786253878E-4</v>
      </c>
      <c r="BC113" s="26">
        <f>(BC112-BB112)/BB112</f>
        <v>-4.1135335252974128E-4</v>
      </c>
      <c r="BD113" s="26">
        <f>(BD112-BC112)/BC112</f>
        <v>-1.2345679012346147E-3</v>
      </c>
      <c r="BE113" s="26">
        <f t="shared" ref="BE113" si="383">(BE112-BD112)/BD112</f>
        <v>8.2406262875976818E-4</v>
      </c>
      <c r="BF113" s="26">
        <f>(BF112-BE112)/BE112</f>
        <v>8.2338410868668479E-4</v>
      </c>
      <c r="BG113" s="26">
        <f t="shared" ref="BG113" si="384">(BG112-BF112)/BF112</f>
        <v>2.056766762649145E-3</v>
      </c>
      <c r="BH113" s="26">
        <f>(BH112-BG112)/BG112</f>
        <v>4.1050903119875054E-4</v>
      </c>
      <c r="BI113" s="26">
        <f>(BI112-BH112)/BH112</f>
        <v>-8.2068116536723734E-4</v>
      </c>
      <c r="BJ113" s="26">
        <f t="shared" ref="BJ113" si="385">(BJ112-BI112)/BI112</f>
        <v>2.4640657084188384E-3</v>
      </c>
      <c r="BK113" s="26">
        <f>(BK112-BJ112)/BJ112</f>
        <v>-2.6628430970914085E-3</v>
      </c>
      <c r="BL113" s="26">
        <f t="shared" ref="BL113" si="386">(BL112-BK112)/BK112</f>
        <v>1.8484288354899039E-3</v>
      </c>
    </row>
    <row r="114" spans="1:64" ht="15" customHeight="1" outlineLevel="1" x14ac:dyDescent="0.25">
      <c r="A114" s="43"/>
      <c r="B114" s="198">
        <f>SUM(D114:XFD114)</f>
        <v>0</v>
      </c>
      <c r="C114" s="25" t="s">
        <v>300</v>
      </c>
      <c r="D114" s="28"/>
      <c r="E114" s="28">
        <v>0</v>
      </c>
      <c r="F114" s="28">
        <v>0</v>
      </c>
      <c r="G114" s="28">
        <v>0</v>
      </c>
      <c r="H114" s="28">
        <v>0</v>
      </c>
      <c r="I114" s="28">
        <v>0</v>
      </c>
      <c r="J114" s="28">
        <v>0</v>
      </c>
      <c r="K114" s="28">
        <v>0</v>
      </c>
      <c r="L114" s="28">
        <v>0</v>
      </c>
      <c r="M114" s="28">
        <v>0</v>
      </c>
      <c r="N114" s="28">
        <v>0</v>
      </c>
      <c r="O114" s="28">
        <v>0</v>
      </c>
      <c r="P114" s="28">
        <v>0</v>
      </c>
      <c r="Q114" s="28">
        <v>0</v>
      </c>
      <c r="R114" s="28">
        <v>0</v>
      </c>
      <c r="S114" s="28">
        <v>0</v>
      </c>
      <c r="T114" s="28">
        <v>0</v>
      </c>
      <c r="U114" s="28">
        <v>0</v>
      </c>
      <c r="V114" s="28">
        <v>0</v>
      </c>
      <c r="W114" s="28">
        <v>0</v>
      </c>
      <c r="X114" s="28">
        <v>0</v>
      </c>
      <c r="Y114" s="28">
        <v>0</v>
      </c>
      <c r="Z114" s="28">
        <v>0</v>
      </c>
      <c r="AA114" s="28">
        <v>0</v>
      </c>
      <c r="AB114" s="28">
        <v>0</v>
      </c>
      <c r="AC114" s="28">
        <v>0</v>
      </c>
      <c r="AD114" s="28">
        <v>0</v>
      </c>
      <c r="AE114" s="28">
        <v>0</v>
      </c>
      <c r="AF114" s="28">
        <v>0</v>
      </c>
      <c r="AG114" s="28">
        <v>0</v>
      </c>
      <c r="AH114" s="28">
        <v>0</v>
      </c>
      <c r="AI114" s="28">
        <v>0</v>
      </c>
      <c r="AJ114" s="28">
        <v>0</v>
      </c>
      <c r="AK114" s="28">
        <v>0</v>
      </c>
      <c r="AL114" s="28">
        <v>0</v>
      </c>
      <c r="AM114" s="28">
        <v>0</v>
      </c>
      <c r="AN114" s="28">
        <v>0</v>
      </c>
      <c r="AO114" s="28">
        <v>0</v>
      </c>
      <c r="AP114" s="28">
        <v>0</v>
      </c>
      <c r="AQ114" s="28">
        <v>0</v>
      </c>
      <c r="AR114" s="28">
        <v>0</v>
      </c>
      <c r="AS114" s="28">
        <v>0</v>
      </c>
      <c r="AT114" s="28">
        <v>0</v>
      </c>
      <c r="AU114" s="28">
        <v>0</v>
      </c>
      <c r="AV114" s="28">
        <v>0</v>
      </c>
      <c r="AW114" s="28">
        <v>0</v>
      </c>
      <c r="AX114" s="28">
        <v>0</v>
      </c>
      <c r="AY114" s="28">
        <v>0</v>
      </c>
      <c r="AZ114" s="28">
        <v>0</v>
      </c>
      <c r="BA114" s="28">
        <v>0</v>
      </c>
      <c r="BB114" s="28">
        <v>0</v>
      </c>
      <c r="BC114" s="28">
        <v>0</v>
      </c>
      <c r="BD114" s="28">
        <v>0</v>
      </c>
      <c r="BE114" s="28">
        <v>0</v>
      </c>
      <c r="BF114" s="28">
        <v>0</v>
      </c>
      <c r="BG114" s="28">
        <v>0</v>
      </c>
      <c r="BH114" s="28">
        <v>0</v>
      </c>
      <c r="BI114" s="28">
        <v>0</v>
      </c>
      <c r="BJ114" s="28">
        <v>0</v>
      </c>
      <c r="BK114" s="28">
        <v>0</v>
      </c>
      <c r="BL114" s="28">
        <v>0</v>
      </c>
    </row>
    <row r="115" spans="1:64" ht="15" customHeight="1" outlineLevel="1" x14ac:dyDescent="0.25">
      <c r="A115" s="43"/>
      <c r="C115" s="25" t="s">
        <v>75</v>
      </c>
      <c r="D115" s="26"/>
      <c r="E115" s="7">
        <f>(E112+SUM($E114:E114)-$D112)/$D112</f>
        <v>8.2101806239735526E-4</v>
      </c>
      <c r="F115" s="7">
        <f>(F112+SUM($E114:F114)-$D112)/$D112</f>
        <v>-4.1050903119860472E-4</v>
      </c>
      <c r="G115" s="7">
        <f>(G112+SUM($E114:G114)-$D112)/$D112</f>
        <v>-8.2101806239735526E-4</v>
      </c>
      <c r="H115" s="7">
        <f>(H112+SUM($E114:H114)-$D112)/$D112</f>
        <v>0</v>
      </c>
      <c r="I115" s="7">
        <f>(I112+SUM($E114:I114)-$D112)/$D112</f>
        <v>0</v>
      </c>
      <c r="J115" s="7">
        <f>(J112+SUM($E114:J114)-$D112)/$D112</f>
        <v>0</v>
      </c>
      <c r="K115" s="7">
        <f>(K112+SUM($E114:K114)-$D112)/$D112</f>
        <v>-8.2101806239735526E-4</v>
      </c>
      <c r="L115" s="7">
        <f>(L112+SUM($E114:L114)-$D112)/$D112</f>
        <v>-8.2101806239735526E-4</v>
      </c>
      <c r="M115" s="7">
        <f>(M112+SUM($E114:M114)-$D112)/$D112</f>
        <v>0</v>
      </c>
      <c r="N115" s="7">
        <f>(N112+SUM($E114:N114)-$D112)/$D112</f>
        <v>-8.2101806239735526E-4</v>
      </c>
      <c r="O115" s="7">
        <f>(O112+SUM($E114:O114)-$D112)/$D112</f>
        <v>-8.2101806239735526E-4</v>
      </c>
      <c r="P115" s="7">
        <f>(P112+SUM($E114:P114)-$D112)/$D112</f>
        <v>-1.2315270935961057E-3</v>
      </c>
      <c r="Q115" s="7">
        <f>(Q112+SUM($D114:Q114)-$D112)/$D112</f>
        <v>-2.052545155993461E-3</v>
      </c>
      <c r="R115" s="7">
        <f>(R112+SUM($D114:R114)-$D112)/$D112</f>
        <v>-1.6420361247947105E-3</v>
      </c>
      <c r="S115" s="7">
        <f>(S112+SUM($D114:S114)-$D112)/$D112</f>
        <v>-8.2512315270933257E-4</v>
      </c>
      <c r="T115" s="7">
        <f>(T112+SUM($D114:T114)-$D112)/$D112</f>
        <v>-8.2101806239735526E-4</v>
      </c>
      <c r="U115" s="7">
        <f>(U112+SUM($D114:U114)-$D112)/$D112</f>
        <v>-1.1658456486041773E-3</v>
      </c>
      <c r="V115" s="7">
        <f>(V112+SUM($D114:V114)-$D112)/$D112</f>
        <v>-2.4630541871920658E-3</v>
      </c>
      <c r="W115" s="7">
        <f>(W112+SUM($D114:W114)-$D112)/$D112</f>
        <v>-3.6945812807881715E-3</v>
      </c>
      <c r="X115" s="7">
        <f>(X112+SUM($D114:X114)-$D112)/$D112</f>
        <v>-4.5155993431855272E-3</v>
      </c>
      <c r="Y115" s="7">
        <f>(Y112+SUM($D114:Y114)-$D112)/$D112</f>
        <v>-4.5155993431855272E-3</v>
      </c>
      <c r="Z115" s="7">
        <f>(Z112+SUM($D114:Z114)-$D112)/$D112</f>
        <v>-5.3366174055828825E-3</v>
      </c>
      <c r="AA115" s="7">
        <f>(AA112+SUM($D114:AA114)-$D112)/$D112</f>
        <v>-2.4630541871920658E-3</v>
      </c>
      <c r="AB115" s="7">
        <f>(AB112+SUM($D114:AB114)-$D112)/$D112</f>
        <v>-5.3366174055828825E-3</v>
      </c>
      <c r="AC115" s="7">
        <f>(AC112+SUM($D114:AC114)-$D112)/$D112</f>
        <v>-5.1313628899835794E-3</v>
      </c>
      <c r="AD115" s="7">
        <f>(AD112+SUM($D114:AD114)-$D112)/$D112</f>
        <v>-5.7471264367816325E-3</v>
      </c>
      <c r="AE115" s="7">
        <f>(AE112+SUM($D114:AE114)-$D112)/$D112</f>
        <v>-7.3891625615763431E-3</v>
      </c>
      <c r="AF115" s="7">
        <f>(AF112+SUM($D114:AF114)-$D112)/$D112</f>
        <v>-7.7996715927749483E-3</v>
      </c>
      <c r="AG115" s="7">
        <f>(AG112+SUM($D114:AG114)-$D112)/$D112</f>
        <v>-6.5681444991789878E-3</v>
      </c>
      <c r="AH115" s="7">
        <f>(AH112+SUM($D114:AH114)-$D112)/$D112</f>
        <v>-6.978653530377593E-3</v>
      </c>
      <c r="AI115" s="7">
        <f>(AI112+SUM($D114:AI114)-$D112)/$D112</f>
        <v>-6.978653530377593E-3</v>
      </c>
      <c r="AJ115" s="7">
        <f>(AJ112+SUM($D114:AJ114)-$D112)/$D112</f>
        <v>-5.7471264367816325E-3</v>
      </c>
      <c r="AK115" s="7">
        <f>(AK112+SUM($E114:AK114)-$D112)/$D112</f>
        <v>-6.5681444991789878E-3</v>
      </c>
      <c r="AL115" s="7">
        <f>(AL112+SUM($E114:AL114)-$D112)/$D112</f>
        <v>-6.77339901477829E-3</v>
      </c>
      <c r="AM115" s="7">
        <f>(AM112+SUM($E114:AM114)-$D112)/$D112</f>
        <v>-6.978653530377593E-3</v>
      </c>
      <c r="AN115" s="7">
        <f>(AN112+SUM($E114:AN114)-$D112)/$D112</f>
        <v>-4.1050903119867763E-3</v>
      </c>
      <c r="AO115" s="7">
        <f>(AO112+SUM($D114:AO114)-$D112)/$D112</f>
        <v>-4.1050903119867763E-3</v>
      </c>
      <c r="AP115" s="7">
        <f>(AP112+SUM($D114:AP114)-$D112)/$D112</f>
        <v>-5.7471264367816325E-3</v>
      </c>
      <c r="AQ115" s="7">
        <f>(AQ112+SUM($D114:AQ114)-$D112)/$D112</f>
        <v>-6.1576354679802377E-3</v>
      </c>
      <c r="AR115" s="7">
        <f>(AR112+SUM($D114:AR114)-$D112)/$D112</f>
        <v>-3.284072249589421E-3</v>
      </c>
      <c r="AS115" s="7">
        <f>(AS112+SUM($D114:AS114)-$D112)/$D112</f>
        <v>-3.6945812807881715E-3</v>
      </c>
      <c r="AT115" s="7">
        <f>(AT112+SUM($D114:AT114)-$D112)/$D112</f>
        <v>-3.6945812807881715E-3</v>
      </c>
      <c r="AU115" s="7">
        <f>(AU112+SUM($D114:AU114)-$D112)/$D112</f>
        <v>-3.284072249589421E-3</v>
      </c>
      <c r="AV115" s="7">
        <f>(AV112+SUM($D114:AV114)-$D112)/$D112</f>
        <v>-2.8735632183908163E-3</v>
      </c>
      <c r="AW115" s="7">
        <f>(AW112+SUM($D114:AW114)-$D112)/$D112</f>
        <v>-1.6420361247947105E-3</v>
      </c>
      <c r="AX115" s="7">
        <f>(AX112+SUM($D114:AX114)-$D112)/$D112</f>
        <v>-2.4630541871920658E-3</v>
      </c>
      <c r="AY115" s="7">
        <f>(AY112+SUM($D114:AY114)-$D112)/$D112</f>
        <v>-2.4630541871920658E-3</v>
      </c>
      <c r="AZ115" s="7">
        <f>(AZ112+SUM($D114:AZ114)-$D112)/$D112</f>
        <v>-2.4630541871920658E-3</v>
      </c>
      <c r="BA115" s="7">
        <f>(BA112+SUM($D114:BA114)-$D112)/$D112</f>
        <v>-2.2577996715927636E-3</v>
      </c>
      <c r="BB115" s="7">
        <f>(BB112+SUM($D114:BB114)-$D112)/$D112</f>
        <v>-2.052545155993461E-3</v>
      </c>
      <c r="BC115" s="7">
        <f>(BC112+SUM($D114:BC114)-$D112)/$D112</f>
        <v>-2.4630541871920658E-3</v>
      </c>
      <c r="BD115" s="7">
        <f>(BD112+SUM($D114:BD114)-$D112)/$D112</f>
        <v>-3.6945812807881715E-3</v>
      </c>
      <c r="BE115" s="7">
        <f>(BE112+SUM($D114:BE114)-$D112)/$D112</f>
        <v>-2.8735632183908163E-3</v>
      </c>
      <c r="BF115" s="7">
        <f>(BF112+SUM($D114:BF114)-$D112)/$D112</f>
        <v>-2.052545155993461E-3</v>
      </c>
      <c r="BG115" s="7">
        <f>(BG112+SUM($D114:BG114)-$D112)/$D112</f>
        <v>0</v>
      </c>
      <c r="BH115" s="7">
        <f>(BH112+SUM($D114:BH114)-$D112)/$D112</f>
        <v>4.1050903119875054E-4</v>
      </c>
      <c r="BI115" s="7">
        <f>(BI112+SUM($D114:BI114)-$D112)/$D112</f>
        <v>-4.1050903119860472E-4</v>
      </c>
      <c r="BJ115" s="7">
        <f>(BJ112+SUM($D114:BJ114)-$D112)/$D112</f>
        <v>2.052545155993461E-3</v>
      </c>
      <c r="BK115" s="7">
        <f>(BK112+SUM($D114:BK114)-$D112)/$D112</f>
        <v>-6.1576354679805287E-4</v>
      </c>
      <c r="BL115" s="7">
        <f>(BL112+SUM($D114:BL114)-$D112)/$D112</f>
        <v>1.2315270935961057E-3</v>
      </c>
    </row>
    <row r="116" spans="1:64" ht="15" customHeight="1" outlineLevel="1" x14ac:dyDescent="0.25">
      <c r="A116" s="43"/>
      <c r="B116" s="2"/>
      <c r="C116" s="25" t="s">
        <v>53</v>
      </c>
      <c r="L116" s="26">
        <f>(L112+SUM(H114:L114)-G112)/G112</f>
        <v>0</v>
      </c>
      <c r="P116" s="26">
        <f>(P112+SUM(M114:P114)-L112)/L112</f>
        <v>-4.1084634346760736E-4</v>
      </c>
      <c r="U116" s="26">
        <f>(U112+SUM(Q114:U114)-P112)/P112</f>
        <v>6.5762433210167552E-5</v>
      </c>
      <c r="Z116" s="26">
        <f>(Z112+SUM(V114:Z114)-U112)/U112</f>
        <v>-4.1756399085962799E-3</v>
      </c>
      <c r="AE116" s="26">
        <f>(AE112+SUM(AA114:AE114)-Z112)/Z112</f>
        <v>-2.0635575732563232E-3</v>
      </c>
      <c r="AJ116" s="26">
        <f>(AJ112+SUM(AF114:AJ114)-AE112)/AE112</f>
        <v>1.6542597187758125E-3</v>
      </c>
      <c r="AN116" s="26">
        <f>(AN112+SUM(AK114:AN114)-AJ112)/AJ112</f>
        <v>1.6515276630884683E-3</v>
      </c>
      <c r="AS116" s="26">
        <f>(AS112+SUM(AO114:AS114)-AN112)/AN112</f>
        <v>4.1220115416314965E-4</v>
      </c>
      <c r="AX116" s="26">
        <f>(AX112+SUM(AT114:AX114)-AS112)/AS112</f>
        <v>1.2360939431397256E-3</v>
      </c>
      <c r="BC116" s="26">
        <f>(BC112+SUM(AY114:BC114)-AX112)/AX112</f>
        <v>0</v>
      </c>
      <c r="BH116" s="26">
        <f>(BH112+SUM(BD114:BH114)-BC112)/BC112</f>
        <v>2.8806584362140032E-3</v>
      </c>
      <c r="BL116" s="26">
        <f>(BL112+SUM(BI114:BL114)-BH112)/BH112</f>
        <v>8.2068116536723734E-4</v>
      </c>
    </row>
    <row r="117" spans="1:64" ht="15" customHeight="1" outlineLevel="1" x14ac:dyDescent="0.25">
      <c r="A117" s="43"/>
      <c r="B117" s="57"/>
      <c r="C117" s="58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  <c r="BE117" s="56"/>
      <c r="BF117" s="56"/>
      <c r="BG117" s="56"/>
      <c r="BH117" s="56"/>
      <c r="BI117" s="56"/>
      <c r="BJ117" s="56"/>
      <c r="BK117" s="56"/>
      <c r="BL117" s="56"/>
    </row>
    <row r="118" spans="1:64" ht="15" customHeight="1" outlineLevel="1" x14ac:dyDescent="0.25">
      <c r="A118" s="81"/>
      <c r="B118" s="595" t="s">
        <v>99</v>
      </c>
      <c r="C118" s="596"/>
      <c r="D118" s="8">
        <v>105.22</v>
      </c>
      <c r="E118" s="8">
        <v>105.33</v>
      </c>
      <c r="F118" s="8">
        <v>105.28</v>
      </c>
      <c r="G118" s="8">
        <v>105.15</v>
      </c>
      <c r="H118" s="8">
        <v>105.1</v>
      </c>
      <c r="I118" s="8">
        <v>104.6</v>
      </c>
      <c r="J118" s="8">
        <v>104.57</v>
      </c>
      <c r="K118" s="79">
        <v>104.64</v>
      </c>
      <c r="L118" s="79">
        <v>104.57</v>
      </c>
      <c r="M118" s="79">
        <v>104.62</v>
      </c>
      <c r="N118" s="79">
        <v>104.39</v>
      </c>
      <c r="O118" s="79">
        <v>104.06</v>
      </c>
      <c r="P118" s="79">
        <v>103.79</v>
      </c>
      <c r="Q118" s="79">
        <v>103.75</v>
      </c>
      <c r="R118" s="79">
        <v>104.05</v>
      </c>
      <c r="S118" s="79">
        <v>103.85</v>
      </c>
      <c r="T118" s="79">
        <v>104.08</v>
      </c>
      <c r="U118" s="79">
        <v>103.77</v>
      </c>
      <c r="V118" s="79">
        <v>103.51</v>
      </c>
      <c r="W118" s="79">
        <v>103.27</v>
      </c>
      <c r="X118" s="79">
        <v>103.3</v>
      </c>
      <c r="Y118" s="79">
        <v>102.6</v>
      </c>
      <c r="Z118" s="79">
        <v>102.22</v>
      </c>
      <c r="AA118" s="79">
        <v>103.06</v>
      </c>
      <c r="AB118" s="79">
        <v>102.61</v>
      </c>
      <c r="AC118" s="8">
        <v>102.31</v>
      </c>
      <c r="AD118" s="79">
        <v>102.4</v>
      </c>
      <c r="AE118" s="79">
        <v>102.22</v>
      </c>
      <c r="AF118" s="79">
        <v>102.19</v>
      </c>
      <c r="AG118" s="79">
        <v>102.36</v>
      </c>
      <c r="AH118" s="79">
        <v>101.74</v>
      </c>
      <c r="AI118" s="79">
        <v>101.77</v>
      </c>
      <c r="AJ118" s="79">
        <v>102.01</v>
      </c>
      <c r="AK118" s="79">
        <v>101.9</v>
      </c>
      <c r="AL118" s="79">
        <v>101.6</v>
      </c>
      <c r="AM118" s="79">
        <v>101.74</v>
      </c>
      <c r="AN118" s="79">
        <v>102.13</v>
      </c>
      <c r="AO118" s="79">
        <v>102.25</v>
      </c>
      <c r="AP118" s="79">
        <v>101.93</v>
      </c>
      <c r="AQ118" s="79">
        <v>102.17</v>
      </c>
      <c r="AR118" s="79">
        <v>102.45</v>
      </c>
      <c r="AS118" s="79">
        <v>102.07</v>
      </c>
      <c r="AT118" s="79">
        <v>101.94</v>
      </c>
      <c r="AU118" s="79">
        <v>101.93</v>
      </c>
      <c r="AV118" s="79">
        <v>101.93</v>
      </c>
      <c r="AW118" s="79">
        <v>102.14</v>
      </c>
      <c r="AX118" s="79">
        <v>101.92</v>
      </c>
      <c r="AY118" s="79">
        <v>102.16</v>
      </c>
      <c r="AZ118" s="79">
        <v>102.33</v>
      </c>
      <c r="BA118" s="79">
        <v>102.53</v>
      </c>
      <c r="BB118" s="79">
        <v>102.49</v>
      </c>
      <c r="BC118" s="79">
        <v>102.37</v>
      </c>
      <c r="BD118" s="79">
        <v>102.27</v>
      </c>
      <c r="BE118" s="79">
        <v>102.07</v>
      </c>
      <c r="BF118" s="79">
        <v>102.14</v>
      </c>
      <c r="BG118" s="79">
        <v>102.56</v>
      </c>
      <c r="BH118" s="79">
        <v>102.7</v>
      </c>
      <c r="BI118" s="79">
        <v>102.42</v>
      </c>
      <c r="BJ118" s="79">
        <v>103</v>
      </c>
      <c r="BK118" s="79">
        <v>102.98</v>
      </c>
      <c r="BL118" s="79">
        <v>103.19</v>
      </c>
    </row>
    <row r="119" spans="1:64" ht="15" customHeight="1" outlineLevel="1" x14ac:dyDescent="0.25">
      <c r="A119" s="43"/>
      <c r="B119" s="2" t="s">
        <v>299</v>
      </c>
      <c r="C119" s="25" t="s">
        <v>296</v>
      </c>
      <c r="D119" s="26"/>
      <c r="E119" s="26">
        <f t="shared" ref="E119" si="387">(E118-D118)/D118</f>
        <v>1.0454286257365465E-3</v>
      </c>
      <c r="F119" s="26">
        <f>(F118-E118)/E118</f>
        <v>-4.7469856641030246E-4</v>
      </c>
      <c r="G119" s="26">
        <f t="shared" ref="G119" si="388">(G118-F118)/F118</f>
        <v>-1.2348024316108991E-3</v>
      </c>
      <c r="H119" s="26">
        <f>(H118-G118)/G118</f>
        <v>-4.7551117451270916E-4</v>
      </c>
      <c r="I119" s="26">
        <f t="shared" ref="I119" si="389">(I118-H118)/H118</f>
        <v>-4.7573739295908657E-3</v>
      </c>
      <c r="J119" s="26">
        <f>(J118-I118)/I118</f>
        <v>-2.8680688336521167E-4</v>
      </c>
      <c r="K119" s="26">
        <f t="shared" ref="K119" si="390">(K118-J118)/J118</f>
        <v>6.6940805202263937E-4</v>
      </c>
      <c r="L119" s="26">
        <f>(L118-K118)/K118</f>
        <v>-6.689602446483887E-4</v>
      </c>
      <c r="M119" s="26">
        <f t="shared" ref="M119" si="391">(M118-L118)/L118</f>
        <v>4.7814860858765777E-4</v>
      </c>
      <c r="N119" s="26">
        <f>(N118-M118)/M118</f>
        <v>-2.1984324220990629E-3</v>
      </c>
      <c r="O119" s="26">
        <f t="shared" ref="O119" si="392">(O118-N118)/N118</f>
        <v>-3.1612223393045146E-3</v>
      </c>
      <c r="P119" s="26">
        <f>(P118-O118)/O118</f>
        <v>-2.5946569286949455E-3</v>
      </c>
      <c r="Q119" s="26">
        <f>(Q118-P118)/P118</f>
        <v>-3.8539358319689999E-4</v>
      </c>
      <c r="R119" s="26">
        <f t="shared" ref="R119" si="393">(R118-Q118)/Q118</f>
        <v>2.8915662650602137E-3</v>
      </c>
      <c r="S119" s="26">
        <f>(S118-R118)/R118</f>
        <v>-1.9221528111485137E-3</v>
      </c>
      <c r="T119" s="26">
        <f t="shared" ref="T119" si="394">(T118-S118)/S118</f>
        <v>2.2147327876745689E-3</v>
      </c>
      <c r="U119" s="26">
        <f>(U118-T118)/T118</f>
        <v>-2.978478093774042E-3</v>
      </c>
      <c r="V119" s="26">
        <f>(V118-U118)/U118</f>
        <v>-2.5055411005106575E-3</v>
      </c>
      <c r="W119" s="26">
        <f t="shared" ref="W119" si="395">(W118-V118)/V118</f>
        <v>-2.3186165587866783E-3</v>
      </c>
      <c r="X119" s="26">
        <f>(X118-W118)/W118</f>
        <v>2.9050062941804141E-4</v>
      </c>
      <c r="Y119" s="26">
        <f t="shared" ref="Y119" si="396">(Y118-X118)/X118</f>
        <v>-6.7763794772507536E-3</v>
      </c>
      <c r="Z119" s="26">
        <f>(Z118-Y118)/Y118</f>
        <v>-3.7037037037036596E-3</v>
      </c>
      <c r="AA119" s="26">
        <f>(AA118-Z118)/Z118</f>
        <v>8.2175699471727977E-3</v>
      </c>
      <c r="AB119" s="26">
        <f t="shared" ref="AB119" si="397">(AB118-AA118)/AA118</f>
        <v>-4.3663885115466997E-3</v>
      </c>
      <c r="AC119" s="26">
        <f>(AC118-AB118)/AB118</f>
        <v>-2.9236916479874978E-3</v>
      </c>
      <c r="AD119" s="26">
        <f t="shared" ref="AD119" si="398">(AD118-AC118)/AC118</f>
        <v>8.7967940572772363E-4</v>
      </c>
      <c r="AE119" s="26">
        <f>(AE118-AD118)/AD118</f>
        <v>-1.7578125000000666E-3</v>
      </c>
      <c r="AF119" s="26">
        <f>(AF118-AE118)/AE118</f>
        <v>-2.9348464097046702E-4</v>
      </c>
      <c r="AG119" s="26">
        <f t="shared" ref="AG119" si="399">(AG118-AF118)/AF118</f>
        <v>1.6635678637831658E-3</v>
      </c>
      <c r="AH119" s="26">
        <f>(AH118-AG118)/AG118</f>
        <v>-6.0570535365377541E-3</v>
      </c>
      <c r="AI119" s="26">
        <f t="shared" ref="AI119" si="400">(AI118-AH118)/AH118</f>
        <v>2.948692746215956E-4</v>
      </c>
      <c r="AJ119" s="26">
        <f>(AJ118-AI118)/AI118</f>
        <v>2.3582588189054645E-3</v>
      </c>
      <c r="AK119" s="26">
        <f t="shared" ref="AK119" si="401">(AK118-AJ118)/AJ118</f>
        <v>-1.0783256543476073E-3</v>
      </c>
      <c r="AL119" s="26">
        <f>(AL118-AK118)/AK118</f>
        <v>-2.9440628066733205E-3</v>
      </c>
      <c r="AM119" s="26">
        <f t="shared" ref="AM119" si="402">(AM118-AL118)/AL118</f>
        <v>1.3779527559055174E-3</v>
      </c>
      <c r="AN119" s="26">
        <f>(AN118-AM118)/AM118</f>
        <v>3.8333005700806034E-3</v>
      </c>
      <c r="AO119" s="26">
        <f>(AO118-AN118)/AN118</f>
        <v>1.174973073533776E-3</v>
      </c>
      <c r="AP119" s="26">
        <f t="shared" ref="AP119" si="403">(AP118-AO118)/AO118</f>
        <v>-3.129584352078173E-3</v>
      </c>
      <c r="AQ119" s="26">
        <f>(AQ118-AP118)/AP118</f>
        <v>2.3545570489551149E-3</v>
      </c>
      <c r="AR119" s="26">
        <f t="shared" ref="AR119" si="404">(AR118-AQ118)/AQ118</f>
        <v>2.7405304884016947E-3</v>
      </c>
      <c r="AS119" s="26">
        <f>(AS118-AR118)/AR118</f>
        <v>-3.7091264031235689E-3</v>
      </c>
      <c r="AT119" s="26">
        <f>(AT118-AS118)/AS118</f>
        <v>-1.2736357401782646E-3</v>
      </c>
      <c r="AU119" s="26">
        <f t="shared" ref="AU119" si="405">(AU118-AT118)/AT118</f>
        <v>-9.8096919756630426E-5</v>
      </c>
      <c r="AV119" s="26">
        <f>(AV118-AU118)/AU118</f>
        <v>0</v>
      </c>
      <c r="AW119" s="26">
        <f t="shared" ref="AW119" si="406">(AW118-AV118)/AV118</f>
        <v>2.0602374178357082E-3</v>
      </c>
      <c r="AX119" s="26">
        <f>(AX118-AW118)/AW118</f>
        <v>-2.1539064029762957E-3</v>
      </c>
      <c r="AY119" s="26">
        <f>(AY118-AX118)/AX118</f>
        <v>2.3547880690737333E-3</v>
      </c>
      <c r="AZ119" s="26">
        <f t="shared" ref="AZ119" si="407">(AZ118-AY118)/AY118</f>
        <v>1.6640563821456707E-3</v>
      </c>
      <c r="BA119" s="26">
        <f>(BA118-AZ118)/AZ118</f>
        <v>1.9544610573634597E-3</v>
      </c>
      <c r="BB119" s="26">
        <f t="shared" ref="BB119" si="408">(BB118-BA118)/BA118</f>
        <v>-3.9012971813133962E-4</v>
      </c>
      <c r="BC119" s="26">
        <f>(BC118-BB118)/BB118</f>
        <v>-1.1708459361888023E-3</v>
      </c>
      <c r="BD119" s="26">
        <f>(BD118-BC118)/BC118</f>
        <v>-9.7684868613860036E-4</v>
      </c>
      <c r="BE119" s="26">
        <f t="shared" ref="BE119" si="409">(BE118-BD118)/BD118</f>
        <v>-1.9556077050943859E-3</v>
      </c>
      <c r="BF119" s="26">
        <f>(BF118-BE118)/BE118</f>
        <v>6.8580386009608498E-4</v>
      </c>
      <c r="BG119" s="26">
        <f t="shared" ref="BG119" si="410">(BG118-BF118)/BF118</f>
        <v>4.1120031329547847E-3</v>
      </c>
      <c r="BH119" s="26">
        <f>(BH118-BG118)/BG118</f>
        <v>1.3650546021840928E-3</v>
      </c>
      <c r="BI119" s="26">
        <f>(BI118-BH118)/BH118</f>
        <v>-2.7263875365141298E-3</v>
      </c>
      <c r="BJ119" s="26">
        <f t="shared" ref="BJ119" si="411">(BJ118-BI118)/BI118</f>
        <v>5.6629564538175966E-3</v>
      </c>
      <c r="BK119" s="26">
        <f>(BK118-BJ118)/BJ118</f>
        <v>-1.9417475728151476E-4</v>
      </c>
      <c r="BL119" s="26">
        <f t="shared" ref="BL119" si="412">(BL118-BK118)/BK118</f>
        <v>2.0392309186249148E-3</v>
      </c>
    </row>
    <row r="120" spans="1:64" ht="15" customHeight="1" outlineLevel="1" x14ac:dyDescent="0.25">
      <c r="A120" s="43"/>
      <c r="B120" s="198">
        <f>SUM(D120:XFD120)</f>
        <v>0.32700000000000001</v>
      </c>
      <c r="C120" s="25" t="s">
        <v>300</v>
      </c>
      <c r="D120" s="28"/>
      <c r="E120" s="28">
        <v>0</v>
      </c>
      <c r="F120" s="28">
        <v>0</v>
      </c>
      <c r="G120" s="28">
        <v>0</v>
      </c>
      <c r="H120" s="28">
        <v>0</v>
      </c>
      <c r="I120" s="28">
        <v>0</v>
      </c>
      <c r="J120" s="28">
        <v>0</v>
      </c>
      <c r="K120" s="28">
        <v>0</v>
      </c>
      <c r="L120" s="28">
        <v>0</v>
      </c>
      <c r="M120" s="28">
        <v>0</v>
      </c>
      <c r="N120" s="28">
        <v>0</v>
      </c>
      <c r="O120" s="28">
        <v>0</v>
      </c>
      <c r="P120" s="28">
        <v>0</v>
      </c>
      <c r="Q120" s="28">
        <v>0</v>
      </c>
      <c r="R120" s="28">
        <v>0</v>
      </c>
      <c r="S120" s="28">
        <v>0</v>
      </c>
      <c r="T120" s="28">
        <v>0</v>
      </c>
      <c r="U120" s="28">
        <v>0</v>
      </c>
      <c r="V120" s="28">
        <v>0</v>
      </c>
      <c r="W120" s="28">
        <v>0</v>
      </c>
      <c r="X120" s="28">
        <v>0</v>
      </c>
      <c r="Y120" s="28">
        <v>0.16800000000000001</v>
      </c>
      <c r="Z120" s="28">
        <v>0</v>
      </c>
      <c r="AA120" s="28">
        <v>0</v>
      </c>
      <c r="AB120" s="28">
        <v>0</v>
      </c>
      <c r="AC120" s="28">
        <v>0</v>
      </c>
      <c r="AD120" s="28">
        <v>0</v>
      </c>
      <c r="AE120" s="28">
        <v>0</v>
      </c>
      <c r="AF120" s="28">
        <v>0</v>
      </c>
      <c r="AG120" s="28">
        <v>0</v>
      </c>
      <c r="AH120" s="28">
        <v>0</v>
      </c>
      <c r="AI120" s="28">
        <v>0</v>
      </c>
      <c r="AJ120" s="28">
        <v>0</v>
      </c>
      <c r="AK120" s="28">
        <v>0</v>
      </c>
      <c r="AL120" s="28">
        <v>0</v>
      </c>
      <c r="AM120" s="28">
        <v>0</v>
      </c>
      <c r="AN120" s="28">
        <v>0</v>
      </c>
      <c r="AO120" s="28">
        <v>0</v>
      </c>
      <c r="AP120" s="28">
        <v>0</v>
      </c>
      <c r="AQ120" s="28">
        <v>0</v>
      </c>
      <c r="AR120" s="28">
        <v>0.159</v>
      </c>
      <c r="AS120" s="28">
        <v>0</v>
      </c>
      <c r="AT120" s="28">
        <v>0</v>
      </c>
      <c r="AU120" s="28">
        <v>0</v>
      </c>
      <c r="AV120" s="28">
        <v>0</v>
      </c>
      <c r="AW120" s="28">
        <v>0</v>
      </c>
      <c r="AX120" s="28">
        <v>0</v>
      </c>
      <c r="AY120" s="28">
        <v>0</v>
      </c>
      <c r="AZ120" s="28">
        <v>0</v>
      </c>
      <c r="BA120" s="28">
        <v>0</v>
      </c>
      <c r="BB120" s="28">
        <v>0</v>
      </c>
      <c r="BC120" s="28">
        <v>0</v>
      </c>
      <c r="BD120" s="28">
        <v>0</v>
      </c>
      <c r="BE120" s="28">
        <v>0</v>
      </c>
      <c r="BF120" s="28">
        <v>0</v>
      </c>
      <c r="BG120" s="28">
        <v>0</v>
      </c>
      <c r="BH120" s="28">
        <v>0</v>
      </c>
      <c r="BI120" s="28">
        <v>0</v>
      </c>
      <c r="BJ120" s="28">
        <v>0</v>
      </c>
      <c r="BK120" s="28">
        <v>0</v>
      </c>
      <c r="BL120" s="28">
        <v>0</v>
      </c>
    </row>
    <row r="121" spans="1:64" ht="15" customHeight="1" outlineLevel="1" x14ac:dyDescent="0.25">
      <c r="A121" s="43"/>
      <c r="C121" s="25" t="s">
        <v>75</v>
      </c>
      <c r="D121" s="26"/>
      <c r="E121" s="7">
        <f>(E118+SUM($E120:E120)-$D118)/$D118</f>
        <v>1.0454286257365465E-3</v>
      </c>
      <c r="F121" s="7">
        <f>(F118+SUM($E120:F120)-$D118)/$D118</f>
        <v>5.7023379585632275E-4</v>
      </c>
      <c r="G121" s="7">
        <f>(G118+SUM($E120:G120)-$D118)/$D118</f>
        <v>-6.6527276183228645E-4</v>
      </c>
      <c r="H121" s="7">
        <f>(H118+SUM($E120:H120)-$D118)/$D118</f>
        <v>-1.1404675917126455E-3</v>
      </c>
      <c r="I121" s="7">
        <f>(I118+SUM($E120:I120)-$D118)/$D118</f>
        <v>-5.8924158905151545E-3</v>
      </c>
      <c r="J121" s="7">
        <f>(J118+SUM($E120:J120)-$D118)/$D118</f>
        <v>-6.1775327884433162E-3</v>
      </c>
      <c r="K121" s="7">
        <f>(K118+SUM($E120:K120)-$D118)/$D118</f>
        <v>-5.5122600266108946E-3</v>
      </c>
      <c r="L121" s="7">
        <f>(L118+SUM($E120:L120)-$D118)/$D118</f>
        <v>-6.1775327884433162E-3</v>
      </c>
      <c r="M121" s="7">
        <f>(M118+SUM($E120:M120)-$D118)/$D118</f>
        <v>-5.7023379585629565E-3</v>
      </c>
      <c r="N121" s="7">
        <f>(N118+SUM($E120:N120)-$D118)/$D118</f>
        <v>-7.8882341760121485E-3</v>
      </c>
      <c r="O121" s="7">
        <f>(O118+SUM($E120:O120)-$D118)/$D118</f>
        <v>-1.1024520053221789E-2</v>
      </c>
      <c r="P121" s="7">
        <f>(P118+SUM($E120:P120)-$D118)/$D118</f>
        <v>-1.3590572134575105E-2</v>
      </c>
      <c r="Q121" s="7">
        <f>(Q118+SUM($D120:Q120)-$D118)/$D118</f>
        <v>-1.3970727998479366E-2</v>
      </c>
      <c r="R121" s="7">
        <f>(R118+SUM($D120:R120)-$D118)/$D118</f>
        <v>-1.1119559019197887E-2</v>
      </c>
      <c r="S121" s="7">
        <f>(S118+SUM($D120:S120)-$D118)/$D118</f>
        <v>-1.3020338338718919E-2</v>
      </c>
      <c r="T121" s="7">
        <f>(T118+SUM($D120:T120)-$D118)/$D118</f>
        <v>-1.0834442121269727E-2</v>
      </c>
      <c r="U121" s="7">
        <f>(U118+SUM($D120:U120)-$D118)/$D118</f>
        <v>-1.3780650066527303E-2</v>
      </c>
      <c r="V121" s="7">
        <f>(V118+SUM($D120:V120)-$D118)/$D118</f>
        <v>-1.6251663181904522E-2</v>
      </c>
      <c r="W121" s="7">
        <f>(W118+SUM($D120:W120)-$D118)/$D118</f>
        <v>-1.8532598365329812E-2</v>
      </c>
      <c r="X121" s="7">
        <f>(X118+SUM($D120:X120)-$D118)/$D118</f>
        <v>-1.8247481467401652E-2</v>
      </c>
      <c r="Y121" s="7">
        <f>(Y118+SUM($D120:Y120)-$D118)/$D118</f>
        <v>-2.3303554457327486E-2</v>
      </c>
      <c r="Z121" s="7">
        <f>(Z118+SUM($D120:Z120)-$D118)/$D118</f>
        <v>-2.6915035164417352E-2</v>
      </c>
      <c r="AA121" s="7">
        <f>(AA118+SUM($D120:AA120)-$D118)/$D118</f>
        <v>-1.8931762022429102E-2</v>
      </c>
      <c r="AB121" s="7">
        <f>(AB118+SUM($D120:AB120)-$D118)/$D118</f>
        <v>-2.3208515491351389E-2</v>
      </c>
      <c r="AC121" s="7">
        <f>(AC118+SUM($D120:AC120)-$D118)/$D118</f>
        <v>-2.6059684470632866E-2</v>
      </c>
      <c r="AD121" s="7">
        <f>(AD118+SUM($D120:AD120)-$D118)/$D118</f>
        <v>-2.5204333776848383E-2</v>
      </c>
      <c r="AE121" s="7">
        <f>(AE118+SUM($D120:AE120)-$D118)/$D118</f>
        <v>-2.6915035164417352E-2</v>
      </c>
      <c r="AF121" s="7">
        <f>(AF118+SUM($D120:AF120)-$D118)/$D118</f>
        <v>-2.7200152062345512E-2</v>
      </c>
      <c r="AG121" s="7">
        <f>(AG118+SUM($D120:AG120)-$D118)/$D118</f>
        <v>-2.5584489640752644E-2</v>
      </c>
      <c r="AH121" s="7">
        <f>(AH118+SUM($D120:AH120)-$D118)/$D118</f>
        <v>-3.14769055312678E-2</v>
      </c>
      <c r="AI121" s="7">
        <f>(AI118+SUM($D120:AI120)-$D118)/$D118</f>
        <v>-3.1191788633339636E-2</v>
      </c>
      <c r="AJ121" s="7">
        <f>(AJ118+SUM($D120:AJ120)-$D118)/$D118</f>
        <v>-2.8910853449914346E-2</v>
      </c>
      <c r="AK121" s="7">
        <f>(AK118+SUM($E120:AK120)-$D118)/$D118</f>
        <v>-2.9956282075650893E-2</v>
      </c>
      <c r="AL121" s="7">
        <f>(AL118+SUM($E120:AL120)-$D118)/$D118</f>
        <v>-3.2807451054932504E-2</v>
      </c>
      <c r="AM121" s="7">
        <f>(AM118+SUM($E120:AM120)-$D118)/$D118</f>
        <v>-3.14769055312678E-2</v>
      </c>
      <c r="AN121" s="7">
        <f>(AN118+SUM($E120:AN120)-$D118)/$D118</f>
        <v>-2.7770385858201834E-2</v>
      </c>
      <c r="AO121" s="7">
        <f>(AO118+SUM($D120:AO120)-$D118)/$D118</f>
        <v>-2.6629918266489191E-2</v>
      </c>
      <c r="AP121" s="7">
        <f>(AP118+SUM($D120:AP120)-$D118)/$D118</f>
        <v>-2.9671165177722732E-2</v>
      </c>
      <c r="AQ121" s="7">
        <f>(AQ118+SUM($D120:AQ120)-$D118)/$D118</f>
        <v>-2.7390229994297573E-2</v>
      </c>
      <c r="AR121" s="7">
        <f>(AR118+SUM($D120:AR120)-$D118)/$D118</f>
        <v>-2.321801938794904E-2</v>
      </c>
      <c r="AS121" s="7">
        <f>(AS118+SUM($D120:AS120)-$D118)/$D118</f>
        <v>-2.6829500095039038E-2</v>
      </c>
      <c r="AT121" s="7">
        <f>(AT118+SUM($D120:AT120)-$D118)/$D118</f>
        <v>-2.8065006652727646E-2</v>
      </c>
      <c r="AU121" s="7">
        <f>(AU118+SUM($D120:AU120)-$D118)/$D118</f>
        <v>-2.8160045618703611E-2</v>
      </c>
      <c r="AV121" s="7">
        <f>(AV118+SUM($D120:AV120)-$D118)/$D118</f>
        <v>-2.8160045618703611E-2</v>
      </c>
      <c r="AW121" s="7">
        <f>(AW118+SUM($D120:AW120)-$D118)/$D118</f>
        <v>-2.6164227333206617E-2</v>
      </c>
      <c r="AX121" s="7">
        <f>(AX118+SUM($D120:AX120)-$D118)/$D118</f>
        <v>-2.8255084584679711E-2</v>
      </c>
      <c r="AY121" s="7">
        <f>(AY118+SUM($D120:AY120)-$D118)/$D118</f>
        <v>-2.5974149401254552E-2</v>
      </c>
      <c r="AZ121" s="7">
        <f>(AZ118+SUM($D120:AZ120)-$D118)/$D118</f>
        <v>-2.4358486979661684E-2</v>
      </c>
      <c r="BA121" s="7">
        <f>(BA118+SUM($D120:BA120)-$D118)/$D118</f>
        <v>-2.2457707660140654E-2</v>
      </c>
      <c r="BB121" s="7">
        <f>(BB118+SUM($D120:BB120)-$D118)/$D118</f>
        <v>-2.2837863524044915E-2</v>
      </c>
      <c r="BC121" s="7">
        <f>(BC118+SUM($D120:BC120)-$D118)/$D118</f>
        <v>-2.3978331115757423E-2</v>
      </c>
      <c r="BD121" s="7">
        <f>(BD118+SUM($D120:BD120)-$D118)/$D118</f>
        <v>-2.4928720775518005E-2</v>
      </c>
      <c r="BE121" s="7">
        <f>(BE118+SUM($D120:BE120)-$D118)/$D118</f>
        <v>-2.6829500095039038E-2</v>
      </c>
      <c r="BF121" s="7">
        <f>(BF118+SUM($D120:BF120)-$D118)/$D118</f>
        <v>-2.6164227333206617E-2</v>
      </c>
      <c r="BG121" s="7">
        <f>(BG118+SUM($D120:BG120)-$D118)/$D118</f>
        <v>-2.2172590762212493E-2</v>
      </c>
      <c r="BH121" s="7">
        <f>(BH118+SUM($D120:BH120)-$D118)/$D118</f>
        <v>-2.0842045238547786E-2</v>
      </c>
      <c r="BI121" s="7">
        <f>(BI118+SUM($D120:BI120)-$D118)/$D118</f>
        <v>-2.3503136285877201E-2</v>
      </c>
      <c r="BJ121" s="7">
        <f>(BJ118+SUM($D120:BJ120)-$D118)/$D118</f>
        <v>-1.7990876259266306E-2</v>
      </c>
      <c r="BK121" s="7">
        <f>(BK118+SUM($D120:BK120)-$D118)/$D118</f>
        <v>-1.8180954191218367E-2</v>
      </c>
      <c r="BL121" s="7">
        <f>(BL118+SUM($D120:BL120)-$D118)/$D118</f>
        <v>-1.6185135905721373E-2</v>
      </c>
    </row>
    <row r="122" spans="1:64" ht="15" customHeight="1" outlineLevel="1" x14ac:dyDescent="0.25">
      <c r="A122" s="43"/>
      <c r="B122" s="2"/>
      <c r="C122" s="25" t="s">
        <v>53</v>
      </c>
      <c r="L122" s="26">
        <f>(L118+SUM(H120:L120)-G118)/G118</f>
        <v>-5.515929624346291E-3</v>
      </c>
      <c r="P122" s="26">
        <f>(P118+SUM(M120:P120)-L118)/L118</f>
        <v>-7.4591182939656398E-3</v>
      </c>
      <c r="U122" s="26">
        <f>(U118+SUM(Q120:U120)-P118)/P118</f>
        <v>-1.9269679159851846E-4</v>
      </c>
      <c r="Z122" s="26">
        <f>(Z118+SUM(V120:Z120)-U118)/U118</f>
        <v>-1.3317914618868564E-2</v>
      </c>
      <c r="AE122" s="26">
        <f>(AE118+SUM(AA120:AE120)-Z118)/Z118</f>
        <v>0</v>
      </c>
      <c r="AJ122" s="26">
        <f>(AJ118+SUM(AF120:AJ120)-AE118)/AE118</f>
        <v>-2.05439248679313E-3</v>
      </c>
      <c r="AN122" s="26">
        <f>(AN118+SUM(AK120:AN120)-AJ118)/AJ118</f>
        <v>1.1763552592882103E-3</v>
      </c>
      <c r="AS122" s="26">
        <f>(AS118+SUM(AO120:AS120)-AN118)/AN118</f>
        <v>9.6935278566536527E-4</v>
      </c>
      <c r="AX122" s="26">
        <f>(AX118+SUM(AT120:AX120)-AS118)/AS118</f>
        <v>-1.4695797002056577E-3</v>
      </c>
      <c r="BC122" s="26">
        <f>(BC118+SUM(AY120:BC120)-AX118)/AX118</f>
        <v>4.4152276295133719E-3</v>
      </c>
      <c r="BH122" s="26">
        <f>(BH118+SUM(BD120:BH120)-BC118)/BC118</f>
        <v>3.2236006642570899E-3</v>
      </c>
      <c r="BL122" s="26">
        <f>(BL118+SUM(BI120:BL120)-BH118)/BH118</f>
        <v>4.7711781888996581E-3</v>
      </c>
    </row>
    <row r="123" spans="1:64" ht="15.75" customHeight="1" outlineLevel="1" thickBot="1" x14ac:dyDescent="0.3">
      <c r="A123" s="44"/>
      <c r="B123" s="60"/>
      <c r="C123" s="61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</row>
    <row r="124" spans="1:64" ht="15.75" thickBot="1" x14ac:dyDescent="0.3"/>
    <row r="125" spans="1:64" ht="15.75" thickBot="1" x14ac:dyDescent="0.3">
      <c r="A125" s="49"/>
      <c r="B125" s="597" t="s">
        <v>37</v>
      </c>
      <c r="C125" s="598"/>
    </row>
    <row r="126" spans="1:64" ht="15" customHeight="1" outlineLevel="1" x14ac:dyDescent="0.25">
      <c r="A126" s="50"/>
      <c r="B126" s="53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</row>
    <row r="127" spans="1:64" ht="15" customHeight="1" outlineLevel="1" x14ac:dyDescent="0.25">
      <c r="A127" s="51"/>
      <c r="B127" s="589" t="s">
        <v>294</v>
      </c>
      <c r="C127" s="590"/>
    </row>
    <row r="128" spans="1:64" ht="15" customHeight="1" outlineLevel="1" x14ac:dyDescent="0.25">
      <c r="A128" s="51"/>
      <c r="B128" s="24" t="s">
        <v>301</v>
      </c>
      <c r="C128" s="25" t="s">
        <v>296</v>
      </c>
      <c r="M128" s="108"/>
      <c r="AK128" s="108"/>
    </row>
    <row r="129" spans="1:64" ht="15" customHeight="1" outlineLevel="1" x14ac:dyDescent="0.25">
      <c r="A129" s="51"/>
      <c r="B129" s="27" t="e">
        <f>_xlfn.STDEV.S(#REF!)</f>
        <v>#REF!</v>
      </c>
      <c r="C129" s="25" t="s">
        <v>297</v>
      </c>
      <c r="N129" s="108"/>
      <c r="AL129" s="108"/>
    </row>
    <row r="130" spans="1:64" ht="15" customHeight="1" outlineLevel="1" x14ac:dyDescent="0.25">
      <c r="A130" s="51"/>
      <c r="B130" s="2"/>
      <c r="C130" s="25" t="s">
        <v>75</v>
      </c>
      <c r="N130" s="108"/>
      <c r="AL130" s="108"/>
    </row>
    <row r="131" spans="1:64" ht="15" customHeight="1" outlineLevel="1" x14ac:dyDescent="0.25">
      <c r="A131" s="51"/>
      <c r="B131" s="2"/>
      <c r="C131" s="25" t="s">
        <v>53</v>
      </c>
      <c r="N131" s="108"/>
      <c r="AL131" s="108"/>
    </row>
    <row r="132" spans="1:64" ht="15" customHeight="1" outlineLevel="1" x14ac:dyDescent="0.25">
      <c r="A132" s="51"/>
      <c r="B132" s="57"/>
      <c r="C132" s="59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143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143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</row>
    <row r="133" spans="1:64" ht="15" customHeight="1" outlineLevel="1" x14ac:dyDescent="0.25">
      <c r="A133" s="80"/>
      <c r="B133" s="595" t="s">
        <v>302</v>
      </c>
      <c r="C133" s="596"/>
      <c r="D133" s="8">
        <v>8228.76</v>
      </c>
      <c r="E133" s="8">
        <v>8276.857</v>
      </c>
      <c r="F133" s="8">
        <v>8308.3809999999994</v>
      </c>
      <c r="G133" s="8">
        <v>8361.7849999999999</v>
      </c>
      <c r="H133" s="8">
        <v>8377.277</v>
      </c>
      <c r="I133" s="8">
        <v>8387.4959999999992</v>
      </c>
      <c r="J133" s="8">
        <v>8377.4310000000005</v>
      </c>
      <c r="K133" s="8">
        <v>8447.2829999999994</v>
      </c>
      <c r="L133" s="79">
        <v>8498.8649999999998</v>
      </c>
      <c r="M133" s="79">
        <v>8460.3080000000009</v>
      </c>
      <c r="N133" s="79">
        <v>8538.39</v>
      </c>
      <c r="O133" s="79">
        <v>8521.2039999999997</v>
      </c>
      <c r="P133" s="79">
        <v>8568.5259999999998</v>
      </c>
      <c r="Q133" s="79">
        <v>8635.7279999999992</v>
      </c>
      <c r="R133" s="79">
        <v>8656.8410000000003</v>
      </c>
      <c r="S133" s="79">
        <v>8645.5400000000009</v>
      </c>
      <c r="T133" s="79">
        <v>8649.7219999999998</v>
      </c>
      <c r="U133" s="79">
        <v>8742.3330000000005</v>
      </c>
      <c r="V133" s="79">
        <v>8683.3250000000007</v>
      </c>
      <c r="W133" s="79">
        <v>8591.098</v>
      </c>
      <c r="X133" s="79">
        <v>8591.0470000000005</v>
      </c>
      <c r="Y133" s="79">
        <v>8590.8770000000004</v>
      </c>
      <c r="Z133" s="79">
        <v>8411.6759999999995</v>
      </c>
      <c r="AA133" s="79">
        <v>8076.73</v>
      </c>
      <c r="AB133" s="79">
        <v>8207.134</v>
      </c>
      <c r="AC133" s="8">
        <v>8173.317</v>
      </c>
      <c r="AD133" s="79">
        <v>7875.3360000000002</v>
      </c>
      <c r="AE133" s="79">
        <v>7987.5169999999998</v>
      </c>
      <c r="AF133" s="8">
        <v>8094.26</v>
      </c>
      <c r="AG133" s="8">
        <v>8117.2150000000001</v>
      </c>
      <c r="AH133" s="8">
        <v>8233.6610000000001</v>
      </c>
      <c r="AI133" s="8">
        <v>8332.8909999999996</v>
      </c>
      <c r="AJ133" s="8">
        <v>8338.9449999999997</v>
      </c>
      <c r="AK133" s="8">
        <v>8289.9959999999992</v>
      </c>
      <c r="AL133" s="8">
        <v>8250.5869999999995</v>
      </c>
      <c r="AM133" s="8">
        <v>8255.2270000000008</v>
      </c>
      <c r="AN133" s="8">
        <v>8383.0689999999995</v>
      </c>
      <c r="AO133" s="8">
        <v>8474.0779999999995</v>
      </c>
      <c r="AP133" s="8">
        <v>8366.2440000000006</v>
      </c>
      <c r="AQ133" s="8">
        <v>8274.384</v>
      </c>
      <c r="AR133" s="8">
        <v>8177.3710000000001</v>
      </c>
      <c r="AS133" s="8">
        <v>8230.9539999999997</v>
      </c>
      <c r="AT133" s="8">
        <v>8320.1409999999996</v>
      </c>
      <c r="AU133" s="8">
        <v>8351.3729999999996</v>
      </c>
      <c r="AV133" s="8">
        <v>8355.8549999999996</v>
      </c>
      <c r="AW133" s="8">
        <v>8388.5249999999996</v>
      </c>
      <c r="AX133" s="8">
        <v>8529.6489999999994</v>
      </c>
      <c r="AY133" s="8">
        <v>8524.2819999999992</v>
      </c>
      <c r="AZ133" s="8">
        <v>8471.84</v>
      </c>
      <c r="BA133" s="8">
        <v>8427.482</v>
      </c>
      <c r="BB133" s="8">
        <v>8416.2219999999998</v>
      </c>
      <c r="BC133" s="8">
        <v>8436.1010000000006</v>
      </c>
      <c r="BD133" s="8">
        <v>8322.3629999999994</v>
      </c>
      <c r="BE133" s="8">
        <v>8334.3060000000005</v>
      </c>
      <c r="BF133" s="8">
        <v>8327.8780000000006</v>
      </c>
      <c r="BG133" s="79">
        <v>8121.8559999999998</v>
      </c>
      <c r="BH133" s="79">
        <v>7953.9160000000002</v>
      </c>
      <c r="BI133" s="79">
        <v>8162.2619999999997</v>
      </c>
      <c r="BJ133" s="79">
        <v>8019.9920000000002</v>
      </c>
      <c r="BK133" s="79">
        <v>8000.1109999999999</v>
      </c>
      <c r="BL133" s="79">
        <v>8108.2839999999997</v>
      </c>
    </row>
    <row r="134" spans="1:64" ht="15" customHeight="1" outlineLevel="1" x14ac:dyDescent="0.25">
      <c r="A134" s="51"/>
      <c r="B134" s="2" t="s">
        <v>295</v>
      </c>
      <c r="C134" s="25" t="s">
        <v>296</v>
      </c>
      <c r="D134" s="26"/>
      <c r="E134" s="26">
        <f t="shared" ref="E134" si="413">(E133-D133)/D133</f>
        <v>5.8449875801457026E-3</v>
      </c>
      <c r="F134" s="26">
        <f>(F133-E133)/E133</f>
        <v>3.8086921158598528E-3</v>
      </c>
      <c r="G134" s="26">
        <f t="shared" ref="G134" si="414">(G133-F133)/F133</f>
        <v>6.4277264126429033E-3</v>
      </c>
      <c r="H134" s="26">
        <f>(H133-G133)/G133</f>
        <v>1.8527144622828965E-3</v>
      </c>
      <c r="I134" s="26">
        <f t="shared" ref="I134" si="415">(I133-H133)/H133</f>
        <v>1.2198474516240947E-3</v>
      </c>
      <c r="J134" s="26">
        <f>(J133-I133)/I133</f>
        <v>-1.2000005722802957E-3</v>
      </c>
      <c r="K134" s="26">
        <f t="shared" ref="K134" si="416">(K133-J133)/J133</f>
        <v>8.3381170194059429E-3</v>
      </c>
      <c r="L134" s="26">
        <f>(L133-K133)/K133</f>
        <v>6.1063421220764521E-3</v>
      </c>
      <c r="M134" s="26">
        <f t="shared" ref="M134" si="417">(M133-L133)/L133</f>
        <v>-4.5367234330700489E-3</v>
      </c>
      <c r="N134" s="26">
        <f>(N133-M133)/M133</f>
        <v>9.2292148229117087E-3</v>
      </c>
      <c r="O134" s="26">
        <f t="shared" ref="O134" si="418">(O133-N133)/N133</f>
        <v>-2.0127916387046849E-3</v>
      </c>
      <c r="P134" s="26">
        <f>(P133-O133)/O133</f>
        <v>5.5534405701354083E-3</v>
      </c>
      <c r="Q134" s="26">
        <f>(Q133-P133)/P133</f>
        <v>7.8428891970450127E-3</v>
      </c>
      <c r="R134" s="26">
        <f t="shared" ref="R134" si="419">(R133-Q133)/Q133</f>
        <v>2.4448430983469134E-3</v>
      </c>
      <c r="S134" s="26">
        <f>(S133-R133)/R133</f>
        <v>-1.3054415577229009E-3</v>
      </c>
      <c r="T134" s="26">
        <f t="shared" ref="T134" si="420">(T133-S133)/S133</f>
        <v>4.8371761625056148E-4</v>
      </c>
      <c r="U134" s="26">
        <f>(U133-T133)/T133</f>
        <v>1.0706818091957266E-2</v>
      </c>
      <c r="V134" s="26">
        <f>(V133-U133)/U133</f>
        <v>-6.7496856960264275E-3</v>
      </c>
      <c r="W134" s="26">
        <f t="shared" ref="W134" si="421">(W133-V133)/V133</f>
        <v>-1.0621161824531589E-2</v>
      </c>
      <c r="X134" s="26">
        <f>(X133-W133)/W133</f>
        <v>-5.9363773989629884E-6</v>
      </c>
      <c r="Y134" s="26">
        <f t="shared" ref="Y134" si="422">(Y133-X133)/X133</f>
        <v>-1.9788042132707778E-5</v>
      </c>
      <c r="Z134" s="26">
        <f>(Z133-Y133)/Y133</f>
        <v>-2.0859453580816128E-2</v>
      </c>
      <c r="AA134" s="26">
        <f>(AA133-Z133)/Z133</f>
        <v>-3.9819175156056881E-2</v>
      </c>
      <c r="AB134" s="26">
        <f t="shared" ref="AB134" si="423">(AB133-AA133)/AA133</f>
        <v>1.6145643100611319E-2</v>
      </c>
      <c r="AC134" s="26">
        <f>(AC133-AB133)/AB133</f>
        <v>-4.1204396077851304E-3</v>
      </c>
      <c r="AD134" s="26">
        <f t="shared" ref="AD134" si="424">(AD133-AC133)/AC133</f>
        <v>-3.6457780849562027E-2</v>
      </c>
      <c r="AE134" s="26">
        <f>(AE133-AD133)/AD133</f>
        <v>1.4244598579666897E-2</v>
      </c>
      <c r="AF134" s="26">
        <f>(AF133-AE133)/AE133</f>
        <v>1.336372742618268E-2</v>
      </c>
      <c r="AG134" s="26">
        <f t="shared" ref="AG134" si="425">(AG133-AF133)/AF133</f>
        <v>2.8359602977912654E-3</v>
      </c>
      <c r="AH134" s="26">
        <f>(AH133-AG133)/AG133</f>
        <v>1.4345560638716594E-2</v>
      </c>
      <c r="AI134" s="26">
        <f t="shared" ref="AI134" si="426">(AI133-AH133)/AH133</f>
        <v>1.2051747090389022E-2</v>
      </c>
      <c r="AJ134" s="26">
        <f>(AJ133-AI133)/AI133</f>
        <v>7.2651856360536669E-4</v>
      </c>
      <c r="AK134" s="26">
        <f t="shared" ref="AK134" si="427">(AK133-AJ133)/AJ133</f>
        <v>-5.869927191029624E-3</v>
      </c>
      <c r="AL134" s="26">
        <f>(AL133-AK133)/AK133</f>
        <v>-4.7538020524979328E-3</v>
      </c>
      <c r="AM134" s="26">
        <f t="shared" ref="AM134" si="428">(AM133-AL133)/AL133</f>
        <v>5.6238422793447758E-4</v>
      </c>
      <c r="AN134" s="26">
        <f>(AN133-AM133)/AM133</f>
        <v>1.5486188326498923E-2</v>
      </c>
      <c r="AO134" s="26">
        <f>(AO133-AN133)/AN133</f>
        <v>1.0856286641562895E-2</v>
      </c>
      <c r="AP134" s="26">
        <f t="shared" ref="AP134" si="429">(AP133-AO133)/AO133</f>
        <v>-1.2725160188518318E-2</v>
      </c>
      <c r="AQ134" s="26">
        <f>(AQ133-AP133)/AP133</f>
        <v>-1.0979837547171774E-2</v>
      </c>
      <c r="AR134" s="26">
        <f t="shared" ref="AR134" si="430">(AR133-AQ133)/AQ133</f>
        <v>-1.1724498162038396E-2</v>
      </c>
      <c r="AS134" s="26">
        <f>(AS133-AR133)/AR133</f>
        <v>6.5525949599204471E-3</v>
      </c>
      <c r="AT134" s="26">
        <f>(AT133-AS133)/AS133</f>
        <v>1.0835560495174666E-2</v>
      </c>
      <c r="AU134" s="26">
        <f t="shared" ref="AU134" si="431">(AU133-AT133)/AT133</f>
        <v>3.7537825380603491E-3</v>
      </c>
      <c r="AV134" s="26">
        <f>(AV133-AU133)/AU133</f>
        <v>5.3667822045548336E-4</v>
      </c>
      <c r="AW134" s="26">
        <f t="shared" ref="AW134" si="432">(AW133-AV133)/AV133</f>
        <v>3.9098332845651429E-3</v>
      </c>
      <c r="AX134" s="26">
        <f>(AX133-AW133)/AW133</f>
        <v>1.6823458236102273E-2</v>
      </c>
      <c r="AY134" s="26">
        <f>(AY133-AX133)/AX133</f>
        <v>-6.292169818476926E-4</v>
      </c>
      <c r="AZ134" s="26">
        <f t="shared" ref="AZ134" si="433">(AZ133-AY133)/AY133</f>
        <v>-6.1520723974170617E-3</v>
      </c>
      <c r="BA134" s="26">
        <f>(BA133-AZ133)/AZ133</f>
        <v>-5.2359345785567453E-3</v>
      </c>
      <c r="BB134" s="26">
        <f t="shared" ref="BB134" si="434">(BB133-BA133)/BA133</f>
        <v>-1.3361049006097216E-3</v>
      </c>
      <c r="BC134" s="26">
        <f>(BC133-BB133)/BB133</f>
        <v>2.3619861738438954E-3</v>
      </c>
      <c r="BD134" s="26">
        <f>(BD133-BC133)/BC133</f>
        <v>-1.3482294723593422E-2</v>
      </c>
      <c r="BE134" s="26">
        <f t="shared" ref="BE134" si="435">(BE133-BD133)/BD133</f>
        <v>1.4350491561112056E-3</v>
      </c>
      <c r="BF134" s="26">
        <f>(BF133-BE133)/BE133</f>
        <v>-7.7126997736822757E-4</v>
      </c>
      <c r="BG134" s="26">
        <f t="shared" ref="BG134" si="436">(BG133-BF133)/BF133</f>
        <v>-2.473883503096477E-2</v>
      </c>
      <c r="BH134" s="26">
        <f>(BH133-BG133)/BG133</f>
        <v>-2.0677539715060155E-2</v>
      </c>
      <c r="BI134" s="26">
        <f>(BI133-BH133)/BH133</f>
        <v>2.6194141351253839E-2</v>
      </c>
      <c r="BJ134" s="26">
        <f t="shared" ref="BJ134" si="437">(BJ133-BI133)/BI133</f>
        <v>-1.7430217260852386E-2</v>
      </c>
      <c r="BK134" s="26">
        <f>(BK133-BJ133)/BJ133</f>
        <v>-2.478930153546327E-3</v>
      </c>
      <c r="BL134" s="26">
        <f t="shared" ref="BL134" si="438">(BL133-BK133)/BK133</f>
        <v>1.3521437390056184E-2</v>
      </c>
    </row>
    <row r="135" spans="1:64" ht="15" customHeight="1" outlineLevel="1" x14ac:dyDescent="0.25">
      <c r="A135" s="51"/>
      <c r="B135" s="198" t="s">
        <v>303</v>
      </c>
      <c r="C135" s="25" t="s">
        <v>297</v>
      </c>
      <c r="D135" s="28"/>
      <c r="E135" s="28">
        <v>0</v>
      </c>
      <c r="F135" s="28">
        <v>0</v>
      </c>
      <c r="G135" s="28">
        <v>0</v>
      </c>
      <c r="H135" s="28">
        <v>0</v>
      </c>
      <c r="I135" s="28">
        <v>0</v>
      </c>
      <c r="J135" s="28">
        <v>0</v>
      </c>
      <c r="K135" s="28">
        <v>0</v>
      </c>
      <c r="L135" s="28">
        <v>0</v>
      </c>
      <c r="M135" s="28">
        <v>0</v>
      </c>
      <c r="N135" s="28">
        <v>0</v>
      </c>
      <c r="O135" s="28">
        <v>0</v>
      </c>
      <c r="P135" s="28">
        <v>0</v>
      </c>
      <c r="Q135" s="28">
        <v>0</v>
      </c>
      <c r="R135" s="28">
        <v>0</v>
      </c>
      <c r="S135" s="28">
        <v>0</v>
      </c>
      <c r="T135" s="28">
        <v>0</v>
      </c>
      <c r="U135" s="28">
        <v>0</v>
      </c>
      <c r="V135" s="28">
        <v>0</v>
      </c>
      <c r="W135" s="28">
        <v>0</v>
      </c>
      <c r="X135" s="28">
        <v>0</v>
      </c>
      <c r="Y135" s="28">
        <v>0</v>
      </c>
      <c r="Z135" s="28">
        <v>0</v>
      </c>
      <c r="AA135" s="28">
        <v>0</v>
      </c>
      <c r="AB135" s="28">
        <v>0</v>
      </c>
      <c r="AC135" s="28">
        <v>0</v>
      </c>
      <c r="AD135" s="28">
        <v>0</v>
      </c>
      <c r="AE135" s="28">
        <v>0</v>
      </c>
      <c r="AF135" s="28">
        <v>0</v>
      </c>
      <c r="AG135" s="28">
        <v>0</v>
      </c>
      <c r="AH135" s="28">
        <v>0</v>
      </c>
      <c r="AI135" s="28">
        <v>0</v>
      </c>
      <c r="AJ135" s="28">
        <v>0</v>
      </c>
      <c r="AK135" s="28">
        <v>0</v>
      </c>
      <c r="AL135" s="28">
        <v>0</v>
      </c>
      <c r="AM135" s="28">
        <v>0</v>
      </c>
      <c r="AN135" s="28">
        <v>0</v>
      </c>
      <c r="AO135" s="28">
        <v>0</v>
      </c>
      <c r="AP135" s="28">
        <v>0</v>
      </c>
      <c r="AQ135" s="28">
        <v>0</v>
      </c>
      <c r="AR135" s="28">
        <v>0</v>
      </c>
      <c r="AS135" s="28">
        <v>0</v>
      </c>
      <c r="AT135" s="28">
        <v>0</v>
      </c>
      <c r="AU135" s="28">
        <v>0</v>
      </c>
      <c r="AV135" s="28">
        <v>0</v>
      </c>
      <c r="AW135" s="28">
        <v>0</v>
      </c>
      <c r="AX135" s="28">
        <v>0</v>
      </c>
      <c r="AY135" s="28">
        <v>0</v>
      </c>
      <c r="AZ135" s="28">
        <v>0</v>
      </c>
      <c r="BA135" s="28">
        <v>0</v>
      </c>
      <c r="BB135" s="28">
        <v>0</v>
      </c>
      <c r="BC135" s="28">
        <v>0</v>
      </c>
      <c r="BD135" s="28">
        <v>0</v>
      </c>
      <c r="BE135" s="28">
        <v>0</v>
      </c>
      <c r="BF135" s="28">
        <v>0</v>
      </c>
      <c r="BG135" s="28">
        <v>0</v>
      </c>
      <c r="BH135" s="28">
        <v>0</v>
      </c>
      <c r="BI135" s="28">
        <v>0</v>
      </c>
      <c r="BJ135" s="28">
        <v>0</v>
      </c>
      <c r="BK135" s="28">
        <v>0</v>
      </c>
      <c r="BL135" s="28">
        <v>0</v>
      </c>
    </row>
    <row r="136" spans="1:64" ht="15" customHeight="1" outlineLevel="1" x14ac:dyDescent="0.25">
      <c r="A136" s="51"/>
      <c r="C136" s="25" t="s">
        <v>75</v>
      </c>
      <c r="D136" s="26"/>
      <c r="E136" s="7">
        <f>(E133+SUM($E135:E135)-$D133)/$D133</f>
        <v>5.8449875801457026E-3</v>
      </c>
      <c r="F136" s="7">
        <f>(F133+SUM($E135:F135)-$D133)/$D133</f>
        <v>9.6759414541193554E-3</v>
      </c>
      <c r="G136" s="7">
        <f>(G133+SUM($E135:G135)-$D133)/$D133</f>
        <v>1.6165862171214088E-2</v>
      </c>
      <c r="H136" s="7">
        <f>(H133+SUM($E135:H135)-$D133)/$D133</f>
        <v>1.8048527360136863E-2</v>
      </c>
      <c r="I136" s="7">
        <f>(I133+SUM($E135:I135)-$D133)/$D133</f>
        <v>1.9290391261866789E-2</v>
      </c>
      <c r="J136" s="7">
        <f>(J133+SUM($E135:J135)-$D133)/$D133</f>
        <v>1.8067242209032743E-2</v>
      </c>
      <c r="K136" s="7">
        <f>(K133+SUM($E135:K135)-$D133)/$D133</f>
        <v>2.6556006008195552E-2</v>
      </c>
      <c r="L136" s="7">
        <f>(L133+SUM($E135:L135)-$D133)/$D133</f>
        <v>3.282450818835396E-2</v>
      </c>
      <c r="M136" s="7">
        <f>(M133+SUM($E135:M135)-$D133)/$D133</f>
        <v>2.8138869039806808E-2</v>
      </c>
      <c r="N136" s="7">
        <f>(N133+SUM($E135:N135)-$D133)/$D133</f>
        <v>3.7627783529960671E-2</v>
      </c>
      <c r="O136" s="7">
        <f>(O133+SUM($E135:O135)-$D133)/$D133</f>
        <v>3.5539255003183896E-2</v>
      </c>
      <c r="P136" s="7">
        <f>(P133+SUM($E135:P135)-$D133)/$D133</f>
        <v>4.129006071388637E-2</v>
      </c>
      <c r="Q136" s="7">
        <f>(Q133+SUM($D135:Q135)-$D133)/$D133</f>
        <v>4.9456783282049659E-2</v>
      </c>
      <c r="R136" s="7">
        <f>(R133+SUM($D135:R135)-$D133)/$D133</f>
        <v>5.2022540455670126E-2</v>
      </c>
      <c r="S136" s="7">
        <f>(S133+SUM($D135:S135)-$D133)/$D133</f>
        <v>5.0649186511698072E-2</v>
      </c>
      <c r="T136" s="7">
        <f>(T133+SUM($D135:T135)-$D133)/$D133</f>
        <v>5.1157404031713101E-2</v>
      </c>
      <c r="U136" s="7">
        <f>(U133+SUM($D135:U135)-$D133)/$D133</f>
        <v>6.2411955142694681E-2</v>
      </c>
      <c r="V136" s="7">
        <f>(V133+SUM($D135:V135)-$D133)/$D133</f>
        <v>5.5241008365780567E-2</v>
      </c>
      <c r="W136" s="7">
        <f>(W133+SUM($D135:W135)-$D133)/$D133</f>
        <v>4.403312285204572E-2</v>
      </c>
      <c r="X136" s="7">
        <f>(X133+SUM($D135:X135)-$D133)/$D133</f>
        <v>4.4026925077411454E-2</v>
      </c>
      <c r="Y136" s="7">
        <f>(Y133+SUM($D135:Y135)-$D133)/$D133</f>
        <v>4.4006265828630341E-2</v>
      </c>
      <c r="Z136" s="7">
        <f>(Z133+SUM($D135:Z135)-$D133)/$D133</f>
        <v>2.2228865588496838E-2</v>
      </c>
      <c r="AA136" s="7">
        <f>(AA133+SUM($D135:AA135)-$D133)/$D133</f>
        <v>-1.8475444659948843E-2</v>
      </c>
      <c r="AB136" s="7">
        <f>(AB133+SUM($D135:AB135)-$D133)/$D133</f>
        <v>-2.6280994949421546E-3</v>
      </c>
      <c r="AC136" s="7">
        <f>(AC133+SUM($D135:AC135)-$D133)/$D133</f>
        <v>-6.7377101774751249E-3</v>
      </c>
      <c r="AD136" s="7">
        <f>(AD133+SUM($D135:AD135)-$D133)/$D133</f>
        <v>-4.2949849065958903E-2</v>
      </c>
      <c r="AE136" s="7">
        <f>(AE133+SUM($D135:AE135)-$D133)/$D133</f>
        <v>-2.9317053845293869E-2</v>
      </c>
      <c r="AF136" s="7">
        <f>(AF133+SUM($D135:AF135)-$D133)/$D133</f>
        <v>-1.6345111535638418E-2</v>
      </c>
      <c r="AG136" s="7">
        <f>(AG133+SUM($D135:AG135)-$D133)/$D133</f>
        <v>-1.3555505325225195E-2</v>
      </c>
      <c r="AH136" s="7">
        <f>(AH133+SUM($D135:AH135)-$D133)/$D133</f>
        <v>5.9559398985993518E-4</v>
      </c>
      <c r="AI136" s="7">
        <f>(AI133+SUM($D135:AI135)-$D133)/$D133</f>
        <v>1.2654519028383304E-2</v>
      </c>
      <c r="AJ136" s="7">
        <f>(AJ133+SUM($D135:AJ135)-$D133)/$D133</f>
        <v>1.3390231334976289E-2</v>
      </c>
      <c r="AK136" s="7">
        <f>(AK133+SUM($E135:AK135)-$D133)/$D133</f>
        <v>7.4417044609393114E-3</v>
      </c>
      <c r="AL136" s="7">
        <f>(AL133+SUM($E135:AL135)-$D133)/$D133</f>
        <v>2.6525260185008819E-3</v>
      </c>
      <c r="AM136" s="7">
        <f>(AM133+SUM($E135:AM135)-$D133)/$D133</f>
        <v>3.2164019852323499E-3</v>
      </c>
      <c r="AN136" s="7">
        <f>(AN133+SUM($E135:AN135)-$D133)/$D133</f>
        <v>1.8752400118608306E-2</v>
      </c>
      <c r="AO136" s="7">
        <f>(AO133+SUM($D135:AO135)-$D133)/$D133</f>
        <v>2.9812268191076092E-2</v>
      </c>
      <c r="AP136" s="7">
        <f>(AP133+SUM($D135:AP135)-$D133)/$D133</f>
        <v>1.6707742114243262E-2</v>
      </c>
      <c r="AQ136" s="7">
        <f>(AQ133+SUM($D135:AQ135)-$D133)/$D133</f>
        <v>5.5444562728770548E-3</v>
      </c>
      <c r="AR136" s="7">
        <f>(AR133+SUM($D135:AR135)-$D133)/$D133</f>
        <v>-6.2450478565421914E-3</v>
      </c>
      <c r="AS136" s="7">
        <f>(AS133+SUM($D135:AS135)-$D133)/$D133</f>
        <v>2.6662583426901562E-4</v>
      </c>
      <c r="AT136" s="7">
        <f>(AT133+SUM($D135:AT135)-$D133)/$D133</f>
        <v>1.1105075369800481E-2</v>
      </c>
      <c r="AU136" s="7">
        <f>(AU133+SUM($D135:AU135)-$D133)/$D133</f>
        <v>1.4900543945867831E-2</v>
      </c>
      <c r="AV136" s="7">
        <f>(AV133+SUM($D135:AV135)-$D133)/$D133</f>
        <v>1.5445218963732001E-2</v>
      </c>
      <c r="AW136" s="7">
        <f>(AW133+SUM($D135:AW135)-$D133)/$D133</f>
        <v>1.9415440479488941E-2</v>
      </c>
      <c r="AX136" s="7">
        <f>(AX133+SUM($D135:AX135)-$D133)/$D133</f>
        <v>3.6565533567633424E-2</v>
      </c>
      <c r="AY136" s="7">
        <f>(AY133+SUM($D135:AY135)-$D133)/$D133</f>
        <v>3.5913308931114656E-2</v>
      </c>
      <c r="AZ136" s="7">
        <f>(AZ133+SUM($D135:AZ135)-$D133)/$D133</f>
        <v>2.9540295257122571E-2</v>
      </c>
      <c r="BA136" s="7">
        <f>(BA133+SUM($D135:BA135)-$D133)/$D133</f>
        <v>2.414968962516828E-2</v>
      </c>
      <c r="BB136" s="7">
        <f>(BB133+SUM($D135:BB135)-$D133)/$D133</f>
        <v>2.2781318205902169E-2</v>
      </c>
      <c r="BC136" s="7">
        <f>(BC133+SUM($D135:BC135)-$D133)/$D133</f>
        <v>2.5197113538370342E-2</v>
      </c>
      <c r="BD136" s="7">
        <f>(BD133+SUM($D135:BD135)-$D133)/$D133</f>
        <v>1.1375103903868767E-2</v>
      </c>
      <c r="BE136" s="7">
        <f>(BE133+SUM($D135:BE135)-$D133)/$D133</f>
        <v>1.2826476893237897E-2</v>
      </c>
      <c r="BF136" s="7">
        <f>(BF133+SUM($D135:BF135)-$D133)/$D133</f>
        <v>1.2045314239326508E-2</v>
      </c>
      <c r="BG136" s="7">
        <f>(BG133+SUM($D135:BG135)-$D133)/$D133</f>
        <v>-1.2991507833501092E-2</v>
      </c>
      <c r="BH136" s="7">
        <f>(BH133+SUM($D135:BH135)-$D133)/$D133</f>
        <v>-3.3400415129375513E-2</v>
      </c>
      <c r="BI136" s="7">
        <f>(BI133+SUM($D135:BI135)-$D133)/$D133</f>
        <v>-8.0811689732110913E-3</v>
      </c>
      <c r="BJ136" s="7">
        <f>(BJ133+SUM($D135:BJ135)-$D133)/$D133</f>
        <v>-2.5370529703138751E-2</v>
      </c>
      <c r="BK136" s="7">
        <f>(BK133+SUM($D135:BK135)-$D133)/$D133</f>
        <v>-2.7786568085592524E-2</v>
      </c>
      <c r="BL136" s="7">
        <f>(BL133+SUM($D135:BL135)-$D133)/$D133</f>
        <v>-1.4640845036190212E-2</v>
      </c>
    </row>
    <row r="137" spans="1:64" ht="15" customHeight="1" outlineLevel="1" x14ac:dyDescent="0.25">
      <c r="A137" s="51"/>
      <c r="B137" s="2"/>
      <c r="C137" s="25" t="s">
        <v>53</v>
      </c>
      <c r="L137" s="26">
        <f>(L133+SUM(H135:L135)-G133)/G133</f>
        <v>1.639362887230417E-2</v>
      </c>
      <c r="P137" s="26">
        <f>(P133+SUM(M135:P135)-L133)/L133</f>
        <v>8.1965062393625568E-3</v>
      </c>
      <c r="U137" s="26">
        <f>(U133+SUM(Q135:U135)-P133)/P133</f>
        <v>2.0284352291164279E-2</v>
      </c>
      <c r="Z137" s="26">
        <f>(Z133+SUM(V135:Z135)-U133)/U133</f>
        <v>-3.7822512594750286E-2</v>
      </c>
      <c r="AE137" s="26">
        <f>(AE133+SUM(AA135:AE135)-Z133)/Z133</f>
        <v>-5.0425028258339916E-2</v>
      </c>
      <c r="AJ137" s="26">
        <f>(AJ133+SUM(AF135:AJ135)-AE133)/AE133</f>
        <v>4.3997152056139584E-2</v>
      </c>
      <c r="AN137" s="26">
        <f>(AN133+SUM(AK135:AN135)-AJ133)/AJ133</f>
        <v>5.2913168272485066E-3</v>
      </c>
      <c r="AS137" s="26">
        <f>(AS133+SUM(AO135:AS135)-AN133)/AN133</f>
        <v>-1.8145502559981291E-2</v>
      </c>
      <c r="AX137" s="26">
        <f>(AX133+SUM(AT135:AX135)-AS133)/AS133</f>
        <v>3.6289232086584342E-2</v>
      </c>
      <c r="BC137" s="26">
        <f>(BC133+SUM(AY135:BC135)-AX133)/AX133</f>
        <v>-1.0967391506965747E-2</v>
      </c>
      <c r="BH137" s="26">
        <f>(BH133+SUM(BD135:BH135)-BC133)/BC133</f>
        <v>-5.715732896038115E-2</v>
      </c>
      <c r="BL137" s="26">
        <f>(BL133+SUM(BI135:BL135)-BH133)/BH133</f>
        <v>1.9407798623973332E-2</v>
      </c>
    </row>
    <row r="138" spans="1:64" ht="15" customHeight="1" outlineLevel="1" x14ac:dyDescent="0.25">
      <c r="A138" s="51"/>
      <c r="B138" s="57"/>
      <c r="C138" s="59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143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143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  <c r="BE138" s="56"/>
      <c r="BF138" s="56"/>
      <c r="BG138" s="56"/>
      <c r="BH138" s="56"/>
      <c r="BI138" s="56"/>
      <c r="BJ138" s="56"/>
      <c r="BK138" s="56"/>
      <c r="BL138" s="56"/>
    </row>
    <row r="139" spans="1:64" ht="15" customHeight="1" outlineLevel="1" x14ac:dyDescent="0.25">
      <c r="A139" s="80"/>
      <c r="B139" s="595" t="s">
        <v>304</v>
      </c>
      <c r="C139" s="596"/>
      <c r="D139" s="8">
        <v>5928.6540000000005</v>
      </c>
      <c r="E139" s="8">
        <v>5964.1949999999997</v>
      </c>
      <c r="F139" s="8">
        <v>5991.2950000000001</v>
      </c>
      <c r="G139" s="8">
        <v>6040.05</v>
      </c>
      <c r="H139" s="8">
        <v>6079.0839999999998</v>
      </c>
      <c r="I139" s="8">
        <v>6082.9589999999998</v>
      </c>
      <c r="J139" s="8">
        <v>6094.5590000000002</v>
      </c>
      <c r="K139" s="8">
        <v>6095.9979999999996</v>
      </c>
      <c r="L139" s="79">
        <v>6122.9740000000002</v>
      </c>
      <c r="M139" s="79">
        <v>6161.1360000000004</v>
      </c>
      <c r="N139" s="79">
        <v>6169.8980000000001</v>
      </c>
      <c r="O139" s="79">
        <v>6202.4610000000002</v>
      </c>
      <c r="P139" s="79">
        <v>6193.8010000000004</v>
      </c>
      <c r="Q139" s="79">
        <v>6223.9679999999998</v>
      </c>
      <c r="R139" s="79">
        <v>6262.5190000000002</v>
      </c>
      <c r="S139" s="79">
        <v>6288.1130000000003</v>
      </c>
      <c r="T139" s="79">
        <v>6294.585</v>
      </c>
      <c r="U139" s="79">
        <v>6300.4570000000003</v>
      </c>
      <c r="V139" s="79">
        <v>6341.5349999999999</v>
      </c>
      <c r="W139" s="79">
        <v>6300.2579999999998</v>
      </c>
      <c r="X139" s="79">
        <v>6243.9080000000004</v>
      </c>
      <c r="Y139" s="79">
        <v>6241.6210000000001</v>
      </c>
      <c r="Z139" s="79">
        <v>6240.5630000000001</v>
      </c>
      <c r="AA139" s="79">
        <v>6125.1170000000002</v>
      </c>
      <c r="AB139" s="8">
        <v>5933.5919999999996</v>
      </c>
      <c r="AC139" s="79">
        <v>5920.3689999999997</v>
      </c>
      <c r="AD139" s="79">
        <v>5926.7269999999999</v>
      </c>
      <c r="AE139" s="79">
        <v>5768.9889999999996</v>
      </c>
      <c r="AF139" s="8">
        <v>5857.0209999999997</v>
      </c>
      <c r="AG139" s="8">
        <v>5870.6880000000001</v>
      </c>
      <c r="AH139" s="8">
        <v>5942.9530000000004</v>
      </c>
      <c r="AI139" s="8">
        <v>6015.6809999999996</v>
      </c>
      <c r="AJ139" s="8">
        <v>6035.5950000000003</v>
      </c>
      <c r="AK139" s="8">
        <v>6002.8879999999999</v>
      </c>
      <c r="AL139" s="8">
        <v>5980.8779999999997</v>
      </c>
      <c r="AM139" s="8">
        <v>5978.9470000000001</v>
      </c>
      <c r="AN139" s="8">
        <v>6046.2049999999999</v>
      </c>
      <c r="AO139" s="8">
        <v>6099.8180000000002</v>
      </c>
      <c r="AP139" s="8">
        <v>6046.4409999999998</v>
      </c>
      <c r="AQ139" s="8">
        <v>5983.0469999999996</v>
      </c>
      <c r="AR139" s="8">
        <v>5904.9449999999997</v>
      </c>
      <c r="AS139" s="8">
        <v>5904.8819999999996</v>
      </c>
      <c r="AT139" s="8">
        <v>5952.2550000000001</v>
      </c>
      <c r="AU139" s="8">
        <v>5984.69</v>
      </c>
      <c r="AV139" s="8">
        <v>5979.8950000000004</v>
      </c>
      <c r="AW139" s="8">
        <v>6007.6350000000002</v>
      </c>
      <c r="AX139" s="8">
        <v>6075.759</v>
      </c>
      <c r="AY139" s="8">
        <v>6089.7830000000004</v>
      </c>
      <c r="AZ139" s="8">
        <v>6062.6790000000001</v>
      </c>
      <c r="BA139" s="8">
        <v>6034.973</v>
      </c>
      <c r="BB139" s="8">
        <v>6032.6689999999999</v>
      </c>
      <c r="BC139" s="8">
        <v>6035.1880000000001</v>
      </c>
      <c r="BD139" s="8">
        <v>5968.5780000000004</v>
      </c>
      <c r="BE139" s="8">
        <v>5970.1009999999997</v>
      </c>
      <c r="BF139" s="8">
        <v>5965.6840000000002</v>
      </c>
      <c r="BG139" s="79">
        <v>5863.8469999999998</v>
      </c>
      <c r="BH139" s="79">
        <v>5761.3040000000001</v>
      </c>
      <c r="BI139" s="79">
        <v>5853.53</v>
      </c>
      <c r="BJ139" s="79">
        <v>5815.3909999999996</v>
      </c>
      <c r="BK139" s="79">
        <v>5798.0460000000003</v>
      </c>
      <c r="BL139" s="79">
        <v>5848.9080000000004</v>
      </c>
    </row>
    <row r="140" spans="1:64" ht="15" customHeight="1" outlineLevel="1" x14ac:dyDescent="0.25">
      <c r="A140" s="51"/>
      <c r="B140" s="2" t="s">
        <v>295</v>
      </c>
      <c r="C140" s="25" t="s">
        <v>296</v>
      </c>
      <c r="D140" s="26"/>
      <c r="E140" s="26">
        <f t="shared" ref="E140" si="439">(E139-D139)/D139</f>
        <v>5.9947839762616029E-3</v>
      </c>
      <c r="F140" s="26">
        <f>(F139-E139)/E139</f>
        <v>4.543781683865193E-3</v>
      </c>
      <c r="G140" s="26">
        <f t="shared" ref="G140" si="440">(G139-F139)/F139</f>
        <v>8.1376396922535291E-3</v>
      </c>
      <c r="H140" s="26">
        <f>(H139-G139)/G139</f>
        <v>6.4625292836979244E-3</v>
      </c>
      <c r="I140" s="26">
        <f t="shared" ref="I140" si="441">(I139-H139)/H139</f>
        <v>6.3743156041272007E-4</v>
      </c>
      <c r="J140" s="26">
        <f>(J139-I139)/I139</f>
        <v>1.906966658825148E-3</v>
      </c>
      <c r="K140" s="26">
        <f t="shared" ref="K140" si="442">(K139-J139)/J139</f>
        <v>2.3611224372418021E-4</v>
      </c>
      <c r="L140" s="26">
        <f>(L139-K139)/K139</f>
        <v>4.4251983022305071E-3</v>
      </c>
      <c r="M140" s="26">
        <f t="shared" ref="M140" si="443">(M139-L139)/L139</f>
        <v>6.2325922011101566E-3</v>
      </c>
      <c r="N140" s="26">
        <f>(N139-M139)/M139</f>
        <v>1.4221403325620008E-3</v>
      </c>
      <c r="O140" s="26">
        <f t="shared" ref="O140" si="444">(O139-N139)/N139</f>
        <v>5.2777209607030948E-3</v>
      </c>
      <c r="P140" s="26">
        <f>(P139-O139)/O139</f>
        <v>-1.3962199842933079E-3</v>
      </c>
      <c r="Q140" s="26">
        <f>(Q139-P139)/P139</f>
        <v>4.8705148906139318E-3</v>
      </c>
      <c r="R140" s="26">
        <f t="shared" ref="R140" si="445">(R139-Q139)/Q139</f>
        <v>6.1939585807639736E-3</v>
      </c>
      <c r="S140" s="26">
        <f>(S139-R139)/R139</f>
        <v>4.0868538682277931E-3</v>
      </c>
      <c r="T140" s="26">
        <f t="shared" ref="T140" si="446">(T139-S139)/S139</f>
        <v>1.0292435902471461E-3</v>
      </c>
      <c r="U140" s="26">
        <f>(U139-T139)/T139</f>
        <v>9.3286531201029115E-4</v>
      </c>
      <c r="V140" s="26">
        <f>(V139-U139)/U139</f>
        <v>6.5198445128662125E-3</v>
      </c>
      <c r="W140" s="26">
        <f t="shared" ref="W140" si="447">(W139-V139)/V139</f>
        <v>-6.5089919081105828E-3</v>
      </c>
      <c r="X140" s="26">
        <f>(X139-W139)/W139</f>
        <v>-8.9440781631481524E-3</v>
      </c>
      <c r="Y140" s="26">
        <f t="shared" ref="Y140" si="448">(Y139-X139)/X139</f>
        <v>-3.6627701753457316E-4</v>
      </c>
      <c r="Z140" s="26">
        <f>(Z139-Y139)/Y139</f>
        <v>-1.6950724819722195E-4</v>
      </c>
      <c r="AA140" s="26">
        <f>(AA139-Z139)/Z139</f>
        <v>-1.8499292451658593E-2</v>
      </c>
      <c r="AB140" s="26">
        <f t="shared" ref="AB140" si="449">(AB139-AA139)/AA139</f>
        <v>-3.1268790457390533E-2</v>
      </c>
      <c r="AC140" s="26">
        <f>(AC139-AB139)/AB139</f>
        <v>-2.2284983531054977E-3</v>
      </c>
      <c r="AD140" s="26">
        <f t="shared" ref="AD140" si="450">(AD139-AC139)/AC139</f>
        <v>1.0739195479201001E-3</v>
      </c>
      <c r="AE140" s="26">
        <f>(AE139-AD139)/AD139</f>
        <v>-2.6614689692978991E-2</v>
      </c>
      <c r="AF140" s="26">
        <f>(AF139-AE139)/AE139</f>
        <v>1.5259519475596185E-2</v>
      </c>
      <c r="AG140" s="26">
        <f t="shared" ref="AG140" si="451">(AG139-AF139)/AF139</f>
        <v>2.3334387908119794E-3</v>
      </c>
      <c r="AH140" s="26">
        <f>(AH139-AG139)/AG139</f>
        <v>1.2309460151859599E-2</v>
      </c>
      <c r="AI140" s="26">
        <f t="shared" ref="AI140" si="452">(AI139-AH139)/AH139</f>
        <v>1.2237687223842953E-2</v>
      </c>
      <c r="AJ140" s="26">
        <f>(AJ139-AI139)/AI139</f>
        <v>3.3103484044450945E-3</v>
      </c>
      <c r="AK140" s="26">
        <f t="shared" ref="AK140" si="453">(AK139-AJ139)/AJ139</f>
        <v>-5.4190183403625214E-3</v>
      </c>
      <c r="AL140" s="26">
        <f>(AL139-AK139)/AK139</f>
        <v>-3.6665684916993651E-3</v>
      </c>
      <c r="AM140" s="26">
        <f t="shared" ref="AM140" si="454">(AM139-AL139)/AL139</f>
        <v>-3.2286229546892367E-4</v>
      </c>
      <c r="AN140" s="26">
        <f>(AN139-AM139)/AM139</f>
        <v>1.1249138017112347E-2</v>
      </c>
      <c r="AO140" s="26">
        <f>(AO139-AN139)/AN139</f>
        <v>8.8672150547327265E-3</v>
      </c>
      <c r="AP140" s="26">
        <f t="shared" ref="AP140" si="455">(AP139-AO139)/AO139</f>
        <v>-8.7505889519983067E-3</v>
      </c>
      <c r="AQ140" s="26">
        <f>(AQ139-AP139)/AP139</f>
        <v>-1.0484514774889929E-2</v>
      </c>
      <c r="AR140" s="26">
        <f t="shared" ref="AR140" si="456">(AR139-AQ139)/AQ139</f>
        <v>-1.3053883748531454E-2</v>
      </c>
      <c r="AS140" s="26">
        <f>(AS139-AR139)/AR139</f>
        <v>-1.0669024012942011E-5</v>
      </c>
      <c r="AT140" s="26">
        <f>(AT139-AS139)/AS139</f>
        <v>8.022683603160996E-3</v>
      </c>
      <c r="AU140" s="26">
        <f t="shared" ref="AU140" si="457">(AU139-AT139)/AT139</f>
        <v>5.4491953049725676E-3</v>
      </c>
      <c r="AV140" s="26">
        <f>(AV139-AU139)/AU139</f>
        <v>-8.0121109029860586E-4</v>
      </c>
      <c r="AW140" s="26">
        <f t="shared" ref="AW140" si="458">(AW139-AV139)/AV139</f>
        <v>4.638877438483415E-3</v>
      </c>
      <c r="AX140" s="26">
        <f>(AX139-AW139)/AW139</f>
        <v>1.1339570396670202E-2</v>
      </c>
      <c r="AY140" s="26">
        <f>(AY139-AX139)/AX139</f>
        <v>2.3081889851128629E-3</v>
      </c>
      <c r="AZ140" s="26">
        <f t="shared" ref="AZ140" si="459">(AZ139-AY139)/AY139</f>
        <v>-4.4507333019912646E-3</v>
      </c>
      <c r="BA140" s="26">
        <f>(BA139-AZ139)/AZ139</f>
        <v>-4.5699269250442142E-3</v>
      </c>
      <c r="BB140" s="26">
        <f t="shared" ref="BB140" si="460">(BB139-BA139)/BA139</f>
        <v>-3.817746989091894E-4</v>
      </c>
      <c r="BC140" s="26">
        <f>(BC139-BB139)/BB139</f>
        <v>4.1755978987082382E-4</v>
      </c>
      <c r="BD140" s="26">
        <f>(BD139-BC139)/BC139</f>
        <v>-1.1036938700169684E-2</v>
      </c>
      <c r="BE140" s="26">
        <f t="shared" ref="BE140" si="461">(BE139-BD139)/BD139</f>
        <v>2.5516965682600257E-4</v>
      </c>
      <c r="BF140" s="26">
        <f>(BF139-BE139)/BE139</f>
        <v>-7.3985347986566083E-4</v>
      </c>
      <c r="BG140" s="26">
        <f t="shared" ref="BG140" si="462">(BG139-BF139)/BF139</f>
        <v>-1.7070465012897169E-2</v>
      </c>
      <c r="BH140" s="26">
        <f>(BH139-BG139)/BG139</f>
        <v>-1.748732530026784E-2</v>
      </c>
      <c r="BI140" s="26">
        <f>(BI139-BH139)/BH139</f>
        <v>1.6007834337504089E-2</v>
      </c>
      <c r="BJ140" s="26">
        <f t="shared" ref="BJ140" si="463">(BJ139-BI139)/BI139</f>
        <v>-6.515555570741096E-3</v>
      </c>
      <c r="BK140" s="26">
        <f>(BK139-BJ139)/BJ139</f>
        <v>-2.9826025455552941E-3</v>
      </c>
      <c r="BL140" s="26">
        <f t="shared" ref="BL140" si="464">(BL139-BK139)/BK139</f>
        <v>8.772265690889668E-3</v>
      </c>
    </row>
    <row r="141" spans="1:64" ht="15" customHeight="1" outlineLevel="1" x14ac:dyDescent="0.25">
      <c r="A141" s="51"/>
      <c r="B141" s="198" t="s">
        <v>303</v>
      </c>
      <c r="C141" s="25" t="s">
        <v>300</v>
      </c>
      <c r="D141" s="28"/>
      <c r="E141" s="28">
        <v>0</v>
      </c>
      <c r="F141" s="28">
        <v>0</v>
      </c>
      <c r="G141" s="28">
        <v>0</v>
      </c>
      <c r="H141" s="28">
        <v>0</v>
      </c>
      <c r="I141" s="28">
        <v>0</v>
      </c>
      <c r="J141" s="28">
        <v>0</v>
      </c>
      <c r="K141" s="28">
        <v>0</v>
      </c>
      <c r="L141" s="28">
        <v>0</v>
      </c>
      <c r="M141" s="28">
        <v>0</v>
      </c>
      <c r="N141" s="28">
        <v>0</v>
      </c>
      <c r="O141" s="28">
        <v>0</v>
      </c>
      <c r="P141" s="28">
        <v>0</v>
      </c>
      <c r="Q141" s="28">
        <v>0</v>
      </c>
      <c r="R141" s="28">
        <v>0</v>
      </c>
      <c r="S141" s="28">
        <v>0</v>
      </c>
      <c r="T141" s="28">
        <v>0</v>
      </c>
      <c r="U141" s="28">
        <v>0</v>
      </c>
      <c r="V141" s="28">
        <v>0</v>
      </c>
      <c r="W141" s="28">
        <v>0</v>
      </c>
      <c r="X141" s="28">
        <v>0</v>
      </c>
      <c r="Y141" s="28">
        <v>0</v>
      </c>
      <c r="Z141" s="28">
        <v>0</v>
      </c>
      <c r="AA141" s="28">
        <v>0</v>
      </c>
      <c r="AB141" s="28">
        <v>0</v>
      </c>
      <c r="AC141" s="28">
        <v>0</v>
      </c>
      <c r="AD141" s="28">
        <v>0</v>
      </c>
      <c r="AE141" s="28">
        <v>0</v>
      </c>
      <c r="AF141" s="28">
        <v>0</v>
      </c>
      <c r="AG141" s="28">
        <v>0</v>
      </c>
      <c r="AH141" s="28">
        <v>0</v>
      </c>
      <c r="AI141" s="28">
        <v>0</v>
      </c>
      <c r="AJ141" s="28">
        <v>0</v>
      </c>
      <c r="AK141" s="28">
        <v>0</v>
      </c>
      <c r="AL141" s="28">
        <v>0</v>
      </c>
      <c r="AM141" s="28">
        <v>0</v>
      </c>
      <c r="AN141" s="28">
        <v>0</v>
      </c>
      <c r="AO141" s="28">
        <v>0</v>
      </c>
      <c r="AP141" s="28">
        <v>0</v>
      </c>
      <c r="AQ141" s="28">
        <v>0</v>
      </c>
      <c r="AR141" s="28">
        <v>0</v>
      </c>
      <c r="AS141" s="28">
        <v>0</v>
      </c>
      <c r="AT141" s="28">
        <v>0</v>
      </c>
      <c r="AU141" s="28">
        <v>0</v>
      </c>
      <c r="AV141" s="28">
        <v>0</v>
      </c>
      <c r="AW141" s="28">
        <v>0</v>
      </c>
      <c r="AX141" s="28">
        <v>0</v>
      </c>
      <c r="AY141" s="28">
        <v>0</v>
      </c>
      <c r="AZ141" s="28">
        <v>0</v>
      </c>
      <c r="BA141" s="28">
        <v>0</v>
      </c>
      <c r="BB141" s="28">
        <v>0</v>
      </c>
      <c r="BC141" s="28">
        <v>0</v>
      </c>
      <c r="BD141" s="28">
        <v>0</v>
      </c>
      <c r="BE141" s="28">
        <v>0</v>
      </c>
      <c r="BF141" s="28">
        <v>0</v>
      </c>
      <c r="BG141" s="28">
        <v>0</v>
      </c>
      <c r="BH141" s="28">
        <v>0</v>
      </c>
      <c r="BI141" s="28">
        <v>0</v>
      </c>
      <c r="BJ141" s="28">
        <v>0</v>
      </c>
      <c r="BK141" s="28">
        <v>0</v>
      </c>
      <c r="BL141" s="28">
        <v>0</v>
      </c>
    </row>
    <row r="142" spans="1:64" ht="15" customHeight="1" outlineLevel="1" x14ac:dyDescent="0.25">
      <c r="A142" s="51"/>
      <c r="C142" s="25" t="s">
        <v>75</v>
      </c>
      <c r="D142" s="26"/>
      <c r="E142" s="7">
        <f>(E139+SUM($E141:E141)-$D139)/$D139</f>
        <v>5.9947839762616029E-3</v>
      </c>
      <c r="F142" s="7">
        <f>(F139+SUM($E141:F141)-$D139)/$D139</f>
        <v>1.0565804649756861E-2</v>
      </c>
      <c r="G142" s="7">
        <f>(G139+SUM($E141:G141)-$D139)/$D139</f>
        <v>1.8789425053308849E-2</v>
      </c>
      <c r="H142" s="7">
        <f>(H139+SUM($E141:H141)-$D139)/$D139</f>
        <v>2.5373381546637631E-2</v>
      </c>
      <c r="I142" s="7">
        <f>(I139+SUM($E141:I141)-$D139)/$D139</f>
        <v>2.6026986901242569E-2</v>
      </c>
      <c r="J142" s="7">
        <f>(J139+SUM($E141:J141)-$D139)/$D139</f>
        <v>2.7983586156318067E-2</v>
      </c>
      <c r="K142" s="7">
        <f>(K139+SUM($E141:K141)-$D139)/$D139</f>
        <v>2.8226305667357066E-2</v>
      </c>
      <c r="L142" s="7">
        <f>(L139+SUM($E141:L141)-$D139)/$D139</f>
        <v>3.2776410969505003E-2</v>
      </c>
      <c r="M142" s="7">
        <f>(M139+SUM($E141:M141)-$D139)/$D139</f>
        <v>3.9213285174004076E-2</v>
      </c>
      <c r="N142" s="7">
        <f>(N139+SUM($E141:N141)-$D139)/$D139</f>
        <v>4.069119230098428E-2</v>
      </c>
      <c r="O142" s="7">
        <f>(O139+SUM($E141:O141)-$D139)/$D139</f>
        <v>4.6183670020210281E-2</v>
      </c>
      <c r="P142" s="7">
        <f>(P139+SUM($E141:P141)-$D139)/$D139</f>
        <v>4.4722967472886746E-2</v>
      </c>
      <c r="Q142" s="7">
        <f>(Q139+SUM($D141:Q141)-$D139)/$D139</f>
        <v>4.9811306242529815E-2</v>
      </c>
      <c r="R142" s="7">
        <f>(R139+SUM($D141:R141)-$D139)/$D139</f>
        <v>5.6313793991013772E-2</v>
      </c>
      <c r="S142" s="7">
        <f>(S139+SUM($D141:S141)-$D139)/$D139</f>
        <v>6.0630794106048325E-2</v>
      </c>
      <c r="T142" s="7">
        <f>(T139+SUM($D141:T141)-$D139)/$D139</f>
        <v>6.1722441552500715E-2</v>
      </c>
      <c r="U142" s="7">
        <f>(U139+SUM($D141:U141)-$D139)/$D139</f>
        <v>6.2712885589207915E-2</v>
      </c>
      <c r="V142" s="7">
        <f>(V139+SUM($D141:V141)-$D139)/$D139</f>
        <v>6.9641608365068927E-2</v>
      </c>
      <c r="W142" s="7">
        <f>(W139+SUM($D141:W141)-$D139)/$D139</f>
        <v>6.2679319791642304E-2</v>
      </c>
      <c r="X142" s="7">
        <f>(X139+SUM($D141:X141)-$D139)/$D139</f>
        <v>5.3174632893064747E-2</v>
      </c>
      <c r="Y142" s="7">
        <f>(Y139+SUM($D141:Y141)-$D139)/$D139</f>
        <v>5.2788879229585604E-2</v>
      </c>
      <c r="Z142" s="7">
        <f>(Z139+SUM($D141:Z141)-$D139)/$D139</f>
        <v>5.2610423883734762E-2</v>
      </c>
      <c r="AA142" s="7">
        <f>(AA139+SUM($D141:AA141)-$D139)/$D139</f>
        <v>3.313787581464523E-2</v>
      </c>
      <c r="AB142" s="7">
        <f>(AB139+SUM($D141:AB141)-$D139)/$D139</f>
        <v>8.3290406220352746E-4</v>
      </c>
      <c r="AC142" s="7">
        <f>(AC139+SUM($D141:AC141)-$D139)/$D139</f>
        <v>-1.3974504162328858E-3</v>
      </c>
      <c r="AD142" s="7">
        <f>(AD139+SUM($D141:AD141)-$D139)/$D139</f>
        <v>-3.2503161763202732E-4</v>
      </c>
      <c r="AE142" s="7">
        <f>(AE139+SUM($D141:AE141)-$D139)/$D139</f>
        <v>-2.6931070694967335E-2</v>
      </c>
      <c r="AF142" s="7">
        <f>(AF139+SUM($D141:AF141)-$D139)/$D139</f>
        <v>-1.2082506417139659E-2</v>
      </c>
      <c r="AG142" s="7">
        <f>(AG139+SUM($D141:AG141)-$D139)/$D139</f>
        <v>-9.7772614154916695E-3</v>
      </c>
      <c r="AH142" s="7">
        <f>(AH139+SUM($D141:AH141)-$D139)/$D139</f>
        <v>2.4118459265796213E-3</v>
      </c>
      <c r="AI142" s="7">
        <f>(AI139+SUM($D141:AI141)-$D139)/$D139</f>
        <v>1.4679048566504156E-2</v>
      </c>
      <c r="AJ142" s="7">
        <f>(AJ139+SUM($D141:AJ141)-$D139)/$D139</f>
        <v>1.8037989735950149E-2</v>
      </c>
      <c r="AK142" s="7">
        <f>(AK139+SUM($E141:AK141)-$D139)/$D139</f>
        <v>1.2521223198385242E-2</v>
      </c>
      <c r="AL142" s="7">
        <f>(AL139+SUM($E141:AL141)-$D139)/$D139</f>
        <v>8.8087447842291437E-3</v>
      </c>
      <c r="AM142" s="7">
        <f>(AM139+SUM($E141:AM141)-$D139)/$D139</f>
        <v>8.4830384771989835E-3</v>
      </c>
      <c r="AN142" s="7">
        <f>(AN139+SUM($E141:AN141)-$D139)/$D139</f>
        <v>1.9827603364945816E-2</v>
      </c>
      <c r="AO142" s="7">
        <f>(AO139+SUM($D141:AO141)-$D139)/$D139</f>
        <v>2.887063404273546E-2</v>
      </c>
      <c r="AP142" s="7">
        <f>(AP139+SUM($D141:AP141)-$D139)/$D139</f>
        <v>1.9867410039445605E-2</v>
      </c>
      <c r="AQ142" s="7">
        <f>(AQ139+SUM($D141:AQ141)-$D139)/$D139</f>
        <v>9.1745951104583116E-3</v>
      </c>
      <c r="AR142" s="7">
        <f>(AR139+SUM($D141:AR141)-$D139)/$D139</f>
        <v>-3.9990527360849086E-3</v>
      </c>
      <c r="AS142" s="7">
        <f>(AS139+SUM($D141:AS141)-$D139)/$D139</f>
        <v>-4.0096790941081808E-3</v>
      </c>
      <c r="AT142" s="7">
        <f>(AT139+SUM($D141:AT141)-$D139)/$D139</f>
        <v>3.980836122330576E-3</v>
      </c>
      <c r="AU142" s="7">
        <f>(AU139+SUM($D141:AU141)-$D139)/$D139</f>
        <v>9.4517237808108123E-3</v>
      </c>
      <c r="AV142" s="7">
        <f>(AV139+SUM($D141:AV141)-$D139)/$D139</f>
        <v>8.6429398645965824E-3</v>
      </c>
      <c r="AW142" s="7">
        <f>(AW139+SUM($D141:AW141)-$D139)/$D139</f>
        <v>1.3321910841820042E-2</v>
      </c>
      <c r="AX142" s="7">
        <f>(AX139+SUM($D141:AX141)-$D139)/$D139</f>
        <v>2.4812545984299227E-2</v>
      </c>
      <c r="AY142" s="7">
        <f>(AY139+SUM($D141:AY141)-$D139)/$D139</f>
        <v>2.7178007014745657E-2</v>
      </c>
      <c r="AZ142" s="7">
        <f>(AZ139+SUM($D141:AZ141)-$D139)/$D139</f>
        <v>2.2606311651852111E-2</v>
      </c>
      <c r="BA142" s="7">
        <f>(BA139+SUM($D141:BA141)-$D139)/$D139</f>
        <v>1.7933075534514158E-2</v>
      </c>
      <c r="BB142" s="7">
        <f>(BB139+SUM($D141:BB141)-$D139)/$D139</f>
        <v>1.7544454441092264E-2</v>
      </c>
      <c r="BC142" s="7">
        <f>(BC139+SUM($D141:BC141)-$D139)/$D139</f>
        <v>1.7969340089672908E-2</v>
      </c>
      <c r="BD142" s="7">
        <f>(BD139+SUM($D141:BD141)-$D139)/$D139</f>
        <v>6.7340748844510025E-3</v>
      </c>
      <c r="BE142" s="7">
        <f>(BE139+SUM($D141:BE141)-$D139)/$D139</f>
        <v>6.9909628728543113E-3</v>
      </c>
      <c r="BF142" s="7">
        <f>(BF139+SUM($D141:BF141)-$D139)/$D139</f>
        <v>6.2459371047795574E-3</v>
      </c>
      <c r="BG142" s="7">
        <f>(BG139+SUM($D141:BG141)-$D139)/$D139</f>
        <v>-1.0931148958937507E-2</v>
      </c>
      <c r="BH142" s="7">
        <f>(BH139+SUM($D141:BH141)-$D139)/$D139</f>
        <v>-2.8227317701454722E-2</v>
      </c>
      <c r="BI142" s="7">
        <f>(BI139+SUM($D141:BI141)-$D139)/$D139</f>
        <v>-1.2671341589507619E-2</v>
      </c>
      <c r="BJ142" s="7">
        <f>(BJ139+SUM($D141:BJ141)-$D139)/$D139</f>
        <v>-1.9104336329966436E-2</v>
      </c>
      <c r="BK142" s="7">
        <f>(BK139+SUM($D141:BK141)-$D139)/$D139</f>
        <v>-2.2029958233352825E-2</v>
      </c>
      <c r="BL142" s="7">
        <f>(BL139+SUM($D141:BL141)-$D139)/$D139</f>
        <v>-1.3450945189245332E-2</v>
      </c>
    </row>
    <row r="143" spans="1:64" ht="15" customHeight="1" outlineLevel="1" x14ac:dyDescent="0.25">
      <c r="A143" s="51"/>
      <c r="B143" s="2"/>
      <c r="C143" s="25" t="s">
        <v>53</v>
      </c>
      <c r="L143" s="26">
        <f>(L139+SUM(H141:L141)-G139)/G139</f>
        <v>1.372902542197498E-2</v>
      </c>
      <c r="P143" s="26">
        <f>(P139+SUM(M141:P141)-L139)/L139</f>
        <v>1.1567418055343731E-2</v>
      </c>
      <c r="U143" s="26">
        <f>(U139+SUM(Q141:U141)-P139)/P139</f>
        <v>1.721979766544E-2</v>
      </c>
      <c r="Z143" s="26">
        <f>(Z139+SUM(V141:Z141)-U139)/U139</f>
        <v>-9.5062945433958563E-3</v>
      </c>
      <c r="AE143" s="26">
        <f>(AE139+SUM(AA141:AE141)-Z139)/Z139</f>
        <v>-7.5565938521893056E-2</v>
      </c>
      <c r="AJ143" s="26">
        <f>(AJ139+SUM(AF141:AJ141)-AE139)/AE139</f>
        <v>4.6213643326413117E-2</v>
      </c>
      <c r="AN143" s="26">
        <f>(AN139+SUM(AK141:AN141)-AJ139)/AJ139</f>
        <v>1.7579045645043567E-3</v>
      </c>
      <c r="AS143" s="26">
        <f>(AS139+SUM(AO141:AS141)-AN139)/AN139</f>
        <v>-2.3373835323149038E-2</v>
      </c>
      <c r="AX143" s="26">
        <f>(AX139+SUM(AT141:AX141)-AS139)/AS139</f>
        <v>2.8938258207361369E-2</v>
      </c>
      <c r="BC143" s="26">
        <f>(BC139+SUM(AY141:BC141)-AX139)/AX139</f>
        <v>-6.6775196317036128E-3</v>
      </c>
      <c r="BH143" s="26">
        <f>(BH139+SUM(BD141:BH141)-BC139)/BC139</f>
        <v>-4.5381187793984215E-2</v>
      </c>
      <c r="BL143" s="26">
        <f>(BL139+SUM(BI141:BL141)-BH139)/BH139</f>
        <v>1.5205585402193716E-2</v>
      </c>
    </row>
    <row r="144" spans="1:64" ht="15" customHeight="1" outlineLevel="1" x14ac:dyDescent="0.25">
      <c r="A144" s="51"/>
      <c r="B144" s="57"/>
      <c r="C144" s="59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143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143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  <c r="BE144" s="56"/>
      <c r="BF144" s="56"/>
      <c r="BG144" s="56"/>
      <c r="BH144" s="56"/>
      <c r="BI144" s="56"/>
      <c r="BJ144" s="56"/>
      <c r="BK144" s="56"/>
      <c r="BL144" s="56"/>
    </row>
    <row r="145" spans="1:64" ht="15" customHeight="1" outlineLevel="1" x14ac:dyDescent="0.25">
      <c r="A145" s="80"/>
      <c r="B145" s="595" t="s">
        <v>305</v>
      </c>
      <c r="C145" s="596"/>
      <c r="D145" s="8">
        <v>2040.48</v>
      </c>
      <c r="E145" s="8">
        <v>2042.81</v>
      </c>
      <c r="F145" s="8">
        <v>2042</v>
      </c>
      <c r="G145" s="8">
        <v>2039.83</v>
      </c>
      <c r="H145" s="8">
        <v>2039.97</v>
      </c>
      <c r="I145" s="8">
        <v>2033.83</v>
      </c>
      <c r="J145" s="8">
        <v>2033.97</v>
      </c>
      <c r="K145" s="8">
        <v>2036.71</v>
      </c>
      <c r="L145" s="79">
        <v>2036.17</v>
      </c>
      <c r="M145" s="79">
        <v>2037.33</v>
      </c>
      <c r="N145" s="79">
        <v>2033.68</v>
      </c>
      <c r="O145" s="79">
        <v>2030.32</v>
      </c>
      <c r="P145" s="79">
        <v>2027.27</v>
      </c>
      <c r="Q145" s="79">
        <v>2025.07</v>
      </c>
      <c r="R145" s="79">
        <v>2029.05</v>
      </c>
      <c r="S145" s="79">
        <v>2026.1</v>
      </c>
      <c r="T145" s="79">
        <v>2031.16</v>
      </c>
      <c r="U145" s="79">
        <v>2026.96</v>
      </c>
      <c r="V145" s="79">
        <v>2024.37</v>
      </c>
      <c r="W145" s="79">
        <v>2021.3</v>
      </c>
      <c r="X145" s="79">
        <v>2022.8</v>
      </c>
      <c r="Y145" s="79">
        <v>2017.33</v>
      </c>
      <c r="Z145" s="79">
        <v>2009.11</v>
      </c>
      <c r="AA145" s="79">
        <v>2015.15</v>
      </c>
      <c r="AB145" s="79">
        <v>2016.27</v>
      </c>
      <c r="AC145" s="8">
        <v>2009.05</v>
      </c>
      <c r="AD145" s="79">
        <v>2006.52</v>
      </c>
      <c r="AE145" s="79">
        <v>2007.17</v>
      </c>
      <c r="AF145" s="8">
        <v>2004.93</v>
      </c>
      <c r="AG145" s="8">
        <v>2005.19</v>
      </c>
      <c r="AH145" s="8">
        <v>1997.24</v>
      </c>
      <c r="AI145" s="8">
        <v>2000.76</v>
      </c>
      <c r="AJ145" s="8">
        <v>2002.96</v>
      </c>
      <c r="AK145" s="8">
        <v>2001.38</v>
      </c>
      <c r="AL145" s="8">
        <v>1996.33</v>
      </c>
      <c r="AM145" s="8">
        <v>1998.36</v>
      </c>
      <c r="AN145" s="8">
        <v>2002.87</v>
      </c>
      <c r="AO145" s="8">
        <v>2004.42</v>
      </c>
      <c r="AP145" s="8">
        <v>1999.7</v>
      </c>
      <c r="AQ145" s="8">
        <v>2003.63</v>
      </c>
      <c r="AR145" s="8">
        <v>2009.14</v>
      </c>
      <c r="AS145" s="8">
        <v>2003.27</v>
      </c>
      <c r="AT145" s="8">
        <v>2001.22</v>
      </c>
      <c r="AU145" s="8">
        <v>2002.32</v>
      </c>
      <c r="AV145" s="8">
        <v>2001.15</v>
      </c>
      <c r="AW145" s="8">
        <v>2003.2</v>
      </c>
      <c r="AX145" s="8">
        <v>2000.94</v>
      </c>
      <c r="AY145" s="8">
        <v>2003.48</v>
      </c>
      <c r="AZ145" s="8">
        <v>2005.04</v>
      </c>
      <c r="BA145" s="8">
        <v>2008.21</v>
      </c>
      <c r="BB145" s="8">
        <v>2007.15</v>
      </c>
      <c r="BC145" s="8">
        <v>2005.4</v>
      </c>
      <c r="BD145" s="8">
        <v>2005.93</v>
      </c>
      <c r="BE145" s="8">
        <v>2001.88</v>
      </c>
      <c r="BF145" s="8">
        <v>1999.29</v>
      </c>
      <c r="BG145" s="79">
        <v>2005.96</v>
      </c>
      <c r="BH145" s="79">
        <v>2005.99</v>
      </c>
      <c r="BI145" s="79">
        <v>2005.29</v>
      </c>
      <c r="BJ145" s="79">
        <v>2011.08</v>
      </c>
      <c r="BK145" s="79">
        <v>2012.11</v>
      </c>
      <c r="BL145" s="79">
        <v>2016.48</v>
      </c>
    </row>
    <row r="146" spans="1:64" ht="15" customHeight="1" outlineLevel="1" x14ac:dyDescent="0.25">
      <c r="A146" s="51"/>
      <c r="B146" s="2" t="s">
        <v>295</v>
      </c>
      <c r="C146" s="25" t="s">
        <v>296</v>
      </c>
      <c r="D146" s="26"/>
      <c r="E146" s="26">
        <f t="shared" ref="E146" si="465">(E145-D145)/D145</f>
        <v>1.1418881831725511E-3</v>
      </c>
      <c r="F146" s="26">
        <f>(F145-E145)/E145</f>
        <v>-3.9651264679531892E-4</v>
      </c>
      <c r="G146" s="26">
        <f t="shared" ref="G146" si="466">(G145-F145)/F145</f>
        <v>-1.0626836434868133E-3</v>
      </c>
      <c r="H146" s="26">
        <f>(H145-G145)/G145</f>
        <v>6.8633170411308808E-5</v>
      </c>
      <c r="I146" s="26">
        <f t="shared" ref="I146" si="467">(I145-H145)/H145</f>
        <v>-3.0098481840419712E-3</v>
      </c>
      <c r="J146" s="26">
        <f>(J145-I145)/I145</f>
        <v>6.8835645063795918E-5</v>
      </c>
      <c r="K146" s="26">
        <f t="shared" ref="K146" si="468">(K145-J145)/J145</f>
        <v>1.347119180715551E-3</v>
      </c>
      <c r="L146" s="26">
        <f>(L145-K145)/K145</f>
        <v>-2.6513347506516079E-4</v>
      </c>
      <c r="M146" s="26">
        <f t="shared" ref="M146" si="469">(M145-L145)/L145</f>
        <v>5.6969702922636837E-4</v>
      </c>
      <c r="N146" s="26">
        <f>(N145-M145)/M145</f>
        <v>-1.7915605228411026E-3</v>
      </c>
      <c r="O146" s="26">
        <f t="shared" ref="O146" si="470">(O145-N145)/N145</f>
        <v>-1.6521773337005465E-3</v>
      </c>
      <c r="P146" s="26">
        <f>(P145-O145)/O145</f>
        <v>-1.5022262500492311E-3</v>
      </c>
      <c r="Q146" s="26">
        <f>(Q145-P145)/P145</f>
        <v>-1.0852032536366866E-3</v>
      </c>
      <c r="R146" s="26">
        <f t="shared" ref="R146" si="471">(R145-Q145)/Q145</f>
        <v>1.9653641602512596E-3</v>
      </c>
      <c r="S146" s="26">
        <f>(S145-R145)/R145</f>
        <v>-1.4538823587393339E-3</v>
      </c>
      <c r="T146" s="26">
        <f t="shared" ref="T146" si="472">(T145-S145)/S145</f>
        <v>2.4974088149647957E-3</v>
      </c>
      <c r="U146" s="26">
        <f>(U145-T145)/T145</f>
        <v>-2.0677839264263008E-3</v>
      </c>
      <c r="V146" s="26">
        <f>(V145-U145)/U145</f>
        <v>-1.2777755851127528E-3</v>
      </c>
      <c r="W146" s="26">
        <f t="shared" ref="W146" si="473">(W145-V145)/V145</f>
        <v>-1.5165211893082473E-3</v>
      </c>
      <c r="X146" s="26">
        <f>(X145-W145)/W145</f>
        <v>7.4209667045960518E-4</v>
      </c>
      <c r="Y146" s="26">
        <f t="shared" ref="Y146" si="474">(Y145-X145)/X145</f>
        <v>-2.7041724342495685E-3</v>
      </c>
      <c r="Z146" s="26">
        <f>(Z145-Y145)/Y145</f>
        <v>-4.0746927870006534E-3</v>
      </c>
      <c r="AA146" s="26">
        <f>(AA145-Z145)/Z145</f>
        <v>3.0063062749178448E-3</v>
      </c>
      <c r="AB146" s="26">
        <f t="shared" ref="AB146" si="475">(AB145-AA145)/AA145</f>
        <v>5.5578989157129281E-4</v>
      </c>
      <c r="AC146" s="26">
        <f>(AC145-AB145)/AB145</f>
        <v>-3.5808696255957917E-3</v>
      </c>
      <c r="AD146" s="26">
        <f t="shared" ref="AD146" si="476">(AD145-AC145)/AC145</f>
        <v>-1.2593016599885382E-3</v>
      </c>
      <c r="AE146" s="26">
        <f>(AE145-AD145)/AD145</f>
        <v>3.2394394274669124E-4</v>
      </c>
      <c r="AF146" s="26">
        <f>(AF145-AE145)/AE145</f>
        <v>-1.115999143072091E-3</v>
      </c>
      <c r="AG146" s="26">
        <f>(AG145-AF145)/AF145</f>
        <v>1.2968033796690703E-4</v>
      </c>
      <c r="AH146" s="26">
        <f>(AH145-AG145)/AG145</f>
        <v>-3.9647115734668765E-3</v>
      </c>
      <c r="AI146" s="26">
        <f t="shared" ref="AI146" si="477">(AI145-AH145)/AH145</f>
        <v>1.7624321563757895E-3</v>
      </c>
      <c r="AJ146" s="26">
        <f>(AJ145-AI145)/AI145</f>
        <v>1.0995821587796864E-3</v>
      </c>
      <c r="AK146" s="26">
        <f t="shared" ref="AK146" si="478">(AK145-AJ145)/AJ145</f>
        <v>-7.8883252785873269E-4</v>
      </c>
      <c r="AL146" s="26">
        <f>(AL145-AK145)/AK145</f>
        <v>-2.5232589513236774E-3</v>
      </c>
      <c r="AM146" s="26">
        <f t="shared" ref="AM146" si="479">(AM145-AL145)/AL145</f>
        <v>1.0168659490164315E-3</v>
      </c>
      <c r="AN146" s="26">
        <f>(AN145-AM145)/AM145</f>
        <v>2.2568506175063507E-3</v>
      </c>
      <c r="AO146" s="26">
        <f>(AO145-AN145)/AN145</f>
        <v>7.7388946861263182E-4</v>
      </c>
      <c r="AP146" s="26">
        <f>(AP145-AO145)/AO145</f>
        <v>-2.3547959010586741E-3</v>
      </c>
      <c r="AQ146" s="26">
        <f>(AQ145-AP145)/AP145</f>
        <v>1.9652947942191646E-3</v>
      </c>
      <c r="AR146" s="26">
        <f t="shared" ref="AR146" si="480">(AR145-AQ145)/AQ145</f>
        <v>2.7500087341475175E-3</v>
      </c>
      <c r="AS146" s="26">
        <f>(AS145-AR145)/AR145</f>
        <v>-2.9216480683278011E-3</v>
      </c>
      <c r="AT146" s="26">
        <f>(AT145-AS145)/AS145</f>
        <v>-1.0233268605829241E-3</v>
      </c>
      <c r="AU146" s="26">
        <f>(AU145-AT145)/AT145</f>
        <v>5.4966470453019108E-4</v>
      </c>
      <c r="AV146" s="26">
        <f>(AV145-AU145)/AU145</f>
        <v>-5.8432218626385663E-4</v>
      </c>
      <c r="AW146" s="26">
        <f t="shared" ref="AW146" si="481">(AW145-AV145)/AV145</f>
        <v>1.0244109636958522E-3</v>
      </c>
      <c r="AX146" s="26">
        <f>(AX145-AW145)/AW145</f>
        <v>-1.1281948881789092E-3</v>
      </c>
      <c r="AY146" s="26">
        <f>(AY145-AX145)/AX145</f>
        <v>1.2694033804111886E-3</v>
      </c>
      <c r="AZ146" s="26">
        <f>(AZ145-AY145)/AY145</f>
        <v>7.7864515742605137E-4</v>
      </c>
      <c r="BA146" s="26">
        <f>(BA145-AZ145)/AZ145</f>
        <v>1.5810158400830271E-3</v>
      </c>
      <c r="BB146" s="26">
        <f t="shared" ref="BB146" si="482">(BB145-BA145)/BA145</f>
        <v>-5.2783324453117223E-4</v>
      </c>
      <c r="BC146" s="26">
        <f>(BC145-BB145)/BB145</f>
        <v>-8.7188301820989957E-4</v>
      </c>
      <c r="BD146" s="26">
        <f>(BD145-BC145)/BC145</f>
        <v>2.6428642664803664E-4</v>
      </c>
      <c r="BE146" s="26">
        <f>(BE145-BD145)/BD145</f>
        <v>-2.0190136246030291E-3</v>
      </c>
      <c r="BF146" s="26">
        <f>(BF145-BE145)/BE145</f>
        <v>-1.2937838431874764E-3</v>
      </c>
      <c r="BG146" s="26">
        <f t="shared" ref="BG146" si="483">(BG145-BF145)/BF145</f>
        <v>3.3361843454426687E-3</v>
      </c>
      <c r="BH146" s="26">
        <f>(BH145-BG145)/BG145</f>
        <v>1.4955432810211925E-5</v>
      </c>
      <c r="BI146" s="26">
        <f>(BI145-BH145)/BH145</f>
        <v>-3.4895488013402133E-4</v>
      </c>
      <c r="BJ146" s="26">
        <f>(BJ145-BI145)/BI145</f>
        <v>2.8873629250631898E-3</v>
      </c>
      <c r="BK146" s="26">
        <f>(BK145-BJ145)/BJ145</f>
        <v>5.1216261909022649E-4</v>
      </c>
      <c r="BL146" s="26">
        <f t="shared" ref="BL146" si="484">(BL145-BK145)/BK145</f>
        <v>2.1718494515707981E-3</v>
      </c>
    </row>
    <row r="147" spans="1:64" ht="15" customHeight="1" outlineLevel="1" x14ac:dyDescent="0.25">
      <c r="A147" s="51"/>
      <c r="B147" s="198" t="s">
        <v>303</v>
      </c>
      <c r="C147" s="25" t="s">
        <v>300</v>
      </c>
      <c r="D147" s="28"/>
      <c r="E147" s="28">
        <v>0</v>
      </c>
      <c r="F147" s="28">
        <v>0</v>
      </c>
      <c r="G147" s="28">
        <v>0</v>
      </c>
      <c r="H147" s="28">
        <v>0</v>
      </c>
      <c r="I147" s="28">
        <v>0</v>
      </c>
      <c r="J147" s="28">
        <v>0</v>
      </c>
      <c r="K147" s="28">
        <v>0</v>
      </c>
      <c r="L147" s="28">
        <v>0</v>
      </c>
      <c r="M147" s="28">
        <v>0</v>
      </c>
      <c r="N147" s="28">
        <v>0</v>
      </c>
      <c r="O147" s="28">
        <v>0</v>
      </c>
      <c r="P147" s="28">
        <v>0</v>
      </c>
      <c r="Q147" s="28">
        <v>0</v>
      </c>
      <c r="R147" s="28">
        <v>0</v>
      </c>
      <c r="S147" s="28">
        <v>0</v>
      </c>
      <c r="T147" s="28">
        <v>0</v>
      </c>
      <c r="U147" s="28">
        <v>0</v>
      </c>
      <c r="V147" s="28">
        <v>0</v>
      </c>
      <c r="W147" s="28">
        <v>0</v>
      </c>
      <c r="X147" s="28">
        <v>0</v>
      </c>
      <c r="Y147" s="28">
        <v>0</v>
      </c>
      <c r="Z147" s="28">
        <v>0</v>
      </c>
      <c r="AA147" s="28">
        <v>0</v>
      </c>
      <c r="AB147" s="28">
        <v>0</v>
      </c>
      <c r="AC147" s="28">
        <v>0</v>
      </c>
      <c r="AD147" s="28">
        <v>0</v>
      </c>
      <c r="AE147" s="28">
        <v>0</v>
      </c>
      <c r="AF147" s="28">
        <v>0</v>
      </c>
      <c r="AG147" s="28">
        <v>0</v>
      </c>
      <c r="AH147" s="28">
        <v>0</v>
      </c>
      <c r="AI147" s="28">
        <v>0</v>
      </c>
      <c r="AJ147" s="28">
        <v>0</v>
      </c>
      <c r="AK147" s="28">
        <v>0</v>
      </c>
      <c r="AL147" s="28">
        <v>0</v>
      </c>
      <c r="AM147" s="28">
        <v>0</v>
      </c>
      <c r="AN147" s="28">
        <v>0</v>
      </c>
      <c r="AO147" s="28">
        <v>0</v>
      </c>
      <c r="AP147" s="28">
        <v>0</v>
      </c>
      <c r="AQ147" s="28">
        <v>0</v>
      </c>
      <c r="AR147" s="28">
        <v>0</v>
      </c>
      <c r="AS147" s="28">
        <v>0</v>
      </c>
      <c r="AT147" s="28">
        <v>0</v>
      </c>
      <c r="AU147" s="28">
        <v>0</v>
      </c>
      <c r="AV147" s="28">
        <v>0</v>
      </c>
      <c r="AW147" s="28">
        <v>0</v>
      </c>
      <c r="AX147" s="28">
        <v>0</v>
      </c>
      <c r="AY147" s="28">
        <v>0</v>
      </c>
      <c r="AZ147" s="28">
        <v>0</v>
      </c>
      <c r="BA147" s="28">
        <v>0</v>
      </c>
      <c r="BB147" s="28">
        <v>0</v>
      </c>
      <c r="BC147" s="28">
        <v>0</v>
      </c>
      <c r="BD147" s="28">
        <v>0</v>
      </c>
      <c r="BE147" s="28">
        <v>0</v>
      </c>
      <c r="BF147" s="28">
        <v>0</v>
      </c>
      <c r="BG147" s="28">
        <v>0</v>
      </c>
      <c r="BH147" s="28">
        <v>0</v>
      </c>
      <c r="BI147" s="28">
        <v>0</v>
      </c>
      <c r="BJ147" s="28">
        <v>0</v>
      </c>
      <c r="BK147" s="28">
        <v>0</v>
      </c>
      <c r="BL147" s="28">
        <v>0</v>
      </c>
    </row>
    <row r="148" spans="1:64" ht="15" customHeight="1" outlineLevel="1" x14ac:dyDescent="0.25">
      <c r="A148" s="51"/>
      <c r="C148" s="25" t="s">
        <v>75</v>
      </c>
      <c r="D148" s="26"/>
      <c r="E148" s="7">
        <f>(E145+SUM($E147:E147)-$D145)/$D145</f>
        <v>1.1418881831725511E-3</v>
      </c>
      <c r="F148" s="7">
        <f>(F145+SUM($E147:F147)-$D145)/$D145</f>
        <v>7.4492276327137825E-4</v>
      </c>
      <c r="G148" s="7">
        <f>(G145+SUM($E147:G147)-$D145)/$D145</f>
        <v>-3.1855249745162459E-4</v>
      </c>
      <c r="H148" s="7">
        <f>(H145+SUM($E147:H147)-$D145)/$D145</f>
        <v>-2.4994119030815834E-4</v>
      </c>
      <c r="I148" s="7">
        <f>(I145+SUM($E147:I147)-$D145)/$D145</f>
        <v>-3.2590370893123633E-3</v>
      </c>
      <c r="J148" s="7">
        <f>(J145+SUM($E147:J147)-$D145)/$D145</f>
        <v>-3.1904257821688971E-3</v>
      </c>
      <c r="K148" s="7">
        <f>(K145+SUM($E147:K147)-$D145)/$D145</f>
        <v>-1.8476044852191551E-3</v>
      </c>
      <c r="L148" s="7">
        <f>(L145+SUM($E147:L147)-$D145)/$D145</f>
        <v>-2.112248098486604E-3</v>
      </c>
      <c r="M148" s="7">
        <f>(M145+SUM($E147:M147)-$D145)/$D145</f>
        <v>-1.5437544107269323E-3</v>
      </c>
      <c r="N148" s="7">
        <f>(N145+SUM($E147:N147)-$D145)/$D145</f>
        <v>-3.3325492041088147E-3</v>
      </c>
      <c r="O148" s="7">
        <f>(O145+SUM($E147:O147)-$D145)/$D145</f>
        <v>-4.9792205755508911E-3</v>
      </c>
      <c r="P148" s="7">
        <f>(P145+SUM($E147:P147)-$D145)/$D145</f>
        <v>-6.4739669097467444E-3</v>
      </c>
      <c r="Q148" s="7">
        <f>(Q145+SUM($D147:Q147)-$D145)/$D145</f>
        <v>-7.552144593429037E-3</v>
      </c>
      <c r="R148" s="7">
        <f>(R145+SUM($D147:R147)-$D145)/$D145</f>
        <v>-5.6016231474947387E-3</v>
      </c>
      <c r="S148" s="7">
        <f>(S145+SUM($D147:S147)-$D145)/$D145</f>
        <v>-7.047361405159624E-3</v>
      </c>
      <c r="T148" s="7">
        <f>(T145+SUM($D147:T147)-$D145)/$D145</f>
        <v>-4.5675527326903163E-3</v>
      </c>
      <c r="U148" s="7">
        <f>(U145+SUM($D147:U147)-$D145)/$D145</f>
        <v>-6.6258919469928557E-3</v>
      </c>
      <c r="V148" s="7">
        <f>(V145+SUM($D147:V147)-$D145)/$D145</f>
        <v>-7.8952011291461462E-3</v>
      </c>
      <c r="W148" s="7">
        <f>(W145+SUM($D147:W147)-$D145)/$D145</f>
        <v>-9.3997490786481928E-3</v>
      </c>
      <c r="X148" s="7">
        <f>(X145+SUM($D147:X147)-$D145)/$D145</f>
        <v>-8.6646279306830075E-3</v>
      </c>
      <c r="Y148" s="7">
        <f>(Y145+SUM($D147:Y147)-$D145)/$D145</f>
        <v>-1.1345369716929394E-2</v>
      </c>
      <c r="Z148" s="7">
        <f>(Z145+SUM($D147:Z147)-$D145)/$D145</f>
        <v>-1.5373833607778619E-2</v>
      </c>
      <c r="AA148" s="7">
        <f>(AA145+SUM($D147:AA147)-$D145)/$D145</f>
        <v>-1.2413745785305382E-2</v>
      </c>
      <c r="AB148" s="7">
        <f>(AB145+SUM($D147:AB147)-$D145)/$D145</f>
        <v>-1.1864855328158098E-2</v>
      </c>
      <c r="AC148" s="7">
        <f>(AC145+SUM($D147:AC147)-$D145)/$D145</f>
        <v>-1.5403238453697201E-2</v>
      </c>
      <c r="AD148" s="7">
        <f>(AD145+SUM($D147:AD147)-$D145)/$D145</f>
        <v>-1.6643142789931797E-2</v>
      </c>
      <c r="AE148" s="7">
        <f>(AE145+SUM($D147:AE147)-$D145)/$D145</f>
        <v>-1.6324590292480175E-2</v>
      </c>
      <c r="AF148" s="7">
        <f>(AF145+SUM($D147:AF147)-$D145)/$D145</f>
        <v>-1.7422371206774853E-2</v>
      </c>
      <c r="AG148" s="7">
        <f>(AG145+SUM($D147:AG147)-$D145)/$D145</f>
        <v>-1.7294950207794226E-2</v>
      </c>
      <c r="AH148" s="7">
        <f>(AH145+SUM($D147:AH147)-$D145)/$D145</f>
        <v>-2.1191092292009727E-2</v>
      </c>
      <c r="AI148" s="7">
        <f>(AI145+SUM($D147:AI147)-$D145)/$D145</f>
        <v>-1.9466007998118103E-2</v>
      </c>
      <c r="AJ148" s="7">
        <f>(AJ145+SUM($D147:AJ147)-$D145)/$D145</f>
        <v>-1.8387830314435812E-2</v>
      </c>
      <c r="AK148" s="7">
        <f>(AK145+SUM($E147:AK147)-$D145)/$D145</f>
        <v>-1.9162157923625769E-2</v>
      </c>
      <c r="AL148" s="7">
        <f>(AL145+SUM($E147:AL147)-$D145)/$D145</f>
        <v>-2.1637065788441979E-2</v>
      </c>
      <c r="AM148" s="7">
        <f>(AM145+SUM($E147:AM147)-$D145)/$D145</f>
        <v>-2.0642201834862442E-2</v>
      </c>
      <c r="AN148" s="7">
        <f>(AN145+SUM($E147:AN147)-$D145)/$D145</f>
        <v>-1.8431937583313792E-2</v>
      </c>
      <c r="AO148" s="7">
        <f>(AO145+SUM($D147:AO147)-$D145)/$D145</f>
        <v>-1.7672312397083011E-2</v>
      </c>
      <c r="AP148" s="7">
        <f>(AP145+SUM($D147:AP147)-$D145)/$D145</f>
        <v>-1.9985493609346806E-2</v>
      </c>
      <c r="AQ148" s="7">
        <f>(AQ145+SUM($D147:AQ147)-$D145)/$D145</f>
        <v>-1.8059476201677992E-2</v>
      </c>
      <c r="AR148" s="7">
        <f>(AR145+SUM($D147:AR147)-$D145)/$D145</f>
        <v>-1.5359131184819219E-2</v>
      </c>
      <c r="AS148" s="7">
        <f>(AS145+SUM($D147:AS147)-$D145)/$D145</f>
        <v>-1.8235905277189698E-2</v>
      </c>
      <c r="AT148" s="7">
        <f>(AT145+SUM($D147:AT147)-$D145)/$D145</f>
        <v>-1.9240570846075427E-2</v>
      </c>
      <c r="AU148" s="7">
        <f>(AU145+SUM($D147:AU147)-$D145)/$D145</f>
        <v>-1.8701482004234337E-2</v>
      </c>
      <c r="AV148" s="7">
        <f>(AV145+SUM($D147:AV147)-$D145)/$D145</f>
        <v>-1.9274876499647105E-2</v>
      </c>
      <c r="AW148" s="7">
        <f>(AW145+SUM($D147:AW147)-$D145)/$D145</f>
        <v>-1.8270210930761376E-2</v>
      </c>
      <c r="AX148" s="7">
        <f>(AX145+SUM($D147:AX147)-$D145)/$D145</f>
        <v>-1.9377793460362249E-2</v>
      </c>
      <c r="AY148" s="7">
        <f>(AY145+SUM($D147:AY147)-$D145)/$D145</f>
        <v>-1.8132988316474554E-2</v>
      </c>
      <c r="AZ148" s="7">
        <f>(AZ145+SUM($D147:AZ147)-$D145)/$D145</f>
        <v>-1.7368462322590789E-2</v>
      </c>
      <c r="BA148" s="7">
        <f>(BA145+SUM($D147:BA147)-$D145)/$D145</f>
        <v>-1.5814906296557664E-2</v>
      </c>
      <c r="BB148" s="7">
        <f>(BB145+SUM($D147:BB147)-$D145)/$D145</f>
        <v>-1.6334391907786367E-2</v>
      </c>
      <c r="BC148" s="7">
        <f>(BC145+SUM($D147:BC147)-$D145)/$D145</f>
        <v>-1.7192033247079082E-2</v>
      </c>
      <c r="BD148" s="7">
        <f>(BD145+SUM($D147:BD147)-$D145)/$D145</f>
        <v>-1.6932290441464732E-2</v>
      </c>
      <c r="BE148" s="7">
        <f>(BE145+SUM($D147:BE147)-$D145)/$D145</f>
        <v>-1.8917117540970706E-2</v>
      </c>
      <c r="BF148" s="7">
        <f>(BF145+SUM($D147:BF147)-$D145)/$D145</f>
        <v>-2.0186426723123999E-2</v>
      </c>
      <c r="BG148" s="7">
        <f>(BG145+SUM($D147:BG147)-$D145)/$D145</f>
        <v>-1.6917588018505441E-2</v>
      </c>
      <c r="BH148" s="7">
        <f>(BH145+SUM($D147:BH147)-$D145)/$D145</f>
        <v>-1.690288559554615E-2</v>
      </c>
      <c r="BI148" s="7">
        <f>(BI145+SUM($D147:BI147)-$D145)/$D145</f>
        <v>-1.7245942131263257E-2</v>
      </c>
      <c r="BJ148" s="7">
        <f>(BJ145+SUM($D147:BJ147)-$D145)/$D145</f>
        <v>-1.4408374500117664E-2</v>
      </c>
      <c r="BK148" s="7">
        <f>(BK145+SUM($D147:BK147)-$D145)/$D145</f>
        <v>-1.390359131184825E-2</v>
      </c>
      <c r="BL148" s="7">
        <f>(BL145+SUM($D147:BL147)-$D145)/$D145</f>
        <v>-1.1761938367442954E-2</v>
      </c>
    </row>
    <row r="149" spans="1:64" ht="15" customHeight="1" outlineLevel="1" x14ac:dyDescent="0.25">
      <c r="A149" s="51"/>
      <c r="B149" s="2"/>
      <c r="C149" s="25" t="s">
        <v>53</v>
      </c>
      <c r="L149" s="26">
        <f>(L145+SUM(H147:L147)-G145)/G145</f>
        <v>-1.7942671693228626E-3</v>
      </c>
      <c r="P149" s="26">
        <f>(P145+SUM(M147:P147)-L145)/L145</f>
        <v>-4.3709513449270397E-3</v>
      </c>
      <c r="U149" s="26">
        <f>(U145+SUM(Q147:U147)-P145)/P145</f>
        <v>-1.5291500392150301E-4</v>
      </c>
      <c r="Z149" s="26">
        <f>(Z145+SUM(V147:Z147)-U145)/U145</f>
        <v>-8.8062911946955712E-3</v>
      </c>
      <c r="AE149" s="26">
        <f>(AE145+SUM(AA147:AE147)-Z145)/Z145</f>
        <v>-9.6560168432780055E-4</v>
      </c>
      <c r="AJ149" s="26">
        <f>(AJ145+SUM(AF147:AJ147)-AE145)/AE145</f>
        <v>-2.097480532291752E-3</v>
      </c>
      <c r="AN149" s="26">
        <f>(AN145+SUM(AK147:AN147)-AJ145)/AJ145</f>
        <v>-4.4933498422407593E-5</v>
      </c>
      <c r="AS149" s="26">
        <f>(AS145+SUM(AO147:AS147)-AN145)/AN145</f>
        <v>1.9971341125489471E-4</v>
      </c>
      <c r="AX149" s="26">
        <f>(AX145+SUM(AT147:AX147)-AS145)/AS145</f>
        <v>-1.1630983342235082E-3</v>
      </c>
      <c r="BC149" s="26">
        <f>(BC145+SUM(AY147:BC147)-AX145)/AX145</f>
        <v>2.2289523923756014E-3</v>
      </c>
      <c r="BH149" s="26">
        <f>(BH145+SUM(BD147:BH147)-BC145)/BC145</f>
        <v>2.9420564475910946E-4</v>
      </c>
      <c r="BL149" s="26">
        <f>(BL145+SUM(BI147:BL147)-BH145)/BH145</f>
        <v>5.2293381322937845E-3</v>
      </c>
    </row>
    <row r="150" spans="1:64" ht="15.75" customHeight="1" outlineLevel="1" thickBot="1" x14ac:dyDescent="0.3">
      <c r="A150" s="52"/>
      <c r="B150" s="60"/>
      <c r="C150" s="61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143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143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  <c r="BE150" s="56"/>
      <c r="BF150" s="56"/>
      <c r="BG150" s="56"/>
      <c r="BH150" s="56"/>
      <c r="BI150" s="56"/>
      <c r="BJ150" s="56"/>
      <c r="BK150" s="56"/>
      <c r="BL150" s="56"/>
    </row>
    <row r="151" spans="1:64" x14ac:dyDescent="0.25">
      <c r="N151" s="108"/>
      <c r="AL151" s="108"/>
    </row>
    <row r="152" spans="1:64" x14ac:dyDescent="0.25">
      <c r="N152" s="108"/>
      <c r="AL152" s="108"/>
    </row>
    <row r="153" spans="1:64" x14ac:dyDescent="0.25">
      <c r="N153" s="108"/>
      <c r="AL153" s="108"/>
    </row>
    <row r="154" spans="1:64" x14ac:dyDescent="0.25">
      <c r="N154" s="108"/>
      <c r="AL154" s="108"/>
    </row>
    <row r="155" spans="1:64" x14ac:dyDescent="0.25">
      <c r="N155" s="108"/>
      <c r="AL155" s="108"/>
    </row>
    <row r="156" spans="1:64" x14ac:dyDescent="0.25">
      <c r="N156" s="108"/>
      <c r="AL156" s="108"/>
    </row>
    <row r="159" spans="1:64" x14ac:dyDescent="0.25">
      <c r="B159" s="134" t="s">
        <v>306</v>
      </c>
    </row>
    <row r="160" spans="1:64" ht="15" customHeight="1" outlineLevel="1" x14ac:dyDescent="0.25">
      <c r="A160" s="43"/>
      <c r="B160" s="57"/>
      <c r="C160" s="59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  <c r="BE160" s="56"/>
      <c r="BF160" s="56"/>
      <c r="BG160" s="56"/>
      <c r="BH160" s="56"/>
      <c r="BI160" s="56"/>
      <c r="BJ160" s="56"/>
      <c r="BK160" s="56"/>
      <c r="BL160" s="56"/>
    </row>
    <row r="161" spans="1:64" ht="15" customHeight="1" outlineLevel="1" x14ac:dyDescent="0.25">
      <c r="A161" s="81"/>
      <c r="B161" s="202" t="s">
        <v>72</v>
      </c>
      <c r="C161" s="203"/>
      <c r="D161" s="8">
        <v>116.4</v>
      </c>
      <c r="E161" s="8">
        <v>116.35</v>
      </c>
      <c r="F161" s="8">
        <v>116.65</v>
      </c>
      <c r="G161" s="8">
        <v>116.72</v>
      </c>
      <c r="H161" s="8">
        <v>116.51</v>
      </c>
      <c r="I161" s="8">
        <v>116.15</v>
      </c>
      <c r="J161" s="8">
        <v>115.81</v>
      </c>
      <c r="K161" s="8">
        <v>115.96</v>
      </c>
      <c r="L161" s="8">
        <v>116.13</v>
      </c>
      <c r="M161" s="8">
        <v>116.14</v>
      </c>
      <c r="N161" s="8">
        <v>116.17</v>
      </c>
      <c r="O161" s="8">
        <v>115.9</v>
      </c>
      <c r="P161" s="8">
        <v>115.57</v>
      </c>
      <c r="Q161" s="8">
        <v>115.59</v>
      </c>
      <c r="R161" s="8">
        <v>115.81</v>
      </c>
      <c r="S161" s="8">
        <v>115.64</v>
      </c>
      <c r="T161" s="8">
        <v>115.8</v>
      </c>
      <c r="U161" s="8">
        <v>116.02</v>
      </c>
      <c r="V161" s="8">
        <v>115.39</v>
      </c>
      <c r="W161" s="8">
        <v>115.19</v>
      </c>
      <c r="X161" s="8">
        <v>115.36</v>
      </c>
      <c r="Y161" s="8">
        <v>115</v>
      </c>
      <c r="Z161" s="8">
        <v>114.11</v>
      </c>
      <c r="AA161" s="8">
        <v>113.46</v>
      </c>
      <c r="AB161" s="8">
        <v>113.67</v>
      </c>
      <c r="AC161" s="8">
        <v>113.47</v>
      </c>
      <c r="AD161" s="8">
        <v>112.19</v>
      </c>
      <c r="AE161" s="8">
        <v>111.86</v>
      </c>
      <c r="AF161" s="8">
        <v>112.04</v>
      </c>
      <c r="AG161" s="8">
        <v>111.63</v>
      </c>
      <c r="AH161" s="8">
        <v>111.38</v>
      </c>
      <c r="AI161" s="8">
        <v>112.11</v>
      </c>
      <c r="AJ161" s="8">
        <v>112.85</v>
      </c>
      <c r="AK161" s="8">
        <v>112.11</v>
      </c>
      <c r="AL161" s="8">
        <v>111.72</v>
      </c>
      <c r="AM161" s="8">
        <v>111.84</v>
      </c>
      <c r="AN161" s="8">
        <v>112.68</v>
      </c>
      <c r="AO161" s="8">
        <v>112.99</v>
      </c>
      <c r="AP161" s="8">
        <v>112.78</v>
      </c>
      <c r="AQ161" s="8">
        <v>112.54</v>
      </c>
      <c r="AR161" s="8">
        <v>111.79</v>
      </c>
      <c r="AS161" s="8">
        <v>112.17</v>
      </c>
      <c r="AT161" s="8">
        <v>112</v>
      </c>
      <c r="AU161" s="8">
        <v>112.17</v>
      </c>
      <c r="AV161" s="8">
        <v>112.05</v>
      </c>
      <c r="AW161" s="8">
        <v>112.06</v>
      </c>
      <c r="AX161" s="8">
        <v>112.28</v>
      </c>
      <c r="AY161" s="8">
        <v>112.26</v>
      </c>
      <c r="AZ161" s="8">
        <v>112.08</v>
      </c>
      <c r="BA161" s="8">
        <v>112.33</v>
      </c>
      <c r="BB161" s="8">
        <v>112.24</v>
      </c>
      <c r="BC161" s="8">
        <v>112.23</v>
      </c>
      <c r="BD161" s="8">
        <v>111.76</v>
      </c>
      <c r="BE161" s="8">
        <v>111.53</v>
      </c>
      <c r="BF161" s="8">
        <v>111.87</v>
      </c>
      <c r="BG161" s="8">
        <v>111.54</v>
      </c>
      <c r="BH161" s="8">
        <v>111.09</v>
      </c>
      <c r="BI161" s="8">
        <v>111.76</v>
      </c>
      <c r="BJ161" s="8">
        <v>111.93</v>
      </c>
      <c r="BK161" s="8"/>
      <c r="BL161" s="8"/>
    </row>
    <row r="162" spans="1:64" ht="15" customHeight="1" outlineLevel="1" x14ac:dyDescent="0.25">
      <c r="A162" s="43"/>
      <c r="B162" s="2" t="s">
        <v>299</v>
      </c>
      <c r="C162" s="25" t="s">
        <v>296</v>
      </c>
      <c r="D162" s="26"/>
      <c r="E162" s="26">
        <f t="shared" ref="E162" si="485">(E161-D161)/D161</f>
        <v>-4.2955326460490862E-4</v>
      </c>
      <c r="F162" s="26">
        <f>(F161-E161)/E161</f>
        <v>2.578427159432844E-3</v>
      </c>
      <c r="G162" s="26">
        <f t="shared" ref="G162" si="486">(G161-F161)/F161</f>
        <v>6.0008572653230327E-4</v>
      </c>
      <c r="H162" s="26">
        <f>(H161-G161)/G161</f>
        <v>-1.7991775188484728E-3</v>
      </c>
      <c r="I162" s="26">
        <f t="shared" ref="I162" si="487">(I161-H161)/H161</f>
        <v>-3.0898635310273744E-3</v>
      </c>
      <c r="J162" s="26">
        <f>(J161-I161)/I161</f>
        <v>-2.9272492466638259E-3</v>
      </c>
      <c r="K162" s="26">
        <f t="shared" ref="K162" si="488">(K161-J161)/J161</f>
        <v>1.2952249373973878E-3</v>
      </c>
      <c r="L162" s="26">
        <f>(L161-K161)/K161</f>
        <v>1.4660227664712118E-3</v>
      </c>
      <c r="M162" s="26">
        <f t="shared" ref="M162" si="489">(M161-L161)/L161</f>
        <v>8.6110393524542461E-5</v>
      </c>
      <c r="N162" s="26">
        <f>(N161-M161)/M161</f>
        <v>2.5830893748924694E-4</v>
      </c>
      <c r="O162" s="26">
        <f t="shared" ref="O162" si="490">(O161-N161)/N161</f>
        <v>-2.3241800809158646E-3</v>
      </c>
      <c r="P162" s="26">
        <f>(P161-O161)/O161</f>
        <v>-2.8472821397757765E-3</v>
      </c>
      <c r="Q162" s="26">
        <f>(Q161-P161)/P161</f>
        <v>1.7305529116561593E-4</v>
      </c>
      <c r="R162" s="26">
        <f t="shared" ref="R162" si="491">(R161-Q161)/Q161</f>
        <v>1.9032788303486362E-3</v>
      </c>
      <c r="S162" s="26">
        <f>(S161-R161)/R161</f>
        <v>-1.4679215957171376E-3</v>
      </c>
      <c r="T162" s="26">
        <f t="shared" ref="T162" si="492">(T161-S161)/S161</f>
        <v>1.383604289173267E-3</v>
      </c>
      <c r="U162" s="26">
        <f>(U161-T161)/T161</f>
        <v>1.8998272884283149E-3</v>
      </c>
      <c r="V162" s="26">
        <f>(V161-U161)/U161</f>
        <v>-5.4300982589208366E-3</v>
      </c>
      <c r="W162" s="26">
        <f t="shared" ref="W162" si="493">(W161-V161)/V161</f>
        <v>-1.7332524482191077E-3</v>
      </c>
      <c r="X162" s="26">
        <f>(X161-W161)/W161</f>
        <v>1.4758225540411642E-3</v>
      </c>
      <c r="Y162" s="26">
        <f t="shared" ref="Y162" si="494">(Y161-X161)/X161</f>
        <v>-3.1206657420249605E-3</v>
      </c>
      <c r="Z162" s="26">
        <f>(Z161-Y161)/Y161</f>
        <v>-7.7391304347826139E-3</v>
      </c>
      <c r="AA162" s="26">
        <f>(AA161-Z161)/Z161</f>
        <v>-5.6962579966699295E-3</v>
      </c>
      <c r="AB162" s="26">
        <f t="shared" ref="AB162" si="495">(AB161-AA161)/AA161</f>
        <v>1.8508725542041951E-3</v>
      </c>
      <c r="AC162" s="26">
        <f>(AC161-AB161)/AB161</f>
        <v>-1.759479194158554E-3</v>
      </c>
      <c r="AD162" s="26">
        <f t="shared" ref="AD162" si="496">(AD161-AC161)/AC161</f>
        <v>-1.1280514673481987E-2</v>
      </c>
      <c r="AE162" s="26">
        <f>(AE161-AD161)/AD161</f>
        <v>-2.9414386308940039E-3</v>
      </c>
      <c r="AF162" s="26">
        <f>(AF161-AE161)/AE161</f>
        <v>1.6091543000179404E-3</v>
      </c>
      <c r="AG162" s="26">
        <f t="shared" ref="AG162" si="497">(AG161-AF161)/AF161</f>
        <v>-3.6594073545163403E-3</v>
      </c>
      <c r="AH162" s="26">
        <f>(AH161-AG161)/AG161</f>
        <v>-2.2395413419331722E-3</v>
      </c>
      <c r="AI162" s="26">
        <f t="shared" ref="AI162" si="498">(AI161-AH161)/AH161</f>
        <v>6.5541389836595802E-3</v>
      </c>
      <c r="AJ162" s="26">
        <f>(AJ161-AI161)/AI161</f>
        <v>6.6006600660065548E-3</v>
      </c>
      <c r="AK162" s="26">
        <f t="shared" ref="AK162" si="499">(AK161-AJ161)/AJ161</f>
        <v>-6.5573770491802828E-3</v>
      </c>
      <c r="AL162" s="26">
        <f>(AL161-AK161)/AK161</f>
        <v>-3.4787262510034837E-3</v>
      </c>
      <c r="AM162" s="26">
        <f t="shared" ref="AM162" si="500">(AM161-AL161)/AL161</f>
        <v>1.074113856068784E-3</v>
      </c>
      <c r="AN162" s="26">
        <f>(AN161-AM161)/AM161</f>
        <v>7.5107296137339359E-3</v>
      </c>
      <c r="AO162" s="26">
        <f>(AO161-AN161)/AN161</f>
        <v>2.7511537096200573E-3</v>
      </c>
      <c r="AP162" s="26">
        <f t="shared" ref="AP162" si="501">(AP161-AO161)/AO161</f>
        <v>-1.8585715550048123E-3</v>
      </c>
      <c r="AQ162" s="26">
        <f>(AQ161-AP161)/AP161</f>
        <v>-2.1280368859726449E-3</v>
      </c>
      <c r="AR162" s="26">
        <f t="shared" ref="AR162" si="502">(AR161-AQ161)/AQ161</f>
        <v>-6.6642971387950948E-3</v>
      </c>
      <c r="AS162" s="26">
        <f>(AS161-AR161)/AR161</f>
        <v>3.3992307004203901E-3</v>
      </c>
      <c r="AT162" s="26">
        <f>(AT161-AS161)/AS161</f>
        <v>-1.515556744227527E-3</v>
      </c>
      <c r="AU162" s="26">
        <f t="shared" ref="AU162" si="503">(AU161-AT161)/AT161</f>
        <v>1.517857142857158E-3</v>
      </c>
      <c r="AV162" s="26">
        <f>(AV161-AU161)/AU161</f>
        <v>-1.0698047606312253E-3</v>
      </c>
      <c r="AW162" s="26">
        <f t="shared" ref="AW162" si="504">(AW161-AV161)/AV161</f>
        <v>8.9245872378448157E-5</v>
      </c>
      <c r="AX162" s="26">
        <f>(AX161-AW161)/AW161</f>
        <v>1.9632339817954566E-3</v>
      </c>
      <c r="AY162" s="26">
        <f>(AY161-AX161)/AX161</f>
        <v>-1.7812611328817262E-4</v>
      </c>
      <c r="AZ162" s="26">
        <f t="shared" ref="AZ162" si="505">(AZ161-AY161)/AY161</f>
        <v>-1.603420630678842E-3</v>
      </c>
      <c r="BA162" s="26">
        <f>(BA161-AZ161)/AZ161</f>
        <v>2.2305496074232693E-3</v>
      </c>
      <c r="BB162" s="26">
        <f t="shared" ref="BB162" si="506">(BB161-BA161)/BA161</f>
        <v>-8.012107184189746E-4</v>
      </c>
      <c r="BC162" s="26">
        <f>(BC161-BB161)/BB161</f>
        <v>-8.9094796863782124E-5</v>
      </c>
      <c r="BD162" s="26">
        <f>(BD161-BC161)/BC161</f>
        <v>-4.1878285663369767E-3</v>
      </c>
      <c r="BE162" s="26">
        <f t="shared" ref="BE162" si="507">(BE161-BD161)/BD161</f>
        <v>-2.0579813886900857E-3</v>
      </c>
      <c r="BF162" s="26">
        <f>(BF161-BE161)/BE161</f>
        <v>3.0485071281269919E-3</v>
      </c>
      <c r="BG162" s="26">
        <f t="shared" ref="BG162" si="508">(BG161-BF161)/BF161</f>
        <v>-2.949852507374616E-3</v>
      </c>
      <c r="BH162" s="26">
        <f>(BH161-BG161)/BG161</f>
        <v>-4.0344271113502139E-3</v>
      </c>
      <c r="BI162" s="26">
        <f>(BI161-BH161)/BH161</f>
        <v>6.0311459177243825E-3</v>
      </c>
      <c r="BJ162" s="26">
        <f t="shared" ref="BJ162" si="509">(BJ161-BI161)/BI161</f>
        <v>1.5211166785970088E-3</v>
      </c>
    </row>
    <row r="163" spans="1:64" ht="15" customHeight="1" outlineLevel="1" x14ac:dyDescent="0.25">
      <c r="A163" s="43"/>
      <c r="B163" s="198">
        <f>SUM(D90:XFD90)</f>
        <v>0</v>
      </c>
      <c r="C163" s="25" t="s">
        <v>300</v>
      </c>
      <c r="D163" s="28"/>
      <c r="E163" s="28">
        <v>0</v>
      </c>
      <c r="F163" s="28">
        <v>0</v>
      </c>
      <c r="G163" s="28">
        <v>0</v>
      </c>
      <c r="H163" s="28">
        <v>0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0.31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8">
        <v>0</v>
      </c>
      <c r="AI163" s="28">
        <v>0</v>
      </c>
      <c r="AJ163" s="28">
        <v>0</v>
      </c>
      <c r="AK163" s="28">
        <v>0</v>
      </c>
      <c r="AL163" s="28">
        <v>0</v>
      </c>
      <c r="AM163" s="28">
        <v>0</v>
      </c>
      <c r="AN163" s="28">
        <v>0</v>
      </c>
      <c r="AO163" s="28">
        <v>0</v>
      </c>
      <c r="AP163" s="28">
        <v>0</v>
      </c>
      <c r="AQ163" s="28">
        <v>0</v>
      </c>
      <c r="AR163" s="28">
        <v>0.34</v>
      </c>
      <c r="AS163" s="28">
        <v>0</v>
      </c>
      <c r="AT163" s="28">
        <v>0</v>
      </c>
      <c r="AU163" s="28">
        <v>0</v>
      </c>
      <c r="AV163" s="28">
        <v>0</v>
      </c>
      <c r="AW163" s="28">
        <v>0</v>
      </c>
      <c r="AX163" s="28">
        <v>0</v>
      </c>
      <c r="AY163" s="28">
        <v>0</v>
      </c>
      <c r="AZ163" s="28">
        <v>0</v>
      </c>
      <c r="BA163" s="28">
        <v>0</v>
      </c>
      <c r="BB163" s="28">
        <v>0</v>
      </c>
      <c r="BC163" s="28">
        <v>0</v>
      </c>
      <c r="BD163" s="28">
        <v>0</v>
      </c>
      <c r="BE163" s="28">
        <v>0</v>
      </c>
      <c r="BF163" s="28">
        <v>0</v>
      </c>
      <c r="BG163" s="28">
        <v>0</v>
      </c>
      <c r="BH163" s="28">
        <v>0</v>
      </c>
      <c r="BI163" s="28">
        <v>0</v>
      </c>
      <c r="BJ163" s="28">
        <v>0</v>
      </c>
    </row>
    <row r="164" spans="1:64" ht="15" customHeight="1" outlineLevel="1" x14ac:dyDescent="0.25">
      <c r="A164" s="43"/>
      <c r="C164" s="25" t="s">
        <v>75</v>
      </c>
      <c r="D164" s="26"/>
      <c r="E164" s="7">
        <f>(E161+SUM($E163:E163)-$D161)/$D161</f>
        <v>-4.2955326460490862E-4</v>
      </c>
      <c r="F164" s="7">
        <f>(F161+SUM($E163:F163)-$D161)/$D161</f>
        <v>2.1477663230240547E-3</v>
      </c>
      <c r="G164" s="7">
        <f>(G161+SUM($E163:G163)-$D161)/$D161</f>
        <v>2.7491408934707316E-3</v>
      </c>
      <c r="H164" s="7">
        <f>(H161+SUM($E163:H163)-$D161)/$D161</f>
        <v>9.4501718213057921E-4</v>
      </c>
      <c r="I164" s="7">
        <f>(I161+SUM($E163:I163)-$D161)/$D161</f>
        <v>-2.1477663230240547E-3</v>
      </c>
      <c r="J164" s="7">
        <f>(J161+SUM($E163:J163)-$D161)/$D161</f>
        <v>-5.0687285223367986E-3</v>
      </c>
      <c r="K164" s="7">
        <f>(K161+SUM($E163:K163)-$D161)/$D161</f>
        <v>-3.7800687285224391E-3</v>
      </c>
      <c r="L164" s="7">
        <f>(L161+SUM($E163:L163)-$D161)/$D161</f>
        <v>-2.319587628866067E-3</v>
      </c>
      <c r="M164" s="7">
        <f>(M161+SUM($E163:M163)-$D161)/$D161</f>
        <v>-2.2336769759450609E-3</v>
      </c>
      <c r="N164" s="7">
        <f>(N161+SUM($E163:N163)-$D161)/$D161</f>
        <v>-1.9759450171821648E-3</v>
      </c>
      <c r="O164" s="7">
        <f>(O161+SUM($E163:O163)-$D161)/$D161</f>
        <v>-4.2955326460481094E-3</v>
      </c>
      <c r="P164" s="7">
        <f>(P161+SUM($E163:P163)-$D161)/$D161</f>
        <v>-7.1305841924399699E-3</v>
      </c>
      <c r="Q164" s="7">
        <f>(Q161+SUM($D163:Q163)-$D161)/$D161</f>
        <v>-6.9587628865979577E-3</v>
      </c>
      <c r="R164" s="7">
        <f>(R161+SUM($D163:R163)-$D161)/$D161</f>
        <v>-5.0687285223367986E-3</v>
      </c>
      <c r="S164" s="7">
        <f>(S161+SUM($D163:S163)-$D161)/$D161</f>
        <v>-6.5292096219931707E-3</v>
      </c>
      <c r="T164" s="7">
        <f>(T161+SUM($D163:T163)-$D161)/$D161</f>
        <v>-5.1546391752578047E-3</v>
      </c>
      <c r="U164" s="7">
        <f>(U161+SUM($D163:U163)-$D161)/$D161</f>
        <v>-3.2646048109966465E-3</v>
      </c>
      <c r="V164" s="7">
        <f>(V161+SUM($D163:V163)-$D161)/$D161</f>
        <v>-8.6769759450172259E-3</v>
      </c>
      <c r="W164" s="7">
        <f>(W161+SUM($D163:W163)-$D161)/$D161</f>
        <v>-1.0395189003436493E-2</v>
      </c>
      <c r="X164" s="7">
        <f>(X161+SUM($D163:X163)-$D161)/$D161</f>
        <v>-8.934707903780122E-3</v>
      </c>
      <c r="Y164" s="7">
        <f>(Y161+SUM($D163:Y163)-$D161)/$D161</f>
        <v>-9.3642611683849089E-3</v>
      </c>
      <c r="Z164" s="7">
        <f>(Z161+SUM($D163:Z163)-$D161)/$D161</f>
        <v>-1.7010309278350549E-2</v>
      </c>
      <c r="AA164" s="7">
        <f>(AA161+SUM($D163:AA163)-$D161)/$D161</f>
        <v>-2.2594501718213141E-2</v>
      </c>
      <c r="AB164" s="7">
        <f>(AB161+SUM($D163:AB163)-$D161)/$D161</f>
        <v>-2.0790378006872865E-2</v>
      </c>
      <c r="AC164" s="7">
        <f>(AC161+SUM($D163:AC163)-$D161)/$D161</f>
        <v>-2.2508591065292134E-2</v>
      </c>
      <c r="AD164" s="7">
        <f>(AD161+SUM($D163:AD163)-$D161)/$D161</f>
        <v>-3.3505154639175305E-2</v>
      </c>
      <c r="AE164" s="7">
        <f>(AE161+SUM($D163:AE163)-$D161)/$D161</f>
        <v>-3.6340206185567041E-2</v>
      </c>
      <c r="AF164" s="7">
        <f>(AF161+SUM($D163:AF163)-$D161)/$D161</f>
        <v>-3.4793814432989664E-2</v>
      </c>
      <c r="AG164" s="7">
        <f>(AG161+SUM($D163:AG163)-$D161)/$D161</f>
        <v>-3.8316151202749206E-2</v>
      </c>
      <c r="AH164" s="7">
        <f>(AH161+SUM($D163:AH163)-$D161)/$D161</f>
        <v>-4.046391752577326E-2</v>
      </c>
      <c r="AI164" s="7">
        <f>(AI161+SUM($D163:AI163)-$D161)/$D161</f>
        <v>-3.4192439862542987E-2</v>
      </c>
      <c r="AJ164" s="7">
        <f>(AJ161+SUM($D163:AJ163)-$D161)/$D161</f>
        <v>-2.7835051546391831E-2</v>
      </c>
      <c r="AK164" s="7">
        <f>(AK161+SUM($E163:AK163)-$D161)/$D161</f>
        <v>-3.4192439862542987E-2</v>
      </c>
      <c r="AL164" s="7">
        <f>(AL161+SUM($E163:AL163)-$D161)/$D161</f>
        <v>-3.7542955326460521E-2</v>
      </c>
      <c r="AM164" s="7">
        <f>(AM161+SUM($E163:AM163)-$D161)/$D161</f>
        <v>-3.651202749140893E-2</v>
      </c>
      <c r="AN164" s="7">
        <f>(AN161+SUM($E163:AN163)-$D161)/$D161</f>
        <v>-2.9295532646048079E-2</v>
      </c>
      <c r="AO164" s="7">
        <f>(AO161+SUM($D163:AO163)-$D161)/$D161</f>
        <v>-2.6632302405498354E-2</v>
      </c>
      <c r="AP164" s="7">
        <f>(AP161+SUM($D163:AP163)-$D161)/$D161</f>
        <v>-2.8436426116838505E-2</v>
      </c>
      <c r="AQ164" s="7">
        <f>(AQ161+SUM($D163:AQ163)-$D161)/$D161</f>
        <v>-3.0498281786941556E-2</v>
      </c>
      <c r="AR164" s="7">
        <f>(AR161+SUM($D163:AR163)-$D161)/$D161</f>
        <v>-3.4020618556700973E-2</v>
      </c>
      <c r="AS164" s="7">
        <f>(AS161+SUM($D163:AS163)-$D161)/$D161</f>
        <v>-3.0756013745704452E-2</v>
      </c>
      <c r="AT164" s="7">
        <f>(AT161+SUM($D163:AT163)-$D161)/$D161</f>
        <v>-3.2216494845360821E-2</v>
      </c>
      <c r="AU164" s="7">
        <f>(AU161+SUM($D163:AU163)-$D161)/$D161</f>
        <v>-3.0756013745704452E-2</v>
      </c>
      <c r="AV164" s="7">
        <f>(AV161+SUM($D163:AV163)-$D161)/$D161</f>
        <v>-3.178694158075604E-2</v>
      </c>
      <c r="AW164" s="7">
        <f>(AW161+SUM($D163:AW163)-$D161)/$D161</f>
        <v>-3.1701030927835029E-2</v>
      </c>
      <c r="AX164" s="7">
        <f>(AX161+SUM($D163:AX163)-$D161)/$D161</f>
        <v>-2.9810996563573871E-2</v>
      </c>
      <c r="AY164" s="7">
        <f>(AY161+SUM($D163:AY163)-$D161)/$D161</f>
        <v>-2.9982817869415763E-2</v>
      </c>
      <c r="AZ164" s="7">
        <f>(AZ161+SUM($D163:AZ163)-$D161)/$D161</f>
        <v>-3.152920962199314E-2</v>
      </c>
      <c r="BA164" s="7">
        <f>(BA161+SUM($D163:BA163)-$D161)/$D161</f>
        <v>-2.9381443298969086E-2</v>
      </c>
      <c r="BB164" s="7">
        <f>(BB161+SUM($D163:BB163)-$D161)/$D161</f>
        <v>-3.0154639175257774E-2</v>
      </c>
      <c r="BC164" s="7">
        <f>(BC161+SUM($D163:BC163)-$D161)/$D161</f>
        <v>-3.024054982817866E-2</v>
      </c>
      <c r="BD164" s="7">
        <f>(BD161+SUM($D163:BD163)-$D161)/$D161</f>
        <v>-3.4278350515463872E-2</v>
      </c>
      <c r="BE164" s="7">
        <f>(BE161+SUM($D163:BE163)-$D161)/$D161</f>
        <v>-3.6254295532646037E-2</v>
      </c>
      <c r="BF164" s="7">
        <f>(BF161+SUM($D163:BF163)-$D161)/$D161</f>
        <v>-3.3333333333333291E-2</v>
      </c>
      <c r="BG164" s="7">
        <f>(BG161+SUM($D163:BG163)-$D161)/$D161</f>
        <v>-3.6168384879725034E-2</v>
      </c>
      <c r="BH164" s="7">
        <f>(BH161+SUM($D163:BH163)-$D161)/$D161</f>
        <v>-4.0034364261168354E-2</v>
      </c>
      <c r="BI164" s="7">
        <f>(BI161+SUM($D163:BI163)-$D161)/$D161</f>
        <v>-3.4278350515463872E-2</v>
      </c>
      <c r="BJ164" s="7">
        <f>(BJ161+SUM($D163:BJ163)-$D161)/$D161</f>
        <v>-3.2817869415807499E-2</v>
      </c>
    </row>
    <row r="165" spans="1:64" ht="15" customHeight="1" outlineLevel="1" x14ac:dyDescent="0.25">
      <c r="A165" s="43"/>
      <c r="B165" s="2"/>
      <c r="C165" s="25" t="s">
        <v>53</v>
      </c>
      <c r="L165" s="26">
        <f>(L161+SUM(H163:L163)-G161)/G161</f>
        <v>-5.0548320767649368E-3</v>
      </c>
      <c r="P165" s="26">
        <f>(P161+SUM(M163:P163)-L161)/L161</f>
        <v>-4.8221820373719306E-3</v>
      </c>
      <c r="U165" s="26">
        <f>(U161+SUM(Q163:U163)-P161)/P161</f>
        <v>3.8937440512243908E-3</v>
      </c>
      <c r="Z165" s="26">
        <f>(Z161+SUM(V163:Z163)-U161)/U161</f>
        <v>-1.3790725736941858E-2</v>
      </c>
      <c r="AE165" s="26">
        <f>(AE161+SUM(AA163:AE163)-Z161)/Z161</f>
        <v>-1.9717816142318816E-2</v>
      </c>
      <c r="AJ165" s="26">
        <f>(AJ161+SUM(AF163:AJ163)-AE161)/AE161</f>
        <v>8.8503486500982921E-3</v>
      </c>
      <c r="AN165" s="26">
        <f>(AN161+SUM(AK163:AN163)-AJ161)/AJ161</f>
        <v>-1.5064244572440186E-3</v>
      </c>
      <c r="AS165" s="26">
        <f>(AS161+SUM(AO163:AS163)-AN161)/AN161</f>
        <v>-1.5086971955981692E-3</v>
      </c>
      <c r="AX165" s="26">
        <f>(AX161+SUM(AT163:AX163)-AS161)/AS161</f>
        <v>9.8065436391191435E-4</v>
      </c>
      <c r="BC165" s="26">
        <f>(BC161+SUM(AY163:BC163)-AX161)/AX161</f>
        <v>-4.453152832204948E-4</v>
      </c>
      <c r="BH165" s="26">
        <f>(BH161+SUM(BD163:BH163)-BC161)/BC161</f>
        <v>-1.0157711841753547E-2</v>
      </c>
    </row>
    <row r="166" spans="1:64" ht="15" customHeight="1" outlineLevel="1" x14ac:dyDescent="0.25">
      <c r="A166" s="43"/>
      <c r="B166" s="57"/>
      <c r="C166" s="59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  <c r="BE166" s="56"/>
      <c r="BF166" s="56"/>
      <c r="BG166" s="56"/>
      <c r="BH166" s="56"/>
      <c r="BI166" s="56"/>
      <c r="BJ166" s="56"/>
      <c r="BK166" s="56"/>
      <c r="BL166" s="56"/>
    </row>
    <row r="167" spans="1:64" ht="15" customHeight="1" outlineLevel="1" x14ac:dyDescent="0.25">
      <c r="A167" s="81"/>
      <c r="B167" s="595" t="s">
        <v>95</v>
      </c>
      <c r="C167" s="596"/>
      <c r="D167" s="8">
        <v>85.058914000000001</v>
      </c>
      <c r="E167" s="8">
        <v>85.518897999999993</v>
      </c>
      <c r="F167" s="8">
        <v>85.391670000000005</v>
      </c>
      <c r="G167" s="8">
        <v>85.372093000000007</v>
      </c>
      <c r="H167" s="8">
        <v>85.352524000000003</v>
      </c>
      <c r="I167" s="8">
        <v>85.362312000000003</v>
      </c>
      <c r="J167" s="8">
        <v>85.411240000000006</v>
      </c>
      <c r="K167" s="8">
        <v>85.430817000000005</v>
      </c>
      <c r="L167" s="8">
        <v>85.460189999999997</v>
      </c>
      <c r="M167" s="8">
        <v>85.372093000000007</v>
      </c>
      <c r="N167" s="8">
        <v>85.450385999999995</v>
      </c>
      <c r="O167" s="8">
        <v>85.176353000000006</v>
      </c>
      <c r="P167" s="8">
        <v>85.342727999999994</v>
      </c>
      <c r="Q167" s="8">
        <v>85.342727999999994</v>
      </c>
      <c r="R167" s="8">
        <v>85.401459000000003</v>
      </c>
      <c r="S167" s="8">
        <v>85.704857000000004</v>
      </c>
      <c r="T167" s="8">
        <v>85.665702999999993</v>
      </c>
      <c r="U167" s="8">
        <v>85.744003000000006</v>
      </c>
      <c r="V167" s="8">
        <v>85.567832999999993</v>
      </c>
      <c r="W167" s="8">
        <v>85.479759000000001</v>
      </c>
      <c r="X167" s="8">
        <v>85.796470999999997</v>
      </c>
      <c r="Y167" s="8">
        <v>85.845626999999993</v>
      </c>
      <c r="Z167" s="8">
        <v>85.993072999999995</v>
      </c>
      <c r="AA167" s="8">
        <v>85.934082000000004</v>
      </c>
      <c r="AB167" s="8">
        <v>85.806304999999995</v>
      </c>
      <c r="AC167" s="8">
        <v>85.865279999999998</v>
      </c>
      <c r="AD167" s="8">
        <v>85.983245999999994</v>
      </c>
      <c r="AE167" s="8">
        <v>86.042220999999998</v>
      </c>
      <c r="AF167" s="8">
        <v>85.934082000000004</v>
      </c>
      <c r="AG167" s="8">
        <v>85.806304999999995</v>
      </c>
      <c r="AH167" s="8">
        <v>85.865279999999998</v>
      </c>
      <c r="AI167" s="8">
        <v>85.983245999999994</v>
      </c>
      <c r="AJ167" s="8">
        <v>86.042220999999998</v>
      </c>
      <c r="AK167" s="8">
        <v>85.372093000000007</v>
      </c>
      <c r="AL167" s="8">
        <v>85.450385999999995</v>
      </c>
      <c r="AM167" s="8">
        <v>85.176353000000006</v>
      </c>
      <c r="AN167" s="8">
        <v>85.342727999999994</v>
      </c>
      <c r="AO167" s="8">
        <v>85.934082000000004</v>
      </c>
      <c r="AP167" s="8">
        <v>85.806304999999995</v>
      </c>
      <c r="AQ167" s="8">
        <v>85.865279999999998</v>
      </c>
      <c r="AR167" s="8">
        <v>85.983245999999994</v>
      </c>
      <c r="AS167" s="8">
        <v>86.042220999999998</v>
      </c>
      <c r="AT167" s="8">
        <v>85.934082000000004</v>
      </c>
      <c r="AU167" s="8">
        <v>85.806304999999995</v>
      </c>
      <c r="AV167" s="8">
        <v>85.865279999999998</v>
      </c>
      <c r="AW167" s="8">
        <v>85.983245999999994</v>
      </c>
      <c r="AX167" s="8">
        <v>86.042220999999998</v>
      </c>
      <c r="AY167" s="8">
        <v>85.934082000000004</v>
      </c>
      <c r="AZ167" s="8">
        <v>85.806304999999995</v>
      </c>
      <c r="BA167" s="8">
        <v>85.865279999999998</v>
      </c>
      <c r="BB167" s="8">
        <v>85.983245999999994</v>
      </c>
      <c r="BC167" s="8">
        <v>86.042220999999998</v>
      </c>
      <c r="BD167" s="8">
        <v>85.934082000000004</v>
      </c>
      <c r="BE167" s="8">
        <v>85.806304999999995</v>
      </c>
      <c r="BF167" s="8">
        <v>85.865279999999998</v>
      </c>
      <c r="BG167" s="8">
        <v>85.983245999999994</v>
      </c>
      <c r="BH167" s="8">
        <v>86.042220999999998</v>
      </c>
      <c r="BI167" s="8">
        <v>85.934082000000004</v>
      </c>
      <c r="BJ167" s="8">
        <v>85.806304999999995</v>
      </c>
      <c r="BK167" s="8">
        <v>85.865279999999998</v>
      </c>
      <c r="BL167" s="8">
        <v>85.983245999999994</v>
      </c>
    </row>
    <row r="168" spans="1:64" ht="15" customHeight="1" outlineLevel="1" x14ac:dyDescent="0.25">
      <c r="A168" s="43"/>
      <c r="B168" s="24" t="s">
        <v>301</v>
      </c>
      <c r="C168" s="25" t="s">
        <v>296</v>
      </c>
    </row>
    <row r="169" spans="1:64" ht="15" customHeight="1" outlineLevel="1" x14ac:dyDescent="0.25">
      <c r="A169" s="43"/>
      <c r="B169" s="27" t="e">
        <f>_xlfn.STDEV.S(D168:XFD168)</f>
        <v>#DIV/0!</v>
      </c>
      <c r="C169" s="25" t="s">
        <v>300</v>
      </c>
    </row>
    <row r="170" spans="1:64" ht="15" customHeight="1" outlineLevel="1" x14ac:dyDescent="0.25">
      <c r="A170" s="43"/>
      <c r="B170" s="24" t="s">
        <v>105</v>
      </c>
      <c r="C170" s="25" t="s">
        <v>75</v>
      </c>
    </row>
    <row r="171" spans="1:64" ht="15" customHeight="1" outlineLevel="1" x14ac:dyDescent="0.25">
      <c r="A171" s="43"/>
      <c r="B171" s="2"/>
      <c r="C171" s="25" t="s">
        <v>53</v>
      </c>
    </row>
  </sheetData>
  <mergeCells count="27">
    <mergeCell ref="B133:C133"/>
    <mergeCell ref="B31:C31"/>
    <mergeCell ref="B167:C167"/>
    <mergeCell ref="B19:C19"/>
    <mergeCell ref="B127:C127"/>
    <mergeCell ref="B139:C139"/>
    <mergeCell ref="B145:C145"/>
    <mergeCell ref="B118:C118"/>
    <mergeCell ref="B112:C112"/>
    <mergeCell ref="B125:C125"/>
    <mergeCell ref="B94:C94"/>
    <mergeCell ref="B106:C106"/>
    <mergeCell ref="B100:C100"/>
    <mergeCell ref="A1:C4"/>
    <mergeCell ref="B43:C43"/>
    <mergeCell ref="B82:C82"/>
    <mergeCell ref="B7:C7"/>
    <mergeCell ref="B5:C5"/>
    <mergeCell ref="B80:C80"/>
    <mergeCell ref="B55:C55"/>
    <mergeCell ref="B49:C49"/>
    <mergeCell ref="B61:C61"/>
    <mergeCell ref="B73:C73"/>
    <mergeCell ref="B67:C67"/>
    <mergeCell ref="B37:C37"/>
    <mergeCell ref="B13:C13"/>
    <mergeCell ref="B25:C25"/>
  </mergeCells>
  <pageMargins left="0.7" right="0.7" top="0.75" bottom="0.75" header="0.3" footer="0.3"/>
  <pageSetup orientation="portrait" horizontalDpi="1200" verticalDpi="1200" r:id="rId1"/>
  <ignoredErrors>
    <ignoredError sqref="A1:AN7 AY1:BL2 AY5:BL5 BM4:XFD4 BM6:XFD1048576 BM1:XFD2 BM5:XFD5 BN3:XFD3 A150:AN160 A148 AK148:AM148 A14 A13:C13 A24:AN24 A19:C19 A30:AN30 A25:C25 A36:AN36 A31:C31 A42:AN42 A37:C37 A48:AN48 A43:C43 A54:AN54 A49:C49 A60:AN60 A55:C55 A66:AN66 A61:C61 A72:AN72 A67:C67 A78:AN82 A73:C73 A93:AN93 A88 A99:AN99 A94:C94 A105:AN105 A100:C100 A111:AN111 A106:C106 A117:AN117 A112:C112 A123:AN132 A118:C118 A11:AN12 A10 C10:AN10 A9 A8 C8:AN8 A18:AN18 A15 C15:AN15 C9:AN9 C14:E14 A16:A17 C16:AN17 A20:A23 C20:AN23 A26:A29 C26:AN29 A32:A35 C32:AN35 A38:A41 C38:AN41 A44:A47 C44:AN47 A50:A53 C50:AN53 A56:A59 C56:AN59 A62:A65 C62:AN65 A68:A71 C68:AN68 A74:A77 C74:AN77 A87:AN87 A83:A86 C83:AN86 A89:A92 A95:A98 C95:AN98 A101:A104 C101:AN104 A107:A110 C107:AN110 A113:A116 C113:AN116 A119:A122 C119:AN122 A138:AN138 A134:A137 C134:AN137 A144:AN144 A140:A143 C140:AN143 A149 C149:AN149 C148:AI148 A146:A147 C146:AN147 A166:AN1048576 A161:A165 G14:AN14 C70:AN71 C69:AF69 AH69 A133 C133:AN133 A139 C139:AN139 A145 C145:AN145" formulaRange="1"/>
  </ignoredError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/>
  <dimension ref="A1:FX9814"/>
  <sheetViews>
    <sheetView workbookViewId="0"/>
  </sheetViews>
  <sheetFormatPr defaultRowHeight="15" x14ac:dyDescent="0.25"/>
  <cols>
    <col min="1" max="1" width="11" style="109" bestFit="1" customWidth="1"/>
    <col min="2" max="3" width="9.140625" style="109" customWidth="1"/>
    <col min="4" max="4" width="9.7109375" style="109" bestFit="1" customWidth="1"/>
    <col min="5" max="5" width="13.7109375" style="109" customWidth="1"/>
    <col min="6" max="6" width="9.140625" style="109" hidden="1" customWidth="1"/>
    <col min="7" max="7" width="13.42578125" style="109" customWidth="1"/>
    <col min="8" max="8" width="9.140625" style="109" hidden="1" customWidth="1"/>
    <col min="9" max="9" width="14" style="109" customWidth="1"/>
    <col min="10" max="10" width="9.140625" style="109" hidden="1" customWidth="1"/>
    <col min="11" max="11" width="14.5703125" style="109" customWidth="1"/>
    <col min="12" max="12" width="9.140625" style="109" hidden="1" customWidth="1"/>
    <col min="13" max="13" width="15.42578125" style="109" customWidth="1"/>
    <col min="14" max="14" width="9.140625" style="109" hidden="1" customWidth="1"/>
    <col min="15" max="15" width="14.5703125" style="109" customWidth="1"/>
    <col min="16" max="16" width="9.140625" style="8" hidden="1" customWidth="1"/>
    <col min="17" max="17" width="14.42578125" style="8" bestFit="1" customWidth="1"/>
    <col min="18" max="18" width="14" style="8" hidden="1" customWidth="1"/>
    <col min="19" max="19" width="15.85546875" style="8" bestFit="1" customWidth="1"/>
    <col min="20" max="20" width="10.7109375" style="8" hidden="1" customWidth="1"/>
    <col min="21" max="21" width="14.140625" style="8" bestFit="1" customWidth="1"/>
    <col min="22" max="22" width="10.7109375" style="8" hidden="1" customWidth="1"/>
    <col min="23" max="23" width="13.5703125" style="8" bestFit="1" customWidth="1"/>
    <col min="24" max="24" width="10.7109375" style="8" hidden="1" customWidth="1"/>
    <col min="25" max="25" width="14" style="8" bestFit="1" customWidth="1"/>
    <col min="26" max="26" width="9.7109375" style="8" hidden="1" customWidth="1"/>
    <col min="27" max="27" width="15.5703125" style="8" bestFit="1" customWidth="1"/>
    <col min="28" max="28" width="10.7109375" style="8" hidden="1" customWidth="1"/>
    <col min="29" max="29" width="12.42578125" style="8" bestFit="1" customWidth="1"/>
    <col min="30" max="30" width="10.7109375" style="8" hidden="1" customWidth="1"/>
    <col min="31" max="31" width="13.42578125" style="8" bestFit="1" customWidth="1"/>
    <col min="32" max="32" width="9.140625" style="8" hidden="1" customWidth="1"/>
    <col min="33" max="33" width="13.140625" style="8" bestFit="1" customWidth="1"/>
    <col min="34" max="34" width="10.7109375" style="8" hidden="1" customWidth="1"/>
    <col min="35" max="35" width="14.42578125" style="8" bestFit="1" customWidth="1"/>
    <col min="36" max="36" width="10.7109375" style="8" hidden="1" customWidth="1"/>
    <col min="37" max="37" width="13.28515625" style="8" bestFit="1" customWidth="1"/>
    <col min="38" max="38" width="6.5703125" style="88" bestFit="1" customWidth="1"/>
    <col min="39" max="39" width="6.5703125" style="88" hidden="1" customWidth="1"/>
    <col min="40" max="40" width="15.7109375" style="88" bestFit="1" customWidth="1"/>
    <col min="41" max="41" width="10.7109375" hidden="1" customWidth="1"/>
    <col min="42" max="42" width="13.5703125" style="8" bestFit="1" customWidth="1"/>
    <col min="43" max="43" width="10.7109375" style="79" hidden="1" customWidth="1"/>
    <col min="44" max="44" width="13.28515625" style="8" bestFit="1" customWidth="1"/>
    <col min="45" max="45" width="10.7109375" style="79" hidden="1" customWidth="1"/>
    <col min="46" max="46" width="13.7109375" style="8" bestFit="1" customWidth="1"/>
    <col min="47" max="47" width="10.7109375" style="79" hidden="1" customWidth="1"/>
    <col min="48" max="48" width="14.7109375" style="8" bestFit="1" customWidth="1"/>
    <col min="49" max="49" width="10.7109375" style="79" hidden="1" customWidth="1"/>
    <col min="50" max="50" width="14" style="8" bestFit="1" customWidth="1"/>
    <col min="51" max="51" width="10.7109375" style="79" hidden="1" customWidth="1"/>
    <col min="52" max="52" width="12.140625" style="79" bestFit="1" customWidth="1"/>
    <col min="53" max="53" width="6.5703125" bestFit="1" customWidth="1"/>
    <col min="54" max="54" width="10.7109375" hidden="1" customWidth="1"/>
    <col min="55" max="55" width="15.140625" style="79" bestFit="1" customWidth="1"/>
    <col min="56" max="56" width="10.7109375" style="79" hidden="1" customWidth="1"/>
    <col min="57" max="57" width="14.28515625" style="79" bestFit="1" customWidth="1"/>
    <col min="58" max="58" width="10.7109375" style="79" hidden="1" customWidth="1"/>
    <col min="59" max="59" width="15.5703125" style="79" bestFit="1" customWidth="1"/>
    <col min="60" max="60" width="35.140625" bestFit="1" customWidth="1"/>
    <col min="61" max="180" width="6.5703125" bestFit="1" customWidth="1"/>
  </cols>
  <sheetData>
    <row r="1" spans="1:165" ht="15.75" thickBot="1" x14ac:dyDescent="0.3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 s="5"/>
      <c r="X1"/>
      <c r="Y1" s="5"/>
      <c r="Z1"/>
      <c r="AA1" s="5"/>
      <c r="AB1"/>
      <c r="AC1" s="5"/>
      <c r="AD1"/>
      <c r="AE1" s="5"/>
      <c r="AF1"/>
      <c r="AG1" s="5"/>
      <c r="AH1"/>
      <c r="AI1" s="5"/>
      <c r="AJ1"/>
      <c r="AK1" s="5"/>
      <c r="AL1" s="5"/>
      <c r="AM1" s="5"/>
      <c r="AN1" s="5"/>
      <c r="AP1" s="5"/>
      <c r="AQ1"/>
      <c r="AR1" s="5"/>
      <c r="AS1"/>
      <c r="AT1" s="5"/>
      <c r="AU1"/>
      <c r="AV1" s="5"/>
      <c r="AW1"/>
      <c r="AX1" s="5"/>
      <c r="AY1"/>
      <c r="AZ1"/>
      <c r="BC1"/>
      <c r="BD1"/>
      <c r="BE1"/>
      <c r="BF1"/>
      <c r="BG1"/>
    </row>
    <row r="2" spans="1:165" ht="15.75" thickBot="1" x14ac:dyDescent="0.3">
      <c r="B2"/>
      <c r="C2"/>
      <c r="D2"/>
      <c r="E2" s="600" t="s">
        <v>41</v>
      </c>
      <c r="F2" s="600"/>
      <c r="G2" s="600"/>
      <c r="H2" s="600"/>
      <c r="I2" s="600"/>
      <c r="J2" s="600"/>
      <c r="K2" s="600"/>
      <c r="L2" s="600"/>
      <c r="M2" s="600"/>
      <c r="N2" s="600"/>
      <c r="O2" s="6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1"/>
      <c r="AL2"/>
      <c r="AM2"/>
      <c r="AN2" s="602" t="s">
        <v>43</v>
      </c>
      <c r="AO2" s="602"/>
      <c r="AP2" s="602"/>
      <c r="AQ2" s="602"/>
      <c r="AR2" s="602"/>
      <c r="AS2" s="602"/>
      <c r="AT2" s="602"/>
      <c r="AU2" s="602"/>
      <c r="AV2" s="602"/>
      <c r="AW2" s="602"/>
      <c r="AX2" s="602"/>
      <c r="AY2" s="602"/>
      <c r="AZ2" s="603"/>
      <c r="BB2" s="599" t="s">
        <v>37</v>
      </c>
      <c r="BC2" s="597"/>
      <c r="BD2" s="597"/>
      <c r="BE2" s="597"/>
      <c r="BF2" s="597"/>
      <c r="BG2" s="598"/>
    </row>
    <row r="3" spans="1:165" ht="15.75" thickBot="1" x14ac:dyDescent="0.3">
      <c r="A3" s="114" t="s">
        <v>307</v>
      </c>
      <c r="B3"/>
      <c r="C3"/>
      <c r="D3" s="117" t="s">
        <v>308</v>
      </c>
      <c r="E3" s="118" t="s">
        <v>309</v>
      </c>
      <c r="F3" s="117" t="s">
        <v>308</v>
      </c>
      <c r="G3" s="118" t="s">
        <v>310</v>
      </c>
      <c r="H3" s="117" t="s">
        <v>308</v>
      </c>
      <c r="I3" s="118" t="s">
        <v>311</v>
      </c>
      <c r="J3" s="117" t="s">
        <v>308</v>
      </c>
      <c r="K3" s="118" t="s">
        <v>312</v>
      </c>
      <c r="L3" s="117" t="s">
        <v>308</v>
      </c>
      <c r="M3" s="118" t="s">
        <v>313</v>
      </c>
      <c r="N3" s="117" t="s">
        <v>308</v>
      </c>
      <c r="O3" s="118" t="s">
        <v>314</v>
      </c>
      <c r="P3" s="117" t="s">
        <v>308</v>
      </c>
      <c r="Q3" s="118" t="s">
        <v>315</v>
      </c>
      <c r="R3" s="117" t="s">
        <v>308</v>
      </c>
      <c r="S3" s="118" t="s">
        <v>316</v>
      </c>
      <c r="T3" s="117" t="s">
        <v>308</v>
      </c>
      <c r="U3" s="118" t="s">
        <v>317</v>
      </c>
      <c r="V3" s="117" t="s">
        <v>308</v>
      </c>
      <c r="W3" s="118" t="s">
        <v>318</v>
      </c>
      <c r="X3" s="117" t="s">
        <v>308</v>
      </c>
      <c r="Y3" s="118" t="s">
        <v>319</v>
      </c>
      <c r="Z3" s="117" t="s">
        <v>308</v>
      </c>
      <c r="AA3" s="118" t="s">
        <v>225</v>
      </c>
      <c r="AB3" s="120" t="s">
        <v>308</v>
      </c>
      <c r="AC3" s="119" t="s">
        <v>226</v>
      </c>
      <c r="AD3" s="120" t="s">
        <v>308</v>
      </c>
      <c r="AE3" s="119" t="s">
        <v>227</v>
      </c>
      <c r="AF3" s="120" t="s">
        <v>308</v>
      </c>
      <c r="AG3" s="119" t="s">
        <v>228</v>
      </c>
      <c r="AH3" s="120" t="s">
        <v>308</v>
      </c>
      <c r="AI3" s="119" t="s">
        <v>229</v>
      </c>
      <c r="AJ3" s="120" t="s">
        <v>308</v>
      </c>
      <c r="AK3" s="119" t="s">
        <v>230</v>
      </c>
      <c r="AL3" s="79"/>
      <c r="AM3" s="120" t="s">
        <v>308</v>
      </c>
      <c r="AN3" s="118" t="s">
        <v>231</v>
      </c>
      <c r="AO3" s="120" t="s">
        <v>308</v>
      </c>
      <c r="AP3" s="118" t="s">
        <v>237</v>
      </c>
      <c r="AQ3" s="120" t="s">
        <v>308</v>
      </c>
      <c r="AR3" s="119" t="s">
        <v>232</v>
      </c>
      <c r="AS3" s="120" t="s">
        <v>308</v>
      </c>
      <c r="AT3" s="119" t="s">
        <v>233</v>
      </c>
      <c r="AU3" s="120" t="s">
        <v>308</v>
      </c>
      <c r="AV3" s="119" t="s">
        <v>234</v>
      </c>
      <c r="AW3" s="120" t="s">
        <v>308</v>
      </c>
      <c r="AX3" s="119" t="s">
        <v>235</v>
      </c>
      <c r="AY3" s="120" t="s">
        <v>308</v>
      </c>
      <c r="AZ3" s="119" t="s">
        <v>236</v>
      </c>
      <c r="BB3" s="120" t="s">
        <v>308</v>
      </c>
      <c r="BC3" s="118" t="s">
        <v>209</v>
      </c>
      <c r="BD3" s="120" t="s">
        <v>308</v>
      </c>
      <c r="BE3" s="119" t="s">
        <v>210</v>
      </c>
      <c r="BF3" s="120" t="s">
        <v>308</v>
      </c>
      <c r="BG3" s="118" t="s">
        <v>320</v>
      </c>
    </row>
    <row r="4" spans="1:165" x14ac:dyDescent="0.25">
      <c r="A4" s="115">
        <v>43098</v>
      </c>
      <c r="B4"/>
      <c r="C4"/>
      <c r="D4" s="1"/>
      <c r="E4" s="107"/>
      <c r="F4" s="1"/>
      <c r="G4" s="107"/>
      <c r="H4" s="1"/>
      <c r="I4" s="107"/>
      <c r="J4" s="1"/>
      <c r="K4" s="107"/>
      <c r="L4" s="1"/>
      <c r="M4" s="107"/>
      <c r="N4" s="1"/>
      <c r="O4" s="107"/>
      <c r="P4" s="1"/>
      <c r="Q4" s="107"/>
      <c r="R4" s="1"/>
      <c r="S4" s="107"/>
      <c r="T4" s="1"/>
      <c r="U4" s="107"/>
      <c r="V4" s="1"/>
      <c r="W4" s="107"/>
      <c r="X4" s="1"/>
      <c r="Y4" s="107"/>
      <c r="Z4" s="1"/>
      <c r="AA4" s="107"/>
      <c r="AB4" s="1"/>
      <c r="AC4" s="107"/>
      <c r="AD4" s="1"/>
      <c r="AE4" s="107"/>
      <c r="AF4" s="1"/>
      <c r="AG4" s="107"/>
      <c r="AH4" s="1"/>
      <c r="AI4" s="107"/>
      <c r="AJ4" s="1"/>
      <c r="AK4" s="107"/>
      <c r="AL4" s="107"/>
      <c r="AM4" s="1"/>
      <c r="AN4" s="107"/>
      <c r="AO4" s="1"/>
      <c r="AP4" s="107"/>
      <c r="AQ4" s="1"/>
      <c r="AR4" s="107"/>
      <c r="AS4" s="1"/>
      <c r="AT4" s="107"/>
      <c r="AU4" s="1"/>
      <c r="AV4" s="107"/>
      <c r="AW4" s="1"/>
      <c r="AX4" s="107"/>
      <c r="AY4" s="1"/>
      <c r="AZ4" s="107"/>
      <c r="BB4" s="1"/>
      <c r="BC4" s="107"/>
      <c r="BD4" s="1"/>
      <c r="BE4" s="107"/>
      <c r="BF4" s="1"/>
      <c r="BG4" s="107"/>
    </row>
    <row r="5" spans="1:165" s="79" customFormat="1" ht="15.75" thickBot="1" x14ac:dyDescent="0.3">
      <c r="A5" s="116">
        <v>43210</v>
      </c>
      <c r="B5"/>
      <c r="C5"/>
      <c r="D5" s="142">
        <f>_xll.BDH(E3,"PX_LAST",$A$4,$A$5,"cols=2;rows=77")</f>
        <v>43098</v>
      </c>
      <c r="E5" s="8">
        <v>60.53</v>
      </c>
      <c r="F5" s="142">
        <f>_xll.BDH(G3,"PX_LAST",$A$4,$A$5,"cols=2;rows=77")</f>
        <v>43098</v>
      </c>
      <c r="G5" s="8">
        <v>107.51</v>
      </c>
      <c r="H5" s="142">
        <f>_xll.BDH(I3,"PX_LAST",$A$4,$A$5,"cols=2;rows=77")</f>
        <v>43098</v>
      </c>
      <c r="I5" s="8">
        <v>81.069999999999993</v>
      </c>
      <c r="J5" s="142">
        <f>_xll.BDH(K3,"PX_LAST",$A$4,$A$5,"cols=2;rows=77")</f>
        <v>43098</v>
      </c>
      <c r="K5" s="8">
        <v>364.94</v>
      </c>
      <c r="L5" s="142">
        <f>_xll.BDH(M3,"PX_LAST",$A$4,$A$5,"cols=2;rows=77")</f>
        <v>43098</v>
      </c>
      <c r="M5" s="8">
        <v>96.71</v>
      </c>
      <c r="N5" s="142">
        <f>_xll.BDH(O3,"PX_LAST",$A$4,$A$5,"cols=2;rows=77")</f>
        <v>43098</v>
      </c>
      <c r="O5" s="8">
        <v>102.23</v>
      </c>
      <c r="P5" s="142">
        <f>_xll.BDH(Q3,"PX_LAST",$A$4,$A$5,"cols=2;rows=77")</f>
        <v>43098</v>
      </c>
      <c r="Q5" s="8">
        <v>61.28</v>
      </c>
      <c r="R5" s="142">
        <f>_xll.BDH(S3,"PX_LAST",$A$4,$A$5,"cols=2;rows=77")</f>
        <v>43098</v>
      </c>
      <c r="S5" s="8">
        <v>51.12</v>
      </c>
      <c r="T5" s="142">
        <f>_xll.BDH(U3,"PX_LAST",$A$4,$A$5,"cols=2;rows=77")</f>
        <v>43098</v>
      </c>
      <c r="U5" s="8">
        <v>90.89</v>
      </c>
      <c r="V5" s="142">
        <f>_xll.BDH(W3,"PX_LAST",$A$4,$A$5,"cols=2;rows=77")</f>
        <v>43098</v>
      </c>
      <c r="W5" s="8">
        <v>228.57</v>
      </c>
      <c r="X5" s="142">
        <f>_xll.BDH(Y3,"PX_LAST",$A$4,$A$5,"cols=2;rows=77")</f>
        <v>43098</v>
      </c>
      <c r="Y5" s="8">
        <v>73.62</v>
      </c>
      <c r="Z5" s="142">
        <f>_xll.BDH(AA3,"PX_LAST",$A$4,$A$5,"cols=2;rows=77")</f>
        <v>43098</v>
      </c>
      <c r="AA5" s="8">
        <v>112.36</v>
      </c>
      <c r="AB5" s="142">
        <f>_xll.BDH(AC3,"PX_LAST",$A$4,$A$5,"cols=2;rows=77")</f>
        <v>43098</v>
      </c>
      <c r="AC5" s="8">
        <v>188.11</v>
      </c>
      <c r="AD5" s="142">
        <f>_xll.BDH(AE3,"PX_LAST",$A$4,$A$5,"cols=2;rows=77")</f>
        <v>43098</v>
      </c>
      <c r="AE5" s="8">
        <v>158.16999999999999</v>
      </c>
      <c r="AF5" s="142">
        <f>_xll.BDH(AG3,"PX_LAST",$A$4,$A$5,"cols=2;rows=77")</f>
        <v>43098</v>
      </c>
      <c r="AG5" s="8">
        <v>249.54</v>
      </c>
      <c r="AH5" s="142">
        <f>_xll.BDH(AI3,"PX_LAST",$A$4,$A$5,"cols=2;rows=77")</f>
        <v>43098</v>
      </c>
      <c r="AI5" s="8">
        <v>85.54</v>
      </c>
      <c r="AJ5" s="142">
        <f>_xll.BDH(AK3,"PX_LAST",$A$4,$A$5,"cols=2;rows=77")</f>
        <v>43098</v>
      </c>
      <c r="AK5" s="8">
        <v>62.55</v>
      </c>
      <c r="AL5" s="8"/>
      <c r="AM5" s="126">
        <f>_xll.BDH(AN3,"PX_LAST",$A$4,$A$5,"cols=2;rows=77")</f>
        <v>43098</v>
      </c>
      <c r="AN5" s="8">
        <v>10.67</v>
      </c>
      <c r="AO5" s="126">
        <f>_xll.BDH(AP3,"PX_LAST",$A$4,$A$5,"cols=2;rows=77")</f>
        <v>43098</v>
      </c>
      <c r="AP5" s="8">
        <v>116.1</v>
      </c>
      <c r="AQ5" s="126">
        <f>_xll.BDH(AR3,"PX_LAST",$A$4,$A$5,"cols=2;rows=77")</f>
        <v>43098</v>
      </c>
      <c r="AR5" s="8">
        <v>87.26</v>
      </c>
      <c r="AS5" s="126">
        <f>_xll.BDH(AT3,"PX_LAST",$A$4,$A$5,"cols=2;rows=77")</f>
        <v>43098</v>
      </c>
      <c r="AT5" s="8">
        <v>87.39</v>
      </c>
      <c r="AU5" s="126">
        <f>_xll.BDH(AV3,"PX_LAST",$A$4,$A$5,"cols=2;rows=77")</f>
        <v>43098</v>
      </c>
      <c r="AV5" s="8">
        <v>51.27</v>
      </c>
      <c r="AW5" s="126">
        <f>_xll.BDH(AX3,"PX_LAST",$A$4,$A$5,"cols=2;rows=77")</f>
        <v>43098</v>
      </c>
      <c r="AX5" s="8">
        <v>24.35</v>
      </c>
      <c r="AY5" s="126">
        <f>_xll.BDH(AZ3,"PX_LAST",$A$4,$A$5,"cols=2;rows=77")</f>
        <v>43098</v>
      </c>
      <c r="AZ5" s="8">
        <v>105.57</v>
      </c>
      <c r="BB5" s="126">
        <f>_xll.BDH(BC3,"PX_LAST",$A$4,$A$5,"cols=2;rows=77")</f>
        <v>43098</v>
      </c>
      <c r="BC5" s="8">
        <v>1582.77</v>
      </c>
      <c r="BD5" s="126">
        <f>_xll.BDH(BE3,"PX_LAST",$A$4,$A$5,"cols=2;rows=81")</f>
        <v>43098</v>
      </c>
      <c r="BE5" s="8">
        <v>2103.4499999999998</v>
      </c>
      <c r="BF5" s="126">
        <f>_xll.BDH(BG3,"PX_LAST",$A$4,$A$5,"cols=2;rows=78")</f>
        <v>43098</v>
      </c>
      <c r="BG5" s="8">
        <v>2046.37</v>
      </c>
      <c r="BH5"/>
      <c r="BI5" s="8"/>
      <c r="BJ5" s="8"/>
      <c r="BK5" s="8"/>
      <c r="BL5" s="8"/>
      <c r="BM5" s="8"/>
      <c r="BN5" s="8"/>
      <c r="BO5" s="8"/>
      <c r="BR5" s="8"/>
      <c r="FI5" s="8"/>
    </row>
    <row r="6" spans="1:165" s="79" customFormat="1" x14ac:dyDescent="0.25">
      <c r="A6"/>
      <c r="B6"/>
      <c r="C6"/>
      <c r="D6" s="108">
        <v>43102</v>
      </c>
      <c r="E6">
        <v>61.39</v>
      </c>
      <c r="F6" s="108">
        <v>43102</v>
      </c>
      <c r="G6">
        <v>111.8</v>
      </c>
      <c r="H6" s="108">
        <v>43102</v>
      </c>
      <c r="I6">
        <v>80.62</v>
      </c>
      <c r="J6" s="108">
        <v>43102</v>
      </c>
      <c r="K6">
        <v>375.25</v>
      </c>
      <c r="L6" s="108">
        <v>43102</v>
      </c>
      <c r="M6">
        <v>98.41</v>
      </c>
      <c r="N6" s="108">
        <v>43102</v>
      </c>
      <c r="O6">
        <v>104.41</v>
      </c>
      <c r="P6" s="8">
        <v>43102</v>
      </c>
      <c r="Q6" s="8">
        <v>61.31</v>
      </c>
      <c r="R6" s="8">
        <v>43102</v>
      </c>
      <c r="S6" s="8">
        <v>53.04</v>
      </c>
      <c r="T6" s="8">
        <v>43102</v>
      </c>
      <c r="U6" s="8">
        <v>92.08</v>
      </c>
      <c r="V6" s="8">
        <v>43102</v>
      </c>
      <c r="W6" s="8">
        <v>226.56</v>
      </c>
      <c r="X6" s="8">
        <v>43102</v>
      </c>
      <c r="Y6" s="8">
        <v>73.84</v>
      </c>
      <c r="Z6" s="8">
        <v>43102</v>
      </c>
      <c r="AA6" s="8">
        <v>116.31</v>
      </c>
      <c r="AB6" s="8">
        <v>43102</v>
      </c>
      <c r="AC6" s="8">
        <v>188.43</v>
      </c>
      <c r="AD6" s="8">
        <v>43102</v>
      </c>
      <c r="AE6" s="8">
        <v>159.37</v>
      </c>
      <c r="AF6" s="8">
        <v>43102</v>
      </c>
      <c r="AG6" s="8">
        <v>257.60000000000002</v>
      </c>
      <c r="AH6" s="8">
        <v>43102</v>
      </c>
      <c r="AI6" s="8">
        <v>85.95</v>
      </c>
      <c r="AJ6" s="8">
        <v>43102</v>
      </c>
      <c r="AK6" s="8">
        <v>63.49</v>
      </c>
      <c r="AL6" s="8"/>
      <c r="AM6" s="8">
        <v>43102</v>
      </c>
      <c r="AN6" s="8">
        <v>10.66</v>
      </c>
      <c r="AO6" s="107">
        <v>43102</v>
      </c>
      <c r="AP6" s="8">
        <v>116.4</v>
      </c>
      <c r="AQ6" s="107">
        <v>43102</v>
      </c>
      <c r="AR6" s="8">
        <v>87.34</v>
      </c>
      <c r="AS6" s="107">
        <v>43102</v>
      </c>
      <c r="AT6" s="8">
        <v>87.17</v>
      </c>
      <c r="AU6" s="107">
        <v>43102</v>
      </c>
      <c r="AV6" s="8">
        <v>51.13</v>
      </c>
      <c r="AW6" s="107">
        <v>43102</v>
      </c>
      <c r="AX6" s="8">
        <v>24.36</v>
      </c>
      <c r="AY6" s="107">
        <v>43102</v>
      </c>
      <c r="AZ6" s="8">
        <v>105.22</v>
      </c>
      <c r="BB6" s="107">
        <v>43102</v>
      </c>
      <c r="BC6" s="8">
        <v>1595.8689999999999</v>
      </c>
      <c r="BD6" s="107">
        <v>43101</v>
      </c>
      <c r="BE6" s="8">
        <v>2103.4699999999998</v>
      </c>
      <c r="BF6" s="107">
        <v>43102</v>
      </c>
      <c r="BG6" s="8">
        <v>2040.48</v>
      </c>
      <c r="BH6"/>
    </row>
    <row r="7" spans="1:165" s="79" customFormat="1" x14ac:dyDescent="0.25">
      <c r="A7"/>
      <c r="B7"/>
      <c r="C7"/>
      <c r="D7" s="108">
        <v>43103</v>
      </c>
      <c r="E7">
        <v>61.82</v>
      </c>
      <c r="F7" s="108">
        <v>43103</v>
      </c>
      <c r="G7">
        <v>112.28</v>
      </c>
      <c r="H7" s="108">
        <v>43103</v>
      </c>
      <c r="I7">
        <v>79.709999999999994</v>
      </c>
      <c r="J7" s="108">
        <v>43103</v>
      </c>
      <c r="K7">
        <v>383.82</v>
      </c>
      <c r="L7" s="108">
        <v>43103</v>
      </c>
      <c r="M7">
        <v>99.95</v>
      </c>
      <c r="N7" s="108">
        <v>43103</v>
      </c>
      <c r="O7">
        <v>105.29</v>
      </c>
      <c r="P7" s="8">
        <v>43103</v>
      </c>
      <c r="Q7" s="8">
        <v>61.36</v>
      </c>
      <c r="R7" s="8">
        <v>43103</v>
      </c>
      <c r="S7" s="8">
        <v>53.98</v>
      </c>
      <c r="T7" s="8">
        <v>43103</v>
      </c>
      <c r="U7" s="8">
        <v>91.29</v>
      </c>
      <c r="V7" s="8">
        <v>43103</v>
      </c>
      <c r="W7" s="8">
        <v>227.5</v>
      </c>
      <c r="X7" s="8">
        <v>43103</v>
      </c>
      <c r="Y7" s="8">
        <v>76.75</v>
      </c>
      <c r="Z7" s="8">
        <v>43103</v>
      </c>
      <c r="AA7" s="8">
        <v>118.5</v>
      </c>
      <c r="AB7" s="8">
        <v>43103</v>
      </c>
      <c r="AC7" s="8">
        <v>188.71</v>
      </c>
      <c r="AD7" s="8">
        <v>43103</v>
      </c>
      <c r="AE7" s="8">
        <v>160.21</v>
      </c>
      <c r="AF7" s="8">
        <v>43103</v>
      </c>
      <c r="AG7" s="8">
        <v>260.82</v>
      </c>
      <c r="AH7" s="8">
        <v>43103</v>
      </c>
      <c r="AI7" s="8">
        <v>86.35</v>
      </c>
      <c r="AJ7" s="8">
        <v>43103</v>
      </c>
      <c r="AK7" s="8">
        <v>63.48</v>
      </c>
      <c r="AL7" s="8"/>
      <c r="AM7" s="8">
        <v>43103</v>
      </c>
      <c r="AN7" s="8">
        <v>10.67</v>
      </c>
      <c r="AO7" s="107">
        <v>43103</v>
      </c>
      <c r="AP7" s="8">
        <v>116.35</v>
      </c>
      <c r="AQ7" s="107">
        <v>43103</v>
      </c>
      <c r="AR7" s="8">
        <v>87.76</v>
      </c>
      <c r="AS7" s="107">
        <v>43103</v>
      </c>
      <c r="AT7" s="8">
        <v>87.24</v>
      </c>
      <c r="AU7" s="107">
        <v>43103</v>
      </c>
      <c r="AV7" s="8">
        <v>51.21</v>
      </c>
      <c r="AW7" s="107">
        <v>43103</v>
      </c>
      <c r="AX7" s="8">
        <v>24.38</v>
      </c>
      <c r="AY7" s="107">
        <v>43103</v>
      </c>
      <c r="AZ7" s="8">
        <v>105.33</v>
      </c>
      <c r="BB7" s="107">
        <v>43103</v>
      </c>
      <c r="BC7" s="8">
        <v>1605.1890000000001</v>
      </c>
      <c r="BD7" s="107">
        <v>43102</v>
      </c>
      <c r="BE7" s="8">
        <v>2116.04</v>
      </c>
      <c r="BF7" s="107">
        <v>43103</v>
      </c>
      <c r="BG7" s="8">
        <v>2042.81</v>
      </c>
      <c r="BH7"/>
    </row>
    <row r="8" spans="1:165" s="79" customFormat="1" x14ac:dyDescent="0.25">
      <c r="A8"/>
      <c r="B8"/>
      <c r="C8"/>
      <c r="D8" s="108">
        <v>43104</v>
      </c>
      <c r="E8">
        <v>62.36</v>
      </c>
      <c r="F8" s="108">
        <v>43104</v>
      </c>
      <c r="G8">
        <v>112.23</v>
      </c>
      <c r="H8" s="108">
        <v>43104</v>
      </c>
      <c r="I8">
        <v>80.22</v>
      </c>
      <c r="J8" s="108">
        <v>43104</v>
      </c>
      <c r="K8">
        <v>376.92</v>
      </c>
      <c r="L8" s="108">
        <v>43104</v>
      </c>
      <c r="M8">
        <v>99.38</v>
      </c>
      <c r="N8" s="108">
        <v>43104</v>
      </c>
      <c r="O8">
        <v>106.68</v>
      </c>
      <c r="P8" s="8">
        <v>43104</v>
      </c>
      <c r="Q8" s="8">
        <v>61.75</v>
      </c>
      <c r="R8" s="8">
        <v>43104</v>
      </c>
      <c r="S8" s="8">
        <v>54.29</v>
      </c>
      <c r="T8" s="8">
        <v>43104</v>
      </c>
      <c r="U8" s="8">
        <v>90.71</v>
      </c>
      <c r="V8" s="8">
        <v>43104</v>
      </c>
      <c r="W8" s="8">
        <v>225.79</v>
      </c>
      <c r="X8" s="8">
        <v>43104</v>
      </c>
      <c r="Y8" s="8">
        <v>76.73</v>
      </c>
      <c r="Z8" s="8">
        <v>43104</v>
      </c>
      <c r="AA8" s="8">
        <v>119.6</v>
      </c>
      <c r="AB8" s="8">
        <v>43104</v>
      </c>
      <c r="AC8" s="8">
        <v>190.03</v>
      </c>
      <c r="AD8" s="8">
        <v>43104</v>
      </c>
      <c r="AE8" s="8">
        <v>160.88</v>
      </c>
      <c r="AF8" s="8">
        <v>43104</v>
      </c>
      <c r="AG8" s="8">
        <v>264.88</v>
      </c>
      <c r="AH8" s="8">
        <v>43104</v>
      </c>
      <c r="AI8" s="8">
        <v>87.11</v>
      </c>
      <c r="AJ8" s="8">
        <v>43104</v>
      </c>
      <c r="AK8" s="8">
        <v>63.44</v>
      </c>
      <c r="AL8" s="8"/>
      <c r="AM8" s="8">
        <v>43104</v>
      </c>
      <c r="AN8" s="8">
        <v>10.68</v>
      </c>
      <c r="AO8" s="107">
        <v>43104</v>
      </c>
      <c r="AP8" s="8">
        <v>116.65</v>
      </c>
      <c r="AQ8" s="107">
        <v>43104</v>
      </c>
      <c r="AR8" s="8">
        <v>87.91</v>
      </c>
      <c r="AS8" s="107">
        <v>43104</v>
      </c>
      <c r="AT8" s="8">
        <v>87.22</v>
      </c>
      <c r="AU8" s="107">
        <v>43104</v>
      </c>
      <c r="AV8" s="8">
        <v>51.11</v>
      </c>
      <c r="AW8" s="107">
        <v>43104</v>
      </c>
      <c r="AX8" s="8">
        <v>24.35</v>
      </c>
      <c r="AY8" s="107">
        <v>43104</v>
      </c>
      <c r="AZ8" s="8">
        <v>105.28</v>
      </c>
      <c r="BB8" s="107">
        <v>43104</v>
      </c>
      <c r="BC8" s="8">
        <v>1611.019</v>
      </c>
      <c r="BD8" s="107">
        <v>43103</v>
      </c>
      <c r="BE8" s="8">
        <v>2125.65</v>
      </c>
      <c r="BF8" s="107">
        <v>43104</v>
      </c>
      <c r="BG8" s="8">
        <v>2042</v>
      </c>
      <c r="BH8"/>
    </row>
    <row r="9" spans="1:165" s="79" customFormat="1" x14ac:dyDescent="0.25">
      <c r="A9"/>
      <c r="B9"/>
      <c r="C9"/>
      <c r="D9" s="108">
        <v>43105</v>
      </c>
      <c r="E9">
        <v>62.86</v>
      </c>
      <c r="F9" s="108">
        <v>43105</v>
      </c>
      <c r="G9">
        <v>111.62</v>
      </c>
      <c r="H9" s="108">
        <v>43105</v>
      </c>
      <c r="I9">
        <v>80.83</v>
      </c>
      <c r="J9" s="108">
        <v>43105</v>
      </c>
      <c r="K9">
        <v>379.01</v>
      </c>
      <c r="L9" s="108">
        <v>43105</v>
      </c>
      <c r="M9">
        <v>101.11</v>
      </c>
      <c r="N9" s="108">
        <v>43105</v>
      </c>
      <c r="O9">
        <v>108.1</v>
      </c>
      <c r="P9" s="8">
        <v>43105</v>
      </c>
      <c r="Q9" s="8">
        <v>61.89</v>
      </c>
      <c r="R9" s="8">
        <v>43105</v>
      </c>
      <c r="S9" s="8">
        <v>54.6</v>
      </c>
      <c r="T9" s="8">
        <v>43105</v>
      </c>
      <c r="U9" s="8">
        <v>92.41</v>
      </c>
      <c r="V9" s="8">
        <v>43105</v>
      </c>
      <c r="W9" s="8">
        <v>219.88</v>
      </c>
      <c r="X9" s="8">
        <v>43105</v>
      </c>
      <c r="Y9" s="8">
        <v>78.7</v>
      </c>
      <c r="Z9" s="8">
        <v>43105</v>
      </c>
      <c r="AA9" s="8">
        <v>120.07</v>
      </c>
      <c r="AB9" s="8">
        <v>43105</v>
      </c>
      <c r="AC9" s="8">
        <v>191.74</v>
      </c>
      <c r="AD9" s="8">
        <v>43105</v>
      </c>
      <c r="AE9" s="8">
        <v>161.82</v>
      </c>
      <c r="AF9" s="8">
        <v>43105</v>
      </c>
      <c r="AG9" s="8">
        <v>265.92</v>
      </c>
      <c r="AH9" s="8">
        <v>43105</v>
      </c>
      <c r="AI9" s="8">
        <v>88.19</v>
      </c>
      <c r="AJ9" s="8">
        <v>43105</v>
      </c>
      <c r="AK9" s="8">
        <v>63.98</v>
      </c>
      <c r="AL9" s="8"/>
      <c r="AM9" s="8">
        <v>43105</v>
      </c>
      <c r="AN9" s="8">
        <v>10.68</v>
      </c>
      <c r="AO9" s="107">
        <v>43105</v>
      </c>
      <c r="AP9" s="8">
        <v>116.72</v>
      </c>
      <c r="AQ9" s="107">
        <v>43105</v>
      </c>
      <c r="AR9" s="8">
        <v>87.97</v>
      </c>
      <c r="AS9" s="107">
        <v>43105</v>
      </c>
      <c r="AT9" s="8">
        <v>87.16</v>
      </c>
      <c r="AU9" s="107">
        <v>43105</v>
      </c>
      <c r="AV9" s="8">
        <v>51.11</v>
      </c>
      <c r="AW9" s="107">
        <v>43105</v>
      </c>
      <c r="AX9" s="8">
        <v>24.34</v>
      </c>
      <c r="AY9" s="107">
        <v>43105</v>
      </c>
      <c r="AZ9" s="8">
        <v>105.15</v>
      </c>
      <c r="BB9" s="107">
        <v>43105</v>
      </c>
      <c r="BC9" s="8">
        <v>1621.3710000000001</v>
      </c>
      <c r="BD9" s="107">
        <v>43104</v>
      </c>
      <c r="BE9" s="8">
        <v>2142.75</v>
      </c>
      <c r="BF9" s="107">
        <v>43105</v>
      </c>
      <c r="BG9" s="8">
        <v>2039.83</v>
      </c>
    </row>
    <row r="10" spans="1:165" s="79" customFormat="1" x14ac:dyDescent="0.25">
      <c r="A10"/>
      <c r="B10"/>
      <c r="C10"/>
      <c r="D10" s="108">
        <v>43108</v>
      </c>
      <c r="E10">
        <v>62.95</v>
      </c>
      <c r="F10" s="108">
        <v>43108</v>
      </c>
      <c r="G10">
        <v>110.02</v>
      </c>
      <c r="H10" s="108">
        <v>43108</v>
      </c>
      <c r="I10">
        <v>81.709999999999994</v>
      </c>
      <c r="J10" s="108">
        <v>43108</v>
      </c>
      <c r="K10">
        <v>391.86</v>
      </c>
      <c r="L10" s="108">
        <v>43108</v>
      </c>
      <c r="M10">
        <v>99.49</v>
      </c>
      <c r="N10" s="108">
        <v>43108</v>
      </c>
      <c r="O10">
        <v>108.86</v>
      </c>
      <c r="P10" s="8">
        <v>43108</v>
      </c>
      <c r="Q10" s="8">
        <v>61.91</v>
      </c>
      <c r="R10" s="8">
        <v>43108</v>
      </c>
      <c r="S10" s="8">
        <v>55.92</v>
      </c>
      <c r="T10" s="8">
        <v>43108</v>
      </c>
      <c r="U10" s="8">
        <v>93.17</v>
      </c>
      <c r="V10" s="8">
        <v>43108</v>
      </c>
      <c r="W10" s="8">
        <v>216.84</v>
      </c>
      <c r="X10" s="8">
        <v>43108</v>
      </c>
      <c r="Y10" s="8">
        <v>79.05</v>
      </c>
      <c r="Z10" s="8">
        <v>43108</v>
      </c>
      <c r="AA10" s="8">
        <v>121.56</v>
      </c>
      <c r="AB10" s="8">
        <v>43108</v>
      </c>
      <c r="AC10" s="8">
        <v>192.9</v>
      </c>
      <c r="AD10" s="8">
        <v>43108</v>
      </c>
      <c r="AE10" s="8">
        <v>162.13999999999999</v>
      </c>
      <c r="AF10" s="8">
        <v>43108</v>
      </c>
      <c r="AG10" s="8">
        <v>268.66000000000003</v>
      </c>
      <c r="AH10" s="8">
        <v>43108</v>
      </c>
      <c r="AI10" s="8">
        <v>88.28</v>
      </c>
      <c r="AJ10" s="8">
        <v>43108</v>
      </c>
      <c r="AK10" s="8">
        <v>64.55</v>
      </c>
      <c r="AL10" s="8"/>
      <c r="AM10" s="8">
        <v>43108</v>
      </c>
      <c r="AN10" s="8">
        <v>10.69</v>
      </c>
      <c r="AO10" s="107">
        <v>43108</v>
      </c>
      <c r="AP10" s="8">
        <v>116.51</v>
      </c>
      <c r="AQ10" s="107">
        <v>43108</v>
      </c>
      <c r="AR10" s="8">
        <v>87.9</v>
      </c>
      <c r="AS10" s="107">
        <v>43108</v>
      </c>
      <c r="AT10" s="8">
        <v>87.13</v>
      </c>
      <c r="AU10" s="107">
        <v>43108</v>
      </c>
      <c r="AV10" s="8">
        <v>51.11</v>
      </c>
      <c r="AW10" s="107">
        <v>43108</v>
      </c>
      <c r="AX10" s="8">
        <v>24.36</v>
      </c>
      <c r="AY10" s="107">
        <v>43108</v>
      </c>
      <c r="AZ10" s="8">
        <v>105.1</v>
      </c>
      <c r="BB10" s="107">
        <v>43108</v>
      </c>
      <c r="BC10" s="8">
        <v>1624.348</v>
      </c>
      <c r="BD10" s="8">
        <v>43105</v>
      </c>
      <c r="BE10" s="8">
        <v>2156.6</v>
      </c>
      <c r="BF10" s="107">
        <v>43108</v>
      </c>
      <c r="BG10" s="8">
        <v>2039.97</v>
      </c>
    </row>
    <row r="11" spans="1:165" s="79" customFormat="1" x14ac:dyDescent="0.25">
      <c r="A11"/>
      <c r="B11"/>
      <c r="C11"/>
      <c r="D11" s="108">
        <v>43109</v>
      </c>
      <c r="E11">
        <v>62.85</v>
      </c>
      <c r="F11" s="108">
        <v>43109</v>
      </c>
      <c r="G11">
        <v>109.94</v>
      </c>
      <c r="H11" s="108">
        <v>43109</v>
      </c>
      <c r="I11">
        <v>82.26</v>
      </c>
      <c r="J11" s="108">
        <v>43109</v>
      </c>
      <c r="K11">
        <v>397.6</v>
      </c>
      <c r="L11" s="108">
        <v>43109</v>
      </c>
      <c r="M11">
        <v>100.24</v>
      </c>
      <c r="N11" s="108">
        <v>43109</v>
      </c>
      <c r="O11">
        <v>109.15</v>
      </c>
      <c r="P11" s="8">
        <v>43109</v>
      </c>
      <c r="Q11" s="8">
        <v>61.85</v>
      </c>
      <c r="R11" s="8">
        <v>43109</v>
      </c>
      <c r="S11" s="8">
        <v>54.86</v>
      </c>
      <c r="T11" s="8">
        <v>43109</v>
      </c>
      <c r="U11" s="8">
        <v>93.94</v>
      </c>
      <c r="V11" s="8">
        <v>43109</v>
      </c>
      <c r="W11" s="8">
        <v>222.08</v>
      </c>
      <c r="X11" s="8">
        <v>43109</v>
      </c>
      <c r="Y11" s="8">
        <v>79.19</v>
      </c>
      <c r="Z11" s="8">
        <v>43109</v>
      </c>
      <c r="AA11" s="8">
        <v>121.35</v>
      </c>
      <c r="AB11" s="8">
        <v>43109</v>
      </c>
      <c r="AC11" s="8">
        <v>194.14</v>
      </c>
      <c r="AD11" s="8">
        <v>43109</v>
      </c>
      <c r="AE11" s="8">
        <v>162.41999999999999</v>
      </c>
      <c r="AF11" s="8">
        <v>43109</v>
      </c>
      <c r="AG11" s="8">
        <v>267.75</v>
      </c>
      <c r="AH11" s="8">
        <v>43109</v>
      </c>
      <c r="AI11" s="8">
        <v>88.22</v>
      </c>
      <c r="AJ11" s="8">
        <v>43109</v>
      </c>
      <c r="AK11" s="8">
        <v>64.09</v>
      </c>
      <c r="AL11" s="8"/>
      <c r="AM11" s="8">
        <v>43109</v>
      </c>
      <c r="AN11" s="8">
        <v>10.67</v>
      </c>
      <c r="AO11" s="107">
        <v>43109</v>
      </c>
      <c r="AP11" s="8">
        <v>116.15</v>
      </c>
      <c r="AQ11" s="8">
        <v>43109</v>
      </c>
      <c r="AR11" s="8">
        <v>87.63</v>
      </c>
      <c r="AS11" s="8">
        <v>43109</v>
      </c>
      <c r="AT11" s="8">
        <v>86.89</v>
      </c>
      <c r="AU11" s="8">
        <v>43109</v>
      </c>
      <c r="AV11" s="8">
        <v>50.95</v>
      </c>
      <c r="AW11" s="8">
        <v>43109</v>
      </c>
      <c r="AX11" s="8">
        <v>24.36</v>
      </c>
      <c r="AY11" s="8">
        <v>43109</v>
      </c>
      <c r="AZ11" s="8">
        <v>104.6</v>
      </c>
      <c r="BA11" s="8"/>
      <c r="BB11" s="8">
        <v>43109</v>
      </c>
      <c r="BC11" s="8">
        <v>1625.9169999999999</v>
      </c>
      <c r="BD11" s="8">
        <v>43108</v>
      </c>
      <c r="BE11" s="8">
        <v>2157.96</v>
      </c>
      <c r="BF11" s="107">
        <v>43109</v>
      </c>
      <c r="BG11" s="8">
        <v>2033.83</v>
      </c>
    </row>
    <row r="12" spans="1:165" s="79" customFormat="1" x14ac:dyDescent="0.25">
      <c r="A12"/>
      <c r="B12" s="109"/>
      <c r="C12" s="109"/>
      <c r="D12" s="315">
        <v>43110</v>
      </c>
      <c r="E12" s="109">
        <v>62.47</v>
      </c>
      <c r="F12" s="315">
        <v>43110</v>
      </c>
      <c r="G12" s="109">
        <v>109.47</v>
      </c>
      <c r="H12" s="315">
        <v>43110</v>
      </c>
      <c r="I12" s="109">
        <v>81</v>
      </c>
      <c r="J12" s="315">
        <v>43110</v>
      </c>
      <c r="K12" s="109">
        <v>423.76</v>
      </c>
      <c r="L12" s="315">
        <v>43110</v>
      </c>
      <c r="M12" s="109">
        <v>99.69</v>
      </c>
      <c r="N12" s="315">
        <v>43110</v>
      </c>
      <c r="O12" s="109">
        <v>108.8</v>
      </c>
      <c r="P12" s="8">
        <v>43110</v>
      </c>
      <c r="Q12" s="8">
        <v>62.01</v>
      </c>
      <c r="R12" s="8">
        <v>43110</v>
      </c>
      <c r="S12" s="8">
        <v>53.3</v>
      </c>
      <c r="T12" s="8">
        <v>43110</v>
      </c>
      <c r="U12" s="8">
        <v>92.31</v>
      </c>
      <c r="V12" s="8">
        <v>43110</v>
      </c>
      <c r="W12" s="8">
        <v>219.36</v>
      </c>
      <c r="X12" s="8">
        <v>43110</v>
      </c>
      <c r="Y12" s="8">
        <v>79.37</v>
      </c>
      <c r="Z12" s="8">
        <v>43110</v>
      </c>
      <c r="AA12" s="8">
        <v>120.02</v>
      </c>
      <c r="AB12" s="8">
        <v>43110</v>
      </c>
      <c r="AC12" s="8">
        <v>193.87</v>
      </c>
      <c r="AD12" s="8">
        <v>43110</v>
      </c>
      <c r="AE12" s="8">
        <v>162.19</v>
      </c>
      <c r="AF12" s="8">
        <v>43110</v>
      </c>
      <c r="AG12" s="8">
        <v>268.01</v>
      </c>
      <c r="AH12" s="8">
        <v>43110</v>
      </c>
      <c r="AI12" s="8">
        <v>87.82</v>
      </c>
      <c r="AJ12" s="8">
        <v>43110</v>
      </c>
      <c r="AK12" s="8">
        <v>64.22</v>
      </c>
      <c r="AL12" s="8"/>
      <c r="AM12" s="8">
        <v>43110</v>
      </c>
      <c r="AN12" s="8">
        <v>10.66</v>
      </c>
      <c r="AO12" s="8">
        <v>43110</v>
      </c>
      <c r="AP12" s="8">
        <v>115.81</v>
      </c>
      <c r="AQ12" s="8">
        <v>43110</v>
      </c>
      <c r="AR12" s="8">
        <v>87.44</v>
      </c>
      <c r="AS12" s="107">
        <v>43110</v>
      </c>
      <c r="AT12" s="8">
        <v>86.97</v>
      </c>
      <c r="AU12" s="107">
        <v>43110</v>
      </c>
      <c r="AV12" s="8">
        <v>51.08</v>
      </c>
      <c r="AW12" s="107">
        <v>43110</v>
      </c>
      <c r="AX12" s="8">
        <v>24.36</v>
      </c>
      <c r="AY12" s="107">
        <v>43110</v>
      </c>
      <c r="AZ12" s="79">
        <v>104.57</v>
      </c>
      <c r="BB12" s="107">
        <v>43110</v>
      </c>
      <c r="BC12" s="8">
        <v>1623.9549999999999</v>
      </c>
      <c r="BD12" s="107">
        <v>43109</v>
      </c>
      <c r="BE12" s="79">
        <v>2161.7800000000002</v>
      </c>
      <c r="BF12" s="8">
        <v>43110</v>
      </c>
      <c r="BG12" s="8">
        <v>2033.97</v>
      </c>
      <c r="BH12" s="8"/>
      <c r="BI12" s="8"/>
      <c r="BJ12" s="8"/>
      <c r="BK12" s="8"/>
      <c r="BL12" s="8"/>
      <c r="BM12" s="8"/>
    </row>
    <row r="13" spans="1:165" s="79" customFormat="1" x14ac:dyDescent="0.25">
      <c r="A13"/>
      <c r="B13" s="109"/>
      <c r="C13" s="109"/>
      <c r="D13" s="315">
        <v>43111</v>
      </c>
      <c r="E13" s="109">
        <v>63.29</v>
      </c>
      <c r="F13" s="315">
        <v>43111</v>
      </c>
      <c r="G13" s="109">
        <v>110.99</v>
      </c>
      <c r="H13" s="315">
        <v>43111</v>
      </c>
      <c r="I13" s="109">
        <v>79.959999999999994</v>
      </c>
      <c r="J13" s="315">
        <v>43111</v>
      </c>
      <c r="K13" s="109">
        <v>421.37</v>
      </c>
      <c r="L13" s="315">
        <v>43111</v>
      </c>
      <c r="M13" s="109">
        <v>99.27</v>
      </c>
      <c r="N13" s="315">
        <v>43111</v>
      </c>
      <c r="O13" s="109">
        <v>109.1</v>
      </c>
      <c r="P13" s="8">
        <v>43111</v>
      </c>
      <c r="Q13" s="8">
        <v>62.47</v>
      </c>
      <c r="R13" s="8">
        <v>43111</v>
      </c>
      <c r="S13" s="8">
        <v>53.2</v>
      </c>
      <c r="T13" s="8">
        <v>43111</v>
      </c>
      <c r="U13" s="8">
        <v>92.41</v>
      </c>
      <c r="V13" s="8">
        <v>43111</v>
      </c>
      <c r="W13" s="8">
        <v>219.05</v>
      </c>
      <c r="X13" s="8">
        <v>43111</v>
      </c>
      <c r="Y13" s="8">
        <v>79.75</v>
      </c>
      <c r="Z13" s="8">
        <v>43111</v>
      </c>
      <c r="AA13" s="8">
        <v>121.72</v>
      </c>
      <c r="AB13" s="8">
        <v>43111</v>
      </c>
      <c r="AC13" s="8">
        <v>195.77</v>
      </c>
      <c r="AD13" s="8">
        <v>43111</v>
      </c>
      <c r="AE13" s="8">
        <v>163.52000000000001</v>
      </c>
      <c r="AF13" s="8">
        <v>43111</v>
      </c>
      <c r="AG13" s="8">
        <v>271.19</v>
      </c>
      <c r="AH13" s="8">
        <v>43111</v>
      </c>
      <c r="AI13" s="8">
        <v>88.08</v>
      </c>
      <c r="AJ13" s="8">
        <v>43111</v>
      </c>
      <c r="AK13" s="8">
        <v>64.290000000000006</v>
      </c>
      <c r="AL13" s="8"/>
      <c r="AM13" s="8">
        <v>43111</v>
      </c>
      <c r="AN13" s="8">
        <v>10.66</v>
      </c>
      <c r="AO13" s="107">
        <v>43111</v>
      </c>
      <c r="AP13" s="8">
        <v>115.96</v>
      </c>
      <c r="AQ13" s="107">
        <v>43111</v>
      </c>
      <c r="AR13" s="8">
        <v>87.73</v>
      </c>
      <c r="AS13" s="107">
        <v>43111</v>
      </c>
      <c r="AT13" s="8">
        <v>87.01</v>
      </c>
      <c r="AU13" s="107">
        <v>43111</v>
      </c>
      <c r="AV13" s="8">
        <v>50.95</v>
      </c>
      <c r="AW13" s="107">
        <v>43111</v>
      </c>
      <c r="AX13" s="8">
        <v>24.34</v>
      </c>
      <c r="AY13" s="107">
        <v>43111</v>
      </c>
      <c r="AZ13" s="79">
        <v>104.64</v>
      </c>
      <c r="BB13" s="107">
        <v>43111</v>
      </c>
      <c r="BC13" s="79">
        <v>1637.376</v>
      </c>
      <c r="BD13" s="107">
        <v>43110</v>
      </c>
      <c r="BE13" s="79">
        <v>2162.2800000000002</v>
      </c>
      <c r="BF13" s="107">
        <v>43111</v>
      </c>
      <c r="BG13" s="79">
        <v>2036.71</v>
      </c>
    </row>
    <row r="14" spans="1:165" s="79" customFormat="1" x14ac:dyDescent="0.25">
      <c r="A14"/>
      <c r="B14" s="109"/>
      <c r="C14" s="109"/>
      <c r="D14" s="315">
        <v>43112</v>
      </c>
      <c r="E14" s="109">
        <v>63.39</v>
      </c>
      <c r="F14" s="315">
        <v>43112</v>
      </c>
      <c r="G14" s="109">
        <v>112.47</v>
      </c>
      <c r="H14" s="315">
        <v>43112</v>
      </c>
      <c r="I14" s="109">
        <v>79.900000000000006</v>
      </c>
      <c r="J14" s="315">
        <v>43112</v>
      </c>
      <c r="K14" s="109">
        <v>419.04</v>
      </c>
      <c r="L14" s="315">
        <v>43112</v>
      </c>
      <c r="M14" s="109">
        <v>100.34</v>
      </c>
      <c r="N14" s="315">
        <v>43112</v>
      </c>
      <c r="O14" s="109">
        <v>110.24</v>
      </c>
      <c r="P14" s="8">
        <v>43112</v>
      </c>
      <c r="Q14" s="8">
        <v>62.81</v>
      </c>
      <c r="R14" s="8">
        <v>43112</v>
      </c>
      <c r="S14" s="8">
        <v>53.45</v>
      </c>
      <c r="T14" s="8">
        <v>43112</v>
      </c>
      <c r="U14" s="8">
        <v>92.45</v>
      </c>
      <c r="V14" s="8">
        <v>43112</v>
      </c>
      <c r="W14" s="8">
        <v>217.52</v>
      </c>
      <c r="X14" s="8">
        <v>43112</v>
      </c>
      <c r="Y14" s="8">
        <v>80.540000000000006</v>
      </c>
      <c r="Z14" s="8">
        <v>43112</v>
      </c>
      <c r="AA14" s="8">
        <v>122.89</v>
      </c>
      <c r="AB14" s="8">
        <v>43112</v>
      </c>
      <c r="AC14" s="8">
        <v>198.78</v>
      </c>
      <c r="AD14" s="8">
        <v>43112</v>
      </c>
      <c r="AE14" s="8">
        <v>164.5</v>
      </c>
      <c r="AF14" s="8">
        <v>43112</v>
      </c>
      <c r="AG14" s="8">
        <v>271.85000000000002</v>
      </c>
      <c r="AH14" s="8">
        <v>43112</v>
      </c>
      <c r="AI14" s="8">
        <v>89.6</v>
      </c>
      <c r="AJ14" s="8">
        <v>43112</v>
      </c>
      <c r="AK14" s="8">
        <v>64.67</v>
      </c>
      <c r="AL14" s="8"/>
      <c r="AM14" s="8">
        <v>43112</v>
      </c>
      <c r="AN14" s="8">
        <v>10.67</v>
      </c>
      <c r="AO14" s="107">
        <v>43112</v>
      </c>
      <c r="AP14" s="8">
        <v>116.13</v>
      </c>
      <c r="AQ14" s="107">
        <v>43112</v>
      </c>
      <c r="AR14" s="8">
        <v>87.58</v>
      </c>
      <c r="AS14" s="107">
        <v>43112</v>
      </c>
      <c r="AT14" s="8">
        <v>86.98</v>
      </c>
      <c r="AU14" s="107">
        <v>43112</v>
      </c>
      <c r="AV14" s="8">
        <v>51.05</v>
      </c>
      <c r="AW14" s="107">
        <v>43112</v>
      </c>
      <c r="AX14" s="8">
        <v>24.34</v>
      </c>
      <c r="AY14" s="107">
        <v>43112</v>
      </c>
      <c r="AZ14" s="79">
        <v>104.57</v>
      </c>
      <c r="BB14" s="107">
        <v>43112</v>
      </c>
      <c r="BC14" s="79">
        <v>1647.366</v>
      </c>
      <c r="BD14" s="107">
        <v>43111</v>
      </c>
      <c r="BE14" s="79">
        <v>2171.7800000000002</v>
      </c>
      <c r="BF14" s="107">
        <v>43112</v>
      </c>
      <c r="BG14" s="79">
        <v>2036.17</v>
      </c>
    </row>
    <row r="15" spans="1:165" s="79" customFormat="1" x14ac:dyDescent="0.25">
      <c r="A15"/>
      <c r="B15" s="109"/>
      <c r="C15" s="109"/>
      <c r="D15" s="315">
        <v>43116</v>
      </c>
      <c r="E15" s="109">
        <v>62.65</v>
      </c>
      <c r="F15" s="315">
        <v>43116</v>
      </c>
      <c r="G15" s="109">
        <v>110.69</v>
      </c>
      <c r="H15" s="315">
        <v>43116</v>
      </c>
      <c r="I15" s="109">
        <v>78.67</v>
      </c>
      <c r="J15" s="315">
        <v>43116</v>
      </c>
      <c r="K15" s="109">
        <v>420.07</v>
      </c>
      <c r="L15" s="315">
        <v>43116</v>
      </c>
      <c r="M15" s="109">
        <v>102.49</v>
      </c>
      <c r="N15" s="315">
        <v>43116</v>
      </c>
      <c r="O15" s="109">
        <v>108.89</v>
      </c>
      <c r="P15" s="8">
        <v>43116</v>
      </c>
      <c r="Q15" s="8">
        <v>59.92</v>
      </c>
      <c r="R15" s="8">
        <v>43116</v>
      </c>
      <c r="S15" s="8">
        <v>54.5</v>
      </c>
      <c r="T15" s="8">
        <v>43116</v>
      </c>
      <c r="U15" s="8">
        <v>91.39</v>
      </c>
      <c r="V15" s="8">
        <v>43116</v>
      </c>
      <c r="W15" s="8">
        <v>217.76</v>
      </c>
      <c r="X15" s="8">
        <v>43116</v>
      </c>
      <c r="Y15" s="8">
        <v>80.42</v>
      </c>
      <c r="Z15" s="8">
        <v>43116</v>
      </c>
      <c r="AA15" s="8">
        <v>119.9</v>
      </c>
      <c r="AB15" s="8">
        <v>43116</v>
      </c>
      <c r="AC15" s="8">
        <v>196.66</v>
      </c>
      <c r="AD15" s="8">
        <v>43116</v>
      </c>
      <c r="AE15" s="8">
        <v>163.81</v>
      </c>
      <c r="AF15" s="8">
        <v>43116</v>
      </c>
      <c r="AG15" s="8">
        <v>269.58</v>
      </c>
      <c r="AH15" s="8">
        <v>43116</v>
      </c>
      <c r="AI15" s="8">
        <v>88.35</v>
      </c>
      <c r="AJ15" s="8">
        <v>43116</v>
      </c>
      <c r="AK15" s="8">
        <v>63.42</v>
      </c>
      <c r="AL15" s="8"/>
      <c r="AM15" s="8">
        <v>43116</v>
      </c>
      <c r="AN15" s="8">
        <v>10.68</v>
      </c>
      <c r="AO15" s="107">
        <v>43116</v>
      </c>
      <c r="AP15" s="8">
        <v>116.14</v>
      </c>
      <c r="AQ15" s="107">
        <v>43116</v>
      </c>
      <c r="AR15" s="8">
        <v>87.53</v>
      </c>
      <c r="AS15" s="107">
        <v>43116</v>
      </c>
      <c r="AT15" s="8">
        <v>86.97</v>
      </c>
      <c r="AU15" s="107">
        <v>43116</v>
      </c>
      <c r="AV15" s="8">
        <v>51.03</v>
      </c>
      <c r="AW15" s="107">
        <v>43116</v>
      </c>
      <c r="AX15" s="8">
        <v>24.36</v>
      </c>
      <c r="AY15" s="107">
        <v>43116</v>
      </c>
      <c r="AZ15" s="79">
        <v>104.62</v>
      </c>
      <c r="BB15" s="107">
        <v>43116</v>
      </c>
      <c r="BC15" s="79">
        <v>1639.8620000000001</v>
      </c>
      <c r="BD15" s="107">
        <v>43112</v>
      </c>
      <c r="BE15" s="79">
        <v>2185.31</v>
      </c>
      <c r="BF15" s="107">
        <v>43116</v>
      </c>
      <c r="BG15" s="79">
        <v>2037.33</v>
      </c>
    </row>
    <row r="16" spans="1:165" s="79" customFormat="1" x14ac:dyDescent="0.25">
      <c r="A16"/>
      <c r="B16" s="109"/>
      <c r="C16" s="109"/>
      <c r="D16" s="315">
        <v>43117</v>
      </c>
      <c r="E16" s="109">
        <v>62.94</v>
      </c>
      <c r="F16" s="315">
        <v>43117</v>
      </c>
      <c r="G16" s="109">
        <v>111.97</v>
      </c>
      <c r="H16" s="315">
        <v>43117</v>
      </c>
      <c r="I16" s="109">
        <v>79.25</v>
      </c>
      <c r="J16" s="315">
        <v>43117</v>
      </c>
      <c r="K16" s="109">
        <v>431.1</v>
      </c>
      <c r="L16" s="315">
        <v>43117</v>
      </c>
      <c r="M16" s="109">
        <v>104.36</v>
      </c>
      <c r="N16" s="315">
        <v>43117</v>
      </c>
      <c r="O16" s="109">
        <v>110.04</v>
      </c>
      <c r="P16" s="8">
        <v>43117</v>
      </c>
      <c r="Q16" s="8">
        <v>61.85</v>
      </c>
      <c r="R16" s="8">
        <v>43117</v>
      </c>
      <c r="S16" s="8">
        <v>57.34</v>
      </c>
      <c r="T16" s="8">
        <v>43117</v>
      </c>
      <c r="U16" s="8">
        <v>91.62</v>
      </c>
      <c r="V16" s="8">
        <v>43117</v>
      </c>
      <c r="W16" s="8">
        <v>219.22</v>
      </c>
      <c r="X16" s="8">
        <v>43117</v>
      </c>
      <c r="Y16" s="8">
        <v>82.47</v>
      </c>
      <c r="Z16" s="8">
        <v>43117</v>
      </c>
      <c r="AA16" s="8">
        <v>120.51</v>
      </c>
      <c r="AB16" s="8">
        <v>43117</v>
      </c>
      <c r="AC16" s="8">
        <v>198.99</v>
      </c>
      <c r="AD16" s="8">
        <v>43117</v>
      </c>
      <c r="AE16" s="8">
        <v>165.28</v>
      </c>
      <c r="AF16" s="8">
        <v>43117</v>
      </c>
      <c r="AG16" s="8">
        <v>271.49</v>
      </c>
      <c r="AH16" s="8">
        <v>43117</v>
      </c>
      <c r="AI16" s="8">
        <v>90.14</v>
      </c>
      <c r="AJ16" s="8">
        <v>43117</v>
      </c>
      <c r="AK16" s="8">
        <v>63.81</v>
      </c>
      <c r="AL16" s="8"/>
      <c r="AM16" s="8">
        <v>43117</v>
      </c>
      <c r="AN16" s="8">
        <v>10.68</v>
      </c>
      <c r="AO16" s="107">
        <v>43117</v>
      </c>
      <c r="AP16" s="8">
        <v>116.17</v>
      </c>
      <c r="AQ16" s="107">
        <v>43117</v>
      </c>
      <c r="AR16" s="8">
        <v>87.54</v>
      </c>
      <c r="AS16" s="107">
        <v>43117</v>
      </c>
      <c r="AT16" s="8">
        <v>86.79</v>
      </c>
      <c r="AU16" s="107">
        <v>43117</v>
      </c>
      <c r="AV16" s="8">
        <v>50.95</v>
      </c>
      <c r="AW16" s="107">
        <v>43117</v>
      </c>
      <c r="AX16" s="8">
        <v>24.34</v>
      </c>
      <c r="AY16" s="107">
        <v>43117</v>
      </c>
      <c r="AZ16" s="79">
        <v>104.39</v>
      </c>
      <c r="BB16" s="107">
        <v>43117</v>
      </c>
      <c r="BC16" s="79">
        <v>1654.9939999999999</v>
      </c>
      <c r="BD16" s="107">
        <v>43115</v>
      </c>
      <c r="BE16" s="79">
        <v>2193.9499999999998</v>
      </c>
      <c r="BF16" s="107">
        <v>43117</v>
      </c>
      <c r="BG16" s="79">
        <v>2033.68</v>
      </c>
    </row>
    <row r="17" spans="1:59" s="79" customFormat="1" x14ac:dyDescent="0.25">
      <c r="A17"/>
      <c r="B17" s="109"/>
      <c r="C17" s="109"/>
      <c r="D17" s="315">
        <v>43118</v>
      </c>
      <c r="E17" s="109">
        <v>62.9</v>
      </c>
      <c r="F17" s="315">
        <v>43118</v>
      </c>
      <c r="G17" s="109">
        <v>110.42</v>
      </c>
      <c r="H17" s="315">
        <v>43118</v>
      </c>
      <c r="I17" s="109">
        <v>78.88</v>
      </c>
      <c r="J17" s="315">
        <v>43118</v>
      </c>
      <c r="K17" s="109">
        <v>432.07</v>
      </c>
      <c r="L17" s="315">
        <v>43118</v>
      </c>
      <c r="M17" s="109">
        <v>103.81</v>
      </c>
      <c r="N17" s="315">
        <v>43118</v>
      </c>
      <c r="O17" s="109">
        <v>111.77</v>
      </c>
      <c r="P17" s="8">
        <v>43118</v>
      </c>
      <c r="Q17" s="8">
        <v>61.83</v>
      </c>
      <c r="R17" s="8">
        <v>43118</v>
      </c>
      <c r="S17" s="8">
        <v>57.4</v>
      </c>
      <c r="T17" s="8">
        <v>43118</v>
      </c>
      <c r="U17" s="8">
        <v>90.52</v>
      </c>
      <c r="V17" s="8">
        <v>43118</v>
      </c>
      <c r="W17" s="8">
        <v>217.29</v>
      </c>
      <c r="X17" s="8">
        <v>43118</v>
      </c>
      <c r="Y17" s="8">
        <v>82.94</v>
      </c>
      <c r="Z17" s="8">
        <v>43118</v>
      </c>
      <c r="AA17" s="8">
        <v>119.68</v>
      </c>
      <c r="AB17" s="8">
        <v>43118</v>
      </c>
      <c r="AC17" s="8">
        <v>197.39</v>
      </c>
      <c r="AD17" s="8">
        <v>43118</v>
      </c>
      <c r="AE17" s="8">
        <v>164.95</v>
      </c>
      <c r="AF17" s="8">
        <v>43118</v>
      </c>
      <c r="AG17" s="8">
        <v>272.18</v>
      </c>
      <c r="AH17" s="8">
        <v>43118</v>
      </c>
      <c r="AI17" s="8">
        <v>90.1</v>
      </c>
      <c r="AJ17" s="8">
        <v>43118</v>
      </c>
      <c r="AK17" s="8">
        <v>64.11</v>
      </c>
      <c r="AL17" s="8"/>
      <c r="AM17" s="8">
        <v>43118</v>
      </c>
      <c r="AN17" s="8">
        <v>10.68</v>
      </c>
      <c r="AO17" s="107">
        <v>43118</v>
      </c>
      <c r="AP17" s="8">
        <v>115.9</v>
      </c>
      <c r="AQ17" s="107">
        <v>43118</v>
      </c>
      <c r="AR17" s="8">
        <v>87.45</v>
      </c>
      <c r="AS17" s="107">
        <v>43118</v>
      </c>
      <c r="AT17" s="8">
        <v>86.59</v>
      </c>
      <c r="AU17" s="107">
        <v>43118</v>
      </c>
      <c r="AV17" s="8">
        <v>50.87</v>
      </c>
      <c r="AW17" s="107">
        <v>43118</v>
      </c>
      <c r="AX17" s="8">
        <v>24.34</v>
      </c>
      <c r="AY17" s="107">
        <v>43118</v>
      </c>
      <c r="AZ17" s="79">
        <v>104.06</v>
      </c>
      <c r="BB17" s="107">
        <v>43118</v>
      </c>
      <c r="BC17" s="79">
        <v>1651.538</v>
      </c>
      <c r="BD17" s="107">
        <v>43116</v>
      </c>
      <c r="BE17" s="79">
        <v>2188.39</v>
      </c>
      <c r="BF17" s="107">
        <v>43118</v>
      </c>
      <c r="BG17" s="79">
        <v>2030.32</v>
      </c>
    </row>
    <row r="18" spans="1:59" x14ac:dyDescent="0.25">
      <c r="A18"/>
      <c r="D18" s="315">
        <v>43119</v>
      </c>
      <c r="E18" s="109">
        <v>63.28</v>
      </c>
      <c r="F18" s="315">
        <v>43119</v>
      </c>
      <c r="G18" s="109">
        <v>110.59</v>
      </c>
      <c r="H18" s="315">
        <v>43119</v>
      </c>
      <c r="I18" s="109">
        <v>80.19</v>
      </c>
      <c r="J18" s="315">
        <v>43119</v>
      </c>
      <c r="K18" s="109">
        <v>433.23</v>
      </c>
      <c r="L18" s="315">
        <v>43119</v>
      </c>
      <c r="M18" s="109">
        <v>104.64</v>
      </c>
      <c r="N18" s="315">
        <v>43119</v>
      </c>
      <c r="O18" s="109">
        <v>111.93</v>
      </c>
      <c r="P18" s="8">
        <v>43119</v>
      </c>
      <c r="Q18" s="8">
        <v>62.28</v>
      </c>
      <c r="R18" s="8">
        <v>43119</v>
      </c>
      <c r="S18" s="8">
        <v>57.4</v>
      </c>
      <c r="T18" s="8">
        <v>43119</v>
      </c>
      <c r="U18" s="8">
        <v>92.56</v>
      </c>
      <c r="V18" s="8">
        <v>43119</v>
      </c>
      <c r="W18" s="8">
        <v>218.28</v>
      </c>
      <c r="X18" s="8">
        <v>43119</v>
      </c>
      <c r="Y18" s="8">
        <v>83.84</v>
      </c>
      <c r="Z18" s="8">
        <v>43119</v>
      </c>
      <c r="AA18" s="8">
        <v>119.99</v>
      </c>
      <c r="AB18" s="8">
        <v>43119</v>
      </c>
      <c r="AC18" s="8">
        <v>198.81</v>
      </c>
      <c r="AD18" s="8">
        <v>43119</v>
      </c>
      <c r="AE18" s="8">
        <v>165.89</v>
      </c>
      <c r="AF18" s="8">
        <v>43119</v>
      </c>
      <c r="AG18" s="8">
        <v>274.32</v>
      </c>
      <c r="AH18" s="8">
        <v>43119</v>
      </c>
      <c r="AI18" s="8">
        <v>90</v>
      </c>
      <c r="AJ18" s="8">
        <v>43119</v>
      </c>
      <c r="AK18" s="8">
        <v>67.209999999999994</v>
      </c>
      <c r="AM18" s="88">
        <v>43119</v>
      </c>
      <c r="AN18" s="88">
        <v>10.69</v>
      </c>
      <c r="AO18" s="108">
        <v>43119</v>
      </c>
      <c r="AP18" s="8">
        <v>115.57</v>
      </c>
      <c r="AQ18" s="107">
        <v>43119</v>
      </c>
      <c r="AR18" s="8">
        <v>87.54</v>
      </c>
      <c r="AS18" s="107">
        <v>43119</v>
      </c>
      <c r="AT18" s="8">
        <v>86.39</v>
      </c>
      <c r="AU18" s="107">
        <v>43119</v>
      </c>
      <c r="AV18" s="8">
        <v>50.78</v>
      </c>
      <c r="AW18" s="107">
        <v>43119</v>
      </c>
      <c r="AX18" s="8">
        <v>24.33</v>
      </c>
      <c r="AY18" s="107">
        <v>43119</v>
      </c>
      <c r="AZ18" s="79">
        <v>103.79</v>
      </c>
      <c r="BB18" s="108">
        <v>43119</v>
      </c>
      <c r="BC18" s="79">
        <v>1660.6759999999999</v>
      </c>
      <c r="BD18" s="107">
        <v>43117</v>
      </c>
      <c r="BE18" s="79">
        <v>2199.9299999999998</v>
      </c>
      <c r="BF18" s="107">
        <v>43119</v>
      </c>
      <c r="BG18" s="79">
        <v>2027.27</v>
      </c>
    </row>
    <row r="19" spans="1:59" x14ac:dyDescent="0.25">
      <c r="A19"/>
      <c r="D19" s="315">
        <v>43122</v>
      </c>
      <c r="E19" s="109">
        <v>63.13</v>
      </c>
      <c r="F19" s="315">
        <v>43122</v>
      </c>
      <c r="G19" s="109">
        <v>111.1</v>
      </c>
      <c r="H19" s="315">
        <v>43122</v>
      </c>
      <c r="I19" s="109">
        <v>80.89</v>
      </c>
      <c r="J19" s="315">
        <v>43122</v>
      </c>
      <c r="K19" s="109">
        <v>433.94</v>
      </c>
      <c r="L19" s="315">
        <v>43122</v>
      </c>
      <c r="M19" s="109">
        <v>106.49</v>
      </c>
      <c r="N19" s="315">
        <v>43122</v>
      </c>
      <c r="O19" s="109">
        <v>112.89</v>
      </c>
      <c r="P19" s="8">
        <v>43122</v>
      </c>
      <c r="Q19" s="8">
        <v>63.28</v>
      </c>
      <c r="R19" s="8">
        <v>43122</v>
      </c>
      <c r="S19" s="8">
        <v>57.46</v>
      </c>
      <c r="T19" s="8">
        <v>43122</v>
      </c>
      <c r="U19" s="8">
        <v>90.86</v>
      </c>
      <c r="V19" s="8">
        <v>43122</v>
      </c>
      <c r="W19" s="8">
        <v>219.32</v>
      </c>
      <c r="X19" s="8">
        <v>43122</v>
      </c>
      <c r="Y19" s="8">
        <v>83.98</v>
      </c>
      <c r="Z19" s="8">
        <v>43122</v>
      </c>
      <c r="AA19" s="8">
        <v>120.19</v>
      </c>
      <c r="AB19" s="8">
        <v>43122</v>
      </c>
      <c r="AC19" s="8">
        <v>198</v>
      </c>
      <c r="AD19" s="8">
        <v>43122</v>
      </c>
      <c r="AE19" s="8">
        <v>167.17</v>
      </c>
      <c r="AF19" s="8">
        <v>43122</v>
      </c>
      <c r="AG19" s="8">
        <v>273.89</v>
      </c>
      <c r="AH19" s="8">
        <v>43122</v>
      </c>
      <c r="AI19" s="8">
        <v>91.61</v>
      </c>
      <c r="AJ19" s="8">
        <v>43122</v>
      </c>
      <c r="AK19" s="8">
        <v>66.39</v>
      </c>
      <c r="AM19" s="88">
        <v>43122</v>
      </c>
      <c r="AN19" s="88">
        <v>10.69</v>
      </c>
      <c r="AO19" s="108">
        <v>43122</v>
      </c>
      <c r="AP19" s="8">
        <v>115.59</v>
      </c>
      <c r="AQ19" s="107">
        <v>43122</v>
      </c>
      <c r="AR19" s="8">
        <v>87.62</v>
      </c>
      <c r="AS19" s="107">
        <v>43122</v>
      </c>
      <c r="AT19" s="8">
        <v>86.38</v>
      </c>
      <c r="AU19" s="107">
        <v>43122</v>
      </c>
      <c r="AV19" s="8">
        <v>50.75</v>
      </c>
      <c r="AW19" s="107">
        <v>43122</v>
      </c>
      <c r="AX19" s="8">
        <v>24.31</v>
      </c>
      <c r="AY19" s="107">
        <v>43122</v>
      </c>
      <c r="AZ19" s="79">
        <v>103.75</v>
      </c>
      <c r="BB19" s="108">
        <v>43122</v>
      </c>
      <c r="BC19" s="79">
        <v>1673.68</v>
      </c>
      <c r="BD19" s="107">
        <v>43118</v>
      </c>
      <c r="BE19" s="79">
        <v>2196.73</v>
      </c>
      <c r="BF19" s="107">
        <v>43122</v>
      </c>
      <c r="BG19" s="79">
        <v>2025.07</v>
      </c>
    </row>
    <row r="20" spans="1:59" x14ac:dyDescent="0.25">
      <c r="A20"/>
      <c r="D20" s="315">
        <v>43123</v>
      </c>
      <c r="E20" s="109">
        <v>63.12</v>
      </c>
      <c r="F20" s="315">
        <v>43123</v>
      </c>
      <c r="G20" s="109">
        <v>110.41</v>
      </c>
      <c r="H20" s="315">
        <v>43123</v>
      </c>
      <c r="I20" s="109">
        <v>81.13</v>
      </c>
      <c r="J20" s="315">
        <v>43123</v>
      </c>
      <c r="K20" s="109">
        <v>439.55</v>
      </c>
      <c r="L20" s="315">
        <v>43123</v>
      </c>
      <c r="M20" s="109">
        <v>105.38</v>
      </c>
      <c r="N20" s="315">
        <v>43123</v>
      </c>
      <c r="O20" s="109">
        <v>113.24</v>
      </c>
      <c r="P20" s="8">
        <v>43123</v>
      </c>
      <c r="Q20" s="8">
        <v>63.43</v>
      </c>
      <c r="R20" s="8">
        <v>43123</v>
      </c>
      <c r="S20" s="8">
        <v>57.79</v>
      </c>
      <c r="T20" s="8">
        <v>43123</v>
      </c>
      <c r="U20" s="8">
        <v>94.56</v>
      </c>
      <c r="V20" s="8">
        <v>43123</v>
      </c>
      <c r="W20" s="8">
        <v>220.78</v>
      </c>
      <c r="X20" s="8">
        <v>43123</v>
      </c>
      <c r="Y20" s="8">
        <v>84.21</v>
      </c>
      <c r="Z20" s="8">
        <v>43123</v>
      </c>
      <c r="AA20" s="8">
        <v>121.14</v>
      </c>
      <c r="AB20" s="8">
        <v>43123</v>
      </c>
      <c r="AC20" s="8">
        <v>197.35</v>
      </c>
      <c r="AD20" s="8">
        <v>43123</v>
      </c>
      <c r="AE20" s="8">
        <v>167.58</v>
      </c>
      <c r="AF20" s="8">
        <v>43123</v>
      </c>
      <c r="AG20" s="8">
        <v>272.02</v>
      </c>
      <c r="AH20" s="8">
        <v>43123</v>
      </c>
      <c r="AI20" s="8">
        <v>91.9</v>
      </c>
      <c r="AJ20" s="8">
        <v>43123</v>
      </c>
      <c r="AK20" s="8">
        <v>67.14</v>
      </c>
      <c r="AM20" s="88">
        <v>43123</v>
      </c>
      <c r="AN20" s="88">
        <v>10.69</v>
      </c>
      <c r="AO20" s="108">
        <v>43123</v>
      </c>
      <c r="AP20" s="8">
        <v>115.81</v>
      </c>
      <c r="AQ20" s="107">
        <v>43123</v>
      </c>
      <c r="AR20" s="8">
        <v>87.88</v>
      </c>
      <c r="AS20" s="107">
        <v>43123</v>
      </c>
      <c r="AT20" s="8">
        <v>86.63</v>
      </c>
      <c r="AU20" s="107">
        <v>43123</v>
      </c>
      <c r="AV20" s="8">
        <v>50.85</v>
      </c>
      <c r="AW20" s="107">
        <v>43123</v>
      </c>
      <c r="AX20" s="8">
        <v>24.32</v>
      </c>
      <c r="AY20" s="107">
        <v>43123</v>
      </c>
      <c r="AZ20" s="79">
        <v>104.05</v>
      </c>
      <c r="BB20" s="108">
        <v>43123</v>
      </c>
      <c r="BC20" s="79">
        <v>1677.7149999999999</v>
      </c>
      <c r="BD20" s="107">
        <v>43119</v>
      </c>
      <c r="BE20" s="79">
        <v>2207.4</v>
      </c>
      <c r="BF20" s="107">
        <v>43123</v>
      </c>
      <c r="BG20" s="79">
        <v>2029.05</v>
      </c>
    </row>
    <row r="21" spans="1:59" x14ac:dyDescent="0.25">
      <c r="A21"/>
      <c r="D21" s="315">
        <v>43124</v>
      </c>
      <c r="E21" s="109">
        <v>63.39</v>
      </c>
      <c r="F21" s="315">
        <v>43124</v>
      </c>
      <c r="G21" s="109">
        <v>110.5</v>
      </c>
      <c r="H21" s="315">
        <v>43124</v>
      </c>
      <c r="I21" s="109">
        <v>79.78</v>
      </c>
      <c r="J21" s="315">
        <v>43124</v>
      </c>
      <c r="K21" s="109">
        <v>437.48</v>
      </c>
      <c r="L21" s="315">
        <v>43124</v>
      </c>
      <c r="M21" s="109">
        <v>105.51</v>
      </c>
      <c r="N21" s="315">
        <v>43124</v>
      </c>
      <c r="O21" s="109">
        <v>112.85</v>
      </c>
      <c r="P21" s="8">
        <v>43124</v>
      </c>
      <c r="Q21" s="8">
        <v>63.76</v>
      </c>
      <c r="R21" s="8">
        <v>43124</v>
      </c>
      <c r="S21" s="8">
        <v>56.88</v>
      </c>
      <c r="T21" s="8">
        <v>43124</v>
      </c>
      <c r="U21" s="8">
        <v>95.77</v>
      </c>
      <c r="V21" s="8">
        <v>43124</v>
      </c>
      <c r="W21" s="8">
        <v>222.03</v>
      </c>
      <c r="X21" s="8">
        <v>43124</v>
      </c>
      <c r="Y21" s="8">
        <v>83.71</v>
      </c>
      <c r="Z21" s="8">
        <v>43124</v>
      </c>
      <c r="AA21" s="8">
        <v>119.97</v>
      </c>
      <c r="AB21" s="8">
        <v>43124</v>
      </c>
      <c r="AC21" s="8">
        <v>198.41</v>
      </c>
      <c r="AD21" s="8">
        <v>43124</v>
      </c>
      <c r="AE21" s="8">
        <v>167.4</v>
      </c>
      <c r="AF21" s="8">
        <v>43124</v>
      </c>
      <c r="AG21" s="8">
        <v>270.41000000000003</v>
      </c>
      <c r="AH21" s="8">
        <v>43124</v>
      </c>
      <c r="AI21" s="8">
        <v>91.82</v>
      </c>
      <c r="AJ21" s="8">
        <v>43124</v>
      </c>
      <c r="AK21" s="8">
        <v>68</v>
      </c>
      <c r="AM21" s="88">
        <v>43124</v>
      </c>
      <c r="AN21" s="88">
        <v>10.69</v>
      </c>
      <c r="AO21" s="108">
        <v>43124</v>
      </c>
      <c r="AP21" s="8">
        <v>115.64</v>
      </c>
      <c r="AQ21" s="107">
        <v>43124</v>
      </c>
      <c r="AR21" s="8">
        <v>87.75</v>
      </c>
      <c r="AS21" s="107">
        <v>43124</v>
      </c>
      <c r="AT21" s="8">
        <v>86.54</v>
      </c>
      <c r="AU21" s="107">
        <v>43124</v>
      </c>
      <c r="AV21" s="8">
        <v>50.94</v>
      </c>
      <c r="AW21" s="107">
        <v>43124</v>
      </c>
      <c r="AX21" s="8">
        <v>24.3399</v>
      </c>
      <c r="AY21" s="107">
        <v>43124</v>
      </c>
      <c r="AZ21" s="79">
        <v>103.85</v>
      </c>
      <c r="BB21" s="108">
        <v>43124</v>
      </c>
      <c r="BC21" s="79">
        <v>1675.521</v>
      </c>
      <c r="BD21" s="107">
        <v>43122</v>
      </c>
      <c r="BE21" s="79">
        <v>2221.0100000000002</v>
      </c>
      <c r="BF21" s="107">
        <v>43124</v>
      </c>
      <c r="BG21" s="79">
        <v>2026.1</v>
      </c>
    </row>
    <row r="22" spans="1:59" x14ac:dyDescent="0.25">
      <c r="A22"/>
      <c r="D22" s="315">
        <v>43125</v>
      </c>
      <c r="E22" s="109">
        <v>63.81</v>
      </c>
      <c r="F22" s="315">
        <v>43125</v>
      </c>
      <c r="G22" s="109">
        <v>110.55</v>
      </c>
      <c r="H22" s="315">
        <v>43125</v>
      </c>
      <c r="I22" s="109">
        <v>79.8</v>
      </c>
      <c r="J22" s="315">
        <v>43125</v>
      </c>
      <c r="K22" s="109">
        <v>449.81</v>
      </c>
      <c r="L22" s="315">
        <v>43125</v>
      </c>
      <c r="M22" s="109">
        <v>108.3</v>
      </c>
      <c r="N22" s="315">
        <v>43125</v>
      </c>
      <c r="O22" s="109">
        <v>111.96</v>
      </c>
      <c r="P22" s="8">
        <v>43125</v>
      </c>
      <c r="Q22" s="8">
        <v>63.52</v>
      </c>
      <c r="R22" s="8">
        <v>43125</v>
      </c>
      <c r="S22" s="8">
        <v>55.76</v>
      </c>
      <c r="T22" s="8">
        <v>43125</v>
      </c>
      <c r="U22" s="8">
        <v>95.55</v>
      </c>
      <c r="V22" s="8">
        <v>43125</v>
      </c>
      <c r="W22" s="8">
        <v>221.31</v>
      </c>
      <c r="X22" s="8">
        <v>43125</v>
      </c>
      <c r="Y22" s="8">
        <v>84.34</v>
      </c>
      <c r="Z22" s="8">
        <v>43125</v>
      </c>
      <c r="AA22" s="8">
        <v>117.58</v>
      </c>
      <c r="AB22" s="8">
        <v>43125</v>
      </c>
      <c r="AC22" s="8">
        <v>201.38</v>
      </c>
      <c r="AD22" s="8">
        <v>43125</v>
      </c>
      <c r="AE22" s="8">
        <v>167.45</v>
      </c>
      <c r="AF22" s="8">
        <v>43125</v>
      </c>
      <c r="AG22" s="8">
        <v>268.04000000000002</v>
      </c>
      <c r="AH22" s="8">
        <v>43125</v>
      </c>
      <c r="AI22" s="8">
        <v>92.33</v>
      </c>
      <c r="AJ22" s="8">
        <v>43125</v>
      </c>
      <c r="AK22" s="8">
        <v>67.709999999999994</v>
      </c>
      <c r="AM22" s="88">
        <v>43125</v>
      </c>
      <c r="AN22" s="88">
        <v>10.69</v>
      </c>
      <c r="AO22" s="108">
        <v>43125</v>
      </c>
      <c r="AP22" s="8">
        <v>115.8</v>
      </c>
      <c r="AQ22" s="107">
        <v>43125</v>
      </c>
      <c r="AR22" s="8">
        <v>87.69</v>
      </c>
      <c r="AS22" s="107">
        <v>43125</v>
      </c>
      <c r="AT22" s="8">
        <v>86.79</v>
      </c>
      <c r="AU22" s="107">
        <v>43125</v>
      </c>
      <c r="AV22" s="8">
        <v>50.95</v>
      </c>
      <c r="AW22" s="107">
        <v>43125</v>
      </c>
      <c r="AX22" s="8">
        <v>24.34</v>
      </c>
      <c r="AY22" s="107">
        <v>43125</v>
      </c>
      <c r="AZ22" s="79">
        <v>104.08</v>
      </c>
      <c r="BB22" s="108">
        <v>43125</v>
      </c>
      <c r="BC22" s="79">
        <v>1676.326</v>
      </c>
      <c r="BD22" s="107">
        <v>43123</v>
      </c>
      <c r="BE22" s="79">
        <v>2230.0500000000002</v>
      </c>
      <c r="BF22" s="107">
        <v>43125</v>
      </c>
      <c r="BG22" s="79">
        <v>2031.16</v>
      </c>
    </row>
    <row r="23" spans="1:59" x14ac:dyDescent="0.25">
      <c r="A23"/>
      <c r="D23" s="315">
        <v>43126</v>
      </c>
      <c r="E23" s="109">
        <v>64.09</v>
      </c>
      <c r="F23" s="315">
        <v>43126</v>
      </c>
      <c r="G23" s="109">
        <v>112.19</v>
      </c>
      <c r="H23" s="315">
        <v>43126</v>
      </c>
      <c r="I23" s="109">
        <v>80.17</v>
      </c>
      <c r="J23" s="315">
        <v>43126</v>
      </c>
      <c r="K23" s="109">
        <v>440.24</v>
      </c>
      <c r="L23" s="315">
        <v>43126</v>
      </c>
      <c r="M23" s="109">
        <v>123.21</v>
      </c>
      <c r="N23" s="315">
        <v>43126</v>
      </c>
      <c r="O23" s="109">
        <v>113.7</v>
      </c>
      <c r="P23" s="8">
        <v>43126</v>
      </c>
      <c r="Q23" s="8">
        <v>64.25</v>
      </c>
      <c r="R23" s="8">
        <v>43126</v>
      </c>
      <c r="S23" s="8">
        <v>57.12</v>
      </c>
      <c r="T23" s="8">
        <v>43126</v>
      </c>
      <c r="U23" s="8">
        <v>93.39</v>
      </c>
      <c r="V23" s="8">
        <v>43126</v>
      </c>
      <c r="W23" s="8">
        <v>223.64</v>
      </c>
      <c r="X23" s="8">
        <v>43126</v>
      </c>
      <c r="Y23" s="8">
        <v>85.45</v>
      </c>
      <c r="Z23" s="8">
        <v>43126</v>
      </c>
      <c r="AA23" s="8">
        <v>122.42</v>
      </c>
      <c r="AB23" s="8">
        <v>43126</v>
      </c>
      <c r="AC23" s="8">
        <v>204.01</v>
      </c>
      <c r="AD23" s="8">
        <v>43126</v>
      </c>
      <c r="AE23" s="8">
        <v>169.17</v>
      </c>
      <c r="AF23" s="8">
        <v>43126</v>
      </c>
      <c r="AG23" s="8">
        <v>268.85000000000002</v>
      </c>
      <c r="AH23" s="8">
        <v>43126</v>
      </c>
      <c r="AI23" s="8">
        <v>94.06</v>
      </c>
      <c r="AJ23" s="8">
        <v>43126</v>
      </c>
      <c r="AK23" s="8">
        <v>68.040000000000006</v>
      </c>
      <c r="AM23" s="88">
        <v>43126</v>
      </c>
      <c r="AN23" s="88">
        <v>10.69</v>
      </c>
      <c r="AO23" s="108">
        <v>43126</v>
      </c>
      <c r="AP23" s="8">
        <v>116.02</v>
      </c>
      <c r="AQ23" s="107">
        <v>43126</v>
      </c>
      <c r="AR23" s="8">
        <v>87.76</v>
      </c>
      <c r="AS23" s="107">
        <v>43126</v>
      </c>
      <c r="AT23" s="8">
        <v>86.64</v>
      </c>
      <c r="AU23" s="107">
        <v>43126</v>
      </c>
      <c r="AV23" s="8">
        <v>50.9</v>
      </c>
      <c r="AW23" s="107">
        <v>43126</v>
      </c>
      <c r="AX23" s="8">
        <v>24.331600000000002</v>
      </c>
      <c r="AY23" s="107">
        <v>43126</v>
      </c>
      <c r="AZ23" s="79">
        <v>103.77</v>
      </c>
      <c r="BB23" s="108">
        <v>43126</v>
      </c>
      <c r="BC23" s="79">
        <v>1694.2329999999999</v>
      </c>
      <c r="BD23" s="107">
        <v>43124</v>
      </c>
      <c r="BE23" s="79">
        <v>2232.3000000000002</v>
      </c>
      <c r="BF23" s="107">
        <v>43126</v>
      </c>
      <c r="BG23" s="79">
        <v>2026.96</v>
      </c>
    </row>
    <row r="24" spans="1:59" x14ac:dyDescent="0.25">
      <c r="A24"/>
      <c r="D24" s="315">
        <v>43129</v>
      </c>
      <c r="E24" s="109">
        <v>63.36</v>
      </c>
      <c r="F24" s="315">
        <v>43129</v>
      </c>
      <c r="G24" s="109">
        <v>111.54</v>
      </c>
      <c r="H24" s="315">
        <v>43129</v>
      </c>
      <c r="I24" s="109">
        <v>78.91</v>
      </c>
      <c r="J24" s="315">
        <v>43129</v>
      </c>
      <c r="K24" s="109">
        <v>436.34</v>
      </c>
      <c r="L24" s="315">
        <v>43129</v>
      </c>
      <c r="M24" s="109">
        <v>122.31</v>
      </c>
      <c r="N24" s="315">
        <v>43129</v>
      </c>
      <c r="O24" s="109">
        <v>113.3</v>
      </c>
      <c r="P24" s="8">
        <v>43129</v>
      </c>
      <c r="Q24" s="8">
        <v>64.430000000000007</v>
      </c>
      <c r="R24" s="8">
        <v>43129</v>
      </c>
      <c r="S24" s="8">
        <v>55.33</v>
      </c>
      <c r="T24" s="8">
        <v>43129</v>
      </c>
      <c r="U24" s="8">
        <v>94.2</v>
      </c>
      <c r="V24" s="8">
        <v>43129</v>
      </c>
      <c r="W24" s="8">
        <v>220.74</v>
      </c>
      <c r="X24" s="8">
        <v>43129</v>
      </c>
      <c r="Y24" s="8">
        <v>84.31</v>
      </c>
      <c r="Z24" s="8">
        <v>43129</v>
      </c>
      <c r="AA24" s="8">
        <v>122.76</v>
      </c>
      <c r="AB24" s="8">
        <v>43129</v>
      </c>
      <c r="AC24" s="8">
        <v>204.25</v>
      </c>
      <c r="AD24" s="8">
        <v>43129</v>
      </c>
      <c r="AE24" s="8">
        <v>168.06</v>
      </c>
      <c r="AF24" s="8">
        <v>43129</v>
      </c>
      <c r="AG24" s="8">
        <v>267.69</v>
      </c>
      <c r="AH24" s="8">
        <v>43129</v>
      </c>
      <c r="AI24" s="8">
        <v>93.92</v>
      </c>
      <c r="AJ24" s="8">
        <v>43129</v>
      </c>
      <c r="AK24" s="8">
        <v>67.58</v>
      </c>
      <c r="AM24" s="88">
        <v>43129</v>
      </c>
      <c r="AN24" s="88">
        <v>10.67</v>
      </c>
      <c r="AO24" s="108">
        <v>43129</v>
      </c>
      <c r="AP24" s="8">
        <v>115.39</v>
      </c>
      <c r="AQ24" s="107">
        <v>43129</v>
      </c>
      <c r="AR24" s="8">
        <v>87.45</v>
      </c>
      <c r="AS24" s="107">
        <v>43129</v>
      </c>
      <c r="AT24" s="8">
        <v>86.43</v>
      </c>
      <c r="AU24" s="107">
        <v>43129</v>
      </c>
      <c r="AV24" s="8">
        <v>50.79</v>
      </c>
      <c r="AW24" s="107">
        <v>43129</v>
      </c>
      <c r="AX24" s="8">
        <v>24.3</v>
      </c>
      <c r="AY24" s="107">
        <v>43129</v>
      </c>
      <c r="AZ24" s="79">
        <v>103.51</v>
      </c>
      <c r="BB24" s="108">
        <v>43129</v>
      </c>
      <c r="BC24" s="79">
        <v>1682.7439999999999</v>
      </c>
      <c r="BD24" s="107">
        <v>43125</v>
      </c>
      <c r="BE24" s="79">
        <v>2234.38</v>
      </c>
      <c r="BF24" s="107">
        <v>43129</v>
      </c>
      <c r="BG24" s="79">
        <v>2024.37</v>
      </c>
    </row>
    <row r="25" spans="1:59" x14ac:dyDescent="0.25">
      <c r="A25"/>
      <c r="D25" s="315">
        <v>43130</v>
      </c>
      <c r="E25" s="109">
        <v>62.9</v>
      </c>
      <c r="F25" s="315">
        <v>43130</v>
      </c>
      <c r="G25" s="109">
        <v>110.11</v>
      </c>
      <c r="H25" s="315">
        <v>43130</v>
      </c>
      <c r="I25" s="109">
        <v>78.89</v>
      </c>
      <c r="J25" s="315">
        <v>43130</v>
      </c>
      <c r="K25" s="109">
        <v>427.84</v>
      </c>
      <c r="L25" s="315">
        <v>43130</v>
      </c>
      <c r="M25" s="109">
        <v>115.88</v>
      </c>
      <c r="N25" s="315">
        <v>43130</v>
      </c>
      <c r="O25" s="109">
        <v>112.23</v>
      </c>
      <c r="P25" s="8">
        <v>43130</v>
      </c>
      <c r="Q25" s="8">
        <v>63.96</v>
      </c>
      <c r="R25" s="8">
        <v>43130</v>
      </c>
      <c r="S25" s="8">
        <v>53.38</v>
      </c>
      <c r="T25" s="8">
        <v>43130</v>
      </c>
      <c r="U25" s="8">
        <v>94.27</v>
      </c>
      <c r="V25" s="8">
        <v>43130</v>
      </c>
      <c r="W25" s="8">
        <v>220.05</v>
      </c>
      <c r="X25" s="8">
        <v>43130</v>
      </c>
      <c r="Y25" s="8">
        <v>83.78</v>
      </c>
      <c r="Z25" s="8">
        <v>43130</v>
      </c>
      <c r="AA25" s="8">
        <v>119.58</v>
      </c>
      <c r="AB25" s="8">
        <v>43130</v>
      </c>
      <c r="AC25" s="8">
        <v>202.72</v>
      </c>
      <c r="AD25" s="8">
        <v>43130</v>
      </c>
      <c r="AE25" s="8">
        <v>166.34</v>
      </c>
      <c r="AF25" s="8">
        <v>43130</v>
      </c>
      <c r="AG25" s="8">
        <v>261.45999999999998</v>
      </c>
      <c r="AH25" s="8">
        <v>43130</v>
      </c>
      <c r="AI25" s="8">
        <v>92.74</v>
      </c>
      <c r="AJ25" s="8">
        <v>43130</v>
      </c>
      <c r="AK25" s="8">
        <v>67.33</v>
      </c>
      <c r="AM25" s="88">
        <v>43130</v>
      </c>
      <c r="AN25" s="88">
        <v>10.67</v>
      </c>
      <c r="AO25" s="108">
        <v>43130</v>
      </c>
      <c r="AP25" s="8">
        <v>115.19</v>
      </c>
      <c r="AQ25" s="107">
        <v>43130</v>
      </c>
      <c r="AR25" s="8">
        <v>87.15</v>
      </c>
      <c r="AS25" s="107">
        <v>43130</v>
      </c>
      <c r="AT25" s="8">
        <v>86.27</v>
      </c>
      <c r="AU25" s="107">
        <v>43130</v>
      </c>
      <c r="AV25" s="8">
        <v>50.85</v>
      </c>
      <c r="AW25" s="107">
        <v>43130</v>
      </c>
      <c r="AX25" s="8">
        <v>24.27</v>
      </c>
      <c r="AY25" s="107">
        <v>43130</v>
      </c>
      <c r="AZ25" s="79">
        <v>103.27</v>
      </c>
      <c r="BB25" s="108">
        <v>43130</v>
      </c>
      <c r="BC25" s="79">
        <v>1664.7539999999999</v>
      </c>
      <c r="BD25" s="107">
        <v>43126</v>
      </c>
      <c r="BE25" s="79">
        <v>2248.9299999999998</v>
      </c>
      <c r="BF25" s="107">
        <v>43130</v>
      </c>
      <c r="BG25" s="79">
        <v>2021.3</v>
      </c>
    </row>
    <row r="26" spans="1:59" x14ac:dyDescent="0.25">
      <c r="A26"/>
      <c r="D26" s="315">
        <v>43131</v>
      </c>
      <c r="E26" s="109">
        <v>62.95</v>
      </c>
      <c r="F26" s="315">
        <v>43131</v>
      </c>
      <c r="G26" s="109">
        <v>108.67</v>
      </c>
      <c r="H26" s="315">
        <v>43131</v>
      </c>
      <c r="I26" s="109">
        <v>76.11</v>
      </c>
      <c r="J26" s="315">
        <v>43131</v>
      </c>
      <c r="K26" s="109">
        <v>431.67</v>
      </c>
      <c r="L26" s="315">
        <v>43131</v>
      </c>
      <c r="M26" s="109">
        <v>112.22</v>
      </c>
      <c r="N26" s="315">
        <v>43131</v>
      </c>
      <c r="O26" s="109">
        <v>113.91</v>
      </c>
      <c r="P26" s="8">
        <v>43131</v>
      </c>
      <c r="Q26" s="8">
        <v>62.6</v>
      </c>
      <c r="R26" s="8">
        <v>43131</v>
      </c>
      <c r="S26" s="8">
        <v>53.63</v>
      </c>
      <c r="T26" s="8">
        <v>43131</v>
      </c>
      <c r="U26" s="8">
        <v>94.57</v>
      </c>
      <c r="V26" s="8">
        <v>43131</v>
      </c>
      <c r="W26" s="8">
        <v>219.47</v>
      </c>
      <c r="X26" s="8">
        <v>43131</v>
      </c>
      <c r="Y26" s="8">
        <v>85.32</v>
      </c>
      <c r="Z26" s="8">
        <v>43131</v>
      </c>
      <c r="AA26" s="8">
        <v>119.12</v>
      </c>
      <c r="AB26" s="8">
        <v>43131</v>
      </c>
      <c r="AC26" s="8">
        <v>203.25</v>
      </c>
      <c r="AD26" s="8">
        <v>43131</v>
      </c>
      <c r="AE26" s="8">
        <v>166.36</v>
      </c>
      <c r="AF26" s="8">
        <v>43131</v>
      </c>
      <c r="AG26" s="8">
        <v>262.48</v>
      </c>
      <c r="AH26" s="8">
        <v>43131</v>
      </c>
      <c r="AI26" s="8">
        <v>95.01</v>
      </c>
      <c r="AJ26" s="8">
        <v>43131</v>
      </c>
      <c r="AK26" s="8">
        <v>68.22</v>
      </c>
      <c r="AM26" s="88">
        <v>43131</v>
      </c>
      <c r="AN26" s="88">
        <v>10.68</v>
      </c>
      <c r="AO26" s="108">
        <v>43131</v>
      </c>
      <c r="AP26" s="8">
        <v>115.36</v>
      </c>
      <c r="AQ26" s="107">
        <v>43131</v>
      </c>
      <c r="AR26" s="8">
        <v>87.3</v>
      </c>
      <c r="AS26" s="107">
        <v>43131</v>
      </c>
      <c r="AT26" s="8">
        <v>86.38</v>
      </c>
      <c r="AU26" s="107">
        <v>43131</v>
      </c>
      <c r="AV26" s="8">
        <v>50.77</v>
      </c>
      <c r="AW26" s="107">
        <v>43131</v>
      </c>
      <c r="AX26" s="8">
        <v>24.25</v>
      </c>
      <c r="AY26" s="107">
        <v>43131</v>
      </c>
      <c r="AZ26" s="79">
        <v>103.3</v>
      </c>
      <c r="BB26" s="108">
        <v>43131</v>
      </c>
      <c r="BC26" s="79">
        <v>1664.683</v>
      </c>
      <c r="BD26" s="107">
        <v>43129</v>
      </c>
      <c r="BE26" s="79">
        <v>2234.2199999999998</v>
      </c>
      <c r="BF26" s="107">
        <v>43131</v>
      </c>
      <c r="BG26" s="79">
        <v>2022.8</v>
      </c>
    </row>
    <row r="27" spans="1:59" x14ac:dyDescent="0.25">
      <c r="A27"/>
      <c r="D27" s="315">
        <v>43132</v>
      </c>
      <c r="E27" s="109">
        <v>62.09</v>
      </c>
      <c r="F27" s="315">
        <v>43132</v>
      </c>
      <c r="G27" s="109">
        <v>110.49</v>
      </c>
      <c r="H27" s="315">
        <v>43132</v>
      </c>
      <c r="I27" s="109">
        <v>75.760000000000005</v>
      </c>
      <c r="J27" s="315">
        <v>43132</v>
      </c>
      <c r="K27" s="109">
        <v>425.92</v>
      </c>
      <c r="L27" s="315">
        <v>43132</v>
      </c>
      <c r="M27" s="109">
        <v>116.34</v>
      </c>
      <c r="N27" s="315">
        <v>43132</v>
      </c>
      <c r="O27" s="109">
        <v>112.74</v>
      </c>
      <c r="P27" s="8">
        <v>43132</v>
      </c>
      <c r="Q27" s="8">
        <v>62.8</v>
      </c>
      <c r="R27" s="8">
        <v>43132</v>
      </c>
      <c r="S27" s="8">
        <v>53.28</v>
      </c>
      <c r="T27" s="8">
        <v>43132</v>
      </c>
      <c r="U27" s="8">
        <v>95.74</v>
      </c>
      <c r="V27" s="8">
        <v>43132</v>
      </c>
      <c r="W27" s="8">
        <v>220.69</v>
      </c>
      <c r="X27" s="8">
        <v>43132</v>
      </c>
      <c r="Y27" s="8">
        <v>78.400000000000006</v>
      </c>
      <c r="Z27" s="8">
        <v>43132</v>
      </c>
      <c r="AA27" s="8">
        <v>120.19</v>
      </c>
      <c r="AB27" s="8">
        <v>43132</v>
      </c>
      <c r="AC27" s="8">
        <v>204.41</v>
      </c>
      <c r="AD27" s="8">
        <v>43132</v>
      </c>
      <c r="AE27" s="8">
        <v>166.3</v>
      </c>
      <c r="AF27" s="8">
        <v>43132</v>
      </c>
      <c r="AG27" s="8">
        <v>261.83</v>
      </c>
      <c r="AH27" s="8">
        <v>43132</v>
      </c>
      <c r="AI27" s="8">
        <v>94.26</v>
      </c>
      <c r="AJ27" s="8">
        <v>43132</v>
      </c>
      <c r="AK27" s="8">
        <v>67.650000000000006</v>
      </c>
      <c r="AM27" s="88">
        <v>43132</v>
      </c>
      <c r="AN27" s="88">
        <v>10.69</v>
      </c>
      <c r="AO27" s="108">
        <v>43132</v>
      </c>
      <c r="AP27" s="8">
        <v>115</v>
      </c>
      <c r="AQ27" s="107">
        <v>43132</v>
      </c>
      <c r="AR27" s="8">
        <v>86.77</v>
      </c>
      <c r="AS27" s="107">
        <v>43132</v>
      </c>
      <c r="AT27" s="8">
        <v>85.81</v>
      </c>
      <c r="AU27" s="107">
        <v>43132</v>
      </c>
      <c r="AV27" s="8">
        <v>50.54</v>
      </c>
      <c r="AW27" s="107">
        <v>43132</v>
      </c>
      <c r="AX27" s="8">
        <v>24.25</v>
      </c>
      <c r="AY27" s="107">
        <v>43132</v>
      </c>
      <c r="AZ27" s="79">
        <v>102.6</v>
      </c>
      <c r="BB27" s="108">
        <v>43132</v>
      </c>
      <c r="BC27" s="79">
        <v>1664.3710000000001</v>
      </c>
      <c r="BD27" s="107">
        <v>43130</v>
      </c>
      <c r="BE27" s="8">
        <v>2214.11</v>
      </c>
      <c r="BF27" s="107">
        <v>43132</v>
      </c>
      <c r="BG27" s="79">
        <v>2017.33</v>
      </c>
    </row>
    <row r="28" spans="1:59" x14ac:dyDescent="0.25">
      <c r="D28" s="315">
        <v>43133</v>
      </c>
      <c r="E28" s="109">
        <v>60.46</v>
      </c>
      <c r="F28" s="315">
        <v>43133</v>
      </c>
      <c r="G28" s="109">
        <v>108.7</v>
      </c>
      <c r="H28" s="315">
        <v>43133</v>
      </c>
      <c r="I28" s="109">
        <v>74.489999999999995</v>
      </c>
      <c r="J28" s="315">
        <v>43133</v>
      </c>
      <c r="K28" s="109">
        <v>416.96</v>
      </c>
      <c r="L28" s="315">
        <v>43133</v>
      </c>
      <c r="M28" s="109">
        <v>115.17</v>
      </c>
      <c r="N28" s="315">
        <v>43133</v>
      </c>
      <c r="O28" s="109">
        <v>110.78</v>
      </c>
      <c r="P28" s="8">
        <v>43133</v>
      </c>
      <c r="Q28" s="8">
        <v>63.48</v>
      </c>
      <c r="R28" s="8">
        <v>43133</v>
      </c>
      <c r="S28" s="8">
        <v>50.68</v>
      </c>
      <c r="T28" s="8">
        <v>43133</v>
      </c>
      <c r="U28" s="8">
        <v>94.12</v>
      </c>
      <c r="V28" s="8">
        <v>43133</v>
      </c>
      <c r="W28" s="8">
        <v>215.89</v>
      </c>
      <c r="X28" s="8">
        <v>43133</v>
      </c>
      <c r="Y28" s="8">
        <v>76.569999999999993</v>
      </c>
      <c r="Z28" s="8">
        <v>43133</v>
      </c>
      <c r="AA28" s="8">
        <v>115.04</v>
      </c>
      <c r="AB28" s="8">
        <v>43133</v>
      </c>
      <c r="AC28" s="8">
        <v>200.24</v>
      </c>
      <c r="AD28" s="8">
        <v>43133</v>
      </c>
      <c r="AE28" s="8">
        <v>162.75</v>
      </c>
      <c r="AF28" s="8">
        <v>43133</v>
      </c>
      <c r="AG28" s="8">
        <v>255.87</v>
      </c>
      <c r="AH28" s="8">
        <v>43133</v>
      </c>
      <c r="AI28" s="8">
        <v>91.78</v>
      </c>
      <c r="AJ28" s="8">
        <v>43133</v>
      </c>
      <c r="AK28" s="8">
        <v>67.22</v>
      </c>
      <c r="AM28" s="88">
        <v>43133</v>
      </c>
      <c r="AN28" s="88">
        <v>10.66</v>
      </c>
      <c r="AO28" s="108">
        <v>43133</v>
      </c>
      <c r="AP28" s="8">
        <v>114.11</v>
      </c>
      <c r="AQ28" s="107">
        <v>43133</v>
      </c>
      <c r="AR28" s="8">
        <v>86.22</v>
      </c>
      <c r="AS28" s="107">
        <v>43133</v>
      </c>
      <c r="AT28" s="8">
        <v>85.57</v>
      </c>
      <c r="AU28" s="107">
        <v>43133</v>
      </c>
      <c r="AV28" s="8">
        <v>50.45</v>
      </c>
      <c r="AW28" s="107">
        <v>43133</v>
      </c>
      <c r="AX28" s="8">
        <v>24.23</v>
      </c>
      <c r="AY28" s="107">
        <v>43133</v>
      </c>
      <c r="AZ28" s="79">
        <v>102.22</v>
      </c>
      <c r="BB28" s="108">
        <v>43133</v>
      </c>
      <c r="BC28" s="79">
        <v>1629.559</v>
      </c>
      <c r="BD28" s="8">
        <v>43131</v>
      </c>
      <c r="BE28" s="79">
        <v>2213.2399999999998</v>
      </c>
      <c r="BF28" s="107">
        <v>43133</v>
      </c>
      <c r="BG28" s="79">
        <v>2009.11</v>
      </c>
    </row>
    <row r="29" spans="1:59" x14ac:dyDescent="0.25">
      <c r="D29" s="315">
        <v>43136</v>
      </c>
      <c r="E29" s="109">
        <v>58.15</v>
      </c>
      <c r="F29" s="315">
        <v>43136</v>
      </c>
      <c r="G29" s="109">
        <v>104.7</v>
      </c>
      <c r="H29" s="315">
        <v>43136</v>
      </c>
      <c r="I29" s="109">
        <v>73.23</v>
      </c>
      <c r="J29" s="315">
        <v>43136</v>
      </c>
      <c r="K29" s="109">
        <v>399.01</v>
      </c>
      <c r="L29" s="315">
        <v>43136</v>
      </c>
      <c r="M29" s="109">
        <v>109.51</v>
      </c>
      <c r="N29" s="315">
        <v>43136</v>
      </c>
      <c r="O29" s="109">
        <v>107.65</v>
      </c>
      <c r="P29" s="8">
        <v>43136</v>
      </c>
      <c r="Q29" s="8">
        <v>60.96</v>
      </c>
      <c r="R29" s="8">
        <v>43136</v>
      </c>
      <c r="S29" s="8">
        <v>48.31</v>
      </c>
      <c r="T29" s="8">
        <v>43136</v>
      </c>
      <c r="U29" s="8">
        <v>91.33</v>
      </c>
      <c r="V29" s="8">
        <v>43136</v>
      </c>
      <c r="W29" s="8">
        <v>211</v>
      </c>
      <c r="X29" s="8">
        <v>43136</v>
      </c>
      <c r="Y29" s="8">
        <v>74.704999999999998</v>
      </c>
      <c r="Z29" s="8">
        <v>43136</v>
      </c>
      <c r="AA29" s="8">
        <v>109.54</v>
      </c>
      <c r="AB29" s="8">
        <v>43136</v>
      </c>
      <c r="AC29" s="8">
        <v>189.84</v>
      </c>
      <c r="AD29" s="8">
        <v>43136</v>
      </c>
      <c r="AE29" s="8">
        <v>156.36000000000001</v>
      </c>
      <c r="AF29" s="8">
        <v>43136</v>
      </c>
      <c r="AG29" s="8">
        <v>248.5</v>
      </c>
      <c r="AH29" s="8">
        <v>43136</v>
      </c>
      <c r="AI29" s="8">
        <v>88</v>
      </c>
      <c r="AJ29" s="8">
        <v>43136</v>
      </c>
      <c r="AK29" s="8">
        <v>64.39</v>
      </c>
      <c r="AM29" s="88">
        <v>43136</v>
      </c>
      <c r="AN29" s="88">
        <v>10.65</v>
      </c>
      <c r="AO29" s="108">
        <v>43136</v>
      </c>
      <c r="AP29" s="8">
        <v>113.46</v>
      </c>
      <c r="AQ29" s="107">
        <v>43136</v>
      </c>
      <c r="AR29" s="8">
        <v>85.74</v>
      </c>
      <c r="AS29" s="107">
        <v>43136</v>
      </c>
      <c r="AT29" s="8">
        <v>85.88</v>
      </c>
      <c r="AU29" s="107">
        <v>43136</v>
      </c>
      <c r="AV29" s="8">
        <v>50.65</v>
      </c>
      <c r="AW29" s="107">
        <v>43136</v>
      </c>
      <c r="AX29" s="8">
        <v>24.3</v>
      </c>
      <c r="AY29" s="107">
        <v>43136</v>
      </c>
      <c r="AZ29" s="79">
        <v>103.06</v>
      </c>
      <c r="BB29" s="108">
        <v>43136</v>
      </c>
      <c r="BC29" s="79">
        <v>1564.6610000000001</v>
      </c>
      <c r="BD29" s="107">
        <v>43132</v>
      </c>
      <c r="BE29" s="79">
        <v>2212.5300000000002</v>
      </c>
      <c r="BF29" s="107">
        <v>43136</v>
      </c>
      <c r="BG29" s="79">
        <v>2015.15</v>
      </c>
    </row>
    <row r="30" spans="1:59" x14ac:dyDescent="0.25">
      <c r="D30" s="315">
        <v>43137</v>
      </c>
      <c r="E30" s="109">
        <v>60.05</v>
      </c>
      <c r="F30" s="315">
        <v>43137</v>
      </c>
      <c r="G30" s="109">
        <v>106.17</v>
      </c>
      <c r="H30" s="315">
        <v>43137</v>
      </c>
      <c r="I30" s="109">
        <v>74.19</v>
      </c>
      <c r="J30" s="315">
        <v>43137</v>
      </c>
      <c r="K30" s="109">
        <v>408.33</v>
      </c>
      <c r="L30" s="315">
        <v>43137</v>
      </c>
      <c r="M30" s="109">
        <v>111.2</v>
      </c>
      <c r="N30" s="315">
        <v>43137</v>
      </c>
      <c r="O30" s="109">
        <v>109.57</v>
      </c>
      <c r="P30" s="8">
        <v>43137</v>
      </c>
      <c r="Q30" s="8">
        <v>60.9</v>
      </c>
      <c r="R30" s="8">
        <v>43137</v>
      </c>
      <c r="S30" s="8">
        <v>50.25</v>
      </c>
      <c r="T30" s="8">
        <v>43137</v>
      </c>
      <c r="U30" s="8">
        <v>93.93</v>
      </c>
      <c r="V30" s="8">
        <v>43137</v>
      </c>
      <c r="W30" s="8">
        <v>216.29</v>
      </c>
      <c r="X30" s="8">
        <v>43137</v>
      </c>
      <c r="Y30" s="8">
        <v>75.680000000000007</v>
      </c>
      <c r="Z30" s="8">
        <v>43137</v>
      </c>
      <c r="AA30" s="8">
        <v>114.04</v>
      </c>
      <c r="AB30" s="8">
        <v>43137</v>
      </c>
      <c r="AC30" s="8">
        <v>191.96</v>
      </c>
      <c r="AD30" s="8">
        <v>43137</v>
      </c>
      <c r="AE30" s="8">
        <v>158.94</v>
      </c>
      <c r="AF30" s="8">
        <v>43137</v>
      </c>
      <c r="AG30" s="8">
        <v>250.18</v>
      </c>
      <c r="AH30" s="8">
        <v>43137</v>
      </c>
      <c r="AI30" s="8">
        <v>91.33</v>
      </c>
      <c r="AJ30" s="8">
        <v>43137</v>
      </c>
      <c r="AK30" s="8">
        <v>65.22</v>
      </c>
      <c r="AM30" s="88">
        <v>43137</v>
      </c>
      <c r="AN30" s="88">
        <v>10.68</v>
      </c>
      <c r="AO30" s="88">
        <v>43137</v>
      </c>
      <c r="AP30" s="8">
        <v>113.67</v>
      </c>
      <c r="AQ30" s="8">
        <v>43137</v>
      </c>
      <c r="AR30" s="8">
        <v>86.26</v>
      </c>
      <c r="AS30" s="8">
        <v>43137</v>
      </c>
      <c r="AT30" s="8">
        <v>85.57</v>
      </c>
      <c r="AU30" s="8">
        <v>43137</v>
      </c>
      <c r="AV30" s="8">
        <v>50.39</v>
      </c>
      <c r="AW30" s="8">
        <v>43137</v>
      </c>
      <c r="AX30" s="8">
        <v>24.23</v>
      </c>
      <c r="AY30" s="8">
        <v>43137</v>
      </c>
      <c r="AZ30" s="8">
        <v>102.61</v>
      </c>
      <c r="BA30" s="88"/>
      <c r="BB30" s="88">
        <v>43137</v>
      </c>
      <c r="BC30" s="8">
        <v>1589.78</v>
      </c>
      <c r="BD30" s="107">
        <v>43133</v>
      </c>
      <c r="BE30" s="79">
        <v>2171.54</v>
      </c>
      <c r="BF30" s="8">
        <v>43137</v>
      </c>
      <c r="BG30" s="8">
        <v>2016.27</v>
      </c>
    </row>
    <row r="31" spans="1:59" x14ac:dyDescent="0.25">
      <c r="D31" s="315">
        <v>43138</v>
      </c>
      <c r="E31" s="109">
        <v>59.51</v>
      </c>
      <c r="F31" s="315">
        <v>43138</v>
      </c>
      <c r="G31" s="109">
        <v>104.76</v>
      </c>
      <c r="H31" s="315">
        <v>43138</v>
      </c>
      <c r="I31" s="109">
        <v>73.38</v>
      </c>
      <c r="J31" s="315">
        <v>43138</v>
      </c>
      <c r="K31" s="109">
        <v>399.53</v>
      </c>
      <c r="L31" s="315">
        <v>43138</v>
      </c>
      <c r="M31" s="109">
        <v>113.62</v>
      </c>
      <c r="N31" s="315">
        <v>43138</v>
      </c>
      <c r="O31" s="109">
        <v>110.05</v>
      </c>
      <c r="P31" s="8">
        <v>43138</v>
      </c>
      <c r="Q31" s="8">
        <v>62.63</v>
      </c>
      <c r="R31" s="8">
        <v>43138</v>
      </c>
      <c r="S31" s="8">
        <v>48.69</v>
      </c>
      <c r="T31" s="8">
        <v>43138</v>
      </c>
      <c r="U31" s="8">
        <v>102.22</v>
      </c>
      <c r="V31" s="8">
        <v>43138</v>
      </c>
      <c r="W31" s="8">
        <v>214.15</v>
      </c>
      <c r="X31" s="8">
        <v>43138</v>
      </c>
      <c r="Y31" s="8">
        <v>75.59</v>
      </c>
      <c r="Z31" s="8">
        <v>43138</v>
      </c>
      <c r="AA31" s="8">
        <v>110</v>
      </c>
      <c r="AB31" s="8">
        <v>43138</v>
      </c>
      <c r="AC31" s="8">
        <v>194.58</v>
      </c>
      <c r="AD31" s="8">
        <v>43138</v>
      </c>
      <c r="AE31" s="8">
        <v>158.19</v>
      </c>
      <c r="AF31" s="8">
        <v>43138</v>
      </c>
      <c r="AG31" s="8">
        <v>251.15</v>
      </c>
      <c r="AH31" s="8">
        <v>43138</v>
      </c>
      <c r="AI31" s="8">
        <v>89.61</v>
      </c>
      <c r="AJ31" s="8">
        <v>43138</v>
      </c>
      <c r="AK31" s="8">
        <v>65.63</v>
      </c>
      <c r="AM31" s="88">
        <v>43138</v>
      </c>
      <c r="AN31" s="88">
        <v>10.67</v>
      </c>
      <c r="AO31" s="108">
        <v>43138</v>
      </c>
      <c r="AP31" s="8">
        <v>113.47</v>
      </c>
      <c r="AQ31" s="107">
        <v>43138</v>
      </c>
      <c r="AR31" s="8">
        <v>85.94</v>
      </c>
      <c r="AS31" s="107">
        <v>43138</v>
      </c>
      <c r="AT31" s="8">
        <v>85.4</v>
      </c>
      <c r="AU31" s="107">
        <v>43138</v>
      </c>
      <c r="AV31" s="8">
        <v>50.43</v>
      </c>
      <c r="AW31" s="107">
        <v>43138</v>
      </c>
      <c r="AX31" s="8">
        <v>24.234999999999999</v>
      </c>
      <c r="AY31" s="107">
        <v>43138</v>
      </c>
      <c r="AZ31" s="79">
        <v>102.31</v>
      </c>
      <c r="BB31" s="108">
        <v>43138</v>
      </c>
      <c r="BC31" s="79">
        <v>1583.184</v>
      </c>
      <c r="BD31" s="107">
        <v>43136</v>
      </c>
      <c r="BE31" s="79">
        <v>2103.64</v>
      </c>
      <c r="BF31" s="107">
        <v>43138</v>
      </c>
      <c r="BG31" s="79">
        <v>2009.05</v>
      </c>
    </row>
    <row r="32" spans="1:59" x14ac:dyDescent="0.25">
      <c r="D32" s="315">
        <v>43139</v>
      </c>
      <c r="E32" s="109">
        <v>57.42</v>
      </c>
      <c r="F32" s="315">
        <v>43139</v>
      </c>
      <c r="G32" s="109">
        <v>101.35</v>
      </c>
      <c r="H32" s="315">
        <v>43139</v>
      </c>
      <c r="I32" s="109">
        <v>73.92</v>
      </c>
      <c r="J32" s="315">
        <v>43139</v>
      </c>
      <c r="K32" s="109">
        <v>381.87</v>
      </c>
      <c r="L32" s="315">
        <v>43139</v>
      </c>
      <c r="M32" s="109">
        <v>108.48</v>
      </c>
      <c r="N32" s="315">
        <v>43139</v>
      </c>
      <c r="O32" s="109">
        <v>104.03</v>
      </c>
      <c r="P32" s="8">
        <v>43139</v>
      </c>
      <c r="Q32" s="8">
        <v>62.69</v>
      </c>
      <c r="R32" s="8">
        <v>43139</v>
      </c>
      <c r="S32" s="8">
        <v>45.75</v>
      </c>
      <c r="T32" s="8">
        <v>43139</v>
      </c>
      <c r="U32" s="8">
        <v>96.48</v>
      </c>
      <c r="V32" s="8">
        <v>43139</v>
      </c>
      <c r="W32" s="8">
        <v>208.73</v>
      </c>
      <c r="X32" s="8">
        <v>43139</v>
      </c>
      <c r="Y32" s="8">
        <v>72.319999999999993</v>
      </c>
      <c r="Z32" s="8">
        <v>43139</v>
      </c>
      <c r="AA32" s="8">
        <v>103.82</v>
      </c>
      <c r="AB32" s="8">
        <v>43139</v>
      </c>
      <c r="AC32" s="8">
        <v>188.35</v>
      </c>
      <c r="AD32" s="8">
        <v>43139</v>
      </c>
      <c r="AE32" s="8">
        <v>152.47</v>
      </c>
      <c r="AF32" s="8">
        <v>43139</v>
      </c>
      <c r="AG32" s="8">
        <v>239.27</v>
      </c>
      <c r="AH32" s="8">
        <v>43139</v>
      </c>
      <c r="AI32" s="8">
        <v>85.01</v>
      </c>
      <c r="AJ32" s="8">
        <v>43139</v>
      </c>
      <c r="AK32" s="8">
        <v>62.49</v>
      </c>
      <c r="AM32" s="88">
        <v>43139</v>
      </c>
      <c r="AN32" s="88">
        <v>10.65</v>
      </c>
      <c r="AO32" s="108">
        <v>43139</v>
      </c>
      <c r="AP32" s="8">
        <v>112.19</v>
      </c>
      <c r="AQ32" s="107">
        <v>43139</v>
      </c>
      <c r="AR32" s="8">
        <v>85.19</v>
      </c>
      <c r="AS32" s="107">
        <v>43139</v>
      </c>
      <c r="AT32" s="8">
        <v>85.2</v>
      </c>
      <c r="AU32" s="107">
        <v>43139</v>
      </c>
      <c r="AV32" s="8">
        <v>50.34</v>
      </c>
      <c r="AW32" s="107">
        <v>43139</v>
      </c>
      <c r="AX32" s="8">
        <v>24.22</v>
      </c>
      <c r="AY32" s="107">
        <v>43139</v>
      </c>
      <c r="AZ32" s="79">
        <v>102.4</v>
      </c>
      <c r="BB32" s="108">
        <v>43139</v>
      </c>
      <c r="BC32" s="79">
        <v>1525.2619999999999</v>
      </c>
      <c r="BD32" s="107">
        <v>43137</v>
      </c>
      <c r="BE32" s="79">
        <v>2098.85</v>
      </c>
      <c r="BF32" s="107">
        <v>43139</v>
      </c>
      <c r="BG32" s="79">
        <v>2006.52</v>
      </c>
    </row>
    <row r="33" spans="4:59" x14ac:dyDescent="0.25">
      <c r="D33" s="315">
        <v>43140</v>
      </c>
      <c r="E33" s="109">
        <v>58.42</v>
      </c>
      <c r="F33" s="315">
        <v>43140</v>
      </c>
      <c r="G33" s="109">
        <v>103.09</v>
      </c>
      <c r="H33" s="315">
        <v>43140</v>
      </c>
      <c r="I33" s="109">
        <v>74.87</v>
      </c>
      <c r="J33" s="315">
        <v>43140</v>
      </c>
      <c r="K33" s="109">
        <v>392.91</v>
      </c>
      <c r="L33" s="315">
        <v>43140</v>
      </c>
      <c r="M33" s="109">
        <v>111.3</v>
      </c>
      <c r="N33" s="315">
        <v>43140</v>
      </c>
      <c r="O33" s="109">
        <v>106.98</v>
      </c>
      <c r="P33" s="8">
        <v>43140</v>
      </c>
      <c r="Q33" s="8">
        <v>62.7</v>
      </c>
      <c r="R33" s="8">
        <v>43140</v>
      </c>
      <c r="S33" s="8">
        <v>48.08</v>
      </c>
      <c r="T33" s="8">
        <v>43140</v>
      </c>
      <c r="U33" s="8">
        <v>97.73</v>
      </c>
      <c r="V33" s="8">
        <v>43140</v>
      </c>
      <c r="W33" s="8">
        <v>210.26</v>
      </c>
      <c r="X33" s="8">
        <v>43140</v>
      </c>
      <c r="Y33" s="8">
        <v>74.75</v>
      </c>
      <c r="Z33" s="8">
        <v>43140</v>
      </c>
      <c r="AA33" s="8">
        <v>110.08</v>
      </c>
      <c r="AB33" s="8">
        <v>43140</v>
      </c>
      <c r="AC33" s="8">
        <v>191.21</v>
      </c>
      <c r="AD33" s="8">
        <v>43140</v>
      </c>
      <c r="AE33" s="8">
        <v>154.59</v>
      </c>
      <c r="AF33" s="8">
        <v>43140</v>
      </c>
      <c r="AG33" s="8">
        <v>235.32</v>
      </c>
      <c r="AH33" s="8">
        <v>43140</v>
      </c>
      <c r="AI33" s="8">
        <v>88.18</v>
      </c>
      <c r="AJ33" s="8">
        <v>43140</v>
      </c>
      <c r="AK33" s="8">
        <v>65.489999999999995</v>
      </c>
      <c r="AM33" s="88">
        <v>43140</v>
      </c>
      <c r="AN33" s="88">
        <v>10.66</v>
      </c>
      <c r="AO33" s="108">
        <v>43140</v>
      </c>
      <c r="AP33" s="8">
        <v>111.86</v>
      </c>
      <c r="AQ33" s="107">
        <v>43140</v>
      </c>
      <c r="AR33" s="8">
        <v>84.95</v>
      </c>
      <c r="AS33" s="107">
        <v>43140</v>
      </c>
      <c r="AT33" s="8">
        <v>85.03</v>
      </c>
      <c r="AU33" s="107">
        <v>43140</v>
      </c>
      <c r="AV33" s="8">
        <v>50.57</v>
      </c>
      <c r="AW33" s="107">
        <v>43140</v>
      </c>
      <c r="AX33" s="8">
        <v>24.18</v>
      </c>
      <c r="AY33" s="107">
        <v>43140</v>
      </c>
      <c r="AZ33" s="79">
        <v>102.22</v>
      </c>
      <c r="BB33" s="108">
        <v>43140</v>
      </c>
      <c r="BC33" s="79">
        <v>1546.549</v>
      </c>
      <c r="BD33" s="107">
        <v>43138</v>
      </c>
      <c r="BE33" s="79">
        <v>2101.0700000000002</v>
      </c>
      <c r="BF33" s="107">
        <v>43140</v>
      </c>
      <c r="BG33" s="79">
        <v>2007.17</v>
      </c>
    </row>
    <row r="34" spans="4:59" x14ac:dyDescent="0.25">
      <c r="D34" s="315">
        <v>43143</v>
      </c>
      <c r="E34" s="109">
        <v>59.6</v>
      </c>
      <c r="F34" s="315">
        <v>43143</v>
      </c>
      <c r="G34" s="109">
        <v>103.39</v>
      </c>
      <c r="H34" s="315">
        <v>43143</v>
      </c>
      <c r="I34" s="109">
        <v>74.53</v>
      </c>
      <c r="J34" s="315">
        <v>43143</v>
      </c>
      <c r="K34" s="109">
        <v>398.51</v>
      </c>
      <c r="L34" s="315">
        <v>43143</v>
      </c>
      <c r="M34" s="109">
        <v>111.93</v>
      </c>
      <c r="N34" s="315">
        <v>43143</v>
      </c>
      <c r="O34" s="109">
        <v>108.55</v>
      </c>
      <c r="P34" s="8">
        <v>43143</v>
      </c>
      <c r="Q34" s="8">
        <v>63.16</v>
      </c>
      <c r="R34" s="8">
        <v>43143</v>
      </c>
      <c r="S34" s="8">
        <v>49.5</v>
      </c>
      <c r="T34" s="8">
        <v>43143</v>
      </c>
      <c r="U34" s="8">
        <v>96.63</v>
      </c>
      <c r="V34" s="8">
        <v>43143</v>
      </c>
      <c r="W34" s="8">
        <v>213.01</v>
      </c>
      <c r="X34" s="8">
        <v>43143</v>
      </c>
      <c r="Y34" s="8">
        <v>75.28</v>
      </c>
      <c r="Z34" s="8">
        <v>43143</v>
      </c>
      <c r="AA34" s="8">
        <v>109.91</v>
      </c>
      <c r="AB34" s="8">
        <v>43143</v>
      </c>
      <c r="AC34" s="8">
        <v>193.95</v>
      </c>
      <c r="AD34" s="8">
        <v>43143</v>
      </c>
      <c r="AE34" s="8">
        <v>156.69999999999999</v>
      </c>
      <c r="AF34" s="8">
        <v>43143</v>
      </c>
      <c r="AG34" s="8">
        <v>239.93</v>
      </c>
      <c r="AH34" s="8">
        <v>43143</v>
      </c>
      <c r="AI34" s="8">
        <v>89.13</v>
      </c>
      <c r="AJ34" s="8">
        <v>43143</v>
      </c>
      <c r="AK34" s="8">
        <v>65.98</v>
      </c>
      <c r="AM34" s="88">
        <v>43143</v>
      </c>
      <c r="AN34" s="88">
        <v>10.65</v>
      </c>
      <c r="AO34" s="108">
        <v>43143</v>
      </c>
      <c r="AP34" s="8">
        <v>112.04</v>
      </c>
      <c r="AQ34" s="107">
        <v>43143</v>
      </c>
      <c r="AR34" s="8">
        <v>85.53</v>
      </c>
      <c r="AS34" s="107">
        <v>43143</v>
      </c>
      <c r="AT34" s="8">
        <v>84.98</v>
      </c>
      <c r="AU34" s="107">
        <v>43143</v>
      </c>
      <c r="AV34" s="8">
        <v>50.51</v>
      </c>
      <c r="AW34" s="107">
        <v>43143</v>
      </c>
      <c r="AX34" s="8">
        <v>24.17</v>
      </c>
      <c r="AY34" s="107">
        <v>43143</v>
      </c>
      <c r="AZ34" s="79">
        <v>102.19</v>
      </c>
      <c r="BB34" s="108">
        <v>43143</v>
      </c>
      <c r="BC34" s="79">
        <v>1567.162</v>
      </c>
      <c r="BD34" s="107">
        <v>43139</v>
      </c>
      <c r="BE34" s="79">
        <v>2045.01</v>
      </c>
      <c r="BF34" s="107">
        <v>43143</v>
      </c>
      <c r="BG34" s="79">
        <v>2004.92</v>
      </c>
    </row>
    <row r="35" spans="4:59" x14ac:dyDescent="0.25">
      <c r="D35" s="315">
        <v>43144</v>
      </c>
      <c r="E35" s="109">
        <v>59.45</v>
      </c>
      <c r="F35" s="315">
        <v>43144</v>
      </c>
      <c r="G35" s="109">
        <v>104.12</v>
      </c>
      <c r="H35" s="315">
        <v>43144</v>
      </c>
      <c r="I35" s="109">
        <v>74.73</v>
      </c>
      <c r="J35" s="315">
        <v>43144</v>
      </c>
      <c r="K35" s="109">
        <v>402</v>
      </c>
      <c r="L35" s="315">
        <v>43144</v>
      </c>
      <c r="M35" s="109">
        <v>111.86</v>
      </c>
      <c r="N35" s="315">
        <v>43144</v>
      </c>
      <c r="O35" s="109">
        <v>107.69</v>
      </c>
      <c r="P35" s="8">
        <v>43144</v>
      </c>
      <c r="Q35" s="8">
        <v>63.87</v>
      </c>
      <c r="R35" s="8">
        <v>43144</v>
      </c>
      <c r="S35" s="8">
        <v>49.55</v>
      </c>
      <c r="T35" s="8">
        <v>43144</v>
      </c>
      <c r="U35" s="8">
        <v>95.56</v>
      </c>
      <c r="V35" s="8">
        <v>43144</v>
      </c>
      <c r="W35" s="8">
        <v>213.47</v>
      </c>
      <c r="X35" s="8">
        <v>43144</v>
      </c>
      <c r="Y35" s="8">
        <v>74.97</v>
      </c>
      <c r="Z35" s="8">
        <v>43144</v>
      </c>
      <c r="AA35" s="8">
        <v>109.97</v>
      </c>
      <c r="AB35" s="8">
        <v>43144</v>
      </c>
      <c r="AC35" s="8">
        <v>194.7</v>
      </c>
      <c r="AD35" s="8">
        <v>43144</v>
      </c>
      <c r="AE35" s="8">
        <v>157.16999999999999</v>
      </c>
      <c r="AF35" s="8">
        <v>43144</v>
      </c>
      <c r="AG35" s="8">
        <v>240.32</v>
      </c>
      <c r="AH35" s="8">
        <v>43144</v>
      </c>
      <c r="AI35" s="8">
        <v>89.83</v>
      </c>
      <c r="AJ35" s="8">
        <v>43144</v>
      </c>
      <c r="AK35" s="8">
        <v>65.87</v>
      </c>
      <c r="AM35" s="88">
        <v>43144</v>
      </c>
      <c r="AN35" s="88">
        <v>10.64</v>
      </c>
      <c r="AO35" s="108">
        <v>43144</v>
      </c>
      <c r="AP35" s="8">
        <v>111.63</v>
      </c>
      <c r="AQ35" s="107">
        <v>43144</v>
      </c>
      <c r="AR35" s="8">
        <v>85.26</v>
      </c>
      <c r="AS35" s="107">
        <v>43144</v>
      </c>
      <c r="AT35" s="8">
        <v>84.96</v>
      </c>
      <c r="AU35" s="107">
        <v>43144</v>
      </c>
      <c r="AV35" s="8">
        <v>50.43</v>
      </c>
      <c r="AW35" s="107">
        <v>43144</v>
      </c>
      <c r="AX35" s="8">
        <v>24.2</v>
      </c>
      <c r="AY35" s="107">
        <v>43144</v>
      </c>
      <c r="AZ35" s="79">
        <v>102.36</v>
      </c>
      <c r="BB35" s="108">
        <v>43144</v>
      </c>
      <c r="BC35" s="79">
        <v>1571.5219999999999</v>
      </c>
      <c r="BD35" s="107">
        <v>43140</v>
      </c>
      <c r="BE35" s="79">
        <v>2050.9</v>
      </c>
      <c r="BF35" s="107">
        <v>43144</v>
      </c>
      <c r="BG35" s="79">
        <v>2005.19</v>
      </c>
    </row>
    <row r="36" spans="4:59" x14ac:dyDescent="0.25">
      <c r="D36" s="315">
        <v>43145</v>
      </c>
      <c r="E36" s="109">
        <v>60.25</v>
      </c>
      <c r="F36" s="315">
        <v>43145</v>
      </c>
      <c r="G36" s="109">
        <v>104.6</v>
      </c>
      <c r="H36" s="315">
        <v>43145</v>
      </c>
      <c r="I36" s="109">
        <v>75.84</v>
      </c>
      <c r="J36" s="315">
        <v>43145</v>
      </c>
      <c r="K36" s="109">
        <v>409.89</v>
      </c>
      <c r="L36" s="315">
        <v>43145</v>
      </c>
      <c r="M36" s="109">
        <v>113.08</v>
      </c>
      <c r="N36" s="315">
        <v>43145</v>
      </c>
      <c r="O36" s="109">
        <v>109.02</v>
      </c>
      <c r="P36" s="8">
        <v>43145</v>
      </c>
      <c r="Q36" s="8">
        <v>65.349999999999994</v>
      </c>
      <c r="R36" s="8">
        <v>43145</v>
      </c>
      <c r="S36" s="8">
        <v>51.96</v>
      </c>
      <c r="T36" s="8">
        <v>43145</v>
      </c>
      <c r="U36" s="8">
        <v>96.71</v>
      </c>
      <c r="V36" s="8">
        <v>43145</v>
      </c>
      <c r="W36" s="8">
        <v>214</v>
      </c>
      <c r="X36" s="8">
        <v>43145</v>
      </c>
      <c r="Y36" s="8">
        <v>77.27</v>
      </c>
      <c r="Z36" s="8">
        <v>43145</v>
      </c>
      <c r="AA36" s="8">
        <v>112.99</v>
      </c>
      <c r="AB36" s="8">
        <v>43145</v>
      </c>
      <c r="AC36" s="8">
        <v>197.87</v>
      </c>
      <c r="AD36" s="8">
        <v>43145</v>
      </c>
      <c r="AE36" s="8">
        <v>159.38999999999999</v>
      </c>
      <c r="AF36" s="8">
        <v>43145</v>
      </c>
      <c r="AG36" s="8">
        <v>240.82</v>
      </c>
      <c r="AH36" s="8">
        <v>43145</v>
      </c>
      <c r="AI36" s="8">
        <v>90.81</v>
      </c>
      <c r="AJ36" s="8">
        <v>43145</v>
      </c>
      <c r="AK36" s="8">
        <v>67.959999999999994</v>
      </c>
      <c r="AM36" s="88">
        <v>43145</v>
      </c>
      <c r="AN36" s="88">
        <v>10.65</v>
      </c>
      <c r="AO36" s="108">
        <v>43145</v>
      </c>
      <c r="AP36" s="8">
        <v>111.38</v>
      </c>
      <c r="AQ36" s="107">
        <v>43145</v>
      </c>
      <c r="AR36" s="8">
        <v>85.41</v>
      </c>
      <c r="AS36" s="107">
        <v>43145</v>
      </c>
      <c r="AT36" s="8">
        <v>84.67</v>
      </c>
      <c r="AU36" s="107">
        <v>43145</v>
      </c>
      <c r="AV36" s="8">
        <v>50.28</v>
      </c>
      <c r="AW36" s="107">
        <v>43145</v>
      </c>
      <c r="AX36" s="8">
        <v>24.19</v>
      </c>
      <c r="AY36" s="107">
        <v>43145</v>
      </c>
      <c r="AZ36" s="79">
        <v>101.74</v>
      </c>
      <c r="BB36" s="108">
        <v>43145</v>
      </c>
      <c r="BC36" s="79">
        <v>1593.672</v>
      </c>
      <c r="BD36" s="107">
        <v>43143</v>
      </c>
      <c r="BE36" s="79">
        <v>2075.91</v>
      </c>
      <c r="BF36" s="107">
        <v>43145</v>
      </c>
      <c r="BG36" s="79">
        <v>1997.24</v>
      </c>
    </row>
    <row r="37" spans="4:59" x14ac:dyDescent="0.25">
      <c r="D37" s="315">
        <v>43146</v>
      </c>
      <c r="E37" s="109">
        <v>60.7</v>
      </c>
      <c r="F37" s="315">
        <v>43146</v>
      </c>
      <c r="G37" s="109">
        <v>105.18</v>
      </c>
      <c r="H37" s="315">
        <v>43146</v>
      </c>
      <c r="I37" s="109">
        <v>75.88</v>
      </c>
      <c r="J37" s="315">
        <v>43146</v>
      </c>
      <c r="K37" s="109">
        <v>418.56</v>
      </c>
      <c r="L37" s="315">
        <v>43146</v>
      </c>
      <c r="M37" s="109">
        <v>114.9</v>
      </c>
      <c r="N37" s="315">
        <v>43146</v>
      </c>
      <c r="O37" s="109">
        <v>113.12</v>
      </c>
      <c r="P37" s="8">
        <v>43146</v>
      </c>
      <c r="Q37" s="8">
        <v>68.98</v>
      </c>
      <c r="R37" s="8">
        <v>43146</v>
      </c>
      <c r="S37" s="8">
        <v>53.99</v>
      </c>
      <c r="T37" s="8">
        <v>43146</v>
      </c>
      <c r="U37" s="8">
        <v>97.36</v>
      </c>
      <c r="V37" s="8">
        <v>43146</v>
      </c>
      <c r="W37" s="8">
        <v>216.81</v>
      </c>
      <c r="X37" s="8">
        <v>43146</v>
      </c>
      <c r="Y37" s="8">
        <v>78.295000000000002</v>
      </c>
      <c r="Z37" s="8">
        <v>43146</v>
      </c>
      <c r="AA37" s="8">
        <v>116.17</v>
      </c>
      <c r="AB37" s="8">
        <v>43146</v>
      </c>
      <c r="AC37" s="8">
        <v>202.6</v>
      </c>
      <c r="AD37" s="8">
        <v>43146</v>
      </c>
      <c r="AE37" s="8">
        <v>161.34</v>
      </c>
      <c r="AF37" s="8">
        <v>43146</v>
      </c>
      <c r="AG37" s="8">
        <v>245.03</v>
      </c>
      <c r="AH37" s="8">
        <v>43146</v>
      </c>
      <c r="AI37" s="8">
        <v>92.66</v>
      </c>
      <c r="AJ37" s="8">
        <v>43146</v>
      </c>
      <c r="AK37" s="8">
        <v>68.290000000000006</v>
      </c>
      <c r="AM37" s="88">
        <v>43146</v>
      </c>
      <c r="AN37" s="88">
        <v>10.65</v>
      </c>
      <c r="AO37" s="108">
        <v>43146</v>
      </c>
      <c r="AP37" s="8">
        <v>112.11</v>
      </c>
      <c r="AQ37" s="107">
        <v>43146</v>
      </c>
      <c r="AR37" s="8">
        <v>86.1</v>
      </c>
      <c r="AS37" s="107">
        <v>43146</v>
      </c>
      <c r="AT37" s="8">
        <v>84.85</v>
      </c>
      <c r="AU37" s="107">
        <v>43146</v>
      </c>
      <c r="AV37" s="8">
        <v>50.33</v>
      </c>
      <c r="AW37" s="107">
        <v>43146</v>
      </c>
      <c r="AX37" s="8">
        <v>24.19</v>
      </c>
      <c r="AY37" s="107">
        <v>43146</v>
      </c>
      <c r="AZ37" s="79">
        <v>101.77</v>
      </c>
      <c r="BB37" s="108">
        <v>43146</v>
      </c>
      <c r="BC37" s="79">
        <v>1612.5319999999999</v>
      </c>
      <c r="BD37" s="107">
        <v>43144</v>
      </c>
      <c r="BE37" s="79">
        <v>2080.6799999999998</v>
      </c>
      <c r="BF37" s="107">
        <v>43146</v>
      </c>
      <c r="BG37" s="79">
        <v>2000.76</v>
      </c>
    </row>
    <row r="38" spans="4:59" x14ac:dyDescent="0.25">
      <c r="D38" s="315">
        <v>43147</v>
      </c>
      <c r="E38" s="109">
        <v>60.48</v>
      </c>
      <c r="F38" s="315">
        <v>43147</v>
      </c>
      <c r="G38" s="109">
        <v>106.53</v>
      </c>
      <c r="H38" s="315">
        <v>43147</v>
      </c>
      <c r="I38" s="109">
        <v>76.010000000000005</v>
      </c>
      <c r="J38" s="315">
        <v>43147</v>
      </c>
      <c r="K38" s="109">
        <v>415.98</v>
      </c>
      <c r="L38" s="315">
        <v>43147</v>
      </c>
      <c r="M38" s="109">
        <v>118.6</v>
      </c>
      <c r="N38" s="315">
        <v>43147</v>
      </c>
      <c r="O38" s="109">
        <v>112.86</v>
      </c>
      <c r="P38" s="8">
        <v>43147</v>
      </c>
      <c r="Q38" s="8">
        <v>68.959999999999994</v>
      </c>
      <c r="R38" s="8">
        <v>43147</v>
      </c>
      <c r="S38" s="8">
        <v>55.03</v>
      </c>
      <c r="T38" s="8">
        <v>43147</v>
      </c>
      <c r="U38" s="8">
        <v>98.85</v>
      </c>
      <c r="V38" s="8">
        <v>43147</v>
      </c>
      <c r="W38" s="8">
        <v>219.45</v>
      </c>
      <c r="X38" s="8">
        <v>43147</v>
      </c>
      <c r="Y38" s="8">
        <v>78.37</v>
      </c>
      <c r="Z38" s="8">
        <v>43147</v>
      </c>
      <c r="AA38" s="8">
        <v>117</v>
      </c>
      <c r="AB38" s="8">
        <v>43147</v>
      </c>
      <c r="AC38" s="8">
        <v>202.77</v>
      </c>
      <c r="AD38" s="8">
        <v>43147</v>
      </c>
      <c r="AE38" s="8">
        <v>161.46</v>
      </c>
      <c r="AF38" s="8">
        <v>43147</v>
      </c>
      <c r="AG38" s="8">
        <v>244.19</v>
      </c>
      <c r="AH38" s="8">
        <v>43147</v>
      </c>
      <c r="AI38" s="8">
        <v>92</v>
      </c>
      <c r="AJ38" s="8">
        <v>43147</v>
      </c>
      <c r="AK38" s="8">
        <v>68.3</v>
      </c>
      <c r="AM38" s="88">
        <v>43147</v>
      </c>
      <c r="AN38" s="88">
        <v>10.67</v>
      </c>
      <c r="AO38" s="108">
        <v>43147</v>
      </c>
      <c r="AP38" s="8">
        <v>112.85</v>
      </c>
      <c r="AQ38" s="107">
        <v>43147</v>
      </c>
      <c r="AR38" s="8">
        <v>86.45</v>
      </c>
      <c r="AS38" s="107">
        <v>43147</v>
      </c>
      <c r="AT38" s="8">
        <v>85.03</v>
      </c>
      <c r="AU38" s="107">
        <v>43147</v>
      </c>
      <c r="AV38" s="8">
        <v>50.4</v>
      </c>
      <c r="AW38" s="107">
        <v>43147</v>
      </c>
      <c r="AX38" s="8">
        <v>24.22</v>
      </c>
      <c r="AY38" s="107">
        <v>43147</v>
      </c>
      <c r="AZ38" s="79">
        <v>102.01</v>
      </c>
      <c r="BB38" s="108">
        <v>43147</v>
      </c>
      <c r="BC38" s="79">
        <v>1613.5540000000001</v>
      </c>
      <c r="BD38" s="107">
        <v>43145</v>
      </c>
      <c r="BE38" s="79">
        <v>2105.86</v>
      </c>
      <c r="BF38" s="107">
        <v>43147</v>
      </c>
      <c r="BG38" s="79">
        <v>2002.96</v>
      </c>
    </row>
    <row r="39" spans="4:59" x14ac:dyDescent="0.25">
      <c r="D39" s="315">
        <v>43151</v>
      </c>
      <c r="E39" s="109">
        <v>60.21</v>
      </c>
      <c r="F39" s="315">
        <v>43151</v>
      </c>
      <c r="G39" s="109">
        <v>105.98</v>
      </c>
      <c r="H39" s="315">
        <v>43151</v>
      </c>
      <c r="I39" s="109">
        <v>76.13</v>
      </c>
      <c r="J39" s="315">
        <v>43151</v>
      </c>
      <c r="K39" s="109">
        <v>421.76</v>
      </c>
      <c r="L39" s="315">
        <v>43151</v>
      </c>
      <c r="M39" s="109">
        <v>117.98</v>
      </c>
      <c r="N39" s="315">
        <v>43151</v>
      </c>
      <c r="O39" s="109">
        <v>114.35</v>
      </c>
      <c r="P39" s="8">
        <v>43151</v>
      </c>
      <c r="Q39" s="8">
        <v>67.349999999999994</v>
      </c>
      <c r="R39" s="8">
        <v>43151</v>
      </c>
      <c r="S39" s="8">
        <v>56.66</v>
      </c>
      <c r="T39" s="8">
        <v>43151</v>
      </c>
      <c r="U39" s="8">
        <v>97.77</v>
      </c>
      <c r="V39" s="8">
        <v>43151</v>
      </c>
      <c r="W39" s="8">
        <v>217.33</v>
      </c>
      <c r="X39" s="8">
        <v>43151</v>
      </c>
      <c r="Y39" s="8">
        <v>77.06</v>
      </c>
      <c r="Z39" s="8">
        <v>43151</v>
      </c>
      <c r="AA39" s="8">
        <v>119.68</v>
      </c>
      <c r="AB39" s="8">
        <v>43151</v>
      </c>
      <c r="AC39" s="8">
        <v>201.08</v>
      </c>
      <c r="AD39" s="8">
        <v>43151</v>
      </c>
      <c r="AE39" s="8">
        <v>160.44999999999999</v>
      </c>
      <c r="AF39" s="8">
        <v>43151</v>
      </c>
      <c r="AG39" s="8">
        <v>240.98</v>
      </c>
      <c r="AH39" s="8">
        <v>43151</v>
      </c>
      <c r="AI39" s="8">
        <v>92.72</v>
      </c>
      <c r="AJ39" s="8">
        <v>43151</v>
      </c>
      <c r="AK39" s="8">
        <v>67.489999999999995</v>
      </c>
      <c r="AM39" s="88">
        <v>43151</v>
      </c>
      <c r="AN39" s="88">
        <v>10.66</v>
      </c>
      <c r="AO39" s="108">
        <v>43151</v>
      </c>
      <c r="AP39" s="8">
        <v>112.11</v>
      </c>
      <c r="AQ39" s="107">
        <v>43151</v>
      </c>
      <c r="AR39" s="8">
        <v>86.15</v>
      </c>
      <c r="AS39" s="107">
        <v>43151</v>
      </c>
      <c r="AT39" s="8">
        <v>84.85</v>
      </c>
      <c r="AU39" s="107">
        <v>43151</v>
      </c>
      <c r="AV39" s="8">
        <v>50.3399</v>
      </c>
      <c r="AW39" s="107">
        <v>43151</v>
      </c>
      <c r="AX39" s="8">
        <v>24.2</v>
      </c>
      <c r="AY39" s="107">
        <v>43151</v>
      </c>
      <c r="AZ39" s="79">
        <v>101.9</v>
      </c>
      <c r="BB39" s="108">
        <v>43151</v>
      </c>
      <c r="BC39" s="79">
        <v>1603.9849999999999</v>
      </c>
      <c r="BD39" s="107">
        <v>43146</v>
      </c>
      <c r="BE39" s="79">
        <v>2130.94</v>
      </c>
      <c r="BF39" s="107">
        <v>43151</v>
      </c>
      <c r="BG39" s="79">
        <v>2001.38</v>
      </c>
    </row>
    <row r="40" spans="4:59" x14ac:dyDescent="0.25">
      <c r="D40" s="315">
        <v>43152</v>
      </c>
      <c r="E40" s="109">
        <v>60</v>
      </c>
      <c r="F40" s="315">
        <v>43152</v>
      </c>
      <c r="G40" s="109">
        <v>105.05</v>
      </c>
      <c r="H40" s="315">
        <v>43152</v>
      </c>
      <c r="I40" s="109">
        <v>75.400000000000006</v>
      </c>
      <c r="J40" s="315">
        <v>43152</v>
      </c>
      <c r="K40" s="109">
        <v>416.56</v>
      </c>
      <c r="L40" s="315">
        <v>43152</v>
      </c>
      <c r="M40" s="109">
        <v>117.91</v>
      </c>
      <c r="N40" s="315">
        <v>43152</v>
      </c>
      <c r="O40" s="109">
        <v>114.48</v>
      </c>
      <c r="P40" s="8">
        <v>43152</v>
      </c>
      <c r="Q40" s="8">
        <v>66.53</v>
      </c>
      <c r="R40" s="8">
        <v>43152</v>
      </c>
      <c r="S40" s="8">
        <v>56.13</v>
      </c>
      <c r="T40" s="8">
        <v>43152</v>
      </c>
      <c r="U40" s="8">
        <v>99.07</v>
      </c>
      <c r="V40" s="8">
        <v>43152</v>
      </c>
      <c r="W40" s="8">
        <v>213.79</v>
      </c>
      <c r="X40" s="8">
        <v>43152</v>
      </c>
      <c r="Y40" s="8">
        <v>76.510000000000005</v>
      </c>
      <c r="Z40" s="8">
        <v>43152</v>
      </c>
      <c r="AA40" s="8">
        <v>117.16</v>
      </c>
      <c r="AB40" s="8">
        <v>43152</v>
      </c>
      <c r="AC40" s="8">
        <v>201.11</v>
      </c>
      <c r="AD40" s="8">
        <v>43152</v>
      </c>
      <c r="AE40" s="8">
        <v>159.68</v>
      </c>
      <c r="AF40" s="8">
        <v>43152</v>
      </c>
      <c r="AG40" s="8">
        <v>243.3</v>
      </c>
      <c r="AH40" s="8">
        <v>43152</v>
      </c>
      <c r="AI40" s="8">
        <v>91.49</v>
      </c>
      <c r="AJ40" s="8">
        <v>43152</v>
      </c>
      <c r="AK40" s="8">
        <v>67.05</v>
      </c>
      <c r="AM40" s="88">
        <v>43152</v>
      </c>
      <c r="AN40" s="88">
        <v>10.68</v>
      </c>
      <c r="AO40" s="108">
        <v>43152</v>
      </c>
      <c r="AP40" s="8">
        <v>111.72</v>
      </c>
      <c r="AQ40" s="107">
        <v>43152</v>
      </c>
      <c r="AR40" s="8">
        <v>85.76</v>
      </c>
      <c r="AS40" s="107">
        <v>43152</v>
      </c>
      <c r="AT40" s="8">
        <v>84.56</v>
      </c>
      <c r="AU40" s="107">
        <v>43152</v>
      </c>
      <c r="AV40" s="8">
        <v>50.22</v>
      </c>
      <c r="AW40" s="107">
        <v>43152</v>
      </c>
      <c r="AX40" s="8">
        <v>24.195</v>
      </c>
      <c r="AY40" s="107">
        <v>43152</v>
      </c>
      <c r="AZ40" s="79">
        <v>101.6</v>
      </c>
      <c r="BB40" s="108">
        <v>43152</v>
      </c>
      <c r="BC40" s="79">
        <v>1596.329</v>
      </c>
      <c r="BD40" s="107">
        <v>43147</v>
      </c>
      <c r="BE40" s="79">
        <v>2137.91</v>
      </c>
      <c r="BF40" s="107">
        <v>43152</v>
      </c>
      <c r="BG40" s="79">
        <v>1996.33</v>
      </c>
    </row>
    <row r="41" spans="4:59" x14ac:dyDescent="0.25">
      <c r="D41" s="315">
        <v>43153</v>
      </c>
      <c r="E41" s="109">
        <v>60.4</v>
      </c>
      <c r="F41" s="315">
        <v>43153</v>
      </c>
      <c r="G41" s="109">
        <v>105.24</v>
      </c>
      <c r="H41" s="315">
        <v>43153</v>
      </c>
      <c r="I41" s="109">
        <v>74.69</v>
      </c>
      <c r="J41" s="315">
        <v>43153</v>
      </c>
      <c r="K41" s="109">
        <v>419.79</v>
      </c>
      <c r="L41" s="315">
        <v>43153</v>
      </c>
      <c r="M41" s="109">
        <v>117.56</v>
      </c>
      <c r="N41" s="315">
        <v>43153</v>
      </c>
      <c r="O41" s="109">
        <v>113</v>
      </c>
      <c r="P41" s="8">
        <v>43153</v>
      </c>
      <c r="Q41" s="8">
        <v>65.94</v>
      </c>
      <c r="R41" s="8">
        <v>43153</v>
      </c>
      <c r="S41" s="8">
        <v>56.07</v>
      </c>
      <c r="T41" s="8">
        <v>43153</v>
      </c>
      <c r="U41" s="8">
        <v>97.31</v>
      </c>
      <c r="V41" s="8">
        <v>43153</v>
      </c>
      <c r="W41" s="8">
        <v>213.11</v>
      </c>
      <c r="X41" s="8">
        <v>43153</v>
      </c>
      <c r="Y41" s="8">
        <v>77.7</v>
      </c>
      <c r="Z41" s="8">
        <v>43153</v>
      </c>
      <c r="AA41" s="8">
        <v>117.19</v>
      </c>
      <c r="AB41" s="8">
        <v>43153</v>
      </c>
      <c r="AC41" s="8">
        <v>201.85</v>
      </c>
      <c r="AD41" s="8">
        <v>43153</v>
      </c>
      <c r="AE41" s="8">
        <v>159.81</v>
      </c>
      <c r="AF41" s="8">
        <v>43153</v>
      </c>
      <c r="AG41" s="8">
        <v>245.43</v>
      </c>
      <c r="AH41" s="8">
        <v>43153</v>
      </c>
      <c r="AI41" s="8">
        <v>91.73</v>
      </c>
      <c r="AJ41" s="8">
        <v>43153</v>
      </c>
      <c r="AK41" s="8">
        <v>67.13</v>
      </c>
      <c r="AM41" s="88">
        <v>43153</v>
      </c>
      <c r="AN41" s="88">
        <v>10.68</v>
      </c>
      <c r="AO41" s="108">
        <v>43153</v>
      </c>
      <c r="AP41" s="8">
        <v>111.84</v>
      </c>
      <c r="AQ41" s="107">
        <v>43153</v>
      </c>
      <c r="AR41" s="8">
        <v>85.82</v>
      </c>
      <c r="AS41" s="107">
        <v>43153</v>
      </c>
      <c r="AT41" s="8">
        <v>84.68</v>
      </c>
      <c r="AU41" s="107">
        <v>43153</v>
      </c>
      <c r="AV41" s="8">
        <v>50.18</v>
      </c>
      <c r="AW41" s="107">
        <v>43153</v>
      </c>
      <c r="AX41" s="8">
        <v>24.19</v>
      </c>
      <c r="AY41" s="107">
        <v>43153</v>
      </c>
      <c r="AZ41" s="79">
        <v>101.74</v>
      </c>
      <c r="BB41" s="108">
        <v>43153</v>
      </c>
      <c r="BC41" s="79">
        <v>1597.1110000000001</v>
      </c>
      <c r="BD41" s="107">
        <v>43150</v>
      </c>
      <c r="BE41" s="79">
        <v>2135.94</v>
      </c>
      <c r="BF41" s="107">
        <v>43153</v>
      </c>
      <c r="BG41" s="79">
        <v>1998.36</v>
      </c>
    </row>
    <row r="42" spans="4:59" x14ac:dyDescent="0.25">
      <c r="D42" s="315">
        <v>43154</v>
      </c>
      <c r="E42" s="109">
        <v>61.29</v>
      </c>
      <c r="F42" s="315">
        <v>43154</v>
      </c>
      <c r="G42" s="109">
        <v>107.25</v>
      </c>
      <c r="H42" s="315">
        <v>43154</v>
      </c>
      <c r="I42" s="109">
        <v>75.08</v>
      </c>
      <c r="J42" s="315">
        <v>43154</v>
      </c>
      <c r="K42" s="109">
        <v>427.51</v>
      </c>
      <c r="L42" s="315">
        <v>43154</v>
      </c>
      <c r="M42" s="109">
        <v>118.75</v>
      </c>
      <c r="N42" s="315">
        <v>43154</v>
      </c>
      <c r="O42" s="109">
        <v>114.96</v>
      </c>
      <c r="P42" s="8">
        <v>43154</v>
      </c>
      <c r="Q42" s="8">
        <v>67.95</v>
      </c>
      <c r="R42" s="8">
        <v>43154</v>
      </c>
      <c r="S42" s="8">
        <v>57.01</v>
      </c>
      <c r="T42" s="8">
        <v>43154</v>
      </c>
      <c r="U42" s="8">
        <v>97.47</v>
      </c>
      <c r="V42" s="8">
        <v>43154</v>
      </c>
      <c r="W42" s="8">
        <v>217.46</v>
      </c>
      <c r="X42" s="8">
        <v>43154</v>
      </c>
      <c r="Y42" s="8">
        <v>79.69</v>
      </c>
      <c r="Z42" s="8">
        <v>43154</v>
      </c>
      <c r="AA42" s="8">
        <v>118.05</v>
      </c>
      <c r="AB42" s="8">
        <v>43154</v>
      </c>
      <c r="AC42" s="8">
        <v>203.1</v>
      </c>
      <c r="AD42" s="8">
        <v>43154</v>
      </c>
      <c r="AE42" s="8">
        <v>162.35</v>
      </c>
      <c r="AF42" s="8">
        <v>43154</v>
      </c>
      <c r="AG42" s="8">
        <v>252.22</v>
      </c>
      <c r="AH42" s="8">
        <v>43154</v>
      </c>
      <c r="AI42" s="8">
        <v>94.06</v>
      </c>
      <c r="AJ42" s="8">
        <v>43154</v>
      </c>
      <c r="AK42" s="8">
        <v>68.16</v>
      </c>
      <c r="AM42" s="88">
        <v>43154</v>
      </c>
      <c r="AN42" s="88">
        <v>10.69</v>
      </c>
      <c r="AO42" s="108">
        <v>43154</v>
      </c>
      <c r="AP42" s="8">
        <v>112.68</v>
      </c>
      <c r="AQ42" s="107">
        <v>43154</v>
      </c>
      <c r="AR42" s="8">
        <v>86.39</v>
      </c>
      <c r="AS42" s="107">
        <v>43154</v>
      </c>
      <c r="AT42" s="8">
        <v>84.96</v>
      </c>
      <c r="AU42" s="107">
        <v>43154</v>
      </c>
      <c r="AV42" s="8">
        <v>50.38</v>
      </c>
      <c r="AW42" s="107">
        <v>43154</v>
      </c>
      <c r="AX42" s="8">
        <v>24.26</v>
      </c>
      <c r="AY42" s="107">
        <v>43154</v>
      </c>
      <c r="AZ42" s="79">
        <v>102.13</v>
      </c>
      <c r="BB42" s="108">
        <v>43154</v>
      </c>
      <c r="BC42" s="79">
        <v>1621.7439999999999</v>
      </c>
      <c r="BD42" s="107">
        <v>43151</v>
      </c>
      <c r="BE42" s="79">
        <v>2126.2199999999998</v>
      </c>
      <c r="BF42" s="107">
        <v>43154</v>
      </c>
      <c r="BG42" s="79">
        <v>2002.87</v>
      </c>
    </row>
    <row r="43" spans="4:59" x14ac:dyDescent="0.25">
      <c r="D43" s="315">
        <v>43157</v>
      </c>
      <c r="E43" s="109">
        <v>61.56</v>
      </c>
      <c r="F43" s="315">
        <v>43157</v>
      </c>
      <c r="G43" s="109">
        <v>109.81</v>
      </c>
      <c r="H43" s="315">
        <v>43157</v>
      </c>
      <c r="I43" s="109">
        <v>75.709999999999994</v>
      </c>
      <c r="J43" s="315">
        <v>43157</v>
      </c>
      <c r="K43" s="109">
        <v>432</v>
      </c>
      <c r="L43" s="315">
        <v>43157</v>
      </c>
      <c r="M43" s="109">
        <v>121.54</v>
      </c>
      <c r="N43" s="315">
        <v>43157</v>
      </c>
      <c r="O43" s="109">
        <v>116.65</v>
      </c>
      <c r="P43" s="8">
        <v>43157</v>
      </c>
      <c r="Q43" s="8">
        <v>68.63</v>
      </c>
      <c r="R43" s="8">
        <v>43157</v>
      </c>
      <c r="S43" s="8">
        <v>58.81</v>
      </c>
      <c r="T43" s="8">
        <v>43157</v>
      </c>
      <c r="U43" s="8">
        <v>98.52</v>
      </c>
      <c r="V43" s="8">
        <v>43157</v>
      </c>
      <c r="W43" s="8">
        <v>218.04</v>
      </c>
      <c r="X43" s="8">
        <v>43157</v>
      </c>
      <c r="Y43" s="8">
        <v>79.349999999999994</v>
      </c>
      <c r="Z43" s="8">
        <v>43157</v>
      </c>
      <c r="AA43" s="8">
        <v>119.82</v>
      </c>
      <c r="AB43" s="8">
        <v>43157</v>
      </c>
      <c r="AC43" s="8">
        <v>205.3</v>
      </c>
      <c r="AD43" s="8">
        <v>43157</v>
      </c>
      <c r="AE43" s="8">
        <v>164.03</v>
      </c>
      <c r="AF43" s="8">
        <v>43157</v>
      </c>
      <c r="AG43" s="8">
        <v>254.51</v>
      </c>
      <c r="AH43" s="8">
        <v>43157</v>
      </c>
      <c r="AI43" s="8">
        <v>95.42</v>
      </c>
      <c r="AJ43" s="8">
        <v>43157</v>
      </c>
      <c r="AK43" s="8">
        <v>69.650000000000006</v>
      </c>
      <c r="AM43" s="88">
        <v>43157</v>
      </c>
      <c r="AN43" s="88">
        <v>10.69</v>
      </c>
      <c r="AO43" s="108">
        <v>43157</v>
      </c>
      <c r="AP43" s="8">
        <v>112.99</v>
      </c>
      <c r="AQ43" s="107">
        <v>43157</v>
      </c>
      <c r="AR43" s="8">
        <v>86.54</v>
      </c>
      <c r="AS43" s="107">
        <v>43157</v>
      </c>
      <c r="AT43" s="8">
        <v>85.09</v>
      </c>
      <c r="AU43" s="107">
        <v>43157</v>
      </c>
      <c r="AV43" s="8">
        <v>50.771700000000003</v>
      </c>
      <c r="AW43" s="107">
        <v>43157</v>
      </c>
      <c r="AX43" s="8">
        <v>24.26</v>
      </c>
      <c r="AY43" s="107">
        <v>43157</v>
      </c>
      <c r="AZ43" s="79">
        <v>102.25</v>
      </c>
      <c r="BB43" s="108">
        <v>43157</v>
      </c>
      <c r="BC43" s="79">
        <v>1639.172</v>
      </c>
      <c r="BD43" s="107">
        <v>43152</v>
      </c>
      <c r="BE43" s="79">
        <v>2118.36</v>
      </c>
      <c r="BF43" s="107">
        <v>43157</v>
      </c>
      <c r="BG43" s="79">
        <v>2004.42</v>
      </c>
    </row>
    <row r="44" spans="4:59" x14ac:dyDescent="0.25">
      <c r="D44" s="315">
        <v>43158</v>
      </c>
      <c r="E44" s="109">
        <v>60.71</v>
      </c>
      <c r="F44" s="315">
        <v>43158</v>
      </c>
      <c r="G44" s="109">
        <v>104.87</v>
      </c>
      <c r="H44" s="315">
        <v>43158</v>
      </c>
      <c r="I44" s="109">
        <v>74.56</v>
      </c>
      <c r="J44" s="315">
        <v>43158</v>
      </c>
      <c r="K44" s="109">
        <v>430.98</v>
      </c>
      <c r="L44" s="315">
        <v>43158</v>
      </c>
      <c r="M44" s="109">
        <v>118.26</v>
      </c>
      <c r="N44" s="315">
        <v>43158</v>
      </c>
      <c r="O44" s="109">
        <v>116.47</v>
      </c>
      <c r="P44" s="8">
        <v>43158</v>
      </c>
      <c r="Q44" s="8">
        <v>67.84</v>
      </c>
      <c r="R44" s="8">
        <v>43158</v>
      </c>
      <c r="S44" s="8">
        <v>57.64</v>
      </c>
      <c r="T44" s="8">
        <v>43158</v>
      </c>
      <c r="U44" s="8">
        <v>97.24</v>
      </c>
      <c r="V44" s="8">
        <v>43158</v>
      </c>
      <c r="W44" s="8">
        <v>218.05</v>
      </c>
      <c r="X44" s="8">
        <v>43158</v>
      </c>
      <c r="Y44" s="8">
        <v>79.459999999999994</v>
      </c>
      <c r="Z44" s="8">
        <v>43158</v>
      </c>
      <c r="AA44" s="8">
        <v>118.58</v>
      </c>
      <c r="AB44" s="8">
        <v>43158</v>
      </c>
      <c r="AC44" s="8">
        <v>202.86</v>
      </c>
      <c r="AD44" s="8">
        <v>43158</v>
      </c>
      <c r="AE44" s="8">
        <v>161.97</v>
      </c>
      <c r="AF44" s="8">
        <v>43158</v>
      </c>
      <c r="AG44" s="8">
        <v>248.74</v>
      </c>
      <c r="AH44" s="8">
        <v>43158</v>
      </c>
      <c r="AI44" s="8">
        <v>94.2</v>
      </c>
      <c r="AJ44" s="8">
        <v>43158</v>
      </c>
      <c r="AK44" s="8">
        <v>68.03</v>
      </c>
      <c r="AM44" s="88">
        <v>43158</v>
      </c>
      <c r="AN44" s="88">
        <v>10.69</v>
      </c>
      <c r="AO44" s="108">
        <v>43158</v>
      </c>
      <c r="AP44" s="8">
        <v>112.78</v>
      </c>
      <c r="AQ44" s="107">
        <v>43158</v>
      </c>
      <c r="AR44" s="8">
        <v>86.31</v>
      </c>
      <c r="AS44" s="107">
        <v>43158</v>
      </c>
      <c r="AT44" s="8">
        <v>84.78</v>
      </c>
      <c r="AU44" s="107">
        <v>43158</v>
      </c>
      <c r="AV44" s="8">
        <v>50.37</v>
      </c>
      <c r="AW44" s="107">
        <v>43158</v>
      </c>
      <c r="AX44" s="8">
        <v>24.22</v>
      </c>
      <c r="AY44" s="107">
        <v>43158</v>
      </c>
      <c r="AZ44" s="79">
        <v>101.93</v>
      </c>
      <c r="BB44" s="108">
        <v>43158</v>
      </c>
      <c r="BC44" s="79">
        <v>1618.088</v>
      </c>
      <c r="BD44" s="107">
        <v>43153</v>
      </c>
      <c r="BE44" s="79">
        <v>2117.17</v>
      </c>
      <c r="BF44" s="107">
        <v>43158</v>
      </c>
      <c r="BG44" s="79">
        <v>1999.7</v>
      </c>
    </row>
    <row r="45" spans="4:59" x14ac:dyDescent="0.25">
      <c r="D45" s="315">
        <v>43159</v>
      </c>
      <c r="E45" s="109">
        <v>59.63</v>
      </c>
      <c r="F45" s="315">
        <v>43159</v>
      </c>
      <c r="G45" s="109">
        <v>103.16</v>
      </c>
      <c r="H45" s="315">
        <v>43159</v>
      </c>
      <c r="I45" s="109">
        <v>74.38</v>
      </c>
      <c r="J45" s="315">
        <v>43159</v>
      </c>
      <c r="K45" s="109">
        <v>426.45</v>
      </c>
      <c r="L45" s="315">
        <v>43159</v>
      </c>
      <c r="M45" s="109">
        <v>115.83</v>
      </c>
      <c r="N45" s="315">
        <v>43159</v>
      </c>
      <c r="O45" s="109">
        <v>116.25</v>
      </c>
      <c r="P45" s="8">
        <v>43159</v>
      </c>
      <c r="Q45" s="8">
        <v>66.2</v>
      </c>
      <c r="R45" s="8">
        <v>43159</v>
      </c>
      <c r="S45" s="8">
        <v>57.59</v>
      </c>
      <c r="T45" s="8">
        <v>43159</v>
      </c>
      <c r="U45" s="8">
        <v>95.57</v>
      </c>
      <c r="V45" s="8">
        <v>43159</v>
      </c>
      <c r="W45" s="8">
        <v>215.48</v>
      </c>
      <c r="X45" s="8">
        <v>43159</v>
      </c>
      <c r="Y45" s="8">
        <v>79.41</v>
      </c>
      <c r="Z45" s="8">
        <v>43159</v>
      </c>
      <c r="AA45" s="8">
        <v>117.06</v>
      </c>
      <c r="AB45" s="8">
        <v>43159</v>
      </c>
      <c r="AC45" s="8">
        <v>202.87</v>
      </c>
      <c r="AD45" s="8">
        <v>43159</v>
      </c>
      <c r="AE45" s="8">
        <v>160.19999999999999</v>
      </c>
      <c r="AF45" s="8">
        <v>43159</v>
      </c>
      <c r="AG45" s="8">
        <v>246.41</v>
      </c>
      <c r="AH45" s="8">
        <v>43159</v>
      </c>
      <c r="AI45" s="8">
        <v>93.77</v>
      </c>
      <c r="AJ45" s="8">
        <v>43159</v>
      </c>
      <c r="AK45" s="8">
        <v>67.03</v>
      </c>
      <c r="AM45" s="88">
        <v>43159</v>
      </c>
      <c r="AN45" s="88">
        <v>10.69</v>
      </c>
      <c r="AO45" s="108">
        <v>43159</v>
      </c>
      <c r="AP45" s="8">
        <v>112.54</v>
      </c>
      <c r="AQ45" s="107">
        <v>43159</v>
      </c>
      <c r="AR45" s="8">
        <v>86.18</v>
      </c>
      <c r="AS45" s="107">
        <v>43159</v>
      </c>
      <c r="AT45" s="8">
        <v>84.84</v>
      </c>
      <c r="AU45" s="107">
        <v>43159</v>
      </c>
      <c r="AV45" s="8">
        <v>50.42</v>
      </c>
      <c r="AW45" s="107">
        <v>43159</v>
      </c>
      <c r="AX45" s="8">
        <v>24.21</v>
      </c>
      <c r="AY45" s="107">
        <v>43159</v>
      </c>
      <c r="AZ45" s="79">
        <v>102.17</v>
      </c>
      <c r="BB45" s="108">
        <v>43159</v>
      </c>
      <c r="BC45" s="79">
        <v>1600.146</v>
      </c>
      <c r="BD45" s="107">
        <v>43154</v>
      </c>
      <c r="BE45" s="79">
        <v>2140.91</v>
      </c>
      <c r="BF45" s="107">
        <v>43159</v>
      </c>
      <c r="BG45" s="79">
        <v>2003.63</v>
      </c>
    </row>
    <row r="46" spans="4:59" x14ac:dyDescent="0.25">
      <c r="D46" s="315">
        <v>43160</v>
      </c>
      <c r="E46" s="109">
        <v>59.02</v>
      </c>
      <c r="F46" s="315">
        <v>43160</v>
      </c>
      <c r="G46" s="109">
        <v>102.57</v>
      </c>
      <c r="H46" s="315">
        <v>43160</v>
      </c>
      <c r="I46" s="109">
        <v>73.42</v>
      </c>
      <c r="J46" s="315">
        <v>43160</v>
      </c>
      <c r="K46" s="109">
        <v>412.13</v>
      </c>
      <c r="L46" s="315">
        <v>43160</v>
      </c>
      <c r="M46" s="109">
        <v>113.84</v>
      </c>
      <c r="N46" s="315">
        <v>43160</v>
      </c>
      <c r="O46" s="109">
        <v>119.43</v>
      </c>
      <c r="P46" s="8">
        <v>43160</v>
      </c>
      <c r="Q46" s="8">
        <v>65.69</v>
      </c>
      <c r="R46" s="8">
        <v>43160</v>
      </c>
      <c r="S46" s="8">
        <v>57.07</v>
      </c>
      <c r="T46" s="8">
        <v>43160</v>
      </c>
      <c r="U46" s="8">
        <v>94.4</v>
      </c>
      <c r="V46" s="8">
        <v>43160</v>
      </c>
      <c r="W46" s="8">
        <v>215.95</v>
      </c>
      <c r="X46" s="8">
        <v>43160</v>
      </c>
      <c r="Y46" s="8">
        <v>78.64</v>
      </c>
      <c r="Z46" s="8">
        <v>43160</v>
      </c>
      <c r="AA46" s="8">
        <v>115.77</v>
      </c>
      <c r="AB46" s="8">
        <v>43160</v>
      </c>
      <c r="AC46" s="8">
        <v>198.8</v>
      </c>
      <c r="AD46" s="8">
        <v>43160</v>
      </c>
      <c r="AE46" s="8">
        <v>158.28</v>
      </c>
      <c r="AF46" s="8">
        <v>43160</v>
      </c>
      <c r="AG46" s="8">
        <v>243.7</v>
      </c>
      <c r="AH46" s="8">
        <v>43160</v>
      </c>
      <c r="AI46" s="8">
        <v>92.85</v>
      </c>
      <c r="AJ46" s="8">
        <v>43160</v>
      </c>
      <c r="AK46" s="8">
        <v>66.319999999999993</v>
      </c>
      <c r="AM46" s="88">
        <v>43160</v>
      </c>
      <c r="AN46" s="88">
        <v>10.7</v>
      </c>
      <c r="AO46" s="108">
        <v>43160</v>
      </c>
      <c r="AP46" s="8">
        <v>111.79</v>
      </c>
      <c r="AQ46" s="107">
        <v>43160</v>
      </c>
      <c r="AR46" s="8">
        <v>85.27</v>
      </c>
      <c r="AS46" s="107">
        <v>43160</v>
      </c>
      <c r="AT46" s="8">
        <v>84.69</v>
      </c>
      <c r="AU46" s="107">
        <v>43160</v>
      </c>
      <c r="AV46" s="8">
        <v>50.12</v>
      </c>
      <c r="AW46" s="107">
        <v>43160</v>
      </c>
      <c r="AX46" s="8">
        <v>24.28</v>
      </c>
      <c r="AY46" s="107">
        <v>43160</v>
      </c>
      <c r="AZ46" s="79">
        <v>102.45</v>
      </c>
      <c r="BB46" s="108">
        <v>43160</v>
      </c>
      <c r="BC46" s="79">
        <v>1581.1659999999999</v>
      </c>
      <c r="BD46" s="107">
        <v>43157</v>
      </c>
      <c r="BE46" s="79">
        <v>2159.67</v>
      </c>
      <c r="BF46" s="107">
        <v>43160</v>
      </c>
      <c r="BG46" s="79">
        <v>2009.14</v>
      </c>
    </row>
    <row r="47" spans="4:59" x14ac:dyDescent="0.25">
      <c r="D47" s="315">
        <v>43161</v>
      </c>
      <c r="E47" s="109">
        <v>58.96</v>
      </c>
      <c r="F47" s="315">
        <v>43161</v>
      </c>
      <c r="G47" s="109">
        <v>102.99</v>
      </c>
      <c r="H47" s="315">
        <v>43161</v>
      </c>
      <c r="I47" s="109">
        <v>73.650000000000006</v>
      </c>
      <c r="J47" s="315">
        <v>43161</v>
      </c>
      <c r="K47" s="109">
        <v>417.39</v>
      </c>
      <c r="L47" s="315">
        <v>43161</v>
      </c>
      <c r="M47" s="109">
        <v>115.04</v>
      </c>
      <c r="N47" s="315">
        <v>43161</v>
      </c>
      <c r="O47" s="109">
        <v>121.92</v>
      </c>
      <c r="P47" s="8">
        <v>43161</v>
      </c>
      <c r="Q47" s="8">
        <v>66.17</v>
      </c>
      <c r="R47" s="8">
        <v>43161</v>
      </c>
      <c r="S47" s="8">
        <v>58.03</v>
      </c>
      <c r="T47" s="8">
        <v>43161</v>
      </c>
      <c r="U47" s="8">
        <v>95.65</v>
      </c>
      <c r="V47" s="8">
        <v>43161</v>
      </c>
      <c r="W47" s="8">
        <v>219.84</v>
      </c>
      <c r="X47" s="8">
        <v>43161</v>
      </c>
      <c r="Y47" s="8">
        <v>78.87</v>
      </c>
      <c r="Z47" s="8">
        <v>43161</v>
      </c>
      <c r="AA47" s="8">
        <v>118.15</v>
      </c>
      <c r="AB47" s="8">
        <v>43161</v>
      </c>
      <c r="AC47" s="8">
        <v>199.59</v>
      </c>
      <c r="AD47" s="8">
        <v>43161</v>
      </c>
      <c r="AE47" s="8">
        <v>159.30000000000001</v>
      </c>
      <c r="AF47" s="8">
        <v>43161</v>
      </c>
      <c r="AG47" s="8">
        <v>241.31</v>
      </c>
      <c r="AH47" s="8">
        <v>43161</v>
      </c>
      <c r="AI47" s="8">
        <v>93.05</v>
      </c>
      <c r="AJ47" s="8">
        <v>43161</v>
      </c>
      <c r="AK47" s="8">
        <v>65.89</v>
      </c>
      <c r="AM47" s="88">
        <v>43161</v>
      </c>
      <c r="AN47" s="88">
        <v>10.7</v>
      </c>
      <c r="AO47" s="108">
        <v>43161</v>
      </c>
      <c r="AP47" s="8">
        <v>112.17</v>
      </c>
      <c r="AQ47" s="107">
        <v>43161</v>
      </c>
      <c r="AR47" s="8">
        <v>85.75</v>
      </c>
      <c r="AS47" s="107">
        <v>43161</v>
      </c>
      <c r="AT47" s="8">
        <v>84.49</v>
      </c>
      <c r="AU47" s="107">
        <v>43161</v>
      </c>
      <c r="AV47" s="8">
        <v>50.35</v>
      </c>
      <c r="AW47" s="107">
        <v>43161</v>
      </c>
      <c r="AX47" s="8">
        <v>24.27</v>
      </c>
      <c r="AY47" s="107">
        <v>43161</v>
      </c>
      <c r="AZ47" s="79">
        <v>102.07</v>
      </c>
      <c r="BB47" s="108">
        <v>43161</v>
      </c>
      <c r="BC47" s="79">
        <v>1591.377</v>
      </c>
      <c r="BD47" s="107">
        <v>43158</v>
      </c>
      <c r="BE47" s="79">
        <v>2140.5700000000002</v>
      </c>
      <c r="BF47" s="107">
        <v>43161</v>
      </c>
      <c r="BG47" s="79">
        <v>2003.27</v>
      </c>
    </row>
    <row r="48" spans="4:59" x14ac:dyDescent="0.25">
      <c r="D48" s="315">
        <v>43164</v>
      </c>
      <c r="E48" s="109">
        <v>59.74</v>
      </c>
      <c r="F48" s="315">
        <v>43164</v>
      </c>
      <c r="G48" s="109">
        <v>103.41</v>
      </c>
      <c r="H48" s="315">
        <v>43164</v>
      </c>
      <c r="I48" s="109">
        <v>73.599999999999994</v>
      </c>
      <c r="J48" s="315">
        <v>43164</v>
      </c>
      <c r="K48" s="109">
        <v>424.25</v>
      </c>
      <c r="L48" s="315">
        <v>43164</v>
      </c>
      <c r="M48" s="109">
        <v>115.66</v>
      </c>
      <c r="N48" s="315">
        <v>43164</v>
      </c>
      <c r="O48" s="109">
        <v>122.5</v>
      </c>
      <c r="P48" s="8">
        <v>43164</v>
      </c>
      <c r="Q48" s="8">
        <v>66.819999999999993</v>
      </c>
      <c r="R48" s="8">
        <v>43164</v>
      </c>
      <c r="S48" s="8">
        <v>57.63</v>
      </c>
      <c r="T48" s="8">
        <v>43164</v>
      </c>
      <c r="U48" s="8">
        <v>96.8</v>
      </c>
      <c r="V48" s="8">
        <v>43164</v>
      </c>
      <c r="W48" s="8">
        <v>219.52</v>
      </c>
      <c r="X48" s="8">
        <v>43164</v>
      </c>
      <c r="Y48" s="8">
        <v>79.069999999999993</v>
      </c>
      <c r="Z48" s="8">
        <v>43164</v>
      </c>
      <c r="AA48" s="8">
        <v>118.42</v>
      </c>
      <c r="AB48" s="8">
        <v>43164</v>
      </c>
      <c r="AC48" s="8">
        <v>201.17500000000001</v>
      </c>
      <c r="AD48" s="8">
        <v>43164</v>
      </c>
      <c r="AE48" s="8">
        <v>161.08000000000001</v>
      </c>
      <c r="AF48" s="8">
        <v>43164</v>
      </c>
      <c r="AG48" s="8">
        <v>241.94</v>
      </c>
      <c r="AH48" s="8">
        <v>43164</v>
      </c>
      <c r="AI48" s="8">
        <v>93.64</v>
      </c>
      <c r="AJ48" s="8">
        <v>43164</v>
      </c>
      <c r="AK48" s="8">
        <v>65.05</v>
      </c>
      <c r="AM48" s="88">
        <v>43164</v>
      </c>
      <c r="AN48" s="88">
        <v>10.7</v>
      </c>
      <c r="AO48" s="108">
        <v>43164</v>
      </c>
      <c r="AP48" s="8">
        <v>112</v>
      </c>
      <c r="AQ48" s="107">
        <v>43164</v>
      </c>
      <c r="AR48" s="8">
        <v>85.75</v>
      </c>
      <c r="AS48" s="107">
        <v>43164</v>
      </c>
      <c r="AT48" s="8">
        <v>84.41</v>
      </c>
      <c r="AU48" s="107">
        <v>43164</v>
      </c>
      <c r="AV48" s="8">
        <v>50.34</v>
      </c>
      <c r="AW48" s="107">
        <v>43164</v>
      </c>
      <c r="AX48" s="8">
        <v>24.27</v>
      </c>
      <c r="AY48" s="107">
        <v>43164</v>
      </c>
      <c r="AZ48" s="79">
        <v>101.94</v>
      </c>
      <c r="BB48" s="108">
        <v>43164</v>
      </c>
      <c r="BC48" s="79">
        <v>1608.6089999999999</v>
      </c>
      <c r="BD48" s="107">
        <v>43159</v>
      </c>
      <c r="BE48" s="79">
        <v>2117.9899999999998</v>
      </c>
      <c r="BF48" s="107">
        <v>43164</v>
      </c>
      <c r="BG48" s="79">
        <v>2001.22</v>
      </c>
    </row>
    <row r="49" spans="4:59" x14ac:dyDescent="0.25">
      <c r="D49" s="315">
        <v>43165</v>
      </c>
      <c r="E49" s="109">
        <v>60.4</v>
      </c>
      <c r="F49" s="315">
        <v>43165</v>
      </c>
      <c r="G49" s="109">
        <v>104.94</v>
      </c>
      <c r="H49" s="315">
        <v>43165</v>
      </c>
      <c r="I49" s="109">
        <v>74.05</v>
      </c>
      <c r="J49" s="315">
        <v>43165</v>
      </c>
      <c r="K49" s="109">
        <v>426.5</v>
      </c>
      <c r="L49" s="315">
        <v>43165</v>
      </c>
      <c r="M49" s="109">
        <v>114.56</v>
      </c>
      <c r="N49" s="315">
        <v>43165</v>
      </c>
      <c r="O49" s="109">
        <v>124.48</v>
      </c>
      <c r="P49" s="8">
        <v>43165</v>
      </c>
      <c r="Q49" s="8">
        <v>65.47</v>
      </c>
      <c r="R49" s="8">
        <v>43165</v>
      </c>
      <c r="S49" s="8">
        <v>59.99</v>
      </c>
      <c r="T49" s="8">
        <v>43165</v>
      </c>
      <c r="U49" s="8">
        <v>95.87</v>
      </c>
      <c r="V49" s="8">
        <v>43165</v>
      </c>
      <c r="W49" s="8">
        <v>222.56</v>
      </c>
      <c r="X49" s="8">
        <v>43165</v>
      </c>
      <c r="Y49" s="8">
        <v>79.23</v>
      </c>
      <c r="Z49" s="8">
        <v>43165</v>
      </c>
      <c r="AA49" s="8">
        <v>119.03</v>
      </c>
      <c r="AB49" s="8">
        <v>43165</v>
      </c>
      <c r="AC49" s="8">
        <v>200.84</v>
      </c>
      <c r="AD49" s="8">
        <v>43165</v>
      </c>
      <c r="AE49" s="8">
        <v>161.66</v>
      </c>
      <c r="AF49" s="8">
        <v>43165</v>
      </c>
      <c r="AG49" s="8">
        <v>243.04</v>
      </c>
      <c r="AH49" s="8">
        <v>43165</v>
      </c>
      <c r="AI49" s="8">
        <v>93.32</v>
      </c>
      <c r="AJ49" s="8">
        <v>43165</v>
      </c>
      <c r="AK49" s="8">
        <v>65.239999999999995</v>
      </c>
      <c r="AM49" s="88">
        <v>43165</v>
      </c>
      <c r="AN49" s="88">
        <v>10.69</v>
      </c>
      <c r="AO49" s="108">
        <v>43165</v>
      </c>
      <c r="AP49" s="8">
        <v>112.17</v>
      </c>
      <c r="AQ49" s="107">
        <v>43165</v>
      </c>
      <c r="AR49" s="8">
        <v>85.87</v>
      </c>
      <c r="AS49" s="107">
        <v>43165</v>
      </c>
      <c r="AT49" s="8">
        <v>84.49</v>
      </c>
      <c r="AU49" s="107">
        <v>43165</v>
      </c>
      <c r="AV49" s="8">
        <v>50.35</v>
      </c>
      <c r="AW49" s="107">
        <v>43165</v>
      </c>
      <c r="AX49" s="8">
        <v>24.28</v>
      </c>
      <c r="AY49" s="107">
        <v>43165</v>
      </c>
      <c r="AZ49" s="79">
        <v>101.93</v>
      </c>
      <c r="BB49" s="108">
        <v>43165</v>
      </c>
      <c r="BC49" s="79">
        <v>1614.568</v>
      </c>
      <c r="BD49" s="107">
        <v>43160</v>
      </c>
      <c r="BE49" s="79">
        <v>2089.98</v>
      </c>
      <c r="BF49" s="107">
        <v>43165</v>
      </c>
      <c r="BG49" s="79">
        <v>2002.32</v>
      </c>
    </row>
    <row r="50" spans="4:59" x14ac:dyDescent="0.25">
      <c r="D50" s="315">
        <v>43166</v>
      </c>
      <c r="E50" s="109">
        <v>60.18</v>
      </c>
      <c r="F50" s="315">
        <v>43166</v>
      </c>
      <c r="G50" s="109">
        <v>103.59</v>
      </c>
      <c r="H50" s="315">
        <v>43166</v>
      </c>
      <c r="I50" s="109">
        <v>74.53</v>
      </c>
      <c r="J50" s="315">
        <v>43166</v>
      </c>
      <c r="K50" s="109">
        <v>430.46</v>
      </c>
      <c r="L50" s="315">
        <v>43166</v>
      </c>
      <c r="M50" s="109">
        <v>114.72</v>
      </c>
      <c r="N50" s="315">
        <v>43166</v>
      </c>
      <c r="O50" s="109">
        <v>125.33</v>
      </c>
      <c r="P50" s="8">
        <v>43166</v>
      </c>
      <c r="Q50" s="8">
        <v>66.099999999999994</v>
      </c>
      <c r="R50" s="8">
        <v>43166</v>
      </c>
      <c r="S50" s="8">
        <v>59.42</v>
      </c>
      <c r="T50" s="8">
        <v>43166</v>
      </c>
      <c r="U50" s="8">
        <v>94.22</v>
      </c>
      <c r="V50" s="8">
        <v>43166</v>
      </c>
      <c r="W50" s="8">
        <v>223.91</v>
      </c>
      <c r="X50" s="8">
        <v>43166</v>
      </c>
      <c r="Y50" s="8">
        <v>79.52</v>
      </c>
      <c r="Z50" s="8">
        <v>43166</v>
      </c>
      <c r="AA50" s="8">
        <v>119.37</v>
      </c>
      <c r="AB50" s="8">
        <v>43166</v>
      </c>
      <c r="AC50" s="8">
        <v>201.45</v>
      </c>
      <c r="AD50" s="8">
        <v>43166</v>
      </c>
      <c r="AE50" s="8">
        <v>161.75</v>
      </c>
      <c r="AF50" s="8">
        <v>43166</v>
      </c>
      <c r="AG50" s="8">
        <v>241.68</v>
      </c>
      <c r="AH50" s="8">
        <v>43166</v>
      </c>
      <c r="AI50" s="8">
        <v>93.86</v>
      </c>
      <c r="AJ50" s="8">
        <v>43166</v>
      </c>
      <c r="AK50" s="8">
        <v>64.17</v>
      </c>
      <c r="AM50" s="88">
        <v>43166</v>
      </c>
      <c r="AN50" s="88">
        <v>10.7</v>
      </c>
      <c r="AO50" s="108">
        <v>43166</v>
      </c>
      <c r="AP50" s="8">
        <v>112.05</v>
      </c>
      <c r="AQ50" s="107">
        <v>43166</v>
      </c>
      <c r="AR50" s="8">
        <v>85.66</v>
      </c>
      <c r="AS50" s="107">
        <v>43166</v>
      </c>
      <c r="AT50" s="8">
        <v>84.52</v>
      </c>
      <c r="AU50" s="107">
        <v>43166</v>
      </c>
      <c r="AV50" s="8">
        <v>50.17</v>
      </c>
      <c r="AW50" s="107">
        <v>43166</v>
      </c>
      <c r="AX50" s="8">
        <v>24.29</v>
      </c>
      <c r="AY50" s="107">
        <v>43166</v>
      </c>
      <c r="AZ50" s="79">
        <v>101.93</v>
      </c>
      <c r="BB50" s="108">
        <v>43166</v>
      </c>
      <c r="BC50" s="79">
        <v>1615.327</v>
      </c>
      <c r="BD50" s="107">
        <v>43161</v>
      </c>
      <c r="BE50" s="79">
        <v>2089.84</v>
      </c>
      <c r="BF50" s="107">
        <v>43166</v>
      </c>
      <c r="BG50" s="79">
        <v>2001.15</v>
      </c>
    </row>
    <row r="51" spans="4:59" x14ac:dyDescent="0.25">
      <c r="D51" s="315">
        <v>43167</v>
      </c>
      <c r="E51" s="109">
        <v>60.23</v>
      </c>
      <c r="F51" s="315">
        <v>43167</v>
      </c>
      <c r="G51" s="109">
        <v>104.03</v>
      </c>
      <c r="H51" s="315">
        <v>43167</v>
      </c>
      <c r="I51" s="109">
        <v>74.97</v>
      </c>
      <c r="J51" s="315">
        <v>43167</v>
      </c>
      <c r="K51" s="109">
        <v>432.36</v>
      </c>
      <c r="L51" s="315">
        <v>43167</v>
      </c>
      <c r="M51" s="109">
        <v>117.01</v>
      </c>
      <c r="N51" s="315">
        <v>43167</v>
      </c>
      <c r="O51" s="109">
        <v>126.36</v>
      </c>
      <c r="P51" s="8">
        <v>43167</v>
      </c>
      <c r="Q51" s="8">
        <v>66.75</v>
      </c>
      <c r="R51" s="8">
        <v>43167</v>
      </c>
      <c r="S51" s="8">
        <v>59.37</v>
      </c>
      <c r="T51" s="8">
        <v>43167</v>
      </c>
      <c r="U51" s="8">
        <v>93.38</v>
      </c>
      <c r="V51" s="8">
        <v>43167</v>
      </c>
      <c r="W51" s="8">
        <v>227.7</v>
      </c>
      <c r="X51" s="8">
        <v>43167</v>
      </c>
      <c r="Y51" s="8">
        <v>79.87</v>
      </c>
      <c r="Z51" s="8">
        <v>43167</v>
      </c>
      <c r="AA51" s="8">
        <v>119.87</v>
      </c>
      <c r="AB51" s="8">
        <v>43167</v>
      </c>
      <c r="AC51" s="8">
        <v>202.23</v>
      </c>
      <c r="AD51" s="8">
        <v>43167</v>
      </c>
      <c r="AE51" s="8">
        <v>162.36000000000001</v>
      </c>
      <c r="AF51" s="8">
        <v>43167</v>
      </c>
      <c r="AG51" s="8">
        <v>240.47</v>
      </c>
      <c r="AH51" s="8">
        <v>43167</v>
      </c>
      <c r="AI51" s="8">
        <v>94.43</v>
      </c>
      <c r="AJ51" s="8">
        <v>43167</v>
      </c>
      <c r="AK51" s="8">
        <v>65.11</v>
      </c>
      <c r="AM51" s="88">
        <v>43167</v>
      </c>
      <c r="AN51" s="88">
        <v>10.71</v>
      </c>
      <c r="AO51" s="108">
        <v>43167</v>
      </c>
      <c r="AP51" s="8">
        <v>112.06</v>
      </c>
      <c r="AQ51" s="107">
        <v>43167</v>
      </c>
      <c r="AR51" s="8">
        <v>85.76</v>
      </c>
      <c r="AS51" s="107">
        <v>43167</v>
      </c>
      <c r="AT51" s="8">
        <v>84.61</v>
      </c>
      <c r="AU51" s="107">
        <v>43167</v>
      </c>
      <c r="AV51" s="8">
        <v>50.2</v>
      </c>
      <c r="AW51" s="107">
        <v>43167</v>
      </c>
      <c r="AX51" s="8">
        <v>24.32</v>
      </c>
      <c r="AY51" s="107">
        <v>43167</v>
      </c>
      <c r="AZ51" s="79">
        <v>102.14</v>
      </c>
      <c r="BB51" s="108">
        <v>43167</v>
      </c>
      <c r="BC51" s="79">
        <v>1621.2370000000001</v>
      </c>
      <c r="BD51" s="107">
        <v>43164</v>
      </c>
      <c r="BE51" s="79">
        <v>2106.58</v>
      </c>
      <c r="BF51" s="107">
        <v>43167</v>
      </c>
      <c r="BG51" s="79">
        <v>2003.2</v>
      </c>
    </row>
    <row r="52" spans="4:59" x14ac:dyDescent="0.25">
      <c r="D52" s="315">
        <v>43168</v>
      </c>
      <c r="E52" s="109">
        <v>61.32</v>
      </c>
      <c r="F52" s="315">
        <v>43168</v>
      </c>
      <c r="G52" s="109">
        <v>104.73</v>
      </c>
      <c r="H52" s="315">
        <v>43168</v>
      </c>
      <c r="I52" s="109">
        <v>75.69</v>
      </c>
      <c r="J52" s="315">
        <v>43168</v>
      </c>
      <c r="K52" s="109">
        <v>440.46</v>
      </c>
      <c r="L52" s="315">
        <v>43168</v>
      </c>
      <c r="M52" s="109">
        <v>119.29</v>
      </c>
      <c r="N52" s="315">
        <v>43168</v>
      </c>
      <c r="O52" s="109">
        <v>127.41</v>
      </c>
      <c r="P52" s="8">
        <v>43168</v>
      </c>
      <c r="Q52" s="8">
        <v>67.92</v>
      </c>
      <c r="R52" s="8">
        <v>43168</v>
      </c>
      <c r="S52" s="8">
        <v>61.61</v>
      </c>
      <c r="T52" s="8">
        <v>43168</v>
      </c>
      <c r="U52" s="8">
        <v>91.46</v>
      </c>
      <c r="V52" s="8">
        <v>43168</v>
      </c>
      <c r="W52" s="8">
        <v>230.34</v>
      </c>
      <c r="X52" s="8">
        <v>43168</v>
      </c>
      <c r="Y52" s="8">
        <v>80.709999999999994</v>
      </c>
      <c r="Z52" s="8">
        <v>43168</v>
      </c>
      <c r="AA52" s="8">
        <v>124.87</v>
      </c>
      <c r="AB52" s="8">
        <v>43168</v>
      </c>
      <c r="AC52" s="8">
        <v>205.09</v>
      </c>
      <c r="AD52" s="8">
        <v>43168</v>
      </c>
      <c r="AE52" s="8">
        <v>165.04</v>
      </c>
      <c r="AF52" s="8">
        <v>43168</v>
      </c>
      <c r="AG52" s="8">
        <v>247.12</v>
      </c>
      <c r="AH52" s="8">
        <v>43168</v>
      </c>
      <c r="AI52" s="8">
        <v>96.54</v>
      </c>
      <c r="AJ52" s="8">
        <v>43168</v>
      </c>
      <c r="AK52" s="8">
        <v>66.3</v>
      </c>
      <c r="AM52" s="88">
        <v>43168</v>
      </c>
      <c r="AN52" s="88">
        <v>10.71</v>
      </c>
      <c r="AO52" s="108">
        <v>43168</v>
      </c>
      <c r="AP52" s="8">
        <v>112.28</v>
      </c>
      <c r="AQ52" s="107">
        <v>43168</v>
      </c>
      <c r="AR52" s="8">
        <v>86.07</v>
      </c>
      <c r="AS52" s="107">
        <v>43168</v>
      </c>
      <c r="AT52" s="8">
        <v>84.41</v>
      </c>
      <c r="AU52" s="107">
        <v>43168</v>
      </c>
      <c r="AV52" s="8">
        <v>50.08</v>
      </c>
      <c r="AW52" s="107">
        <v>43168</v>
      </c>
      <c r="AX52" s="8">
        <v>24.3</v>
      </c>
      <c r="AY52" s="107">
        <v>43168</v>
      </c>
      <c r="AZ52" s="79">
        <v>101.92</v>
      </c>
      <c r="BB52" s="108">
        <v>43168</v>
      </c>
      <c r="BC52" s="79">
        <v>1648.461</v>
      </c>
      <c r="BD52" s="107">
        <v>43165</v>
      </c>
      <c r="BE52" s="79">
        <v>2117.77</v>
      </c>
      <c r="BF52" s="107">
        <v>43168</v>
      </c>
      <c r="BG52" s="79">
        <v>2000.94</v>
      </c>
    </row>
    <row r="53" spans="4:59" x14ac:dyDescent="0.25">
      <c r="D53" s="315">
        <v>43171</v>
      </c>
      <c r="E53" s="109">
        <v>61.17</v>
      </c>
      <c r="F53" s="315">
        <v>43171</v>
      </c>
      <c r="G53" s="109">
        <v>105.17</v>
      </c>
      <c r="H53" s="315">
        <v>43171</v>
      </c>
      <c r="I53" s="109">
        <v>75.27</v>
      </c>
      <c r="J53" s="315">
        <v>43171</v>
      </c>
      <c r="K53" s="109">
        <v>438.95</v>
      </c>
      <c r="L53" s="315">
        <v>43171</v>
      </c>
      <c r="M53" s="109">
        <v>118.3</v>
      </c>
      <c r="N53" s="315">
        <v>43171</v>
      </c>
      <c r="O53" s="109">
        <v>126.78</v>
      </c>
      <c r="P53" s="8">
        <v>43171</v>
      </c>
      <c r="Q53" s="8">
        <v>67.45</v>
      </c>
      <c r="R53" s="8">
        <v>43171</v>
      </c>
      <c r="S53" s="8">
        <v>60.97</v>
      </c>
      <c r="T53" s="8">
        <v>43171</v>
      </c>
      <c r="U53" s="8">
        <v>90.07</v>
      </c>
      <c r="V53" s="8">
        <v>43171</v>
      </c>
      <c r="W53" s="8">
        <v>230.15</v>
      </c>
      <c r="X53" s="8">
        <v>43171</v>
      </c>
      <c r="Y53" s="8">
        <v>80.599999999999994</v>
      </c>
      <c r="Z53" s="8">
        <v>43171</v>
      </c>
      <c r="AA53" s="8">
        <v>125.51</v>
      </c>
      <c r="AB53" s="8">
        <v>43171</v>
      </c>
      <c r="AC53" s="8">
        <v>201.54</v>
      </c>
      <c r="AD53" s="8">
        <v>43171</v>
      </c>
      <c r="AE53" s="8">
        <v>164.99</v>
      </c>
      <c r="AF53" s="8">
        <v>43171</v>
      </c>
      <c r="AG53" s="8">
        <v>246.54</v>
      </c>
      <c r="AH53" s="8">
        <v>43171</v>
      </c>
      <c r="AI53" s="8">
        <v>96.77</v>
      </c>
      <c r="AJ53" s="8">
        <v>43171</v>
      </c>
      <c r="AK53" s="8">
        <v>66.819999999999993</v>
      </c>
      <c r="AM53" s="88">
        <v>43171</v>
      </c>
      <c r="AN53" s="88">
        <v>10.71</v>
      </c>
      <c r="AO53" s="108">
        <v>43171</v>
      </c>
      <c r="AP53" s="8">
        <v>112.26</v>
      </c>
      <c r="AQ53" s="107">
        <v>43171</v>
      </c>
      <c r="AR53" s="8">
        <v>85.93</v>
      </c>
      <c r="AS53" s="107">
        <v>43171</v>
      </c>
      <c r="AT53" s="8">
        <v>84.47</v>
      </c>
      <c r="AU53" s="107">
        <v>43171</v>
      </c>
      <c r="AV53" s="8">
        <v>50.14</v>
      </c>
      <c r="AW53" s="107">
        <v>43171</v>
      </c>
      <c r="AX53" s="8">
        <v>24.3</v>
      </c>
      <c r="AY53" s="107">
        <v>43171</v>
      </c>
      <c r="AZ53" s="79">
        <v>102.16</v>
      </c>
      <c r="BB53" s="108">
        <v>43171</v>
      </c>
      <c r="BC53" s="79">
        <v>1647.415</v>
      </c>
      <c r="BD53" s="107">
        <v>43166</v>
      </c>
      <c r="BE53" s="79">
        <v>2115.98</v>
      </c>
      <c r="BF53" s="107">
        <v>43171</v>
      </c>
      <c r="BG53" s="79">
        <v>2003.48</v>
      </c>
    </row>
    <row r="54" spans="4:59" x14ac:dyDescent="0.25">
      <c r="D54" s="315">
        <v>43172</v>
      </c>
      <c r="E54" s="109">
        <v>60.92</v>
      </c>
      <c r="F54" s="315">
        <v>43172</v>
      </c>
      <c r="G54" s="109">
        <v>103.73</v>
      </c>
      <c r="H54" s="315">
        <v>43172</v>
      </c>
      <c r="I54" s="109">
        <v>75.62</v>
      </c>
      <c r="J54" s="315">
        <v>43172</v>
      </c>
      <c r="K54" s="109">
        <v>440.22</v>
      </c>
      <c r="L54" s="315">
        <v>43172</v>
      </c>
      <c r="M54" s="109">
        <v>119.75</v>
      </c>
      <c r="N54" s="315">
        <v>43172</v>
      </c>
      <c r="O54" s="109">
        <v>126.73</v>
      </c>
      <c r="P54" s="8">
        <v>43172</v>
      </c>
      <c r="Q54" s="8">
        <v>66.680000000000007</v>
      </c>
      <c r="R54" s="8">
        <v>43172</v>
      </c>
      <c r="S54" s="8">
        <v>59.69</v>
      </c>
      <c r="T54" s="8">
        <v>43172</v>
      </c>
      <c r="U54" s="8">
        <v>89.35</v>
      </c>
      <c r="V54" s="8">
        <v>43172</v>
      </c>
      <c r="W54" s="8">
        <v>227.94</v>
      </c>
      <c r="X54" s="8">
        <v>43172</v>
      </c>
      <c r="Y54" s="8">
        <v>80.2</v>
      </c>
      <c r="Z54" s="8">
        <v>43172</v>
      </c>
      <c r="AA54" s="8">
        <v>123.7</v>
      </c>
      <c r="AB54" s="8">
        <v>43172</v>
      </c>
      <c r="AC54" s="8">
        <v>200.98</v>
      </c>
      <c r="AD54" s="8">
        <v>43172</v>
      </c>
      <c r="AE54" s="8">
        <v>163.96</v>
      </c>
      <c r="AF54" s="8">
        <v>43172</v>
      </c>
      <c r="AG54" s="8">
        <v>250.77</v>
      </c>
      <c r="AH54" s="8">
        <v>43172</v>
      </c>
      <c r="AI54" s="8">
        <v>94.41</v>
      </c>
      <c r="AJ54" s="8">
        <v>43172</v>
      </c>
      <c r="AK54" s="8">
        <v>66.17</v>
      </c>
      <c r="AM54" s="88">
        <v>43172</v>
      </c>
      <c r="AN54" s="88">
        <v>10.72</v>
      </c>
      <c r="AO54" s="108">
        <v>43172</v>
      </c>
      <c r="AP54" s="8">
        <v>112.08</v>
      </c>
      <c r="AQ54" s="107">
        <v>43172</v>
      </c>
      <c r="AR54" s="8">
        <v>85.66</v>
      </c>
      <c r="AS54" s="107">
        <v>43172</v>
      </c>
      <c r="AT54" s="8">
        <v>84.45</v>
      </c>
      <c r="AU54" s="107">
        <v>43172</v>
      </c>
      <c r="AV54" s="8">
        <v>50.3</v>
      </c>
      <c r="AW54" s="107">
        <v>43172</v>
      </c>
      <c r="AX54" s="8">
        <v>24.3</v>
      </c>
      <c r="AY54" s="107">
        <v>43172</v>
      </c>
      <c r="AZ54" s="79">
        <v>102.33</v>
      </c>
      <c r="BB54" s="108">
        <v>43172</v>
      </c>
      <c r="BC54" s="79">
        <v>1637.193</v>
      </c>
      <c r="BD54" s="107">
        <v>43167</v>
      </c>
      <c r="BE54" s="79">
        <v>2125.2800000000002</v>
      </c>
      <c r="BF54" s="107">
        <v>43172</v>
      </c>
      <c r="BG54" s="79">
        <v>2005.04</v>
      </c>
    </row>
    <row r="55" spans="4:59" x14ac:dyDescent="0.25">
      <c r="D55" s="315">
        <v>43173</v>
      </c>
      <c r="E55" s="109">
        <v>60.17</v>
      </c>
      <c r="F55" s="315">
        <v>43173</v>
      </c>
      <c r="G55" s="109">
        <v>103.9</v>
      </c>
      <c r="H55" s="315">
        <v>43173</v>
      </c>
      <c r="I55" s="109">
        <v>75.38</v>
      </c>
      <c r="J55" s="315">
        <v>43173</v>
      </c>
      <c r="K55" s="109">
        <v>440.77</v>
      </c>
      <c r="L55" s="315">
        <v>43173</v>
      </c>
      <c r="M55" s="109">
        <v>118.94</v>
      </c>
      <c r="N55" s="315">
        <v>43173</v>
      </c>
      <c r="O55" s="109">
        <v>127.99</v>
      </c>
      <c r="P55" s="8">
        <v>43173</v>
      </c>
      <c r="Q55" s="8">
        <v>66.63</v>
      </c>
      <c r="R55" s="8">
        <v>43173</v>
      </c>
      <c r="S55" s="8">
        <v>60.23</v>
      </c>
      <c r="T55" s="8">
        <v>43173</v>
      </c>
      <c r="U55" s="8">
        <v>88.53</v>
      </c>
      <c r="V55" s="8">
        <v>43173</v>
      </c>
      <c r="W55" s="8">
        <v>227.39</v>
      </c>
      <c r="X55" s="8">
        <v>43173</v>
      </c>
      <c r="Y55" s="8">
        <v>83.31</v>
      </c>
      <c r="Z55" s="8">
        <v>43173</v>
      </c>
      <c r="AA55" s="8">
        <v>123.2</v>
      </c>
      <c r="AB55" s="8">
        <v>43173</v>
      </c>
      <c r="AC55" s="8">
        <v>198.7</v>
      </c>
      <c r="AD55" s="8">
        <v>43173</v>
      </c>
      <c r="AE55" s="8">
        <v>163.13999999999999</v>
      </c>
      <c r="AF55" s="8">
        <v>43173</v>
      </c>
      <c r="AG55" s="8">
        <v>246.91</v>
      </c>
      <c r="AH55" s="8">
        <v>43173</v>
      </c>
      <c r="AI55" s="8">
        <v>93.85</v>
      </c>
      <c r="AJ55" s="8">
        <v>43173</v>
      </c>
      <c r="AK55" s="8">
        <v>66.2</v>
      </c>
      <c r="AM55" s="88">
        <v>43173</v>
      </c>
      <c r="AN55" s="88">
        <v>10.73</v>
      </c>
      <c r="AO55" s="108">
        <v>43173</v>
      </c>
      <c r="AP55" s="8">
        <v>112.33</v>
      </c>
      <c r="AQ55" s="107">
        <v>43173</v>
      </c>
      <c r="AR55" s="8">
        <v>85.56</v>
      </c>
      <c r="AS55" s="107">
        <v>43173</v>
      </c>
      <c r="AT55" s="8">
        <v>84.57</v>
      </c>
      <c r="AU55" s="107">
        <v>43173</v>
      </c>
      <c r="AV55" s="8">
        <v>50.22</v>
      </c>
      <c r="AW55" s="107">
        <v>43173</v>
      </c>
      <c r="AX55" s="8">
        <v>24.305</v>
      </c>
      <c r="AY55" s="107">
        <v>43173</v>
      </c>
      <c r="AZ55" s="79">
        <v>102.53</v>
      </c>
      <c r="BB55" s="108">
        <v>43173</v>
      </c>
      <c r="BC55" s="79">
        <v>1628.1880000000001</v>
      </c>
      <c r="BD55" s="107">
        <v>43168</v>
      </c>
      <c r="BE55" s="79">
        <v>2149.3200000000002</v>
      </c>
      <c r="BF55" s="107">
        <v>43173</v>
      </c>
      <c r="BG55" s="79">
        <v>2008.21</v>
      </c>
    </row>
    <row r="56" spans="4:59" x14ac:dyDescent="0.25">
      <c r="D56" s="315">
        <v>43174</v>
      </c>
      <c r="E56" s="109">
        <v>59.38</v>
      </c>
      <c r="F56" s="315">
        <v>43174</v>
      </c>
      <c r="G56" s="109">
        <v>103.24</v>
      </c>
      <c r="H56" s="315">
        <v>43174</v>
      </c>
      <c r="I56" s="109">
        <v>73.73</v>
      </c>
      <c r="J56" s="315">
        <v>43174</v>
      </c>
      <c r="K56" s="109">
        <v>441.95</v>
      </c>
      <c r="L56" s="315">
        <v>43174</v>
      </c>
      <c r="M56" s="109">
        <v>114.93</v>
      </c>
      <c r="N56" s="315">
        <v>43174</v>
      </c>
      <c r="O56" s="109">
        <v>127.22</v>
      </c>
      <c r="P56" s="8">
        <v>43174</v>
      </c>
      <c r="Q56" s="8">
        <v>66.25</v>
      </c>
      <c r="R56" s="8">
        <v>43174</v>
      </c>
      <c r="S56" s="8">
        <v>60.28</v>
      </c>
      <c r="T56" s="8">
        <v>43174</v>
      </c>
      <c r="U56" s="8">
        <v>88.15</v>
      </c>
      <c r="V56" s="8">
        <v>43174</v>
      </c>
      <c r="W56" s="8">
        <v>226.89</v>
      </c>
      <c r="X56" s="8">
        <v>43174</v>
      </c>
      <c r="Y56" s="8">
        <v>82.57</v>
      </c>
      <c r="Z56" s="8">
        <v>43174</v>
      </c>
      <c r="AA56" s="8">
        <v>123.4</v>
      </c>
      <c r="AB56" s="8">
        <v>43174</v>
      </c>
      <c r="AC56" s="8">
        <v>198.61</v>
      </c>
      <c r="AD56" s="8">
        <v>43174</v>
      </c>
      <c r="AE56" s="8">
        <v>162.87</v>
      </c>
      <c r="AF56" s="8">
        <v>43174</v>
      </c>
      <c r="AG56" s="8">
        <v>247.4</v>
      </c>
      <c r="AH56" s="8">
        <v>43174</v>
      </c>
      <c r="AI56" s="8">
        <v>94.18</v>
      </c>
      <c r="AJ56" s="8">
        <v>43174</v>
      </c>
      <c r="AK56" s="8">
        <v>66.39</v>
      </c>
      <c r="AM56" s="88">
        <v>43174</v>
      </c>
      <c r="AN56" s="88">
        <v>10.73</v>
      </c>
      <c r="AO56" s="108">
        <v>43174</v>
      </c>
      <c r="AP56" s="8">
        <v>112.24</v>
      </c>
      <c r="AQ56" s="107">
        <v>43174</v>
      </c>
      <c r="AR56" s="8">
        <v>85.62</v>
      </c>
      <c r="AS56" s="107">
        <v>43174</v>
      </c>
      <c r="AT56" s="8">
        <v>84.52</v>
      </c>
      <c r="AU56" s="107">
        <v>43174</v>
      </c>
      <c r="AV56" s="8">
        <v>50.242199999999997</v>
      </c>
      <c r="AW56" s="107">
        <v>43174</v>
      </c>
      <c r="AX56" s="8">
        <v>24.31</v>
      </c>
      <c r="AY56" s="107">
        <v>43174</v>
      </c>
      <c r="AZ56" s="79">
        <v>102.49</v>
      </c>
      <c r="BB56" s="108">
        <v>43174</v>
      </c>
      <c r="BC56" s="79">
        <v>1625.9</v>
      </c>
      <c r="BD56" s="107">
        <v>43171</v>
      </c>
      <c r="BE56" s="79">
        <v>2154.2600000000002</v>
      </c>
      <c r="BF56" s="107">
        <v>43174</v>
      </c>
      <c r="BG56" s="79">
        <v>2007.15</v>
      </c>
    </row>
    <row r="57" spans="4:59" x14ac:dyDescent="0.25">
      <c r="D57" s="315">
        <v>43175</v>
      </c>
      <c r="E57" s="109">
        <v>59.15</v>
      </c>
      <c r="F57" s="315">
        <v>43175</v>
      </c>
      <c r="G57" s="109">
        <v>102.87</v>
      </c>
      <c r="H57" s="315">
        <v>43175</v>
      </c>
      <c r="I57" s="109">
        <v>74.27</v>
      </c>
      <c r="J57" s="315">
        <v>43175</v>
      </c>
      <c r="K57" s="109">
        <v>435.86</v>
      </c>
      <c r="L57" s="315">
        <v>43175</v>
      </c>
      <c r="M57" s="109">
        <v>113.71</v>
      </c>
      <c r="N57" s="315">
        <v>43175</v>
      </c>
      <c r="O57" s="109">
        <v>125.97</v>
      </c>
      <c r="P57" s="8">
        <v>43175</v>
      </c>
      <c r="Q57" s="8">
        <v>66.599999999999994</v>
      </c>
      <c r="R57" s="8">
        <v>43175</v>
      </c>
      <c r="S57" s="8">
        <v>59.44</v>
      </c>
      <c r="T57" s="8">
        <v>43175</v>
      </c>
      <c r="U57" s="8">
        <v>87.74</v>
      </c>
      <c r="V57" s="8">
        <v>43175</v>
      </c>
      <c r="W57" s="8">
        <v>228.54</v>
      </c>
      <c r="X57" s="8">
        <v>43175</v>
      </c>
      <c r="Y57" s="8">
        <v>82.16</v>
      </c>
      <c r="Z57" s="8">
        <v>43175</v>
      </c>
      <c r="AA57" s="8">
        <v>124.72</v>
      </c>
      <c r="AB57" s="8">
        <v>43175</v>
      </c>
      <c r="AC57" s="8">
        <v>198.16</v>
      </c>
      <c r="AD57" s="8">
        <v>43175</v>
      </c>
      <c r="AE57" s="8">
        <v>163.16999999999999</v>
      </c>
      <c r="AF57" s="8">
        <v>43175</v>
      </c>
      <c r="AG57" s="8">
        <v>252.03</v>
      </c>
      <c r="AH57" s="8">
        <v>43175</v>
      </c>
      <c r="AI57" s="8">
        <v>94.6</v>
      </c>
      <c r="AJ57" s="8">
        <v>43175</v>
      </c>
      <c r="AK57" s="8">
        <v>65.91</v>
      </c>
      <c r="AM57" s="88">
        <v>43175</v>
      </c>
      <c r="AN57" s="88">
        <v>10.74</v>
      </c>
      <c r="AO57" s="108">
        <v>43175</v>
      </c>
      <c r="AP57" s="8">
        <v>112.23</v>
      </c>
      <c r="AQ57" s="107">
        <v>43175</v>
      </c>
      <c r="AR57" s="8">
        <v>85.8</v>
      </c>
      <c r="AS57" s="107">
        <v>43175</v>
      </c>
      <c r="AT57" s="8">
        <v>84.58</v>
      </c>
      <c r="AU57" s="107">
        <v>43175</v>
      </c>
      <c r="AV57" s="8">
        <v>50.14</v>
      </c>
      <c r="AW57" s="107">
        <v>43175</v>
      </c>
      <c r="AX57" s="8">
        <v>24.3</v>
      </c>
      <c r="AY57" s="107">
        <v>43175</v>
      </c>
      <c r="AZ57" s="79">
        <v>102.37</v>
      </c>
      <c r="BB57" s="108">
        <v>43175</v>
      </c>
      <c r="BC57" s="79">
        <v>1629.6790000000001</v>
      </c>
      <c r="BD57" s="107">
        <v>43172</v>
      </c>
      <c r="BE57" s="79">
        <v>2144.6</v>
      </c>
      <c r="BF57" s="107">
        <v>43175</v>
      </c>
      <c r="BG57" s="79">
        <v>2005.4</v>
      </c>
    </row>
    <row r="58" spans="4:59" x14ac:dyDescent="0.25">
      <c r="D58" s="315">
        <v>43178</v>
      </c>
      <c r="E58" s="109">
        <v>58.3</v>
      </c>
      <c r="F58" s="315">
        <v>43178</v>
      </c>
      <c r="G58" s="109">
        <v>101.48</v>
      </c>
      <c r="H58" s="315">
        <v>43178</v>
      </c>
      <c r="I58" s="109">
        <v>74.13</v>
      </c>
      <c r="J58" s="315">
        <v>43178</v>
      </c>
      <c r="K58" s="109">
        <v>426.86</v>
      </c>
      <c r="L58" s="315">
        <v>43178</v>
      </c>
      <c r="M58" s="109">
        <v>112.03</v>
      </c>
      <c r="N58" s="315">
        <v>43178</v>
      </c>
      <c r="O58" s="109">
        <v>124.98</v>
      </c>
      <c r="P58" s="8">
        <v>43178</v>
      </c>
      <c r="Q58" s="8">
        <v>66.069999999999993</v>
      </c>
      <c r="R58" s="8">
        <v>43178</v>
      </c>
      <c r="S58" s="8">
        <v>58.5</v>
      </c>
      <c r="T58" s="8">
        <v>43178</v>
      </c>
      <c r="U58" s="8">
        <v>86.45</v>
      </c>
      <c r="V58" s="8">
        <v>43178</v>
      </c>
      <c r="W58" s="8">
        <v>226.35</v>
      </c>
      <c r="X58" s="8">
        <v>43178</v>
      </c>
      <c r="Y58" s="8">
        <v>80.3</v>
      </c>
      <c r="Z58" s="8">
        <v>43178</v>
      </c>
      <c r="AA58" s="8">
        <v>123.06</v>
      </c>
      <c r="AB58" s="8">
        <v>43178</v>
      </c>
      <c r="AC58" s="8">
        <v>198.69</v>
      </c>
      <c r="AD58" s="8">
        <v>43178</v>
      </c>
      <c r="AE58" s="8">
        <v>161.09</v>
      </c>
      <c r="AF58" s="8">
        <v>43178</v>
      </c>
      <c r="AG58" s="8">
        <v>249.61</v>
      </c>
      <c r="AH58" s="8">
        <v>43178</v>
      </c>
      <c r="AI58" s="8">
        <v>92.89</v>
      </c>
      <c r="AJ58" s="8">
        <v>43178</v>
      </c>
      <c r="AK58" s="8">
        <v>65.709999999999994</v>
      </c>
      <c r="AM58" s="88">
        <v>43178</v>
      </c>
      <c r="AN58" s="88">
        <v>10.74</v>
      </c>
      <c r="AO58" s="108">
        <v>43178</v>
      </c>
      <c r="AP58" s="8">
        <v>111.76</v>
      </c>
      <c r="AQ58" s="107">
        <v>43178</v>
      </c>
      <c r="AR58" s="8">
        <v>85.45</v>
      </c>
      <c r="AS58" s="107">
        <v>43178</v>
      </c>
      <c r="AT58" s="8">
        <v>84.38</v>
      </c>
      <c r="AU58" s="107">
        <v>43178</v>
      </c>
      <c r="AV58" s="8">
        <v>50.17</v>
      </c>
      <c r="AW58" s="107">
        <v>43178</v>
      </c>
      <c r="AX58" s="8">
        <v>24.27</v>
      </c>
      <c r="AY58" s="107">
        <v>43178</v>
      </c>
      <c r="AZ58" s="79">
        <v>102.27</v>
      </c>
      <c r="BB58" s="108">
        <v>43178</v>
      </c>
      <c r="BC58" s="79">
        <v>1607.69</v>
      </c>
      <c r="BD58" s="107">
        <v>43173</v>
      </c>
      <c r="BE58" s="79">
        <v>2134.5100000000002</v>
      </c>
      <c r="BF58" s="107">
        <v>43178</v>
      </c>
      <c r="BG58" s="79">
        <v>2005.93</v>
      </c>
    </row>
    <row r="59" spans="4:59" x14ac:dyDescent="0.25">
      <c r="D59" s="315">
        <v>43179</v>
      </c>
      <c r="E59" s="109">
        <v>58.24</v>
      </c>
      <c r="F59" s="315">
        <v>43179</v>
      </c>
      <c r="G59" s="109">
        <v>101.35</v>
      </c>
      <c r="H59" s="315">
        <v>43179</v>
      </c>
      <c r="I59" s="109">
        <v>74.02</v>
      </c>
      <c r="J59" s="315">
        <v>43179</v>
      </c>
      <c r="K59" s="109">
        <v>430.19</v>
      </c>
      <c r="L59" s="315">
        <v>43179</v>
      </c>
      <c r="M59" s="109">
        <v>112.65</v>
      </c>
      <c r="N59" s="315">
        <v>43179</v>
      </c>
      <c r="O59" s="109">
        <v>125.12</v>
      </c>
      <c r="P59" s="8">
        <v>43179</v>
      </c>
      <c r="Q59" s="8">
        <v>66.430000000000007</v>
      </c>
      <c r="R59" s="8">
        <v>43179</v>
      </c>
      <c r="S59" s="8">
        <v>59.23</v>
      </c>
      <c r="T59" s="8">
        <v>43179</v>
      </c>
      <c r="U59" s="8">
        <v>85.7</v>
      </c>
      <c r="V59" s="8">
        <v>43179</v>
      </c>
      <c r="W59" s="8">
        <v>227.61</v>
      </c>
      <c r="X59" s="8">
        <v>43179</v>
      </c>
      <c r="Y59" s="8">
        <v>80.86</v>
      </c>
      <c r="Z59" s="8">
        <v>43179</v>
      </c>
      <c r="AA59" s="8">
        <v>125.11</v>
      </c>
      <c r="AB59" s="8">
        <v>43179</v>
      </c>
      <c r="AC59" s="8">
        <v>200.06</v>
      </c>
      <c r="AD59" s="8">
        <v>43179</v>
      </c>
      <c r="AE59" s="8">
        <v>161.30000000000001</v>
      </c>
      <c r="AF59" s="8">
        <v>43179</v>
      </c>
      <c r="AG59" s="8">
        <v>251.99</v>
      </c>
      <c r="AH59" s="8">
        <v>43179</v>
      </c>
      <c r="AI59" s="8">
        <v>93.13</v>
      </c>
      <c r="AJ59" s="8">
        <v>43179</v>
      </c>
      <c r="AK59" s="8">
        <v>66.8</v>
      </c>
      <c r="AM59" s="88">
        <v>43179</v>
      </c>
      <c r="AN59" s="88">
        <v>10.74</v>
      </c>
      <c r="AO59" s="108">
        <v>43179</v>
      </c>
      <c r="AP59" s="8">
        <v>111.53</v>
      </c>
      <c r="AQ59" s="107">
        <v>43179</v>
      </c>
      <c r="AR59" s="8">
        <v>85.62</v>
      </c>
      <c r="AS59" s="107">
        <v>43179</v>
      </c>
      <c r="AT59" s="8">
        <v>84.17</v>
      </c>
      <c r="AU59" s="107">
        <v>43179</v>
      </c>
      <c r="AV59" s="8">
        <v>50.060099999999998</v>
      </c>
      <c r="AW59" s="107">
        <v>43179</v>
      </c>
      <c r="AX59" s="8">
        <v>24.29</v>
      </c>
      <c r="AY59" s="107">
        <v>43179</v>
      </c>
      <c r="AZ59" s="79">
        <v>102.07</v>
      </c>
      <c r="BB59" s="108">
        <v>43179</v>
      </c>
      <c r="BC59" s="79">
        <v>1609.9829999999999</v>
      </c>
      <c r="BD59" s="107">
        <v>43174</v>
      </c>
      <c r="BE59" s="79">
        <v>2133.35</v>
      </c>
      <c r="BF59" s="107">
        <v>43179</v>
      </c>
      <c r="BG59" s="79">
        <v>2001.88</v>
      </c>
    </row>
    <row r="60" spans="4:59" x14ac:dyDescent="0.25">
      <c r="D60" s="315">
        <v>43180</v>
      </c>
      <c r="E60" s="109">
        <v>58.9</v>
      </c>
      <c r="F60" s="315">
        <v>43180</v>
      </c>
      <c r="G60" s="109">
        <v>101.82</v>
      </c>
      <c r="H60" s="315">
        <v>43180</v>
      </c>
      <c r="I60" s="109">
        <v>73.69</v>
      </c>
      <c r="J60" s="315">
        <v>43180</v>
      </c>
      <c r="K60" s="109">
        <v>424.99</v>
      </c>
      <c r="L60" s="315">
        <v>43180</v>
      </c>
      <c r="M60" s="109">
        <v>112.45</v>
      </c>
      <c r="N60" s="315">
        <v>43180</v>
      </c>
      <c r="O60" s="109">
        <v>121.7</v>
      </c>
      <c r="P60" s="8">
        <v>43180</v>
      </c>
      <c r="Q60" s="8">
        <v>66.099999999999994</v>
      </c>
      <c r="R60" s="8">
        <v>43180</v>
      </c>
      <c r="S60" s="8">
        <v>60.78</v>
      </c>
      <c r="T60" s="8">
        <v>43180</v>
      </c>
      <c r="U60" s="8">
        <v>86.6</v>
      </c>
      <c r="V60" s="8">
        <v>43180</v>
      </c>
      <c r="W60" s="8">
        <v>226.07</v>
      </c>
      <c r="X60" s="8">
        <v>43180</v>
      </c>
      <c r="Y60" s="8">
        <v>81.040000000000006</v>
      </c>
      <c r="Z60" s="8">
        <v>43180</v>
      </c>
      <c r="AA60" s="8">
        <v>125.39</v>
      </c>
      <c r="AB60" s="8">
        <v>43180</v>
      </c>
      <c r="AC60" s="8">
        <v>200.49</v>
      </c>
      <c r="AD60" s="8">
        <v>43180</v>
      </c>
      <c r="AE60" s="8">
        <v>161.16</v>
      </c>
      <c r="AF60" s="8">
        <v>43180</v>
      </c>
      <c r="AG60" s="8">
        <v>249.02</v>
      </c>
      <c r="AH60" s="8">
        <v>43180</v>
      </c>
      <c r="AI60" s="8">
        <v>92.48</v>
      </c>
      <c r="AJ60" s="8">
        <v>43180</v>
      </c>
      <c r="AK60" s="8">
        <v>66.349999999999994</v>
      </c>
      <c r="AM60" s="88">
        <v>43180</v>
      </c>
      <c r="AN60" s="88">
        <v>10.74</v>
      </c>
      <c r="AO60" s="108">
        <v>43180</v>
      </c>
      <c r="AP60" s="8">
        <v>111.87</v>
      </c>
      <c r="AQ60" s="107">
        <v>43180</v>
      </c>
      <c r="AR60" s="8">
        <v>85.65</v>
      </c>
      <c r="AS60" s="107">
        <v>43180</v>
      </c>
      <c r="AT60" s="8">
        <v>84.13</v>
      </c>
      <c r="AU60" s="107">
        <v>43180</v>
      </c>
      <c r="AV60" s="8">
        <v>50.07</v>
      </c>
      <c r="AW60" s="107">
        <v>43180</v>
      </c>
      <c r="AX60" s="8">
        <v>24.31</v>
      </c>
      <c r="AY60" s="107">
        <v>43180</v>
      </c>
      <c r="AZ60" s="79">
        <v>102.14</v>
      </c>
      <c r="BB60" s="108">
        <v>43180</v>
      </c>
      <c r="BC60" s="79">
        <v>1608.5709999999999</v>
      </c>
      <c r="BD60" s="107">
        <v>43175</v>
      </c>
      <c r="BE60" s="79">
        <v>2134.0500000000002</v>
      </c>
      <c r="BF60" s="107">
        <v>43180</v>
      </c>
      <c r="BG60" s="79">
        <v>1999.29</v>
      </c>
    </row>
    <row r="61" spans="4:59" x14ac:dyDescent="0.25">
      <c r="D61" s="315">
        <v>43181</v>
      </c>
      <c r="E61" s="109">
        <v>57.14</v>
      </c>
      <c r="F61" s="315">
        <v>43181</v>
      </c>
      <c r="G61" s="109">
        <v>100.6</v>
      </c>
      <c r="H61" s="315">
        <v>43181</v>
      </c>
      <c r="I61" s="109">
        <v>72.7</v>
      </c>
      <c r="J61" s="315">
        <v>43181</v>
      </c>
      <c r="K61" s="109">
        <v>413.9</v>
      </c>
      <c r="L61" s="315">
        <v>43181</v>
      </c>
      <c r="M61" s="109">
        <v>98.1</v>
      </c>
      <c r="N61" s="315">
        <v>43181</v>
      </c>
      <c r="O61" s="109">
        <v>118.04</v>
      </c>
      <c r="P61" s="8">
        <v>43181</v>
      </c>
      <c r="Q61" s="8">
        <v>63.95</v>
      </c>
      <c r="R61" s="8">
        <v>43181</v>
      </c>
      <c r="S61" s="8">
        <v>58.96</v>
      </c>
      <c r="T61" s="8">
        <v>43181</v>
      </c>
      <c r="U61" s="8">
        <v>84.66</v>
      </c>
      <c r="V61" s="8">
        <v>43181</v>
      </c>
      <c r="W61" s="8">
        <v>224.23</v>
      </c>
      <c r="X61" s="8">
        <v>43181</v>
      </c>
      <c r="Y61" s="8">
        <v>78.56</v>
      </c>
      <c r="Z61" s="8">
        <v>43181</v>
      </c>
      <c r="AA61" s="8">
        <v>120.03</v>
      </c>
      <c r="AB61" s="8">
        <v>43181</v>
      </c>
      <c r="AC61" s="8">
        <v>194.1</v>
      </c>
      <c r="AD61" s="8">
        <v>43181</v>
      </c>
      <c r="AE61" s="8">
        <v>156.59</v>
      </c>
      <c r="AF61" s="8">
        <v>43181</v>
      </c>
      <c r="AG61" s="8">
        <v>236.27</v>
      </c>
      <c r="AH61" s="8">
        <v>43181</v>
      </c>
      <c r="AI61" s="8">
        <v>89.79</v>
      </c>
      <c r="AJ61" s="8">
        <v>43181</v>
      </c>
      <c r="AK61" s="8">
        <v>64.42</v>
      </c>
      <c r="AM61" s="88">
        <v>43181</v>
      </c>
      <c r="AN61" s="88">
        <v>10.76</v>
      </c>
      <c r="AO61" s="108">
        <v>43181</v>
      </c>
      <c r="AP61" s="8">
        <v>111.54</v>
      </c>
      <c r="AQ61" s="107">
        <v>43181</v>
      </c>
      <c r="AR61" s="8">
        <v>85.14</v>
      </c>
      <c r="AS61" s="107">
        <v>43181</v>
      </c>
      <c r="AT61" s="8">
        <v>84.26</v>
      </c>
      <c r="AU61" s="107">
        <v>43181</v>
      </c>
      <c r="AV61" s="8">
        <v>50.155000000000001</v>
      </c>
      <c r="AW61" s="107">
        <v>43181</v>
      </c>
      <c r="AX61" s="8">
        <v>24.36</v>
      </c>
      <c r="AY61" s="107">
        <v>43181</v>
      </c>
      <c r="AZ61" s="79">
        <v>102.56</v>
      </c>
      <c r="BB61" s="108">
        <v>43181</v>
      </c>
      <c r="BC61" s="79">
        <v>1568.722</v>
      </c>
      <c r="BD61" s="107">
        <v>43178</v>
      </c>
      <c r="BE61" s="79">
        <v>2110.4</v>
      </c>
      <c r="BF61" s="107">
        <v>43181</v>
      </c>
      <c r="BG61" s="79">
        <v>2005.96</v>
      </c>
    </row>
    <row r="62" spans="4:59" x14ac:dyDescent="0.25">
      <c r="D62" s="315">
        <v>43182</v>
      </c>
      <c r="E62" s="109">
        <v>56.02</v>
      </c>
      <c r="F62" s="315">
        <v>43182</v>
      </c>
      <c r="G62" s="109">
        <v>98.54</v>
      </c>
      <c r="H62" s="315">
        <v>43182</v>
      </c>
      <c r="I62" s="109">
        <v>71.540000000000006</v>
      </c>
      <c r="J62" s="315">
        <v>43182</v>
      </c>
      <c r="K62" s="109">
        <v>399.15</v>
      </c>
      <c r="L62" s="315">
        <v>43182</v>
      </c>
      <c r="M62" s="109">
        <v>97.46</v>
      </c>
      <c r="N62" s="315">
        <v>43182</v>
      </c>
      <c r="O62" s="109">
        <v>114.43</v>
      </c>
      <c r="P62" s="8">
        <v>43182</v>
      </c>
      <c r="Q62" s="8">
        <v>62.06</v>
      </c>
      <c r="R62" s="8">
        <v>43182</v>
      </c>
      <c r="S62" s="8">
        <v>55.38</v>
      </c>
      <c r="T62" s="8">
        <v>43182</v>
      </c>
      <c r="U62" s="8">
        <v>84.22</v>
      </c>
      <c r="V62" s="8">
        <v>43182</v>
      </c>
      <c r="W62" s="8">
        <v>220.92</v>
      </c>
      <c r="X62" s="8">
        <v>43182</v>
      </c>
      <c r="Y62" s="8">
        <v>76.44</v>
      </c>
      <c r="Z62" s="8">
        <v>43182</v>
      </c>
      <c r="AA62" s="8">
        <v>114.89</v>
      </c>
      <c r="AB62" s="8">
        <v>43182</v>
      </c>
      <c r="AC62" s="8">
        <v>194.72</v>
      </c>
      <c r="AD62" s="8">
        <v>43182</v>
      </c>
      <c r="AE62" s="8">
        <v>153.26</v>
      </c>
      <c r="AF62" s="8">
        <v>43182</v>
      </c>
      <c r="AG62" s="8">
        <v>229.48</v>
      </c>
      <c r="AH62" s="8">
        <v>43182</v>
      </c>
      <c r="AI62" s="8">
        <v>87.18</v>
      </c>
      <c r="AJ62" s="8">
        <v>43182</v>
      </c>
      <c r="AK62" s="8">
        <v>64.63</v>
      </c>
      <c r="AM62" s="88">
        <v>43182</v>
      </c>
      <c r="AN62" s="88">
        <v>10.76</v>
      </c>
      <c r="AO62" s="108">
        <v>43182</v>
      </c>
      <c r="AP62" s="8">
        <v>111.09</v>
      </c>
      <c r="AQ62" s="107">
        <v>43182</v>
      </c>
      <c r="AR62" s="8">
        <v>84.92</v>
      </c>
      <c r="AS62" s="107">
        <v>43182</v>
      </c>
      <c r="AT62" s="8">
        <v>84.15</v>
      </c>
      <c r="AU62" s="107">
        <v>43182</v>
      </c>
      <c r="AV62" s="8">
        <v>50.22</v>
      </c>
      <c r="AW62" s="107">
        <v>43182</v>
      </c>
      <c r="AX62" s="8">
        <v>24.37</v>
      </c>
      <c r="AY62" s="107">
        <v>43182</v>
      </c>
      <c r="AZ62" s="79">
        <v>102.7</v>
      </c>
      <c r="BB62" s="108">
        <v>43182</v>
      </c>
      <c r="BC62" s="79">
        <v>1536.2670000000001</v>
      </c>
      <c r="BD62" s="107">
        <v>43179</v>
      </c>
      <c r="BE62" s="79">
        <v>2110.91</v>
      </c>
      <c r="BF62" s="107">
        <v>43182</v>
      </c>
      <c r="BG62" s="79">
        <v>2005.99</v>
      </c>
    </row>
    <row r="63" spans="4:59" x14ac:dyDescent="0.25">
      <c r="D63" s="315">
        <v>43185</v>
      </c>
      <c r="E63" s="109">
        <v>57.17</v>
      </c>
      <c r="F63" s="315">
        <v>43185</v>
      </c>
      <c r="G63" s="109">
        <v>100.65</v>
      </c>
      <c r="H63" s="315">
        <v>43185</v>
      </c>
      <c r="I63" s="109">
        <v>73.94</v>
      </c>
      <c r="J63" s="315">
        <v>43185</v>
      </c>
      <c r="K63" s="109">
        <v>415.12</v>
      </c>
      <c r="L63" s="315">
        <v>43185</v>
      </c>
      <c r="M63" s="109">
        <v>95.28</v>
      </c>
      <c r="N63" s="315">
        <v>43185</v>
      </c>
      <c r="O63" s="109">
        <v>118.97</v>
      </c>
      <c r="P63" s="8">
        <v>43185</v>
      </c>
      <c r="Q63" s="8">
        <v>63.4</v>
      </c>
      <c r="R63" s="8">
        <v>43185</v>
      </c>
      <c r="S63" s="8">
        <v>58.47</v>
      </c>
      <c r="T63" s="8">
        <v>43185</v>
      </c>
      <c r="U63" s="8">
        <v>85.08</v>
      </c>
      <c r="V63" s="8">
        <v>43185</v>
      </c>
      <c r="W63" s="8">
        <v>220.35</v>
      </c>
      <c r="X63" s="8">
        <v>43185</v>
      </c>
      <c r="Y63" s="8">
        <v>78.95</v>
      </c>
      <c r="Z63" s="8">
        <v>43185</v>
      </c>
      <c r="AA63" s="8">
        <v>119.85</v>
      </c>
      <c r="AB63" s="8">
        <v>43185</v>
      </c>
      <c r="AC63" s="8">
        <v>199.82</v>
      </c>
      <c r="AD63" s="8">
        <v>43185</v>
      </c>
      <c r="AE63" s="8">
        <v>157.32</v>
      </c>
      <c r="AF63" s="8">
        <v>43185</v>
      </c>
      <c r="AG63" s="8">
        <v>239.85</v>
      </c>
      <c r="AH63" s="8">
        <v>43185</v>
      </c>
      <c r="AI63" s="8">
        <v>93.78</v>
      </c>
      <c r="AJ63" s="8">
        <v>43185</v>
      </c>
      <c r="AK63" s="8">
        <v>65.900000000000006</v>
      </c>
      <c r="AM63" s="88">
        <v>43185</v>
      </c>
      <c r="AN63" s="88">
        <v>10.77</v>
      </c>
      <c r="AO63" s="108">
        <v>43185</v>
      </c>
      <c r="AP63" s="8">
        <v>111.76</v>
      </c>
      <c r="AQ63" s="107">
        <v>43185</v>
      </c>
      <c r="AR63" s="8">
        <v>85.47</v>
      </c>
      <c r="AS63" s="107">
        <v>43185</v>
      </c>
      <c r="AT63" s="8">
        <v>84.16</v>
      </c>
      <c r="AU63" s="107">
        <v>43185</v>
      </c>
      <c r="AV63" s="8">
        <v>50.1</v>
      </c>
      <c r="AW63" s="107">
        <v>43185</v>
      </c>
      <c r="AX63" s="8">
        <v>24.35</v>
      </c>
      <c r="AY63" s="107">
        <v>43185</v>
      </c>
      <c r="AZ63" s="79">
        <v>102.42</v>
      </c>
      <c r="BB63" s="108">
        <v>43185</v>
      </c>
      <c r="BC63" s="79">
        <v>1576.5</v>
      </c>
      <c r="BD63" s="107">
        <v>43180</v>
      </c>
      <c r="BE63" s="79">
        <v>2109.1799999999998</v>
      </c>
      <c r="BF63" s="107">
        <v>43185</v>
      </c>
      <c r="BG63" s="79">
        <v>2005.29</v>
      </c>
    </row>
    <row r="64" spans="4:59" x14ac:dyDescent="0.25">
      <c r="D64" s="315">
        <v>43186</v>
      </c>
      <c r="E64" s="109">
        <v>56.59</v>
      </c>
      <c r="F64" s="315">
        <v>43186</v>
      </c>
      <c r="G64" s="109">
        <v>99.36</v>
      </c>
      <c r="H64" s="315">
        <v>43186</v>
      </c>
      <c r="I64" s="109">
        <v>74.03</v>
      </c>
      <c r="J64" s="315">
        <v>43186</v>
      </c>
      <c r="K64" s="109">
        <v>405.22</v>
      </c>
      <c r="L64" s="315">
        <v>43186</v>
      </c>
      <c r="M64" s="109">
        <v>92.01</v>
      </c>
      <c r="N64" s="315">
        <v>43186</v>
      </c>
      <c r="O64" s="109">
        <v>113.81</v>
      </c>
      <c r="P64" s="8">
        <v>43186</v>
      </c>
      <c r="Q64" s="8">
        <v>62.41</v>
      </c>
      <c r="R64" s="8">
        <v>43186</v>
      </c>
      <c r="S64" s="8">
        <v>55.44</v>
      </c>
      <c r="T64" s="8">
        <v>43186</v>
      </c>
      <c r="U64" s="8">
        <v>84.07</v>
      </c>
      <c r="V64" s="8">
        <v>43186</v>
      </c>
      <c r="W64" s="8">
        <v>218.47</v>
      </c>
      <c r="X64" s="8">
        <v>43186</v>
      </c>
      <c r="Y64" s="8">
        <v>76.31</v>
      </c>
      <c r="Z64" s="8">
        <v>43186</v>
      </c>
      <c r="AA64" s="8">
        <v>115.72</v>
      </c>
      <c r="AB64" s="8">
        <v>43186</v>
      </c>
      <c r="AC64" s="8">
        <v>196.66</v>
      </c>
      <c r="AD64" s="8">
        <v>43186</v>
      </c>
      <c r="AE64" s="8">
        <v>154.61000000000001</v>
      </c>
      <c r="AF64" s="8">
        <v>43186</v>
      </c>
      <c r="AG64" s="8">
        <v>234.64</v>
      </c>
      <c r="AH64" s="8">
        <v>43186</v>
      </c>
      <c r="AI64" s="8">
        <v>89.47</v>
      </c>
      <c r="AJ64" s="8">
        <v>43186</v>
      </c>
      <c r="AK64" s="8">
        <v>66.17</v>
      </c>
      <c r="AM64" s="88">
        <v>43186</v>
      </c>
      <c r="AN64" s="88">
        <v>10.76</v>
      </c>
      <c r="AO64" s="108">
        <v>43186</v>
      </c>
      <c r="AP64" s="8">
        <v>111.93</v>
      </c>
      <c r="AQ64" s="107">
        <v>43186</v>
      </c>
      <c r="AR64" s="8">
        <v>85.39</v>
      </c>
      <c r="AS64" s="107">
        <v>43186</v>
      </c>
      <c r="AT64" s="8">
        <v>84.51</v>
      </c>
      <c r="AU64" s="107">
        <v>43186</v>
      </c>
      <c r="AV64" s="8">
        <v>50.34</v>
      </c>
      <c r="AW64" s="107">
        <v>43186</v>
      </c>
      <c r="AX64" s="8">
        <v>24.41</v>
      </c>
      <c r="AY64" s="107">
        <v>43186</v>
      </c>
      <c r="AZ64" s="79">
        <v>103</v>
      </c>
      <c r="BB64" s="108">
        <v>43186</v>
      </c>
      <c r="BC64" s="79">
        <v>1549.0160000000001</v>
      </c>
      <c r="BD64" s="107">
        <v>43181</v>
      </c>
      <c r="BE64" s="79">
        <v>2072.94</v>
      </c>
      <c r="BF64" s="107">
        <v>43186</v>
      </c>
      <c r="BG64" s="79">
        <v>2011.08</v>
      </c>
    </row>
    <row r="65" spans="4:59" x14ac:dyDescent="0.25">
      <c r="D65" s="315">
        <v>43187</v>
      </c>
      <c r="E65" s="109">
        <v>55.87</v>
      </c>
      <c r="F65" s="315">
        <v>43187</v>
      </c>
      <c r="G65" s="109">
        <v>98.54</v>
      </c>
      <c r="H65" s="315">
        <v>43187</v>
      </c>
      <c r="I65" s="109">
        <v>72.930000000000007</v>
      </c>
      <c r="J65" s="315">
        <v>43187</v>
      </c>
      <c r="K65" s="109">
        <v>402.39</v>
      </c>
      <c r="L65" s="315">
        <v>43187</v>
      </c>
      <c r="M65" s="109">
        <v>94.27</v>
      </c>
      <c r="N65" s="315">
        <v>43187</v>
      </c>
      <c r="O65" s="109">
        <v>112.88</v>
      </c>
      <c r="P65" s="8">
        <v>43187</v>
      </c>
      <c r="Q65" s="8">
        <v>62.57</v>
      </c>
      <c r="R65" s="8">
        <v>43187</v>
      </c>
      <c r="S65" s="8">
        <v>54.06</v>
      </c>
      <c r="T65" s="8">
        <v>43187</v>
      </c>
      <c r="U65" s="8">
        <v>83.82</v>
      </c>
      <c r="V65" s="8">
        <v>43187</v>
      </c>
      <c r="W65" s="8">
        <v>220.49</v>
      </c>
      <c r="X65" s="8">
        <v>43187</v>
      </c>
      <c r="Y65" s="8">
        <v>75.06</v>
      </c>
      <c r="Z65" s="8">
        <v>43187</v>
      </c>
      <c r="AA65" s="8">
        <v>113.21</v>
      </c>
      <c r="AB65" s="8">
        <v>43187</v>
      </c>
      <c r="AC65" s="8">
        <v>195.1</v>
      </c>
      <c r="AD65" s="8">
        <v>43187</v>
      </c>
      <c r="AE65" s="8">
        <v>154.19</v>
      </c>
      <c r="AF65" s="8">
        <v>43187</v>
      </c>
      <c r="AG65" s="8">
        <v>234.8</v>
      </c>
      <c r="AH65" s="8">
        <v>43187</v>
      </c>
      <c r="AI65" s="8">
        <v>89.39</v>
      </c>
      <c r="AJ65" s="8">
        <v>43187</v>
      </c>
      <c r="AK65" s="8">
        <v>65.44</v>
      </c>
      <c r="AM65" s="88">
        <v>43187</v>
      </c>
      <c r="AN65" s="88">
        <v>10.77</v>
      </c>
      <c r="AO65" s="108">
        <v>43187</v>
      </c>
      <c r="AP65" s="8">
        <v>112.22</v>
      </c>
      <c r="AQ65" s="107">
        <v>43187</v>
      </c>
      <c r="AR65" s="8">
        <v>85.35</v>
      </c>
      <c r="AS65" s="107">
        <v>43187</v>
      </c>
      <c r="AT65" s="8">
        <v>84.58</v>
      </c>
      <c r="AU65" s="107">
        <v>43187</v>
      </c>
      <c r="AV65" s="8">
        <v>50.24</v>
      </c>
      <c r="AW65" s="107">
        <v>43187</v>
      </c>
      <c r="AX65" s="8">
        <v>24.344999999999999</v>
      </c>
      <c r="AY65" s="107">
        <v>43187</v>
      </c>
      <c r="AZ65" s="79">
        <v>102.98</v>
      </c>
      <c r="BB65" s="108">
        <v>43187</v>
      </c>
      <c r="BC65" s="79">
        <v>1544.777</v>
      </c>
      <c r="BD65" s="107">
        <v>43182</v>
      </c>
      <c r="BE65" s="79">
        <v>2036.55</v>
      </c>
      <c r="BF65" s="107">
        <v>43187</v>
      </c>
      <c r="BG65" s="79">
        <v>2012.11</v>
      </c>
    </row>
    <row r="66" spans="4:59" x14ac:dyDescent="0.25">
      <c r="D66" s="315">
        <v>43188</v>
      </c>
      <c r="E66" s="109">
        <v>56.94</v>
      </c>
      <c r="F66" s="315">
        <v>43188</v>
      </c>
      <c r="G66" s="109">
        <v>100.44</v>
      </c>
      <c r="H66" s="315">
        <v>43188</v>
      </c>
      <c r="I66" s="109">
        <v>73.19</v>
      </c>
      <c r="J66" s="315">
        <v>43188</v>
      </c>
      <c r="K66" s="109">
        <v>412.83</v>
      </c>
      <c r="L66" s="315">
        <v>43188</v>
      </c>
      <c r="M66" s="109">
        <v>94.65</v>
      </c>
      <c r="N66" s="315">
        <v>43188</v>
      </c>
      <c r="O66" s="109">
        <v>116.3</v>
      </c>
      <c r="P66" s="8">
        <v>43188</v>
      </c>
      <c r="Q66" s="8">
        <v>63.25</v>
      </c>
      <c r="R66" s="8">
        <v>43188</v>
      </c>
      <c r="S66" s="8">
        <v>55.61</v>
      </c>
      <c r="T66" s="8">
        <v>43188</v>
      </c>
      <c r="U66" s="8">
        <v>84.3</v>
      </c>
      <c r="V66" s="8">
        <v>43188</v>
      </c>
      <c r="W66" s="8">
        <v>227.92</v>
      </c>
      <c r="X66" s="8">
        <v>43188</v>
      </c>
      <c r="Y66" s="8">
        <v>75.87</v>
      </c>
      <c r="Z66" s="8">
        <v>43188</v>
      </c>
      <c r="AA66" s="8">
        <v>115.77</v>
      </c>
      <c r="AB66" s="8">
        <v>43188</v>
      </c>
      <c r="AC66" s="8">
        <v>197.96</v>
      </c>
      <c r="AD66" s="8">
        <v>43188</v>
      </c>
      <c r="AE66" s="8">
        <v>156.34</v>
      </c>
      <c r="AF66" s="8">
        <v>43188</v>
      </c>
      <c r="AG66" s="8">
        <v>240.11</v>
      </c>
      <c r="AH66" s="8">
        <v>43188</v>
      </c>
      <c r="AI66" s="8">
        <v>91.27</v>
      </c>
      <c r="AJ66" s="8">
        <v>43188</v>
      </c>
      <c r="AK66" s="8">
        <v>66.44</v>
      </c>
      <c r="AM66" s="88">
        <v>43188</v>
      </c>
      <c r="AN66" s="88">
        <v>10.78</v>
      </c>
      <c r="AO66" s="108">
        <v>43188</v>
      </c>
      <c r="AP66" s="8">
        <v>112.82</v>
      </c>
      <c r="AQ66" s="107">
        <v>43188</v>
      </c>
      <c r="AR66" s="8">
        <v>85.64</v>
      </c>
      <c r="AS66" s="107">
        <v>43188</v>
      </c>
      <c r="AT66" s="8">
        <v>84.84</v>
      </c>
      <c r="AU66" s="107">
        <v>43188</v>
      </c>
      <c r="AV66" s="8">
        <v>50.36</v>
      </c>
      <c r="AW66" s="107">
        <v>43188</v>
      </c>
      <c r="AX66" s="8">
        <v>24.39</v>
      </c>
      <c r="AY66" s="107">
        <v>43188</v>
      </c>
      <c r="AZ66" s="79">
        <v>103.19</v>
      </c>
      <c r="BB66" s="108">
        <v>43188</v>
      </c>
      <c r="BC66" s="79">
        <v>1565.5619999999999</v>
      </c>
      <c r="BD66" s="107">
        <v>43185</v>
      </c>
      <c r="BE66" s="79">
        <v>2069.13</v>
      </c>
      <c r="BF66" s="107">
        <v>43188</v>
      </c>
      <c r="BG66" s="79">
        <v>2016.48</v>
      </c>
    </row>
    <row r="67" spans="4:59" x14ac:dyDescent="0.25">
      <c r="D67" s="315">
        <v>43192</v>
      </c>
      <c r="E67" s="109">
        <v>55.7</v>
      </c>
      <c r="F67" s="315">
        <v>43192</v>
      </c>
      <c r="G67" s="109">
        <v>98.66</v>
      </c>
      <c r="H67" s="315">
        <v>43192</v>
      </c>
      <c r="I67" s="109">
        <v>68.64</v>
      </c>
      <c r="J67" s="315">
        <v>43192</v>
      </c>
      <c r="K67" s="109">
        <v>400.89</v>
      </c>
      <c r="L67" s="315">
        <v>43192</v>
      </c>
      <c r="M67" s="109">
        <v>91.46</v>
      </c>
      <c r="N67" s="315">
        <v>43192</v>
      </c>
      <c r="O67" s="109">
        <v>115.3</v>
      </c>
      <c r="P67" s="8">
        <v>43192</v>
      </c>
      <c r="Q67" s="8">
        <v>62</v>
      </c>
      <c r="R67" s="8">
        <v>43192</v>
      </c>
      <c r="S67" s="8">
        <v>52.89</v>
      </c>
      <c r="T67" s="8">
        <v>43192</v>
      </c>
      <c r="U67" s="8">
        <v>83.75</v>
      </c>
      <c r="V67" s="8">
        <v>43192</v>
      </c>
      <c r="W67" s="8">
        <v>228.16</v>
      </c>
      <c r="X67" s="8">
        <v>43192</v>
      </c>
      <c r="Y67" s="8">
        <v>75</v>
      </c>
      <c r="Z67" s="8">
        <v>43192</v>
      </c>
      <c r="AA67" s="8">
        <v>110.8</v>
      </c>
      <c r="AB67" s="8">
        <v>43192</v>
      </c>
      <c r="AC67" s="8">
        <v>194.97</v>
      </c>
      <c r="AD67" s="8">
        <v>43192</v>
      </c>
      <c r="AE67" s="8">
        <v>152.77000000000001</v>
      </c>
      <c r="AF67" s="8">
        <v>43192</v>
      </c>
      <c r="AG67" s="8">
        <v>238.5</v>
      </c>
      <c r="AH67" s="8">
        <v>43192</v>
      </c>
      <c r="AI67" s="8">
        <v>88.52</v>
      </c>
      <c r="AJ67" s="8">
        <v>43192</v>
      </c>
      <c r="AK67" s="8">
        <v>64.12</v>
      </c>
      <c r="AM67" s="88">
        <v>43192</v>
      </c>
      <c r="AN67" s="88">
        <v>10.77</v>
      </c>
      <c r="AO67" s="108">
        <v>43192</v>
      </c>
      <c r="AP67" s="8">
        <v>112.23</v>
      </c>
      <c r="AQ67" s="107">
        <v>43192</v>
      </c>
      <c r="AR67" s="8">
        <v>84.96</v>
      </c>
      <c r="AS67" s="107">
        <v>43192</v>
      </c>
      <c r="AT67" s="8">
        <v>84.56</v>
      </c>
      <c r="AU67" s="107">
        <v>43192</v>
      </c>
      <c r="AV67" s="8">
        <v>50.28</v>
      </c>
      <c r="AW67" s="107">
        <v>43192</v>
      </c>
      <c r="AX67" s="8">
        <v>24.34</v>
      </c>
      <c r="AY67" s="107">
        <v>43192</v>
      </c>
      <c r="AZ67" s="79">
        <v>103.12</v>
      </c>
      <c r="BB67" s="108">
        <v>43192</v>
      </c>
      <c r="BC67" s="79">
        <v>1530.2809999999999</v>
      </c>
      <c r="BD67" s="107">
        <v>43186</v>
      </c>
      <c r="BE67" s="79">
        <v>2055.5500000000002</v>
      </c>
      <c r="BF67" s="107">
        <v>43189</v>
      </c>
      <c r="BG67" s="79">
        <v>2016.48</v>
      </c>
    </row>
    <row r="68" spans="4:59" x14ac:dyDescent="0.25">
      <c r="D68" s="315">
        <v>43193</v>
      </c>
      <c r="E68" s="109">
        <v>56.49</v>
      </c>
      <c r="F68" s="315">
        <v>43193</v>
      </c>
      <c r="G68" s="109">
        <v>99.42</v>
      </c>
      <c r="H68" s="315">
        <v>43193</v>
      </c>
      <c r="I68" s="109">
        <v>69.930000000000007</v>
      </c>
      <c r="J68" s="315">
        <v>43193</v>
      </c>
      <c r="K68" s="109">
        <v>403.47</v>
      </c>
      <c r="L68" s="315">
        <v>43193</v>
      </c>
      <c r="M68" s="109">
        <v>90.59</v>
      </c>
      <c r="N68" s="315">
        <v>43193</v>
      </c>
      <c r="O68" s="109">
        <v>116.49</v>
      </c>
      <c r="P68" s="8">
        <v>43193</v>
      </c>
      <c r="Q68" s="8">
        <v>62.77</v>
      </c>
      <c r="R68" s="8">
        <v>43193</v>
      </c>
      <c r="S68" s="8">
        <v>53.98</v>
      </c>
      <c r="T68" s="8">
        <v>43193</v>
      </c>
      <c r="U68" s="8">
        <v>84.25</v>
      </c>
      <c r="V68" s="8">
        <v>43193</v>
      </c>
      <c r="W68" s="8">
        <v>225.09</v>
      </c>
      <c r="X68" s="8">
        <v>43193</v>
      </c>
      <c r="Y68" s="8">
        <v>74.56</v>
      </c>
      <c r="Z68" s="8">
        <v>43193</v>
      </c>
      <c r="AA68" s="8">
        <v>112.36</v>
      </c>
      <c r="AB68" s="8">
        <v>43193</v>
      </c>
      <c r="AC68" s="8">
        <v>197.42</v>
      </c>
      <c r="AD68" s="8">
        <v>43193</v>
      </c>
      <c r="AE68" s="8">
        <v>154.66</v>
      </c>
      <c r="AF68" s="8">
        <v>43193</v>
      </c>
      <c r="AG68" s="8">
        <v>241.04</v>
      </c>
      <c r="AH68" s="8">
        <v>43193</v>
      </c>
      <c r="AI68" s="8">
        <v>89.71</v>
      </c>
      <c r="AJ68" s="8">
        <v>43193</v>
      </c>
      <c r="AK68" s="8">
        <v>66.7</v>
      </c>
      <c r="AM68" s="88">
        <v>43193</v>
      </c>
      <c r="AN68" s="88">
        <v>10.78</v>
      </c>
      <c r="AO68" s="108">
        <v>43193</v>
      </c>
      <c r="AP68" s="8">
        <v>112.31</v>
      </c>
      <c r="AQ68" s="107">
        <v>43193</v>
      </c>
      <c r="AR68" s="8">
        <v>85.2</v>
      </c>
      <c r="AS68" s="107">
        <v>43193</v>
      </c>
      <c r="AT68" s="8">
        <v>84.35</v>
      </c>
      <c r="AU68" s="107">
        <v>43193</v>
      </c>
      <c r="AV68" s="8">
        <v>50.19</v>
      </c>
      <c r="AW68" s="107">
        <v>43193</v>
      </c>
      <c r="AX68" s="8">
        <v>24.34</v>
      </c>
      <c r="AY68" s="107">
        <v>43193</v>
      </c>
      <c r="AZ68" s="79">
        <v>102.79</v>
      </c>
      <c r="BB68" s="108">
        <v>43193</v>
      </c>
      <c r="BC68" s="79">
        <v>1549.3340000000001</v>
      </c>
      <c r="BD68" s="107">
        <v>43187</v>
      </c>
      <c r="BE68" s="79">
        <v>2047.75</v>
      </c>
      <c r="BF68" s="107">
        <v>43192</v>
      </c>
      <c r="BG68" s="79">
        <v>2017.56</v>
      </c>
    </row>
    <row r="69" spans="4:59" x14ac:dyDescent="0.25">
      <c r="D69" s="315">
        <v>43194</v>
      </c>
      <c r="E69" s="109">
        <v>56.86</v>
      </c>
      <c r="F69" s="315">
        <v>43194</v>
      </c>
      <c r="G69" s="109">
        <v>100.95</v>
      </c>
      <c r="H69" s="315">
        <v>43194</v>
      </c>
      <c r="I69" s="109">
        <v>71.540000000000006</v>
      </c>
      <c r="J69" s="315">
        <v>43194</v>
      </c>
      <c r="K69" s="109">
        <v>401.92</v>
      </c>
      <c r="L69" s="315">
        <v>43194</v>
      </c>
      <c r="M69" s="109">
        <v>92.94</v>
      </c>
      <c r="N69" s="315">
        <v>43194</v>
      </c>
      <c r="O69" s="109">
        <v>119.48</v>
      </c>
      <c r="P69" s="8">
        <v>43194</v>
      </c>
      <c r="Q69" s="8">
        <v>62.98</v>
      </c>
      <c r="R69" s="8">
        <v>43194</v>
      </c>
      <c r="S69" s="8">
        <v>55.56</v>
      </c>
      <c r="T69" s="8">
        <v>43194</v>
      </c>
      <c r="U69" s="8">
        <v>85.17</v>
      </c>
      <c r="V69" s="8">
        <v>43194</v>
      </c>
      <c r="W69" s="8">
        <v>226.45</v>
      </c>
      <c r="X69" s="8">
        <v>43194</v>
      </c>
      <c r="Y69" s="8">
        <v>74.78</v>
      </c>
      <c r="Z69" s="8">
        <v>43194</v>
      </c>
      <c r="AA69" s="8">
        <v>114.37</v>
      </c>
      <c r="AB69" s="8">
        <v>43194</v>
      </c>
      <c r="AC69" s="8">
        <v>198.61</v>
      </c>
      <c r="AD69" s="8">
        <v>43194</v>
      </c>
      <c r="AE69" s="8">
        <v>156.47</v>
      </c>
      <c r="AF69" s="8">
        <v>43194</v>
      </c>
      <c r="AG69" s="8">
        <v>238.76</v>
      </c>
      <c r="AH69" s="8">
        <v>43194</v>
      </c>
      <c r="AI69" s="8">
        <v>92.33</v>
      </c>
      <c r="AJ69" s="8">
        <v>43194</v>
      </c>
      <c r="AK69" s="8">
        <v>68.42</v>
      </c>
      <c r="AM69" s="88">
        <v>43194</v>
      </c>
      <c r="AN69" s="88">
        <v>10.78</v>
      </c>
      <c r="AO69" s="108">
        <v>43194</v>
      </c>
      <c r="AP69" s="8">
        <v>112.44</v>
      </c>
      <c r="AQ69" s="107">
        <v>43194</v>
      </c>
      <c r="AR69" s="8">
        <v>85.39</v>
      </c>
      <c r="AS69" s="107">
        <v>43194</v>
      </c>
      <c r="AT69" s="8">
        <v>84.38</v>
      </c>
      <c r="AU69" s="107">
        <v>43194</v>
      </c>
      <c r="AV69" s="8">
        <v>50.28</v>
      </c>
      <c r="AW69" s="107">
        <v>43194</v>
      </c>
      <c r="AX69" s="8">
        <v>24.315000000000001</v>
      </c>
      <c r="AY69" s="107">
        <v>43194</v>
      </c>
      <c r="AZ69" s="79">
        <v>102.73</v>
      </c>
      <c r="BB69" s="108">
        <v>43194</v>
      </c>
      <c r="BC69" s="79">
        <v>1567.0920000000001</v>
      </c>
      <c r="BD69" s="107">
        <v>43188</v>
      </c>
      <c r="BE69" s="79">
        <v>2065.5300000000002</v>
      </c>
      <c r="BF69" s="107">
        <v>43193</v>
      </c>
      <c r="BG69" s="79">
        <v>2012.77</v>
      </c>
    </row>
    <row r="70" spans="4:59" x14ac:dyDescent="0.25">
      <c r="D70" s="315">
        <v>43195</v>
      </c>
      <c r="E70" s="109">
        <v>57.92</v>
      </c>
      <c r="F70" s="315">
        <v>43195</v>
      </c>
      <c r="G70" s="109">
        <v>102.11</v>
      </c>
      <c r="H70" s="315">
        <v>43195</v>
      </c>
      <c r="I70" s="109">
        <v>70.97</v>
      </c>
      <c r="J70" s="315">
        <v>43195</v>
      </c>
      <c r="K70" s="109">
        <v>406.12</v>
      </c>
      <c r="L70" s="315">
        <v>43195</v>
      </c>
      <c r="M70" s="109">
        <v>92.21</v>
      </c>
      <c r="N70" s="315">
        <v>43195</v>
      </c>
      <c r="O70" s="109">
        <v>119.04</v>
      </c>
      <c r="P70" s="8">
        <v>43195</v>
      </c>
      <c r="Q70" s="8">
        <v>62.31</v>
      </c>
      <c r="R70" s="8">
        <v>43195</v>
      </c>
      <c r="S70" s="8">
        <v>54.29</v>
      </c>
      <c r="T70" s="8">
        <v>43195</v>
      </c>
      <c r="U70" s="8">
        <v>85.4</v>
      </c>
      <c r="V70" s="8">
        <v>43195</v>
      </c>
      <c r="W70" s="8">
        <v>229.93</v>
      </c>
      <c r="X70" s="8">
        <v>43195</v>
      </c>
      <c r="Y70" s="8">
        <v>76.95</v>
      </c>
      <c r="Z70" s="8">
        <v>43195</v>
      </c>
      <c r="AA70" s="8">
        <v>114.11</v>
      </c>
      <c r="AB70" s="8">
        <v>43195</v>
      </c>
      <c r="AC70" s="8">
        <v>201.56</v>
      </c>
      <c r="AD70" s="8">
        <v>43195</v>
      </c>
      <c r="AE70" s="8">
        <v>157.54</v>
      </c>
      <c r="AF70" s="8">
        <v>43195</v>
      </c>
      <c r="AG70" s="8">
        <v>241.07</v>
      </c>
      <c r="AH70" s="8">
        <v>43195</v>
      </c>
      <c r="AI70" s="8">
        <v>92.38</v>
      </c>
      <c r="AJ70" s="8">
        <v>43195</v>
      </c>
      <c r="AK70" s="8">
        <v>69.59</v>
      </c>
      <c r="AM70" s="88">
        <v>43195</v>
      </c>
      <c r="AN70" s="88">
        <v>10.77</v>
      </c>
      <c r="AO70" s="108">
        <v>43195</v>
      </c>
      <c r="AP70" s="8">
        <v>112.4</v>
      </c>
      <c r="AQ70" s="107">
        <v>43195</v>
      </c>
      <c r="AR70" s="8">
        <v>85.46</v>
      </c>
      <c r="AS70" s="107">
        <v>43195</v>
      </c>
      <c r="AT70" s="8">
        <v>84.37</v>
      </c>
      <c r="AU70" s="107">
        <v>43195</v>
      </c>
      <c r="AV70" s="8">
        <v>50.12</v>
      </c>
      <c r="AW70" s="107">
        <v>43195</v>
      </c>
      <c r="AX70" s="8">
        <v>24.3</v>
      </c>
      <c r="AY70" s="107">
        <v>43195</v>
      </c>
      <c r="AZ70" s="79">
        <v>102.47</v>
      </c>
      <c r="BB70" s="108">
        <v>43195</v>
      </c>
      <c r="BC70" s="79">
        <v>1578.019</v>
      </c>
      <c r="BD70" s="107">
        <v>43189</v>
      </c>
      <c r="BE70" s="79">
        <v>2066.84</v>
      </c>
      <c r="BF70" s="107">
        <v>43194</v>
      </c>
      <c r="BG70" s="79">
        <v>2012.6</v>
      </c>
    </row>
    <row r="71" spans="4:59" x14ac:dyDescent="0.25">
      <c r="D71" s="315">
        <v>43196</v>
      </c>
      <c r="E71" s="109">
        <v>56.51</v>
      </c>
      <c r="F71" s="315">
        <v>43196</v>
      </c>
      <c r="G71" s="109">
        <v>100.35</v>
      </c>
      <c r="H71" s="315">
        <v>43196</v>
      </c>
      <c r="I71" s="109">
        <v>70.11</v>
      </c>
      <c r="J71" s="315">
        <v>43196</v>
      </c>
      <c r="K71" s="109">
        <v>396.55</v>
      </c>
      <c r="L71" s="315">
        <v>43196</v>
      </c>
      <c r="M71" s="109">
        <v>89.78</v>
      </c>
      <c r="N71" s="315">
        <v>43196</v>
      </c>
      <c r="O71" s="109">
        <v>116.1</v>
      </c>
      <c r="P71" s="8">
        <v>43196</v>
      </c>
      <c r="Q71" s="8">
        <v>60.88</v>
      </c>
      <c r="R71" s="8">
        <v>43196</v>
      </c>
      <c r="S71" s="8">
        <v>52.34</v>
      </c>
      <c r="T71" s="8">
        <v>43196</v>
      </c>
      <c r="U71" s="8">
        <v>84.43</v>
      </c>
      <c r="V71" s="8">
        <v>43196</v>
      </c>
      <c r="W71" s="8">
        <v>227.19</v>
      </c>
      <c r="X71" s="8">
        <v>43196</v>
      </c>
      <c r="Y71" s="8">
        <v>73.86</v>
      </c>
      <c r="Z71" s="8">
        <v>43196</v>
      </c>
      <c r="AA71" s="8">
        <v>110.94</v>
      </c>
      <c r="AB71" s="8">
        <v>43196</v>
      </c>
      <c r="AC71" s="8">
        <v>196.63</v>
      </c>
      <c r="AD71" s="8">
        <v>43196</v>
      </c>
      <c r="AE71" s="8">
        <v>154.19</v>
      </c>
      <c r="AF71" s="8">
        <v>43196</v>
      </c>
      <c r="AG71" s="8">
        <v>234.29</v>
      </c>
      <c r="AH71" s="8">
        <v>43196</v>
      </c>
      <c r="AI71" s="8">
        <v>90.23</v>
      </c>
      <c r="AJ71" s="8">
        <v>43196</v>
      </c>
      <c r="AK71" s="8">
        <v>67.55</v>
      </c>
      <c r="AM71" s="88">
        <v>43196</v>
      </c>
      <c r="AN71" s="88">
        <v>10.77</v>
      </c>
      <c r="AO71" s="108">
        <v>43196</v>
      </c>
      <c r="AP71" s="8">
        <v>112.57</v>
      </c>
      <c r="AQ71" s="107">
        <v>43196</v>
      </c>
      <c r="AR71" s="8">
        <v>85.27</v>
      </c>
      <c r="AS71" s="107">
        <v>43196</v>
      </c>
      <c r="AT71" s="8">
        <v>84.57</v>
      </c>
      <c r="AU71" s="107">
        <v>43196</v>
      </c>
      <c r="AV71" s="8">
        <v>50.25</v>
      </c>
      <c r="AW71" s="107">
        <v>43196</v>
      </c>
      <c r="AX71" s="8">
        <v>24.35</v>
      </c>
      <c r="AY71" s="107">
        <v>43196</v>
      </c>
      <c r="AZ71" s="79">
        <v>102.92</v>
      </c>
      <c r="BB71" s="108">
        <v>43196</v>
      </c>
      <c r="BC71" s="79">
        <v>1544.279</v>
      </c>
      <c r="BD71" s="107">
        <v>43192</v>
      </c>
      <c r="BE71" s="79">
        <v>2038.54</v>
      </c>
      <c r="BF71" s="107">
        <v>43195</v>
      </c>
      <c r="BG71" s="79">
        <v>2009.57</v>
      </c>
    </row>
    <row r="72" spans="4:59" x14ac:dyDescent="0.25">
      <c r="D72" s="315">
        <v>43199</v>
      </c>
      <c r="E72" s="109">
        <v>56.82</v>
      </c>
      <c r="F72" s="315">
        <v>43199</v>
      </c>
      <c r="G72" s="109">
        <v>99.7</v>
      </c>
      <c r="H72" s="315">
        <v>43199</v>
      </c>
      <c r="I72" s="109">
        <v>70.27</v>
      </c>
      <c r="J72" s="315">
        <v>43199</v>
      </c>
      <c r="K72" s="109">
        <v>405.65</v>
      </c>
      <c r="L72" s="315">
        <v>43199</v>
      </c>
      <c r="M72" s="109">
        <v>90.48</v>
      </c>
      <c r="N72" s="315">
        <v>43199</v>
      </c>
      <c r="O72" s="109">
        <v>117.19</v>
      </c>
      <c r="P72" s="8">
        <v>43199</v>
      </c>
      <c r="Q72" s="8">
        <v>60.48</v>
      </c>
      <c r="R72" s="8">
        <v>43199</v>
      </c>
      <c r="S72" s="8">
        <v>53.02</v>
      </c>
      <c r="T72" s="8">
        <v>43199</v>
      </c>
      <c r="U72" s="8">
        <v>84.45</v>
      </c>
      <c r="V72" s="8">
        <v>43199</v>
      </c>
      <c r="W72" s="8">
        <v>226.21</v>
      </c>
      <c r="X72" s="8">
        <v>43199</v>
      </c>
      <c r="Y72" s="8">
        <v>75.19</v>
      </c>
      <c r="Z72" s="8">
        <v>43199</v>
      </c>
      <c r="AA72" s="8">
        <v>111.56</v>
      </c>
      <c r="AB72" s="8">
        <v>43199</v>
      </c>
      <c r="AC72" s="8">
        <v>196.09</v>
      </c>
      <c r="AD72" s="8">
        <v>43199</v>
      </c>
      <c r="AE72" s="8">
        <v>154.69999999999999</v>
      </c>
      <c r="AF72" s="8">
        <v>43199</v>
      </c>
      <c r="AG72" s="8">
        <v>234.32</v>
      </c>
      <c r="AH72" s="8">
        <v>43199</v>
      </c>
      <c r="AI72" s="8">
        <v>90.77</v>
      </c>
      <c r="AJ72" s="8">
        <v>43199</v>
      </c>
      <c r="AK72" s="8">
        <v>67.180000000000007</v>
      </c>
      <c r="AM72" s="88">
        <v>43199</v>
      </c>
      <c r="AN72" s="88">
        <v>10.77</v>
      </c>
      <c r="AO72" s="108">
        <v>43199</v>
      </c>
      <c r="AP72" s="8">
        <v>112.46</v>
      </c>
      <c r="AQ72" s="107">
        <v>43199</v>
      </c>
      <c r="AR72" s="8">
        <v>85.59</v>
      </c>
      <c r="AS72" s="107">
        <v>43199</v>
      </c>
      <c r="AT72" s="8">
        <v>84.62</v>
      </c>
      <c r="AU72" s="107">
        <v>43199</v>
      </c>
      <c r="AV72" s="8">
        <v>50.35</v>
      </c>
      <c r="AW72" s="107">
        <v>43199</v>
      </c>
      <c r="AX72" s="8">
        <v>24.33</v>
      </c>
      <c r="AY72" s="107">
        <v>43199</v>
      </c>
      <c r="AZ72" s="79">
        <v>102.94</v>
      </c>
      <c r="BB72" s="108">
        <v>43199</v>
      </c>
      <c r="BC72" s="79">
        <v>1548.5070000000001</v>
      </c>
      <c r="BD72" s="107">
        <v>43193</v>
      </c>
      <c r="BE72" s="79">
        <v>2048.8000000000002</v>
      </c>
      <c r="BF72" s="107">
        <v>43196</v>
      </c>
      <c r="BG72" s="79">
        <v>2015.39</v>
      </c>
    </row>
    <row r="73" spans="4:59" x14ac:dyDescent="0.25">
      <c r="D73" s="315">
        <v>43200</v>
      </c>
      <c r="E73" s="109">
        <v>57.99</v>
      </c>
      <c r="F73" s="315">
        <v>43200</v>
      </c>
      <c r="G73" s="109">
        <v>101.37</v>
      </c>
      <c r="H73" s="315">
        <v>43200</v>
      </c>
      <c r="I73" s="109">
        <v>70.709999999999994</v>
      </c>
      <c r="J73" s="315">
        <v>43200</v>
      </c>
      <c r="K73" s="109">
        <v>418.7</v>
      </c>
      <c r="L73" s="315">
        <v>43200</v>
      </c>
      <c r="M73" s="109">
        <v>93.62</v>
      </c>
      <c r="N73" s="315">
        <v>43200</v>
      </c>
      <c r="O73" s="109">
        <v>119.49</v>
      </c>
      <c r="P73" s="8">
        <v>43200</v>
      </c>
      <c r="Q73" s="8">
        <v>61.21</v>
      </c>
      <c r="R73" s="8">
        <v>43200</v>
      </c>
      <c r="S73" s="8">
        <v>54.8</v>
      </c>
      <c r="T73" s="8">
        <v>43200</v>
      </c>
      <c r="U73" s="8">
        <v>86.09</v>
      </c>
      <c r="V73" s="8">
        <v>43200</v>
      </c>
      <c r="W73" s="8">
        <v>226.07</v>
      </c>
      <c r="X73" s="8">
        <v>43200</v>
      </c>
      <c r="Y73" s="8">
        <v>76.790000000000006</v>
      </c>
      <c r="Z73" s="8">
        <v>43200</v>
      </c>
      <c r="AA73" s="8">
        <v>115.84</v>
      </c>
      <c r="AB73" s="8">
        <v>43200</v>
      </c>
      <c r="AC73" s="8">
        <v>197.86</v>
      </c>
      <c r="AD73" s="8">
        <v>43200</v>
      </c>
      <c r="AE73" s="8">
        <v>157.25</v>
      </c>
      <c r="AF73" s="8">
        <v>43200</v>
      </c>
      <c r="AG73" s="8">
        <v>238</v>
      </c>
      <c r="AH73" s="8">
        <v>43200</v>
      </c>
      <c r="AI73" s="8">
        <v>92.88</v>
      </c>
      <c r="AJ73" s="8">
        <v>43200</v>
      </c>
      <c r="AK73" s="8">
        <v>67</v>
      </c>
      <c r="AM73" s="88">
        <v>43200</v>
      </c>
      <c r="AN73" s="88">
        <v>10.76</v>
      </c>
      <c r="AO73" s="108">
        <v>43200</v>
      </c>
      <c r="AP73" s="8">
        <v>112.28</v>
      </c>
      <c r="AQ73" s="107">
        <v>43200</v>
      </c>
      <c r="AR73" s="8">
        <v>85.9</v>
      </c>
      <c r="AS73" s="107">
        <v>43200</v>
      </c>
      <c r="AT73" s="8">
        <v>84.59</v>
      </c>
      <c r="AU73" s="107">
        <v>43200</v>
      </c>
      <c r="AV73" s="8">
        <v>50.16</v>
      </c>
      <c r="AW73" s="107">
        <v>43200</v>
      </c>
      <c r="AX73" s="8">
        <v>24.33</v>
      </c>
      <c r="AY73" s="107">
        <v>43200</v>
      </c>
      <c r="AZ73" s="79">
        <v>102.76</v>
      </c>
      <c r="BB73" s="108">
        <v>43200</v>
      </c>
      <c r="BC73" s="79">
        <v>1574.6669999999999</v>
      </c>
      <c r="BD73" s="107">
        <v>43194</v>
      </c>
      <c r="BE73" s="79">
        <v>2061.31</v>
      </c>
      <c r="BF73" s="107">
        <v>43199</v>
      </c>
      <c r="BG73" s="79">
        <v>2015.42</v>
      </c>
    </row>
    <row r="74" spans="4:59" x14ac:dyDescent="0.25">
      <c r="D74" s="315">
        <v>43201</v>
      </c>
      <c r="E74" s="109">
        <v>57.56</v>
      </c>
      <c r="F74" s="315">
        <v>43201</v>
      </c>
      <c r="G74" s="109">
        <v>100.8</v>
      </c>
      <c r="H74" s="315">
        <v>43201</v>
      </c>
      <c r="I74" s="109">
        <v>70.72</v>
      </c>
      <c r="J74" s="315">
        <v>43201</v>
      </c>
      <c r="K74" s="109">
        <v>412.12</v>
      </c>
      <c r="L74" s="315">
        <v>43201</v>
      </c>
      <c r="M74" s="109">
        <v>93.64</v>
      </c>
      <c r="N74" s="315">
        <v>43201</v>
      </c>
      <c r="O74" s="109">
        <v>119.16</v>
      </c>
      <c r="P74" s="8">
        <v>43201</v>
      </c>
      <c r="Q74" s="8">
        <v>60.18</v>
      </c>
      <c r="R74" s="8">
        <v>43201</v>
      </c>
      <c r="S74" s="8">
        <v>54.95</v>
      </c>
      <c r="T74" s="8">
        <v>43201</v>
      </c>
      <c r="U74" s="8">
        <v>87.33</v>
      </c>
      <c r="V74" s="8">
        <v>43201</v>
      </c>
      <c r="W74" s="8">
        <v>225.45</v>
      </c>
      <c r="X74" s="8">
        <v>43201</v>
      </c>
      <c r="Y74" s="8">
        <v>76.5</v>
      </c>
      <c r="Z74" s="8">
        <v>43201</v>
      </c>
      <c r="AA74" s="8">
        <v>116.98</v>
      </c>
      <c r="AB74" s="8">
        <v>43201</v>
      </c>
      <c r="AC74" s="8">
        <v>198</v>
      </c>
      <c r="AD74" s="8">
        <v>43201</v>
      </c>
      <c r="AE74" s="8">
        <v>156.6</v>
      </c>
      <c r="AF74" s="8">
        <v>43201</v>
      </c>
      <c r="AG74" s="8">
        <v>238</v>
      </c>
      <c r="AH74" s="8">
        <v>43201</v>
      </c>
      <c r="AI74" s="8">
        <v>91.86</v>
      </c>
      <c r="AJ74" s="8">
        <v>43201</v>
      </c>
      <c r="AK74" s="8">
        <v>66.83</v>
      </c>
      <c r="AM74" s="88">
        <v>43201</v>
      </c>
      <c r="AN74" s="88">
        <v>10.77</v>
      </c>
      <c r="AO74" s="108">
        <v>43201</v>
      </c>
      <c r="AP74" s="8">
        <v>112.32</v>
      </c>
      <c r="AQ74" s="107">
        <v>43201</v>
      </c>
      <c r="AR74" s="8">
        <v>85.93</v>
      </c>
      <c r="AS74" s="107">
        <v>43201</v>
      </c>
      <c r="AT74" s="8">
        <v>84.66</v>
      </c>
      <c r="AU74" s="107">
        <v>43201</v>
      </c>
      <c r="AV74" s="8">
        <v>50.17</v>
      </c>
      <c r="AW74" s="107">
        <v>43201</v>
      </c>
      <c r="AX74" s="8">
        <v>24.38</v>
      </c>
      <c r="AY74" s="107">
        <v>43201</v>
      </c>
      <c r="AZ74" s="79">
        <v>102.86</v>
      </c>
      <c r="BB74" s="108">
        <v>43201</v>
      </c>
      <c r="BC74" s="79">
        <v>1567.4970000000001</v>
      </c>
      <c r="BD74" s="107">
        <v>43195</v>
      </c>
      <c r="BE74" s="79">
        <v>2080.69</v>
      </c>
      <c r="BF74" s="107">
        <v>43200</v>
      </c>
      <c r="BG74" s="79">
        <v>2014.48</v>
      </c>
    </row>
    <row r="75" spans="4:59" x14ac:dyDescent="0.25">
      <c r="D75" s="315">
        <v>43202</v>
      </c>
      <c r="E75" s="109">
        <v>58.17</v>
      </c>
      <c r="F75" s="315">
        <v>43202</v>
      </c>
      <c r="G75" s="109">
        <v>100.39</v>
      </c>
      <c r="H75" s="315">
        <v>43202</v>
      </c>
      <c r="I75" s="109">
        <v>70.150000000000006</v>
      </c>
      <c r="J75" s="315">
        <v>43202</v>
      </c>
      <c r="K75" s="109">
        <v>415.05</v>
      </c>
      <c r="L75" s="315">
        <v>43202</v>
      </c>
      <c r="M75" s="109">
        <v>92.12</v>
      </c>
      <c r="N75" s="315">
        <v>43202</v>
      </c>
      <c r="O75" s="109">
        <v>121.4</v>
      </c>
      <c r="P75" s="8">
        <v>43202</v>
      </c>
      <c r="Q75" s="8">
        <v>58.84</v>
      </c>
      <c r="R75" s="8">
        <v>43202</v>
      </c>
      <c r="S75" s="8">
        <v>56.43</v>
      </c>
      <c r="T75" s="8">
        <v>43202</v>
      </c>
      <c r="U75" s="8">
        <v>86.83</v>
      </c>
      <c r="V75" s="8">
        <v>43202</v>
      </c>
      <c r="W75" s="8">
        <v>224.22</v>
      </c>
      <c r="X75" s="8">
        <v>43202</v>
      </c>
      <c r="Y75" s="8">
        <v>77.459999999999994</v>
      </c>
      <c r="Z75" s="8">
        <v>43202</v>
      </c>
      <c r="AA75" s="8">
        <v>121.02</v>
      </c>
      <c r="AB75" s="8">
        <v>43202</v>
      </c>
      <c r="AC75" s="8">
        <v>200.35</v>
      </c>
      <c r="AD75" s="8">
        <v>43202</v>
      </c>
      <c r="AE75" s="8">
        <v>157.75</v>
      </c>
      <c r="AF75" s="8">
        <v>43202</v>
      </c>
      <c r="AG75" s="8">
        <v>241.91</v>
      </c>
      <c r="AH75" s="8">
        <v>43202</v>
      </c>
      <c r="AI75" s="8">
        <v>93.58</v>
      </c>
      <c r="AJ75" s="8">
        <v>43202</v>
      </c>
      <c r="AK75" s="8">
        <v>67.77</v>
      </c>
      <c r="AM75" s="88">
        <v>43202</v>
      </c>
      <c r="AN75" s="88">
        <v>10.77</v>
      </c>
      <c r="AO75" s="108">
        <v>43202</v>
      </c>
      <c r="AP75" s="8">
        <v>112.32</v>
      </c>
      <c r="AQ75" s="107">
        <v>43202</v>
      </c>
      <c r="AR75" s="8">
        <v>86.24</v>
      </c>
      <c r="AS75" s="107">
        <v>43202</v>
      </c>
      <c r="AT75" s="8">
        <v>84.53</v>
      </c>
      <c r="AU75" s="107">
        <v>43202</v>
      </c>
      <c r="AV75" s="8">
        <v>50.02</v>
      </c>
      <c r="AW75" s="107">
        <v>43202</v>
      </c>
      <c r="AX75" s="8">
        <v>24.33</v>
      </c>
      <c r="AY75" s="107">
        <v>43202</v>
      </c>
      <c r="AZ75" s="79">
        <v>102.49</v>
      </c>
      <c r="BB75" s="108">
        <v>43202</v>
      </c>
      <c r="BC75" s="79">
        <v>1579.6849999999999</v>
      </c>
      <c r="BD75" s="107">
        <v>43196</v>
      </c>
      <c r="BE75" s="79">
        <v>2052.7800000000002</v>
      </c>
      <c r="BF75" s="107">
        <v>43201</v>
      </c>
      <c r="BG75" s="79">
        <v>2015.81</v>
      </c>
    </row>
    <row r="76" spans="4:59" x14ac:dyDescent="0.25">
      <c r="D76" s="315">
        <v>43203</v>
      </c>
      <c r="E76" s="109">
        <v>58.11</v>
      </c>
      <c r="F76" s="315">
        <v>43203</v>
      </c>
      <c r="G76" s="109">
        <v>100.35</v>
      </c>
      <c r="H76" s="315">
        <v>43203</v>
      </c>
      <c r="I76" s="109">
        <v>70.17</v>
      </c>
      <c r="J76" s="315">
        <v>43203</v>
      </c>
      <c r="K76" s="109">
        <v>414.63</v>
      </c>
      <c r="L76" s="315">
        <v>43203</v>
      </c>
      <c r="M76" s="109">
        <v>91.83</v>
      </c>
      <c r="N76" s="315">
        <v>43203</v>
      </c>
      <c r="O76" s="109">
        <v>119.01</v>
      </c>
      <c r="P76" s="8">
        <v>43203</v>
      </c>
      <c r="Q76" s="8">
        <v>58.65</v>
      </c>
      <c r="R76" s="8">
        <v>43203</v>
      </c>
      <c r="S76" s="8">
        <v>56.07</v>
      </c>
      <c r="T76" s="8">
        <v>43203</v>
      </c>
      <c r="U76" s="8">
        <v>87.76</v>
      </c>
      <c r="V76" s="8">
        <v>43203</v>
      </c>
      <c r="W76" s="8">
        <v>223.89</v>
      </c>
      <c r="X76" s="8">
        <v>43203</v>
      </c>
      <c r="Y76" s="8">
        <v>77.27</v>
      </c>
      <c r="Z76" s="8">
        <v>43203</v>
      </c>
      <c r="AA76" s="8">
        <v>120.83</v>
      </c>
      <c r="AB76" s="8">
        <v>43203</v>
      </c>
      <c r="AC76" s="8">
        <v>199.58</v>
      </c>
      <c r="AD76" s="8">
        <v>43203</v>
      </c>
      <c r="AE76" s="8">
        <v>157.29</v>
      </c>
      <c r="AF76" s="8">
        <v>43203</v>
      </c>
      <c r="AG76" s="8">
        <v>244.49</v>
      </c>
      <c r="AH76" s="8">
        <v>43203</v>
      </c>
      <c r="AI76" s="8">
        <v>93.08</v>
      </c>
      <c r="AJ76" s="8">
        <v>43203</v>
      </c>
      <c r="AK76" s="8">
        <v>67.25</v>
      </c>
      <c r="AM76" s="88">
        <v>43203</v>
      </c>
      <c r="AN76" s="88">
        <v>10.77</v>
      </c>
      <c r="AO76" s="108">
        <v>43203</v>
      </c>
      <c r="AP76" s="8">
        <v>112.41</v>
      </c>
      <c r="AQ76" s="107">
        <v>43203</v>
      </c>
      <c r="AR76" s="8">
        <v>86.29</v>
      </c>
      <c r="AS76" s="107">
        <v>43203</v>
      </c>
      <c r="AT76" s="8">
        <v>84.52</v>
      </c>
      <c r="AU76" s="107">
        <v>43203</v>
      </c>
      <c r="AV76" s="8">
        <v>50.13</v>
      </c>
      <c r="AW76" s="107">
        <v>43203</v>
      </c>
      <c r="AX76" s="8">
        <v>24.34</v>
      </c>
      <c r="AY76" s="107">
        <v>43203</v>
      </c>
      <c r="AZ76" s="79">
        <v>102.58</v>
      </c>
      <c r="BB76" s="108">
        <v>43203</v>
      </c>
      <c r="BC76" s="79">
        <v>1574.586</v>
      </c>
      <c r="BD76" s="107">
        <v>43199</v>
      </c>
      <c r="BE76" s="79">
        <v>2061.19</v>
      </c>
      <c r="BF76" s="107">
        <v>43202</v>
      </c>
      <c r="BG76" s="79">
        <v>2011.59</v>
      </c>
    </row>
    <row r="77" spans="4:59" x14ac:dyDescent="0.25">
      <c r="D77" s="315">
        <v>43206</v>
      </c>
      <c r="E77" s="109">
        <v>58.89</v>
      </c>
      <c r="F77" s="315">
        <v>43206</v>
      </c>
      <c r="G77" s="109">
        <v>100.24</v>
      </c>
      <c r="H77" s="315">
        <v>43206</v>
      </c>
      <c r="I77" s="109">
        <v>71.290000000000006</v>
      </c>
      <c r="J77" s="315">
        <v>43206</v>
      </c>
      <c r="K77" s="109">
        <v>418.38</v>
      </c>
      <c r="L77" s="315">
        <v>43206</v>
      </c>
      <c r="M77" s="109">
        <v>92.6</v>
      </c>
      <c r="N77" s="315">
        <v>43206</v>
      </c>
      <c r="O77" s="109">
        <v>119.41</v>
      </c>
      <c r="P77" s="8">
        <v>43206</v>
      </c>
      <c r="Q77" s="8">
        <v>54.08</v>
      </c>
      <c r="R77" s="8">
        <v>43206</v>
      </c>
      <c r="S77" s="8">
        <v>56.87</v>
      </c>
      <c r="T77" s="8">
        <v>43206</v>
      </c>
      <c r="U77" s="8">
        <v>88.04</v>
      </c>
      <c r="V77" s="8">
        <v>43206</v>
      </c>
      <c r="W77" s="8">
        <v>227.02</v>
      </c>
      <c r="X77" s="8">
        <v>43206</v>
      </c>
      <c r="Y77" s="8">
        <v>77.8</v>
      </c>
      <c r="Z77" s="8">
        <v>43206</v>
      </c>
      <c r="AA77" s="8">
        <v>122.01</v>
      </c>
      <c r="AB77" s="8">
        <v>43206</v>
      </c>
      <c r="AC77" s="8">
        <v>201.68</v>
      </c>
      <c r="AD77" s="8">
        <v>43206</v>
      </c>
      <c r="AE77" s="8">
        <v>158.61000000000001</v>
      </c>
      <c r="AF77" s="8">
        <v>43206</v>
      </c>
      <c r="AG77" s="8">
        <v>250.03</v>
      </c>
      <c r="AH77" s="8">
        <v>43206</v>
      </c>
      <c r="AI77" s="8">
        <v>94.17</v>
      </c>
      <c r="AJ77" s="8">
        <v>43206</v>
      </c>
      <c r="AK77" s="8">
        <v>67.06</v>
      </c>
      <c r="AM77" s="88">
        <v>43206</v>
      </c>
      <c r="AN77" s="88">
        <v>10.77</v>
      </c>
      <c r="AO77" s="108">
        <v>43206</v>
      </c>
      <c r="AP77" s="8">
        <v>112.27</v>
      </c>
      <c r="AQ77" s="107">
        <v>43206</v>
      </c>
      <c r="AR77" s="8">
        <v>86.42</v>
      </c>
      <c r="AS77" s="107">
        <v>43206</v>
      </c>
      <c r="AT77" s="8">
        <v>84.46</v>
      </c>
      <c r="AU77" s="107">
        <v>43206</v>
      </c>
      <c r="AV77" s="8">
        <v>49.99</v>
      </c>
      <c r="AW77" s="107">
        <v>43206</v>
      </c>
      <c r="AX77" s="8">
        <v>24.335000000000001</v>
      </c>
      <c r="AY77" s="107">
        <v>43206</v>
      </c>
      <c r="AZ77" s="79">
        <v>102.53</v>
      </c>
      <c r="BB77" s="108">
        <v>43206</v>
      </c>
      <c r="BC77" s="79">
        <v>1587.577</v>
      </c>
      <c r="BD77" s="107">
        <v>43200</v>
      </c>
      <c r="BE77" s="79">
        <v>2090.11</v>
      </c>
      <c r="BF77" s="107">
        <v>43203</v>
      </c>
      <c r="BG77" s="79">
        <v>2011.83</v>
      </c>
    </row>
    <row r="78" spans="4:59" x14ac:dyDescent="0.25">
      <c r="D78" s="315">
        <v>43207</v>
      </c>
      <c r="E78" s="109">
        <v>59.56</v>
      </c>
      <c r="F78" s="315">
        <v>43207</v>
      </c>
      <c r="G78" s="109">
        <v>102.17</v>
      </c>
      <c r="H78" s="315">
        <v>43207</v>
      </c>
      <c r="I78" s="109">
        <v>71.45</v>
      </c>
      <c r="J78" s="315">
        <v>43207</v>
      </c>
      <c r="K78" s="109">
        <v>435.45</v>
      </c>
      <c r="L78" s="315">
        <v>43207</v>
      </c>
      <c r="M78" s="109">
        <v>93.59</v>
      </c>
      <c r="N78" s="315">
        <v>43207</v>
      </c>
      <c r="O78" s="109">
        <v>123.35</v>
      </c>
      <c r="P78" s="8">
        <v>43207</v>
      </c>
      <c r="Q78" s="8">
        <v>52.38</v>
      </c>
      <c r="R78" s="8">
        <v>43207</v>
      </c>
      <c r="S78" s="8">
        <v>57.86</v>
      </c>
      <c r="T78" s="8">
        <v>43207</v>
      </c>
      <c r="U78" s="8">
        <v>86.06</v>
      </c>
      <c r="V78" s="8">
        <v>43207</v>
      </c>
      <c r="W78" s="8">
        <v>231.4</v>
      </c>
      <c r="X78" s="8">
        <v>43207</v>
      </c>
      <c r="Y78" s="8">
        <v>80.03</v>
      </c>
      <c r="Z78" s="8">
        <v>43207</v>
      </c>
      <c r="AA78" s="8">
        <v>124.36</v>
      </c>
      <c r="AB78" s="8">
        <v>43207</v>
      </c>
      <c r="AC78" s="8">
        <v>203.66</v>
      </c>
      <c r="AD78" s="8">
        <v>43207</v>
      </c>
      <c r="AE78" s="8">
        <v>160.29</v>
      </c>
      <c r="AF78" s="8">
        <v>43207</v>
      </c>
      <c r="AG78" s="8">
        <v>252</v>
      </c>
      <c r="AH78" s="8">
        <v>43207</v>
      </c>
      <c r="AI78" s="8">
        <v>96.07</v>
      </c>
      <c r="AJ78" s="8">
        <v>43207</v>
      </c>
      <c r="AK78" s="8">
        <v>67.510000000000005</v>
      </c>
      <c r="AM78" s="88">
        <v>43207</v>
      </c>
      <c r="AN78" s="88">
        <v>10.77</v>
      </c>
      <c r="AO78" s="108">
        <v>43207</v>
      </c>
      <c r="AP78" s="8">
        <v>112.03</v>
      </c>
      <c r="AQ78" s="107">
        <v>43207</v>
      </c>
      <c r="AR78" s="8">
        <v>86.46</v>
      </c>
      <c r="AS78" s="107">
        <v>43207</v>
      </c>
      <c r="AT78" s="8">
        <v>84.51</v>
      </c>
      <c r="AU78" s="107">
        <v>43207</v>
      </c>
      <c r="AV78" s="8">
        <v>50.18</v>
      </c>
      <c r="AW78" s="107">
        <v>43207</v>
      </c>
      <c r="AX78" s="8">
        <v>24.33</v>
      </c>
      <c r="AY78" s="107">
        <v>43207</v>
      </c>
      <c r="AZ78" s="79">
        <v>102.59</v>
      </c>
      <c r="BB78" s="108">
        <v>43207</v>
      </c>
      <c r="BC78" s="79">
        <v>1604.5119999999999</v>
      </c>
      <c r="BD78" s="107">
        <v>43201</v>
      </c>
      <c r="BE78" s="79">
        <v>2082.5700000000002</v>
      </c>
      <c r="BF78" s="107">
        <v>43206</v>
      </c>
      <c r="BG78" s="79">
        <v>2012.48</v>
      </c>
    </row>
    <row r="79" spans="4:59" x14ac:dyDescent="0.25">
      <c r="D79" s="315">
        <v>43208</v>
      </c>
      <c r="E79" s="109">
        <v>59.99</v>
      </c>
      <c r="F79" s="315">
        <v>43208</v>
      </c>
      <c r="G79" s="109">
        <v>101.21</v>
      </c>
      <c r="H79" s="315">
        <v>43208</v>
      </c>
      <c r="I79" s="109">
        <v>71.099999999999994</v>
      </c>
      <c r="J79" s="315">
        <v>43208</v>
      </c>
      <c r="K79" s="109">
        <v>471.03</v>
      </c>
      <c r="L79" s="315">
        <v>43208</v>
      </c>
      <c r="M79" s="109">
        <v>94.32</v>
      </c>
      <c r="N79" s="315">
        <v>43208</v>
      </c>
      <c r="O79" s="109">
        <v>124.46</v>
      </c>
      <c r="P79" s="8">
        <v>43208</v>
      </c>
      <c r="Q79" s="8">
        <v>52.3</v>
      </c>
      <c r="R79" s="8">
        <v>43208</v>
      </c>
      <c r="S79" s="8">
        <v>54.73</v>
      </c>
      <c r="T79" s="8">
        <v>43208</v>
      </c>
      <c r="U79" s="8">
        <v>85.49</v>
      </c>
      <c r="V79" s="8">
        <v>43208</v>
      </c>
      <c r="W79" s="8">
        <v>232.16</v>
      </c>
      <c r="X79" s="8">
        <v>43208</v>
      </c>
      <c r="Y79" s="8">
        <v>80.34</v>
      </c>
      <c r="Z79" s="8">
        <v>43208</v>
      </c>
      <c r="AA79" s="8">
        <v>123.78</v>
      </c>
      <c r="AB79" s="8">
        <v>43208</v>
      </c>
      <c r="AC79" s="8">
        <v>205.41</v>
      </c>
      <c r="AD79" s="8">
        <v>43208</v>
      </c>
      <c r="AE79" s="8">
        <v>160.5</v>
      </c>
      <c r="AF79" s="8">
        <v>43208</v>
      </c>
      <c r="AG79" s="8">
        <v>255.53</v>
      </c>
      <c r="AH79" s="8">
        <v>43208</v>
      </c>
      <c r="AI79" s="8">
        <v>96.44</v>
      </c>
      <c r="AJ79" s="8">
        <v>43208</v>
      </c>
      <c r="AK79" s="8">
        <v>66.2</v>
      </c>
      <c r="AM79" s="88">
        <v>43208</v>
      </c>
      <c r="AN79" s="88">
        <v>10.78</v>
      </c>
      <c r="AO79" s="108">
        <v>43208</v>
      </c>
      <c r="AP79" s="8">
        <v>112.03</v>
      </c>
      <c r="AQ79" s="107">
        <v>43208</v>
      </c>
      <c r="AR79" s="8">
        <v>86.37</v>
      </c>
      <c r="AS79" s="107">
        <v>43208</v>
      </c>
      <c r="AT79" s="8">
        <v>84.18</v>
      </c>
      <c r="AU79" s="107">
        <v>43208</v>
      </c>
      <c r="AV79" s="8">
        <v>49.99</v>
      </c>
      <c r="AW79" s="107">
        <v>43208</v>
      </c>
      <c r="AX79" s="8">
        <v>24.32</v>
      </c>
      <c r="AY79" s="107">
        <v>43208</v>
      </c>
      <c r="AZ79" s="79">
        <v>102.19</v>
      </c>
      <c r="BB79" s="108">
        <v>43208</v>
      </c>
      <c r="BC79" s="79">
        <v>1606.46</v>
      </c>
      <c r="BD79" s="107">
        <v>43202</v>
      </c>
      <c r="BE79" s="79">
        <v>2090.89</v>
      </c>
      <c r="BF79" s="107">
        <v>43207</v>
      </c>
      <c r="BG79" s="79">
        <v>2014.44</v>
      </c>
    </row>
    <row r="80" spans="4:59" x14ac:dyDescent="0.25">
      <c r="D80" s="315">
        <v>43209</v>
      </c>
      <c r="E80" s="109">
        <v>59.32</v>
      </c>
      <c r="F80" s="315">
        <v>43209</v>
      </c>
      <c r="G80" s="109">
        <v>100.89</v>
      </c>
      <c r="H80" s="315">
        <v>43209</v>
      </c>
      <c r="I80" s="109">
        <v>70.38</v>
      </c>
      <c r="J80" s="315">
        <v>43209</v>
      </c>
      <c r="K80" s="109">
        <v>462.71</v>
      </c>
      <c r="L80" s="315">
        <v>43209</v>
      </c>
      <c r="M80" s="109">
        <v>93.01</v>
      </c>
      <c r="N80" s="315">
        <v>43209</v>
      </c>
      <c r="O80" s="109">
        <v>124.06</v>
      </c>
      <c r="P80" s="8">
        <v>43209</v>
      </c>
      <c r="Q80" s="8">
        <v>51.61</v>
      </c>
      <c r="R80" s="8">
        <v>43209</v>
      </c>
      <c r="S80" s="8">
        <v>51.19</v>
      </c>
      <c r="T80" s="8">
        <v>43209</v>
      </c>
      <c r="U80" s="8">
        <v>83.99</v>
      </c>
      <c r="V80" s="8">
        <v>43209</v>
      </c>
      <c r="W80" s="8">
        <v>229.62</v>
      </c>
      <c r="X80" s="8">
        <v>43209</v>
      </c>
      <c r="Y80" s="8">
        <v>79.680000000000007</v>
      </c>
      <c r="Z80" s="8">
        <v>43209</v>
      </c>
      <c r="AA80" s="8">
        <v>120.24</v>
      </c>
      <c r="AB80" s="8">
        <v>43209</v>
      </c>
      <c r="AC80" s="8">
        <v>205.82</v>
      </c>
      <c r="AD80" s="8">
        <v>43209</v>
      </c>
      <c r="AE80" s="8">
        <v>159.6</v>
      </c>
      <c r="AF80" s="8">
        <v>43209</v>
      </c>
      <c r="AG80" s="8">
        <v>251.59</v>
      </c>
      <c r="AH80" s="8">
        <v>43209</v>
      </c>
      <c r="AI80" s="8">
        <v>96.11</v>
      </c>
      <c r="AJ80" s="8">
        <v>43209</v>
      </c>
      <c r="AK80" s="8">
        <v>65.73</v>
      </c>
      <c r="AM80" s="88">
        <v>43209</v>
      </c>
      <c r="AN80" s="88">
        <v>10.75</v>
      </c>
      <c r="AO80" s="108">
        <v>43209</v>
      </c>
      <c r="AP80" s="8">
        <v>111.64</v>
      </c>
      <c r="AQ80" s="107">
        <v>43209</v>
      </c>
      <c r="AR80" s="8">
        <v>86.1</v>
      </c>
      <c r="AS80" s="107">
        <v>43209</v>
      </c>
      <c r="AT80" s="8">
        <v>84.01</v>
      </c>
      <c r="AU80" s="107">
        <v>43209</v>
      </c>
      <c r="AV80" s="8">
        <v>49.68</v>
      </c>
      <c r="AW80" s="107">
        <v>43209</v>
      </c>
      <c r="AX80" s="8">
        <v>24.31</v>
      </c>
      <c r="AY80" s="107">
        <v>43209</v>
      </c>
      <c r="AZ80" s="79">
        <v>101.91</v>
      </c>
      <c r="BB80" s="108">
        <v>43209</v>
      </c>
      <c r="BC80" s="79">
        <v>1597.2529999999999</v>
      </c>
      <c r="BD80" s="107">
        <v>43203</v>
      </c>
      <c r="BE80" s="79">
        <v>2088.98</v>
      </c>
      <c r="BF80" s="107">
        <v>43208</v>
      </c>
      <c r="BG80" s="79">
        <v>2008.75</v>
      </c>
    </row>
    <row r="81" spans="4:59" x14ac:dyDescent="0.25">
      <c r="D81" s="315">
        <v>43210</v>
      </c>
      <c r="E81" s="109">
        <v>59</v>
      </c>
      <c r="F81" s="315">
        <v>43210</v>
      </c>
      <c r="G81" s="109">
        <v>100.24</v>
      </c>
      <c r="H81" s="315">
        <v>43210</v>
      </c>
      <c r="I81" s="109">
        <v>69.2</v>
      </c>
      <c r="J81" s="315">
        <v>43210</v>
      </c>
      <c r="K81" s="109">
        <v>456.27</v>
      </c>
      <c r="L81" s="315">
        <v>43210</v>
      </c>
      <c r="M81" s="109">
        <v>92.6</v>
      </c>
      <c r="N81" s="315">
        <v>43210</v>
      </c>
      <c r="O81" s="109">
        <v>122.82</v>
      </c>
      <c r="P81" s="8">
        <v>43210</v>
      </c>
      <c r="Q81" s="8">
        <v>51.17</v>
      </c>
      <c r="R81" s="8">
        <v>43210</v>
      </c>
      <c r="S81" s="8">
        <v>51.09</v>
      </c>
      <c r="T81" s="8">
        <v>43210</v>
      </c>
      <c r="U81" s="8">
        <v>82.81</v>
      </c>
      <c r="V81" s="8">
        <v>43210</v>
      </c>
      <c r="W81" s="8">
        <v>227.58</v>
      </c>
      <c r="X81" s="8">
        <v>43210</v>
      </c>
      <c r="Y81" s="8">
        <v>78.73</v>
      </c>
      <c r="Z81" s="8">
        <v>43210</v>
      </c>
      <c r="AA81" s="8">
        <v>119.51</v>
      </c>
      <c r="AB81" s="8">
        <v>43210</v>
      </c>
      <c r="AC81" s="8">
        <v>204.67</v>
      </c>
      <c r="AD81" s="8">
        <v>43210</v>
      </c>
      <c r="AE81" s="8">
        <v>158.30000000000001</v>
      </c>
      <c r="AF81" s="8">
        <v>43210</v>
      </c>
      <c r="AG81" s="8">
        <v>247.12</v>
      </c>
      <c r="AH81" s="8">
        <v>43210</v>
      </c>
      <c r="AI81" s="8">
        <v>95</v>
      </c>
      <c r="AJ81" s="8">
        <v>43210</v>
      </c>
      <c r="AK81" s="8">
        <v>66.09</v>
      </c>
      <c r="AM81" s="88">
        <v>43210</v>
      </c>
      <c r="AN81" s="88">
        <v>10.75</v>
      </c>
      <c r="AO81" s="108">
        <v>43210</v>
      </c>
      <c r="AP81" s="8">
        <v>111.15</v>
      </c>
      <c r="AQ81" s="107">
        <v>43210</v>
      </c>
      <c r="AR81" s="8">
        <v>85.89</v>
      </c>
      <c r="AS81" s="107">
        <v>43210</v>
      </c>
      <c r="AT81" s="8">
        <v>83.77</v>
      </c>
      <c r="AU81" s="107">
        <v>43210</v>
      </c>
      <c r="AV81" s="8">
        <v>49.61</v>
      </c>
      <c r="AW81" s="107">
        <v>43210</v>
      </c>
      <c r="AX81" s="8">
        <v>24.274999999999999</v>
      </c>
      <c r="AY81" s="107">
        <v>43210</v>
      </c>
      <c r="AZ81" s="79">
        <v>101.57</v>
      </c>
      <c r="BB81" s="108">
        <v>43210</v>
      </c>
      <c r="BC81" s="79">
        <v>1584.377</v>
      </c>
      <c r="BD81" s="107">
        <v>43206</v>
      </c>
      <c r="BE81" s="79">
        <v>2099.8200000000002</v>
      </c>
      <c r="BF81" s="107">
        <v>43209</v>
      </c>
      <c r="BG81" s="79">
        <v>2003.4</v>
      </c>
    </row>
    <row r="82" spans="4:59" x14ac:dyDescent="0.25">
      <c r="AO82" s="108"/>
      <c r="AQ82" s="107"/>
      <c r="AS82" s="107"/>
      <c r="AU82" s="107"/>
      <c r="AW82" s="107"/>
      <c r="AY82" s="107"/>
      <c r="BB82" s="108"/>
      <c r="BD82" s="107">
        <v>43207</v>
      </c>
      <c r="BE82" s="79">
        <v>2116.4299999999998</v>
      </c>
      <c r="BF82" s="107">
        <v>43210</v>
      </c>
      <c r="BG82" s="79">
        <v>1999.33</v>
      </c>
    </row>
    <row r="83" spans="4:59" x14ac:dyDescent="0.25">
      <c r="AO83" s="108"/>
      <c r="AQ83" s="107"/>
      <c r="AS83" s="107"/>
      <c r="AU83" s="107"/>
      <c r="AW83" s="107"/>
      <c r="AY83" s="107"/>
      <c r="BB83" s="108"/>
      <c r="BD83" s="107">
        <v>43208</v>
      </c>
      <c r="BE83" s="79">
        <v>2123.77</v>
      </c>
      <c r="BF83" s="107"/>
    </row>
    <row r="84" spans="4:59" x14ac:dyDescent="0.25">
      <c r="AO84" s="108"/>
      <c r="AQ84" s="107"/>
      <c r="AS84" s="107"/>
      <c r="AU84" s="107"/>
      <c r="AW84" s="107"/>
      <c r="AY84" s="107"/>
      <c r="BB84" s="108"/>
      <c r="BD84" s="107">
        <v>43209</v>
      </c>
      <c r="BE84" s="79">
        <v>2115.9299999999998</v>
      </c>
      <c r="BF84" s="107"/>
    </row>
    <row r="85" spans="4:59" x14ac:dyDescent="0.25">
      <c r="AO85" s="108"/>
      <c r="AQ85" s="107"/>
      <c r="AS85" s="107"/>
      <c r="AU85" s="107"/>
      <c r="AW85" s="107"/>
      <c r="AY85" s="107"/>
      <c r="BB85" s="108"/>
      <c r="BD85" s="107">
        <v>43210</v>
      </c>
      <c r="BE85" s="79">
        <v>2099.7399999999998</v>
      </c>
      <c r="BF85" s="107"/>
    </row>
    <row r="86" spans="4:59" x14ac:dyDescent="0.25">
      <c r="AO86" s="108"/>
      <c r="AQ86" s="107"/>
      <c r="AS86" s="107"/>
      <c r="AU86" s="107"/>
      <c r="AW86" s="107"/>
      <c r="AY86" s="107"/>
      <c r="BB86" s="108"/>
      <c r="BD86" s="107"/>
      <c r="BF86" s="107"/>
    </row>
    <row r="87" spans="4:59" x14ac:dyDescent="0.25">
      <c r="AO87" s="108"/>
      <c r="AQ87" s="107"/>
      <c r="AS87" s="107"/>
      <c r="AU87" s="107"/>
      <c r="AW87" s="107"/>
      <c r="AY87" s="107"/>
      <c r="BB87" s="108"/>
      <c r="BD87" s="107"/>
      <c r="BF87" s="107"/>
    </row>
    <row r="88" spans="4:59" x14ac:dyDescent="0.25">
      <c r="AO88" s="108"/>
      <c r="AQ88" s="107"/>
      <c r="AS88" s="107"/>
      <c r="AU88" s="107"/>
      <c r="AW88" s="107"/>
      <c r="AY88" s="107"/>
      <c r="BB88" s="108"/>
      <c r="BD88" s="107"/>
      <c r="BF88" s="107"/>
    </row>
    <row r="89" spans="4:59" x14ac:dyDescent="0.25">
      <c r="AO89" s="108"/>
      <c r="AQ89" s="107"/>
      <c r="AS89" s="107"/>
      <c r="AU89" s="107"/>
      <c r="AW89" s="107"/>
      <c r="AY89" s="107"/>
      <c r="BB89" s="108"/>
      <c r="BD89" s="107"/>
      <c r="BF89" s="107"/>
    </row>
    <row r="90" spans="4:59" x14ac:dyDescent="0.25">
      <c r="AO90" s="108"/>
      <c r="AQ90" s="107"/>
      <c r="AS90" s="107"/>
      <c r="AU90" s="107"/>
      <c r="AW90" s="107"/>
      <c r="AY90" s="107"/>
      <c r="BB90" s="108"/>
      <c r="BD90" s="107"/>
      <c r="BF90" s="107"/>
    </row>
    <row r="91" spans="4:59" x14ac:dyDescent="0.25">
      <c r="AO91" s="108"/>
      <c r="AQ91" s="107"/>
      <c r="AS91" s="107"/>
      <c r="AU91" s="107"/>
      <c r="AW91" s="107"/>
      <c r="AY91" s="107"/>
      <c r="BB91" s="108"/>
      <c r="BD91" s="107"/>
      <c r="BF91" s="107"/>
    </row>
    <row r="92" spans="4:59" x14ac:dyDescent="0.25">
      <c r="AO92" s="108"/>
      <c r="AQ92" s="107"/>
      <c r="AS92" s="107"/>
      <c r="AU92" s="107"/>
      <c r="AW92" s="107"/>
      <c r="AY92" s="107"/>
      <c r="BB92" s="108"/>
      <c r="BD92" s="107"/>
      <c r="BF92" s="107"/>
    </row>
    <row r="93" spans="4:59" x14ac:dyDescent="0.25">
      <c r="AO93" s="108"/>
      <c r="AQ93" s="107"/>
      <c r="AS93" s="107"/>
      <c r="AU93" s="107"/>
      <c r="AW93" s="107"/>
      <c r="AY93" s="107"/>
      <c r="BB93" s="108"/>
      <c r="BD93" s="107"/>
      <c r="BF93" s="107"/>
    </row>
    <row r="94" spans="4:59" x14ac:dyDescent="0.25">
      <c r="AO94" s="108"/>
      <c r="AQ94" s="107"/>
      <c r="AS94" s="107"/>
      <c r="AU94" s="107"/>
      <c r="AW94" s="107"/>
      <c r="AY94" s="107"/>
      <c r="BB94" s="108"/>
      <c r="BD94" s="107"/>
      <c r="BF94" s="107"/>
    </row>
    <row r="95" spans="4:59" x14ac:dyDescent="0.25">
      <c r="AO95" s="108"/>
      <c r="AQ95" s="107"/>
      <c r="AS95" s="107"/>
      <c r="AU95" s="107"/>
      <c r="AW95" s="107"/>
      <c r="AY95" s="107"/>
      <c r="BB95" s="108"/>
      <c r="BD95" s="107"/>
      <c r="BF95" s="107"/>
    </row>
    <row r="96" spans="4:59" x14ac:dyDescent="0.25">
      <c r="AO96" s="108"/>
      <c r="AQ96" s="107"/>
      <c r="AS96" s="107"/>
      <c r="AU96" s="107"/>
      <c r="AW96" s="107"/>
      <c r="AY96" s="107"/>
      <c r="BB96" s="108"/>
      <c r="BD96" s="107"/>
      <c r="BF96" s="107"/>
    </row>
    <row r="97" spans="41:177" x14ac:dyDescent="0.25">
      <c r="AO97" s="108"/>
      <c r="AQ97" s="107"/>
      <c r="AS97" s="107"/>
      <c r="AU97" s="107"/>
      <c r="AW97" s="107"/>
      <c r="AY97" s="107"/>
      <c r="BB97" s="108"/>
      <c r="BD97" s="107"/>
      <c r="BF97" s="107"/>
    </row>
    <row r="98" spans="41:177" x14ac:dyDescent="0.25">
      <c r="AO98" s="108"/>
      <c r="AQ98" s="107"/>
      <c r="AS98" s="107"/>
      <c r="AU98" s="107"/>
      <c r="AW98" s="107"/>
      <c r="AY98" s="107"/>
      <c r="BB98" s="108"/>
      <c r="BD98" s="107"/>
      <c r="BF98" s="107"/>
    </row>
    <row r="99" spans="41:177" x14ac:dyDescent="0.25">
      <c r="AO99" s="108"/>
      <c r="AQ99" s="107"/>
      <c r="AS99" s="107"/>
      <c r="AU99" s="107"/>
      <c r="AW99" s="107"/>
      <c r="AY99" s="107"/>
      <c r="BB99" s="108"/>
      <c r="BD99" s="107"/>
      <c r="BF99" s="107"/>
    </row>
    <row r="100" spans="41:177" x14ac:dyDescent="0.25">
      <c r="AO100" s="108"/>
      <c r="AQ100" s="107"/>
      <c r="AS100" s="107"/>
      <c r="AU100" s="107"/>
      <c r="AW100" s="107"/>
      <c r="AY100" s="107"/>
      <c r="BB100" s="108"/>
      <c r="BD100" s="107"/>
      <c r="BF100" s="107"/>
    </row>
    <row r="101" spans="41:177" x14ac:dyDescent="0.25">
      <c r="AO101" s="108"/>
      <c r="AQ101" s="107"/>
      <c r="AS101" s="107"/>
      <c r="AU101" s="107"/>
      <c r="AW101" s="107"/>
      <c r="AY101" s="107"/>
      <c r="BB101" s="108"/>
      <c r="BD101" s="107"/>
      <c r="BF101" s="107"/>
    </row>
    <row r="102" spans="41:177" x14ac:dyDescent="0.25">
      <c r="AO102" s="108"/>
      <c r="AQ102" s="107"/>
      <c r="AS102" s="107"/>
      <c r="AU102" s="107"/>
      <c r="AW102" s="107"/>
      <c r="AY102" s="107"/>
      <c r="BB102" s="108"/>
      <c r="BD102" s="107"/>
      <c r="BF102" s="107"/>
    </row>
    <row r="103" spans="41:177" x14ac:dyDescent="0.25">
      <c r="AO103" s="108"/>
      <c r="AQ103" s="107"/>
      <c r="AS103" s="107"/>
      <c r="AU103" s="107"/>
      <c r="AW103" s="107"/>
      <c r="AY103" s="107"/>
      <c r="BB103" s="108"/>
      <c r="BD103" s="107"/>
      <c r="BF103" s="107"/>
    </row>
    <row r="104" spans="41:177" x14ac:dyDescent="0.25">
      <c r="AO104" s="108"/>
      <c r="AQ104" s="107"/>
      <c r="AS104" s="107"/>
      <c r="AU104" s="107"/>
      <c r="AW104" s="107"/>
      <c r="AY104" s="107"/>
      <c r="BB104" s="108"/>
      <c r="BD104" s="107"/>
      <c r="BF104" s="107"/>
    </row>
    <row r="105" spans="41:177" x14ac:dyDescent="0.25">
      <c r="AO105" s="108"/>
      <c r="AQ105" s="107"/>
      <c r="AS105" s="107"/>
      <c r="AU105" s="107"/>
      <c r="AW105" s="107"/>
      <c r="AY105" s="107"/>
      <c r="BB105" s="108"/>
      <c r="BD105" s="107"/>
      <c r="BF105" s="107"/>
    </row>
    <row r="106" spans="41:177" x14ac:dyDescent="0.25">
      <c r="AO106" s="108"/>
      <c r="AQ106" s="107"/>
      <c r="AS106" s="107"/>
      <c r="AU106" s="107"/>
      <c r="AW106" s="107"/>
      <c r="AY106" s="107"/>
      <c r="BB106" s="108"/>
      <c r="BD106" s="107"/>
      <c r="BF106" s="107"/>
    </row>
    <row r="107" spans="41:177" x14ac:dyDescent="0.25">
      <c r="AO107" s="108"/>
      <c r="AQ107" s="107"/>
      <c r="AS107" s="107"/>
      <c r="AU107" s="107"/>
      <c r="AW107" s="107"/>
      <c r="AY107" s="107"/>
      <c r="BB107" s="108"/>
      <c r="BD107" s="107"/>
      <c r="BF107" s="107"/>
    </row>
    <row r="108" spans="41:177" x14ac:dyDescent="0.25">
      <c r="AO108" s="108"/>
      <c r="AQ108" s="107"/>
      <c r="AS108" s="107"/>
      <c r="AU108" s="107"/>
      <c r="AW108" s="107"/>
      <c r="AY108" s="107"/>
      <c r="BB108" s="108"/>
      <c r="BD108" s="107"/>
      <c r="BF108" s="107"/>
    </row>
    <row r="109" spans="41:177" x14ac:dyDescent="0.25">
      <c r="AO109" s="108"/>
      <c r="AQ109" s="107"/>
      <c r="AS109" s="107"/>
      <c r="AU109" s="107"/>
      <c r="AW109" s="107"/>
      <c r="AY109" s="107"/>
      <c r="BB109" s="108"/>
      <c r="BD109" s="107"/>
      <c r="BF109" s="107"/>
      <c r="BG109" s="8"/>
      <c r="BH109" s="8"/>
      <c r="BI109" s="8"/>
      <c r="BJ109" s="8"/>
      <c r="BK109" s="8"/>
      <c r="BL109" s="8"/>
      <c r="BM109" s="8"/>
      <c r="BN109" s="8"/>
      <c r="BO109" s="79"/>
      <c r="BP109" s="79"/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79"/>
      <c r="CD109" s="79"/>
      <c r="CE109" s="79"/>
      <c r="CF109" s="79"/>
      <c r="CG109" s="79"/>
      <c r="CH109" s="79"/>
      <c r="CI109" s="79"/>
      <c r="CJ109" s="79"/>
      <c r="CK109" s="79"/>
      <c r="CL109" s="79"/>
      <c r="CM109" s="79"/>
      <c r="CN109" s="79"/>
      <c r="CO109" s="79"/>
      <c r="CP109" s="79"/>
      <c r="CQ109" s="79"/>
      <c r="CR109" s="79"/>
      <c r="CS109" s="79"/>
      <c r="CT109" s="79"/>
      <c r="CU109" s="79"/>
      <c r="CV109" s="79"/>
      <c r="CW109" s="79"/>
      <c r="CX109" s="79"/>
      <c r="CY109" s="79"/>
      <c r="CZ109" s="79"/>
      <c r="DA109" s="79"/>
      <c r="DB109" s="79"/>
      <c r="DC109" s="79"/>
      <c r="DD109" s="79"/>
      <c r="DE109" s="79"/>
      <c r="DF109" s="79"/>
      <c r="DG109" s="79"/>
      <c r="DH109" s="79"/>
      <c r="DI109" s="79"/>
      <c r="DJ109" s="79"/>
      <c r="DK109" s="79"/>
      <c r="DL109" s="79"/>
      <c r="DM109" s="79"/>
      <c r="DN109" s="79"/>
      <c r="DO109" s="79"/>
      <c r="DP109" s="79"/>
      <c r="DQ109" s="79"/>
      <c r="DR109" s="79"/>
      <c r="DS109" s="79"/>
      <c r="DT109" s="79"/>
      <c r="DU109" s="79"/>
      <c r="DV109" s="79"/>
      <c r="DW109" s="79"/>
      <c r="DX109" s="79"/>
      <c r="DY109" s="79"/>
      <c r="DZ109" s="79"/>
      <c r="EA109" s="79"/>
      <c r="EB109" s="79"/>
      <c r="EC109" s="79"/>
      <c r="ED109" s="79"/>
      <c r="EE109" s="79"/>
      <c r="EF109" s="79"/>
      <c r="EG109" s="79"/>
      <c r="EH109" s="79"/>
      <c r="EI109" s="79"/>
      <c r="EJ109" s="79"/>
      <c r="EK109" s="79"/>
      <c r="EL109" s="79"/>
      <c r="EM109" s="79"/>
      <c r="EN109" s="79"/>
      <c r="EO109" s="79"/>
      <c r="EP109" s="79"/>
      <c r="EQ109" s="79"/>
      <c r="ER109" s="79"/>
      <c r="ES109" s="79"/>
      <c r="ET109" s="79"/>
      <c r="EU109" s="79"/>
      <c r="EV109" s="79"/>
      <c r="EW109" s="79"/>
      <c r="EX109" s="79"/>
      <c r="EY109" s="79"/>
      <c r="EZ109" s="79"/>
      <c r="FA109" s="79"/>
      <c r="FB109" s="79"/>
      <c r="FC109" s="79"/>
      <c r="FD109" s="79"/>
      <c r="FE109" s="79"/>
      <c r="FF109" s="79"/>
      <c r="FG109" s="79"/>
      <c r="FH109" s="79"/>
      <c r="FI109" s="79"/>
      <c r="FJ109" s="79"/>
      <c r="FK109" s="79"/>
      <c r="FL109" s="79"/>
      <c r="FM109" s="79"/>
      <c r="FN109" s="79"/>
      <c r="FO109" s="79"/>
      <c r="FP109" s="79"/>
      <c r="FQ109" s="79"/>
      <c r="FR109" s="79"/>
      <c r="FS109" s="79"/>
      <c r="FT109" s="79"/>
      <c r="FU109" s="79"/>
    </row>
    <row r="110" spans="41:177" x14ac:dyDescent="0.25">
      <c r="AO110" s="108"/>
      <c r="AQ110" s="107"/>
      <c r="AS110" s="107"/>
      <c r="AU110" s="107"/>
      <c r="AW110" s="107"/>
      <c r="AY110" s="107"/>
      <c r="BB110" s="108"/>
      <c r="BD110" s="107"/>
      <c r="BF110" s="107"/>
    </row>
    <row r="111" spans="41:177" x14ac:dyDescent="0.25">
      <c r="AO111" s="108"/>
      <c r="AQ111" s="107"/>
      <c r="AS111" s="107"/>
      <c r="AU111" s="107"/>
      <c r="AW111" s="107"/>
      <c r="AY111" s="107"/>
      <c r="BB111" s="108"/>
      <c r="BD111" s="107"/>
      <c r="BF111" s="107"/>
    </row>
    <row r="112" spans="41:177" x14ac:dyDescent="0.25">
      <c r="AO112" s="108"/>
      <c r="AQ112" s="107"/>
      <c r="AS112" s="107"/>
      <c r="AU112" s="107"/>
      <c r="AW112" s="107"/>
      <c r="AY112" s="107"/>
      <c r="BB112" s="108"/>
      <c r="BD112" s="107"/>
      <c r="BF112" s="107"/>
    </row>
    <row r="113" spans="38:157" x14ac:dyDescent="0.25">
      <c r="AO113" s="108"/>
      <c r="AQ113" s="107"/>
      <c r="AS113" s="107"/>
      <c r="AU113" s="107"/>
      <c r="AW113" s="107"/>
      <c r="AY113" s="107"/>
      <c r="BB113" s="108"/>
      <c r="BD113" s="107"/>
      <c r="BF113" s="107"/>
    </row>
    <row r="114" spans="38:157" x14ac:dyDescent="0.25">
      <c r="AO114" s="108"/>
      <c r="AQ114" s="107"/>
      <c r="AS114" s="107"/>
      <c r="AU114" s="107"/>
      <c r="AW114" s="107"/>
      <c r="AY114" s="107"/>
      <c r="BB114" s="108"/>
      <c r="BD114" s="107"/>
      <c r="BF114" s="107"/>
    </row>
    <row r="115" spans="38:157" x14ac:dyDescent="0.25">
      <c r="AO115" s="108"/>
      <c r="AQ115" s="107"/>
      <c r="AS115" s="107"/>
      <c r="AU115" s="107"/>
      <c r="AW115" s="107"/>
      <c r="AY115" s="107"/>
      <c r="BB115" s="108"/>
      <c r="BD115" s="107"/>
      <c r="BF115" s="107"/>
    </row>
    <row r="116" spans="38:157" x14ac:dyDescent="0.25">
      <c r="AO116" s="108"/>
      <c r="AQ116" s="107"/>
      <c r="AS116" s="107"/>
      <c r="AU116" s="107"/>
      <c r="AW116" s="107"/>
      <c r="AY116" s="107"/>
      <c r="BB116" s="108"/>
      <c r="BD116" s="107"/>
      <c r="BF116" s="107"/>
    </row>
    <row r="117" spans="38:157" x14ac:dyDescent="0.25">
      <c r="AO117" s="108"/>
      <c r="AQ117" s="107"/>
      <c r="AS117" s="107"/>
      <c r="AU117" s="107"/>
      <c r="AW117" s="107"/>
      <c r="AY117" s="107"/>
      <c r="BB117" s="108"/>
      <c r="BD117" s="107"/>
      <c r="BF117" s="107"/>
    </row>
    <row r="118" spans="38:157" x14ac:dyDescent="0.25">
      <c r="AO118" s="108"/>
      <c r="AQ118" s="107"/>
      <c r="AS118" s="107"/>
      <c r="AU118" s="107"/>
      <c r="AW118" s="107"/>
      <c r="AY118" s="107"/>
      <c r="BB118" s="108"/>
      <c r="BD118" s="107"/>
      <c r="BE118" s="8"/>
      <c r="BF118" s="107"/>
    </row>
    <row r="119" spans="38:157" x14ac:dyDescent="0.25">
      <c r="AO119" s="108"/>
      <c r="AQ119" s="107"/>
      <c r="AS119" s="107"/>
      <c r="AU119" s="107"/>
      <c r="AW119" s="107"/>
      <c r="AY119" s="107"/>
      <c r="BB119" s="108"/>
      <c r="BD119" s="8"/>
      <c r="BF119" s="107"/>
    </row>
    <row r="120" spans="38:157" x14ac:dyDescent="0.25">
      <c r="AO120" s="108"/>
      <c r="AQ120" s="107"/>
      <c r="AS120" s="107"/>
      <c r="AU120" s="107"/>
      <c r="AW120" s="107"/>
      <c r="AY120" s="107"/>
      <c r="BB120" s="108"/>
      <c r="BD120" s="107"/>
      <c r="BF120" s="107"/>
    </row>
    <row r="121" spans="38:157" x14ac:dyDescent="0.25">
      <c r="AO121" s="108"/>
      <c r="AQ121" s="107"/>
      <c r="AS121" s="107"/>
      <c r="AU121" s="107"/>
      <c r="AW121" s="107"/>
      <c r="AY121" s="107"/>
      <c r="BB121" s="108"/>
      <c r="BD121" s="107"/>
      <c r="BF121" s="107"/>
    </row>
    <row r="122" spans="38:157" x14ac:dyDescent="0.25">
      <c r="AO122" s="108"/>
      <c r="AQ122" s="107"/>
      <c r="AS122" s="107"/>
      <c r="AU122" s="107"/>
      <c r="AW122" s="107"/>
      <c r="AY122" s="107"/>
      <c r="BB122" s="108"/>
      <c r="BD122" s="107"/>
      <c r="BF122" s="8"/>
      <c r="BG122" s="8"/>
      <c r="BH122" s="88">
        <v>54.92</v>
      </c>
      <c r="BI122" s="88">
        <v>55.33</v>
      </c>
      <c r="BJ122" s="88">
        <v>55.17</v>
      </c>
      <c r="BK122" s="88">
        <v>55.63</v>
      </c>
      <c r="BL122" s="88">
        <v>55.5</v>
      </c>
      <c r="BM122" s="88">
        <v>55.66</v>
      </c>
      <c r="BN122" s="88">
        <v>55.69</v>
      </c>
      <c r="BO122" s="88">
        <v>54.08</v>
      </c>
      <c r="BP122" s="88">
        <v>54.26</v>
      </c>
      <c r="BQ122" s="88">
        <v>54.25</v>
      </c>
      <c r="BR122" s="88">
        <v>53.65</v>
      </c>
      <c r="BS122" s="88">
        <v>53.32</v>
      </c>
      <c r="BT122" s="88">
        <v>53.73</v>
      </c>
      <c r="BU122" s="88">
        <v>54.33</v>
      </c>
      <c r="BV122" s="88">
        <v>54.29</v>
      </c>
      <c r="BW122" s="88">
        <v>54.76</v>
      </c>
      <c r="BX122" s="88">
        <v>54.58</v>
      </c>
      <c r="BY122" s="88">
        <v>55.41</v>
      </c>
      <c r="BZ122" s="88">
        <v>56.58</v>
      </c>
      <c r="CA122" s="88">
        <v>57.91</v>
      </c>
      <c r="CB122" s="88">
        <v>58.43</v>
      </c>
      <c r="CC122" s="88">
        <v>59.25</v>
      </c>
      <c r="CD122" s="88">
        <v>58.44</v>
      </c>
      <c r="CE122" s="88">
        <v>59.11</v>
      </c>
      <c r="CF122" s="88">
        <v>59.37</v>
      </c>
      <c r="CG122" s="88">
        <v>60.06</v>
      </c>
      <c r="CH122" s="88">
        <v>60.49</v>
      </c>
      <c r="CI122" s="88">
        <v>60.7</v>
      </c>
      <c r="CJ122" s="88">
        <v>59.83</v>
      </c>
      <c r="CK122" s="88">
        <v>60.66</v>
      </c>
      <c r="CL122" s="88">
        <v>60.69</v>
      </c>
      <c r="CM122" s="88">
        <v>60.48</v>
      </c>
      <c r="CN122" s="88">
        <v>63.47</v>
      </c>
      <c r="CO122" s="88">
        <v>62.94</v>
      </c>
      <c r="CP122" s="88">
        <v>63.63</v>
      </c>
      <c r="CQ122" s="88">
        <v>64.63</v>
      </c>
      <c r="CR122" s="88">
        <v>64.69</v>
      </c>
      <c r="CS122" s="88">
        <v>63.38</v>
      </c>
      <c r="CT122" s="88">
        <v>61.91</v>
      </c>
      <c r="CU122" s="88">
        <v>61.64</v>
      </c>
      <c r="CV122" s="88">
        <v>62.82</v>
      </c>
      <c r="CW122" s="88">
        <v>62.96</v>
      </c>
      <c r="CX122" s="88">
        <v>63.2</v>
      </c>
      <c r="CY122" s="88">
        <v>64.19</v>
      </c>
      <c r="CZ122" s="88">
        <v>63.92</v>
      </c>
      <c r="DA122" s="88">
        <v>65.05</v>
      </c>
      <c r="DB122" s="88">
        <v>65.84</v>
      </c>
      <c r="DC122" s="88">
        <v>65.13</v>
      </c>
      <c r="DD122" s="88">
        <v>65.63</v>
      </c>
      <c r="DE122" s="88">
        <v>64.349999999999994</v>
      </c>
      <c r="DF122" s="88">
        <v>65.180000000000007</v>
      </c>
      <c r="DG122" s="88">
        <v>64.66</v>
      </c>
      <c r="DH122" s="88">
        <v>64.42</v>
      </c>
      <c r="DI122" s="88">
        <v>64.489999999999995</v>
      </c>
      <c r="DJ122" s="88">
        <v>63.71</v>
      </c>
      <c r="DK122" s="88">
        <v>62.99</v>
      </c>
      <c r="DL122" s="88">
        <v>63.54</v>
      </c>
      <c r="DM122" s="88">
        <v>64.17</v>
      </c>
      <c r="DN122" s="88">
        <v>64.319999999999993</v>
      </c>
      <c r="DO122" s="88">
        <v>63.98</v>
      </c>
      <c r="DP122" s="88">
        <v>64.86</v>
      </c>
      <c r="DQ122" s="88">
        <v>67.09</v>
      </c>
      <c r="DR122" s="88">
        <v>62.95</v>
      </c>
      <c r="DS122" s="88">
        <v>63.55</v>
      </c>
      <c r="DT122" s="88">
        <v>64.7</v>
      </c>
      <c r="DU122" s="88">
        <v>65.069999999999993</v>
      </c>
      <c r="DV122" s="88">
        <v>64.989999999999995</v>
      </c>
      <c r="DW122" s="88">
        <v>65.39</v>
      </c>
      <c r="DX122" s="88">
        <v>65.84</v>
      </c>
      <c r="DY122" s="88">
        <v>66.430000000000007</v>
      </c>
      <c r="DZ122" s="88">
        <v>65.86</v>
      </c>
      <c r="EA122" s="88">
        <v>65.95</v>
      </c>
      <c r="EB122" s="88">
        <v>67.98</v>
      </c>
      <c r="EC122" s="88">
        <v>67.48</v>
      </c>
      <c r="ED122" s="88">
        <v>68.17</v>
      </c>
      <c r="EE122" s="88">
        <v>68.849999999999994</v>
      </c>
      <c r="EF122" s="88">
        <v>69.569999999999993</v>
      </c>
      <c r="EG122" s="88">
        <v>71.16</v>
      </c>
      <c r="EH122" s="88">
        <v>67.3</v>
      </c>
      <c r="EI122" s="88">
        <v>64.599999999999994</v>
      </c>
      <c r="EJ122" s="88">
        <v>65.02</v>
      </c>
      <c r="EK122" s="88">
        <v>64.099999999999994</v>
      </c>
      <c r="EL122" s="88">
        <v>62.97</v>
      </c>
      <c r="EM122" s="88">
        <v>62.61</v>
      </c>
      <c r="EN122" s="88">
        <v>64.86</v>
      </c>
      <c r="EO122" s="88">
        <v>63.1</v>
      </c>
      <c r="EP122" s="88">
        <v>64.89</v>
      </c>
      <c r="EQ122" s="88">
        <v>64.930000000000007</v>
      </c>
      <c r="ER122" s="88">
        <v>66.010000000000005</v>
      </c>
      <c r="ES122" s="88">
        <v>65.05</v>
      </c>
      <c r="ET122" s="88">
        <v>63.78</v>
      </c>
      <c r="EU122" s="88">
        <v>64.94</v>
      </c>
      <c r="EV122" s="88">
        <v>63.28</v>
      </c>
      <c r="EW122" s="88">
        <v>62.72</v>
      </c>
      <c r="EX122" s="88">
        <v>63.22</v>
      </c>
      <c r="EY122" s="88">
        <v>63.32</v>
      </c>
      <c r="EZ122" s="88">
        <v>62.59</v>
      </c>
      <c r="FA122" s="88">
        <v>63.7</v>
      </c>
    </row>
    <row r="123" spans="38:157" x14ac:dyDescent="0.25">
      <c r="AL123" s="88">
        <v>55.6</v>
      </c>
      <c r="AO123" s="88"/>
      <c r="AQ123" s="8"/>
      <c r="AS123" s="8"/>
      <c r="AU123" s="8"/>
      <c r="AW123" s="8"/>
      <c r="AY123" s="8"/>
      <c r="AZ123" s="8"/>
      <c r="BA123" s="88"/>
      <c r="BB123" s="88"/>
      <c r="BC123" s="8"/>
      <c r="BD123" s="107"/>
      <c r="BF123" s="107"/>
    </row>
    <row r="124" spans="38:157" x14ac:dyDescent="0.25">
      <c r="AO124" s="108"/>
      <c r="AQ124" s="107"/>
      <c r="AS124" s="107"/>
      <c r="AU124" s="107"/>
      <c r="AW124" s="107"/>
      <c r="AY124" s="107"/>
      <c r="BB124" s="108"/>
      <c r="BD124" s="107"/>
      <c r="BF124" s="107"/>
    </row>
    <row r="125" spans="38:157" x14ac:dyDescent="0.25">
      <c r="AO125" s="108"/>
      <c r="AQ125" s="107"/>
      <c r="AS125" s="107"/>
      <c r="AU125" s="107"/>
      <c r="AW125" s="107"/>
      <c r="AY125" s="107"/>
      <c r="BB125" s="108"/>
      <c r="BD125" s="107"/>
      <c r="BF125" s="107"/>
    </row>
    <row r="126" spans="38:157" x14ac:dyDescent="0.25">
      <c r="AO126" s="108"/>
      <c r="AQ126" s="107"/>
      <c r="AS126" s="107"/>
      <c r="AU126" s="107"/>
      <c r="AW126" s="107"/>
      <c r="AY126" s="107"/>
      <c r="BB126" s="108"/>
      <c r="BD126" s="107"/>
      <c r="BF126" s="107"/>
    </row>
    <row r="127" spans="38:157" x14ac:dyDescent="0.25">
      <c r="AO127" s="108"/>
      <c r="AQ127" s="107"/>
      <c r="AS127" s="107"/>
      <c r="AU127" s="107"/>
      <c r="AW127" s="107"/>
      <c r="AY127" s="107"/>
      <c r="BB127" s="108"/>
      <c r="BD127" s="107"/>
      <c r="BF127" s="107"/>
    </row>
    <row r="128" spans="38:157" x14ac:dyDescent="0.25">
      <c r="AO128" s="108"/>
      <c r="AQ128" s="107"/>
      <c r="AS128" s="107"/>
      <c r="AU128" s="107"/>
      <c r="AW128" s="107"/>
      <c r="AY128" s="107"/>
      <c r="BB128" s="108"/>
      <c r="BD128" s="107"/>
      <c r="BF128" s="107"/>
    </row>
    <row r="129" spans="38:58" x14ac:dyDescent="0.25">
      <c r="AO129" s="108"/>
      <c r="AQ129" s="107"/>
      <c r="AS129" s="107"/>
      <c r="AU129" s="107"/>
      <c r="AW129" s="107"/>
      <c r="AY129" s="107"/>
      <c r="BB129" s="108"/>
      <c r="BD129" s="107"/>
      <c r="BF129" s="107"/>
    </row>
    <row r="130" spans="38:58" x14ac:dyDescent="0.25">
      <c r="AO130" s="108"/>
      <c r="AQ130" s="107"/>
      <c r="AS130" s="107"/>
      <c r="AU130" s="107"/>
      <c r="AW130" s="107"/>
      <c r="AY130" s="107"/>
      <c r="BB130" s="108"/>
      <c r="BD130" s="107"/>
      <c r="BF130" s="107"/>
    </row>
    <row r="131" spans="38:58" x14ac:dyDescent="0.25">
      <c r="AO131" s="108"/>
      <c r="AQ131" s="107"/>
      <c r="AS131" s="107"/>
      <c r="AU131" s="107"/>
      <c r="AW131" s="107"/>
      <c r="AY131" s="107"/>
      <c r="BB131" s="108"/>
      <c r="BD131" s="107"/>
      <c r="BF131" s="107"/>
    </row>
    <row r="132" spans="38:58" x14ac:dyDescent="0.25">
      <c r="AO132" s="108"/>
      <c r="AQ132" s="107"/>
      <c r="AS132" s="107"/>
      <c r="AU132" s="107"/>
      <c r="AW132" s="107"/>
      <c r="AY132" s="107"/>
      <c r="BB132" s="108"/>
      <c r="BD132" s="107"/>
      <c r="BF132" s="107"/>
    </row>
    <row r="133" spans="38:58" x14ac:dyDescent="0.25">
      <c r="AO133" s="108"/>
      <c r="AQ133" s="107"/>
      <c r="AS133" s="107"/>
      <c r="AU133" s="107"/>
      <c r="AW133" s="107"/>
      <c r="AY133" s="107"/>
      <c r="BB133" s="108"/>
      <c r="BD133" s="107"/>
      <c r="BF133" s="107"/>
    </row>
    <row r="134" spans="38:58" x14ac:dyDescent="0.25">
      <c r="AO134" s="108"/>
      <c r="AQ134" s="107"/>
      <c r="AS134" s="107"/>
      <c r="AU134" s="107"/>
      <c r="AW134" s="107"/>
      <c r="AY134" s="107"/>
      <c r="BB134" s="108"/>
      <c r="BD134" s="107"/>
      <c r="BF134" s="107"/>
    </row>
    <row r="135" spans="38:58" x14ac:dyDescent="0.25">
      <c r="AO135" s="108"/>
      <c r="AQ135" s="107"/>
      <c r="AS135" s="107"/>
      <c r="AU135" s="107"/>
      <c r="AW135" s="107"/>
      <c r="AY135" s="107"/>
      <c r="BB135" s="108"/>
      <c r="BD135" s="107"/>
      <c r="BF135" s="107"/>
    </row>
    <row r="136" spans="38:58" x14ac:dyDescent="0.25">
      <c r="AO136" s="108"/>
      <c r="AQ136" s="107"/>
      <c r="AS136" s="107"/>
      <c r="AU136" s="107"/>
      <c r="AW136" s="107"/>
      <c r="AY136" s="107"/>
      <c r="BB136" s="108"/>
      <c r="BD136" s="107"/>
      <c r="BF136" s="107"/>
    </row>
    <row r="137" spans="38:58" x14ac:dyDescent="0.25">
      <c r="AO137" s="108"/>
      <c r="AQ137" s="107"/>
      <c r="AS137" s="107"/>
      <c r="AU137" s="107"/>
      <c r="AW137" s="107"/>
      <c r="AY137" s="107"/>
      <c r="BB137" s="108"/>
      <c r="BD137" s="107"/>
      <c r="BF137" s="107"/>
    </row>
    <row r="138" spans="38:58" x14ac:dyDescent="0.25">
      <c r="AO138" s="108"/>
      <c r="AQ138" s="107"/>
      <c r="AS138" s="107"/>
      <c r="AU138" s="107"/>
      <c r="AW138" s="107"/>
      <c r="AY138" s="107"/>
      <c r="BB138" s="108"/>
      <c r="BD138" s="107"/>
      <c r="BF138" s="107"/>
    </row>
    <row r="139" spans="38:58" x14ac:dyDescent="0.25">
      <c r="AO139" s="108"/>
      <c r="AQ139" s="107"/>
      <c r="AS139" s="107"/>
      <c r="AU139" s="107"/>
      <c r="AW139" s="107"/>
      <c r="AY139" s="107"/>
      <c r="BB139" s="108"/>
      <c r="BD139" s="107"/>
      <c r="BF139" s="107"/>
    </row>
    <row r="140" spans="38:58" x14ac:dyDescent="0.25">
      <c r="AO140" s="108"/>
      <c r="AQ140" s="107"/>
      <c r="AS140" s="107"/>
      <c r="AU140" s="107"/>
      <c r="AW140" s="107"/>
      <c r="AY140" s="107"/>
      <c r="BB140" s="108"/>
      <c r="BD140" s="107"/>
      <c r="BF140" s="107"/>
    </row>
    <row r="141" spans="38:58" x14ac:dyDescent="0.25">
      <c r="AO141" s="108"/>
      <c r="AQ141" s="107"/>
      <c r="AS141" s="107"/>
      <c r="AU141" s="107"/>
      <c r="AW141" s="107"/>
      <c r="AY141" s="107"/>
      <c r="BB141" s="108"/>
      <c r="BD141" s="107"/>
      <c r="BF141" s="107"/>
    </row>
    <row r="142" spans="38:58" x14ac:dyDescent="0.25">
      <c r="AO142" s="108"/>
      <c r="AQ142" s="107"/>
      <c r="AS142" s="107"/>
      <c r="AU142" s="107"/>
      <c r="AW142" s="107"/>
      <c r="AY142" s="107"/>
      <c r="BB142" s="108"/>
      <c r="BD142" s="107"/>
      <c r="BF142" s="107"/>
    </row>
    <row r="143" spans="38:58" x14ac:dyDescent="0.25">
      <c r="AL143"/>
      <c r="AM143"/>
      <c r="AN143"/>
      <c r="AO143" s="108"/>
      <c r="AP143" s="79"/>
      <c r="AQ143" s="107"/>
      <c r="AR143" s="79"/>
      <c r="AS143" s="107"/>
      <c r="AT143" s="79"/>
      <c r="AU143" s="107"/>
      <c r="AV143" s="79"/>
      <c r="AW143" s="107"/>
      <c r="AX143" s="79"/>
      <c r="AY143" s="107"/>
      <c r="BB143" s="108"/>
      <c r="BD143" s="107"/>
      <c r="BF143" s="107"/>
    </row>
    <row r="144" spans="38:58" x14ac:dyDescent="0.25">
      <c r="AO144" s="108"/>
      <c r="AQ144" s="107"/>
      <c r="AS144" s="107"/>
      <c r="AU144" s="107"/>
      <c r="AW144" s="107"/>
      <c r="AY144" s="107"/>
      <c r="BB144" s="108"/>
      <c r="BD144" s="107"/>
      <c r="BF144" s="107"/>
    </row>
    <row r="145" spans="41:180" x14ac:dyDescent="0.25">
      <c r="AO145" s="108"/>
      <c r="AQ145" s="107"/>
      <c r="AS145" s="107"/>
      <c r="AU145" s="107"/>
      <c r="AW145" s="107"/>
      <c r="AY145" s="107"/>
      <c r="BB145" s="108"/>
      <c r="BD145" s="107"/>
      <c r="BE145" s="8"/>
      <c r="BF145" s="107"/>
    </row>
    <row r="146" spans="41:180" x14ac:dyDescent="0.25">
      <c r="AO146" s="108"/>
      <c r="AQ146" s="107"/>
      <c r="AS146" s="107"/>
      <c r="AU146" s="107"/>
      <c r="AW146" s="107"/>
      <c r="AY146" s="107"/>
      <c r="BB146" s="108"/>
      <c r="BD146" s="8"/>
      <c r="BF146" s="107"/>
    </row>
    <row r="147" spans="41:180" x14ac:dyDescent="0.25">
      <c r="AO147" s="108"/>
      <c r="AQ147" s="107"/>
      <c r="AS147" s="107"/>
      <c r="AU147" s="107"/>
      <c r="AW147" s="107"/>
      <c r="AY147" s="107"/>
      <c r="BB147" s="108"/>
      <c r="BD147" s="107"/>
      <c r="BF147" s="107"/>
    </row>
    <row r="148" spans="41:180" x14ac:dyDescent="0.25">
      <c r="AO148" s="108"/>
      <c r="AQ148" s="107"/>
      <c r="AS148" s="107"/>
      <c r="AU148" s="107"/>
      <c r="AW148" s="107"/>
      <c r="AY148" s="107"/>
      <c r="BB148" s="108"/>
      <c r="BD148" s="107"/>
      <c r="BF148" s="107"/>
    </row>
    <row r="149" spans="41:180" x14ac:dyDescent="0.25">
      <c r="AO149" s="108"/>
      <c r="AQ149" s="107"/>
      <c r="AS149" s="107"/>
      <c r="AU149" s="107"/>
      <c r="AW149" s="107"/>
      <c r="AY149" s="107"/>
      <c r="BB149" s="108"/>
      <c r="BD149" s="107"/>
      <c r="BF149" s="8"/>
      <c r="BG149" s="8"/>
      <c r="BH149" s="88"/>
      <c r="BI149" s="88"/>
      <c r="BJ149" s="88"/>
      <c r="BK149" s="88"/>
      <c r="BL149" s="88"/>
      <c r="BM149" s="88"/>
      <c r="BN149" s="88"/>
      <c r="BO149" s="88"/>
      <c r="BP149" s="88"/>
      <c r="BQ149" s="88"/>
      <c r="BR149" s="88"/>
      <c r="BS149" s="88"/>
      <c r="BT149" s="88"/>
      <c r="BU149" s="88"/>
      <c r="BV149" s="88"/>
      <c r="BW149" s="88"/>
      <c r="BX149" s="88"/>
      <c r="BY149" s="88"/>
      <c r="BZ149" s="88"/>
      <c r="CA149" s="88"/>
      <c r="CB149" s="88"/>
      <c r="CC149" s="88"/>
      <c r="CD149" s="88"/>
      <c r="CE149" s="88"/>
      <c r="CF149" s="88"/>
      <c r="CG149" s="88"/>
      <c r="CH149" s="88"/>
      <c r="CI149" s="88"/>
      <c r="CJ149" s="88"/>
      <c r="CK149" s="88"/>
      <c r="CL149" s="88"/>
      <c r="CM149" s="88"/>
      <c r="CN149" s="88"/>
      <c r="CO149" s="88"/>
      <c r="CP149" s="88"/>
      <c r="CQ149" s="88"/>
      <c r="CR149" s="88"/>
      <c r="CS149" s="88"/>
      <c r="CT149" s="88"/>
      <c r="CU149" s="88"/>
      <c r="CV149" s="88"/>
      <c r="CW149" s="88"/>
      <c r="CX149" s="88"/>
      <c r="CY149" s="88"/>
      <c r="CZ149" s="88"/>
      <c r="DA149" s="88"/>
      <c r="DB149" s="88"/>
      <c r="DC149" s="88"/>
      <c r="DD149" s="88"/>
      <c r="DE149" s="88"/>
      <c r="DF149" s="88"/>
      <c r="DG149" s="88"/>
      <c r="DH149" s="88"/>
      <c r="DI149" s="88"/>
      <c r="DJ149" s="88"/>
      <c r="DK149" s="88"/>
      <c r="DL149" s="88"/>
      <c r="DM149" s="88"/>
      <c r="DN149" s="88"/>
      <c r="DO149" s="88"/>
      <c r="DP149" s="88"/>
      <c r="DQ149" s="88"/>
      <c r="DR149" s="88"/>
      <c r="DS149" s="88"/>
      <c r="DT149" s="88"/>
      <c r="DU149" s="88"/>
      <c r="DV149" s="88"/>
      <c r="DW149" s="88"/>
      <c r="DX149" s="88"/>
      <c r="DY149" s="88"/>
      <c r="DZ149" s="88"/>
      <c r="EA149" s="88"/>
      <c r="EB149" s="88"/>
      <c r="EC149" s="88"/>
      <c r="ED149" s="88"/>
      <c r="EE149" s="88"/>
      <c r="EF149" s="88"/>
      <c r="EG149" s="88"/>
      <c r="EH149" s="88"/>
      <c r="EI149" s="88"/>
      <c r="EJ149" s="88"/>
      <c r="EK149" s="88"/>
      <c r="EL149" s="88"/>
      <c r="EM149" s="88"/>
      <c r="EN149" s="88"/>
      <c r="EO149" s="88"/>
      <c r="EP149" s="88"/>
      <c r="EQ149" s="88"/>
      <c r="ER149" s="88"/>
      <c r="ES149" s="88"/>
      <c r="ET149" s="88"/>
      <c r="EU149" s="88"/>
      <c r="EV149" s="88"/>
      <c r="EW149" s="88"/>
      <c r="EX149" s="88"/>
      <c r="EY149" s="88"/>
      <c r="EZ149" s="88"/>
      <c r="FA149" s="88"/>
      <c r="FB149" s="88"/>
      <c r="FC149" s="88"/>
      <c r="FD149" s="88"/>
      <c r="FE149" s="88"/>
      <c r="FF149" s="88"/>
      <c r="FG149" s="88"/>
      <c r="FH149" s="88"/>
      <c r="FI149" s="88"/>
      <c r="FJ149" s="88"/>
      <c r="FK149" s="88"/>
      <c r="FL149" s="88"/>
      <c r="FM149" s="88"/>
      <c r="FN149" s="88"/>
      <c r="FO149" s="88"/>
      <c r="FP149" s="88"/>
      <c r="FQ149" s="88"/>
      <c r="FR149" s="88"/>
      <c r="FS149" s="88"/>
      <c r="FT149" s="88"/>
      <c r="FU149" s="88"/>
      <c r="FV149" s="88"/>
      <c r="FW149" s="88"/>
      <c r="FX149" s="88"/>
    </row>
    <row r="150" spans="41:180" x14ac:dyDescent="0.25">
      <c r="AO150" s="88"/>
      <c r="AQ150" s="8"/>
      <c r="AS150" s="8"/>
      <c r="AU150" s="8"/>
      <c r="AW150" s="8"/>
      <c r="AY150" s="8"/>
      <c r="AZ150" s="8"/>
      <c r="BA150" s="88"/>
      <c r="BB150" s="88"/>
      <c r="BC150" s="8"/>
      <c r="BD150" s="107"/>
      <c r="BF150" s="107"/>
    </row>
    <row r="151" spans="41:180" x14ac:dyDescent="0.25">
      <c r="AO151" s="108"/>
      <c r="AQ151" s="107"/>
      <c r="AS151" s="107"/>
      <c r="AU151" s="107"/>
      <c r="AW151" s="107"/>
      <c r="AY151" s="107"/>
      <c r="BB151" s="108"/>
      <c r="BD151" s="107"/>
      <c r="BF151" s="107"/>
    </row>
    <row r="152" spans="41:180" x14ac:dyDescent="0.25">
      <c r="AO152" s="108"/>
      <c r="AQ152" s="107"/>
      <c r="AS152" s="107"/>
      <c r="AU152" s="107"/>
      <c r="AW152" s="107"/>
      <c r="AY152" s="107"/>
      <c r="BB152" s="108"/>
      <c r="BD152" s="107"/>
      <c r="BF152" s="107"/>
    </row>
    <row r="153" spans="41:180" x14ac:dyDescent="0.25">
      <c r="AO153" s="108"/>
      <c r="AQ153" s="107"/>
      <c r="AS153" s="107"/>
      <c r="AU153" s="107"/>
      <c r="AW153" s="107"/>
      <c r="AY153" s="107"/>
      <c r="BB153" s="108"/>
      <c r="BD153" s="107"/>
      <c r="BF153" s="107"/>
    </row>
    <row r="154" spans="41:180" x14ac:dyDescent="0.25">
      <c r="AO154" s="108"/>
      <c r="AQ154" s="107"/>
      <c r="AS154" s="107"/>
      <c r="AU154" s="107"/>
      <c r="AW154" s="107"/>
      <c r="AY154" s="107"/>
      <c r="BB154" s="108"/>
      <c r="BD154" s="107"/>
      <c r="BF154" s="107"/>
    </row>
    <row r="155" spans="41:180" x14ac:dyDescent="0.25">
      <c r="AO155" s="108"/>
      <c r="AQ155" s="107"/>
      <c r="AS155" s="107"/>
      <c r="AU155" s="107"/>
      <c r="AW155" s="107"/>
      <c r="AY155" s="107"/>
      <c r="BB155" s="108"/>
      <c r="BD155" s="107"/>
      <c r="BF155" s="107"/>
    </row>
    <row r="156" spans="41:180" x14ac:dyDescent="0.25">
      <c r="AO156" s="108"/>
      <c r="AQ156" s="107"/>
      <c r="AS156" s="107"/>
      <c r="AU156" s="107"/>
      <c r="AW156" s="107"/>
      <c r="AY156" s="107"/>
      <c r="BB156" s="108"/>
      <c r="BD156" s="107"/>
      <c r="BF156" s="107"/>
    </row>
    <row r="157" spans="41:180" x14ac:dyDescent="0.25">
      <c r="AO157" s="108"/>
      <c r="AQ157" s="107"/>
      <c r="AS157" s="107"/>
      <c r="AU157" s="107"/>
      <c r="AW157" s="107"/>
      <c r="AY157" s="107"/>
      <c r="BB157" s="108"/>
      <c r="BD157" s="107"/>
      <c r="BF157" s="107"/>
    </row>
    <row r="158" spans="41:180" x14ac:dyDescent="0.25">
      <c r="AO158" s="108"/>
      <c r="AQ158" s="107"/>
      <c r="AS158" s="107"/>
      <c r="AU158" s="107"/>
      <c r="AW158" s="107"/>
      <c r="AY158" s="107"/>
      <c r="BB158" s="108"/>
      <c r="BD158" s="107"/>
      <c r="BF158" s="107"/>
    </row>
    <row r="159" spans="41:180" x14ac:dyDescent="0.25">
      <c r="AO159" s="108"/>
      <c r="AQ159" s="107"/>
      <c r="AS159" s="107"/>
      <c r="AU159" s="107"/>
      <c r="AW159" s="107"/>
      <c r="AY159" s="107"/>
      <c r="BB159" s="108"/>
      <c r="BD159" s="107"/>
      <c r="BF159" s="107"/>
    </row>
    <row r="160" spans="41:180" x14ac:dyDescent="0.25">
      <c r="AO160" s="108"/>
      <c r="AQ160" s="107"/>
      <c r="AS160" s="107"/>
      <c r="AU160" s="107"/>
      <c r="AW160" s="107"/>
      <c r="AY160" s="107"/>
      <c r="BB160" s="108"/>
      <c r="BD160" s="107"/>
      <c r="BF160" s="107"/>
    </row>
    <row r="161" spans="41:58" x14ac:dyDescent="0.25">
      <c r="AO161" s="108"/>
      <c r="AQ161" s="107"/>
      <c r="AS161" s="107"/>
      <c r="AU161" s="107"/>
      <c r="AW161" s="107"/>
      <c r="AY161" s="107"/>
      <c r="BB161" s="108"/>
      <c r="BD161" s="107"/>
      <c r="BF161" s="107"/>
    </row>
    <row r="162" spans="41:58" x14ac:dyDescent="0.25">
      <c r="AO162" s="108"/>
      <c r="AQ162" s="107"/>
      <c r="AS162" s="107"/>
      <c r="AU162" s="107"/>
      <c r="AW162" s="107"/>
      <c r="AY162" s="107"/>
      <c r="BB162" s="108"/>
      <c r="BD162" s="107"/>
      <c r="BF162" s="107"/>
    </row>
    <row r="163" spans="41:58" x14ac:dyDescent="0.25">
      <c r="AO163" s="108"/>
      <c r="AQ163" s="107"/>
      <c r="AS163" s="107"/>
      <c r="AU163" s="107"/>
      <c r="AW163" s="107"/>
      <c r="AY163" s="107"/>
      <c r="BB163" s="108"/>
      <c r="BD163" s="107"/>
      <c r="BF163" s="107"/>
    </row>
    <row r="164" spans="41:58" x14ac:dyDescent="0.25">
      <c r="AO164" s="108"/>
      <c r="AQ164" s="107"/>
      <c r="AS164" s="107"/>
      <c r="AU164" s="107"/>
      <c r="AW164" s="107"/>
      <c r="AY164" s="107"/>
      <c r="BB164" s="108"/>
      <c r="BD164" s="107"/>
      <c r="BF164" s="107"/>
    </row>
    <row r="165" spans="41:58" x14ac:dyDescent="0.25">
      <c r="AO165" s="108"/>
      <c r="AQ165" s="107"/>
      <c r="AS165" s="107"/>
      <c r="AU165" s="107"/>
      <c r="AW165" s="107"/>
      <c r="AY165" s="107"/>
      <c r="BB165" s="108"/>
      <c r="BD165" s="107"/>
      <c r="BF165" s="107"/>
    </row>
    <row r="166" spans="41:58" x14ac:dyDescent="0.25">
      <c r="AO166" s="108"/>
      <c r="AQ166" s="107"/>
      <c r="AS166" s="107"/>
      <c r="AU166" s="107"/>
      <c r="AW166" s="107"/>
      <c r="AY166" s="107"/>
      <c r="BB166" s="108"/>
      <c r="BD166" s="107"/>
      <c r="BF166" s="107"/>
    </row>
    <row r="167" spans="41:58" x14ac:dyDescent="0.25">
      <c r="AO167" s="108"/>
      <c r="AQ167" s="107"/>
      <c r="AS167" s="107"/>
      <c r="AU167" s="107"/>
      <c r="AW167" s="107"/>
      <c r="AY167" s="107"/>
      <c r="BB167" s="108"/>
      <c r="BD167" s="107"/>
      <c r="BF167" s="107"/>
    </row>
    <row r="168" spans="41:58" x14ac:dyDescent="0.25">
      <c r="AO168" s="108"/>
      <c r="AQ168" s="107"/>
      <c r="AS168" s="107"/>
      <c r="AU168" s="107"/>
      <c r="AW168" s="107"/>
      <c r="AY168" s="107"/>
      <c r="BB168" s="108"/>
      <c r="BD168" s="107"/>
      <c r="BF168" s="107"/>
    </row>
    <row r="169" spans="41:58" x14ac:dyDescent="0.25">
      <c r="AO169" s="108"/>
      <c r="AQ169" s="107"/>
      <c r="AS169" s="107"/>
      <c r="AU169" s="107"/>
      <c r="AW169" s="107"/>
      <c r="AY169" s="107"/>
      <c r="BB169" s="108"/>
      <c r="BD169" s="107"/>
      <c r="BF169" s="107"/>
    </row>
    <row r="170" spans="41:58" x14ac:dyDescent="0.25">
      <c r="AO170" s="108"/>
      <c r="AQ170" s="107"/>
      <c r="AS170" s="107"/>
      <c r="AU170" s="107"/>
      <c r="AW170" s="107"/>
      <c r="AY170" s="107"/>
      <c r="BB170" s="108"/>
      <c r="BD170" s="107"/>
      <c r="BF170" s="107"/>
    </row>
    <row r="171" spans="41:58" x14ac:dyDescent="0.25">
      <c r="AO171" s="108"/>
      <c r="AQ171" s="107"/>
      <c r="AS171" s="107"/>
      <c r="AU171" s="107"/>
      <c r="AW171" s="107"/>
      <c r="AY171" s="107"/>
      <c r="BB171" s="108"/>
      <c r="BD171" s="107"/>
      <c r="BF171" s="107"/>
    </row>
    <row r="172" spans="41:58" x14ac:dyDescent="0.25">
      <c r="AO172" s="108"/>
      <c r="AQ172" s="107"/>
      <c r="AS172" s="107"/>
      <c r="AU172" s="107"/>
      <c r="AW172" s="107"/>
      <c r="AY172" s="107"/>
      <c r="BB172" s="108"/>
      <c r="BD172" s="107"/>
      <c r="BF172" s="107"/>
    </row>
    <row r="173" spans="41:58" x14ac:dyDescent="0.25">
      <c r="AO173" s="108"/>
      <c r="AQ173" s="107"/>
      <c r="AS173" s="107"/>
      <c r="AU173" s="107"/>
      <c r="AW173" s="107"/>
      <c r="AY173" s="107"/>
      <c r="BB173" s="108"/>
      <c r="BD173" s="107"/>
      <c r="BF173" s="107"/>
    </row>
    <row r="174" spans="41:58" x14ac:dyDescent="0.25">
      <c r="AO174" s="108"/>
      <c r="AQ174" s="107"/>
      <c r="AS174" s="107"/>
      <c r="AU174" s="107"/>
      <c r="AW174" s="107"/>
      <c r="AY174" s="107"/>
      <c r="BB174" s="108"/>
      <c r="BD174" s="107"/>
      <c r="BF174" s="107"/>
    </row>
    <row r="175" spans="41:58" x14ac:dyDescent="0.25">
      <c r="AO175" s="108"/>
      <c r="AQ175" s="107"/>
      <c r="AS175" s="107"/>
      <c r="AU175" s="107"/>
      <c r="AW175" s="107"/>
      <c r="AY175" s="107"/>
      <c r="BB175" s="108"/>
      <c r="BD175" s="107"/>
      <c r="BF175" s="107"/>
    </row>
    <row r="176" spans="41:58" x14ac:dyDescent="0.25">
      <c r="AO176" s="108"/>
      <c r="AQ176" s="107"/>
      <c r="AS176" s="107"/>
      <c r="AU176" s="107"/>
      <c r="AW176" s="107"/>
      <c r="AY176" s="107"/>
      <c r="BB176" s="108"/>
      <c r="BD176" s="107"/>
      <c r="BF176" s="107"/>
    </row>
    <row r="177" spans="41:58" x14ac:dyDescent="0.25">
      <c r="AO177" s="108"/>
      <c r="AQ177" s="107"/>
      <c r="AS177" s="107"/>
      <c r="AU177" s="107"/>
      <c r="AW177" s="107"/>
      <c r="AY177" s="107"/>
      <c r="BB177" s="108"/>
      <c r="BD177" s="107"/>
      <c r="BF177" s="107"/>
    </row>
    <row r="178" spans="41:58" x14ac:dyDescent="0.25">
      <c r="AO178" s="108"/>
      <c r="AQ178" s="107"/>
      <c r="AS178" s="107"/>
      <c r="AU178" s="107"/>
      <c r="AW178" s="107"/>
      <c r="AY178" s="107"/>
      <c r="BB178" s="108"/>
      <c r="BD178" s="107"/>
      <c r="BF178" s="107"/>
    </row>
    <row r="179" spans="41:58" x14ac:dyDescent="0.25">
      <c r="AO179" s="108"/>
      <c r="AQ179" s="107"/>
      <c r="AS179" s="107"/>
      <c r="AU179" s="107"/>
      <c r="AW179" s="107"/>
      <c r="AY179" s="107"/>
      <c r="BB179" s="108"/>
      <c r="BD179" s="107"/>
      <c r="BF179" s="107"/>
    </row>
    <row r="180" spans="41:58" x14ac:dyDescent="0.25">
      <c r="AO180" s="108"/>
      <c r="AQ180" s="107"/>
      <c r="AS180" s="107"/>
      <c r="AU180" s="107"/>
      <c r="AW180" s="107"/>
      <c r="AY180" s="107"/>
      <c r="BB180" s="108"/>
      <c r="BD180" s="107"/>
      <c r="BF180" s="107"/>
    </row>
    <row r="181" spans="41:58" x14ac:dyDescent="0.25">
      <c r="AO181" s="108"/>
      <c r="AQ181" s="107"/>
      <c r="AS181" s="107"/>
      <c r="AU181" s="107"/>
      <c r="AW181" s="107"/>
      <c r="AY181" s="107"/>
      <c r="BB181" s="108"/>
      <c r="BD181" s="107"/>
      <c r="BF181" s="107"/>
    </row>
    <row r="182" spans="41:58" x14ac:dyDescent="0.25">
      <c r="AO182" s="108"/>
      <c r="AQ182" s="107"/>
      <c r="AS182" s="107"/>
      <c r="AU182" s="107"/>
      <c r="AW182" s="107"/>
      <c r="AY182" s="107"/>
      <c r="BB182" s="108"/>
      <c r="BD182" s="107"/>
      <c r="BF182" s="107"/>
    </row>
    <row r="183" spans="41:58" x14ac:dyDescent="0.25">
      <c r="AO183" s="108"/>
      <c r="AQ183" s="107"/>
      <c r="AS183" s="107"/>
      <c r="AU183" s="107"/>
      <c r="AW183" s="107"/>
      <c r="AY183" s="107"/>
      <c r="BB183" s="108"/>
      <c r="BD183" s="107"/>
      <c r="BF183" s="107"/>
    </row>
    <row r="184" spans="41:58" x14ac:dyDescent="0.25">
      <c r="AO184" s="108"/>
      <c r="AQ184" s="107"/>
      <c r="AS184" s="107"/>
      <c r="AU184" s="107"/>
      <c r="AW184" s="107"/>
      <c r="AY184" s="107"/>
      <c r="BB184" s="108"/>
      <c r="BD184" s="107"/>
      <c r="BF184" s="107"/>
    </row>
    <row r="185" spans="41:58" x14ac:dyDescent="0.25">
      <c r="AO185" s="108"/>
      <c r="AQ185" s="107"/>
      <c r="AS185" s="107"/>
      <c r="AU185" s="107"/>
      <c r="AW185" s="107"/>
      <c r="AY185" s="107"/>
      <c r="BB185" s="108"/>
      <c r="BD185" s="107"/>
      <c r="BF185" s="107"/>
    </row>
    <row r="186" spans="41:58" x14ac:dyDescent="0.25">
      <c r="AO186" s="108"/>
      <c r="AQ186" s="107"/>
      <c r="AS186" s="107"/>
      <c r="AU186" s="107"/>
      <c r="AW186" s="107"/>
      <c r="AY186" s="107"/>
      <c r="BB186" s="108"/>
      <c r="BD186" s="107"/>
      <c r="BF186" s="107"/>
    </row>
    <row r="187" spans="41:58" x14ac:dyDescent="0.25">
      <c r="AO187" s="108"/>
      <c r="AQ187" s="107"/>
      <c r="AS187" s="107"/>
      <c r="AU187" s="107"/>
      <c r="AW187" s="107"/>
      <c r="AY187" s="107"/>
      <c r="BB187" s="108"/>
      <c r="BD187" s="107"/>
      <c r="BF187" s="107"/>
    </row>
    <row r="188" spans="41:58" x14ac:dyDescent="0.25">
      <c r="AO188" s="108"/>
      <c r="AQ188" s="107"/>
      <c r="AS188" s="107"/>
      <c r="AU188" s="107"/>
      <c r="AW188" s="107"/>
      <c r="AY188" s="107"/>
      <c r="BB188" s="108"/>
      <c r="BD188" s="107"/>
      <c r="BF188" s="107"/>
    </row>
    <row r="189" spans="41:58" x14ac:dyDescent="0.25">
      <c r="AO189" s="108"/>
      <c r="AQ189" s="107"/>
      <c r="AS189" s="107"/>
      <c r="AU189" s="107"/>
      <c r="AW189" s="107"/>
      <c r="AY189" s="107"/>
      <c r="BB189" s="108"/>
      <c r="BD189" s="107"/>
      <c r="BF189" s="107"/>
    </row>
    <row r="190" spans="41:58" x14ac:dyDescent="0.25">
      <c r="AO190" s="108"/>
      <c r="AQ190" s="107"/>
      <c r="AS190" s="107"/>
      <c r="AU190" s="107"/>
      <c r="AW190" s="107"/>
      <c r="AY190" s="107"/>
      <c r="BB190" s="108"/>
      <c r="BD190" s="107"/>
      <c r="BF190" s="107"/>
    </row>
    <row r="191" spans="41:58" x14ac:dyDescent="0.25">
      <c r="AO191" s="108"/>
      <c r="AQ191" s="107"/>
      <c r="AS191" s="107"/>
      <c r="AU191" s="107"/>
      <c r="AW191" s="107"/>
      <c r="AY191" s="107"/>
      <c r="BB191" s="108"/>
      <c r="BD191" s="107"/>
      <c r="BF191" s="107"/>
    </row>
    <row r="192" spans="41:58" x14ac:dyDescent="0.25">
      <c r="AO192" s="108"/>
      <c r="AQ192" s="107"/>
      <c r="AS192" s="107"/>
      <c r="AU192" s="107"/>
      <c r="AW192" s="107"/>
      <c r="AY192" s="107"/>
      <c r="BB192" s="108"/>
      <c r="BD192" s="107"/>
      <c r="BF192" s="107"/>
    </row>
    <row r="193" spans="41:58" x14ac:dyDescent="0.25">
      <c r="AO193" s="108"/>
      <c r="AQ193" s="107"/>
      <c r="AS193" s="107"/>
      <c r="AU193" s="107"/>
      <c r="AW193" s="107"/>
      <c r="AY193" s="107"/>
      <c r="BB193" s="108"/>
      <c r="BD193" s="107"/>
      <c r="BF193" s="107"/>
    </row>
    <row r="194" spans="41:58" x14ac:dyDescent="0.25">
      <c r="AO194" s="108"/>
      <c r="AQ194" s="107"/>
      <c r="AS194" s="107"/>
      <c r="AU194" s="107"/>
      <c r="AW194" s="107"/>
      <c r="AY194" s="107"/>
      <c r="BB194" s="108"/>
      <c r="BD194" s="107"/>
      <c r="BF194" s="107"/>
    </row>
    <row r="195" spans="41:58" x14ac:dyDescent="0.25">
      <c r="AO195" s="108"/>
      <c r="AQ195" s="107"/>
      <c r="AS195" s="107"/>
      <c r="AU195" s="107"/>
      <c r="AW195" s="107"/>
      <c r="AY195" s="107"/>
      <c r="BB195" s="108"/>
      <c r="BD195" s="107"/>
      <c r="BF195" s="107"/>
    </row>
    <row r="196" spans="41:58" x14ac:dyDescent="0.25">
      <c r="AO196" s="108"/>
      <c r="AQ196" s="107"/>
      <c r="AS196" s="107"/>
      <c r="AU196" s="107"/>
      <c r="AW196" s="107"/>
      <c r="AY196" s="107"/>
      <c r="BB196" s="108"/>
      <c r="BD196" s="107"/>
      <c r="BF196" s="107"/>
    </row>
    <row r="197" spans="41:58" x14ac:dyDescent="0.25">
      <c r="AO197" s="108"/>
      <c r="AQ197" s="107"/>
      <c r="AS197" s="107"/>
      <c r="AU197" s="107"/>
      <c r="AW197" s="107"/>
      <c r="AY197" s="107"/>
      <c r="BB197" s="108"/>
      <c r="BD197" s="107"/>
      <c r="BF197" s="107"/>
    </row>
    <row r="198" spans="41:58" x14ac:dyDescent="0.25">
      <c r="AO198" s="108"/>
      <c r="AQ198" s="107"/>
      <c r="AS198" s="107"/>
      <c r="AU198" s="107"/>
      <c r="AW198" s="107"/>
      <c r="AY198" s="107"/>
      <c r="BB198" s="108"/>
      <c r="BD198" s="107"/>
      <c r="BF198" s="107"/>
    </row>
    <row r="199" spans="41:58" x14ac:dyDescent="0.25">
      <c r="AO199" s="108"/>
      <c r="AQ199" s="107"/>
      <c r="AS199" s="107"/>
      <c r="AU199" s="107"/>
      <c r="AW199" s="107"/>
      <c r="AY199" s="107"/>
      <c r="BB199" s="108"/>
      <c r="BD199" s="107"/>
      <c r="BF199" s="107"/>
    </row>
    <row r="200" spans="41:58" x14ac:dyDescent="0.25">
      <c r="AO200" s="108"/>
      <c r="AQ200" s="107"/>
      <c r="AS200" s="107"/>
      <c r="AU200" s="107"/>
      <c r="AW200" s="107"/>
      <c r="AY200" s="107"/>
      <c r="BB200" s="108"/>
      <c r="BD200" s="107"/>
      <c r="BF200" s="107"/>
    </row>
    <row r="201" spans="41:58" x14ac:dyDescent="0.25">
      <c r="AO201" s="108"/>
      <c r="AQ201" s="107"/>
      <c r="AS201" s="107"/>
      <c r="AU201" s="107"/>
      <c r="AW201" s="107"/>
      <c r="AY201" s="107"/>
      <c r="BB201" s="108"/>
      <c r="BD201" s="107"/>
      <c r="BF201" s="107"/>
    </row>
    <row r="202" spans="41:58" x14ac:dyDescent="0.25">
      <c r="AO202" s="108"/>
      <c r="AQ202" s="107"/>
      <c r="AS202" s="107"/>
      <c r="AU202" s="107"/>
      <c r="AW202" s="107"/>
      <c r="AY202" s="107"/>
      <c r="BB202" s="108"/>
      <c r="BD202" s="107"/>
      <c r="BF202" s="107"/>
    </row>
    <row r="203" spans="41:58" x14ac:dyDescent="0.25">
      <c r="AO203" s="108"/>
      <c r="AQ203" s="107"/>
      <c r="AS203" s="107"/>
      <c r="AU203" s="107"/>
      <c r="AW203" s="107"/>
      <c r="AY203" s="107"/>
      <c r="BB203" s="108"/>
      <c r="BD203" s="107"/>
      <c r="BF203" s="107"/>
    </row>
    <row r="204" spans="41:58" x14ac:dyDescent="0.25">
      <c r="AO204" s="108"/>
      <c r="AQ204" s="107"/>
      <c r="AS204" s="107"/>
      <c r="AU204" s="107"/>
      <c r="AW204" s="107"/>
      <c r="AY204" s="107"/>
      <c r="BB204" s="108"/>
      <c r="BD204" s="107"/>
      <c r="BF204" s="107"/>
    </row>
    <row r="205" spans="41:58" x14ac:dyDescent="0.25">
      <c r="AO205" s="108"/>
      <c r="AQ205" s="107"/>
      <c r="AS205" s="107"/>
      <c r="AU205" s="107"/>
      <c r="AW205" s="107"/>
      <c r="AY205" s="107"/>
      <c r="BB205" s="108"/>
      <c r="BD205" s="107"/>
      <c r="BF205" s="107"/>
    </row>
    <row r="206" spans="41:58" x14ac:dyDescent="0.25">
      <c r="AO206" s="108"/>
      <c r="AQ206" s="107"/>
      <c r="AS206" s="107"/>
      <c r="AU206" s="107"/>
      <c r="AW206" s="107"/>
      <c r="AY206" s="107"/>
      <c r="BB206" s="108"/>
      <c r="BD206" s="107"/>
      <c r="BF206" s="107"/>
    </row>
    <row r="207" spans="41:58" x14ac:dyDescent="0.25">
      <c r="AO207" s="108"/>
      <c r="AQ207" s="107"/>
      <c r="AS207" s="107"/>
      <c r="AU207" s="107"/>
      <c r="AW207" s="107"/>
      <c r="AY207" s="107"/>
      <c r="BB207" s="108"/>
      <c r="BD207" s="107"/>
      <c r="BF207" s="107"/>
    </row>
    <row r="208" spans="41:58" x14ac:dyDescent="0.25">
      <c r="AO208" s="108"/>
      <c r="AQ208" s="107"/>
      <c r="AS208" s="107"/>
      <c r="AU208" s="107"/>
      <c r="AW208" s="107"/>
      <c r="AY208" s="107"/>
      <c r="BB208" s="108"/>
      <c r="BD208" s="107"/>
      <c r="BF208" s="107"/>
    </row>
    <row r="209" spans="41:58" x14ac:dyDescent="0.25">
      <c r="AO209" s="108"/>
      <c r="AQ209" s="107"/>
      <c r="AS209" s="107"/>
      <c r="AU209" s="107"/>
      <c r="AW209" s="107"/>
      <c r="AY209" s="107"/>
      <c r="BB209" s="108"/>
      <c r="BD209" s="107"/>
      <c r="BF209" s="107"/>
    </row>
    <row r="210" spans="41:58" x14ac:dyDescent="0.25">
      <c r="AO210" s="108"/>
      <c r="AQ210" s="107"/>
      <c r="AS210" s="107"/>
      <c r="AU210" s="107"/>
      <c r="AW210" s="107"/>
      <c r="AY210" s="107"/>
      <c r="BB210" s="108"/>
      <c r="BD210" s="107"/>
      <c r="BF210" s="107"/>
    </row>
    <row r="211" spans="41:58" x14ac:dyDescent="0.25">
      <c r="AO211" s="108"/>
      <c r="AQ211" s="107"/>
      <c r="AS211" s="107"/>
      <c r="AU211" s="107"/>
      <c r="AW211" s="107"/>
      <c r="AY211" s="107"/>
      <c r="BB211" s="108"/>
      <c r="BD211" s="107"/>
      <c r="BF211" s="107"/>
    </row>
    <row r="212" spans="41:58" x14ac:dyDescent="0.25">
      <c r="AO212" s="108"/>
      <c r="AQ212" s="107"/>
      <c r="AS212" s="107"/>
      <c r="AU212" s="107"/>
      <c r="AW212" s="107"/>
      <c r="AY212" s="107"/>
      <c r="BB212" s="108"/>
      <c r="BD212" s="107"/>
      <c r="BF212" s="107"/>
    </row>
    <row r="213" spans="41:58" x14ac:dyDescent="0.25">
      <c r="AO213" s="108"/>
      <c r="AQ213" s="107"/>
      <c r="AS213" s="107"/>
      <c r="AU213" s="107"/>
      <c r="AW213" s="107"/>
      <c r="AY213" s="107"/>
      <c r="BB213" s="108"/>
      <c r="BD213" s="107"/>
      <c r="BF213" s="107"/>
    </row>
    <row r="214" spans="41:58" x14ac:dyDescent="0.25">
      <c r="AO214" s="108"/>
      <c r="AQ214" s="107"/>
      <c r="AS214" s="107"/>
      <c r="AU214" s="107"/>
      <c r="AW214" s="107"/>
      <c r="AY214" s="107"/>
      <c r="BB214" s="108"/>
      <c r="BD214" s="107"/>
      <c r="BF214" s="107"/>
    </row>
    <row r="215" spans="41:58" x14ac:dyDescent="0.25">
      <c r="AO215" s="108"/>
      <c r="AQ215" s="107"/>
      <c r="AS215" s="107"/>
      <c r="AU215" s="107"/>
      <c r="AW215" s="107"/>
      <c r="AY215" s="107"/>
      <c r="BB215" s="108"/>
      <c r="BD215" s="107"/>
      <c r="BF215" s="107"/>
    </row>
    <row r="216" spans="41:58" x14ac:dyDescent="0.25">
      <c r="AO216" s="108"/>
      <c r="AQ216" s="107"/>
      <c r="AS216" s="107"/>
      <c r="AU216" s="107"/>
      <c r="AW216" s="107"/>
      <c r="AY216" s="107"/>
      <c r="BB216" s="108"/>
      <c r="BD216" s="107"/>
      <c r="BF216" s="107"/>
    </row>
    <row r="217" spans="41:58" x14ac:dyDescent="0.25">
      <c r="AO217" s="108"/>
      <c r="AQ217" s="107"/>
      <c r="AS217" s="107"/>
      <c r="AU217" s="107"/>
      <c r="AW217" s="107"/>
      <c r="AY217" s="107"/>
      <c r="BB217" s="108"/>
      <c r="BD217" s="107"/>
      <c r="BF217" s="107"/>
    </row>
    <row r="218" spans="41:58" x14ac:dyDescent="0.25">
      <c r="AO218" s="108"/>
      <c r="AQ218" s="107"/>
      <c r="AS218" s="107"/>
      <c r="AU218" s="107"/>
      <c r="AW218" s="107"/>
      <c r="AY218" s="107"/>
      <c r="BB218" s="108"/>
      <c r="BD218" s="107"/>
      <c r="BF218" s="107"/>
    </row>
    <row r="219" spans="41:58" x14ac:dyDescent="0.25">
      <c r="AO219" s="108"/>
      <c r="AQ219" s="107"/>
      <c r="AS219" s="107"/>
      <c r="AU219" s="107"/>
      <c r="AW219" s="107"/>
      <c r="AY219" s="107"/>
      <c r="BB219" s="108"/>
      <c r="BD219" s="107"/>
      <c r="BF219" s="107"/>
    </row>
    <row r="220" spans="41:58" x14ac:dyDescent="0.25">
      <c r="AO220" s="108"/>
      <c r="AQ220" s="107"/>
      <c r="AS220" s="107"/>
      <c r="AU220" s="107"/>
      <c r="AW220" s="107"/>
      <c r="AY220" s="107"/>
      <c r="BB220" s="108"/>
      <c r="BD220" s="107"/>
      <c r="BF220" s="107"/>
    </row>
    <row r="221" spans="41:58" x14ac:dyDescent="0.25">
      <c r="AO221" s="108"/>
      <c r="AQ221" s="107"/>
      <c r="AS221" s="107"/>
      <c r="AU221" s="107"/>
      <c r="AW221" s="107"/>
      <c r="AY221" s="107"/>
      <c r="BB221" s="108"/>
      <c r="BD221" s="107"/>
      <c r="BF221" s="107"/>
    </row>
    <row r="222" spans="41:58" x14ac:dyDescent="0.25">
      <c r="AO222" s="108"/>
      <c r="AQ222" s="107"/>
      <c r="AS222" s="107"/>
      <c r="AU222" s="107"/>
      <c r="AW222" s="107"/>
      <c r="AY222" s="107"/>
      <c r="BB222" s="108"/>
      <c r="BD222" s="107"/>
      <c r="BF222" s="107"/>
    </row>
    <row r="223" spans="41:58" x14ac:dyDescent="0.25">
      <c r="AO223" s="108"/>
      <c r="AQ223" s="107"/>
      <c r="AS223" s="107"/>
      <c r="AU223" s="107"/>
      <c r="AW223" s="107"/>
      <c r="AY223" s="107"/>
      <c r="BB223" s="108"/>
      <c r="BD223" s="107"/>
      <c r="BF223" s="107"/>
    </row>
    <row r="224" spans="41:58" x14ac:dyDescent="0.25">
      <c r="AO224" s="108"/>
      <c r="AQ224" s="107"/>
      <c r="AS224" s="107"/>
      <c r="AU224" s="107"/>
      <c r="AW224" s="107"/>
      <c r="AY224" s="107"/>
      <c r="BB224" s="108"/>
      <c r="BD224" s="107"/>
      <c r="BF224" s="107"/>
    </row>
    <row r="225" spans="41:58" x14ac:dyDescent="0.25">
      <c r="AO225" s="108"/>
      <c r="AQ225" s="107"/>
      <c r="AS225" s="107"/>
      <c r="AU225" s="107"/>
      <c r="AW225" s="107"/>
      <c r="AY225" s="107"/>
      <c r="BB225" s="108"/>
      <c r="BD225" s="107"/>
      <c r="BF225" s="107"/>
    </row>
    <row r="226" spans="41:58" x14ac:dyDescent="0.25">
      <c r="AO226" s="108"/>
      <c r="AQ226" s="107"/>
      <c r="AS226" s="107"/>
      <c r="AU226" s="107"/>
      <c r="AW226" s="107"/>
      <c r="AY226" s="107"/>
      <c r="BB226" s="108"/>
      <c r="BD226" s="107"/>
      <c r="BF226" s="107"/>
    </row>
    <row r="227" spans="41:58" x14ac:dyDescent="0.25">
      <c r="AO227" s="108"/>
      <c r="AQ227" s="107"/>
      <c r="AS227" s="107"/>
      <c r="AU227" s="107"/>
      <c r="AW227" s="107"/>
      <c r="AY227" s="107"/>
      <c r="BB227" s="108"/>
      <c r="BD227" s="107"/>
      <c r="BF227" s="107"/>
    </row>
    <row r="228" spans="41:58" x14ac:dyDescent="0.25">
      <c r="AO228" s="108"/>
      <c r="AQ228" s="107"/>
      <c r="AS228" s="107"/>
      <c r="AU228" s="107"/>
      <c r="AW228" s="107"/>
      <c r="AY228" s="107"/>
      <c r="BB228" s="108"/>
      <c r="BD228" s="107"/>
      <c r="BF228" s="107"/>
    </row>
    <row r="229" spans="41:58" x14ac:dyDescent="0.25">
      <c r="AO229" s="108"/>
      <c r="AQ229" s="107"/>
      <c r="AS229" s="107"/>
      <c r="AU229" s="107"/>
      <c r="AW229" s="107"/>
      <c r="AY229" s="107"/>
      <c r="BB229" s="108"/>
      <c r="BD229" s="107"/>
      <c r="BF229" s="107"/>
    </row>
    <row r="230" spans="41:58" x14ac:dyDescent="0.25">
      <c r="AO230" s="108"/>
      <c r="AQ230" s="107"/>
      <c r="AS230" s="107"/>
      <c r="AU230" s="107"/>
      <c r="AW230" s="107"/>
      <c r="AY230" s="107"/>
      <c r="BB230" s="108"/>
      <c r="BD230" s="107"/>
      <c r="BF230" s="107"/>
    </row>
    <row r="231" spans="41:58" x14ac:dyDescent="0.25">
      <c r="AO231" s="108"/>
      <c r="AQ231" s="107"/>
      <c r="AS231" s="107"/>
      <c r="AU231" s="107"/>
      <c r="AW231" s="107"/>
      <c r="AY231" s="107"/>
      <c r="BB231" s="108"/>
      <c r="BD231" s="107"/>
      <c r="BF231" s="107"/>
    </row>
    <row r="232" spans="41:58" x14ac:dyDescent="0.25">
      <c r="AO232" s="108"/>
      <c r="AQ232" s="107"/>
      <c r="AS232" s="107"/>
      <c r="AU232" s="107"/>
      <c r="AW232" s="107"/>
      <c r="AY232" s="107"/>
      <c r="BB232" s="108"/>
      <c r="BD232" s="107"/>
      <c r="BF232" s="107"/>
    </row>
    <row r="233" spans="41:58" x14ac:dyDescent="0.25">
      <c r="AO233" s="108"/>
      <c r="AQ233" s="107"/>
      <c r="AS233" s="107"/>
      <c r="AU233" s="107"/>
      <c r="AW233" s="107"/>
      <c r="AY233" s="107"/>
      <c r="BB233" s="108"/>
      <c r="BD233" s="107"/>
      <c r="BF233" s="107"/>
    </row>
    <row r="234" spans="41:58" x14ac:dyDescent="0.25">
      <c r="AO234" s="108"/>
      <c r="AQ234" s="107"/>
      <c r="AS234" s="107"/>
      <c r="AU234" s="107"/>
      <c r="AW234" s="107"/>
      <c r="AY234" s="107"/>
      <c r="BB234" s="108"/>
      <c r="BD234" s="107"/>
      <c r="BF234" s="107"/>
    </row>
    <row r="235" spans="41:58" x14ac:dyDescent="0.25">
      <c r="AO235" s="108"/>
      <c r="AQ235" s="107"/>
      <c r="AS235" s="107"/>
      <c r="AU235" s="107"/>
      <c r="AW235" s="107"/>
      <c r="AY235" s="107"/>
      <c r="BB235" s="108"/>
      <c r="BD235" s="107"/>
      <c r="BF235" s="107"/>
    </row>
    <row r="236" spans="41:58" x14ac:dyDescent="0.25">
      <c r="AO236" s="108"/>
      <c r="AQ236" s="107"/>
      <c r="AS236" s="107"/>
      <c r="AU236" s="107"/>
      <c r="AW236" s="107"/>
      <c r="AY236" s="107"/>
      <c r="BB236" s="108"/>
      <c r="BD236" s="107"/>
      <c r="BF236" s="107"/>
    </row>
    <row r="237" spans="41:58" x14ac:dyDescent="0.25">
      <c r="AO237" s="108"/>
      <c r="AQ237" s="107"/>
      <c r="AS237" s="107"/>
      <c r="AU237" s="107"/>
      <c r="AW237" s="107"/>
      <c r="AY237" s="107"/>
      <c r="BB237" s="108"/>
      <c r="BD237" s="107"/>
      <c r="BF237" s="107"/>
    </row>
    <row r="238" spans="41:58" x14ac:dyDescent="0.25">
      <c r="AO238" s="108"/>
      <c r="AQ238" s="107"/>
      <c r="AS238" s="107"/>
      <c r="AU238" s="107"/>
      <c r="AW238" s="107"/>
      <c r="AY238" s="107"/>
      <c r="BB238" s="108"/>
      <c r="BD238" s="107"/>
      <c r="BF238" s="107"/>
    </row>
    <row r="239" spans="41:58" x14ac:dyDescent="0.25">
      <c r="AO239" s="108"/>
      <c r="AQ239" s="107"/>
      <c r="AS239" s="107"/>
      <c r="AU239" s="107"/>
      <c r="AW239" s="107"/>
      <c r="AY239" s="107"/>
      <c r="BB239" s="108"/>
      <c r="BD239" s="107"/>
      <c r="BF239" s="107"/>
    </row>
    <row r="240" spans="41:58" x14ac:dyDescent="0.25">
      <c r="AO240" s="108"/>
      <c r="AQ240" s="107"/>
      <c r="AS240" s="107"/>
      <c r="AU240" s="107"/>
      <c r="AW240" s="107"/>
      <c r="AY240" s="107"/>
      <c r="BB240" s="108"/>
      <c r="BD240" s="107"/>
      <c r="BF240" s="107"/>
    </row>
    <row r="241" spans="41:58" x14ac:dyDescent="0.25">
      <c r="AO241" s="108"/>
      <c r="AQ241" s="107"/>
      <c r="AS241" s="107"/>
      <c r="AU241" s="107"/>
      <c r="AW241" s="107"/>
      <c r="AY241" s="107"/>
      <c r="BB241" s="108"/>
      <c r="BD241" s="107"/>
      <c r="BF241" s="107"/>
    </row>
    <row r="242" spans="41:58" x14ac:dyDescent="0.25">
      <c r="AO242" s="108"/>
      <c r="AQ242" s="107"/>
      <c r="AS242" s="107"/>
      <c r="AU242" s="107"/>
      <c r="AW242" s="107"/>
      <c r="AY242" s="107"/>
      <c r="BB242" s="108"/>
      <c r="BD242" s="107"/>
      <c r="BF242" s="107"/>
    </row>
    <row r="243" spans="41:58" x14ac:dyDescent="0.25">
      <c r="AO243" s="108"/>
      <c r="AQ243" s="107"/>
      <c r="AS243" s="107"/>
      <c r="AU243" s="107"/>
      <c r="AW243" s="107"/>
      <c r="AY243" s="107"/>
      <c r="BB243" s="108"/>
      <c r="BD243" s="107"/>
      <c r="BF243" s="107"/>
    </row>
    <row r="244" spans="41:58" x14ac:dyDescent="0.25">
      <c r="AO244" s="108"/>
      <c r="AQ244" s="107"/>
      <c r="AS244" s="107"/>
      <c r="AU244" s="107"/>
      <c r="AW244" s="107"/>
      <c r="AY244" s="107"/>
      <c r="BB244" s="108"/>
      <c r="BD244" s="107"/>
      <c r="BF244" s="107"/>
    </row>
    <row r="245" spans="41:58" x14ac:dyDescent="0.25">
      <c r="AO245" s="108"/>
      <c r="AQ245" s="107"/>
      <c r="AS245" s="107"/>
      <c r="AU245" s="107"/>
      <c r="AW245" s="107"/>
      <c r="AY245" s="107"/>
      <c r="BB245" s="108"/>
      <c r="BD245" s="107"/>
      <c r="BF245" s="107"/>
    </row>
    <row r="246" spans="41:58" x14ac:dyDescent="0.25">
      <c r="AO246" s="108"/>
      <c r="AQ246" s="107"/>
      <c r="AS246" s="107"/>
      <c r="AU246" s="107"/>
      <c r="AW246" s="107"/>
      <c r="AY246" s="107"/>
      <c r="BB246" s="108"/>
      <c r="BD246" s="107"/>
      <c r="BF246" s="107"/>
    </row>
    <row r="247" spans="41:58" x14ac:dyDescent="0.25">
      <c r="AO247" s="108"/>
      <c r="AQ247" s="107"/>
      <c r="AS247" s="107"/>
      <c r="AU247" s="107"/>
      <c r="AW247" s="107"/>
      <c r="AY247" s="107"/>
      <c r="BB247" s="108"/>
      <c r="BD247" s="107"/>
      <c r="BF247" s="107"/>
    </row>
    <row r="248" spans="41:58" x14ac:dyDescent="0.25">
      <c r="AO248" s="108"/>
      <c r="AQ248" s="107"/>
      <c r="AS248" s="107"/>
      <c r="AU248" s="107"/>
      <c r="AW248" s="107"/>
      <c r="AY248" s="107"/>
      <c r="BB248" s="108"/>
      <c r="BD248" s="107"/>
      <c r="BF248" s="107"/>
    </row>
    <row r="249" spans="41:58" x14ac:dyDescent="0.25">
      <c r="AO249" s="108"/>
      <c r="AQ249" s="107"/>
      <c r="AS249" s="107"/>
      <c r="AU249" s="107"/>
      <c r="AW249" s="107"/>
      <c r="AY249" s="107"/>
      <c r="BB249" s="108"/>
      <c r="BD249" s="107"/>
      <c r="BF249" s="107"/>
    </row>
    <row r="250" spans="41:58" x14ac:dyDescent="0.25">
      <c r="AO250" s="108"/>
      <c r="AQ250" s="107"/>
      <c r="AS250" s="107"/>
      <c r="AU250" s="107"/>
      <c r="AW250" s="107"/>
      <c r="AY250" s="107"/>
      <c r="BB250" s="108"/>
      <c r="BD250" s="107"/>
      <c r="BF250" s="107"/>
    </row>
    <row r="251" spans="41:58" x14ac:dyDescent="0.25">
      <c r="AO251" s="108"/>
      <c r="AQ251" s="107"/>
      <c r="AS251" s="107"/>
      <c r="AU251" s="107"/>
      <c r="AW251" s="107"/>
      <c r="AY251" s="107"/>
      <c r="BB251" s="108"/>
      <c r="BD251" s="107"/>
      <c r="BF251" s="107"/>
    </row>
    <row r="252" spans="41:58" x14ac:dyDescent="0.25">
      <c r="AO252" s="108"/>
      <c r="AQ252" s="107"/>
      <c r="AS252" s="107"/>
      <c r="AU252" s="107"/>
      <c r="AW252" s="107"/>
      <c r="AY252" s="107"/>
      <c r="BB252" s="108"/>
      <c r="BD252" s="107"/>
      <c r="BF252" s="107"/>
    </row>
    <row r="253" spans="41:58" x14ac:dyDescent="0.25">
      <c r="AO253" s="108"/>
      <c r="AQ253" s="107"/>
      <c r="AS253" s="107"/>
      <c r="AU253" s="107"/>
      <c r="AW253" s="107"/>
      <c r="AY253" s="107"/>
      <c r="BB253" s="108"/>
      <c r="BD253" s="107"/>
      <c r="BF253" s="107"/>
    </row>
    <row r="254" spans="41:58" x14ac:dyDescent="0.25">
      <c r="AO254" s="108"/>
      <c r="AQ254" s="107"/>
      <c r="AS254" s="107"/>
      <c r="AU254" s="107"/>
      <c r="AW254" s="107"/>
      <c r="AY254" s="107"/>
      <c r="BB254" s="108"/>
      <c r="BD254" s="107"/>
      <c r="BF254" s="107"/>
    </row>
    <row r="255" spans="41:58" x14ac:dyDescent="0.25">
      <c r="AO255" s="108"/>
      <c r="AQ255" s="107"/>
      <c r="AS255" s="107"/>
      <c r="AU255" s="107"/>
      <c r="AW255" s="107"/>
      <c r="AY255" s="107"/>
      <c r="BB255" s="108"/>
      <c r="BD255" s="107"/>
      <c r="BF255" s="107"/>
    </row>
    <row r="256" spans="41:58" x14ac:dyDescent="0.25">
      <c r="AO256" s="108"/>
      <c r="AQ256" s="107"/>
      <c r="AS256" s="107"/>
      <c r="AU256" s="107"/>
      <c r="AW256" s="107"/>
      <c r="AY256" s="107"/>
      <c r="BB256" s="108"/>
      <c r="BD256" s="107"/>
      <c r="BF256" s="107"/>
    </row>
    <row r="257" spans="41:58" x14ac:dyDescent="0.25">
      <c r="AO257" s="108"/>
      <c r="AQ257" s="107"/>
      <c r="AS257" s="107"/>
      <c r="AU257" s="107"/>
      <c r="AW257" s="107"/>
      <c r="AY257" s="107"/>
      <c r="BB257" s="108"/>
      <c r="BD257" s="107"/>
      <c r="BF257" s="107"/>
    </row>
    <row r="258" spans="41:58" x14ac:dyDescent="0.25">
      <c r="AO258" s="108"/>
      <c r="AQ258" s="107"/>
      <c r="AS258" s="107"/>
      <c r="AU258" s="107"/>
      <c r="AW258" s="107"/>
      <c r="AY258" s="107"/>
      <c r="BB258" s="108"/>
      <c r="BD258" s="107"/>
      <c r="BF258" s="107"/>
    </row>
    <row r="259" spans="41:58" x14ac:dyDescent="0.25">
      <c r="AO259" s="108"/>
      <c r="AQ259" s="107"/>
      <c r="AS259" s="107"/>
      <c r="AU259" s="107"/>
      <c r="AW259" s="107"/>
      <c r="AY259" s="107"/>
      <c r="BB259" s="108"/>
      <c r="BD259" s="107"/>
      <c r="BF259" s="107"/>
    </row>
    <row r="260" spans="41:58" x14ac:dyDescent="0.25">
      <c r="AO260" s="108"/>
      <c r="AQ260" s="107"/>
      <c r="AS260" s="107"/>
      <c r="AU260" s="107"/>
      <c r="AW260" s="107"/>
      <c r="AY260" s="107"/>
      <c r="BB260" s="108"/>
      <c r="BD260" s="107"/>
      <c r="BF260" s="107"/>
    </row>
    <row r="261" spans="41:58" x14ac:dyDescent="0.25">
      <c r="AO261" s="108"/>
      <c r="AQ261" s="107"/>
      <c r="AS261" s="107"/>
      <c r="AU261" s="107"/>
      <c r="AW261" s="107"/>
      <c r="AY261" s="107"/>
      <c r="BB261" s="108"/>
      <c r="BD261" s="107"/>
      <c r="BF261" s="107"/>
    </row>
    <row r="262" spans="41:58" x14ac:dyDescent="0.25">
      <c r="AO262" s="108"/>
      <c r="AQ262" s="107"/>
      <c r="AS262" s="107"/>
      <c r="AU262" s="107"/>
      <c r="AW262" s="107"/>
      <c r="AY262" s="107"/>
      <c r="BB262" s="108"/>
      <c r="BD262" s="107"/>
      <c r="BF262" s="107"/>
    </row>
    <row r="263" spans="41:58" x14ac:dyDescent="0.25">
      <c r="AO263" s="108"/>
      <c r="AQ263" s="107"/>
      <c r="AS263" s="107"/>
      <c r="AU263" s="107"/>
      <c r="AW263" s="107"/>
      <c r="AY263" s="107"/>
      <c r="BB263" s="108"/>
      <c r="BD263" s="107"/>
      <c r="BF263" s="107"/>
    </row>
    <row r="264" spans="41:58" x14ac:dyDescent="0.25">
      <c r="AO264" s="108"/>
      <c r="AQ264" s="107"/>
      <c r="AS264" s="107"/>
      <c r="AU264" s="107"/>
      <c r="AW264" s="107"/>
      <c r="AY264" s="107"/>
      <c r="BB264" s="108"/>
      <c r="BD264" s="107"/>
      <c r="BF264" s="107"/>
    </row>
    <row r="265" spans="41:58" x14ac:dyDescent="0.25">
      <c r="AO265" s="108"/>
      <c r="AQ265" s="107"/>
      <c r="AS265" s="107"/>
      <c r="AU265" s="107"/>
      <c r="AW265" s="107"/>
      <c r="AY265" s="107"/>
      <c r="BB265" s="108"/>
      <c r="BD265" s="107"/>
      <c r="BF265" s="107"/>
    </row>
    <row r="266" spans="41:58" x14ac:dyDescent="0.25">
      <c r="AO266" s="108"/>
      <c r="AQ266" s="107"/>
      <c r="AS266" s="107"/>
      <c r="AU266" s="107"/>
      <c r="AW266" s="107"/>
      <c r="AY266" s="107"/>
      <c r="BB266" s="108"/>
      <c r="BD266" s="107"/>
      <c r="BF266" s="107"/>
    </row>
    <row r="267" spans="41:58" x14ac:dyDescent="0.25">
      <c r="AO267" s="108"/>
      <c r="AQ267" s="107"/>
      <c r="AS267" s="107"/>
      <c r="AU267" s="107"/>
      <c r="AW267" s="107"/>
      <c r="AY267" s="107"/>
      <c r="BB267" s="108"/>
      <c r="BD267" s="107"/>
      <c r="BF267" s="107"/>
    </row>
    <row r="268" spans="41:58" x14ac:dyDescent="0.25">
      <c r="AO268" s="108"/>
      <c r="AQ268" s="107"/>
      <c r="AS268" s="107"/>
      <c r="AU268" s="107"/>
      <c r="AW268" s="107"/>
      <c r="AY268" s="107"/>
      <c r="BB268" s="108"/>
      <c r="BD268" s="107"/>
      <c r="BF268" s="107"/>
    </row>
    <row r="269" spans="41:58" x14ac:dyDescent="0.25">
      <c r="AO269" s="108"/>
      <c r="AQ269" s="107"/>
      <c r="AS269" s="107"/>
      <c r="AU269" s="107"/>
      <c r="AW269" s="107"/>
      <c r="AY269" s="107"/>
      <c r="BB269" s="108"/>
      <c r="BD269" s="107"/>
      <c r="BF269" s="107"/>
    </row>
    <row r="270" spans="41:58" x14ac:dyDescent="0.25">
      <c r="AO270" s="108"/>
      <c r="AQ270" s="107"/>
      <c r="AS270" s="107"/>
      <c r="AU270" s="107"/>
      <c r="AW270" s="107"/>
      <c r="AY270" s="107"/>
      <c r="BB270" s="108"/>
      <c r="BD270" s="107"/>
      <c r="BF270" s="107"/>
    </row>
    <row r="271" spans="41:58" x14ac:dyDescent="0.25">
      <c r="AO271" s="108"/>
      <c r="AQ271" s="107"/>
      <c r="AS271" s="107"/>
      <c r="AU271" s="107"/>
      <c r="AW271" s="107"/>
      <c r="AY271" s="107"/>
      <c r="BB271" s="108"/>
      <c r="BD271" s="107"/>
      <c r="BF271" s="107"/>
    </row>
    <row r="272" spans="41:58" x14ac:dyDescent="0.25">
      <c r="AO272" s="108"/>
      <c r="AQ272" s="107"/>
      <c r="AS272" s="107"/>
      <c r="AU272" s="107"/>
      <c r="AW272" s="107"/>
      <c r="AY272" s="107"/>
      <c r="BB272" s="108"/>
      <c r="BD272" s="107"/>
      <c r="BF272" s="107"/>
    </row>
    <row r="273" spans="41:58" x14ac:dyDescent="0.25">
      <c r="AO273" s="108"/>
      <c r="AQ273" s="107"/>
      <c r="AS273" s="107"/>
      <c r="AU273" s="107"/>
      <c r="AW273" s="107"/>
      <c r="AY273" s="107"/>
      <c r="BB273" s="108"/>
      <c r="BD273" s="107"/>
      <c r="BF273" s="107"/>
    </row>
    <row r="274" spans="41:58" x14ac:dyDescent="0.25">
      <c r="AO274" s="108"/>
      <c r="AQ274" s="107"/>
      <c r="AS274" s="107"/>
      <c r="AU274" s="107"/>
      <c r="AW274" s="107"/>
      <c r="AY274" s="107"/>
      <c r="BB274" s="108"/>
      <c r="BD274" s="107"/>
      <c r="BF274" s="107"/>
    </row>
    <row r="275" spans="41:58" x14ac:dyDescent="0.25">
      <c r="AO275" s="108"/>
      <c r="AQ275" s="107"/>
      <c r="AS275" s="107"/>
      <c r="AU275" s="107"/>
      <c r="AW275" s="107"/>
      <c r="AY275" s="107"/>
      <c r="BB275" s="108"/>
      <c r="BD275" s="107"/>
      <c r="BF275" s="107"/>
    </row>
    <row r="276" spans="41:58" x14ac:dyDescent="0.25">
      <c r="AO276" s="108"/>
      <c r="AQ276" s="107"/>
      <c r="AS276" s="107"/>
      <c r="AU276" s="107"/>
      <c r="AW276" s="107"/>
      <c r="AY276" s="107"/>
      <c r="BB276" s="108"/>
      <c r="BD276" s="107"/>
      <c r="BF276" s="107"/>
    </row>
    <row r="277" spans="41:58" x14ac:dyDescent="0.25">
      <c r="AO277" s="108"/>
      <c r="AQ277" s="107"/>
      <c r="AS277" s="107"/>
      <c r="AU277" s="107"/>
      <c r="AW277" s="107"/>
      <c r="AY277" s="107"/>
      <c r="BB277" s="108"/>
      <c r="BD277" s="107"/>
      <c r="BF277" s="107"/>
    </row>
    <row r="278" spans="41:58" x14ac:dyDescent="0.25">
      <c r="AO278" s="108"/>
      <c r="AQ278" s="107"/>
      <c r="AS278" s="107"/>
      <c r="AU278" s="107"/>
      <c r="AW278" s="107"/>
      <c r="AY278" s="107"/>
      <c r="BB278" s="108"/>
      <c r="BD278" s="107"/>
      <c r="BF278" s="107"/>
    </row>
    <row r="279" spans="41:58" x14ac:dyDescent="0.25">
      <c r="AO279" s="108"/>
      <c r="AQ279" s="107"/>
      <c r="AS279" s="107"/>
      <c r="AU279" s="107"/>
      <c r="AW279" s="107"/>
      <c r="AY279" s="107"/>
      <c r="BB279" s="108"/>
      <c r="BD279" s="107"/>
      <c r="BF279" s="107"/>
    </row>
    <row r="280" spans="41:58" x14ac:dyDescent="0.25">
      <c r="AO280" s="108"/>
      <c r="AQ280" s="107"/>
      <c r="AS280" s="107"/>
      <c r="AU280" s="107"/>
      <c r="AW280" s="107"/>
      <c r="AY280" s="107"/>
      <c r="BB280" s="108"/>
      <c r="BD280" s="107"/>
      <c r="BF280" s="107"/>
    </row>
    <row r="281" spans="41:58" x14ac:dyDescent="0.25">
      <c r="AO281" s="108"/>
      <c r="AQ281" s="107"/>
      <c r="AS281" s="107"/>
      <c r="AU281" s="107"/>
      <c r="AW281" s="107"/>
      <c r="AY281" s="107"/>
      <c r="BB281" s="108"/>
      <c r="BD281" s="107"/>
      <c r="BF281" s="107"/>
    </row>
    <row r="282" spans="41:58" x14ac:dyDescent="0.25">
      <c r="AO282" s="108"/>
      <c r="AQ282" s="107"/>
      <c r="AS282" s="107"/>
      <c r="AU282" s="107"/>
      <c r="AW282" s="107"/>
      <c r="AY282" s="107"/>
      <c r="BB282" s="108"/>
      <c r="BD282" s="107"/>
      <c r="BF282" s="107"/>
    </row>
    <row r="283" spans="41:58" x14ac:dyDescent="0.25">
      <c r="AO283" s="108"/>
      <c r="AQ283" s="107"/>
      <c r="AS283" s="107"/>
      <c r="AU283" s="107"/>
      <c r="AW283" s="107"/>
      <c r="AY283" s="107"/>
      <c r="BB283" s="108"/>
      <c r="BD283" s="107"/>
      <c r="BF283" s="107"/>
    </row>
    <row r="284" spans="41:58" x14ac:dyDescent="0.25">
      <c r="AO284" s="108"/>
      <c r="AQ284" s="107"/>
      <c r="AS284" s="107"/>
      <c r="AU284" s="107"/>
      <c r="AW284" s="107"/>
      <c r="AY284" s="107"/>
      <c r="BB284" s="108"/>
      <c r="BD284" s="107"/>
      <c r="BF284" s="107"/>
    </row>
    <row r="285" spans="41:58" x14ac:dyDescent="0.25">
      <c r="AO285" s="108"/>
      <c r="AQ285" s="107"/>
      <c r="AS285" s="107"/>
      <c r="AU285" s="107"/>
      <c r="AW285" s="107"/>
      <c r="AY285" s="107"/>
      <c r="BB285" s="108"/>
      <c r="BD285" s="107"/>
      <c r="BF285" s="107"/>
    </row>
    <row r="286" spans="41:58" x14ac:dyDescent="0.25">
      <c r="AO286" s="108"/>
      <c r="AQ286" s="107"/>
      <c r="AS286" s="107"/>
      <c r="AU286" s="107"/>
      <c r="AW286" s="107"/>
      <c r="AY286" s="107"/>
      <c r="BB286" s="108"/>
      <c r="BD286" s="107"/>
      <c r="BF286" s="107"/>
    </row>
    <row r="287" spans="41:58" x14ac:dyDescent="0.25">
      <c r="AO287" s="108"/>
      <c r="AQ287" s="107"/>
      <c r="AS287" s="107"/>
      <c r="AU287" s="107"/>
      <c r="AW287" s="107"/>
      <c r="AY287" s="107"/>
      <c r="BB287" s="108"/>
      <c r="BD287" s="107"/>
      <c r="BF287" s="107"/>
    </row>
    <row r="288" spans="41:58" x14ac:dyDescent="0.25">
      <c r="AO288" s="108"/>
      <c r="AQ288" s="107"/>
      <c r="AS288" s="107"/>
      <c r="AU288" s="107"/>
      <c r="AW288" s="107"/>
      <c r="AY288" s="107"/>
      <c r="BB288" s="108"/>
      <c r="BD288" s="107"/>
      <c r="BF288" s="107"/>
    </row>
    <row r="289" spans="41:58" x14ac:dyDescent="0.25">
      <c r="AO289" s="108"/>
      <c r="AQ289" s="107"/>
      <c r="AS289" s="107"/>
      <c r="AU289" s="107"/>
      <c r="AW289" s="107"/>
      <c r="AY289" s="107"/>
      <c r="BB289" s="108"/>
      <c r="BD289" s="107"/>
      <c r="BF289" s="107"/>
    </row>
    <row r="290" spans="41:58" x14ac:dyDescent="0.25">
      <c r="AO290" s="108"/>
      <c r="AQ290" s="107"/>
      <c r="AS290" s="107"/>
      <c r="AU290" s="107"/>
      <c r="AW290" s="107"/>
      <c r="AY290" s="107"/>
      <c r="BB290" s="108"/>
      <c r="BD290" s="107"/>
      <c r="BF290" s="107"/>
    </row>
    <row r="291" spans="41:58" x14ac:dyDescent="0.25">
      <c r="AO291" s="108"/>
      <c r="AQ291" s="107"/>
      <c r="AS291" s="107"/>
      <c r="AU291" s="107"/>
      <c r="AW291" s="107"/>
      <c r="AY291" s="107"/>
      <c r="BB291" s="108"/>
      <c r="BD291" s="107"/>
      <c r="BF291" s="107"/>
    </row>
    <row r="292" spans="41:58" x14ac:dyDescent="0.25">
      <c r="AO292" s="108"/>
      <c r="AQ292" s="107"/>
      <c r="AS292" s="107"/>
      <c r="AU292" s="107"/>
      <c r="AW292" s="107"/>
      <c r="AY292" s="107"/>
      <c r="BB292" s="108"/>
      <c r="BD292" s="107"/>
      <c r="BF292" s="107"/>
    </row>
    <row r="293" spans="41:58" x14ac:dyDescent="0.25">
      <c r="AO293" s="108"/>
      <c r="AQ293" s="107"/>
      <c r="AS293" s="107"/>
      <c r="AU293" s="107"/>
      <c r="AW293" s="107"/>
      <c r="AY293" s="107"/>
      <c r="BB293" s="108"/>
      <c r="BD293" s="107"/>
      <c r="BF293" s="107"/>
    </row>
    <row r="294" spans="41:58" x14ac:dyDescent="0.25">
      <c r="AO294" s="108"/>
      <c r="AQ294" s="107"/>
      <c r="AS294" s="107"/>
      <c r="AU294" s="107"/>
      <c r="AW294" s="107"/>
      <c r="AY294" s="107"/>
      <c r="BB294" s="108"/>
      <c r="BD294" s="107"/>
      <c r="BF294" s="107"/>
    </row>
    <row r="295" spans="41:58" x14ac:dyDescent="0.25">
      <c r="AO295" s="108"/>
      <c r="AQ295" s="107"/>
      <c r="AS295" s="107"/>
      <c r="AU295" s="107"/>
      <c r="AW295" s="107"/>
      <c r="AY295" s="107"/>
      <c r="BB295" s="108"/>
      <c r="BD295" s="107"/>
      <c r="BF295" s="107"/>
    </row>
    <row r="296" spans="41:58" x14ac:dyDescent="0.25">
      <c r="AO296" s="108"/>
      <c r="AQ296" s="107"/>
      <c r="AS296" s="107"/>
      <c r="AU296" s="107"/>
      <c r="AW296" s="107"/>
      <c r="AY296" s="107"/>
      <c r="BB296" s="108"/>
      <c r="BD296" s="107"/>
      <c r="BF296" s="107"/>
    </row>
    <row r="297" spans="41:58" x14ac:dyDescent="0.25">
      <c r="AO297" s="108"/>
      <c r="AQ297" s="107"/>
      <c r="AS297" s="107"/>
      <c r="AU297" s="107"/>
      <c r="AW297" s="107"/>
      <c r="AY297" s="107"/>
      <c r="BB297" s="108"/>
      <c r="BD297" s="107"/>
      <c r="BF297" s="107"/>
    </row>
    <row r="298" spans="41:58" x14ac:dyDescent="0.25">
      <c r="AO298" s="108"/>
      <c r="AQ298" s="107"/>
      <c r="AS298" s="107"/>
      <c r="AU298" s="107"/>
      <c r="AW298" s="107"/>
      <c r="AY298" s="107"/>
      <c r="BB298" s="108"/>
      <c r="BD298" s="107"/>
      <c r="BF298" s="107"/>
    </row>
    <row r="299" spans="41:58" x14ac:dyDescent="0.25">
      <c r="AO299" s="108"/>
      <c r="AQ299" s="107"/>
      <c r="AS299" s="107"/>
      <c r="AU299" s="107"/>
      <c r="AW299" s="107"/>
      <c r="AY299" s="107"/>
      <c r="BB299" s="108"/>
      <c r="BD299" s="107"/>
      <c r="BF299" s="107"/>
    </row>
    <row r="300" spans="41:58" x14ac:dyDescent="0.25">
      <c r="AO300" s="108"/>
      <c r="AQ300" s="107"/>
      <c r="AS300" s="107"/>
      <c r="AU300" s="107"/>
      <c r="AW300" s="107"/>
      <c r="AY300" s="107"/>
      <c r="BB300" s="108"/>
      <c r="BD300" s="107"/>
      <c r="BF300" s="107"/>
    </row>
    <row r="301" spans="41:58" x14ac:dyDescent="0.25">
      <c r="AO301" s="108"/>
      <c r="AQ301" s="107"/>
      <c r="AS301" s="107"/>
      <c r="AU301" s="107"/>
      <c r="AW301" s="107"/>
      <c r="AY301" s="107"/>
      <c r="BB301" s="108"/>
      <c r="BD301" s="107"/>
      <c r="BF301" s="107"/>
    </row>
    <row r="302" spans="41:58" x14ac:dyDescent="0.25">
      <c r="AO302" s="108"/>
      <c r="AQ302" s="107"/>
      <c r="AS302" s="107"/>
      <c r="AU302" s="107"/>
      <c r="AW302" s="107"/>
      <c r="AY302" s="107"/>
      <c r="BB302" s="108"/>
      <c r="BD302" s="107"/>
      <c r="BF302" s="107"/>
    </row>
    <row r="303" spans="41:58" x14ac:dyDescent="0.25">
      <c r="AO303" s="108"/>
      <c r="AQ303" s="107"/>
      <c r="AS303" s="107"/>
      <c r="AU303" s="107"/>
      <c r="AW303" s="107"/>
      <c r="AY303" s="107"/>
      <c r="BB303" s="108"/>
      <c r="BD303" s="107"/>
      <c r="BF303" s="107"/>
    </row>
    <row r="304" spans="41:58" x14ac:dyDescent="0.25">
      <c r="AO304" s="108"/>
      <c r="AQ304" s="107"/>
      <c r="AS304" s="107"/>
      <c r="AU304" s="107"/>
      <c r="AW304" s="107"/>
      <c r="AY304" s="107"/>
      <c r="BB304" s="108"/>
      <c r="BD304" s="107"/>
      <c r="BF304" s="107"/>
    </row>
    <row r="305" spans="41:58" x14ac:dyDescent="0.25">
      <c r="AO305" s="108"/>
      <c r="AQ305" s="107"/>
      <c r="AS305" s="107"/>
      <c r="AU305" s="107"/>
      <c r="AW305" s="107"/>
      <c r="AY305" s="107"/>
      <c r="BB305" s="108"/>
      <c r="BD305" s="107"/>
      <c r="BF305" s="107"/>
    </row>
    <row r="306" spans="41:58" x14ac:dyDescent="0.25">
      <c r="AO306" s="108"/>
      <c r="AQ306" s="107"/>
      <c r="AS306" s="107"/>
      <c r="AU306" s="107"/>
      <c r="AW306" s="107"/>
      <c r="AY306" s="107"/>
      <c r="BB306" s="108"/>
      <c r="BD306" s="107"/>
      <c r="BF306" s="107"/>
    </row>
    <row r="307" spans="41:58" x14ac:dyDescent="0.25">
      <c r="AO307" s="108"/>
      <c r="AQ307" s="107"/>
      <c r="AS307" s="107"/>
      <c r="AU307" s="107"/>
      <c r="AW307" s="107"/>
      <c r="AY307" s="107"/>
      <c r="BB307" s="108"/>
      <c r="BD307" s="107"/>
      <c r="BF307" s="107"/>
    </row>
    <row r="308" spans="41:58" x14ac:dyDescent="0.25">
      <c r="AO308" s="108"/>
      <c r="AQ308" s="107"/>
      <c r="AS308" s="107"/>
      <c r="AU308" s="107"/>
      <c r="AW308" s="107"/>
      <c r="AY308" s="107"/>
      <c r="BB308" s="108"/>
      <c r="BD308" s="107"/>
      <c r="BF308" s="107"/>
    </row>
    <row r="309" spans="41:58" x14ac:dyDescent="0.25">
      <c r="AO309" s="108"/>
      <c r="AQ309" s="107"/>
      <c r="AS309" s="107"/>
      <c r="AU309" s="107"/>
      <c r="AW309" s="107"/>
      <c r="AY309" s="107"/>
      <c r="BB309" s="108"/>
      <c r="BD309" s="107"/>
      <c r="BF309" s="107"/>
    </row>
    <row r="310" spans="41:58" x14ac:dyDescent="0.25">
      <c r="AO310" s="108"/>
      <c r="AQ310" s="107"/>
      <c r="AS310" s="107"/>
      <c r="AU310" s="107"/>
      <c r="AW310" s="107"/>
      <c r="AY310" s="107"/>
      <c r="BB310" s="108"/>
      <c r="BD310" s="107"/>
      <c r="BF310" s="107"/>
    </row>
    <row r="311" spans="41:58" x14ac:dyDescent="0.25">
      <c r="AO311" s="108"/>
      <c r="AQ311" s="107"/>
      <c r="AS311" s="107"/>
      <c r="AU311" s="107"/>
      <c r="AW311" s="107"/>
      <c r="AY311" s="107"/>
      <c r="BB311" s="108"/>
      <c r="BD311" s="107"/>
      <c r="BF311" s="107"/>
    </row>
    <row r="312" spans="41:58" x14ac:dyDescent="0.25">
      <c r="AO312" s="108"/>
      <c r="AQ312" s="107"/>
      <c r="AS312" s="107"/>
      <c r="AU312" s="107"/>
      <c r="AW312" s="107"/>
      <c r="AY312" s="107"/>
      <c r="BB312" s="108"/>
      <c r="BD312" s="107"/>
      <c r="BF312" s="107"/>
    </row>
    <row r="313" spans="41:58" x14ac:dyDescent="0.25">
      <c r="AO313" s="108"/>
      <c r="AQ313" s="107"/>
      <c r="AS313" s="107"/>
      <c r="AU313" s="107"/>
      <c r="AW313" s="107"/>
      <c r="AY313" s="107"/>
      <c r="BB313" s="108"/>
      <c r="BD313" s="107"/>
      <c r="BF313" s="107"/>
    </row>
    <row r="314" spans="41:58" x14ac:dyDescent="0.25">
      <c r="AO314" s="108"/>
      <c r="AQ314" s="107"/>
      <c r="AS314" s="107"/>
      <c r="AU314" s="107"/>
      <c r="AW314" s="107"/>
      <c r="AY314" s="107"/>
      <c r="BB314" s="108"/>
      <c r="BD314" s="107"/>
      <c r="BF314" s="107"/>
    </row>
    <row r="315" spans="41:58" x14ac:dyDescent="0.25">
      <c r="AO315" s="108"/>
      <c r="AQ315" s="107"/>
      <c r="AS315" s="107"/>
      <c r="AU315" s="107"/>
      <c r="AW315" s="107"/>
      <c r="AY315" s="107"/>
      <c r="BB315" s="108"/>
      <c r="BD315" s="107"/>
      <c r="BF315" s="107"/>
    </row>
    <row r="316" spans="41:58" x14ac:dyDescent="0.25">
      <c r="AO316" s="108"/>
      <c r="AQ316" s="107"/>
      <c r="AS316" s="107"/>
      <c r="AU316" s="107"/>
      <c r="AW316" s="107"/>
      <c r="AY316" s="107"/>
      <c r="BB316" s="108"/>
      <c r="BD316" s="107"/>
      <c r="BF316" s="107"/>
    </row>
    <row r="317" spans="41:58" x14ac:dyDescent="0.25">
      <c r="AO317" s="108"/>
      <c r="AQ317" s="107"/>
      <c r="AS317" s="107"/>
      <c r="AU317" s="107"/>
      <c r="AW317" s="107"/>
      <c r="AY317" s="107"/>
      <c r="BB317" s="108"/>
      <c r="BD317" s="107"/>
      <c r="BF317" s="107"/>
    </row>
    <row r="318" spans="41:58" x14ac:dyDescent="0.25">
      <c r="AO318" s="108"/>
      <c r="AQ318" s="107"/>
      <c r="AS318" s="107"/>
      <c r="AU318" s="107"/>
      <c r="AW318" s="107"/>
      <c r="AY318" s="107"/>
      <c r="BB318" s="108"/>
      <c r="BD318" s="107"/>
      <c r="BF318" s="107"/>
    </row>
    <row r="319" spans="41:58" x14ac:dyDescent="0.25">
      <c r="AO319" s="108"/>
      <c r="AQ319" s="107"/>
      <c r="AS319" s="107"/>
      <c r="AU319" s="107"/>
      <c r="AW319" s="107"/>
      <c r="AY319" s="107"/>
      <c r="BB319" s="108"/>
      <c r="BD319" s="107"/>
      <c r="BF319" s="107"/>
    </row>
    <row r="320" spans="41:58" x14ac:dyDescent="0.25">
      <c r="AO320" s="108"/>
      <c r="AQ320" s="107"/>
      <c r="AS320" s="107"/>
      <c r="AU320" s="107"/>
      <c r="AW320" s="107"/>
      <c r="AY320" s="107"/>
      <c r="BB320" s="108"/>
      <c r="BD320" s="107"/>
      <c r="BF320" s="107"/>
    </row>
    <row r="321" spans="41:58" x14ac:dyDescent="0.25">
      <c r="AO321" s="108"/>
      <c r="AQ321" s="107"/>
      <c r="AS321" s="107"/>
      <c r="AU321" s="107"/>
      <c r="AW321" s="107"/>
      <c r="AY321" s="107"/>
      <c r="BB321" s="108"/>
      <c r="BD321" s="107"/>
      <c r="BF321" s="107"/>
    </row>
    <row r="322" spans="41:58" x14ac:dyDescent="0.25">
      <c r="AO322" s="108"/>
      <c r="AQ322" s="107"/>
      <c r="AS322" s="107"/>
      <c r="AU322" s="107"/>
      <c r="AW322" s="107"/>
      <c r="AY322" s="107"/>
      <c r="BB322" s="108"/>
      <c r="BD322" s="107"/>
      <c r="BF322" s="107"/>
    </row>
    <row r="323" spans="41:58" x14ac:dyDescent="0.25">
      <c r="AO323" s="108"/>
      <c r="AQ323" s="107"/>
      <c r="AS323" s="107"/>
      <c r="AU323" s="107"/>
      <c r="AW323" s="107"/>
      <c r="AY323" s="107"/>
      <c r="BB323" s="108"/>
      <c r="BD323" s="107"/>
      <c r="BF323" s="107"/>
    </row>
    <row r="324" spans="41:58" x14ac:dyDescent="0.25">
      <c r="AO324" s="108"/>
      <c r="AQ324" s="107"/>
      <c r="AS324" s="107"/>
      <c r="AU324" s="107"/>
      <c r="AW324" s="107"/>
      <c r="AY324" s="107"/>
      <c r="BB324" s="108"/>
      <c r="BD324" s="107"/>
      <c r="BF324" s="107"/>
    </row>
    <row r="325" spans="41:58" x14ac:dyDescent="0.25">
      <c r="AO325" s="108"/>
      <c r="AQ325" s="107"/>
      <c r="AS325" s="107"/>
      <c r="AU325" s="107"/>
      <c r="AW325" s="107"/>
      <c r="AY325" s="107"/>
      <c r="BB325" s="108"/>
      <c r="BD325" s="107"/>
      <c r="BF325" s="107"/>
    </row>
    <row r="326" spans="41:58" x14ac:dyDescent="0.25">
      <c r="AO326" s="108"/>
      <c r="AQ326" s="107"/>
      <c r="AS326" s="107"/>
      <c r="AU326" s="107"/>
      <c r="AW326" s="107"/>
      <c r="AY326" s="107"/>
      <c r="BB326" s="108"/>
      <c r="BD326" s="107"/>
      <c r="BF326" s="107"/>
    </row>
    <row r="327" spans="41:58" x14ac:dyDescent="0.25">
      <c r="AO327" s="108"/>
      <c r="AQ327" s="107"/>
      <c r="AS327" s="107"/>
      <c r="AU327" s="107"/>
      <c r="AW327" s="107"/>
      <c r="AY327" s="107"/>
      <c r="BB327" s="108"/>
      <c r="BD327" s="107"/>
      <c r="BF327" s="107"/>
    </row>
    <row r="328" spans="41:58" x14ac:dyDescent="0.25">
      <c r="AO328" s="108"/>
      <c r="AQ328" s="107"/>
      <c r="AS328" s="107"/>
      <c r="AU328" s="107"/>
      <c r="AW328" s="107"/>
      <c r="AY328" s="107"/>
      <c r="BB328" s="108"/>
      <c r="BD328" s="107"/>
      <c r="BF328" s="107"/>
    </row>
    <row r="329" spans="41:58" x14ac:dyDescent="0.25">
      <c r="AO329" s="108"/>
      <c r="AQ329" s="107"/>
      <c r="AS329" s="107"/>
      <c r="AU329" s="107"/>
      <c r="AW329" s="107"/>
      <c r="AY329" s="107"/>
      <c r="BB329" s="108"/>
      <c r="BD329" s="107"/>
      <c r="BF329" s="107"/>
    </row>
    <row r="330" spans="41:58" x14ac:dyDescent="0.25">
      <c r="AO330" s="108"/>
      <c r="AQ330" s="107"/>
      <c r="AS330" s="107"/>
      <c r="AU330" s="107"/>
      <c r="AW330" s="107"/>
      <c r="AY330" s="107"/>
      <c r="BB330" s="108"/>
      <c r="BD330" s="107"/>
      <c r="BF330" s="107"/>
    </row>
    <row r="331" spans="41:58" x14ac:dyDescent="0.25">
      <c r="AO331" s="108"/>
      <c r="AQ331" s="107"/>
      <c r="AS331" s="107"/>
      <c r="AU331" s="107"/>
      <c r="AW331" s="107"/>
      <c r="AY331" s="107"/>
      <c r="BB331" s="108"/>
      <c r="BD331" s="107"/>
      <c r="BF331" s="107"/>
    </row>
    <row r="332" spans="41:58" x14ac:dyDescent="0.25">
      <c r="AO332" s="108"/>
      <c r="AQ332" s="107"/>
      <c r="AS332" s="107"/>
      <c r="AU332" s="107"/>
      <c r="AW332" s="107"/>
      <c r="AY332" s="107"/>
      <c r="BB332" s="108"/>
      <c r="BD332" s="107"/>
      <c r="BF332" s="107"/>
    </row>
    <row r="333" spans="41:58" x14ac:dyDescent="0.25">
      <c r="AO333" s="108"/>
      <c r="AQ333" s="107"/>
      <c r="AS333" s="107"/>
      <c r="AU333" s="107"/>
      <c r="AW333" s="107"/>
      <c r="AY333" s="107"/>
      <c r="BB333" s="108"/>
      <c r="BD333" s="107"/>
      <c r="BF333" s="107"/>
    </row>
    <row r="334" spans="41:58" x14ac:dyDescent="0.25">
      <c r="AO334" s="108"/>
      <c r="AQ334" s="107"/>
      <c r="AS334" s="107"/>
      <c r="AU334" s="107"/>
      <c r="AW334" s="107"/>
      <c r="AY334" s="107"/>
      <c r="BB334" s="108"/>
      <c r="BD334" s="107"/>
      <c r="BF334" s="107"/>
    </row>
    <row r="335" spans="41:58" x14ac:dyDescent="0.25">
      <c r="AO335" s="108"/>
      <c r="AQ335" s="107"/>
      <c r="AS335" s="107"/>
      <c r="AU335" s="107"/>
      <c r="AW335" s="107"/>
      <c r="AY335" s="107"/>
      <c r="BB335" s="108"/>
      <c r="BD335" s="107"/>
      <c r="BF335" s="107"/>
    </row>
    <row r="336" spans="41:58" x14ac:dyDescent="0.25">
      <c r="AO336" s="108"/>
      <c r="AQ336" s="107"/>
      <c r="AS336" s="107"/>
      <c r="AU336" s="107"/>
      <c r="AW336" s="107"/>
      <c r="AY336" s="107"/>
      <c r="BB336" s="108"/>
      <c r="BD336" s="107"/>
      <c r="BF336" s="107"/>
    </row>
    <row r="337" spans="41:58" x14ac:dyDescent="0.25">
      <c r="AO337" s="108"/>
      <c r="AQ337" s="107"/>
      <c r="AS337" s="107"/>
      <c r="AU337" s="107"/>
      <c r="AW337" s="107"/>
      <c r="AY337" s="107"/>
      <c r="BB337" s="108"/>
      <c r="BD337" s="107"/>
      <c r="BF337" s="107"/>
    </row>
    <row r="338" spans="41:58" x14ac:dyDescent="0.25">
      <c r="AO338" s="108"/>
      <c r="AQ338" s="107"/>
      <c r="AS338" s="107"/>
      <c r="AU338" s="107"/>
      <c r="AW338" s="107"/>
      <c r="AY338" s="107"/>
      <c r="BB338" s="108"/>
      <c r="BD338" s="107"/>
      <c r="BF338" s="107"/>
    </row>
    <row r="339" spans="41:58" x14ac:dyDescent="0.25">
      <c r="AO339" s="108"/>
      <c r="AQ339" s="107"/>
      <c r="AS339" s="107"/>
      <c r="AU339" s="107"/>
      <c r="AW339" s="107"/>
      <c r="AY339" s="107"/>
      <c r="BB339" s="108"/>
      <c r="BD339" s="107"/>
      <c r="BF339" s="107"/>
    </row>
    <row r="340" spans="41:58" x14ac:dyDescent="0.25">
      <c r="AO340" s="108"/>
      <c r="AQ340" s="107"/>
      <c r="AS340" s="107"/>
      <c r="AU340" s="107"/>
      <c r="AW340" s="107"/>
      <c r="AY340" s="107"/>
      <c r="BB340" s="108"/>
      <c r="BD340" s="107"/>
      <c r="BF340" s="107"/>
    </row>
    <row r="341" spans="41:58" x14ac:dyDescent="0.25">
      <c r="AO341" s="108"/>
      <c r="AQ341" s="107"/>
      <c r="AS341" s="107"/>
      <c r="AU341" s="107"/>
      <c r="AW341" s="107"/>
      <c r="AY341" s="107"/>
      <c r="BB341" s="108"/>
      <c r="BD341" s="107"/>
      <c r="BF341" s="107"/>
    </row>
    <row r="342" spans="41:58" x14ac:dyDescent="0.25">
      <c r="AO342" s="108"/>
      <c r="AQ342" s="107"/>
      <c r="AS342" s="107"/>
      <c r="AU342" s="107"/>
      <c r="AW342" s="107"/>
      <c r="AY342" s="107"/>
      <c r="BB342" s="108"/>
      <c r="BD342" s="107"/>
      <c r="BF342" s="107"/>
    </row>
    <row r="343" spans="41:58" x14ac:dyDescent="0.25">
      <c r="AO343" s="108"/>
      <c r="AQ343" s="107"/>
      <c r="AS343" s="107"/>
      <c r="AU343" s="107"/>
      <c r="AW343" s="107"/>
      <c r="AY343" s="107"/>
      <c r="BB343" s="108"/>
      <c r="BD343" s="107"/>
      <c r="BF343" s="107"/>
    </row>
    <row r="344" spans="41:58" x14ac:dyDescent="0.25">
      <c r="AO344" s="108"/>
      <c r="AQ344" s="107"/>
      <c r="AS344" s="107"/>
      <c r="AU344" s="107"/>
      <c r="AW344" s="107"/>
      <c r="AY344" s="107"/>
      <c r="BB344" s="108"/>
      <c r="BD344" s="107"/>
      <c r="BF344" s="107"/>
    </row>
    <row r="345" spans="41:58" x14ac:dyDescent="0.25">
      <c r="AO345" s="108"/>
      <c r="AQ345" s="107"/>
      <c r="AS345" s="107"/>
      <c r="AU345" s="107"/>
      <c r="AW345" s="107"/>
      <c r="AY345" s="107"/>
      <c r="BB345" s="108"/>
      <c r="BD345" s="107"/>
      <c r="BF345" s="107"/>
    </row>
    <row r="346" spans="41:58" x14ac:dyDescent="0.25">
      <c r="AO346" s="108"/>
      <c r="AQ346" s="107"/>
      <c r="AS346" s="107"/>
      <c r="AU346" s="107"/>
      <c r="AW346" s="107"/>
      <c r="AY346" s="107"/>
      <c r="BB346" s="108"/>
      <c r="BD346" s="107"/>
      <c r="BF346" s="107"/>
    </row>
    <row r="347" spans="41:58" x14ac:dyDescent="0.25">
      <c r="AO347" s="108"/>
      <c r="AQ347" s="107"/>
      <c r="AS347" s="107"/>
      <c r="AU347" s="107"/>
      <c r="AW347" s="107"/>
      <c r="AY347" s="107"/>
      <c r="BB347" s="108"/>
      <c r="BD347" s="107"/>
      <c r="BF347" s="107"/>
    </row>
    <row r="348" spans="41:58" x14ac:dyDescent="0.25">
      <c r="AO348" s="108"/>
      <c r="AQ348" s="107"/>
      <c r="AS348" s="107"/>
      <c r="AU348" s="107"/>
      <c r="AW348" s="107"/>
      <c r="AY348" s="107"/>
      <c r="BB348" s="108"/>
      <c r="BD348" s="107"/>
      <c r="BF348" s="107"/>
    </row>
    <row r="349" spans="41:58" x14ac:dyDescent="0.25">
      <c r="AO349" s="108"/>
      <c r="AQ349" s="107"/>
      <c r="AS349" s="107"/>
      <c r="AU349" s="107"/>
      <c r="AW349" s="107"/>
      <c r="AY349" s="107"/>
      <c r="BB349" s="108"/>
      <c r="BD349" s="107"/>
      <c r="BF349" s="107"/>
    </row>
    <row r="350" spans="41:58" x14ac:dyDescent="0.25">
      <c r="AO350" s="108"/>
      <c r="AQ350" s="107"/>
      <c r="AS350" s="107"/>
      <c r="AU350" s="107"/>
      <c r="AW350" s="107"/>
      <c r="AY350" s="107"/>
      <c r="BB350" s="108"/>
      <c r="BD350" s="107"/>
      <c r="BF350" s="107"/>
    </row>
    <row r="351" spans="41:58" x14ac:dyDescent="0.25">
      <c r="AO351" s="108"/>
      <c r="AQ351" s="107"/>
      <c r="AS351" s="107"/>
      <c r="AU351" s="107"/>
      <c r="AW351" s="107"/>
      <c r="AY351" s="107"/>
      <c r="BB351" s="108"/>
      <c r="BD351" s="107"/>
      <c r="BF351" s="107"/>
    </row>
    <row r="352" spans="41:58" x14ac:dyDescent="0.25">
      <c r="AO352" s="108"/>
      <c r="AQ352" s="107"/>
      <c r="AS352" s="107"/>
      <c r="AU352" s="107"/>
      <c r="AW352" s="107"/>
      <c r="AY352" s="107"/>
      <c r="BB352" s="108"/>
      <c r="BD352" s="107"/>
      <c r="BF352" s="107"/>
    </row>
    <row r="353" spans="41:58" x14ac:dyDescent="0.25">
      <c r="AO353" s="108"/>
      <c r="AQ353" s="107"/>
      <c r="AS353" s="107"/>
      <c r="AU353" s="107"/>
      <c r="AW353" s="107"/>
      <c r="AY353" s="107"/>
      <c r="BB353" s="108"/>
      <c r="BD353" s="107"/>
      <c r="BF353" s="107"/>
    </row>
    <row r="354" spans="41:58" x14ac:dyDescent="0.25">
      <c r="AO354" s="108"/>
      <c r="AQ354" s="107"/>
      <c r="AS354" s="107"/>
      <c r="AU354" s="107"/>
      <c r="AW354" s="107"/>
      <c r="AY354" s="107"/>
      <c r="BB354" s="108"/>
      <c r="BD354" s="107"/>
      <c r="BF354" s="107"/>
    </row>
    <row r="355" spans="41:58" x14ac:dyDescent="0.25">
      <c r="AO355" s="108"/>
      <c r="AQ355" s="107"/>
      <c r="AS355" s="107"/>
      <c r="AU355" s="107"/>
      <c r="AW355" s="107"/>
      <c r="AY355" s="107"/>
      <c r="BB355" s="108"/>
      <c r="BD355" s="107"/>
      <c r="BF355" s="107"/>
    </row>
    <row r="356" spans="41:58" x14ac:dyDescent="0.25">
      <c r="AO356" s="108"/>
      <c r="AQ356" s="107"/>
      <c r="AS356" s="107"/>
      <c r="AU356" s="107"/>
      <c r="AW356" s="107"/>
      <c r="AY356" s="107"/>
      <c r="BB356" s="108"/>
      <c r="BD356" s="107"/>
      <c r="BF356" s="107"/>
    </row>
    <row r="357" spans="41:58" x14ac:dyDescent="0.25">
      <c r="AO357" s="108"/>
      <c r="AQ357" s="107"/>
      <c r="AS357" s="107"/>
      <c r="AU357" s="107"/>
      <c r="AW357" s="107"/>
      <c r="AY357" s="107"/>
      <c r="BB357" s="108"/>
      <c r="BD357" s="107"/>
      <c r="BF357" s="107"/>
    </row>
    <row r="358" spans="41:58" x14ac:dyDescent="0.25">
      <c r="AO358" s="108"/>
      <c r="AQ358" s="107"/>
      <c r="AS358" s="107"/>
      <c r="AU358" s="107"/>
      <c r="AW358" s="107"/>
      <c r="AY358" s="107"/>
      <c r="BB358" s="108"/>
      <c r="BD358" s="107"/>
      <c r="BF358" s="107"/>
    </row>
    <row r="359" spans="41:58" x14ac:dyDescent="0.25">
      <c r="AO359" s="108"/>
      <c r="AQ359" s="107"/>
      <c r="AS359" s="107"/>
      <c r="AU359" s="107"/>
      <c r="AW359" s="107"/>
      <c r="AY359" s="107"/>
      <c r="BB359" s="108"/>
      <c r="BD359" s="107"/>
      <c r="BF359" s="107"/>
    </row>
    <row r="360" spans="41:58" x14ac:dyDescent="0.25">
      <c r="AO360" s="108"/>
      <c r="AQ360" s="107"/>
      <c r="AS360" s="107"/>
      <c r="AU360" s="107"/>
      <c r="AW360" s="107"/>
      <c r="AY360" s="107"/>
      <c r="BB360" s="108"/>
      <c r="BD360" s="107"/>
      <c r="BF360" s="107"/>
    </row>
    <row r="361" spans="41:58" x14ac:dyDescent="0.25">
      <c r="AO361" s="108"/>
      <c r="AQ361" s="107"/>
      <c r="AS361" s="107"/>
      <c r="AU361" s="107"/>
      <c r="AW361" s="107"/>
      <c r="AY361" s="107"/>
      <c r="BB361" s="108"/>
      <c r="BD361" s="107"/>
      <c r="BF361" s="107"/>
    </row>
    <row r="362" spans="41:58" x14ac:dyDescent="0.25">
      <c r="AO362" s="108"/>
      <c r="AQ362" s="107"/>
      <c r="AS362" s="107"/>
      <c r="AU362" s="107"/>
      <c r="AW362" s="107"/>
      <c r="AY362" s="107"/>
      <c r="BB362" s="108"/>
      <c r="BD362" s="107"/>
      <c r="BF362" s="107"/>
    </row>
    <row r="363" spans="41:58" x14ac:dyDescent="0.25">
      <c r="AO363" s="108"/>
      <c r="AQ363" s="107"/>
      <c r="AS363" s="107"/>
      <c r="AU363" s="107"/>
      <c r="AW363" s="107"/>
      <c r="AY363" s="107"/>
      <c r="BB363" s="108"/>
      <c r="BD363" s="107"/>
      <c r="BF363" s="107"/>
    </row>
    <row r="364" spans="41:58" x14ac:dyDescent="0.25">
      <c r="AO364" s="108"/>
      <c r="AQ364" s="107"/>
      <c r="AS364" s="107"/>
      <c r="AU364" s="107"/>
      <c r="AW364" s="107"/>
      <c r="AY364" s="107"/>
      <c r="BB364" s="108"/>
      <c r="BD364" s="107"/>
      <c r="BF364" s="107"/>
    </row>
    <row r="365" spans="41:58" x14ac:dyDescent="0.25">
      <c r="AO365" s="108"/>
      <c r="AQ365" s="107"/>
      <c r="AS365" s="107"/>
      <c r="AU365" s="107"/>
      <c r="AW365" s="107"/>
      <c r="AY365" s="107"/>
      <c r="BB365" s="108"/>
      <c r="BD365" s="107"/>
      <c r="BF365" s="107"/>
    </row>
    <row r="366" spans="41:58" x14ac:dyDescent="0.25">
      <c r="AO366" s="108"/>
      <c r="AQ366" s="107"/>
      <c r="AS366" s="107"/>
      <c r="AU366" s="107"/>
      <c r="AW366" s="107"/>
      <c r="AY366" s="107"/>
      <c r="BB366" s="108"/>
      <c r="BD366" s="107"/>
      <c r="BF366" s="107"/>
    </row>
    <row r="367" spans="41:58" x14ac:dyDescent="0.25">
      <c r="AO367" s="108"/>
      <c r="AQ367" s="107"/>
      <c r="AS367" s="107"/>
      <c r="AU367" s="107"/>
      <c r="AW367" s="107"/>
      <c r="AY367" s="107"/>
      <c r="BB367" s="108"/>
      <c r="BD367" s="107"/>
      <c r="BF367" s="107"/>
    </row>
    <row r="368" spans="41:58" x14ac:dyDescent="0.25">
      <c r="AO368" s="108"/>
      <c r="AQ368" s="107"/>
      <c r="AS368" s="107"/>
      <c r="AU368" s="107"/>
      <c r="AW368" s="107"/>
      <c r="AY368" s="107"/>
      <c r="BB368" s="108"/>
      <c r="BD368" s="107"/>
      <c r="BF368" s="107"/>
    </row>
    <row r="369" spans="41:58" x14ac:dyDescent="0.25">
      <c r="AO369" s="108"/>
      <c r="AQ369" s="107"/>
      <c r="AS369" s="107"/>
      <c r="AU369" s="107"/>
      <c r="AW369" s="107"/>
      <c r="AY369" s="107"/>
      <c r="BB369" s="108"/>
      <c r="BD369" s="107"/>
      <c r="BF369" s="107"/>
    </row>
    <row r="370" spans="41:58" x14ac:dyDescent="0.25">
      <c r="AO370" s="108"/>
      <c r="AQ370" s="107"/>
      <c r="AS370" s="107"/>
      <c r="AU370" s="107"/>
      <c r="AW370" s="107"/>
      <c r="AY370" s="107"/>
      <c r="BB370" s="108"/>
      <c r="BD370" s="107"/>
      <c r="BF370" s="107"/>
    </row>
    <row r="371" spans="41:58" x14ac:dyDescent="0.25">
      <c r="AO371" s="108"/>
      <c r="AQ371" s="107"/>
      <c r="AS371" s="107"/>
      <c r="AU371" s="107"/>
      <c r="AW371" s="107"/>
      <c r="AY371" s="107"/>
      <c r="BB371" s="108"/>
      <c r="BD371" s="107"/>
      <c r="BF371" s="107"/>
    </row>
    <row r="372" spans="41:58" x14ac:dyDescent="0.25">
      <c r="AO372" s="108"/>
      <c r="AQ372" s="107"/>
      <c r="AS372" s="107"/>
      <c r="AU372" s="107"/>
      <c r="AW372" s="107"/>
      <c r="AY372" s="107"/>
      <c r="BB372" s="108"/>
      <c r="BD372" s="107"/>
      <c r="BF372" s="107"/>
    </row>
    <row r="373" spans="41:58" x14ac:dyDescent="0.25">
      <c r="AO373" s="108"/>
      <c r="AQ373" s="107"/>
      <c r="AS373" s="107"/>
      <c r="AU373" s="107"/>
      <c r="AW373" s="107"/>
      <c r="AY373" s="107"/>
      <c r="BB373" s="108"/>
      <c r="BD373" s="107"/>
      <c r="BF373" s="107"/>
    </row>
    <row r="374" spans="41:58" x14ac:dyDescent="0.25">
      <c r="AO374" s="108"/>
      <c r="AQ374" s="107"/>
      <c r="AS374" s="107"/>
      <c r="AU374" s="107"/>
      <c r="AW374" s="107"/>
      <c r="AY374" s="107"/>
      <c r="BB374" s="108"/>
      <c r="BD374" s="107"/>
      <c r="BF374" s="107"/>
    </row>
    <row r="375" spans="41:58" x14ac:dyDescent="0.25">
      <c r="AO375" s="108"/>
      <c r="AQ375" s="107"/>
      <c r="AS375" s="107"/>
      <c r="AU375" s="107"/>
      <c r="AW375" s="107"/>
      <c r="AY375" s="107"/>
      <c r="BB375" s="108"/>
      <c r="BD375" s="107"/>
      <c r="BF375" s="107"/>
    </row>
    <row r="376" spans="41:58" x14ac:dyDescent="0.25">
      <c r="AO376" s="108"/>
      <c r="AQ376" s="107"/>
      <c r="AS376" s="107"/>
      <c r="AU376" s="107"/>
      <c r="AW376" s="107"/>
      <c r="AY376" s="107"/>
      <c r="BB376" s="108"/>
      <c r="BD376" s="107"/>
      <c r="BF376" s="107"/>
    </row>
    <row r="377" spans="41:58" x14ac:dyDescent="0.25">
      <c r="AO377" s="108"/>
      <c r="AQ377" s="107"/>
      <c r="AS377" s="107"/>
      <c r="AU377" s="107"/>
      <c r="AW377" s="107"/>
      <c r="AY377" s="107"/>
      <c r="BB377" s="108"/>
      <c r="BD377" s="107"/>
      <c r="BF377" s="107"/>
    </row>
    <row r="378" spans="41:58" x14ac:dyDescent="0.25">
      <c r="AO378" s="108"/>
      <c r="AQ378" s="107"/>
      <c r="AS378" s="107"/>
      <c r="AU378" s="107"/>
      <c r="AW378" s="107"/>
      <c r="AY378" s="107"/>
      <c r="BB378" s="108"/>
      <c r="BD378" s="107"/>
      <c r="BF378" s="107"/>
    </row>
    <row r="379" spans="41:58" x14ac:dyDescent="0.25">
      <c r="AO379" s="108"/>
      <c r="AQ379" s="107"/>
      <c r="AS379" s="107"/>
      <c r="AU379" s="107"/>
      <c r="AW379" s="107"/>
      <c r="AY379" s="107"/>
      <c r="BB379" s="108"/>
      <c r="BD379" s="107"/>
      <c r="BF379" s="107"/>
    </row>
    <row r="380" spans="41:58" x14ac:dyDescent="0.25">
      <c r="AO380" s="108"/>
      <c r="AQ380" s="107"/>
      <c r="AS380" s="107"/>
      <c r="AU380" s="107"/>
      <c r="AW380" s="107"/>
      <c r="AY380" s="107"/>
      <c r="BB380" s="108"/>
      <c r="BD380" s="107"/>
      <c r="BF380" s="107"/>
    </row>
    <row r="381" spans="41:58" x14ac:dyDescent="0.25">
      <c r="AO381" s="108"/>
      <c r="AQ381" s="107"/>
      <c r="AS381" s="107"/>
      <c r="AU381" s="107"/>
      <c r="AW381" s="107"/>
      <c r="AY381" s="107"/>
      <c r="BB381" s="108"/>
      <c r="BD381" s="107"/>
      <c r="BF381" s="107"/>
    </row>
    <row r="382" spans="41:58" x14ac:dyDescent="0.25">
      <c r="AO382" s="108"/>
      <c r="AQ382" s="107"/>
      <c r="AS382" s="107"/>
      <c r="AU382" s="107"/>
      <c r="AW382" s="107"/>
      <c r="AY382" s="107"/>
      <c r="BB382" s="108"/>
      <c r="BD382" s="107"/>
      <c r="BF382" s="107"/>
    </row>
    <row r="383" spans="41:58" x14ac:dyDescent="0.25">
      <c r="AO383" s="108"/>
      <c r="AQ383" s="107"/>
      <c r="AS383" s="107"/>
      <c r="AU383" s="107"/>
      <c r="AW383" s="107"/>
      <c r="AY383" s="107"/>
      <c r="BB383" s="108"/>
      <c r="BD383" s="107"/>
      <c r="BF383" s="107"/>
    </row>
    <row r="384" spans="41:58" x14ac:dyDescent="0.25">
      <c r="AO384" s="108"/>
      <c r="AQ384" s="107"/>
      <c r="AS384" s="107"/>
      <c r="AU384" s="107"/>
      <c r="AW384" s="107"/>
      <c r="AY384" s="107"/>
      <c r="BB384" s="108"/>
      <c r="BD384" s="107"/>
      <c r="BF384" s="107"/>
    </row>
    <row r="385" spans="41:58" x14ac:dyDescent="0.25">
      <c r="AO385" s="108"/>
      <c r="AQ385" s="107"/>
      <c r="AS385" s="107"/>
      <c r="AU385" s="107"/>
      <c r="AW385" s="107"/>
      <c r="AY385" s="107"/>
      <c r="BB385" s="108"/>
      <c r="BD385" s="107"/>
      <c r="BF385" s="107"/>
    </row>
    <row r="386" spans="41:58" x14ac:dyDescent="0.25">
      <c r="AO386" s="108"/>
      <c r="AQ386" s="107"/>
      <c r="AS386" s="107"/>
      <c r="AU386" s="107"/>
      <c r="AW386" s="107"/>
      <c r="AY386" s="107"/>
      <c r="BB386" s="108"/>
      <c r="BD386" s="107"/>
      <c r="BF386" s="107"/>
    </row>
    <row r="387" spans="41:58" x14ac:dyDescent="0.25">
      <c r="AO387" s="108"/>
      <c r="AQ387" s="107"/>
      <c r="AS387" s="107"/>
      <c r="AU387" s="107"/>
      <c r="AW387" s="107"/>
      <c r="AY387" s="107"/>
      <c r="BB387" s="108"/>
      <c r="BD387" s="107"/>
      <c r="BF387" s="107"/>
    </row>
    <row r="388" spans="41:58" x14ac:dyDescent="0.25">
      <c r="AO388" s="108"/>
      <c r="AQ388" s="107"/>
      <c r="AS388" s="107"/>
      <c r="AU388" s="107"/>
      <c r="AW388" s="107"/>
      <c r="AY388" s="107"/>
      <c r="BB388" s="108"/>
      <c r="BD388" s="107"/>
      <c r="BF388" s="107"/>
    </row>
    <row r="389" spans="41:58" x14ac:dyDescent="0.25">
      <c r="AO389" s="108"/>
      <c r="AQ389" s="107"/>
      <c r="AS389" s="107"/>
      <c r="AU389" s="107"/>
      <c r="AW389" s="107"/>
      <c r="AY389" s="107"/>
      <c r="BB389" s="108"/>
      <c r="BD389" s="107"/>
      <c r="BF389" s="107"/>
    </row>
    <row r="390" spans="41:58" x14ac:dyDescent="0.25">
      <c r="AO390" s="108"/>
      <c r="AQ390" s="107"/>
      <c r="AS390" s="107"/>
      <c r="AU390" s="107"/>
      <c r="AW390" s="107"/>
      <c r="AY390" s="107"/>
      <c r="BB390" s="108"/>
      <c r="BD390" s="107"/>
      <c r="BF390" s="107"/>
    </row>
    <row r="391" spans="41:58" x14ac:dyDescent="0.25">
      <c r="AO391" s="108"/>
      <c r="AQ391" s="107"/>
      <c r="AS391" s="107"/>
      <c r="AU391" s="107"/>
      <c r="AW391" s="107"/>
      <c r="AY391" s="107"/>
      <c r="BB391" s="108"/>
      <c r="BD391" s="107"/>
      <c r="BF391" s="107"/>
    </row>
    <row r="392" spans="41:58" x14ac:dyDescent="0.25">
      <c r="AO392" s="108"/>
      <c r="AQ392" s="107"/>
      <c r="AS392" s="107"/>
      <c r="AU392" s="107"/>
      <c r="AW392" s="107"/>
      <c r="AY392" s="107"/>
      <c r="BB392" s="108"/>
      <c r="BD392" s="107"/>
      <c r="BF392" s="107"/>
    </row>
    <row r="393" spans="41:58" x14ac:dyDescent="0.25">
      <c r="AO393" s="108"/>
      <c r="AQ393" s="107"/>
      <c r="AS393" s="107"/>
      <c r="AU393" s="107"/>
      <c r="AW393" s="107"/>
      <c r="AY393" s="107"/>
      <c r="BB393" s="108"/>
      <c r="BD393" s="107"/>
      <c r="BF393" s="107"/>
    </row>
    <row r="394" spans="41:58" x14ac:dyDescent="0.25">
      <c r="AO394" s="108"/>
      <c r="AQ394" s="107"/>
      <c r="AS394" s="107"/>
      <c r="AU394" s="107"/>
      <c r="AW394" s="107"/>
      <c r="AY394" s="107"/>
      <c r="BB394" s="108"/>
      <c r="BD394" s="107"/>
      <c r="BF394" s="107"/>
    </row>
    <row r="395" spans="41:58" x14ac:dyDescent="0.25">
      <c r="AO395" s="108"/>
      <c r="AQ395" s="107"/>
      <c r="AS395" s="107"/>
      <c r="AU395" s="107"/>
      <c r="AW395" s="107"/>
      <c r="AY395" s="107"/>
      <c r="BB395" s="108"/>
      <c r="BD395" s="107"/>
      <c r="BF395" s="107"/>
    </row>
    <row r="396" spans="41:58" x14ac:dyDescent="0.25">
      <c r="AO396" s="108"/>
      <c r="AQ396" s="107"/>
      <c r="AS396" s="107"/>
      <c r="AU396" s="107"/>
      <c r="AW396" s="107"/>
      <c r="AY396" s="107"/>
      <c r="BB396" s="108"/>
      <c r="BD396" s="107"/>
      <c r="BF396" s="107"/>
    </row>
    <row r="397" spans="41:58" x14ac:dyDescent="0.25">
      <c r="AO397" s="108"/>
      <c r="AQ397" s="107"/>
      <c r="AS397" s="107"/>
      <c r="AU397" s="107"/>
      <c r="AW397" s="107"/>
      <c r="AY397" s="107"/>
      <c r="BB397" s="108"/>
      <c r="BD397" s="107"/>
      <c r="BF397" s="107"/>
    </row>
    <row r="398" spans="41:58" x14ac:dyDescent="0.25">
      <c r="AO398" s="108"/>
      <c r="AQ398" s="107"/>
      <c r="AS398" s="107"/>
      <c r="AU398" s="107"/>
      <c r="AW398" s="107"/>
      <c r="AY398" s="107"/>
      <c r="BB398" s="108"/>
      <c r="BD398" s="107"/>
      <c r="BF398" s="107"/>
    </row>
    <row r="399" spans="41:58" x14ac:dyDescent="0.25">
      <c r="AO399" s="108"/>
      <c r="AQ399" s="107"/>
      <c r="AS399" s="107"/>
      <c r="AU399" s="107"/>
      <c r="AW399" s="107"/>
      <c r="AY399" s="107"/>
      <c r="BB399" s="108"/>
      <c r="BD399" s="107"/>
      <c r="BF399" s="107"/>
    </row>
    <row r="400" spans="41:58" x14ac:dyDescent="0.25">
      <c r="AO400" s="108"/>
      <c r="AQ400" s="107"/>
      <c r="AS400" s="107"/>
      <c r="AU400" s="107"/>
      <c r="AW400" s="107"/>
      <c r="AY400" s="107"/>
      <c r="BB400" s="108"/>
      <c r="BD400" s="107"/>
      <c r="BF400" s="107"/>
    </row>
    <row r="401" spans="41:58" x14ac:dyDescent="0.25">
      <c r="AO401" s="108"/>
      <c r="AQ401" s="107"/>
      <c r="AS401" s="107"/>
      <c r="AU401" s="107"/>
      <c r="AW401" s="107"/>
      <c r="AY401" s="107"/>
      <c r="BB401" s="108"/>
      <c r="BD401" s="107"/>
      <c r="BF401" s="107"/>
    </row>
    <row r="402" spans="41:58" x14ac:dyDescent="0.25">
      <c r="AO402" s="108"/>
      <c r="AQ402" s="107"/>
      <c r="AS402" s="107"/>
      <c r="AU402" s="107"/>
      <c r="AW402" s="107"/>
      <c r="AY402" s="107"/>
      <c r="BB402" s="108"/>
      <c r="BD402" s="107"/>
      <c r="BF402" s="107"/>
    </row>
    <row r="403" spans="41:58" x14ac:dyDescent="0.25">
      <c r="AO403" s="108"/>
      <c r="AQ403" s="107"/>
      <c r="AS403" s="107"/>
      <c r="AU403" s="107"/>
      <c r="AW403" s="107"/>
      <c r="AY403" s="107"/>
      <c r="BB403" s="108"/>
      <c r="BD403" s="107"/>
      <c r="BF403" s="107"/>
    </row>
    <row r="404" spans="41:58" x14ac:dyDescent="0.25">
      <c r="AO404" s="108"/>
      <c r="AQ404" s="107"/>
      <c r="AS404" s="107"/>
      <c r="AU404" s="107"/>
      <c r="AW404" s="107"/>
      <c r="AY404" s="107"/>
      <c r="BB404" s="108"/>
      <c r="BD404" s="107"/>
      <c r="BF404" s="107"/>
    </row>
    <row r="405" spans="41:58" x14ac:dyDescent="0.25">
      <c r="AO405" s="108"/>
      <c r="AQ405" s="107"/>
      <c r="AS405" s="107"/>
      <c r="AU405" s="107"/>
      <c r="AW405" s="107"/>
      <c r="AY405" s="107"/>
      <c r="BB405" s="108"/>
      <c r="BD405" s="107"/>
      <c r="BF405" s="107"/>
    </row>
    <row r="406" spans="41:58" x14ac:dyDescent="0.25">
      <c r="AO406" s="108"/>
      <c r="AQ406" s="107"/>
      <c r="AS406" s="107"/>
      <c r="AU406" s="107"/>
      <c r="AW406" s="107"/>
      <c r="AY406" s="107"/>
      <c r="BB406" s="108"/>
      <c r="BD406" s="107"/>
      <c r="BF406" s="107"/>
    </row>
    <row r="407" spans="41:58" x14ac:dyDescent="0.25">
      <c r="AO407" s="108"/>
      <c r="AQ407" s="107"/>
      <c r="AS407" s="107"/>
      <c r="AU407" s="107"/>
      <c r="AW407" s="107"/>
      <c r="AY407" s="107"/>
      <c r="BB407" s="108"/>
      <c r="BD407" s="107"/>
      <c r="BF407" s="107"/>
    </row>
    <row r="408" spans="41:58" x14ac:dyDescent="0.25">
      <c r="AO408" s="108"/>
      <c r="AQ408" s="107"/>
      <c r="AS408" s="107"/>
      <c r="AU408" s="107"/>
      <c r="AW408" s="107"/>
      <c r="AY408" s="107"/>
      <c r="BB408" s="108"/>
      <c r="BD408" s="107"/>
      <c r="BF408" s="107"/>
    </row>
    <row r="409" spans="41:58" x14ac:dyDescent="0.25">
      <c r="AO409" s="108"/>
      <c r="AQ409" s="107"/>
      <c r="AS409" s="107"/>
      <c r="AU409" s="107"/>
      <c r="AW409" s="107"/>
      <c r="AY409" s="107"/>
      <c r="BB409" s="108"/>
      <c r="BD409" s="107"/>
      <c r="BF409" s="107"/>
    </row>
    <row r="410" spans="41:58" x14ac:dyDescent="0.25">
      <c r="AO410" s="108"/>
      <c r="AQ410" s="107"/>
      <c r="AS410" s="107"/>
      <c r="AU410" s="107"/>
      <c r="AW410" s="107"/>
      <c r="AY410" s="107"/>
      <c r="BB410" s="108"/>
      <c r="BD410" s="107"/>
      <c r="BF410" s="107"/>
    </row>
    <row r="411" spans="41:58" x14ac:dyDescent="0.25">
      <c r="AO411" s="108"/>
      <c r="AQ411" s="107"/>
      <c r="AS411" s="107"/>
      <c r="AU411" s="107"/>
      <c r="AW411" s="107"/>
      <c r="AY411" s="107"/>
      <c r="BB411" s="108"/>
      <c r="BD411" s="107"/>
      <c r="BF411" s="107"/>
    </row>
    <row r="412" spans="41:58" x14ac:dyDescent="0.25">
      <c r="AO412" s="108"/>
      <c r="AQ412" s="107"/>
      <c r="AS412" s="107"/>
      <c r="AU412" s="107"/>
      <c r="AW412" s="107"/>
      <c r="AY412" s="107"/>
      <c r="BB412" s="108"/>
      <c r="BD412" s="107"/>
      <c r="BF412" s="107"/>
    </row>
    <row r="413" spans="41:58" x14ac:dyDescent="0.25">
      <c r="AO413" s="108"/>
      <c r="AQ413" s="107"/>
      <c r="AS413" s="107"/>
      <c r="AU413" s="107"/>
      <c r="AW413" s="107"/>
      <c r="AY413" s="107"/>
      <c r="BB413" s="108"/>
      <c r="BD413" s="107"/>
      <c r="BF413" s="107"/>
    </row>
    <row r="414" spans="41:58" x14ac:dyDescent="0.25">
      <c r="AO414" s="108"/>
      <c r="AQ414" s="107"/>
      <c r="AS414" s="107"/>
      <c r="AU414" s="107"/>
      <c r="AW414" s="107"/>
      <c r="AY414" s="107"/>
      <c r="BB414" s="108"/>
      <c r="BD414" s="107"/>
      <c r="BF414" s="107"/>
    </row>
    <row r="415" spans="41:58" x14ac:dyDescent="0.25">
      <c r="AO415" s="108"/>
      <c r="AQ415" s="107"/>
      <c r="AS415" s="107"/>
      <c r="AU415" s="107"/>
      <c r="AW415" s="107"/>
      <c r="AY415" s="107"/>
      <c r="BB415" s="108"/>
      <c r="BD415" s="107"/>
      <c r="BF415" s="107"/>
    </row>
    <row r="416" spans="41:58" x14ac:dyDescent="0.25">
      <c r="AO416" s="108"/>
      <c r="AQ416" s="107"/>
      <c r="AS416" s="107"/>
      <c r="AU416" s="107"/>
      <c r="AW416" s="107"/>
      <c r="AY416" s="107"/>
      <c r="BB416" s="108"/>
      <c r="BD416" s="107"/>
      <c r="BF416" s="107"/>
    </row>
    <row r="417" spans="41:58" x14ac:dyDescent="0.25">
      <c r="AO417" s="108"/>
      <c r="AQ417" s="107"/>
      <c r="AS417" s="107"/>
      <c r="AU417" s="107"/>
      <c r="AW417" s="107"/>
      <c r="AY417" s="107"/>
      <c r="BB417" s="108"/>
      <c r="BD417" s="107"/>
      <c r="BF417" s="107"/>
    </row>
    <row r="418" spans="41:58" x14ac:dyDescent="0.25">
      <c r="AO418" s="108"/>
      <c r="AQ418" s="107"/>
      <c r="AS418" s="107"/>
      <c r="AU418" s="107"/>
      <c r="AW418" s="107"/>
      <c r="AY418" s="107"/>
      <c r="BB418" s="108"/>
      <c r="BD418" s="107"/>
      <c r="BF418" s="107"/>
    </row>
    <row r="419" spans="41:58" x14ac:dyDescent="0.25">
      <c r="AO419" s="108"/>
      <c r="AQ419" s="107"/>
      <c r="AS419" s="107"/>
      <c r="AU419" s="107"/>
      <c r="AW419" s="107"/>
      <c r="AY419" s="107"/>
      <c r="BB419" s="108"/>
      <c r="BD419" s="107"/>
      <c r="BF419" s="107"/>
    </row>
    <row r="420" spans="41:58" x14ac:dyDescent="0.25">
      <c r="AO420" s="108"/>
      <c r="AQ420" s="107"/>
      <c r="AS420" s="107"/>
      <c r="AU420" s="107"/>
      <c r="AW420" s="107"/>
      <c r="AY420" s="107"/>
      <c r="BB420" s="108"/>
      <c r="BD420" s="107"/>
      <c r="BF420" s="107"/>
    </row>
    <row r="421" spans="41:58" x14ac:dyDescent="0.25">
      <c r="AO421" s="108"/>
      <c r="AQ421" s="107"/>
      <c r="AS421" s="107"/>
      <c r="AU421" s="107"/>
      <c r="AW421" s="107"/>
      <c r="AY421" s="107"/>
      <c r="BB421" s="108"/>
      <c r="BD421" s="107"/>
      <c r="BF421" s="107"/>
    </row>
    <row r="422" spans="41:58" x14ac:dyDescent="0.25">
      <c r="AO422" s="108"/>
      <c r="AQ422" s="107"/>
      <c r="AS422" s="107"/>
      <c r="AU422" s="107"/>
      <c r="AW422" s="107"/>
      <c r="AY422" s="107"/>
      <c r="BB422" s="108"/>
      <c r="BD422" s="107"/>
      <c r="BF422" s="107"/>
    </row>
    <row r="423" spans="41:58" x14ac:dyDescent="0.25">
      <c r="AO423" s="108"/>
      <c r="AQ423" s="107"/>
      <c r="AS423" s="107"/>
      <c r="AU423" s="107"/>
      <c r="AW423" s="107"/>
      <c r="AY423" s="107"/>
      <c r="BB423" s="108"/>
      <c r="BD423" s="107"/>
      <c r="BF423" s="107"/>
    </row>
    <row r="424" spans="41:58" x14ac:dyDescent="0.25">
      <c r="AO424" s="108"/>
      <c r="AQ424" s="107"/>
      <c r="AS424" s="107"/>
      <c r="AU424" s="107"/>
      <c r="AW424" s="107"/>
      <c r="AY424" s="107"/>
      <c r="BB424" s="108"/>
      <c r="BD424" s="107"/>
      <c r="BF424" s="107"/>
    </row>
    <row r="425" spans="41:58" x14ac:dyDescent="0.25">
      <c r="AO425" s="108"/>
      <c r="AQ425" s="107"/>
      <c r="AS425" s="107"/>
      <c r="AU425" s="107"/>
      <c r="AW425" s="107"/>
      <c r="AY425" s="107"/>
      <c r="BB425" s="108"/>
      <c r="BD425" s="107"/>
      <c r="BF425" s="107"/>
    </row>
    <row r="426" spans="41:58" x14ac:dyDescent="0.25">
      <c r="AO426" s="108"/>
      <c r="AQ426" s="107"/>
      <c r="AS426" s="107"/>
      <c r="AU426" s="107"/>
      <c r="AW426" s="107"/>
      <c r="AY426" s="107"/>
      <c r="BB426" s="108"/>
      <c r="BD426" s="107"/>
      <c r="BF426" s="107"/>
    </row>
    <row r="427" spans="41:58" x14ac:dyDescent="0.25">
      <c r="AO427" s="108"/>
      <c r="AQ427" s="107"/>
      <c r="AS427" s="107"/>
      <c r="AU427" s="107"/>
      <c r="AW427" s="107"/>
      <c r="AY427" s="107"/>
      <c r="BB427" s="108"/>
      <c r="BD427" s="107"/>
      <c r="BF427" s="107"/>
    </row>
    <row r="428" spans="41:58" x14ac:dyDescent="0.25">
      <c r="AO428" s="108"/>
      <c r="AQ428" s="107"/>
      <c r="AS428" s="107"/>
      <c r="AU428" s="107"/>
      <c r="AW428" s="107"/>
      <c r="AY428" s="107"/>
      <c r="BB428" s="108"/>
      <c r="BD428" s="107"/>
      <c r="BF428" s="107"/>
    </row>
    <row r="429" spans="41:58" x14ac:dyDescent="0.25">
      <c r="AO429" s="108"/>
      <c r="AQ429" s="107"/>
      <c r="AS429" s="107"/>
      <c r="AU429" s="107"/>
      <c r="AW429" s="107"/>
      <c r="AY429" s="107"/>
      <c r="BB429" s="108"/>
      <c r="BD429" s="107"/>
      <c r="BF429" s="107"/>
    </row>
    <row r="430" spans="41:58" x14ac:dyDescent="0.25">
      <c r="AO430" s="108"/>
      <c r="AQ430" s="107"/>
      <c r="AS430" s="107"/>
      <c r="AU430" s="107"/>
      <c r="AW430" s="107"/>
      <c r="AY430" s="107"/>
      <c r="BB430" s="108"/>
      <c r="BD430" s="107"/>
      <c r="BF430" s="107"/>
    </row>
    <row r="431" spans="41:58" x14ac:dyDescent="0.25">
      <c r="AO431" s="108"/>
      <c r="AQ431" s="107"/>
      <c r="AS431" s="107"/>
      <c r="AU431" s="107"/>
      <c r="AW431" s="107"/>
      <c r="AY431" s="107"/>
      <c r="BB431" s="108"/>
      <c r="BD431" s="107"/>
      <c r="BF431" s="107"/>
    </row>
    <row r="432" spans="41:58" x14ac:dyDescent="0.25">
      <c r="AO432" s="108"/>
      <c r="AQ432" s="107"/>
      <c r="AS432" s="107"/>
      <c r="AU432" s="107"/>
      <c r="AW432" s="107"/>
      <c r="AY432" s="107"/>
      <c r="BB432" s="108"/>
      <c r="BD432" s="107"/>
      <c r="BF432" s="107"/>
    </row>
    <row r="433" spans="41:58" x14ac:dyDescent="0.25">
      <c r="AO433" s="108"/>
      <c r="AQ433" s="107"/>
      <c r="AS433" s="107"/>
      <c r="AU433" s="107"/>
      <c r="AW433" s="107"/>
      <c r="AY433" s="107"/>
      <c r="BB433" s="108"/>
      <c r="BD433" s="107"/>
      <c r="BF433" s="107"/>
    </row>
    <row r="434" spans="41:58" x14ac:dyDescent="0.25">
      <c r="AO434" s="108"/>
      <c r="AQ434" s="107"/>
      <c r="AS434" s="107"/>
      <c r="AU434" s="107"/>
      <c r="AW434" s="107"/>
      <c r="AY434" s="107"/>
      <c r="BB434" s="108"/>
      <c r="BD434" s="107"/>
      <c r="BF434" s="107"/>
    </row>
    <row r="435" spans="41:58" x14ac:dyDescent="0.25">
      <c r="AO435" s="108"/>
      <c r="AQ435" s="107"/>
      <c r="AS435" s="107"/>
      <c r="AU435" s="107"/>
      <c r="AW435" s="107"/>
      <c r="AY435" s="107"/>
      <c r="BB435" s="108"/>
      <c r="BD435" s="107"/>
      <c r="BF435" s="107"/>
    </row>
    <row r="436" spans="41:58" x14ac:dyDescent="0.25">
      <c r="AO436" s="108"/>
      <c r="AQ436" s="107"/>
      <c r="AS436" s="107"/>
      <c r="AU436" s="107"/>
      <c r="AW436" s="107"/>
      <c r="AY436" s="107"/>
      <c r="BB436" s="108"/>
      <c r="BD436" s="107"/>
      <c r="BF436" s="107"/>
    </row>
    <row r="437" spans="41:58" x14ac:dyDescent="0.25">
      <c r="AO437" s="108"/>
      <c r="AQ437" s="107"/>
      <c r="AS437" s="107"/>
      <c r="AU437" s="107"/>
      <c r="AW437" s="107"/>
      <c r="AY437" s="107"/>
      <c r="BB437" s="108"/>
      <c r="BD437" s="107"/>
      <c r="BF437" s="107"/>
    </row>
    <row r="438" spans="41:58" x14ac:dyDescent="0.25">
      <c r="AO438" s="108"/>
      <c r="AQ438" s="107"/>
      <c r="AS438" s="107"/>
      <c r="AU438" s="107"/>
      <c r="AW438" s="107"/>
      <c r="AY438" s="107"/>
      <c r="BB438" s="108"/>
      <c r="BD438" s="107"/>
      <c r="BF438" s="107"/>
    </row>
    <row r="439" spans="41:58" x14ac:dyDescent="0.25">
      <c r="AO439" s="108"/>
      <c r="AQ439" s="107"/>
      <c r="AS439" s="107"/>
      <c r="AU439" s="107"/>
      <c r="AW439" s="107"/>
      <c r="AY439" s="107"/>
      <c r="BB439" s="108"/>
      <c r="BD439" s="107"/>
      <c r="BF439" s="107"/>
    </row>
    <row r="440" spans="41:58" x14ac:dyDescent="0.25">
      <c r="AO440" s="108"/>
      <c r="AQ440" s="107"/>
      <c r="AS440" s="107"/>
      <c r="AU440" s="107"/>
      <c r="AW440" s="107"/>
      <c r="AY440" s="107"/>
      <c r="BB440" s="108"/>
      <c r="BD440" s="107"/>
      <c r="BF440" s="107"/>
    </row>
    <row r="441" spans="41:58" x14ac:dyDescent="0.25">
      <c r="AO441" s="108"/>
      <c r="AQ441" s="107"/>
      <c r="AS441" s="107"/>
      <c r="AU441" s="107"/>
      <c r="AW441" s="107"/>
      <c r="AY441" s="107"/>
      <c r="BB441" s="108"/>
      <c r="BD441" s="107"/>
      <c r="BF441" s="107"/>
    </row>
    <row r="442" spans="41:58" x14ac:dyDescent="0.25">
      <c r="AO442" s="108"/>
      <c r="AQ442" s="107"/>
      <c r="AS442" s="107"/>
      <c r="AU442" s="107"/>
      <c r="AW442" s="107"/>
      <c r="AY442" s="107"/>
      <c r="BB442" s="108"/>
      <c r="BD442" s="107"/>
      <c r="BF442" s="107"/>
    </row>
    <row r="443" spans="41:58" x14ac:dyDescent="0.25">
      <c r="AO443" s="108"/>
      <c r="AQ443" s="107"/>
      <c r="AS443" s="107"/>
      <c r="AU443" s="107"/>
      <c r="AW443" s="107"/>
      <c r="AY443" s="107"/>
      <c r="BB443" s="108"/>
      <c r="BD443" s="107"/>
      <c r="BF443" s="107"/>
    </row>
    <row r="444" spans="41:58" x14ac:dyDescent="0.25">
      <c r="AO444" s="108"/>
      <c r="AQ444" s="107"/>
      <c r="AS444" s="107"/>
      <c r="AU444" s="107"/>
      <c r="AW444" s="107"/>
      <c r="AY444" s="107"/>
      <c r="BB444" s="108"/>
      <c r="BD444" s="107"/>
      <c r="BF444" s="107"/>
    </row>
    <row r="445" spans="41:58" x14ac:dyDescent="0.25">
      <c r="AO445" s="108"/>
      <c r="AQ445" s="107"/>
      <c r="AS445" s="107"/>
      <c r="AU445" s="107"/>
      <c r="AW445" s="107"/>
      <c r="AY445" s="107"/>
      <c r="BB445" s="108"/>
      <c r="BD445" s="107"/>
      <c r="BF445" s="107"/>
    </row>
    <row r="446" spans="41:58" x14ac:dyDescent="0.25">
      <c r="AO446" s="108"/>
      <c r="AQ446" s="107"/>
      <c r="AS446" s="107"/>
      <c r="AU446" s="107"/>
      <c r="AW446" s="107"/>
      <c r="AY446" s="107"/>
      <c r="BB446" s="108"/>
      <c r="BD446" s="107"/>
      <c r="BF446" s="107"/>
    </row>
    <row r="447" spans="41:58" x14ac:dyDescent="0.25">
      <c r="AO447" s="108"/>
      <c r="AQ447" s="107"/>
      <c r="AS447" s="107"/>
      <c r="AU447" s="107"/>
      <c r="AW447" s="107"/>
      <c r="AY447" s="107"/>
      <c r="BB447" s="108"/>
      <c r="BD447" s="107"/>
      <c r="BF447" s="107"/>
    </row>
    <row r="448" spans="41:58" x14ac:dyDescent="0.25">
      <c r="AO448" s="108"/>
      <c r="AQ448" s="107"/>
      <c r="AS448" s="107"/>
      <c r="AU448" s="107"/>
      <c r="AW448" s="107"/>
      <c r="AY448" s="107"/>
      <c r="BB448" s="108"/>
      <c r="BD448" s="107"/>
      <c r="BF448" s="107"/>
    </row>
    <row r="449" spans="41:58" x14ac:dyDescent="0.25">
      <c r="AO449" s="108"/>
      <c r="AQ449" s="107"/>
      <c r="AS449" s="107"/>
      <c r="AU449" s="107"/>
      <c r="AW449" s="107"/>
      <c r="AY449" s="107"/>
      <c r="BB449" s="108"/>
      <c r="BD449" s="107"/>
      <c r="BF449" s="107"/>
    </row>
    <row r="450" spans="41:58" x14ac:dyDescent="0.25">
      <c r="AO450" s="108"/>
      <c r="AQ450" s="107"/>
      <c r="AS450" s="107"/>
      <c r="AU450" s="107"/>
      <c r="AW450" s="107"/>
      <c r="AY450" s="107"/>
      <c r="BB450" s="108"/>
      <c r="BD450" s="107"/>
      <c r="BF450" s="107"/>
    </row>
    <row r="451" spans="41:58" x14ac:dyDescent="0.25">
      <c r="AO451" s="108"/>
      <c r="AQ451" s="107"/>
      <c r="AS451" s="107"/>
      <c r="AU451" s="107"/>
      <c r="AW451" s="107"/>
      <c r="AY451" s="107"/>
      <c r="BB451" s="108"/>
      <c r="BD451" s="107"/>
      <c r="BF451" s="107"/>
    </row>
    <row r="452" spans="41:58" x14ac:dyDescent="0.25">
      <c r="AO452" s="108"/>
      <c r="AQ452" s="107"/>
      <c r="AS452" s="107"/>
      <c r="AU452" s="107"/>
      <c r="AW452" s="107"/>
      <c r="AY452" s="107"/>
      <c r="BB452" s="108"/>
      <c r="BD452" s="107"/>
      <c r="BF452" s="107"/>
    </row>
    <row r="453" spans="41:58" x14ac:dyDescent="0.25">
      <c r="AO453" s="108"/>
      <c r="AQ453" s="107"/>
      <c r="AS453" s="107"/>
      <c r="AU453" s="107"/>
      <c r="AW453" s="107"/>
      <c r="AY453" s="107"/>
      <c r="BB453" s="108"/>
      <c r="BD453" s="107"/>
      <c r="BF453" s="107"/>
    </row>
    <row r="454" spans="41:58" x14ac:dyDescent="0.25">
      <c r="AO454" s="108"/>
      <c r="AQ454" s="107"/>
      <c r="AS454" s="107"/>
      <c r="AU454" s="107"/>
      <c r="AW454" s="107"/>
      <c r="AY454" s="107"/>
      <c r="BB454" s="108"/>
      <c r="BD454" s="107"/>
      <c r="BF454" s="107"/>
    </row>
    <row r="455" spans="41:58" x14ac:dyDescent="0.25">
      <c r="AO455" s="108"/>
      <c r="AQ455" s="107"/>
      <c r="AS455" s="107"/>
      <c r="AU455" s="107"/>
      <c r="AW455" s="107"/>
      <c r="AY455" s="107"/>
      <c r="BB455" s="108"/>
      <c r="BD455" s="107"/>
      <c r="BF455" s="107"/>
    </row>
    <row r="456" spans="41:58" x14ac:dyDescent="0.25">
      <c r="AO456" s="108"/>
      <c r="AQ456" s="107"/>
      <c r="AS456" s="107"/>
      <c r="AU456" s="107"/>
      <c r="AW456" s="107"/>
      <c r="AY456" s="107"/>
      <c r="BB456" s="108"/>
      <c r="BD456" s="107"/>
      <c r="BF456" s="107"/>
    </row>
    <row r="457" spans="41:58" x14ac:dyDescent="0.25">
      <c r="AO457" s="108"/>
      <c r="AQ457" s="107"/>
      <c r="AS457" s="107"/>
      <c r="AU457" s="107"/>
      <c r="AW457" s="107"/>
      <c r="AY457" s="107"/>
      <c r="BB457" s="108"/>
      <c r="BD457" s="107"/>
      <c r="BF457" s="107"/>
    </row>
    <row r="458" spans="41:58" x14ac:dyDescent="0.25">
      <c r="AO458" s="108"/>
      <c r="AQ458" s="107"/>
      <c r="AS458" s="107"/>
      <c r="AU458" s="107"/>
      <c r="AW458" s="107"/>
      <c r="AY458" s="107"/>
      <c r="BB458" s="108"/>
      <c r="BD458" s="107"/>
      <c r="BF458" s="107"/>
    </row>
    <row r="459" spans="41:58" x14ac:dyDescent="0.25">
      <c r="AO459" s="108"/>
      <c r="AQ459" s="107"/>
      <c r="AS459" s="107"/>
      <c r="AU459" s="107"/>
      <c r="AW459" s="107"/>
      <c r="AY459" s="107"/>
      <c r="BB459" s="108"/>
      <c r="BD459" s="107"/>
      <c r="BF459" s="107"/>
    </row>
    <row r="460" spans="41:58" x14ac:dyDescent="0.25">
      <c r="AO460" s="108"/>
      <c r="AQ460" s="107"/>
      <c r="AS460" s="107"/>
      <c r="AU460" s="107"/>
      <c r="AW460" s="107"/>
      <c r="AY460" s="107"/>
      <c r="BB460" s="108"/>
      <c r="BD460" s="107"/>
      <c r="BF460" s="107"/>
    </row>
    <row r="461" spans="41:58" x14ac:dyDescent="0.25">
      <c r="AO461" s="108"/>
      <c r="AQ461" s="107"/>
      <c r="AS461" s="107"/>
      <c r="AU461" s="107"/>
      <c r="AW461" s="107"/>
      <c r="AY461" s="107"/>
      <c r="BB461" s="108"/>
      <c r="BD461" s="107"/>
      <c r="BF461" s="107"/>
    </row>
    <row r="462" spans="41:58" x14ac:dyDescent="0.25">
      <c r="AO462" s="108"/>
      <c r="AQ462" s="107"/>
      <c r="AS462" s="107"/>
      <c r="AU462" s="107"/>
      <c r="AW462" s="107"/>
      <c r="AY462" s="107"/>
      <c r="BB462" s="108"/>
      <c r="BD462" s="107"/>
      <c r="BF462" s="107"/>
    </row>
    <row r="463" spans="41:58" x14ac:dyDescent="0.25">
      <c r="AO463" s="108"/>
      <c r="AQ463" s="107"/>
      <c r="AS463" s="107"/>
      <c r="AU463" s="107"/>
      <c r="AW463" s="107"/>
      <c r="AY463" s="107"/>
      <c r="BB463" s="108"/>
      <c r="BD463" s="107"/>
      <c r="BF463" s="107"/>
    </row>
    <row r="464" spans="41:58" x14ac:dyDescent="0.25">
      <c r="AO464" s="108"/>
      <c r="AQ464" s="107"/>
      <c r="AS464" s="107"/>
      <c r="AU464" s="107"/>
      <c r="AW464" s="107"/>
      <c r="AY464" s="107"/>
      <c r="BB464" s="108"/>
      <c r="BD464" s="107"/>
      <c r="BF464" s="107"/>
    </row>
    <row r="465" spans="41:58" x14ac:dyDescent="0.25">
      <c r="AO465" s="108"/>
      <c r="AQ465" s="107"/>
      <c r="AS465" s="107"/>
      <c r="AU465" s="107"/>
      <c r="AW465" s="107"/>
      <c r="AY465" s="107"/>
      <c r="BB465" s="108"/>
      <c r="BD465" s="107"/>
      <c r="BF465" s="107"/>
    </row>
    <row r="466" spans="41:58" x14ac:dyDescent="0.25">
      <c r="AO466" s="108"/>
      <c r="AQ466" s="107"/>
      <c r="AS466" s="107"/>
      <c r="AU466" s="107"/>
      <c r="AW466" s="107"/>
      <c r="AY466" s="107"/>
      <c r="BB466" s="108"/>
      <c r="BD466" s="107"/>
      <c r="BF466" s="107"/>
    </row>
    <row r="467" spans="41:58" x14ac:dyDescent="0.25">
      <c r="AO467" s="108"/>
      <c r="AQ467" s="107"/>
      <c r="AS467" s="107"/>
      <c r="AU467" s="107"/>
      <c r="AW467" s="107"/>
      <c r="AY467" s="107"/>
      <c r="BB467" s="108"/>
      <c r="BD467" s="107"/>
      <c r="BF467" s="107"/>
    </row>
    <row r="468" spans="41:58" x14ac:dyDescent="0.25">
      <c r="AO468" s="108"/>
      <c r="AQ468" s="107"/>
      <c r="AS468" s="107"/>
      <c r="AU468" s="107"/>
      <c r="AW468" s="107"/>
      <c r="AY468" s="107"/>
      <c r="BB468" s="108"/>
      <c r="BD468" s="107"/>
      <c r="BF468" s="107"/>
    </row>
    <row r="469" spans="41:58" x14ac:dyDescent="0.25">
      <c r="AO469" s="108"/>
      <c r="AQ469" s="107"/>
      <c r="AS469" s="107"/>
      <c r="AU469" s="107"/>
      <c r="AW469" s="107"/>
      <c r="AY469" s="107"/>
      <c r="BB469" s="108"/>
      <c r="BD469" s="107"/>
      <c r="BF469" s="107"/>
    </row>
    <row r="470" spans="41:58" x14ac:dyDescent="0.25">
      <c r="AO470" s="108"/>
      <c r="AQ470" s="107"/>
      <c r="AS470" s="107"/>
      <c r="AU470" s="107"/>
      <c r="AW470" s="107"/>
      <c r="AY470" s="107"/>
      <c r="BB470" s="108"/>
      <c r="BD470" s="107"/>
      <c r="BF470" s="107"/>
    </row>
    <row r="471" spans="41:58" x14ac:dyDescent="0.25">
      <c r="AO471" s="108"/>
      <c r="AQ471" s="107"/>
      <c r="AS471" s="107"/>
      <c r="AU471" s="107"/>
      <c r="AW471" s="107"/>
      <c r="AY471" s="107"/>
      <c r="BB471" s="108"/>
      <c r="BD471" s="107"/>
      <c r="BF471" s="107"/>
    </row>
    <row r="472" spans="41:58" x14ac:dyDescent="0.25">
      <c r="AO472" s="108"/>
      <c r="AQ472" s="107"/>
      <c r="AS472" s="107"/>
      <c r="AU472" s="107"/>
      <c r="AW472" s="107"/>
      <c r="AY472" s="107"/>
      <c r="BB472" s="108"/>
      <c r="BD472" s="107"/>
      <c r="BF472" s="107"/>
    </row>
    <row r="473" spans="41:58" x14ac:dyDescent="0.25">
      <c r="AO473" s="108"/>
      <c r="AQ473" s="107"/>
      <c r="AS473" s="107"/>
      <c r="AU473" s="107"/>
      <c r="AW473" s="107"/>
      <c r="AY473" s="107"/>
      <c r="BB473" s="108"/>
      <c r="BD473" s="107"/>
      <c r="BF473" s="107"/>
    </row>
    <row r="474" spans="41:58" x14ac:dyDescent="0.25">
      <c r="AO474" s="108"/>
      <c r="AQ474" s="107"/>
      <c r="AS474" s="107"/>
      <c r="AU474" s="107"/>
      <c r="AW474" s="107"/>
      <c r="AY474" s="107"/>
      <c r="BB474" s="108"/>
      <c r="BD474" s="107"/>
      <c r="BF474" s="107"/>
    </row>
    <row r="475" spans="41:58" x14ac:dyDescent="0.25">
      <c r="AO475" s="108"/>
      <c r="AQ475" s="107"/>
      <c r="AS475" s="107"/>
      <c r="AU475" s="107"/>
      <c r="AW475" s="107"/>
      <c r="AY475" s="107"/>
      <c r="BB475" s="108"/>
      <c r="BD475" s="107"/>
      <c r="BF475" s="107"/>
    </row>
    <row r="476" spans="41:58" x14ac:dyDescent="0.25">
      <c r="AO476" s="108"/>
      <c r="AQ476" s="107"/>
      <c r="AS476" s="107"/>
      <c r="AU476" s="107"/>
      <c r="AW476" s="107"/>
      <c r="AY476" s="107"/>
      <c r="BB476" s="108"/>
      <c r="BD476" s="107"/>
      <c r="BF476" s="107"/>
    </row>
    <row r="477" spans="41:58" x14ac:dyDescent="0.25">
      <c r="AO477" s="108"/>
      <c r="AQ477" s="107"/>
      <c r="AS477" s="107"/>
      <c r="AU477" s="107"/>
      <c r="AW477" s="107"/>
      <c r="AY477" s="107"/>
      <c r="BB477" s="108"/>
      <c r="BD477" s="107"/>
      <c r="BF477" s="107"/>
    </row>
    <row r="478" spans="41:58" x14ac:dyDescent="0.25">
      <c r="AO478" s="108"/>
      <c r="AQ478" s="107"/>
      <c r="AS478" s="107"/>
      <c r="AU478" s="107"/>
      <c r="AW478" s="107"/>
      <c r="AY478" s="107"/>
      <c r="BB478" s="108"/>
      <c r="BD478" s="107"/>
      <c r="BF478" s="107"/>
    </row>
    <row r="479" spans="41:58" x14ac:dyDescent="0.25">
      <c r="AO479" s="108"/>
      <c r="AQ479" s="107"/>
      <c r="AS479" s="107"/>
      <c r="AU479" s="107"/>
      <c r="AW479" s="107"/>
      <c r="AY479" s="107"/>
      <c r="BB479" s="108"/>
      <c r="BD479" s="107"/>
      <c r="BF479" s="107"/>
    </row>
    <row r="480" spans="41:58" x14ac:dyDescent="0.25">
      <c r="AO480" s="108"/>
      <c r="AQ480" s="107"/>
      <c r="AS480" s="107"/>
      <c r="AU480" s="107"/>
      <c r="AW480" s="107"/>
      <c r="AY480" s="107"/>
      <c r="BB480" s="108"/>
      <c r="BD480" s="107"/>
      <c r="BF480" s="107"/>
    </row>
    <row r="481" spans="41:58" x14ac:dyDescent="0.25">
      <c r="AO481" s="108"/>
      <c r="AQ481" s="107"/>
      <c r="AS481" s="107"/>
      <c r="AU481" s="107"/>
      <c r="AW481" s="107"/>
      <c r="AY481" s="107"/>
      <c r="BB481" s="108"/>
      <c r="BD481" s="107"/>
      <c r="BF481" s="107"/>
    </row>
    <row r="482" spans="41:58" x14ac:dyDescent="0.25">
      <c r="AO482" s="108"/>
      <c r="AQ482" s="107"/>
      <c r="AS482" s="107"/>
      <c r="AU482" s="107"/>
      <c r="AW482" s="107"/>
      <c r="AY482" s="107"/>
      <c r="BB482" s="108"/>
      <c r="BD482" s="107"/>
      <c r="BF482" s="107"/>
    </row>
    <row r="483" spans="41:58" x14ac:dyDescent="0.25">
      <c r="AO483" s="108"/>
      <c r="AQ483" s="107"/>
      <c r="AS483" s="107"/>
      <c r="AU483" s="107"/>
      <c r="AW483" s="107"/>
      <c r="AY483" s="107"/>
      <c r="BB483" s="108"/>
      <c r="BD483" s="107"/>
      <c r="BF483" s="107"/>
    </row>
    <row r="484" spans="41:58" x14ac:dyDescent="0.25">
      <c r="AO484" s="108"/>
      <c r="AQ484" s="107"/>
      <c r="AS484" s="107"/>
      <c r="AU484" s="107"/>
      <c r="AW484" s="107"/>
      <c r="AY484" s="107"/>
      <c r="BB484" s="108"/>
      <c r="BD484" s="107"/>
      <c r="BF484" s="107"/>
    </row>
    <row r="485" spans="41:58" x14ac:dyDescent="0.25">
      <c r="AO485" s="108"/>
      <c r="AQ485" s="107"/>
      <c r="AS485" s="107"/>
      <c r="AU485" s="107"/>
      <c r="AW485" s="107"/>
      <c r="AY485" s="107"/>
      <c r="BB485" s="108"/>
      <c r="BD485" s="107"/>
      <c r="BF485" s="107"/>
    </row>
    <row r="486" spans="41:58" x14ac:dyDescent="0.25">
      <c r="AO486" s="108"/>
      <c r="AQ486" s="107"/>
      <c r="AS486" s="107"/>
      <c r="AU486" s="107"/>
      <c r="AW486" s="107"/>
      <c r="AY486" s="107"/>
      <c r="BB486" s="108"/>
      <c r="BD486" s="107"/>
      <c r="BF486" s="107"/>
    </row>
    <row r="487" spans="41:58" x14ac:dyDescent="0.25">
      <c r="AO487" s="108"/>
      <c r="AQ487" s="107"/>
      <c r="AS487" s="107"/>
      <c r="AU487" s="107"/>
      <c r="AW487" s="107"/>
      <c r="AY487" s="107"/>
      <c r="BB487" s="108"/>
      <c r="BD487" s="107"/>
      <c r="BF487" s="107"/>
    </row>
    <row r="488" spans="41:58" x14ac:dyDescent="0.25">
      <c r="AO488" s="108"/>
      <c r="AQ488" s="107"/>
      <c r="AS488" s="107"/>
      <c r="AU488" s="107"/>
      <c r="AW488" s="107"/>
      <c r="AY488" s="107"/>
      <c r="BB488" s="108"/>
      <c r="BD488" s="107"/>
      <c r="BF488" s="107"/>
    </row>
    <row r="489" spans="41:58" x14ac:dyDescent="0.25">
      <c r="AO489" s="108"/>
      <c r="AQ489" s="107"/>
      <c r="AS489" s="107"/>
      <c r="AU489" s="107"/>
      <c r="AW489" s="107"/>
      <c r="AY489" s="107"/>
      <c r="BB489" s="108"/>
      <c r="BD489" s="107"/>
      <c r="BF489" s="107"/>
    </row>
    <row r="490" spans="41:58" x14ac:dyDescent="0.25">
      <c r="AO490" s="108"/>
      <c r="AQ490" s="107"/>
      <c r="AS490" s="107"/>
      <c r="AU490" s="107"/>
      <c r="AW490" s="107"/>
      <c r="AY490" s="107"/>
      <c r="BB490" s="108"/>
      <c r="BD490" s="107"/>
      <c r="BF490" s="107"/>
    </row>
    <row r="491" spans="41:58" x14ac:dyDescent="0.25">
      <c r="AO491" s="108"/>
      <c r="AQ491" s="107"/>
      <c r="AS491" s="107"/>
      <c r="AU491" s="107"/>
      <c r="AW491" s="107"/>
      <c r="AY491" s="107"/>
      <c r="BB491" s="108"/>
      <c r="BD491" s="107"/>
      <c r="BF491" s="107"/>
    </row>
    <row r="492" spans="41:58" x14ac:dyDescent="0.25">
      <c r="AO492" s="108"/>
      <c r="AQ492" s="107"/>
      <c r="AS492" s="107"/>
      <c r="AU492" s="107"/>
      <c r="AW492" s="107"/>
      <c r="AY492" s="107"/>
      <c r="BB492" s="108"/>
      <c r="BD492" s="107"/>
      <c r="BF492" s="107"/>
    </row>
    <row r="493" spans="41:58" x14ac:dyDescent="0.25">
      <c r="AO493" s="108"/>
      <c r="AQ493" s="107"/>
      <c r="AS493" s="107"/>
      <c r="AU493" s="107"/>
      <c r="AW493" s="107"/>
      <c r="AY493" s="107"/>
      <c r="BB493" s="108"/>
      <c r="BD493" s="107"/>
      <c r="BF493" s="107"/>
    </row>
    <row r="494" spans="41:58" x14ac:dyDescent="0.25">
      <c r="AO494" s="108"/>
      <c r="AQ494" s="107"/>
      <c r="AS494" s="107"/>
      <c r="AU494" s="107"/>
      <c r="AW494" s="107"/>
      <c r="AY494" s="107"/>
      <c r="BB494" s="108"/>
      <c r="BD494" s="107"/>
      <c r="BF494" s="107"/>
    </row>
    <row r="495" spans="41:58" x14ac:dyDescent="0.25">
      <c r="AO495" s="108"/>
      <c r="AQ495" s="107"/>
      <c r="AS495" s="107"/>
      <c r="AU495" s="107"/>
      <c r="AW495" s="107"/>
      <c r="AY495" s="107"/>
      <c r="BB495" s="108"/>
      <c r="BD495" s="107"/>
      <c r="BF495" s="107"/>
    </row>
    <row r="496" spans="41:58" x14ac:dyDescent="0.25">
      <c r="AO496" s="108"/>
      <c r="AQ496" s="107"/>
      <c r="AS496" s="107"/>
      <c r="AU496" s="107"/>
      <c r="AW496" s="107"/>
      <c r="AY496" s="107"/>
      <c r="BB496" s="108"/>
      <c r="BD496" s="107"/>
      <c r="BF496" s="107"/>
    </row>
    <row r="497" spans="41:58" x14ac:dyDescent="0.25">
      <c r="AO497" s="108"/>
      <c r="AQ497" s="107"/>
      <c r="AS497" s="107"/>
      <c r="AU497" s="107"/>
      <c r="AW497" s="107"/>
      <c r="AY497" s="107"/>
      <c r="BB497" s="108"/>
      <c r="BD497" s="107"/>
      <c r="BF497" s="107"/>
    </row>
    <row r="498" spans="41:58" x14ac:dyDescent="0.25">
      <c r="AO498" s="108"/>
      <c r="AQ498" s="107"/>
      <c r="AS498" s="107"/>
      <c r="AU498" s="107"/>
      <c r="AW498" s="107"/>
      <c r="AY498" s="107"/>
      <c r="BB498" s="108"/>
      <c r="BD498" s="107"/>
      <c r="BF498" s="107"/>
    </row>
    <row r="499" spans="41:58" x14ac:dyDescent="0.25">
      <c r="AO499" s="108"/>
      <c r="AQ499" s="107"/>
      <c r="AS499" s="107"/>
      <c r="AU499" s="107"/>
      <c r="AW499" s="107"/>
      <c r="AY499" s="107"/>
      <c r="BB499" s="108"/>
      <c r="BD499" s="107"/>
      <c r="BF499" s="107"/>
    </row>
    <row r="500" spans="41:58" x14ac:dyDescent="0.25">
      <c r="AO500" s="108"/>
      <c r="AQ500" s="107"/>
      <c r="AS500" s="107"/>
      <c r="AU500" s="107"/>
      <c r="AW500" s="107"/>
      <c r="AY500" s="107"/>
      <c r="BB500" s="108"/>
      <c r="BD500" s="107"/>
      <c r="BF500" s="107"/>
    </row>
    <row r="501" spans="41:58" x14ac:dyDescent="0.25">
      <c r="AO501" s="108"/>
      <c r="AQ501" s="107"/>
      <c r="AS501" s="107"/>
      <c r="AU501" s="107"/>
      <c r="AW501" s="107"/>
      <c r="AY501" s="107"/>
      <c r="BB501" s="108"/>
      <c r="BD501" s="107"/>
      <c r="BF501" s="107"/>
    </row>
    <row r="502" spans="41:58" x14ac:dyDescent="0.25">
      <c r="AO502" s="108"/>
      <c r="AQ502" s="107"/>
      <c r="AS502" s="107"/>
      <c r="AU502" s="107"/>
      <c r="AW502" s="107"/>
      <c r="AY502" s="107"/>
      <c r="BB502" s="108"/>
      <c r="BD502" s="107"/>
      <c r="BF502" s="107"/>
    </row>
    <row r="503" spans="41:58" x14ac:dyDescent="0.25">
      <c r="AO503" s="108"/>
      <c r="AQ503" s="107"/>
      <c r="AS503" s="107"/>
      <c r="AU503" s="107"/>
      <c r="AW503" s="107"/>
      <c r="AY503" s="107"/>
      <c r="BB503" s="108"/>
      <c r="BD503" s="107"/>
      <c r="BF503" s="107"/>
    </row>
    <row r="504" spans="41:58" x14ac:dyDescent="0.25">
      <c r="AO504" s="108"/>
      <c r="AQ504" s="107"/>
      <c r="AS504" s="107"/>
      <c r="AU504" s="107"/>
      <c r="AW504" s="107"/>
      <c r="AY504" s="107"/>
      <c r="BB504" s="108"/>
      <c r="BD504" s="107"/>
      <c r="BF504" s="107"/>
    </row>
    <row r="505" spans="41:58" x14ac:dyDescent="0.25">
      <c r="AO505" s="108"/>
      <c r="AQ505" s="107"/>
      <c r="AS505" s="107"/>
      <c r="AU505" s="107"/>
      <c r="AW505" s="107"/>
      <c r="AY505" s="107"/>
      <c r="BB505" s="108"/>
      <c r="BD505" s="107"/>
      <c r="BF505" s="107"/>
    </row>
    <row r="506" spans="41:58" x14ac:dyDescent="0.25">
      <c r="AO506" s="108"/>
      <c r="AQ506" s="107"/>
      <c r="AS506" s="107"/>
      <c r="AU506" s="107"/>
      <c r="AW506" s="107"/>
      <c r="AY506" s="107"/>
      <c r="BB506" s="108"/>
      <c r="BD506" s="107"/>
      <c r="BF506" s="107"/>
    </row>
    <row r="507" spans="41:58" x14ac:dyDescent="0.25">
      <c r="AO507" s="108"/>
      <c r="AQ507" s="107"/>
      <c r="AS507" s="107"/>
      <c r="AU507" s="107"/>
      <c r="AW507" s="107"/>
      <c r="AY507" s="107"/>
      <c r="BB507" s="108"/>
      <c r="BD507" s="107"/>
      <c r="BF507" s="107"/>
    </row>
    <row r="508" spans="41:58" x14ac:dyDescent="0.25">
      <c r="AO508" s="108"/>
      <c r="AQ508" s="107"/>
      <c r="AS508" s="107"/>
      <c r="AU508" s="107"/>
      <c r="AW508" s="107"/>
      <c r="AY508" s="107"/>
      <c r="BB508" s="108"/>
      <c r="BD508" s="107"/>
      <c r="BF508" s="107"/>
    </row>
    <row r="509" spans="41:58" x14ac:dyDescent="0.25">
      <c r="AO509" s="108"/>
      <c r="AQ509" s="107"/>
      <c r="AS509" s="107"/>
      <c r="AU509" s="107"/>
      <c r="AW509" s="107"/>
      <c r="AY509" s="107"/>
      <c r="BB509" s="108"/>
      <c r="BD509" s="107"/>
      <c r="BF509" s="107"/>
    </row>
    <row r="510" spans="41:58" x14ac:dyDescent="0.25">
      <c r="AO510" s="108"/>
      <c r="AQ510" s="107"/>
      <c r="AS510" s="107"/>
      <c r="AU510" s="107"/>
      <c r="AW510" s="107"/>
      <c r="AY510" s="107"/>
      <c r="BB510" s="108"/>
      <c r="BD510" s="107"/>
      <c r="BF510" s="107"/>
    </row>
    <row r="511" spans="41:58" x14ac:dyDescent="0.25">
      <c r="AO511" s="108"/>
      <c r="AQ511" s="107"/>
      <c r="AS511" s="107"/>
      <c r="AU511" s="107"/>
      <c r="AW511" s="107"/>
      <c r="AY511" s="107"/>
      <c r="BB511" s="108"/>
      <c r="BD511" s="107"/>
      <c r="BF511" s="107"/>
    </row>
    <row r="512" spans="41:58" x14ac:dyDescent="0.25">
      <c r="AO512" s="108"/>
      <c r="AQ512" s="107"/>
      <c r="AS512" s="107"/>
      <c r="AU512" s="107"/>
      <c r="AW512" s="107"/>
      <c r="AY512" s="107"/>
      <c r="BB512" s="108"/>
      <c r="BD512" s="107"/>
      <c r="BF512" s="107"/>
    </row>
    <row r="513" spans="41:58" x14ac:dyDescent="0.25">
      <c r="AO513" s="108"/>
      <c r="AQ513" s="107"/>
      <c r="AS513" s="107"/>
      <c r="AU513" s="107"/>
      <c r="AW513" s="107"/>
      <c r="AY513" s="107"/>
      <c r="BB513" s="108"/>
      <c r="BD513" s="107"/>
      <c r="BF513" s="107"/>
    </row>
    <row r="514" spans="41:58" x14ac:dyDescent="0.25">
      <c r="AO514" s="108"/>
      <c r="AQ514" s="107"/>
      <c r="AS514" s="107"/>
      <c r="AU514" s="107"/>
      <c r="AW514" s="107"/>
      <c r="AY514" s="107"/>
      <c r="BB514" s="108"/>
      <c r="BD514" s="107"/>
      <c r="BF514" s="107"/>
    </row>
    <row r="515" spans="41:58" x14ac:dyDescent="0.25">
      <c r="AO515" s="108"/>
      <c r="AQ515" s="107"/>
      <c r="AS515" s="107"/>
      <c r="AU515" s="107"/>
      <c r="AW515" s="107"/>
      <c r="AY515" s="107"/>
      <c r="BB515" s="108"/>
      <c r="BD515" s="107"/>
      <c r="BF515" s="107"/>
    </row>
    <row r="516" spans="41:58" x14ac:dyDescent="0.25">
      <c r="AO516" s="108"/>
      <c r="AQ516" s="107"/>
      <c r="AS516" s="107"/>
      <c r="AU516" s="107"/>
      <c r="AW516" s="107"/>
      <c r="AY516" s="107"/>
      <c r="BB516" s="108"/>
      <c r="BD516" s="107"/>
      <c r="BF516" s="107"/>
    </row>
    <row r="517" spans="41:58" x14ac:dyDescent="0.25">
      <c r="AO517" s="108"/>
      <c r="AQ517" s="107"/>
      <c r="AS517" s="107"/>
      <c r="AU517" s="107"/>
      <c r="AW517" s="107"/>
      <c r="AY517" s="107"/>
      <c r="BB517" s="108"/>
      <c r="BD517" s="107"/>
      <c r="BF517" s="107"/>
    </row>
    <row r="518" spans="41:58" x14ac:dyDescent="0.25">
      <c r="AO518" s="108"/>
      <c r="AQ518" s="107"/>
      <c r="AS518" s="107"/>
      <c r="AU518" s="107"/>
      <c r="AW518" s="107"/>
      <c r="AY518" s="107"/>
      <c r="BB518" s="108"/>
      <c r="BD518" s="107"/>
      <c r="BF518" s="107"/>
    </row>
    <row r="519" spans="41:58" x14ac:dyDescent="0.25">
      <c r="AO519" s="108"/>
      <c r="AQ519" s="107"/>
      <c r="AS519" s="107"/>
      <c r="AU519" s="107"/>
      <c r="AW519" s="107"/>
      <c r="AY519" s="107"/>
      <c r="BB519" s="108"/>
      <c r="BD519" s="107"/>
      <c r="BF519" s="107"/>
    </row>
    <row r="520" spans="41:58" x14ac:dyDescent="0.25">
      <c r="AO520" s="108"/>
      <c r="AQ520" s="107"/>
      <c r="AS520" s="107"/>
      <c r="AU520" s="107"/>
      <c r="AW520" s="107"/>
      <c r="AY520" s="107"/>
      <c r="BB520" s="108"/>
      <c r="BD520" s="107"/>
      <c r="BF520" s="107"/>
    </row>
    <row r="521" spans="41:58" x14ac:dyDescent="0.25">
      <c r="AO521" s="108"/>
      <c r="AQ521" s="107"/>
      <c r="AS521" s="107"/>
      <c r="AU521" s="107"/>
      <c r="AW521" s="107"/>
      <c r="AY521" s="107"/>
      <c r="BB521" s="108"/>
      <c r="BD521" s="107"/>
      <c r="BF521" s="107"/>
    </row>
    <row r="522" spans="41:58" x14ac:dyDescent="0.25">
      <c r="AO522" s="108"/>
      <c r="AQ522" s="107"/>
      <c r="AS522" s="107"/>
      <c r="AU522" s="107"/>
      <c r="AW522" s="107"/>
      <c r="AY522" s="107"/>
      <c r="BB522" s="108"/>
      <c r="BD522" s="107"/>
      <c r="BF522" s="107"/>
    </row>
    <row r="523" spans="41:58" x14ac:dyDescent="0.25">
      <c r="AO523" s="108"/>
      <c r="AQ523" s="107"/>
      <c r="AS523" s="107"/>
      <c r="AU523" s="107"/>
      <c r="AW523" s="107"/>
      <c r="AY523" s="107"/>
      <c r="BB523" s="108"/>
      <c r="BD523" s="107"/>
      <c r="BF523" s="107"/>
    </row>
    <row r="524" spans="41:58" x14ac:dyDescent="0.25">
      <c r="AO524" s="108"/>
      <c r="AQ524" s="107"/>
      <c r="AS524" s="107"/>
      <c r="AU524" s="107"/>
      <c r="AW524" s="107"/>
      <c r="AY524" s="107"/>
      <c r="BB524" s="108"/>
      <c r="BD524" s="107"/>
      <c r="BF524" s="107"/>
    </row>
    <row r="525" spans="41:58" x14ac:dyDescent="0.25">
      <c r="AO525" s="108"/>
      <c r="AQ525" s="107"/>
      <c r="AS525" s="107"/>
      <c r="AU525" s="107"/>
      <c r="AW525" s="107"/>
      <c r="AY525" s="107"/>
      <c r="BB525" s="108"/>
      <c r="BD525" s="107"/>
      <c r="BF525" s="107"/>
    </row>
    <row r="526" spans="41:58" x14ac:dyDescent="0.25">
      <c r="AO526" s="108"/>
      <c r="AQ526" s="107"/>
      <c r="AS526" s="107"/>
      <c r="AU526" s="107"/>
      <c r="AW526" s="107"/>
      <c r="AY526" s="107"/>
      <c r="BB526" s="108"/>
      <c r="BD526" s="107"/>
      <c r="BF526" s="107"/>
    </row>
    <row r="527" spans="41:58" x14ac:dyDescent="0.25">
      <c r="AO527" s="108"/>
      <c r="AQ527" s="107"/>
      <c r="AS527" s="107"/>
      <c r="AU527" s="107"/>
      <c r="AW527" s="107"/>
      <c r="AY527" s="107"/>
      <c r="BB527" s="108"/>
      <c r="BD527" s="107"/>
      <c r="BF527" s="107"/>
    </row>
    <row r="528" spans="41:58" x14ac:dyDescent="0.25">
      <c r="AO528" s="108"/>
      <c r="AQ528" s="107"/>
      <c r="AS528" s="107"/>
      <c r="AU528" s="107"/>
      <c r="AW528" s="107"/>
      <c r="AY528" s="107"/>
      <c r="BB528" s="108"/>
      <c r="BD528" s="107"/>
      <c r="BF528" s="107"/>
    </row>
    <row r="529" spans="41:58" x14ac:dyDescent="0.25">
      <c r="AO529" s="108"/>
      <c r="AQ529" s="107"/>
      <c r="AS529" s="107"/>
      <c r="AU529" s="107"/>
      <c r="AW529" s="107"/>
      <c r="AY529" s="107"/>
      <c r="BB529" s="108"/>
      <c r="BD529" s="107"/>
      <c r="BF529" s="107"/>
    </row>
    <row r="530" spans="41:58" x14ac:dyDescent="0.25">
      <c r="AO530" s="108"/>
      <c r="AQ530" s="107"/>
      <c r="AS530" s="107"/>
      <c r="AU530" s="107"/>
      <c r="AW530" s="107"/>
      <c r="AY530" s="107"/>
      <c r="BB530" s="108"/>
      <c r="BD530" s="107"/>
      <c r="BF530" s="107"/>
    </row>
    <row r="531" spans="41:58" x14ac:dyDescent="0.25">
      <c r="AO531" s="108"/>
      <c r="AQ531" s="107"/>
      <c r="AS531" s="107"/>
      <c r="AU531" s="107"/>
      <c r="AW531" s="107"/>
      <c r="AY531" s="107"/>
      <c r="BB531" s="108"/>
      <c r="BD531" s="107"/>
      <c r="BF531" s="107"/>
    </row>
    <row r="532" spans="41:58" x14ac:dyDescent="0.25">
      <c r="AO532" s="108"/>
      <c r="AQ532" s="107"/>
      <c r="AS532" s="107"/>
      <c r="AU532" s="107"/>
      <c r="AW532" s="107"/>
      <c r="AY532" s="107"/>
      <c r="BB532" s="108"/>
      <c r="BD532" s="107"/>
      <c r="BF532" s="107"/>
    </row>
    <row r="533" spans="41:58" x14ac:dyDescent="0.25">
      <c r="AO533" s="108"/>
      <c r="AQ533" s="107"/>
      <c r="AS533" s="107"/>
      <c r="AU533" s="107"/>
      <c r="AW533" s="107"/>
      <c r="AY533" s="107"/>
      <c r="BB533" s="108"/>
      <c r="BD533" s="107"/>
      <c r="BF533" s="107"/>
    </row>
    <row r="534" spans="41:58" x14ac:dyDescent="0.25">
      <c r="AO534" s="108"/>
      <c r="AQ534" s="107"/>
      <c r="AS534" s="107"/>
      <c r="AU534" s="107"/>
      <c r="AW534" s="107"/>
      <c r="AY534" s="107"/>
      <c r="BB534" s="108"/>
      <c r="BD534" s="107"/>
      <c r="BF534" s="107"/>
    </row>
    <row r="535" spans="41:58" x14ac:dyDescent="0.25">
      <c r="AO535" s="108"/>
      <c r="AQ535" s="107"/>
      <c r="AS535" s="107"/>
      <c r="AU535" s="107"/>
      <c r="AW535" s="107"/>
      <c r="AY535" s="107"/>
      <c r="BB535" s="108"/>
      <c r="BD535" s="107"/>
      <c r="BF535" s="107"/>
    </row>
    <row r="536" spans="41:58" x14ac:dyDescent="0.25">
      <c r="AO536" s="108"/>
      <c r="AQ536" s="107"/>
      <c r="AS536" s="107"/>
      <c r="AU536" s="107"/>
      <c r="AW536" s="107"/>
      <c r="AY536" s="107"/>
      <c r="BB536" s="108"/>
      <c r="BD536" s="107"/>
      <c r="BF536" s="107"/>
    </row>
    <row r="537" spans="41:58" x14ac:dyDescent="0.25">
      <c r="AO537" s="108"/>
      <c r="AQ537" s="107"/>
      <c r="AS537" s="107"/>
      <c r="AU537" s="107"/>
      <c r="AW537" s="107"/>
      <c r="AY537" s="107"/>
      <c r="BB537" s="108"/>
      <c r="BD537" s="107"/>
      <c r="BF537" s="107"/>
    </row>
    <row r="538" spans="41:58" x14ac:dyDescent="0.25">
      <c r="AO538" s="108"/>
      <c r="AQ538" s="107"/>
      <c r="AS538" s="107"/>
      <c r="AU538" s="107"/>
      <c r="AW538" s="107"/>
      <c r="AY538" s="107"/>
      <c r="BB538" s="108"/>
      <c r="BD538" s="107"/>
      <c r="BF538" s="107"/>
    </row>
    <row r="539" spans="41:58" x14ac:dyDescent="0.25">
      <c r="AO539" s="108"/>
      <c r="AQ539" s="107"/>
      <c r="AS539" s="107"/>
      <c r="AU539" s="107"/>
      <c r="AW539" s="107"/>
      <c r="AY539" s="107"/>
      <c r="BB539" s="108"/>
      <c r="BD539" s="107"/>
      <c r="BF539" s="107"/>
    </row>
    <row r="540" spans="41:58" x14ac:dyDescent="0.25">
      <c r="AO540" s="108"/>
      <c r="AQ540" s="107"/>
      <c r="AS540" s="107"/>
      <c r="AU540" s="107"/>
      <c r="AW540" s="107"/>
      <c r="AY540" s="107"/>
      <c r="BB540" s="108"/>
      <c r="BD540" s="107"/>
      <c r="BF540" s="107"/>
    </row>
    <row r="541" spans="41:58" x14ac:dyDescent="0.25">
      <c r="AO541" s="108"/>
      <c r="AQ541" s="107"/>
      <c r="AS541" s="107"/>
      <c r="AU541" s="107"/>
      <c r="AW541" s="107"/>
      <c r="AY541" s="107"/>
      <c r="BB541" s="108"/>
      <c r="BD541" s="107"/>
      <c r="BF541" s="107"/>
    </row>
    <row r="542" spans="41:58" x14ac:dyDescent="0.25">
      <c r="AO542" s="108"/>
      <c r="AQ542" s="107"/>
      <c r="AS542" s="107"/>
      <c r="AU542" s="107"/>
      <c r="AW542" s="107"/>
      <c r="AY542" s="107"/>
      <c r="BB542" s="108"/>
      <c r="BD542" s="107"/>
      <c r="BF542" s="107"/>
    </row>
    <row r="543" spans="41:58" x14ac:dyDescent="0.25">
      <c r="AO543" s="108"/>
      <c r="AQ543" s="107"/>
      <c r="AS543" s="107"/>
      <c r="AU543" s="107"/>
      <c r="AW543" s="107"/>
      <c r="AY543" s="107"/>
      <c r="BB543" s="108"/>
      <c r="BD543" s="107"/>
      <c r="BF543" s="107"/>
    </row>
    <row r="544" spans="41:58" x14ac:dyDescent="0.25">
      <c r="AO544" s="108"/>
      <c r="AQ544" s="107"/>
      <c r="AS544" s="107"/>
      <c r="AU544" s="107"/>
      <c r="AW544" s="107"/>
      <c r="AY544" s="107"/>
      <c r="BB544" s="108"/>
      <c r="BD544" s="107"/>
      <c r="BF544" s="107"/>
    </row>
    <row r="545" spans="41:58" x14ac:dyDescent="0.25">
      <c r="AO545" s="108"/>
      <c r="AQ545" s="107"/>
      <c r="AS545" s="107"/>
      <c r="AU545" s="107"/>
      <c r="AW545" s="107"/>
      <c r="AY545" s="107"/>
      <c r="BB545" s="108"/>
      <c r="BD545" s="107"/>
      <c r="BF545" s="107"/>
    </row>
    <row r="546" spans="41:58" x14ac:dyDescent="0.25">
      <c r="AO546" s="108"/>
      <c r="AQ546" s="107"/>
      <c r="AS546" s="107"/>
      <c r="AU546" s="107"/>
      <c r="AW546" s="107"/>
      <c r="AY546" s="107"/>
      <c r="BB546" s="108"/>
      <c r="BD546" s="107"/>
      <c r="BF546" s="107"/>
    </row>
    <row r="547" spans="41:58" x14ac:dyDescent="0.25">
      <c r="AO547" s="108"/>
      <c r="AQ547" s="107"/>
      <c r="AS547" s="107"/>
      <c r="AU547" s="107"/>
      <c r="AW547" s="107"/>
      <c r="AY547" s="107"/>
      <c r="BB547" s="108"/>
      <c r="BD547" s="107"/>
      <c r="BF547" s="107"/>
    </row>
    <row r="548" spans="41:58" x14ac:dyDescent="0.25">
      <c r="AO548" s="108"/>
      <c r="AQ548" s="107"/>
      <c r="AS548" s="107"/>
      <c r="AU548" s="107"/>
      <c r="AW548" s="107"/>
      <c r="AY548" s="107"/>
      <c r="BB548" s="108"/>
      <c r="BD548" s="107"/>
      <c r="BF548" s="107"/>
    </row>
    <row r="549" spans="41:58" x14ac:dyDescent="0.25">
      <c r="AO549" s="108"/>
      <c r="AQ549" s="107"/>
      <c r="AS549" s="107"/>
      <c r="AU549" s="107"/>
      <c r="AW549" s="107"/>
      <c r="AY549" s="107"/>
      <c r="BB549" s="108"/>
      <c r="BD549" s="107"/>
      <c r="BF549" s="107"/>
    </row>
    <row r="550" spans="41:58" x14ac:dyDescent="0.25">
      <c r="AO550" s="108"/>
      <c r="AQ550" s="107"/>
      <c r="AS550" s="107"/>
      <c r="AU550" s="107"/>
      <c r="AW550" s="107"/>
      <c r="AY550" s="107"/>
      <c r="BB550" s="108"/>
      <c r="BD550" s="107"/>
      <c r="BF550" s="107"/>
    </row>
    <row r="551" spans="41:58" x14ac:dyDescent="0.25">
      <c r="AO551" s="108"/>
      <c r="AQ551" s="107"/>
      <c r="AS551" s="107"/>
      <c r="AU551" s="107"/>
      <c r="AW551" s="107"/>
      <c r="AY551" s="107"/>
      <c r="BB551" s="108"/>
      <c r="BD551" s="107"/>
      <c r="BF551" s="107"/>
    </row>
    <row r="552" spans="41:58" x14ac:dyDescent="0.25">
      <c r="AO552" s="108"/>
      <c r="AQ552" s="107"/>
      <c r="AS552" s="107"/>
      <c r="AU552" s="107"/>
      <c r="AW552" s="107"/>
      <c r="AY552" s="107"/>
      <c r="BB552" s="108"/>
      <c r="BD552" s="107"/>
      <c r="BF552" s="107"/>
    </row>
    <row r="553" spans="41:58" x14ac:dyDescent="0.25">
      <c r="AO553" s="108"/>
      <c r="AQ553" s="107"/>
      <c r="AS553" s="107"/>
      <c r="AU553" s="107"/>
      <c r="AW553" s="107"/>
      <c r="AY553" s="107"/>
      <c r="BB553" s="108"/>
      <c r="BD553" s="107"/>
      <c r="BF553" s="107"/>
    </row>
    <row r="554" spans="41:58" x14ac:dyDescent="0.25">
      <c r="AO554" s="108"/>
      <c r="AQ554" s="107"/>
      <c r="AS554" s="107"/>
      <c r="AU554" s="107"/>
      <c r="AW554" s="107"/>
      <c r="AY554" s="107"/>
      <c r="BB554" s="108"/>
      <c r="BD554" s="107"/>
      <c r="BF554" s="107"/>
    </row>
    <row r="555" spans="41:58" x14ac:dyDescent="0.25">
      <c r="AO555" s="108"/>
      <c r="AQ555" s="107"/>
      <c r="AS555" s="107"/>
      <c r="AU555" s="107"/>
      <c r="AW555" s="107"/>
      <c r="AY555" s="107"/>
      <c r="BB555" s="108"/>
      <c r="BD555" s="107"/>
      <c r="BF555" s="107"/>
    </row>
    <row r="556" spans="41:58" x14ac:dyDescent="0.25">
      <c r="AO556" s="108"/>
      <c r="AQ556" s="107"/>
      <c r="AS556" s="107"/>
      <c r="AU556" s="107"/>
      <c r="AW556" s="107"/>
      <c r="AY556" s="107"/>
      <c r="BB556" s="108"/>
      <c r="BD556" s="107"/>
      <c r="BF556" s="107"/>
    </row>
    <row r="557" spans="41:58" x14ac:dyDescent="0.25">
      <c r="AO557" s="108"/>
      <c r="AQ557" s="107"/>
      <c r="AS557" s="107"/>
      <c r="AU557" s="107"/>
      <c r="AW557" s="107"/>
      <c r="AY557" s="107"/>
      <c r="BB557" s="108"/>
      <c r="BD557" s="107"/>
      <c r="BF557" s="107"/>
    </row>
    <row r="558" spans="41:58" x14ac:dyDescent="0.25">
      <c r="AO558" s="108"/>
      <c r="AQ558" s="107"/>
      <c r="AS558" s="107"/>
      <c r="AU558" s="107"/>
      <c r="AW558" s="107"/>
      <c r="AY558" s="107"/>
      <c r="BB558" s="108"/>
      <c r="BD558" s="107"/>
      <c r="BF558" s="107"/>
    </row>
    <row r="559" spans="41:58" x14ac:dyDescent="0.25">
      <c r="AO559" s="108"/>
      <c r="AQ559" s="107"/>
      <c r="AS559" s="107"/>
      <c r="AU559" s="107"/>
      <c r="AW559" s="107"/>
      <c r="AY559" s="107"/>
      <c r="BB559" s="108"/>
      <c r="BD559" s="107"/>
      <c r="BF559" s="107"/>
    </row>
    <row r="560" spans="41:58" x14ac:dyDescent="0.25">
      <c r="AO560" s="108"/>
      <c r="AQ560" s="107"/>
      <c r="AS560" s="107"/>
      <c r="AU560" s="107"/>
      <c r="AW560" s="107"/>
      <c r="AY560" s="107"/>
      <c r="BB560" s="108"/>
      <c r="BD560" s="107"/>
      <c r="BF560" s="107"/>
    </row>
    <row r="561" spans="41:58" x14ac:dyDescent="0.25">
      <c r="AO561" s="108"/>
      <c r="AQ561" s="107"/>
      <c r="AS561" s="107"/>
      <c r="AU561" s="107"/>
      <c r="AW561" s="107"/>
      <c r="AY561" s="107"/>
      <c r="BB561" s="108"/>
      <c r="BD561" s="107"/>
      <c r="BF561" s="107"/>
    </row>
    <row r="562" spans="41:58" x14ac:dyDescent="0.25">
      <c r="AO562" s="108"/>
      <c r="AQ562" s="107"/>
      <c r="AS562" s="107"/>
      <c r="AU562" s="107"/>
      <c r="AW562" s="107"/>
      <c r="AY562" s="107"/>
      <c r="BB562" s="108"/>
      <c r="BD562" s="107"/>
      <c r="BF562" s="107"/>
    </row>
    <row r="563" spans="41:58" x14ac:dyDescent="0.25">
      <c r="AO563" s="108"/>
      <c r="AQ563" s="107"/>
      <c r="AS563" s="107"/>
      <c r="AU563" s="107"/>
      <c r="AW563" s="107"/>
      <c r="AY563" s="107"/>
      <c r="BB563" s="108"/>
      <c r="BD563" s="107"/>
      <c r="BF563" s="107"/>
    </row>
    <row r="564" spans="41:58" x14ac:dyDescent="0.25">
      <c r="AO564" s="108"/>
      <c r="AQ564" s="107"/>
      <c r="AS564" s="107"/>
      <c r="AU564" s="107"/>
      <c r="AW564" s="107"/>
      <c r="AY564" s="107"/>
      <c r="BB564" s="108"/>
      <c r="BD564" s="107"/>
      <c r="BF564" s="107"/>
    </row>
    <row r="565" spans="41:58" x14ac:dyDescent="0.25">
      <c r="AO565" s="108"/>
      <c r="AQ565" s="107"/>
      <c r="AS565" s="107"/>
      <c r="AU565" s="107"/>
      <c r="AW565" s="107"/>
      <c r="AY565" s="107"/>
      <c r="BB565" s="108"/>
      <c r="BD565" s="107"/>
      <c r="BF565" s="107"/>
    </row>
    <row r="566" spans="41:58" x14ac:dyDescent="0.25">
      <c r="AO566" s="108"/>
      <c r="AQ566" s="107"/>
      <c r="AS566" s="107"/>
      <c r="AU566" s="107"/>
      <c r="AW566" s="107"/>
      <c r="AY566" s="107"/>
      <c r="BB566" s="108"/>
      <c r="BD566" s="107"/>
      <c r="BF566" s="107"/>
    </row>
    <row r="567" spans="41:58" x14ac:dyDescent="0.25">
      <c r="AO567" s="108"/>
      <c r="AQ567" s="107"/>
      <c r="AS567" s="107"/>
      <c r="AU567" s="107"/>
      <c r="AW567" s="107"/>
      <c r="AY567" s="107"/>
      <c r="BB567" s="108"/>
      <c r="BD567" s="107"/>
      <c r="BF567" s="107"/>
    </row>
    <row r="568" spans="41:58" x14ac:dyDescent="0.25">
      <c r="AO568" s="108"/>
      <c r="AQ568" s="107"/>
      <c r="AS568" s="107"/>
      <c r="AU568" s="107"/>
      <c r="AW568" s="107"/>
      <c r="AY568" s="107"/>
      <c r="BB568" s="108"/>
      <c r="BD568" s="107"/>
      <c r="BF568" s="107"/>
    </row>
    <row r="569" spans="41:58" x14ac:dyDescent="0.25">
      <c r="AO569" s="108"/>
      <c r="AQ569" s="107"/>
      <c r="AS569" s="107"/>
      <c r="AU569" s="107"/>
      <c r="AW569" s="107"/>
      <c r="AY569" s="107"/>
      <c r="BB569" s="108"/>
      <c r="BD569" s="107"/>
      <c r="BF569" s="107"/>
    </row>
    <row r="570" spans="41:58" x14ac:dyDescent="0.25">
      <c r="AO570" s="108"/>
      <c r="AQ570" s="107"/>
      <c r="AS570" s="107"/>
      <c r="AU570" s="107"/>
      <c r="AW570" s="107"/>
      <c r="AY570" s="107"/>
      <c r="BB570" s="108"/>
      <c r="BD570" s="107"/>
      <c r="BF570" s="107"/>
    </row>
    <row r="571" spans="41:58" x14ac:dyDescent="0.25">
      <c r="AO571" s="108"/>
      <c r="AQ571" s="107"/>
      <c r="AS571" s="107"/>
      <c r="AU571" s="107"/>
      <c r="AW571" s="107"/>
      <c r="AY571" s="107"/>
      <c r="BB571" s="108"/>
      <c r="BD571" s="107"/>
      <c r="BF571" s="107"/>
    </row>
    <row r="572" spans="41:58" x14ac:dyDescent="0.25">
      <c r="AO572" s="108"/>
      <c r="AQ572" s="107"/>
      <c r="AS572" s="107"/>
      <c r="AU572" s="107"/>
      <c r="AW572" s="107"/>
      <c r="AY572" s="107"/>
      <c r="BB572" s="108"/>
      <c r="BD572" s="107"/>
      <c r="BF572" s="107"/>
    </row>
    <row r="573" spans="41:58" x14ac:dyDescent="0.25">
      <c r="AO573" s="108"/>
      <c r="AQ573" s="107"/>
      <c r="AS573" s="107"/>
      <c r="AU573" s="107"/>
      <c r="AW573" s="107"/>
      <c r="AY573" s="107"/>
      <c r="BB573" s="108"/>
      <c r="BD573" s="107"/>
      <c r="BF573" s="107"/>
    </row>
    <row r="574" spans="41:58" x14ac:dyDescent="0.25">
      <c r="AO574" s="108"/>
      <c r="AQ574" s="107"/>
      <c r="AS574" s="107"/>
      <c r="AU574" s="107"/>
      <c r="AW574" s="107"/>
      <c r="AY574" s="107"/>
      <c r="BB574" s="108"/>
      <c r="BD574" s="107"/>
      <c r="BF574" s="107"/>
    </row>
    <row r="575" spans="41:58" x14ac:dyDescent="0.25">
      <c r="AO575" s="108"/>
      <c r="AQ575" s="107"/>
      <c r="AS575" s="107"/>
      <c r="AU575" s="107"/>
      <c r="AW575" s="107"/>
      <c r="AY575" s="107"/>
      <c r="BB575" s="108"/>
      <c r="BD575" s="107"/>
      <c r="BF575" s="107"/>
    </row>
    <row r="576" spans="41:58" x14ac:dyDescent="0.25">
      <c r="AO576" s="108"/>
      <c r="AQ576" s="107"/>
      <c r="AS576" s="107"/>
      <c r="AU576" s="107"/>
      <c r="AW576" s="107"/>
      <c r="AY576" s="107"/>
      <c r="BB576" s="108"/>
      <c r="BD576" s="107"/>
      <c r="BF576" s="107"/>
    </row>
    <row r="577" spans="41:58" x14ac:dyDescent="0.25">
      <c r="AO577" s="108"/>
      <c r="AQ577" s="107"/>
      <c r="AS577" s="107"/>
      <c r="AU577" s="107"/>
      <c r="AW577" s="107"/>
      <c r="AY577" s="107"/>
      <c r="BB577" s="108"/>
      <c r="BD577" s="107"/>
      <c r="BF577" s="107"/>
    </row>
    <row r="578" spans="41:58" x14ac:dyDescent="0.25">
      <c r="AO578" s="108"/>
      <c r="AQ578" s="107"/>
      <c r="AS578" s="107"/>
      <c r="AU578" s="107"/>
      <c r="AW578" s="107"/>
      <c r="AY578" s="107"/>
      <c r="BB578" s="108"/>
      <c r="BD578" s="107"/>
      <c r="BF578" s="107"/>
    </row>
    <row r="579" spans="41:58" x14ac:dyDescent="0.25">
      <c r="AO579" s="108"/>
      <c r="AQ579" s="107"/>
      <c r="AS579" s="107"/>
      <c r="AU579" s="107"/>
      <c r="AW579" s="107"/>
      <c r="AY579" s="107"/>
      <c r="BB579" s="108"/>
      <c r="BD579" s="107"/>
      <c r="BF579" s="107"/>
    </row>
    <row r="580" spans="41:58" x14ac:dyDescent="0.25">
      <c r="AO580" s="108"/>
      <c r="AQ580" s="107"/>
      <c r="AS580" s="107"/>
      <c r="AU580" s="107"/>
      <c r="AW580" s="107"/>
      <c r="AY580" s="107"/>
      <c r="BB580" s="108"/>
      <c r="BD580" s="107"/>
      <c r="BF580" s="107"/>
    </row>
    <row r="581" spans="41:58" x14ac:dyDescent="0.25">
      <c r="AO581" s="108"/>
      <c r="AQ581" s="107"/>
      <c r="AS581" s="107"/>
      <c r="AU581" s="107"/>
      <c r="AW581" s="107"/>
      <c r="AY581" s="107"/>
      <c r="BB581" s="108"/>
      <c r="BD581" s="107"/>
      <c r="BF581" s="107"/>
    </row>
    <row r="582" spans="41:58" x14ac:dyDescent="0.25">
      <c r="AO582" s="108"/>
      <c r="AQ582" s="107"/>
      <c r="AS582" s="107"/>
      <c r="AU582" s="107"/>
      <c r="AW582" s="107"/>
      <c r="AY582" s="107"/>
      <c r="BB582" s="108"/>
      <c r="BD582" s="107"/>
      <c r="BF582" s="107"/>
    </row>
    <row r="583" spans="41:58" x14ac:dyDescent="0.25">
      <c r="AO583" s="108"/>
      <c r="AQ583" s="107"/>
      <c r="AS583" s="107"/>
      <c r="AU583" s="107"/>
      <c r="AW583" s="107"/>
      <c r="AY583" s="107"/>
      <c r="BB583" s="108"/>
      <c r="BD583" s="107"/>
      <c r="BF583" s="107"/>
    </row>
    <row r="584" spans="41:58" x14ac:dyDescent="0.25">
      <c r="AO584" s="108"/>
      <c r="AQ584" s="107"/>
      <c r="AS584" s="107"/>
      <c r="AU584" s="107"/>
      <c r="AW584" s="107"/>
      <c r="AY584" s="107"/>
      <c r="BB584" s="108"/>
      <c r="BD584" s="107"/>
      <c r="BF584" s="107"/>
    </row>
    <row r="585" spans="41:58" x14ac:dyDescent="0.25">
      <c r="AO585" s="108"/>
      <c r="AQ585" s="107"/>
      <c r="AS585" s="107"/>
      <c r="AU585" s="107"/>
      <c r="AW585" s="107"/>
      <c r="AY585" s="107"/>
      <c r="BB585" s="108"/>
      <c r="BD585" s="107"/>
      <c r="BF585" s="107"/>
    </row>
    <row r="586" spans="41:58" x14ac:dyDescent="0.25">
      <c r="AO586" s="108"/>
      <c r="AQ586" s="107"/>
      <c r="AS586" s="107"/>
      <c r="AU586" s="107"/>
      <c r="AW586" s="107"/>
      <c r="AY586" s="107"/>
      <c r="BB586" s="108"/>
      <c r="BD586" s="107"/>
      <c r="BF586" s="107"/>
    </row>
    <row r="587" spans="41:58" x14ac:dyDescent="0.25">
      <c r="AO587" s="108"/>
      <c r="AQ587" s="107"/>
      <c r="AS587" s="107"/>
      <c r="AU587" s="107"/>
      <c r="AW587" s="107"/>
      <c r="AY587" s="107"/>
      <c r="BB587" s="108"/>
      <c r="BD587" s="107"/>
      <c r="BF587" s="107"/>
    </row>
    <row r="588" spans="41:58" x14ac:dyDescent="0.25">
      <c r="AO588" s="108"/>
      <c r="AQ588" s="107"/>
      <c r="AS588" s="107"/>
      <c r="AU588" s="107"/>
      <c r="AW588" s="107"/>
      <c r="AY588" s="107"/>
      <c r="BB588" s="108"/>
      <c r="BD588" s="107"/>
      <c r="BF588" s="107"/>
    </row>
    <row r="589" spans="41:58" x14ac:dyDescent="0.25">
      <c r="AO589" s="108"/>
      <c r="AQ589" s="107"/>
      <c r="AS589" s="107"/>
      <c r="AU589" s="107"/>
      <c r="AW589" s="107"/>
      <c r="AY589" s="107"/>
      <c r="BB589" s="108"/>
      <c r="BD589" s="107"/>
      <c r="BF589" s="107"/>
    </row>
    <row r="590" spans="41:58" x14ac:dyDescent="0.25">
      <c r="AO590" s="108"/>
      <c r="AQ590" s="107"/>
      <c r="AS590" s="107"/>
      <c r="AU590" s="107"/>
      <c r="AW590" s="107"/>
      <c r="AY590" s="107"/>
      <c r="BB590" s="108"/>
      <c r="BD590" s="107"/>
      <c r="BF590" s="107"/>
    </row>
    <row r="591" spans="41:58" x14ac:dyDescent="0.25">
      <c r="AO591" s="108"/>
      <c r="AQ591" s="107"/>
      <c r="AS591" s="107"/>
      <c r="AU591" s="107"/>
      <c r="AW591" s="107"/>
      <c r="AY591" s="107"/>
      <c r="BB591" s="108"/>
      <c r="BD591" s="107"/>
      <c r="BF591" s="107"/>
    </row>
    <row r="592" spans="41:58" x14ac:dyDescent="0.25">
      <c r="AO592" s="108"/>
      <c r="AQ592" s="107"/>
      <c r="AS592" s="107"/>
      <c r="AU592" s="107"/>
      <c r="AW592" s="107"/>
      <c r="AY592" s="107"/>
      <c r="BB592" s="108"/>
      <c r="BD592" s="107"/>
      <c r="BF592" s="107"/>
    </row>
    <row r="593" spans="41:58" x14ac:dyDescent="0.25">
      <c r="AO593" s="108"/>
      <c r="AQ593" s="107"/>
      <c r="AS593" s="107"/>
      <c r="AU593" s="107"/>
      <c r="AW593" s="107"/>
      <c r="AY593" s="107"/>
      <c r="BB593" s="108"/>
      <c r="BD593" s="107"/>
      <c r="BF593" s="107"/>
    </row>
    <row r="594" spans="41:58" x14ac:dyDescent="0.25">
      <c r="AO594" s="108"/>
      <c r="AQ594" s="107"/>
      <c r="AS594" s="107"/>
      <c r="AU594" s="107"/>
      <c r="AW594" s="107"/>
      <c r="AY594" s="107"/>
      <c r="BB594" s="108"/>
      <c r="BD594" s="107"/>
      <c r="BF594" s="107"/>
    </row>
    <row r="595" spans="41:58" x14ac:dyDescent="0.25">
      <c r="AO595" s="108"/>
      <c r="AQ595" s="107"/>
      <c r="AS595" s="107"/>
      <c r="AU595" s="107"/>
      <c r="AW595" s="107"/>
      <c r="AY595" s="107"/>
      <c r="BB595" s="108"/>
      <c r="BD595" s="107"/>
      <c r="BF595" s="107"/>
    </row>
    <row r="596" spans="41:58" x14ac:dyDescent="0.25">
      <c r="AO596" s="108"/>
      <c r="AQ596" s="107"/>
      <c r="AS596" s="107"/>
      <c r="AU596" s="107"/>
      <c r="AW596" s="107"/>
      <c r="AY596" s="107"/>
      <c r="BB596" s="108"/>
      <c r="BD596" s="107"/>
      <c r="BF596" s="107"/>
    </row>
    <row r="597" spans="41:58" x14ac:dyDescent="0.25">
      <c r="AO597" s="108"/>
      <c r="AQ597" s="107"/>
      <c r="AS597" s="107"/>
      <c r="AU597" s="107"/>
      <c r="AW597" s="107"/>
      <c r="AY597" s="107"/>
      <c r="BB597" s="108"/>
      <c r="BD597" s="107"/>
      <c r="BF597" s="107"/>
    </row>
    <row r="598" spans="41:58" x14ac:dyDescent="0.25">
      <c r="AO598" s="108"/>
      <c r="AQ598" s="107"/>
      <c r="AS598" s="107"/>
      <c r="AU598" s="107"/>
      <c r="AW598" s="107"/>
      <c r="AY598" s="107"/>
      <c r="BB598" s="108"/>
      <c r="BD598" s="107"/>
      <c r="BF598" s="107"/>
    </row>
    <row r="599" spans="41:58" x14ac:dyDescent="0.25">
      <c r="AO599" s="108"/>
      <c r="AQ599" s="107"/>
      <c r="AS599" s="107"/>
      <c r="AU599" s="107"/>
      <c r="AW599" s="107"/>
      <c r="AY599" s="107"/>
      <c r="BB599" s="108"/>
      <c r="BD599" s="107"/>
      <c r="BF599" s="107"/>
    </row>
    <row r="600" spans="41:58" x14ac:dyDescent="0.25">
      <c r="AO600" s="108"/>
      <c r="AQ600" s="107"/>
      <c r="AS600" s="107"/>
      <c r="AU600" s="107"/>
      <c r="AW600" s="107"/>
      <c r="AY600" s="107"/>
      <c r="BB600" s="108"/>
      <c r="BD600" s="107"/>
      <c r="BF600" s="107"/>
    </row>
    <row r="601" spans="41:58" x14ac:dyDescent="0.25">
      <c r="AO601" s="108"/>
      <c r="AQ601" s="107"/>
      <c r="AS601" s="107"/>
      <c r="AU601" s="107"/>
      <c r="AW601" s="107"/>
      <c r="AY601" s="107"/>
      <c r="BB601" s="108"/>
      <c r="BD601" s="107"/>
      <c r="BF601" s="107"/>
    </row>
    <row r="602" spans="41:58" x14ac:dyDescent="0.25">
      <c r="AO602" s="108"/>
      <c r="AQ602" s="107"/>
      <c r="AS602" s="107"/>
      <c r="AU602" s="107"/>
      <c r="AW602" s="107"/>
      <c r="AY602" s="107"/>
      <c r="BB602" s="108"/>
      <c r="BD602" s="107"/>
      <c r="BF602" s="107"/>
    </row>
    <row r="603" spans="41:58" x14ac:dyDescent="0.25">
      <c r="AO603" s="108"/>
      <c r="AQ603" s="107"/>
      <c r="AS603" s="107"/>
      <c r="AU603" s="107"/>
      <c r="AW603" s="107"/>
      <c r="AY603" s="107"/>
      <c r="BB603" s="108"/>
      <c r="BD603" s="107"/>
      <c r="BF603" s="107"/>
    </row>
    <row r="604" spans="41:58" x14ac:dyDescent="0.25">
      <c r="AO604" s="108"/>
      <c r="AQ604" s="107"/>
      <c r="AS604" s="107"/>
      <c r="AU604" s="107"/>
      <c r="AW604" s="107"/>
      <c r="AY604" s="107"/>
      <c r="BB604" s="108"/>
      <c r="BD604" s="107"/>
      <c r="BF604" s="107"/>
    </row>
    <row r="605" spans="41:58" x14ac:dyDescent="0.25">
      <c r="AO605" s="108"/>
      <c r="AQ605" s="107"/>
      <c r="AS605" s="107"/>
      <c r="AU605" s="107"/>
      <c r="AW605" s="107"/>
      <c r="AY605" s="107"/>
      <c r="BB605" s="108"/>
      <c r="BD605" s="107"/>
      <c r="BF605" s="107"/>
    </row>
    <row r="606" spans="41:58" x14ac:dyDescent="0.25">
      <c r="AO606" s="108"/>
      <c r="AQ606" s="107"/>
      <c r="AS606" s="107"/>
      <c r="AU606" s="107"/>
      <c r="AW606" s="107"/>
      <c r="AY606" s="107"/>
      <c r="BB606" s="108"/>
      <c r="BD606" s="107"/>
      <c r="BF606" s="107"/>
    </row>
    <row r="607" spans="41:58" x14ac:dyDescent="0.25">
      <c r="AO607" s="108"/>
      <c r="AQ607" s="107"/>
      <c r="AS607" s="107"/>
      <c r="AU607" s="107"/>
      <c r="AW607" s="107"/>
      <c r="AY607" s="107"/>
      <c r="BB607" s="108"/>
      <c r="BD607" s="107"/>
      <c r="BF607" s="107"/>
    </row>
    <row r="608" spans="41:58" x14ac:dyDescent="0.25">
      <c r="AO608" s="108"/>
      <c r="AQ608" s="107"/>
      <c r="AS608" s="107"/>
      <c r="AU608" s="107"/>
      <c r="AW608" s="107"/>
      <c r="AY608" s="107"/>
      <c r="BB608" s="108"/>
      <c r="BD608" s="107"/>
      <c r="BF608" s="107"/>
    </row>
    <row r="609" spans="41:58" x14ac:dyDescent="0.25">
      <c r="AO609" s="108"/>
      <c r="AQ609" s="107"/>
      <c r="AS609" s="107"/>
      <c r="AU609" s="107"/>
      <c r="AW609" s="107"/>
      <c r="AY609" s="107"/>
      <c r="BB609" s="108"/>
      <c r="BD609" s="107"/>
      <c r="BF609" s="107"/>
    </row>
    <row r="610" spans="41:58" x14ac:dyDescent="0.25">
      <c r="AO610" s="108"/>
      <c r="AQ610" s="107"/>
      <c r="AS610" s="107"/>
      <c r="AU610" s="107"/>
      <c r="AW610" s="107"/>
      <c r="AY610" s="107"/>
      <c r="BB610" s="108"/>
      <c r="BD610" s="107"/>
      <c r="BF610" s="107"/>
    </row>
    <row r="611" spans="41:58" x14ac:dyDescent="0.25">
      <c r="AO611" s="108"/>
      <c r="AQ611" s="107"/>
      <c r="AS611" s="107"/>
      <c r="AU611" s="107"/>
      <c r="AW611" s="107"/>
      <c r="AY611" s="107"/>
      <c r="BB611" s="108"/>
      <c r="BD611" s="107"/>
      <c r="BF611" s="107"/>
    </row>
    <row r="612" spans="41:58" x14ac:dyDescent="0.25">
      <c r="AO612" s="108"/>
      <c r="AQ612" s="107"/>
      <c r="AS612" s="107"/>
      <c r="AU612" s="107"/>
      <c r="AW612" s="107"/>
      <c r="AY612" s="107"/>
      <c r="BB612" s="108"/>
      <c r="BD612" s="107"/>
      <c r="BF612" s="107"/>
    </row>
    <row r="613" spans="41:58" x14ac:dyDescent="0.25">
      <c r="AO613" s="108"/>
      <c r="AQ613" s="107"/>
      <c r="AS613" s="107"/>
      <c r="AU613" s="107"/>
      <c r="AW613" s="107"/>
      <c r="AY613" s="107"/>
      <c r="BB613" s="108"/>
      <c r="BD613" s="107"/>
      <c r="BF613" s="107"/>
    </row>
    <row r="614" spans="41:58" x14ac:dyDescent="0.25">
      <c r="AO614" s="108"/>
      <c r="AQ614" s="107"/>
      <c r="AS614" s="107"/>
      <c r="AU614" s="107"/>
      <c r="AW614" s="107"/>
      <c r="AY614" s="107"/>
      <c r="BB614" s="108"/>
      <c r="BD614" s="107"/>
      <c r="BF614" s="107"/>
    </row>
    <row r="615" spans="41:58" x14ac:dyDescent="0.25">
      <c r="AO615" s="108"/>
      <c r="AQ615" s="107"/>
      <c r="AS615" s="107"/>
      <c r="AU615" s="107"/>
      <c r="AW615" s="107"/>
      <c r="AY615" s="107"/>
      <c r="BB615" s="108"/>
      <c r="BD615" s="107"/>
      <c r="BF615" s="107"/>
    </row>
    <row r="616" spans="41:58" x14ac:dyDescent="0.25">
      <c r="AO616" s="108"/>
      <c r="AQ616" s="107"/>
      <c r="AS616" s="107"/>
      <c r="AU616" s="107"/>
      <c r="AW616" s="107"/>
      <c r="AY616" s="107"/>
      <c r="BB616" s="108"/>
      <c r="BD616" s="107"/>
      <c r="BF616" s="107"/>
    </row>
    <row r="617" spans="41:58" x14ac:dyDescent="0.25">
      <c r="AO617" s="108"/>
      <c r="AQ617" s="107"/>
      <c r="AS617" s="107"/>
      <c r="AU617" s="107"/>
      <c r="AW617" s="107"/>
      <c r="AY617" s="107"/>
      <c r="BB617" s="108"/>
      <c r="BD617" s="107"/>
      <c r="BF617" s="107"/>
    </row>
    <row r="618" spans="41:58" x14ac:dyDescent="0.25">
      <c r="AO618" s="108"/>
      <c r="AQ618" s="107"/>
      <c r="AS618" s="107"/>
      <c r="AU618" s="107"/>
      <c r="AW618" s="107"/>
      <c r="AY618" s="107"/>
      <c r="BB618" s="108"/>
      <c r="BD618" s="107"/>
      <c r="BF618" s="107"/>
    </row>
    <row r="619" spans="41:58" x14ac:dyDescent="0.25">
      <c r="AO619" s="108"/>
      <c r="AQ619" s="107"/>
      <c r="AS619" s="107"/>
      <c r="AU619" s="107"/>
      <c r="AW619" s="107"/>
      <c r="AY619" s="107"/>
      <c r="BB619" s="108"/>
      <c r="BD619" s="107"/>
      <c r="BF619" s="107"/>
    </row>
    <row r="620" spans="41:58" x14ac:dyDescent="0.25">
      <c r="AO620" s="108"/>
      <c r="AQ620" s="107"/>
      <c r="AS620" s="107"/>
      <c r="AU620" s="107"/>
      <c r="AW620" s="107"/>
      <c r="AY620" s="107"/>
      <c r="BB620" s="108"/>
      <c r="BD620" s="107"/>
      <c r="BF620" s="107"/>
    </row>
    <row r="621" spans="41:58" x14ac:dyDescent="0.25">
      <c r="AO621" s="108"/>
      <c r="AQ621" s="107"/>
      <c r="AS621" s="107"/>
      <c r="AU621" s="107"/>
      <c r="AW621" s="107"/>
      <c r="AY621" s="107"/>
      <c r="BB621" s="108"/>
      <c r="BD621" s="107"/>
      <c r="BF621" s="107"/>
    </row>
    <row r="622" spans="41:58" x14ac:dyDescent="0.25">
      <c r="AO622" s="108"/>
      <c r="AQ622" s="107"/>
      <c r="AS622" s="107"/>
      <c r="AU622" s="107"/>
      <c r="AW622" s="107"/>
      <c r="AY622" s="107"/>
      <c r="BB622" s="108"/>
      <c r="BD622" s="107"/>
      <c r="BF622" s="107"/>
    </row>
    <row r="623" spans="41:58" x14ac:dyDescent="0.25">
      <c r="AO623" s="108"/>
      <c r="AQ623" s="107"/>
      <c r="AS623" s="107"/>
      <c r="AU623" s="107"/>
      <c r="AW623" s="107"/>
      <c r="AY623" s="107"/>
      <c r="BB623" s="108"/>
      <c r="BD623" s="107"/>
      <c r="BF623" s="107"/>
    </row>
    <row r="624" spans="41:58" x14ac:dyDescent="0.25">
      <c r="AO624" s="108"/>
      <c r="AQ624" s="107"/>
      <c r="AS624" s="107"/>
      <c r="AU624" s="107"/>
      <c r="AW624" s="107"/>
      <c r="AY624" s="107"/>
      <c r="BB624" s="108"/>
      <c r="BD624" s="107"/>
      <c r="BF624" s="107"/>
    </row>
    <row r="625" spans="41:58" x14ac:dyDescent="0.25">
      <c r="AO625" s="108"/>
      <c r="AQ625" s="107"/>
      <c r="AS625" s="107"/>
      <c r="AU625" s="107"/>
      <c r="AW625" s="107"/>
      <c r="AY625" s="107"/>
      <c r="BB625" s="108"/>
      <c r="BD625" s="107"/>
      <c r="BF625" s="107"/>
    </row>
    <row r="626" spans="41:58" x14ac:dyDescent="0.25">
      <c r="AO626" s="108"/>
      <c r="AQ626" s="107"/>
      <c r="AS626" s="107"/>
      <c r="AU626" s="107"/>
      <c r="AW626" s="107"/>
      <c r="AY626" s="107"/>
      <c r="BB626" s="108"/>
      <c r="BD626" s="107"/>
      <c r="BF626" s="107"/>
    </row>
    <row r="627" spans="41:58" x14ac:dyDescent="0.25">
      <c r="AO627" s="108"/>
      <c r="AQ627" s="107"/>
      <c r="AS627" s="107"/>
      <c r="AU627" s="107"/>
      <c r="AW627" s="107"/>
      <c r="AY627" s="107"/>
      <c r="BB627" s="108"/>
      <c r="BD627" s="107"/>
      <c r="BF627" s="107"/>
    </row>
    <row r="628" spans="41:58" x14ac:dyDescent="0.25">
      <c r="AO628" s="108"/>
      <c r="AQ628" s="107"/>
      <c r="AS628" s="107"/>
      <c r="AU628" s="107"/>
      <c r="AW628" s="107"/>
      <c r="AY628" s="107"/>
      <c r="BB628" s="108"/>
      <c r="BD628" s="107"/>
      <c r="BF628" s="107"/>
    </row>
    <row r="629" spans="41:58" x14ac:dyDescent="0.25">
      <c r="AO629" s="108"/>
      <c r="AQ629" s="107"/>
      <c r="AS629" s="107"/>
      <c r="AU629" s="107"/>
      <c r="AW629" s="107"/>
      <c r="AY629" s="107"/>
      <c r="BB629" s="108"/>
      <c r="BD629" s="107"/>
      <c r="BF629" s="107"/>
    </row>
    <row r="630" spans="41:58" x14ac:dyDescent="0.25">
      <c r="AO630" s="108"/>
      <c r="AQ630" s="107"/>
      <c r="AS630" s="107"/>
      <c r="AU630" s="107"/>
      <c r="AW630" s="107"/>
      <c r="AY630" s="107"/>
      <c r="BB630" s="108"/>
      <c r="BD630" s="107"/>
      <c r="BF630" s="107"/>
    </row>
    <row r="631" spans="41:58" x14ac:dyDescent="0.25">
      <c r="AO631" s="108"/>
      <c r="AQ631" s="107"/>
      <c r="AS631" s="107"/>
      <c r="AU631" s="107"/>
      <c r="AW631" s="107"/>
      <c r="AY631" s="107"/>
      <c r="BB631" s="108"/>
      <c r="BD631" s="107"/>
      <c r="BF631" s="107"/>
    </row>
    <row r="632" spans="41:58" x14ac:dyDescent="0.25">
      <c r="AO632" s="108"/>
      <c r="AQ632" s="107"/>
      <c r="AS632" s="107"/>
      <c r="AU632" s="107"/>
      <c r="AW632" s="107"/>
      <c r="AY632" s="107"/>
      <c r="BB632" s="108"/>
      <c r="BD632" s="107"/>
      <c r="BF632" s="107"/>
    </row>
    <row r="633" spans="41:58" x14ac:dyDescent="0.25">
      <c r="AO633" s="108"/>
      <c r="AQ633" s="107"/>
      <c r="AS633" s="107"/>
      <c r="AU633" s="107"/>
      <c r="AW633" s="107"/>
      <c r="AY633" s="107"/>
      <c r="BB633" s="108"/>
      <c r="BD633" s="107"/>
      <c r="BF633" s="107"/>
    </row>
    <row r="634" spans="41:58" x14ac:dyDescent="0.25">
      <c r="AO634" s="108"/>
      <c r="AQ634" s="107"/>
      <c r="AS634" s="107"/>
      <c r="AU634" s="107"/>
      <c r="AW634" s="107"/>
      <c r="AY634" s="107"/>
      <c r="BB634" s="108"/>
      <c r="BD634" s="107"/>
      <c r="BF634" s="107"/>
    </row>
    <row r="635" spans="41:58" x14ac:dyDescent="0.25">
      <c r="AO635" s="108"/>
      <c r="AQ635" s="107"/>
      <c r="AS635" s="107"/>
      <c r="AU635" s="107"/>
      <c r="AW635" s="107"/>
      <c r="AY635" s="107"/>
      <c r="BB635" s="108"/>
      <c r="BD635" s="107"/>
      <c r="BF635" s="107"/>
    </row>
    <row r="636" spans="41:58" x14ac:dyDescent="0.25">
      <c r="AO636" s="108"/>
      <c r="AQ636" s="107"/>
      <c r="AS636" s="107"/>
      <c r="AU636" s="107"/>
      <c r="AW636" s="107"/>
      <c r="AY636" s="107"/>
      <c r="BB636" s="108"/>
      <c r="BD636" s="107"/>
      <c r="BF636" s="107"/>
    </row>
    <row r="637" spans="41:58" x14ac:dyDescent="0.25">
      <c r="AO637" s="108"/>
      <c r="AQ637" s="107"/>
      <c r="AS637" s="107"/>
      <c r="AU637" s="107"/>
      <c r="AW637" s="107"/>
      <c r="AY637" s="107"/>
      <c r="BB637" s="108"/>
      <c r="BD637" s="107"/>
      <c r="BF637" s="107"/>
    </row>
    <row r="638" spans="41:58" x14ac:dyDescent="0.25">
      <c r="AO638" s="108"/>
      <c r="AQ638" s="107"/>
      <c r="AS638" s="107"/>
      <c r="AU638" s="107"/>
      <c r="AW638" s="107"/>
      <c r="AY638" s="107"/>
      <c r="BB638" s="108"/>
      <c r="BD638" s="107"/>
      <c r="BF638" s="107"/>
    </row>
    <row r="639" spans="41:58" x14ac:dyDescent="0.25">
      <c r="AO639" s="108"/>
      <c r="AQ639" s="107"/>
      <c r="AS639" s="107"/>
      <c r="AU639" s="107"/>
      <c r="AW639" s="107"/>
      <c r="AY639" s="107"/>
      <c r="BB639" s="108"/>
      <c r="BD639" s="107"/>
      <c r="BF639" s="107"/>
    </row>
    <row r="640" spans="41:58" x14ac:dyDescent="0.25">
      <c r="AO640" s="108"/>
      <c r="AQ640" s="107"/>
      <c r="AS640" s="107"/>
      <c r="AU640" s="107"/>
      <c r="AW640" s="107"/>
      <c r="AY640" s="107"/>
      <c r="BB640" s="108"/>
      <c r="BD640" s="107"/>
      <c r="BF640" s="107"/>
    </row>
    <row r="641" spans="41:58" x14ac:dyDescent="0.25">
      <c r="AO641" s="108"/>
      <c r="AQ641" s="107"/>
      <c r="AS641" s="107"/>
      <c r="AU641" s="107"/>
      <c r="AW641" s="107"/>
      <c r="AY641" s="107"/>
      <c r="BB641" s="108"/>
      <c r="BD641" s="107"/>
      <c r="BF641" s="107"/>
    </row>
    <row r="642" spans="41:58" x14ac:dyDescent="0.25">
      <c r="AO642" s="108"/>
      <c r="AQ642" s="107"/>
      <c r="AS642" s="107"/>
      <c r="AU642" s="107"/>
      <c r="AW642" s="107"/>
      <c r="AY642" s="107"/>
      <c r="BB642" s="108"/>
      <c r="BD642" s="107"/>
      <c r="BF642" s="107"/>
    </row>
    <row r="643" spans="41:58" x14ac:dyDescent="0.25">
      <c r="AO643" s="108"/>
      <c r="AQ643" s="107"/>
      <c r="AS643" s="107"/>
      <c r="AU643" s="107"/>
      <c r="AW643" s="107"/>
      <c r="AY643" s="107"/>
      <c r="BB643" s="108"/>
      <c r="BD643" s="107"/>
      <c r="BF643" s="107"/>
    </row>
    <row r="644" spans="41:58" x14ac:dyDescent="0.25">
      <c r="AO644" s="108"/>
      <c r="AQ644" s="107"/>
      <c r="AS644" s="107"/>
      <c r="AU644" s="107"/>
      <c r="AW644" s="107"/>
      <c r="AY644" s="107"/>
      <c r="BB644" s="108"/>
      <c r="BD644" s="107"/>
      <c r="BF644" s="107"/>
    </row>
    <row r="645" spans="41:58" x14ac:dyDescent="0.25">
      <c r="AO645" s="108"/>
      <c r="AQ645" s="107"/>
      <c r="AS645" s="107"/>
      <c r="AU645" s="107"/>
      <c r="AW645" s="107"/>
      <c r="AY645" s="107"/>
      <c r="BB645" s="108"/>
      <c r="BD645" s="107"/>
      <c r="BF645" s="107"/>
    </row>
    <row r="646" spans="41:58" x14ac:dyDescent="0.25">
      <c r="AO646" s="108"/>
      <c r="AQ646" s="107"/>
      <c r="AS646" s="107"/>
      <c r="AU646" s="107"/>
      <c r="AW646" s="107"/>
      <c r="AY646" s="107"/>
      <c r="BB646" s="108"/>
      <c r="BD646" s="107"/>
      <c r="BF646" s="107"/>
    </row>
    <row r="647" spans="41:58" x14ac:dyDescent="0.25">
      <c r="AO647" s="108"/>
      <c r="AQ647" s="107"/>
      <c r="AS647" s="107"/>
      <c r="AU647" s="107"/>
      <c r="AW647" s="107"/>
      <c r="AY647" s="107"/>
      <c r="BB647" s="108"/>
      <c r="BD647" s="107"/>
      <c r="BF647" s="107"/>
    </row>
    <row r="648" spans="41:58" x14ac:dyDescent="0.25">
      <c r="AO648" s="108"/>
      <c r="AQ648" s="107"/>
      <c r="AS648" s="107"/>
      <c r="AU648" s="107"/>
      <c r="AW648" s="107"/>
      <c r="AY648" s="107"/>
      <c r="BB648" s="108"/>
      <c r="BD648" s="107"/>
      <c r="BF648" s="107"/>
    </row>
    <row r="649" spans="41:58" x14ac:dyDescent="0.25">
      <c r="AO649" s="108"/>
      <c r="AQ649" s="107"/>
      <c r="AS649" s="107"/>
      <c r="AU649" s="107"/>
      <c r="AW649" s="107"/>
      <c r="AY649" s="107"/>
      <c r="BB649" s="108"/>
      <c r="BD649" s="107"/>
      <c r="BF649" s="107"/>
    </row>
    <row r="650" spans="41:58" x14ac:dyDescent="0.25">
      <c r="AO650" s="108"/>
      <c r="AQ650" s="107"/>
      <c r="AS650" s="107"/>
      <c r="AU650" s="107"/>
      <c r="AW650" s="107"/>
      <c r="AY650" s="107"/>
      <c r="BB650" s="108"/>
      <c r="BD650" s="107"/>
      <c r="BF650" s="107"/>
    </row>
    <row r="651" spans="41:58" x14ac:dyDescent="0.25">
      <c r="AO651" s="108"/>
      <c r="AQ651" s="107"/>
      <c r="AS651" s="107"/>
      <c r="AU651" s="107"/>
      <c r="AW651" s="107"/>
      <c r="AY651" s="107"/>
      <c r="BB651" s="108"/>
      <c r="BD651" s="107"/>
      <c r="BF651" s="107"/>
    </row>
    <row r="652" spans="41:58" x14ac:dyDescent="0.25">
      <c r="AO652" s="108"/>
      <c r="AQ652" s="107"/>
      <c r="AS652" s="107"/>
      <c r="AU652" s="107"/>
      <c r="AW652" s="107"/>
      <c r="AY652" s="107"/>
      <c r="BB652" s="108"/>
      <c r="BD652" s="107"/>
      <c r="BF652" s="107"/>
    </row>
    <row r="653" spans="41:58" x14ac:dyDescent="0.25">
      <c r="AO653" s="108"/>
      <c r="AQ653" s="107"/>
      <c r="AS653" s="107"/>
      <c r="AU653" s="107"/>
      <c r="AW653" s="107"/>
      <c r="AY653" s="107"/>
      <c r="BB653" s="108"/>
      <c r="BD653" s="107"/>
      <c r="BF653" s="107"/>
    </row>
    <row r="654" spans="41:58" x14ac:dyDescent="0.25">
      <c r="AO654" s="108"/>
      <c r="AQ654" s="107"/>
      <c r="AS654" s="107"/>
      <c r="AU654" s="107"/>
      <c r="AW654" s="107"/>
      <c r="AY654" s="107"/>
      <c r="BB654" s="108"/>
      <c r="BD654" s="107"/>
      <c r="BF654" s="107"/>
    </row>
    <row r="655" spans="41:58" x14ac:dyDescent="0.25">
      <c r="AO655" s="108"/>
      <c r="AQ655" s="107"/>
      <c r="AS655" s="107"/>
      <c r="AU655" s="107"/>
      <c r="AW655" s="107"/>
      <c r="AY655" s="107"/>
      <c r="BB655" s="108"/>
      <c r="BD655" s="107"/>
      <c r="BF655" s="107"/>
    </row>
    <row r="656" spans="41:58" x14ac:dyDescent="0.25">
      <c r="AO656" s="108"/>
      <c r="AQ656" s="107"/>
      <c r="AS656" s="107"/>
      <c r="AU656" s="107"/>
      <c r="AW656" s="107"/>
      <c r="AY656" s="107"/>
      <c r="BB656" s="108"/>
      <c r="BD656" s="107"/>
      <c r="BF656" s="107"/>
    </row>
    <row r="657" spans="41:58" x14ac:dyDescent="0.25">
      <c r="AO657" s="108"/>
      <c r="AQ657" s="107"/>
      <c r="AS657" s="107"/>
      <c r="AU657" s="107"/>
      <c r="AW657" s="107"/>
      <c r="AY657" s="107"/>
      <c r="BB657" s="108"/>
      <c r="BD657" s="107"/>
      <c r="BF657" s="107"/>
    </row>
    <row r="658" spans="41:58" x14ac:dyDescent="0.25">
      <c r="AO658" s="108"/>
      <c r="AQ658" s="107"/>
      <c r="AS658" s="107"/>
      <c r="AU658" s="107"/>
      <c r="AW658" s="107"/>
      <c r="AY658" s="107"/>
      <c r="BB658" s="108"/>
      <c r="BD658" s="107"/>
      <c r="BF658" s="107"/>
    </row>
    <row r="659" spans="41:58" x14ac:dyDescent="0.25">
      <c r="AO659" s="108"/>
      <c r="AQ659" s="107"/>
      <c r="AS659" s="107"/>
      <c r="AU659" s="107"/>
      <c r="AW659" s="107"/>
      <c r="AY659" s="107"/>
      <c r="BB659" s="108"/>
      <c r="BD659" s="107"/>
      <c r="BF659" s="107"/>
    </row>
    <row r="660" spans="41:58" x14ac:dyDescent="0.25">
      <c r="AO660" s="108"/>
      <c r="AQ660" s="107"/>
      <c r="AS660" s="107"/>
      <c r="AU660" s="107"/>
      <c r="AW660" s="107"/>
      <c r="AY660" s="107"/>
      <c r="BB660" s="108"/>
      <c r="BD660" s="107"/>
      <c r="BF660" s="107"/>
    </row>
    <row r="661" spans="41:58" x14ac:dyDescent="0.25">
      <c r="AO661" s="108"/>
      <c r="AQ661" s="107"/>
      <c r="AS661" s="107"/>
      <c r="AU661" s="107"/>
      <c r="AW661" s="107"/>
      <c r="AY661" s="107"/>
      <c r="BB661" s="108"/>
      <c r="BD661" s="107"/>
      <c r="BF661" s="107"/>
    </row>
    <row r="662" spans="41:58" x14ac:dyDescent="0.25">
      <c r="AO662" s="108"/>
      <c r="AQ662" s="107"/>
      <c r="AS662" s="107"/>
      <c r="AU662" s="107"/>
      <c r="AW662" s="107"/>
      <c r="AY662" s="107"/>
      <c r="BB662" s="108"/>
      <c r="BD662" s="107"/>
      <c r="BF662" s="107"/>
    </row>
    <row r="663" spans="41:58" x14ac:dyDescent="0.25">
      <c r="AO663" s="108"/>
      <c r="AQ663" s="107"/>
      <c r="AS663" s="107"/>
      <c r="AU663" s="107"/>
      <c r="AW663" s="107"/>
      <c r="AY663" s="107"/>
      <c r="BB663" s="108"/>
      <c r="BD663" s="107"/>
      <c r="BF663" s="107"/>
    </row>
    <row r="664" spans="41:58" x14ac:dyDescent="0.25">
      <c r="AO664" s="108"/>
      <c r="AQ664" s="107"/>
      <c r="AS664" s="107"/>
      <c r="AU664" s="107"/>
      <c r="AW664" s="107"/>
      <c r="AY664" s="107"/>
      <c r="BB664" s="108"/>
      <c r="BD664" s="107"/>
      <c r="BF664" s="107"/>
    </row>
    <row r="665" spans="41:58" x14ac:dyDescent="0.25">
      <c r="AO665" s="108"/>
      <c r="AQ665" s="107"/>
      <c r="AS665" s="107"/>
      <c r="AU665" s="107"/>
      <c r="AW665" s="107"/>
      <c r="AY665" s="107"/>
      <c r="BB665" s="108"/>
      <c r="BD665" s="107"/>
      <c r="BF665" s="107"/>
    </row>
    <row r="666" spans="41:58" x14ac:dyDescent="0.25">
      <c r="AO666" s="108"/>
      <c r="AQ666" s="107"/>
      <c r="AS666" s="107"/>
      <c r="AU666" s="107"/>
      <c r="AW666" s="107"/>
      <c r="AY666" s="107"/>
      <c r="BB666" s="108"/>
      <c r="BD666" s="107"/>
      <c r="BF666" s="107"/>
    </row>
    <row r="667" spans="41:58" x14ac:dyDescent="0.25">
      <c r="AO667" s="108"/>
      <c r="AQ667" s="107"/>
      <c r="AS667" s="107"/>
      <c r="AU667" s="107"/>
      <c r="AW667" s="107"/>
      <c r="AY667" s="107"/>
      <c r="BB667" s="108"/>
      <c r="BD667" s="107"/>
      <c r="BF667" s="107"/>
    </row>
    <row r="668" spans="41:58" x14ac:dyDescent="0.25">
      <c r="AO668" s="108"/>
      <c r="AQ668" s="107"/>
      <c r="AS668" s="107"/>
      <c r="AU668" s="107"/>
      <c r="AW668" s="107"/>
      <c r="AY668" s="107"/>
      <c r="BB668" s="108"/>
      <c r="BD668" s="107"/>
      <c r="BF668" s="107"/>
    </row>
    <row r="669" spans="41:58" x14ac:dyDescent="0.25">
      <c r="AO669" s="108"/>
      <c r="AQ669" s="107"/>
      <c r="AS669" s="107"/>
      <c r="AU669" s="107"/>
      <c r="AW669" s="107"/>
      <c r="AY669" s="107"/>
      <c r="BB669" s="108"/>
      <c r="BD669" s="107"/>
      <c r="BF669" s="107"/>
    </row>
    <row r="670" spans="41:58" x14ac:dyDescent="0.25">
      <c r="AO670" s="108"/>
      <c r="AQ670" s="107"/>
      <c r="AS670" s="107"/>
      <c r="AU670" s="107"/>
      <c r="AW670" s="107"/>
      <c r="AY670" s="107"/>
      <c r="BB670" s="108"/>
      <c r="BD670" s="107"/>
      <c r="BF670" s="107"/>
    </row>
    <row r="671" spans="41:58" x14ac:dyDescent="0.25">
      <c r="AO671" s="108"/>
      <c r="AQ671" s="107"/>
      <c r="AS671" s="107"/>
      <c r="AU671" s="107"/>
      <c r="AW671" s="107"/>
      <c r="AY671" s="107"/>
      <c r="BB671" s="108"/>
      <c r="BD671" s="107"/>
      <c r="BF671" s="107"/>
    </row>
    <row r="672" spans="41:58" x14ac:dyDescent="0.25">
      <c r="AO672" s="108"/>
      <c r="AQ672" s="107"/>
      <c r="AS672" s="107"/>
      <c r="AU672" s="107"/>
      <c r="AW672" s="107"/>
      <c r="AY672" s="107"/>
      <c r="BB672" s="108"/>
      <c r="BD672" s="107"/>
      <c r="BF672" s="107"/>
    </row>
    <row r="673" spans="41:58" x14ac:dyDescent="0.25">
      <c r="AO673" s="108"/>
      <c r="AQ673" s="107"/>
      <c r="AS673" s="107"/>
      <c r="AU673" s="107"/>
      <c r="AW673" s="107"/>
      <c r="AY673" s="107"/>
      <c r="BB673" s="108"/>
      <c r="BD673" s="107"/>
      <c r="BF673" s="107"/>
    </row>
    <row r="674" spans="41:58" x14ac:dyDescent="0.25">
      <c r="AO674" s="108"/>
      <c r="AQ674" s="107"/>
      <c r="AS674" s="107"/>
      <c r="AU674" s="107"/>
      <c r="AW674" s="107"/>
      <c r="AY674" s="107"/>
      <c r="BB674" s="108"/>
      <c r="BD674" s="107"/>
      <c r="BF674" s="107"/>
    </row>
    <row r="675" spans="41:58" x14ac:dyDescent="0.25">
      <c r="AO675" s="108"/>
      <c r="AQ675" s="107"/>
      <c r="AS675" s="107"/>
      <c r="AU675" s="107"/>
      <c r="AW675" s="107"/>
      <c r="AY675" s="107"/>
      <c r="BB675" s="108"/>
      <c r="BD675" s="107"/>
      <c r="BF675" s="107"/>
    </row>
    <row r="676" spans="41:58" x14ac:dyDescent="0.25">
      <c r="AO676" s="108"/>
      <c r="AQ676" s="107"/>
      <c r="AS676" s="107"/>
      <c r="AU676" s="107"/>
      <c r="AW676" s="107"/>
      <c r="AY676" s="107"/>
      <c r="BB676" s="108"/>
      <c r="BD676" s="107"/>
      <c r="BF676" s="107"/>
    </row>
    <row r="677" spans="41:58" x14ac:dyDescent="0.25">
      <c r="AO677" s="108"/>
      <c r="AQ677" s="107"/>
      <c r="AS677" s="107"/>
      <c r="AU677" s="107"/>
      <c r="AW677" s="107"/>
      <c r="AY677" s="107"/>
      <c r="BB677" s="108"/>
      <c r="BD677" s="107"/>
      <c r="BF677" s="107"/>
    </row>
    <row r="678" spans="41:58" x14ac:dyDescent="0.25">
      <c r="AO678" s="108"/>
      <c r="AQ678" s="107"/>
      <c r="AS678" s="107"/>
      <c r="AU678" s="107"/>
      <c r="AW678" s="107"/>
      <c r="AY678" s="107"/>
      <c r="BB678" s="108"/>
      <c r="BD678" s="107"/>
      <c r="BF678" s="107"/>
    </row>
    <row r="679" spans="41:58" x14ac:dyDescent="0.25">
      <c r="AO679" s="108"/>
      <c r="AQ679" s="107"/>
      <c r="AS679" s="107"/>
      <c r="AU679" s="107"/>
      <c r="AW679" s="107"/>
      <c r="AY679" s="107"/>
      <c r="BB679" s="108"/>
      <c r="BD679" s="107"/>
      <c r="BF679" s="107"/>
    </row>
    <row r="680" spans="41:58" x14ac:dyDescent="0.25">
      <c r="AO680" s="108"/>
      <c r="AQ680" s="107"/>
      <c r="AS680" s="107"/>
      <c r="AU680" s="107"/>
      <c r="AW680" s="107"/>
      <c r="AY680" s="107"/>
      <c r="BB680" s="108"/>
      <c r="BD680" s="107"/>
      <c r="BF680" s="107"/>
    </row>
    <row r="681" spans="41:58" x14ac:dyDescent="0.25">
      <c r="AO681" s="108"/>
      <c r="AQ681" s="107"/>
      <c r="AS681" s="107"/>
      <c r="AU681" s="107"/>
      <c r="AW681" s="107"/>
      <c r="AY681" s="107"/>
      <c r="BB681" s="108"/>
      <c r="BD681" s="107"/>
      <c r="BF681" s="107"/>
    </row>
    <row r="682" spans="41:58" x14ac:dyDescent="0.25">
      <c r="AO682" s="108"/>
      <c r="AQ682" s="107"/>
      <c r="AS682" s="107"/>
      <c r="AU682" s="107"/>
      <c r="AW682" s="107"/>
      <c r="AY682" s="107"/>
      <c r="BB682" s="108"/>
      <c r="BD682" s="107"/>
      <c r="BF682" s="107"/>
    </row>
    <row r="683" spans="41:58" x14ac:dyDescent="0.25">
      <c r="AO683" s="108"/>
      <c r="AQ683" s="107"/>
      <c r="AS683" s="107"/>
      <c r="AU683" s="107"/>
      <c r="AW683" s="107"/>
      <c r="AY683" s="107"/>
      <c r="BB683" s="108"/>
      <c r="BD683" s="107"/>
      <c r="BF683" s="107"/>
    </row>
    <row r="684" spans="41:58" x14ac:dyDescent="0.25">
      <c r="AO684" s="108"/>
      <c r="AQ684" s="107"/>
      <c r="AS684" s="107"/>
      <c r="AU684" s="107"/>
      <c r="AW684" s="107"/>
      <c r="AY684" s="107"/>
      <c r="BB684" s="108"/>
      <c r="BD684" s="107"/>
      <c r="BF684" s="107"/>
    </row>
    <row r="685" spans="41:58" x14ac:dyDescent="0.25">
      <c r="AO685" s="108"/>
      <c r="AQ685" s="107"/>
      <c r="AS685" s="107"/>
      <c r="AU685" s="107"/>
      <c r="AW685" s="107"/>
      <c r="AY685" s="107"/>
      <c r="BB685" s="108"/>
      <c r="BD685" s="107"/>
      <c r="BF685" s="107"/>
    </row>
    <row r="686" spans="41:58" x14ac:dyDescent="0.25">
      <c r="AO686" s="108"/>
      <c r="AQ686" s="107"/>
      <c r="AS686" s="107"/>
      <c r="AU686" s="107"/>
      <c r="AW686" s="107"/>
      <c r="AY686" s="107"/>
      <c r="BB686" s="108"/>
      <c r="BD686" s="107"/>
      <c r="BF686" s="107"/>
    </row>
    <row r="687" spans="41:58" x14ac:dyDescent="0.25">
      <c r="AO687" s="108"/>
      <c r="AQ687" s="107"/>
      <c r="AS687" s="107"/>
      <c r="AU687" s="107"/>
      <c r="AW687" s="107"/>
      <c r="AY687" s="107"/>
      <c r="BB687" s="108"/>
      <c r="BD687" s="107"/>
      <c r="BF687" s="107"/>
    </row>
    <row r="688" spans="41:58" x14ac:dyDescent="0.25">
      <c r="AO688" s="108"/>
      <c r="AQ688" s="107"/>
      <c r="AS688" s="107"/>
      <c r="AU688" s="107"/>
      <c r="AW688" s="107"/>
      <c r="AY688" s="107"/>
      <c r="BB688" s="108"/>
      <c r="BD688" s="107"/>
      <c r="BF688" s="107"/>
    </row>
    <row r="689" spans="41:58" x14ac:dyDescent="0.25">
      <c r="AO689" s="108"/>
      <c r="AQ689" s="107"/>
      <c r="AS689" s="107"/>
      <c r="AU689" s="107"/>
      <c r="AW689" s="107"/>
      <c r="AY689" s="107"/>
      <c r="BB689" s="108"/>
      <c r="BD689" s="107"/>
      <c r="BF689" s="107"/>
    </row>
    <row r="690" spans="41:58" x14ac:dyDescent="0.25">
      <c r="AO690" s="108"/>
      <c r="AQ690" s="107"/>
      <c r="AS690" s="107"/>
      <c r="AU690" s="107"/>
      <c r="AW690" s="107"/>
      <c r="AY690" s="107"/>
      <c r="BB690" s="108"/>
      <c r="BD690" s="107"/>
      <c r="BF690" s="107"/>
    </row>
    <row r="691" spans="41:58" x14ac:dyDescent="0.25">
      <c r="AO691" s="108"/>
      <c r="AQ691" s="107"/>
      <c r="AS691" s="107"/>
      <c r="AU691" s="107"/>
      <c r="AW691" s="107"/>
      <c r="AY691" s="107"/>
      <c r="BB691" s="108"/>
      <c r="BD691" s="107"/>
      <c r="BF691" s="107"/>
    </row>
    <row r="692" spans="41:58" x14ac:dyDescent="0.25">
      <c r="AO692" s="108"/>
      <c r="AQ692" s="107"/>
      <c r="AS692" s="107"/>
      <c r="AU692" s="107"/>
      <c r="AW692" s="107"/>
      <c r="AY692" s="107"/>
      <c r="BB692" s="108"/>
      <c r="BD692" s="107"/>
      <c r="BF692" s="107"/>
    </row>
    <row r="693" spans="41:58" x14ac:dyDescent="0.25">
      <c r="AO693" s="108"/>
      <c r="AQ693" s="107"/>
      <c r="AS693" s="107"/>
      <c r="AU693" s="107"/>
      <c r="AW693" s="107"/>
      <c r="AY693" s="107"/>
      <c r="BB693" s="108"/>
      <c r="BD693" s="107"/>
      <c r="BF693" s="107"/>
    </row>
    <row r="694" spans="41:58" x14ac:dyDescent="0.25">
      <c r="AO694" s="108"/>
      <c r="AQ694" s="107"/>
      <c r="AS694" s="107"/>
      <c r="AU694" s="107"/>
      <c r="AW694" s="107"/>
      <c r="AY694" s="107"/>
      <c r="BB694" s="108"/>
      <c r="BD694" s="107"/>
      <c r="BF694" s="107"/>
    </row>
    <row r="695" spans="41:58" x14ac:dyDescent="0.25">
      <c r="AO695" s="108"/>
      <c r="AQ695" s="107"/>
      <c r="AS695" s="107"/>
      <c r="AU695" s="107"/>
      <c r="AW695" s="107"/>
      <c r="AY695" s="107"/>
      <c r="BB695" s="108"/>
      <c r="BD695" s="107"/>
      <c r="BF695" s="107"/>
    </row>
    <row r="696" spans="41:58" x14ac:dyDescent="0.25">
      <c r="AO696" s="108"/>
      <c r="AQ696" s="107"/>
      <c r="AS696" s="107"/>
      <c r="AU696" s="107"/>
      <c r="AW696" s="107"/>
      <c r="AY696" s="107"/>
      <c r="BB696" s="108"/>
      <c r="BD696" s="107"/>
      <c r="BF696" s="107"/>
    </row>
    <row r="697" spans="41:58" x14ac:dyDescent="0.25">
      <c r="AO697" s="108"/>
      <c r="AQ697" s="107"/>
      <c r="AS697" s="107"/>
      <c r="AU697" s="107"/>
      <c r="AW697" s="107"/>
      <c r="AY697" s="107"/>
      <c r="BB697" s="108"/>
      <c r="BD697" s="107"/>
      <c r="BF697" s="107"/>
    </row>
    <row r="698" spans="41:58" x14ac:dyDescent="0.25">
      <c r="AO698" s="108"/>
      <c r="AQ698" s="107"/>
      <c r="AS698" s="107"/>
      <c r="AU698" s="107"/>
      <c r="AW698" s="107"/>
      <c r="AY698" s="107"/>
      <c r="BB698" s="108"/>
      <c r="BD698" s="107"/>
      <c r="BF698" s="107"/>
    </row>
    <row r="699" spans="41:58" x14ac:dyDescent="0.25">
      <c r="AO699" s="108"/>
      <c r="AQ699" s="107"/>
      <c r="AS699" s="107"/>
      <c r="AU699" s="107"/>
      <c r="AW699" s="107"/>
      <c r="AY699" s="107"/>
      <c r="BB699" s="108"/>
      <c r="BD699" s="107"/>
      <c r="BF699" s="107"/>
    </row>
    <row r="700" spans="41:58" x14ac:dyDescent="0.25">
      <c r="AO700" s="108"/>
      <c r="AQ700" s="107"/>
      <c r="AS700" s="107"/>
      <c r="AU700" s="107"/>
      <c r="AW700" s="107"/>
      <c r="AY700" s="107"/>
      <c r="BB700" s="108"/>
      <c r="BD700" s="107"/>
      <c r="BF700" s="107"/>
    </row>
    <row r="701" spans="41:58" x14ac:dyDescent="0.25">
      <c r="AO701" s="108"/>
      <c r="AQ701" s="107"/>
      <c r="AS701" s="107"/>
      <c r="AU701" s="107"/>
      <c r="AW701" s="107"/>
      <c r="AY701" s="107"/>
      <c r="BB701" s="108"/>
      <c r="BD701" s="107"/>
      <c r="BF701" s="107"/>
    </row>
    <row r="702" spans="41:58" x14ac:dyDescent="0.25">
      <c r="AO702" s="108"/>
      <c r="AQ702" s="107"/>
      <c r="AS702" s="107"/>
      <c r="AU702" s="107"/>
      <c r="AW702" s="107"/>
      <c r="AY702" s="107"/>
      <c r="BB702" s="108"/>
      <c r="BD702" s="107"/>
      <c r="BF702" s="107"/>
    </row>
    <row r="703" spans="41:58" x14ac:dyDescent="0.25">
      <c r="AO703" s="108"/>
      <c r="AQ703" s="107"/>
      <c r="AS703" s="107"/>
      <c r="AU703" s="107"/>
      <c r="AW703" s="107"/>
      <c r="AY703" s="107"/>
      <c r="BB703" s="108"/>
      <c r="BD703" s="107"/>
      <c r="BF703" s="107"/>
    </row>
    <row r="704" spans="41:58" x14ac:dyDescent="0.25">
      <c r="AO704" s="108"/>
      <c r="AQ704" s="107"/>
      <c r="AS704" s="107"/>
      <c r="AU704" s="107"/>
      <c r="AW704" s="107"/>
      <c r="AY704" s="107"/>
      <c r="BB704" s="108"/>
      <c r="BD704" s="107"/>
      <c r="BF704" s="107"/>
    </row>
    <row r="705" spans="41:58" x14ac:dyDescent="0.25">
      <c r="AO705" s="108"/>
      <c r="AQ705" s="107"/>
      <c r="AS705" s="107"/>
      <c r="AU705" s="107"/>
      <c r="AW705" s="107"/>
      <c r="AY705" s="107"/>
      <c r="BB705" s="108"/>
      <c r="BD705" s="107"/>
      <c r="BF705" s="107"/>
    </row>
    <row r="706" spans="41:58" x14ac:dyDescent="0.25">
      <c r="AO706" s="108"/>
      <c r="AQ706" s="107"/>
      <c r="AS706" s="107"/>
      <c r="AU706" s="107"/>
      <c r="AW706" s="107"/>
      <c r="AY706" s="107"/>
      <c r="BB706" s="108"/>
      <c r="BD706" s="107"/>
      <c r="BF706" s="107"/>
    </row>
    <row r="707" spans="41:58" x14ac:dyDescent="0.25">
      <c r="AO707" s="108"/>
      <c r="AQ707" s="107"/>
      <c r="AS707" s="107"/>
      <c r="AU707" s="107"/>
      <c r="AW707" s="107"/>
      <c r="AY707" s="107"/>
      <c r="BB707" s="108"/>
      <c r="BD707" s="107"/>
      <c r="BF707" s="107"/>
    </row>
    <row r="708" spans="41:58" x14ac:dyDescent="0.25">
      <c r="AO708" s="108"/>
      <c r="AQ708" s="107"/>
      <c r="AS708" s="107"/>
      <c r="AU708" s="107"/>
      <c r="AW708" s="107"/>
      <c r="AY708" s="107"/>
      <c r="BB708" s="108"/>
      <c r="BD708" s="107"/>
      <c r="BF708" s="107"/>
    </row>
    <row r="709" spans="41:58" x14ac:dyDescent="0.25">
      <c r="AO709" s="108"/>
      <c r="AQ709" s="107"/>
      <c r="AS709" s="107"/>
      <c r="AU709" s="107"/>
      <c r="AW709" s="107"/>
      <c r="AY709" s="107"/>
      <c r="BB709" s="108"/>
      <c r="BD709" s="107"/>
      <c r="BF709" s="107"/>
    </row>
    <row r="710" spans="41:58" x14ac:dyDescent="0.25">
      <c r="AO710" s="108"/>
      <c r="AQ710" s="107"/>
      <c r="AS710" s="107"/>
      <c r="AU710" s="107"/>
      <c r="AW710" s="107"/>
      <c r="AY710" s="107"/>
      <c r="BB710" s="108"/>
      <c r="BD710" s="107"/>
      <c r="BF710" s="107"/>
    </row>
    <row r="711" spans="41:58" x14ac:dyDescent="0.25">
      <c r="AO711" s="108"/>
      <c r="AQ711" s="107"/>
      <c r="AS711" s="107"/>
      <c r="AU711" s="107"/>
      <c r="AW711" s="107"/>
      <c r="AY711" s="107"/>
      <c r="BB711" s="108"/>
      <c r="BD711" s="107"/>
      <c r="BF711" s="107"/>
    </row>
    <row r="712" spans="41:58" x14ac:dyDescent="0.25">
      <c r="AO712" s="108"/>
      <c r="AQ712" s="107"/>
      <c r="AS712" s="107"/>
      <c r="AU712" s="107"/>
      <c r="AW712" s="107"/>
      <c r="AY712" s="107"/>
      <c r="BB712" s="108"/>
      <c r="BD712" s="107"/>
      <c r="BF712" s="107"/>
    </row>
    <row r="713" spans="41:58" x14ac:dyDescent="0.25">
      <c r="AO713" s="108"/>
      <c r="AQ713" s="107"/>
      <c r="AS713" s="107"/>
      <c r="AU713" s="107"/>
      <c r="AW713" s="107"/>
      <c r="AY713" s="107"/>
      <c r="BB713" s="108"/>
      <c r="BD713" s="107"/>
      <c r="BF713" s="107"/>
    </row>
    <row r="714" spans="41:58" x14ac:dyDescent="0.25">
      <c r="AO714" s="108"/>
      <c r="AQ714" s="107"/>
      <c r="AS714" s="107"/>
      <c r="AU714" s="107"/>
      <c r="AW714" s="107"/>
      <c r="AY714" s="107"/>
      <c r="BB714" s="108"/>
      <c r="BD714" s="107"/>
      <c r="BF714" s="107"/>
    </row>
    <row r="715" spans="41:58" x14ac:dyDescent="0.25">
      <c r="AO715" s="108"/>
      <c r="AQ715" s="107"/>
      <c r="AS715" s="107"/>
      <c r="AU715" s="107"/>
      <c r="AW715" s="107"/>
      <c r="AY715" s="107"/>
      <c r="BB715" s="108"/>
      <c r="BD715" s="107"/>
      <c r="BF715" s="107"/>
    </row>
    <row r="716" spans="41:58" x14ac:dyDescent="0.25">
      <c r="AO716" s="108"/>
      <c r="AQ716" s="107"/>
      <c r="AS716" s="107"/>
      <c r="AU716" s="107"/>
      <c r="AW716" s="107"/>
      <c r="AY716" s="107"/>
      <c r="BB716" s="108"/>
      <c r="BD716" s="107"/>
      <c r="BF716" s="107"/>
    </row>
    <row r="717" spans="41:58" x14ac:dyDescent="0.25">
      <c r="AO717" s="108"/>
      <c r="AQ717" s="107"/>
      <c r="AS717" s="107"/>
      <c r="AU717" s="107"/>
      <c r="AW717" s="107"/>
      <c r="AY717" s="107"/>
      <c r="BB717" s="108"/>
      <c r="BD717" s="107"/>
      <c r="BF717" s="107"/>
    </row>
    <row r="718" spans="41:58" x14ac:dyDescent="0.25">
      <c r="AO718" s="108"/>
      <c r="AQ718" s="107"/>
      <c r="AS718" s="107"/>
      <c r="AU718" s="107"/>
      <c r="AW718" s="107"/>
      <c r="AY718" s="107"/>
      <c r="BB718" s="108"/>
      <c r="BD718" s="107"/>
      <c r="BF718" s="107"/>
    </row>
    <row r="719" spans="41:58" x14ac:dyDescent="0.25">
      <c r="AO719" s="108"/>
      <c r="AQ719" s="107"/>
      <c r="AS719" s="107"/>
      <c r="AU719" s="107"/>
      <c r="AW719" s="107"/>
      <c r="AY719" s="107"/>
      <c r="BB719" s="108"/>
      <c r="BD719" s="107"/>
      <c r="BF719" s="107"/>
    </row>
    <row r="720" spans="41:58" x14ac:dyDescent="0.25">
      <c r="AO720" s="108"/>
      <c r="AQ720" s="107"/>
      <c r="AS720" s="107"/>
      <c r="AU720" s="107"/>
      <c r="AW720" s="107"/>
      <c r="AY720" s="107"/>
      <c r="BB720" s="108"/>
      <c r="BD720" s="107"/>
      <c r="BF720" s="107"/>
    </row>
    <row r="721" spans="41:58" x14ac:dyDescent="0.25">
      <c r="AO721" s="108"/>
      <c r="AQ721" s="107"/>
      <c r="AS721" s="107"/>
      <c r="AU721" s="107"/>
      <c r="AW721" s="107"/>
      <c r="AY721" s="107"/>
      <c r="BB721" s="108"/>
      <c r="BD721" s="107"/>
      <c r="BF721" s="107"/>
    </row>
    <row r="722" spans="41:58" x14ac:dyDescent="0.25">
      <c r="AO722" s="108"/>
      <c r="AQ722" s="107"/>
      <c r="AS722" s="107"/>
      <c r="AU722" s="107"/>
      <c r="AW722" s="107"/>
      <c r="AY722" s="107"/>
      <c r="BB722" s="108"/>
      <c r="BD722" s="107"/>
      <c r="BF722" s="107"/>
    </row>
    <row r="723" spans="41:58" x14ac:dyDescent="0.25">
      <c r="AO723" s="108"/>
      <c r="AQ723" s="107"/>
      <c r="AS723" s="107"/>
      <c r="AU723" s="107"/>
      <c r="AW723" s="107"/>
      <c r="AY723" s="107"/>
      <c r="BB723" s="108"/>
      <c r="BD723" s="107"/>
      <c r="BF723" s="107"/>
    </row>
    <row r="724" spans="41:58" x14ac:dyDescent="0.25">
      <c r="AO724" s="108"/>
      <c r="AQ724" s="107"/>
      <c r="AS724" s="107"/>
      <c r="AU724" s="107"/>
      <c r="AW724" s="107"/>
      <c r="AY724" s="107"/>
      <c r="BB724" s="108"/>
      <c r="BD724" s="107"/>
      <c r="BF724" s="107"/>
    </row>
    <row r="725" spans="41:58" x14ac:dyDescent="0.25">
      <c r="AO725" s="108"/>
      <c r="AQ725" s="107"/>
      <c r="AS725" s="107"/>
      <c r="AU725" s="107"/>
      <c r="AW725" s="107"/>
      <c r="AY725" s="107"/>
      <c r="BB725" s="108"/>
      <c r="BD725" s="107"/>
      <c r="BF725" s="107"/>
    </row>
    <row r="726" spans="41:58" x14ac:dyDescent="0.25">
      <c r="AO726" s="108"/>
      <c r="AQ726" s="107"/>
      <c r="AS726" s="107"/>
      <c r="AU726" s="107"/>
      <c r="AW726" s="107"/>
      <c r="AY726" s="107"/>
      <c r="BB726" s="108"/>
      <c r="BD726" s="107"/>
      <c r="BF726" s="107"/>
    </row>
    <row r="727" spans="41:58" x14ac:dyDescent="0.25">
      <c r="AO727" s="108"/>
      <c r="AQ727" s="107"/>
      <c r="AS727" s="107"/>
      <c r="AU727" s="107"/>
      <c r="AW727" s="107"/>
      <c r="AY727" s="107"/>
      <c r="BB727" s="108"/>
      <c r="BD727" s="107"/>
      <c r="BF727" s="107"/>
    </row>
    <row r="728" spans="41:58" x14ac:dyDescent="0.25">
      <c r="AO728" s="108"/>
      <c r="AQ728" s="107"/>
      <c r="AS728" s="107"/>
      <c r="AU728" s="107"/>
      <c r="AW728" s="107"/>
      <c r="AY728" s="107"/>
      <c r="BB728" s="108"/>
      <c r="BD728" s="107"/>
      <c r="BF728" s="107"/>
    </row>
    <row r="729" spans="41:58" x14ac:dyDescent="0.25">
      <c r="AO729" s="108"/>
      <c r="AQ729" s="107"/>
      <c r="AS729" s="107"/>
      <c r="AU729" s="107"/>
      <c r="AW729" s="107"/>
      <c r="AY729" s="107"/>
      <c r="BB729" s="108"/>
      <c r="BD729" s="107"/>
      <c r="BF729" s="107"/>
    </row>
    <row r="730" spans="41:58" x14ac:dyDescent="0.25">
      <c r="AO730" s="108"/>
      <c r="AQ730" s="107"/>
      <c r="AS730" s="107"/>
      <c r="AU730" s="107"/>
      <c r="AW730" s="107"/>
      <c r="AY730" s="107"/>
      <c r="BB730" s="108"/>
      <c r="BD730" s="107"/>
      <c r="BF730" s="107"/>
    </row>
    <row r="731" spans="41:58" x14ac:dyDescent="0.25">
      <c r="AO731" s="108"/>
      <c r="AQ731" s="107"/>
      <c r="AS731" s="107"/>
      <c r="AU731" s="107"/>
      <c r="AW731" s="107"/>
      <c r="AY731" s="107"/>
      <c r="BB731" s="108"/>
      <c r="BD731" s="107"/>
      <c r="BF731" s="107"/>
    </row>
    <row r="732" spans="41:58" x14ac:dyDescent="0.25">
      <c r="AO732" s="108"/>
      <c r="AQ732" s="107"/>
      <c r="AS732" s="107"/>
      <c r="AU732" s="107"/>
      <c r="AW732" s="107"/>
      <c r="AY732" s="107"/>
      <c r="BB732" s="108"/>
      <c r="BD732" s="107"/>
      <c r="BF732" s="107"/>
    </row>
    <row r="733" spans="41:58" x14ac:dyDescent="0.25">
      <c r="AO733" s="108"/>
      <c r="AQ733" s="107"/>
      <c r="AS733" s="107"/>
      <c r="AU733" s="107"/>
      <c r="AW733" s="107"/>
      <c r="AY733" s="107"/>
      <c r="BB733" s="108"/>
      <c r="BD733" s="107"/>
      <c r="BF733" s="107"/>
    </row>
    <row r="734" spans="41:58" x14ac:dyDescent="0.25">
      <c r="AO734" s="108"/>
      <c r="AQ734" s="107"/>
      <c r="AS734" s="107"/>
      <c r="AU734" s="107"/>
      <c r="AW734" s="107"/>
      <c r="AY734" s="107"/>
      <c r="BB734" s="108"/>
      <c r="BD734" s="107"/>
      <c r="BF734" s="107"/>
    </row>
    <row r="735" spans="41:58" x14ac:dyDescent="0.25">
      <c r="AO735" s="108"/>
      <c r="AQ735" s="107"/>
      <c r="AS735" s="107"/>
      <c r="AU735" s="107"/>
      <c r="AW735" s="107"/>
      <c r="AY735" s="107"/>
      <c r="BB735" s="108"/>
      <c r="BD735" s="107"/>
      <c r="BF735" s="107"/>
    </row>
    <row r="736" spans="41:58" x14ac:dyDescent="0.25">
      <c r="AO736" s="108"/>
      <c r="AQ736" s="107"/>
      <c r="AS736" s="107"/>
      <c r="AU736" s="107"/>
      <c r="AW736" s="107"/>
      <c r="AY736" s="107"/>
      <c r="BB736" s="108"/>
      <c r="BD736" s="107"/>
      <c r="BF736" s="107"/>
    </row>
    <row r="737" spans="41:58" x14ac:dyDescent="0.25">
      <c r="AO737" s="108"/>
      <c r="AQ737" s="107"/>
      <c r="AS737" s="107"/>
      <c r="AU737" s="107"/>
      <c r="AW737" s="107"/>
      <c r="AY737" s="107"/>
      <c r="BB737" s="108"/>
      <c r="BD737" s="107"/>
      <c r="BF737" s="107"/>
    </row>
    <row r="738" spans="41:58" x14ac:dyDescent="0.25">
      <c r="AO738" s="108"/>
      <c r="AQ738" s="107"/>
      <c r="AS738" s="107"/>
      <c r="AU738" s="107"/>
      <c r="AW738" s="107"/>
      <c r="AY738" s="107"/>
      <c r="BB738" s="108"/>
      <c r="BD738" s="107"/>
      <c r="BF738" s="107"/>
    </row>
    <row r="739" spans="41:58" x14ac:dyDescent="0.25">
      <c r="AO739" s="108"/>
      <c r="AQ739" s="107"/>
      <c r="AS739" s="107"/>
      <c r="AU739" s="107"/>
      <c r="AW739" s="107"/>
      <c r="AY739" s="107"/>
      <c r="BB739" s="108"/>
      <c r="BD739" s="107"/>
      <c r="BF739" s="107"/>
    </row>
    <row r="740" spans="41:58" x14ac:dyDescent="0.25">
      <c r="AO740" s="108"/>
      <c r="AQ740" s="107"/>
      <c r="AS740" s="107"/>
      <c r="AU740" s="107"/>
      <c r="AW740" s="107"/>
      <c r="AY740" s="107"/>
      <c r="BB740" s="108"/>
      <c r="BD740" s="107"/>
      <c r="BF740" s="107"/>
    </row>
    <row r="741" spans="41:58" x14ac:dyDescent="0.25">
      <c r="AO741" s="108"/>
      <c r="AQ741" s="107"/>
      <c r="AS741" s="107"/>
      <c r="AU741" s="107"/>
      <c r="AW741" s="107"/>
      <c r="AY741" s="107"/>
      <c r="BB741" s="108"/>
      <c r="BD741" s="107"/>
      <c r="BF741" s="107"/>
    </row>
    <row r="742" spans="41:58" x14ac:dyDescent="0.25">
      <c r="AO742" s="108"/>
      <c r="AQ742" s="107"/>
      <c r="AS742" s="107"/>
      <c r="AU742" s="107"/>
      <c r="AW742" s="107"/>
      <c r="AY742" s="107"/>
      <c r="BB742" s="108"/>
      <c r="BD742" s="107"/>
      <c r="BF742" s="107"/>
    </row>
    <row r="743" spans="41:58" x14ac:dyDescent="0.25">
      <c r="AO743" s="108"/>
      <c r="AQ743" s="107"/>
      <c r="AS743" s="107"/>
      <c r="AU743" s="107"/>
      <c r="AW743" s="107"/>
      <c r="AY743" s="107"/>
      <c r="BB743" s="108"/>
      <c r="BD743" s="107"/>
      <c r="BF743" s="107"/>
    </row>
    <row r="744" spans="41:58" x14ac:dyDescent="0.25">
      <c r="AO744" s="108"/>
      <c r="AQ744" s="107"/>
      <c r="AS744" s="107"/>
      <c r="AU744" s="107"/>
      <c r="AW744" s="107"/>
      <c r="AY744" s="107"/>
      <c r="BB744" s="108"/>
      <c r="BD744" s="107"/>
      <c r="BF744" s="107"/>
    </row>
    <row r="745" spans="41:58" x14ac:dyDescent="0.25">
      <c r="AO745" s="108"/>
      <c r="AQ745" s="107"/>
      <c r="AS745" s="107"/>
      <c r="AU745" s="107"/>
      <c r="AW745" s="107"/>
      <c r="AY745" s="107"/>
      <c r="BB745" s="108"/>
      <c r="BD745" s="107"/>
      <c r="BF745" s="107"/>
    </row>
    <row r="746" spans="41:58" x14ac:dyDescent="0.25">
      <c r="AO746" s="108"/>
      <c r="AQ746" s="107"/>
      <c r="AS746" s="107"/>
      <c r="AU746" s="107"/>
      <c r="AW746" s="107"/>
      <c r="AY746" s="107"/>
      <c r="BB746" s="108"/>
      <c r="BD746" s="107"/>
      <c r="BF746" s="107"/>
    </row>
    <row r="747" spans="41:58" x14ac:dyDescent="0.25">
      <c r="AO747" s="108"/>
      <c r="AQ747" s="107"/>
      <c r="AS747" s="107"/>
      <c r="AU747" s="107"/>
      <c r="AW747" s="107"/>
      <c r="AY747" s="107"/>
      <c r="BB747" s="108"/>
      <c r="BD747" s="107"/>
      <c r="BF747" s="107"/>
    </row>
    <row r="748" spans="41:58" x14ac:dyDescent="0.25">
      <c r="AO748" s="108"/>
      <c r="AQ748" s="107"/>
      <c r="AS748" s="107"/>
      <c r="AU748" s="107"/>
      <c r="AW748" s="107"/>
      <c r="AY748" s="107"/>
      <c r="BB748" s="108"/>
      <c r="BD748" s="107"/>
      <c r="BF748" s="107"/>
    </row>
    <row r="749" spans="41:58" x14ac:dyDescent="0.25">
      <c r="AO749" s="108"/>
      <c r="AQ749" s="107"/>
      <c r="AS749" s="107"/>
      <c r="AU749" s="107"/>
      <c r="AW749" s="107"/>
      <c r="AY749" s="107"/>
      <c r="BB749" s="108"/>
      <c r="BD749" s="107"/>
      <c r="BF749" s="107"/>
    </row>
    <row r="750" spans="41:58" x14ac:dyDescent="0.25">
      <c r="AO750" s="108"/>
      <c r="AQ750" s="107"/>
      <c r="AS750" s="107"/>
      <c r="AU750" s="107"/>
      <c r="AW750" s="107"/>
      <c r="AY750" s="107"/>
      <c r="BB750" s="108"/>
      <c r="BD750" s="107"/>
      <c r="BF750" s="107"/>
    </row>
    <row r="751" spans="41:58" x14ac:dyDescent="0.25">
      <c r="AO751" s="108"/>
      <c r="AQ751" s="107"/>
      <c r="AS751" s="107"/>
      <c r="AU751" s="107"/>
      <c r="AW751" s="107"/>
      <c r="AY751" s="107"/>
      <c r="BB751" s="108"/>
      <c r="BD751" s="107"/>
      <c r="BF751" s="107"/>
    </row>
    <row r="752" spans="41:58" x14ac:dyDescent="0.25">
      <c r="AO752" s="108"/>
      <c r="AQ752" s="107"/>
      <c r="AS752" s="107"/>
      <c r="AU752" s="107"/>
      <c r="AW752" s="107"/>
      <c r="AY752" s="107"/>
      <c r="BB752" s="108"/>
      <c r="BD752" s="107"/>
      <c r="BF752" s="107"/>
    </row>
    <row r="753" spans="41:58" x14ac:dyDescent="0.25">
      <c r="AO753" s="108"/>
      <c r="AQ753" s="107"/>
      <c r="AS753" s="107"/>
      <c r="AU753" s="107"/>
      <c r="AW753" s="107"/>
      <c r="AY753" s="107"/>
      <c r="BB753" s="108"/>
      <c r="BD753" s="107"/>
      <c r="BF753" s="107"/>
    </row>
    <row r="754" spans="41:58" x14ac:dyDescent="0.25">
      <c r="AO754" s="108"/>
      <c r="AQ754" s="107"/>
      <c r="AS754" s="107"/>
      <c r="AU754" s="107"/>
      <c r="AW754" s="107"/>
      <c r="AY754" s="107"/>
      <c r="BB754" s="108"/>
      <c r="BD754" s="107"/>
      <c r="BF754" s="107"/>
    </row>
    <row r="755" spans="41:58" x14ac:dyDescent="0.25">
      <c r="AO755" s="108"/>
      <c r="AQ755" s="107"/>
      <c r="AS755" s="107"/>
      <c r="AU755" s="107"/>
      <c r="AW755" s="107"/>
      <c r="AY755" s="107"/>
      <c r="BB755" s="108"/>
      <c r="BD755" s="107"/>
      <c r="BF755" s="107"/>
    </row>
    <row r="756" spans="41:58" x14ac:dyDescent="0.25">
      <c r="AO756" s="108"/>
      <c r="AQ756" s="107"/>
      <c r="AS756" s="107"/>
      <c r="AU756" s="107"/>
      <c r="AW756" s="107"/>
      <c r="AY756" s="107"/>
      <c r="BB756" s="108"/>
      <c r="BD756" s="107"/>
      <c r="BF756" s="107"/>
    </row>
    <row r="757" spans="41:58" x14ac:dyDescent="0.25">
      <c r="AO757" s="108"/>
      <c r="AQ757" s="107"/>
      <c r="AS757" s="107"/>
      <c r="AU757" s="107"/>
      <c r="AW757" s="107"/>
      <c r="AY757" s="107"/>
      <c r="BB757" s="108"/>
      <c r="BD757" s="107"/>
      <c r="BF757" s="107"/>
    </row>
    <row r="758" spans="41:58" x14ac:dyDescent="0.25">
      <c r="AO758" s="108"/>
      <c r="AQ758" s="107"/>
      <c r="AS758" s="107"/>
      <c r="AU758" s="107"/>
      <c r="AW758" s="107"/>
      <c r="AY758" s="107"/>
      <c r="BB758" s="108"/>
      <c r="BD758" s="107"/>
      <c r="BF758" s="107"/>
    </row>
    <row r="759" spans="41:58" x14ac:dyDescent="0.25">
      <c r="AO759" s="108"/>
      <c r="AQ759" s="107"/>
      <c r="AS759" s="107"/>
      <c r="AU759" s="107"/>
      <c r="AW759" s="107"/>
      <c r="AY759" s="107"/>
      <c r="BB759" s="108"/>
      <c r="BD759" s="107"/>
      <c r="BF759" s="107"/>
    </row>
    <row r="760" spans="41:58" x14ac:dyDescent="0.25">
      <c r="AO760" s="108"/>
      <c r="AQ760" s="107"/>
      <c r="AS760" s="107"/>
      <c r="AU760" s="107"/>
      <c r="AW760" s="107"/>
      <c r="AY760" s="107"/>
      <c r="BB760" s="108"/>
      <c r="BD760" s="107"/>
      <c r="BF760" s="107"/>
    </row>
    <row r="761" spans="41:58" x14ac:dyDescent="0.25">
      <c r="AO761" s="108"/>
      <c r="AQ761" s="107"/>
      <c r="AS761" s="107"/>
      <c r="AU761" s="107"/>
      <c r="AW761" s="107"/>
      <c r="AY761" s="107"/>
      <c r="BB761" s="108"/>
      <c r="BD761" s="107"/>
      <c r="BF761" s="107"/>
    </row>
    <row r="762" spans="41:58" x14ac:dyDescent="0.25">
      <c r="AO762" s="108"/>
      <c r="AQ762" s="107"/>
      <c r="AS762" s="107"/>
      <c r="AU762" s="107"/>
      <c r="AW762" s="107"/>
      <c r="AY762" s="107"/>
      <c r="BB762" s="108"/>
      <c r="BD762" s="107"/>
      <c r="BF762" s="107"/>
    </row>
    <row r="763" spans="41:58" x14ac:dyDescent="0.25">
      <c r="AO763" s="108"/>
      <c r="AQ763" s="107"/>
      <c r="AS763" s="107"/>
      <c r="AU763" s="107"/>
      <c r="AW763" s="107"/>
      <c r="AY763" s="107"/>
      <c r="BB763" s="108"/>
      <c r="BD763" s="107"/>
      <c r="BF763" s="107"/>
    </row>
    <row r="764" spans="41:58" x14ac:dyDescent="0.25">
      <c r="AO764" s="108"/>
      <c r="AQ764" s="107"/>
      <c r="AS764" s="107"/>
      <c r="AU764" s="107"/>
      <c r="AW764" s="107"/>
      <c r="AY764" s="107"/>
      <c r="BB764" s="108"/>
      <c r="BD764" s="107"/>
      <c r="BF764" s="107"/>
    </row>
    <row r="765" spans="41:58" x14ac:dyDescent="0.25">
      <c r="AO765" s="108"/>
      <c r="AQ765" s="107"/>
      <c r="AS765" s="107"/>
      <c r="AU765" s="107"/>
      <c r="AW765" s="107"/>
      <c r="AY765" s="107"/>
      <c r="BB765" s="108"/>
      <c r="BD765" s="107"/>
      <c r="BF765" s="107"/>
    </row>
    <row r="766" spans="41:58" x14ac:dyDescent="0.25">
      <c r="AO766" s="108"/>
      <c r="AQ766" s="107"/>
      <c r="AS766" s="107"/>
      <c r="AU766" s="107"/>
      <c r="AW766" s="107"/>
      <c r="AY766" s="107"/>
      <c r="BB766" s="108"/>
      <c r="BD766" s="107"/>
      <c r="BF766" s="107"/>
    </row>
    <row r="767" spans="41:58" x14ac:dyDescent="0.25">
      <c r="AO767" s="108"/>
      <c r="AQ767" s="107"/>
      <c r="AS767" s="107"/>
      <c r="AU767" s="107"/>
      <c r="AW767" s="107"/>
      <c r="AY767" s="107"/>
      <c r="BB767" s="108"/>
      <c r="BD767" s="107"/>
      <c r="BF767" s="107"/>
    </row>
    <row r="768" spans="41:58" x14ac:dyDescent="0.25">
      <c r="AO768" s="108"/>
      <c r="AQ768" s="107"/>
      <c r="AS768" s="107"/>
      <c r="AU768" s="107"/>
      <c r="AW768" s="107"/>
      <c r="AY768" s="107"/>
      <c r="BB768" s="108"/>
      <c r="BD768" s="107"/>
      <c r="BF768" s="107"/>
    </row>
    <row r="769" spans="41:58" x14ac:dyDescent="0.25">
      <c r="AO769" s="108"/>
      <c r="AQ769" s="107"/>
      <c r="AS769" s="107"/>
      <c r="AU769" s="107"/>
      <c r="AW769" s="107"/>
      <c r="AY769" s="107"/>
      <c r="BB769" s="108"/>
      <c r="BD769" s="107"/>
      <c r="BF769" s="107"/>
    </row>
    <row r="770" spans="41:58" x14ac:dyDescent="0.25">
      <c r="AO770" s="108"/>
      <c r="AQ770" s="107"/>
      <c r="AS770" s="107"/>
      <c r="AU770" s="107"/>
      <c r="AW770" s="107"/>
      <c r="AY770" s="107"/>
      <c r="BB770" s="108"/>
      <c r="BD770" s="107"/>
      <c r="BF770" s="107"/>
    </row>
    <row r="771" spans="41:58" x14ac:dyDescent="0.25">
      <c r="AO771" s="108"/>
      <c r="AQ771" s="107"/>
      <c r="AS771" s="107"/>
      <c r="AU771" s="107"/>
      <c r="AW771" s="107"/>
      <c r="AY771" s="107"/>
      <c r="BB771" s="108"/>
      <c r="BD771" s="107"/>
      <c r="BF771" s="107"/>
    </row>
    <row r="772" spans="41:58" x14ac:dyDescent="0.25">
      <c r="AO772" s="108"/>
      <c r="AQ772" s="107"/>
      <c r="AS772" s="107"/>
      <c r="AU772" s="107"/>
      <c r="AW772" s="107"/>
      <c r="AY772" s="107"/>
      <c r="BB772" s="108"/>
      <c r="BD772" s="107"/>
      <c r="BF772" s="107"/>
    </row>
    <row r="773" spans="41:58" x14ac:dyDescent="0.25">
      <c r="AO773" s="108"/>
      <c r="AQ773" s="107"/>
      <c r="AS773" s="107"/>
      <c r="AU773" s="107"/>
      <c r="AW773" s="107"/>
      <c r="AY773" s="107"/>
      <c r="BB773" s="108"/>
      <c r="BD773" s="107"/>
      <c r="BF773" s="107"/>
    </row>
    <row r="774" spans="41:58" x14ac:dyDescent="0.25">
      <c r="AO774" s="108"/>
      <c r="AQ774" s="107"/>
      <c r="AS774" s="107"/>
      <c r="AU774" s="107"/>
      <c r="AW774" s="107"/>
      <c r="AY774" s="107"/>
      <c r="BB774" s="108"/>
      <c r="BD774" s="107"/>
      <c r="BF774" s="107"/>
    </row>
    <row r="775" spans="41:58" x14ac:dyDescent="0.25">
      <c r="AO775" s="108"/>
      <c r="AQ775" s="107"/>
      <c r="AS775" s="107"/>
      <c r="AU775" s="107"/>
      <c r="AW775" s="107"/>
      <c r="AY775" s="107"/>
      <c r="BB775" s="108"/>
      <c r="BD775" s="107"/>
      <c r="BF775" s="107"/>
    </row>
    <row r="776" spans="41:58" x14ac:dyDescent="0.25">
      <c r="AO776" s="108"/>
      <c r="AQ776" s="107"/>
      <c r="AS776" s="107"/>
      <c r="AU776" s="107"/>
      <c r="AW776" s="107"/>
      <c r="AY776" s="107"/>
      <c r="BB776" s="108"/>
      <c r="BD776" s="107"/>
      <c r="BF776" s="107"/>
    </row>
    <row r="777" spans="41:58" x14ac:dyDescent="0.25">
      <c r="AO777" s="108"/>
      <c r="AQ777" s="107"/>
      <c r="AS777" s="107"/>
      <c r="AU777" s="107"/>
      <c r="AW777" s="107"/>
      <c r="AY777" s="107"/>
      <c r="BB777" s="108"/>
      <c r="BD777" s="107"/>
      <c r="BF777" s="107"/>
    </row>
    <row r="778" spans="41:58" x14ac:dyDescent="0.25">
      <c r="AO778" s="108"/>
      <c r="AQ778" s="107"/>
      <c r="AS778" s="107"/>
      <c r="AU778" s="107"/>
      <c r="AW778" s="107"/>
      <c r="AY778" s="107"/>
      <c r="BB778" s="108"/>
      <c r="BD778" s="107"/>
      <c r="BF778" s="107"/>
    </row>
    <row r="779" spans="41:58" x14ac:dyDescent="0.25">
      <c r="AO779" s="108"/>
      <c r="AQ779" s="107"/>
      <c r="AS779" s="107"/>
      <c r="AU779" s="107"/>
      <c r="AW779" s="107"/>
      <c r="AY779" s="107"/>
      <c r="BB779" s="108"/>
      <c r="BD779" s="107"/>
      <c r="BF779" s="107"/>
    </row>
    <row r="780" spans="41:58" x14ac:dyDescent="0.25">
      <c r="AO780" s="108"/>
      <c r="AQ780" s="107"/>
      <c r="AS780" s="107"/>
      <c r="AU780" s="107"/>
      <c r="AW780" s="107"/>
      <c r="AY780" s="107"/>
      <c r="BB780" s="108"/>
      <c r="BD780" s="107"/>
      <c r="BF780" s="107"/>
    </row>
    <row r="781" spans="41:58" x14ac:dyDescent="0.25">
      <c r="AO781" s="108"/>
      <c r="AQ781" s="107"/>
      <c r="AS781" s="107"/>
      <c r="AU781" s="107"/>
      <c r="AW781" s="107"/>
      <c r="AY781" s="107"/>
      <c r="BB781" s="108"/>
      <c r="BD781" s="107"/>
      <c r="BF781" s="107"/>
    </row>
    <row r="782" spans="41:58" x14ac:dyDescent="0.25">
      <c r="AO782" s="108"/>
      <c r="AQ782" s="107"/>
      <c r="AS782" s="107"/>
      <c r="AU782" s="107"/>
      <c r="AW782" s="107"/>
      <c r="AY782" s="107"/>
      <c r="BB782" s="108"/>
      <c r="BD782" s="107"/>
      <c r="BF782" s="107"/>
    </row>
    <row r="783" spans="41:58" x14ac:dyDescent="0.25">
      <c r="AO783" s="108"/>
      <c r="AQ783" s="107"/>
      <c r="AS783" s="107"/>
      <c r="AU783" s="107"/>
      <c r="AW783" s="107"/>
      <c r="AY783" s="107"/>
      <c r="BB783" s="108"/>
      <c r="BD783" s="107"/>
      <c r="BF783" s="107"/>
    </row>
    <row r="784" spans="41:58" x14ac:dyDescent="0.25">
      <c r="AO784" s="108"/>
      <c r="AQ784" s="107"/>
      <c r="AS784" s="107"/>
      <c r="AU784" s="107"/>
      <c r="AW784" s="107"/>
      <c r="AY784" s="107"/>
      <c r="BB784" s="108"/>
      <c r="BD784" s="107"/>
      <c r="BF784" s="107"/>
    </row>
    <row r="785" spans="41:58" x14ac:dyDescent="0.25">
      <c r="AO785" s="108"/>
      <c r="AQ785" s="107"/>
      <c r="AS785" s="107"/>
      <c r="AU785" s="107"/>
      <c r="AW785" s="107"/>
      <c r="AY785" s="107"/>
      <c r="BB785" s="108"/>
      <c r="BD785" s="107"/>
      <c r="BF785" s="107"/>
    </row>
    <row r="786" spans="41:58" x14ac:dyDescent="0.25">
      <c r="AO786" s="108"/>
      <c r="AQ786" s="107"/>
      <c r="AS786" s="107"/>
      <c r="AU786" s="107"/>
      <c r="AW786" s="107"/>
      <c r="AY786" s="107"/>
      <c r="BB786" s="108"/>
      <c r="BD786" s="107"/>
      <c r="BF786" s="107"/>
    </row>
    <row r="787" spans="41:58" x14ac:dyDescent="0.25">
      <c r="AO787" s="108"/>
      <c r="AQ787" s="107"/>
      <c r="AS787" s="107"/>
      <c r="AU787" s="107"/>
      <c r="AW787" s="107"/>
      <c r="AY787" s="107"/>
      <c r="BB787" s="108"/>
      <c r="BD787" s="107"/>
      <c r="BF787" s="107"/>
    </row>
    <row r="788" spans="41:58" x14ac:dyDescent="0.25">
      <c r="AO788" s="108"/>
      <c r="AQ788" s="107"/>
      <c r="AS788" s="107"/>
      <c r="AU788" s="107"/>
      <c r="AW788" s="107"/>
      <c r="AY788" s="107"/>
      <c r="BB788" s="108"/>
      <c r="BD788" s="107"/>
      <c r="BF788" s="107"/>
    </row>
    <row r="789" spans="41:58" x14ac:dyDescent="0.25">
      <c r="AO789" s="108"/>
      <c r="AQ789" s="107"/>
      <c r="AS789" s="107"/>
      <c r="AU789" s="107"/>
      <c r="AW789" s="107"/>
      <c r="AY789" s="107"/>
      <c r="BB789" s="108"/>
      <c r="BD789" s="107"/>
      <c r="BF789" s="107"/>
    </row>
    <row r="790" spans="41:58" x14ac:dyDescent="0.25">
      <c r="AO790" s="108"/>
      <c r="AQ790" s="107"/>
      <c r="AS790" s="107"/>
      <c r="AU790" s="107"/>
      <c r="AW790" s="107"/>
      <c r="AY790" s="107"/>
      <c r="BB790" s="108"/>
      <c r="BD790" s="107"/>
      <c r="BF790" s="107"/>
    </row>
    <row r="791" spans="41:58" x14ac:dyDescent="0.25">
      <c r="AO791" s="108"/>
      <c r="AQ791" s="107"/>
      <c r="AS791" s="107"/>
      <c r="AU791" s="107"/>
      <c r="AW791" s="107"/>
      <c r="AY791" s="107"/>
      <c r="BB791" s="108"/>
      <c r="BD791" s="107"/>
      <c r="BF791" s="107"/>
    </row>
    <row r="792" spans="41:58" x14ac:dyDescent="0.25">
      <c r="AO792" s="108"/>
      <c r="AQ792" s="107"/>
      <c r="AS792" s="107"/>
      <c r="AU792" s="107"/>
      <c r="AW792" s="107"/>
      <c r="AY792" s="107"/>
      <c r="BB792" s="108"/>
      <c r="BD792" s="107"/>
      <c r="BF792" s="107"/>
    </row>
    <row r="793" spans="41:58" x14ac:dyDescent="0.25">
      <c r="AO793" s="108"/>
      <c r="AQ793" s="107"/>
      <c r="AS793" s="107"/>
      <c r="AU793" s="107"/>
      <c r="AW793" s="107"/>
      <c r="AY793" s="107"/>
      <c r="BB793" s="108"/>
      <c r="BD793" s="107"/>
      <c r="BF793" s="107"/>
    </row>
    <row r="794" spans="41:58" x14ac:dyDescent="0.25">
      <c r="AO794" s="108"/>
      <c r="AQ794" s="107"/>
      <c r="AS794" s="107"/>
      <c r="AU794" s="107"/>
      <c r="AW794" s="107"/>
      <c r="AY794" s="107"/>
      <c r="BB794" s="108"/>
      <c r="BD794" s="107"/>
      <c r="BF794" s="107"/>
    </row>
    <row r="795" spans="41:58" x14ac:dyDescent="0.25">
      <c r="AO795" s="108"/>
      <c r="AQ795" s="107"/>
      <c r="AS795" s="107"/>
      <c r="AU795" s="107"/>
      <c r="AW795" s="107"/>
      <c r="AY795" s="107"/>
      <c r="BB795" s="108"/>
      <c r="BD795" s="107"/>
      <c r="BF795" s="107"/>
    </row>
    <row r="796" spans="41:58" x14ac:dyDescent="0.25">
      <c r="AO796" s="108"/>
      <c r="AQ796" s="107"/>
      <c r="AS796" s="107"/>
      <c r="AU796" s="107"/>
      <c r="AW796" s="107"/>
      <c r="AY796" s="107"/>
      <c r="BB796" s="108"/>
      <c r="BD796" s="107"/>
      <c r="BF796" s="107"/>
    </row>
    <row r="797" spans="41:58" x14ac:dyDescent="0.25">
      <c r="AO797" s="108"/>
      <c r="AQ797" s="107"/>
      <c r="AS797" s="107"/>
      <c r="AU797" s="107"/>
      <c r="AW797" s="107"/>
      <c r="AY797" s="107"/>
      <c r="BB797" s="108"/>
      <c r="BD797" s="107"/>
      <c r="BF797" s="107"/>
    </row>
    <row r="798" spans="41:58" x14ac:dyDescent="0.25">
      <c r="AO798" s="108"/>
      <c r="AQ798" s="107"/>
      <c r="AS798" s="107"/>
      <c r="AU798" s="107"/>
      <c r="AW798" s="107"/>
      <c r="AY798" s="107"/>
      <c r="BB798" s="108"/>
      <c r="BD798" s="107"/>
      <c r="BF798" s="107"/>
    </row>
    <row r="799" spans="41:58" x14ac:dyDescent="0.25">
      <c r="AO799" s="108"/>
      <c r="AQ799" s="107"/>
      <c r="AS799" s="107"/>
      <c r="AU799" s="107"/>
      <c r="AW799" s="107"/>
      <c r="AY799" s="107"/>
      <c r="BB799" s="108"/>
      <c r="BD799" s="107"/>
      <c r="BF799" s="107"/>
    </row>
    <row r="800" spans="41:58" x14ac:dyDescent="0.25">
      <c r="AO800" s="108"/>
      <c r="AQ800" s="107"/>
      <c r="AS800" s="107"/>
      <c r="AU800" s="107"/>
      <c r="AW800" s="107"/>
      <c r="AY800" s="107"/>
      <c r="BB800" s="108"/>
      <c r="BD800" s="107"/>
      <c r="BF800" s="107"/>
    </row>
    <row r="801" spans="41:58" x14ac:dyDescent="0.25">
      <c r="AO801" s="108"/>
      <c r="AQ801" s="107"/>
      <c r="AS801" s="107"/>
      <c r="AU801" s="107"/>
      <c r="AW801" s="107"/>
      <c r="AY801" s="107"/>
      <c r="BB801" s="108"/>
      <c r="BD801" s="107"/>
      <c r="BF801" s="107"/>
    </row>
    <row r="802" spans="41:58" x14ac:dyDescent="0.25">
      <c r="AO802" s="108"/>
      <c r="AQ802" s="107"/>
      <c r="AS802" s="107"/>
      <c r="AU802" s="107"/>
      <c r="AW802" s="107"/>
      <c r="AY802" s="107"/>
      <c r="BB802" s="108"/>
      <c r="BD802" s="107"/>
      <c r="BF802" s="107"/>
    </row>
    <row r="803" spans="41:58" x14ac:dyDescent="0.25">
      <c r="AO803" s="108"/>
      <c r="AQ803" s="107"/>
      <c r="AS803" s="107"/>
      <c r="AU803" s="107"/>
      <c r="AW803" s="107"/>
      <c r="AY803" s="107"/>
      <c r="BB803" s="108"/>
      <c r="BD803" s="107"/>
      <c r="BF803" s="107"/>
    </row>
    <row r="804" spans="41:58" x14ac:dyDescent="0.25">
      <c r="AO804" s="108"/>
      <c r="AQ804" s="107"/>
      <c r="AS804" s="107"/>
      <c r="AU804" s="107"/>
      <c r="AW804" s="107"/>
      <c r="AY804" s="107"/>
      <c r="BB804" s="108"/>
      <c r="BD804" s="107"/>
      <c r="BF804" s="107"/>
    </row>
    <row r="805" spans="41:58" x14ac:dyDescent="0.25">
      <c r="AO805" s="108"/>
      <c r="AQ805" s="107"/>
      <c r="AS805" s="107"/>
      <c r="AU805" s="107"/>
      <c r="AW805" s="107"/>
      <c r="AY805" s="107"/>
      <c r="BB805" s="108"/>
      <c r="BD805" s="107"/>
      <c r="BF805" s="107"/>
    </row>
    <row r="806" spans="41:58" x14ac:dyDescent="0.25">
      <c r="AO806" s="108"/>
      <c r="AQ806" s="107"/>
      <c r="AS806" s="107"/>
      <c r="AU806" s="107"/>
      <c r="AW806" s="107"/>
      <c r="AY806" s="107"/>
      <c r="BB806" s="108"/>
      <c r="BD806" s="107"/>
      <c r="BF806" s="107"/>
    </row>
    <row r="807" spans="41:58" x14ac:dyDescent="0.25">
      <c r="AO807" s="108"/>
      <c r="AQ807" s="107"/>
      <c r="AS807" s="107"/>
      <c r="AU807" s="107"/>
      <c r="AW807" s="107"/>
      <c r="AY807" s="107"/>
      <c r="BB807" s="108"/>
      <c r="BD807" s="107"/>
      <c r="BF807" s="107"/>
    </row>
    <row r="808" spans="41:58" x14ac:dyDescent="0.25">
      <c r="AO808" s="108"/>
      <c r="AQ808" s="107"/>
      <c r="AS808" s="107"/>
      <c r="AU808" s="107"/>
      <c r="AW808" s="107"/>
      <c r="AY808" s="107"/>
      <c r="BB808" s="108"/>
      <c r="BD808" s="107"/>
      <c r="BF808" s="107"/>
    </row>
    <row r="809" spans="41:58" x14ac:dyDescent="0.25">
      <c r="AO809" s="108"/>
      <c r="AQ809" s="107"/>
      <c r="AS809" s="107"/>
      <c r="AU809" s="107"/>
      <c r="AW809" s="107"/>
      <c r="AY809" s="107"/>
      <c r="BB809" s="108"/>
      <c r="BD809" s="107"/>
      <c r="BF809" s="107"/>
    </row>
    <row r="810" spans="41:58" x14ac:dyDescent="0.25">
      <c r="AO810" s="108"/>
      <c r="AQ810" s="107"/>
      <c r="AS810" s="107"/>
      <c r="AU810" s="107"/>
      <c r="AW810" s="107"/>
      <c r="AY810" s="107"/>
      <c r="BB810" s="108"/>
      <c r="BD810" s="107"/>
      <c r="BF810" s="107"/>
    </row>
    <row r="811" spans="41:58" x14ac:dyDescent="0.25">
      <c r="AO811" s="108"/>
      <c r="AQ811" s="107"/>
      <c r="AS811" s="107"/>
      <c r="AU811" s="107"/>
      <c r="AW811" s="107"/>
      <c r="AY811" s="107"/>
      <c r="BB811" s="108"/>
      <c r="BD811" s="107"/>
      <c r="BF811" s="107"/>
    </row>
    <row r="812" spans="41:58" x14ac:dyDescent="0.25">
      <c r="AO812" s="108"/>
      <c r="AQ812" s="107"/>
      <c r="AS812" s="107"/>
      <c r="AU812" s="107"/>
      <c r="AW812" s="107"/>
      <c r="AY812" s="107"/>
      <c r="BB812" s="108"/>
      <c r="BD812" s="107"/>
      <c r="BF812" s="107"/>
    </row>
    <row r="813" spans="41:58" x14ac:dyDescent="0.25">
      <c r="AO813" s="108"/>
      <c r="AQ813" s="107"/>
      <c r="AS813" s="107"/>
      <c r="AU813" s="107"/>
      <c r="AW813" s="107"/>
      <c r="AY813" s="107"/>
      <c r="BB813" s="108"/>
      <c r="BD813" s="107"/>
      <c r="BF813" s="107"/>
    </row>
    <row r="814" spans="41:58" x14ac:dyDescent="0.25">
      <c r="AO814" s="108"/>
      <c r="AQ814" s="107"/>
      <c r="AS814" s="107"/>
      <c r="AU814" s="107"/>
      <c r="AW814" s="107"/>
      <c r="AY814" s="107"/>
      <c r="BB814" s="108"/>
      <c r="BD814" s="107"/>
      <c r="BF814" s="107"/>
    </row>
    <row r="815" spans="41:58" x14ac:dyDescent="0.25">
      <c r="AO815" s="108"/>
      <c r="AQ815" s="107"/>
      <c r="AS815" s="107"/>
      <c r="AU815" s="107"/>
      <c r="AW815" s="107"/>
      <c r="AY815" s="107"/>
      <c r="BB815" s="108"/>
      <c r="BD815" s="107"/>
      <c r="BF815" s="107"/>
    </row>
    <row r="816" spans="41:58" x14ac:dyDescent="0.25">
      <c r="AO816" s="108"/>
      <c r="AQ816" s="107"/>
      <c r="AS816" s="107"/>
      <c r="AU816" s="107"/>
      <c r="AW816" s="107"/>
      <c r="AY816" s="107"/>
      <c r="BB816" s="108"/>
      <c r="BD816" s="107"/>
      <c r="BF816" s="107"/>
    </row>
    <row r="817" spans="41:58" x14ac:dyDescent="0.25">
      <c r="AO817" s="108"/>
      <c r="AQ817" s="107"/>
      <c r="AS817" s="107"/>
      <c r="AU817" s="107"/>
      <c r="AW817" s="107"/>
      <c r="AY817" s="107"/>
      <c r="BB817" s="108"/>
      <c r="BD817" s="107"/>
      <c r="BF817" s="107"/>
    </row>
    <row r="818" spans="41:58" x14ac:dyDescent="0.25">
      <c r="AO818" s="108"/>
      <c r="AQ818" s="107"/>
      <c r="AS818" s="107"/>
      <c r="AU818" s="107"/>
      <c r="AW818" s="107"/>
      <c r="AY818" s="107"/>
      <c r="BB818" s="108"/>
      <c r="BD818" s="107"/>
      <c r="BF818" s="107"/>
    </row>
    <row r="819" spans="41:58" x14ac:dyDescent="0.25">
      <c r="AO819" s="108"/>
      <c r="AQ819" s="107"/>
      <c r="AS819" s="107"/>
      <c r="AU819" s="107"/>
      <c r="AW819" s="107"/>
      <c r="AY819" s="107"/>
      <c r="BB819" s="108"/>
      <c r="BD819" s="107"/>
      <c r="BF819" s="107"/>
    </row>
    <row r="820" spans="41:58" x14ac:dyDescent="0.25">
      <c r="AO820" s="108"/>
      <c r="AQ820" s="107"/>
      <c r="AS820" s="107"/>
      <c r="AU820" s="107"/>
      <c r="AW820" s="107"/>
      <c r="AY820" s="107"/>
      <c r="BB820" s="108"/>
      <c r="BD820" s="107"/>
      <c r="BF820" s="107"/>
    </row>
    <row r="821" spans="41:58" x14ac:dyDescent="0.25">
      <c r="AO821" s="108"/>
      <c r="AQ821" s="107"/>
      <c r="AS821" s="107"/>
      <c r="AU821" s="107"/>
      <c r="AW821" s="107"/>
      <c r="AY821" s="107"/>
      <c r="BB821" s="108"/>
      <c r="BD821" s="107"/>
      <c r="BF821" s="107"/>
    </row>
    <row r="822" spans="41:58" x14ac:dyDescent="0.25">
      <c r="AO822" s="108"/>
      <c r="AQ822" s="107"/>
      <c r="AS822" s="107"/>
      <c r="AU822" s="107"/>
      <c r="AW822" s="107"/>
      <c r="AY822" s="107"/>
      <c r="BB822" s="108"/>
      <c r="BD822" s="107"/>
      <c r="BF822" s="107"/>
    </row>
    <row r="823" spans="41:58" x14ac:dyDescent="0.25">
      <c r="AO823" s="108"/>
      <c r="AQ823" s="107"/>
      <c r="AS823" s="107"/>
      <c r="AU823" s="107"/>
      <c r="AW823" s="107"/>
      <c r="AY823" s="107"/>
      <c r="BB823" s="108"/>
      <c r="BD823" s="107"/>
      <c r="BF823" s="107"/>
    </row>
    <row r="824" spans="41:58" x14ac:dyDescent="0.25">
      <c r="AO824" s="108"/>
      <c r="AQ824" s="107"/>
      <c r="AS824" s="107"/>
      <c r="AU824" s="107"/>
      <c r="AW824" s="107"/>
      <c r="AY824" s="107"/>
      <c r="BB824" s="108"/>
      <c r="BD824" s="107"/>
      <c r="BF824" s="107"/>
    </row>
    <row r="825" spans="41:58" x14ac:dyDescent="0.25">
      <c r="AO825" s="108"/>
      <c r="AQ825" s="107"/>
      <c r="AS825" s="107"/>
      <c r="AU825" s="107"/>
      <c r="AW825" s="107"/>
      <c r="AY825" s="107"/>
      <c r="BB825" s="108"/>
      <c r="BD825" s="107"/>
      <c r="BF825" s="107"/>
    </row>
    <row r="826" spans="41:58" x14ac:dyDescent="0.25">
      <c r="AO826" s="108"/>
      <c r="AQ826" s="107"/>
      <c r="AS826" s="107"/>
      <c r="AU826" s="107"/>
      <c r="AW826" s="107"/>
      <c r="AY826" s="107"/>
      <c r="BB826" s="108"/>
      <c r="BD826" s="107"/>
      <c r="BF826" s="107"/>
    </row>
    <row r="827" spans="41:58" x14ac:dyDescent="0.25">
      <c r="AO827" s="108"/>
      <c r="AQ827" s="107"/>
      <c r="AS827" s="107"/>
      <c r="AU827" s="107"/>
      <c r="AW827" s="107"/>
      <c r="AY827" s="107"/>
      <c r="BB827" s="108"/>
      <c r="BD827" s="107"/>
      <c r="BF827" s="107"/>
    </row>
    <row r="828" spans="41:58" x14ac:dyDescent="0.25">
      <c r="AO828" s="108"/>
      <c r="AQ828" s="107"/>
      <c r="AS828" s="107"/>
      <c r="AU828" s="107"/>
      <c r="AW828" s="107"/>
      <c r="AY828" s="107"/>
      <c r="BB828" s="108"/>
      <c r="BD828" s="107"/>
      <c r="BF828" s="107"/>
    </row>
    <row r="829" spans="41:58" x14ac:dyDescent="0.25">
      <c r="AO829" s="108"/>
      <c r="AQ829" s="107"/>
      <c r="AS829" s="107"/>
      <c r="AU829" s="107"/>
      <c r="AW829" s="107"/>
      <c r="AY829" s="107"/>
      <c r="BB829" s="108"/>
      <c r="BD829" s="107"/>
      <c r="BF829" s="107"/>
    </row>
    <row r="830" spans="41:58" x14ac:dyDescent="0.25">
      <c r="AO830" s="108"/>
      <c r="AQ830" s="107"/>
      <c r="AS830" s="107"/>
      <c r="AU830" s="107"/>
      <c r="AW830" s="107"/>
      <c r="AY830" s="107"/>
      <c r="BB830" s="108"/>
      <c r="BD830" s="107"/>
      <c r="BF830" s="107"/>
    </row>
    <row r="831" spans="41:58" x14ac:dyDescent="0.25">
      <c r="AO831" s="108"/>
      <c r="AQ831" s="107"/>
      <c r="AS831" s="107"/>
      <c r="AU831" s="107"/>
      <c r="AW831" s="107"/>
      <c r="AY831" s="107"/>
      <c r="BB831" s="108"/>
      <c r="BD831" s="107"/>
      <c r="BF831" s="107"/>
    </row>
    <row r="832" spans="41:58" x14ac:dyDescent="0.25">
      <c r="AO832" s="108"/>
      <c r="AQ832" s="107"/>
      <c r="AS832" s="107"/>
      <c r="AU832" s="107"/>
      <c r="AW832" s="107"/>
      <c r="AY832" s="107"/>
      <c r="BB832" s="108"/>
      <c r="BD832" s="107"/>
      <c r="BF832" s="107"/>
    </row>
    <row r="833" spans="41:58" x14ac:dyDescent="0.25">
      <c r="AO833" s="108"/>
      <c r="AQ833" s="107"/>
      <c r="AS833" s="107"/>
      <c r="AU833" s="107"/>
      <c r="AW833" s="107"/>
      <c r="AY833" s="107"/>
      <c r="BB833" s="108"/>
      <c r="BD833" s="107"/>
      <c r="BF833" s="107"/>
    </row>
    <row r="834" spans="41:58" x14ac:dyDescent="0.25">
      <c r="AO834" s="108"/>
      <c r="AQ834" s="107"/>
      <c r="AS834" s="107"/>
      <c r="AU834" s="107"/>
      <c r="AW834" s="107"/>
      <c r="AY834" s="107"/>
      <c r="BB834" s="108"/>
      <c r="BD834" s="107"/>
      <c r="BF834" s="107"/>
    </row>
    <row r="835" spans="41:58" x14ac:dyDescent="0.25">
      <c r="AO835" s="108"/>
      <c r="AQ835" s="107"/>
      <c r="AS835" s="107"/>
      <c r="AU835" s="107"/>
      <c r="AW835" s="107"/>
      <c r="AY835" s="107"/>
      <c r="BB835" s="108"/>
      <c r="BD835" s="107"/>
      <c r="BF835" s="107"/>
    </row>
    <row r="836" spans="41:58" x14ac:dyDescent="0.25">
      <c r="AO836" s="108"/>
      <c r="AQ836" s="107"/>
      <c r="AS836" s="107"/>
      <c r="AU836" s="107"/>
      <c r="AW836" s="107"/>
      <c r="AY836" s="107"/>
      <c r="BB836" s="108"/>
      <c r="BD836" s="107"/>
      <c r="BF836" s="107"/>
    </row>
    <row r="837" spans="41:58" x14ac:dyDescent="0.25">
      <c r="AO837" s="108"/>
      <c r="AQ837" s="107"/>
      <c r="AS837" s="107"/>
      <c r="AU837" s="107"/>
      <c r="AW837" s="107"/>
      <c r="AY837" s="107"/>
      <c r="BB837" s="108"/>
      <c r="BD837" s="107"/>
      <c r="BF837" s="107"/>
    </row>
    <row r="838" spans="41:58" x14ac:dyDescent="0.25">
      <c r="AO838" s="108"/>
      <c r="AQ838" s="107"/>
      <c r="AS838" s="107"/>
      <c r="AU838" s="107"/>
      <c r="AW838" s="107"/>
      <c r="AY838" s="107"/>
      <c r="BB838" s="108"/>
      <c r="BD838" s="107"/>
      <c r="BF838" s="107"/>
    </row>
    <row r="839" spans="41:58" x14ac:dyDescent="0.25">
      <c r="AO839" s="108"/>
      <c r="AQ839" s="107"/>
      <c r="AS839" s="107"/>
      <c r="AU839" s="107"/>
      <c r="AW839" s="107"/>
      <c r="AY839" s="107"/>
      <c r="BB839" s="108"/>
      <c r="BD839" s="107"/>
      <c r="BF839" s="107"/>
    </row>
    <row r="840" spans="41:58" x14ac:dyDescent="0.25">
      <c r="AO840" s="108"/>
      <c r="AQ840" s="107"/>
      <c r="AS840" s="107"/>
      <c r="AU840" s="107"/>
      <c r="AW840" s="107"/>
      <c r="AY840" s="107"/>
      <c r="BB840" s="108"/>
      <c r="BD840" s="107"/>
      <c r="BF840" s="107"/>
    </row>
    <row r="841" spans="41:58" x14ac:dyDescent="0.25">
      <c r="AO841" s="108"/>
      <c r="AQ841" s="107"/>
      <c r="AS841" s="107"/>
      <c r="AU841" s="107"/>
      <c r="AW841" s="107"/>
      <c r="AY841" s="107"/>
      <c r="BB841" s="108"/>
      <c r="BD841" s="107"/>
      <c r="BF841" s="107"/>
    </row>
    <row r="842" spans="41:58" x14ac:dyDescent="0.25">
      <c r="AO842" s="108"/>
      <c r="AQ842" s="107"/>
      <c r="AS842" s="107"/>
      <c r="AU842" s="107"/>
      <c r="AW842" s="107"/>
      <c r="AY842" s="107"/>
      <c r="BB842" s="108"/>
      <c r="BD842" s="107"/>
      <c r="BF842" s="107"/>
    </row>
    <row r="843" spans="41:58" x14ac:dyDescent="0.25">
      <c r="AO843" s="108"/>
      <c r="AQ843" s="107"/>
      <c r="AS843" s="107"/>
      <c r="AU843" s="107"/>
      <c r="AW843" s="107"/>
      <c r="AY843" s="107"/>
      <c r="BB843" s="108"/>
      <c r="BD843" s="107"/>
      <c r="BF843" s="107"/>
    </row>
    <row r="844" spans="41:58" x14ac:dyDescent="0.25">
      <c r="AO844" s="108"/>
      <c r="AQ844" s="107"/>
      <c r="AS844" s="107"/>
      <c r="AU844" s="107"/>
      <c r="AW844" s="107"/>
      <c r="AY844" s="107"/>
      <c r="BB844" s="108"/>
      <c r="BD844" s="107"/>
      <c r="BF844" s="107"/>
    </row>
    <row r="845" spans="41:58" x14ac:dyDescent="0.25">
      <c r="AO845" s="108"/>
      <c r="AQ845" s="107"/>
      <c r="AS845" s="107"/>
      <c r="AU845" s="107"/>
      <c r="AW845" s="107"/>
      <c r="AY845" s="107"/>
      <c r="BB845" s="108"/>
      <c r="BD845" s="107"/>
      <c r="BF845" s="107"/>
    </row>
    <row r="846" spans="41:58" x14ac:dyDescent="0.25">
      <c r="AO846" s="108"/>
      <c r="AQ846" s="107"/>
      <c r="AS846" s="107"/>
      <c r="AU846" s="107"/>
      <c r="AW846" s="107"/>
      <c r="AY846" s="107"/>
      <c r="BB846" s="108"/>
      <c r="BD846" s="107"/>
      <c r="BF846" s="107"/>
    </row>
    <row r="847" spans="41:58" x14ac:dyDescent="0.25">
      <c r="AO847" s="108"/>
      <c r="AQ847" s="107"/>
      <c r="AS847" s="107"/>
      <c r="AU847" s="107"/>
      <c r="AW847" s="107"/>
      <c r="AY847" s="107"/>
      <c r="BB847" s="108"/>
      <c r="BD847" s="107"/>
      <c r="BF847" s="107"/>
    </row>
    <row r="848" spans="41:58" x14ac:dyDescent="0.25">
      <c r="AO848" s="108"/>
      <c r="AQ848" s="107"/>
      <c r="AS848" s="107"/>
      <c r="AU848" s="107"/>
      <c r="AW848" s="107"/>
      <c r="AY848" s="107"/>
      <c r="BB848" s="108"/>
      <c r="BD848" s="107"/>
      <c r="BF848" s="107"/>
    </row>
    <row r="849" spans="41:58" x14ac:dyDescent="0.25">
      <c r="AO849" s="108"/>
      <c r="AQ849" s="107"/>
      <c r="AS849" s="107"/>
      <c r="AU849" s="107"/>
      <c r="AW849" s="107"/>
      <c r="AY849" s="107"/>
      <c r="BB849" s="108"/>
      <c r="BD849" s="107"/>
      <c r="BF849" s="107"/>
    </row>
    <row r="850" spans="41:58" x14ac:dyDescent="0.25">
      <c r="AO850" s="108"/>
      <c r="AQ850" s="107"/>
      <c r="AS850" s="107"/>
      <c r="AU850" s="107"/>
      <c r="AW850" s="107"/>
      <c r="AY850" s="107"/>
      <c r="BB850" s="108"/>
      <c r="BD850" s="107"/>
      <c r="BF850" s="107"/>
    </row>
    <row r="851" spans="41:58" x14ac:dyDescent="0.25">
      <c r="AO851" s="108"/>
      <c r="AQ851" s="107"/>
      <c r="AS851" s="107"/>
      <c r="AU851" s="107"/>
      <c r="AW851" s="107"/>
      <c r="AY851" s="107"/>
      <c r="BB851" s="108"/>
      <c r="BD851" s="107"/>
      <c r="BF851" s="107"/>
    </row>
    <row r="852" spans="41:58" x14ac:dyDescent="0.25">
      <c r="AO852" s="108"/>
      <c r="AQ852" s="107"/>
      <c r="AS852" s="107"/>
      <c r="AU852" s="107"/>
      <c r="AW852" s="107"/>
      <c r="AY852" s="107"/>
      <c r="BB852" s="108"/>
      <c r="BD852" s="107"/>
      <c r="BF852" s="107"/>
    </row>
    <row r="853" spans="41:58" x14ac:dyDescent="0.25">
      <c r="AO853" s="108"/>
      <c r="AQ853" s="107"/>
      <c r="AS853" s="107"/>
      <c r="AU853" s="107"/>
      <c r="AW853" s="107"/>
      <c r="AY853" s="107"/>
      <c r="BB853" s="108"/>
      <c r="BD853" s="107"/>
      <c r="BF853" s="107"/>
    </row>
    <row r="854" spans="41:58" x14ac:dyDescent="0.25">
      <c r="AO854" s="108"/>
      <c r="AQ854" s="107"/>
      <c r="AS854" s="107"/>
      <c r="AU854" s="107"/>
      <c r="AW854" s="107"/>
      <c r="AY854" s="107"/>
      <c r="BB854" s="108"/>
      <c r="BD854" s="107"/>
      <c r="BF854" s="107"/>
    </row>
    <row r="855" spans="41:58" x14ac:dyDescent="0.25">
      <c r="AO855" s="108"/>
      <c r="AQ855" s="107"/>
      <c r="AS855" s="107"/>
      <c r="AU855" s="107"/>
      <c r="AW855" s="107"/>
      <c r="AY855" s="107"/>
      <c r="BB855" s="108"/>
      <c r="BD855" s="107"/>
      <c r="BF855" s="107"/>
    </row>
    <row r="856" spans="41:58" x14ac:dyDescent="0.25">
      <c r="AO856" s="108"/>
      <c r="AQ856" s="107"/>
      <c r="AS856" s="107"/>
      <c r="AU856" s="107"/>
      <c r="AW856" s="107"/>
      <c r="AY856" s="107"/>
      <c r="BB856" s="108"/>
      <c r="BD856" s="107"/>
      <c r="BF856" s="107"/>
    </row>
    <row r="857" spans="41:58" x14ac:dyDescent="0.25">
      <c r="AO857" s="108"/>
      <c r="AQ857" s="107"/>
      <c r="AS857" s="107"/>
      <c r="AU857" s="107"/>
      <c r="AW857" s="107"/>
      <c r="AY857" s="107"/>
      <c r="BB857" s="108"/>
      <c r="BD857" s="107"/>
      <c r="BF857" s="107"/>
    </row>
    <row r="858" spans="41:58" x14ac:dyDescent="0.25">
      <c r="AO858" s="108"/>
      <c r="AQ858" s="107"/>
      <c r="AS858" s="107"/>
      <c r="AU858" s="107"/>
      <c r="AW858" s="107"/>
      <c r="AY858" s="107"/>
      <c r="BB858" s="108"/>
      <c r="BD858" s="107"/>
      <c r="BF858" s="107"/>
    </row>
    <row r="859" spans="41:58" x14ac:dyDescent="0.25">
      <c r="AO859" s="108"/>
      <c r="AQ859" s="107"/>
      <c r="AS859" s="107"/>
      <c r="AU859" s="107"/>
      <c r="AW859" s="107"/>
      <c r="AY859" s="107"/>
      <c r="BB859" s="108"/>
      <c r="BD859" s="107"/>
      <c r="BF859" s="107"/>
    </row>
    <row r="860" spans="41:58" x14ac:dyDescent="0.25">
      <c r="AO860" s="108"/>
      <c r="AQ860" s="107"/>
      <c r="AS860" s="107"/>
      <c r="AU860" s="107"/>
      <c r="AW860" s="107"/>
      <c r="AY860" s="107"/>
      <c r="BB860" s="108"/>
      <c r="BD860" s="107"/>
      <c r="BF860" s="107"/>
    </row>
    <row r="861" spans="41:58" x14ac:dyDescent="0.25">
      <c r="AO861" s="108"/>
      <c r="AQ861" s="107"/>
      <c r="AS861" s="107"/>
      <c r="AU861" s="107"/>
      <c r="AW861" s="107"/>
      <c r="AY861" s="107"/>
      <c r="BB861" s="108"/>
      <c r="BD861" s="107"/>
      <c r="BF861" s="107"/>
    </row>
    <row r="862" spans="41:58" x14ac:dyDescent="0.25">
      <c r="AO862" s="108"/>
      <c r="AQ862" s="107"/>
      <c r="AS862" s="107"/>
      <c r="AU862" s="107"/>
      <c r="AW862" s="107"/>
      <c r="AY862" s="107"/>
      <c r="BB862" s="108"/>
      <c r="BD862" s="107"/>
      <c r="BF862" s="107"/>
    </row>
    <row r="863" spans="41:58" x14ac:dyDescent="0.25">
      <c r="AO863" s="108"/>
      <c r="AQ863" s="107"/>
      <c r="AS863" s="107"/>
      <c r="AU863" s="107"/>
      <c r="AW863" s="107"/>
      <c r="AY863" s="107"/>
      <c r="BB863" s="108"/>
      <c r="BD863" s="107"/>
      <c r="BF863" s="107"/>
    </row>
    <row r="864" spans="41:58" x14ac:dyDescent="0.25">
      <c r="AO864" s="108"/>
      <c r="AQ864" s="107"/>
      <c r="AS864" s="107"/>
      <c r="AU864" s="107"/>
      <c r="AW864" s="107"/>
      <c r="AY864" s="107"/>
      <c r="BB864" s="108"/>
      <c r="BD864" s="107"/>
      <c r="BF864" s="107"/>
    </row>
    <row r="865" spans="41:58" x14ac:dyDescent="0.25">
      <c r="AO865" s="108"/>
      <c r="AQ865" s="107"/>
      <c r="AS865" s="107"/>
      <c r="AU865" s="107"/>
      <c r="AW865" s="107"/>
      <c r="AY865" s="107"/>
      <c r="BB865" s="108"/>
      <c r="BD865" s="107"/>
      <c r="BF865" s="107"/>
    </row>
    <row r="866" spans="41:58" x14ac:dyDescent="0.25">
      <c r="AO866" s="108"/>
      <c r="AQ866" s="107"/>
      <c r="AS866" s="107"/>
      <c r="AU866" s="107"/>
      <c r="AW866" s="107"/>
      <c r="AY866" s="107"/>
      <c r="BB866" s="108"/>
      <c r="BD866" s="107"/>
      <c r="BF866" s="107"/>
    </row>
    <row r="867" spans="41:58" x14ac:dyDescent="0.25">
      <c r="AO867" s="108"/>
      <c r="AQ867" s="107"/>
      <c r="AS867" s="107"/>
      <c r="AU867" s="107"/>
      <c r="AW867" s="107"/>
      <c r="AY867" s="107"/>
      <c r="BB867" s="108"/>
      <c r="BD867" s="107"/>
      <c r="BF867" s="107"/>
    </row>
    <row r="868" spans="41:58" x14ac:dyDescent="0.25">
      <c r="AO868" s="108"/>
      <c r="AQ868" s="107"/>
      <c r="AS868" s="107"/>
      <c r="AU868" s="107"/>
      <c r="AW868" s="107"/>
      <c r="AY868" s="107"/>
      <c r="BB868" s="108"/>
      <c r="BD868" s="107"/>
      <c r="BF868" s="107"/>
    </row>
    <row r="869" spans="41:58" x14ac:dyDescent="0.25">
      <c r="AO869" s="108"/>
      <c r="AQ869" s="107"/>
      <c r="AS869" s="107"/>
      <c r="AU869" s="107"/>
      <c r="AW869" s="107"/>
      <c r="AY869" s="107"/>
      <c r="BB869" s="108"/>
      <c r="BD869" s="107"/>
      <c r="BF869" s="107"/>
    </row>
    <row r="870" spans="41:58" x14ac:dyDescent="0.25">
      <c r="AO870" s="108"/>
      <c r="AQ870" s="107"/>
      <c r="AS870" s="107"/>
      <c r="AU870" s="107"/>
      <c r="AW870" s="107"/>
      <c r="AY870" s="107"/>
      <c r="BB870" s="108"/>
      <c r="BD870" s="107"/>
      <c r="BF870" s="107"/>
    </row>
    <row r="871" spans="41:58" x14ac:dyDescent="0.25">
      <c r="AO871" s="108"/>
      <c r="AQ871" s="107"/>
      <c r="AS871" s="107"/>
      <c r="AU871" s="107"/>
      <c r="AW871" s="107"/>
      <c r="AY871" s="107"/>
      <c r="BB871" s="108"/>
      <c r="BD871" s="107"/>
      <c r="BF871" s="107"/>
    </row>
    <row r="872" spans="41:58" x14ac:dyDescent="0.25">
      <c r="AO872" s="108"/>
      <c r="AQ872" s="107"/>
      <c r="AS872" s="107"/>
      <c r="AU872" s="107"/>
      <c r="AW872" s="107"/>
      <c r="AY872" s="107"/>
      <c r="BB872" s="108"/>
      <c r="BD872" s="107"/>
      <c r="BF872" s="107"/>
    </row>
    <row r="873" spans="41:58" x14ac:dyDescent="0.25">
      <c r="AO873" s="108"/>
      <c r="AQ873" s="107"/>
      <c r="AS873" s="107"/>
      <c r="AU873" s="107"/>
      <c r="AW873" s="107"/>
      <c r="AY873" s="107"/>
      <c r="BB873" s="108"/>
      <c r="BD873" s="107"/>
      <c r="BF873" s="107"/>
    </row>
    <row r="874" spans="41:58" x14ac:dyDescent="0.25">
      <c r="AO874" s="108"/>
      <c r="AQ874" s="107"/>
      <c r="AS874" s="107"/>
      <c r="AU874" s="107"/>
      <c r="AW874" s="107"/>
      <c r="AY874" s="107"/>
      <c r="BB874" s="108"/>
      <c r="BD874" s="107"/>
      <c r="BF874" s="107"/>
    </row>
    <row r="875" spans="41:58" x14ac:dyDescent="0.25">
      <c r="AO875" s="108"/>
      <c r="AQ875" s="107"/>
      <c r="AS875" s="107"/>
      <c r="AU875" s="107"/>
      <c r="AW875" s="107"/>
      <c r="AY875" s="107"/>
      <c r="BB875" s="108"/>
      <c r="BD875" s="107"/>
      <c r="BF875" s="107"/>
    </row>
    <row r="876" spans="41:58" x14ac:dyDescent="0.25">
      <c r="AO876" s="108"/>
      <c r="AQ876" s="107"/>
      <c r="AS876" s="107"/>
      <c r="AU876" s="107"/>
      <c r="AW876" s="107"/>
      <c r="AY876" s="107"/>
      <c r="BB876" s="108"/>
      <c r="BD876" s="107"/>
      <c r="BF876" s="107"/>
    </row>
    <row r="877" spans="41:58" x14ac:dyDescent="0.25">
      <c r="AO877" s="108"/>
      <c r="AQ877" s="107"/>
      <c r="AS877" s="107"/>
      <c r="AU877" s="107"/>
      <c r="AW877" s="107"/>
      <c r="AY877" s="107"/>
      <c r="BB877" s="108"/>
      <c r="BD877" s="107"/>
      <c r="BF877" s="107"/>
    </row>
    <row r="878" spans="41:58" x14ac:dyDescent="0.25">
      <c r="AO878" s="108"/>
      <c r="AQ878" s="107"/>
      <c r="AS878" s="107"/>
      <c r="AU878" s="107"/>
      <c r="AW878" s="107"/>
      <c r="AY878" s="107"/>
      <c r="BB878" s="108"/>
      <c r="BD878" s="107"/>
      <c r="BF878" s="107"/>
    </row>
    <row r="879" spans="41:58" x14ac:dyDescent="0.25">
      <c r="AO879" s="108"/>
      <c r="AQ879" s="107"/>
      <c r="AS879" s="107"/>
      <c r="AU879" s="107"/>
      <c r="AW879" s="107"/>
      <c r="AY879" s="107"/>
      <c r="BB879" s="108"/>
      <c r="BD879" s="107"/>
      <c r="BF879" s="107"/>
    </row>
    <row r="880" spans="41:58" x14ac:dyDescent="0.25">
      <c r="AO880" s="108"/>
      <c r="AQ880" s="107"/>
      <c r="AS880" s="107"/>
      <c r="AU880" s="107"/>
      <c r="AW880" s="107"/>
      <c r="AY880" s="107"/>
      <c r="BB880" s="108"/>
      <c r="BD880" s="107"/>
      <c r="BF880" s="107"/>
    </row>
    <row r="881" spans="41:58" x14ac:dyDescent="0.25">
      <c r="AO881" s="108"/>
      <c r="AQ881" s="107"/>
      <c r="AS881" s="107"/>
      <c r="AU881" s="107"/>
      <c r="AW881" s="107"/>
      <c r="AY881" s="107"/>
      <c r="BB881" s="108"/>
      <c r="BD881" s="107"/>
      <c r="BF881" s="107"/>
    </row>
    <row r="882" spans="41:58" x14ac:dyDescent="0.25">
      <c r="AO882" s="108"/>
      <c r="AQ882" s="107"/>
      <c r="AS882" s="107"/>
      <c r="AU882" s="107"/>
      <c r="AW882" s="107"/>
      <c r="AY882" s="107"/>
      <c r="BB882" s="108"/>
      <c r="BD882" s="107"/>
      <c r="BF882" s="107"/>
    </row>
    <row r="883" spans="41:58" x14ac:dyDescent="0.25">
      <c r="AO883" s="108"/>
      <c r="AQ883" s="107"/>
      <c r="AS883" s="107"/>
      <c r="AU883" s="107"/>
      <c r="AW883" s="107"/>
      <c r="AY883" s="107"/>
      <c r="BB883" s="108"/>
      <c r="BD883" s="107"/>
      <c r="BF883" s="107"/>
    </row>
    <row r="884" spans="41:58" x14ac:dyDescent="0.25">
      <c r="AO884" s="108"/>
      <c r="AQ884" s="107"/>
      <c r="AS884" s="107"/>
      <c r="AU884" s="107"/>
      <c r="AW884" s="107"/>
      <c r="AY884" s="107"/>
      <c r="BB884" s="108"/>
      <c r="BD884" s="107"/>
      <c r="BF884" s="107"/>
    </row>
    <row r="885" spans="41:58" x14ac:dyDescent="0.25">
      <c r="AO885" s="108"/>
      <c r="AQ885" s="107"/>
      <c r="AS885" s="107"/>
      <c r="AU885" s="107"/>
      <c r="AW885" s="107"/>
      <c r="AY885" s="107"/>
      <c r="BB885" s="108"/>
      <c r="BD885" s="107"/>
      <c r="BF885" s="107"/>
    </row>
    <row r="886" spans="41:58" x14ac:dyDescent="0.25">
      <c r="AO886" s="108"/>
      <c r="AQ886" s="107"/>
      <c r="AS886" s="107"/>
      <c r="AU886" s="107"/>
      <c r="AW886" s="107"/>
      <c r="AY886" s="107"/>
      <c r="BB886" s="108"/>
      <c r="BD886" s="107"/>
      <c r="BF886" s="107"/>
    </row>
    <row r="887" spans="41:58" x14ac:dyDescent="0.25">
      <c r="AO887" s="108"/>
      <c r="AQ887" s="107"/>
      <c r="AS887" s="107"/>
      <c r="AU887" s="107"/>
      <c r="AW887" s="107"/>
      <c r="AY887" s="107"/>
      <c r="BB887" s="108"/>
      <c r="BD887" s="107"/>
      <c r="BF887" s="107"/>
    </row>
    <row r="888" spans="41:58" x14ac:dyDescent="0.25">
      <c r="AO888" s="108"/>
      <c r="AQ888" s="107"/>
      <c r="AS888" s="107"/>
      <c r="AU888" s="107"/>
      <c r="AW888" s="107"/>
      <c r="AY888" s="107"/>
      <c r="BB888" s="108"/>
      <c r="BD888" s="107"/>
      <c r="BF888" s="107"/>
    </row>
    <row r="889" spans="41:58" x14ac:dyDescent="0.25">
      <c r="AO889" s="108"/>
      <c r="AQ889" s="107"/>
      <c r="AS889" s="107"/>
      <c r="AU889" s="107"/>
      <c r="AW889" s="107"/>
      <c r="AY889" s="107"/>
      <c r="BB889" s="108"/>
      <c r="BD889" s="107"/>
      <c r="BF889" s="107"/>
    </row>
    <row r="890" spans="41:58" x14ac:dyDescent="0.25">
      <c r="AO890" s="108"/>
      <c r="AQ890" s="107"/>
      <c r="AS890" s="107"/>
      <c r="AU890" s="107"/>
      <c r="AW890" s="107"/>
      <c r="AY890" s="107"/>
      <c r="BB890" s="108"/>
      <c r="BD890" s="107"/>
      <c r="BF890" s="107"/>
    </row>
    <row r="891" spans="41:58" x14ac:dyDescent="0.25">
      <c r="AO891" s="108"/>
      <c r="AQ891" s="107"/>
      <c r="AS891" s="107"/>
      <c r="AU891" s="107"/>
      <c r="AW891" s="107"/>
      <c r="AY891" s="107"/>
      <c r="BB891" s="108"/>
      <c r="BD891" s="107"/>
      <c r="BF891" s="107"/>
    </row>
    <row r="892" spans="41:58" x14ac:dyDescent="0.25">
      <c r="AO892" s="108"/>
      <c r="AQ892" s="107"/>
      <c r="AS892" s="107"/>
      <c r="AU892" s="107"/>
      <c r="AW892" s="107"/>
      <c r="AY892" s="107"/>
      <c r="BB892" s="108"/>
      <c r="BD892" s="107"/>
      <c r="BF892" s="107"/>
    </row>
    <row r="893" spans="41:58" x14ac:dyDescent="0.25">
      <c r="AO893" s="108"/>
      <c r="AQ893" s="107"/>
      <c r="AS893" s="107"/>
      <c r="AU893" s="107"/>
      <c r="AW893" s="107"/>
      <c r="AY893" s="107"/>
      <c r="BB893" s="108"/>
      <c r="BD893" s="107"/>
      <c r="BF893" s="107"/>
    </row>
    <row r="894" spans="41:58" x14ac:dyDescent="0.25">
      <c r="AO894" s="108"/>
      <c r="AQ894" s="107"/>
      <c r="AS894" s="107"/>
      <c r="AU894" s="107"/>
      <c r="AW894" s="107"/>
      <c r="AY894" s="107"/>
      <c r="BB894" s="108"/>
      <c r="BD894" s="107"/>
      <c r="BF894" s="107"/>
    </row>
    <row r="895" spans="41:58" x14ac:dyDescent="0.25">
      <c r="AO895" s="108"/>
      <c r="AQ895" s="107"/>
      <c r="AS895" s="107"/>
      <c r="AU895" s="107"/>
      <c r="AW895" s="107"/>
      <c r="AY895" s="107"/>
      <c r="BB895" s="108"/>
      <c r="BD895" s="107"/>
      <c r="BF895" s="107"/>
    </row>
    <row r="896" spans="41:58" x14ac:dyDescent="0.25">
      <c r="AO896" s="108"/>
      <c r="AQ896" s="107"/>
      <c r="AS896" s="107"/>
      <c r="AU896" s="107"/>
      <c r="AW896" s="107"/>
      <c r="AY896" s="107"/>
      <c r="BB896" s="108"/>
      <c r="BD896" s="107"/>
      <c r="BF896" s="107"/>
    </row>
    <row r="897" spans="41:58" x14ac:dyDescent="0.25">
      <c r="AO897" s="108"/>
      <c r="AQ897" s="107"/>
      <c r="AS897" s="107"/>
      <c r="AU897" s="107"/>
      <c r="AW897" s="107"/>
      <c r="AY897" s="107"/>
      <c r="BB897" s="108"/>
      <c r="BD897" s="107"/>
      <c r="BF897" s="107"/>
    </row>
    <row r="898" spans="41:58" x14ac:dyDescent="0.25">
      <c r="AO898" s="108"/>
      <c r="AQ898" s="107"/>
      <c r="AS898" s="107"/>
      <c r="AU898" s="107"/>
      <c r="AW898" s="107"/>
      <c r="AY898" s="107"/>
      <c r="BB898" s="108"/>
      <c r="BD898" s="107"/>
      <c r="BF898" s="107"/>
    </row>
    <row r="899" spans="41:58" x14ac:dyDescent="0.25">
      <c r="AO899" s="108"/>
      <c r="AQ899" s="107"/>
      <c r="AS899" s="107"/>
      <c r="AU899" s="107"/>
      <c r="AW899" s="107"/>
      <c r="AY899" s="107"/>
      <c r="BB899" s="108"/>
      <c r="BD899" s="107"/>
      <c r="BF899" s="107"/>
    </row>
    <row r="900" spans="41:58" x14ac:dyDescent="0.25">
      <c r="AO900" s="108"/>
      <c r="AQ900" s="107"/>
      <c r="AS900" s="107"/>
      <c r="AU900" s="107"/>
      <c r="AW900" s="107"/>
      <c r="AY900" s="107"/>
      <c r="BB900" s="108"/>
      <c r="BD900" s="107"/>
      <c r="BF900" s="107"/>
    </row>
    <row r="901" spans="41:58" x14ac:dyDescent="0.25">
      <c r="AO901" s="108"/>
      <c r="AQ901" s="107"/>
      <c r="AS901" s="107"/>
      <c r="AU901" s="107"/>
      <c r="AW901" s="107"/>
      <c r="AY901" s="107"/>
      <c r="BB901" s="108"/>
      <c r="BD901" s="107"/>
      <c r="BF901" s="107"/>
    </row>
    <row r="902" spans="41:58" x14ac:dyDescent="0.25">
      <c r="AO902" s="108"/>
      <c r="AQ902" s="107"/>
      <c r="AS902" s="107"/>
      <c r="AU902" s="107"/>
      <c r="AW902" s="107"/>
      <c r="AY902" s="107"/>
      <c r="BB902" s="108"/>
      <c r="BD902" s="107"/>
      <c r="BF902" s="107"/>
    </row>
    <row r="903" spans="41:58" x14ac:dyDescent="0.25">
      <c r="AO903" s="108"/>
      <c r="AQ903" s="107"/>
      <c r="AS903" s="107"/>
      <c r="AU903" s="107"/>
      <c r="AW903" s="107"/>
      <c r="AY903" s="107"/>
      <c r="BB903" s="108"/>
      <c r="BD903" s="107"/>
      <c r="BF903" s="107"/>
    </row>
    <row r="904" spans="41:58" x14ac:dyDescent="0.25">
      <c r="AO904" s="108"/>
      <c r="AQ904" s="107"/>
      <c r="AS904" s="107"/>
      <c r="AU904" s="107"/>
      <c r="AW904" s="107"/>
      <c r="AY904" s="107"/>
      <c r="BB904" s="108"/>
      <c r="BD904" s="107"/>
      <c r="BF904" s="107"/>
    </row>
    <row r="905" spans="41:58" x14ac:dyDescent="0.25">
      <c r="AO905" s="108"/>
      <c r="AQ905" s="107"/>
      <c r="AS905" s="107"/>
      <c r="AU905" s="107"/>
      <c r="AW905" s="107"/>
      <c r="AY905" s="107"/>
      <c r="BB905" s="108"/>
      <c r="BD905" s="107"/>
      <c r="BF905" s="107"/>
    </row>
    <row r="906" spans="41:58" x14ac:dyDescent="0.25">
      <c r="AO906" s="108"/>
      <c r="AQ906" s="107"/>
      <c r="AS906" s="107"/>
      <c r="AU906" s="107"/>
      <c r="AW906" s="107"/>
      <c r="AY906" s="107"/>
      <c r="BB906" s="108"/>
      <c r="BD906" s="107"/>
      <c r="BF906" s="107"/>
    </row>
    <row r="907" spans="41:58" x14ac:dyDescent="0.25">
      <c r="AO907" s="108"/>
      <c r="AQ907" s="107"/>
      <c r="AS907" s="107"/>
      <c r="AU907" s="107"/>
      <c r="AW907" s="107"/>
      <c r="AY907" s="107"/>
      <c r="BB907" s="108"/>
      <c r="BD907" s="107"/>
      <c r="BF907" s="107"/>
    </row>
    <row r="908" spans="41:58" x14ac:dyDescent="0.25">
      <c r="AO908" s="108"/>
      <c r="AQ908" s="107"/>
      <c r="AS908" s="107"/>
      <c r="AU908" s="107"/>
      <c r="AW908" s="107"/>
      <c r="AY908" s="107"/>
      <c r="BB908" s="108"/>
      <c r="BD908" s="107"/>
      <c r="BF908" s="107"/>
    </row>
    <row r="909" spans="41:58" x14ac:dyDescent="0.25">
      <c r="AO909" s="108"/>
      <c r="AQ909" s="107"/>
      <c r="AS909" s="107"/>
      <c r="AU909" s="107"/>
      <c r="AW909" s="107"/>
      <c r="AY909" s="107"/>
      <c r="BB909" s="108"/>
      <c r="BD909" s="107"/>
      <c r="BF909" s="107"/>
    </row>
    <row r="910" spans="41:58" x14ac:dyDescent="0.25">
      <c r="AO910" s="108"/>
      <c r="AQ910" s="107"/>
      <c r="AS910" s="107"/>
      <c r="AU910" s="107"/>
      <c r="AW910" s="107"/>
      <c r="AY910" s="107"/>
      <c r="BB910" s="108"/>
      <c r="BD910" s="107"/>
      <c r="BF910" s="107"/>
    </row>
    <row r="911" spans="41:58" x14ac:dyDescent="0.25">
      <c r="AO911" s="108"/>
      <c r="AQ911" s="107"/>
      <c r="AS911" s="107"/>
      <c r="AU911" s="107"/>
      <c r="AW911" s="107"/>
      <c r="AY911" s="107"/>
      <c r="BB911" s="108"/>
      <c r="BD911" s="107"/>
      <c r="BF911" s="107"/>
    </row>
    <row r="912" spans="41:58" x14ac:dyDescent="0.25">
      <c r="AO912" s="108"/>
      <c r="AQ912" s="107"/>
      <c r="AS912" s="107"/>
      <c r="AU912" s="107"/>
      <c r="AW912" s="107"/>
      <c r="AY912" s="107"/>
      <c r="BB912" s="108"/>
      <c r="BD912" s="107"/>
      <c r="BF912" s="107"/>
    </row>
    <row r="913" spans="41:58" x14ac:dyDescent="0.25">
      <c r="AO913" s="108"/>
      <c r="AQ913" s="107"/>
      <c r="AS913" s="107"/>
      <c r="AU913" s="107"/>
      <c r="AW913" s="107"/>
      <c r="AY913" s="107"/>
      <c r="BB913" s="108"/>
      <c r="BD913" s="107"/>
      <c r="BF913" s="107"/>
    </row>
    <row r="914" spans="41:58" x14ac:dyDescent="0.25">
      <c r="AO914" s="108"/>
      <c r="AQ914" s="107"/>
      <c r="AS914" s="107"/>
      <c r="AU914" s="107"/>
      <c r="AW914" s="107"/>
      <c r="AY914" s="107"/>
      <c r="BB914" s="108"/>
      <c r="BD914" s="107"/>
      <c r="BF914" s="107"/>
    </row>
    <row r="915" spans="41:58" x14ac:dyDescent="0.25">
      <c r="AO915" s="108"/>
      <c r="AQ915" s="107"/>
      <c r="AS915" s="107"/>
      <c r="AU915" s="107"/>
      <c r="AW915" s="107"/>
      <c r="AY915" s="107"/>
      <c r="BB915" s="108"/>
      <c r="BD915" s="107"/>
      <c r="BF915" s="107"/>
    </row>
    <row r="916" spans="41:58" x14ac:dyDescent="0.25">
      <c r="AO916" s="108"/>
      <c r="AQ916" s="107"/>
      <c r="AS916" s="107"/>
      <c r="AU916" s="107"/>
      <c r="AW916" s="107"/>
      <c r="AY916" s="107"/>
      <c r="BB916" s="108"/>
      <c r="BD916" s="107"/>
      <c r="BF916" s="107"/>
    </row>
    <row r="917" spans="41:58" x14ac:dyDescent="0.25">
      <c r="AO917" s="108"/>
      <c r="AQ917" s="107"/>
      <c r="AS917" s="107"/>
      <c r="AU917" s="107"/>
      <c r="AW917" s="107"/>
      <c r="AY917" s="107"/>
      <c r="BB917" s="108"/>
      <c r="BD917" s="107"/>
      <c r="BF917" s="107"/>
    </row>
    <row r="918" spans="41:58" x14ac:dyDescent="0.25">
      <c r="AO918" s="108"/>
      <c r="AQ918" s="107"/>
      <c r="AS918" s="107"/>
      <c r="AU918" s="107"/>
      <c r="AW918" s="107"/>
      <c r="AY918" s="107"/>
      <c r="BB918" s="108"/>
      <c r="BD918" s="107"/>
      <c r="BF918" s="107"/>
    </row>
    <row r="919" spans="41:58" x14ac:dyDescent="0.25">
      <c r="AO919" s="108"/>
      <c r="AQ919" s="107"/>
      <c r="AS919" s="107"/>
      <c r="AU919" s="107"/>
      <c r="AW919" s="107"/>
      <c r="AY919" s="107"/>
      <c r="BB919" s="108"/>
      <c r="BD919" s="107"/>
      <c r="BF919" s="107"/>
    </row>
    <row r="920" spans="41:58" x14ac:dyDescent="0.25">
      <c r="AO920" s="108"/>
      <c r="AQ920" s="107"/>
      <c r="AS920" s="107"/>
      <c r="AU920" s="107"/>
      <c r="AW920" s="107"/>
      <c r="AY920" s="107"/>
      <c r="BB920" s="108"/>
      <c r="BD920" s="107"/>
      <c r="BF920" s="107"/>
    </row>
    <row r="921" spans="41:58" x14ac:dyDescent="0.25">
      <c r="AO921" s="108"/>
      <c r="AQ921" s="107"/>
      <c r="AS921" s="107"/>
      <c r="AU921" s="107"/>
      <c r="AW921" s="107"/>
      <c r="AY921" s="107"/>
      <c r="BB921" s="108"/>
      <c r="BD921" s="107"/>
      <c r="BF921" s="107"/>
    </row>
    <row r="922" spans="41:58" x14ac:dyDescent="0.25">
      <c r="AO922" s="108"/>
      <c r="AQ922" s="107"/>
      <c r="AS922" s="107"/>
      <c r="AU922" s="107"/>
      <c r="AW922" s="107"/>
      <c r="AY922" s="107"/>
      <c r="BB922" s="108"/>
      <c r="BD922" s="107"/>
      <c r="BF922" s="107"/>
    </row>
    <row r="923" spans="41:58" x14ac:dyDescent="0.25">
      <c r="AO923" s="108"/>
      <c r="AQ923" s="107"/>
      <c r="AS923" s="107"/>
      <c r="AU923" s="107"/>
      <c r="AW923" s="107"/>
      <c r="AY923" s="107"/>
      <c r="BB923" s="108"/>
      <c r="BD923" s="107"/>
      <c r="BF923" s="107"/>
    </row>
    <row r="924" spans="41:58" x14ac:dyDescent="0.25">
      <c r="AO924" s="108"/>
      <c r="AQ924" s="107"/>
      <c r="AS924" s="107"/>
      <c r="AU924" s="107"/>
      <c r="AW924" s="107"/>
      <c r="AY924" s="107"/>
      <c r="BB924" s="108"/>
      <c r="BD924" s="107"/>
      <c r="BF924" s="107"/>
    </row>
    <row r="925" spans="41:58" x14ac:dyDescent="0.25">
      <c r="AO925" s="108"/>
      <c r="AQ925" s="107"/>
      <c r="AS925" s="107"/>
      <c r="AU925" s="107"/>
      <c r="AW925" s="107"/>
      <c r="AY925" s="107"/>
      <c r="BB925" s="108"/>
      <c r="BD925" s="107"/>
      <c r="BF925" s="107"/>
    </row>
    <row r="926" spans="41:58" x14ac:dyDescent="0.25">
      <c r="AO926" s="108"/>
      <c r="AQ926" s="107"/>
      <c r="AS926" s="107"/>
      <c r="AU926" s="107"/>
      <c r="AW926" s="107"/>
      <c r="AY926" s="107"/>
      <c r="BB926" s="108"/>
      <c r="BD926" s="107"/>
      <c r="BF926" s="107"/>
    </row>
    <row r="927" spans="41:58" x14ac:dyDescent="0.25">
      <c r="AO927" s="108"/>
      <c r="AQ927" s="107"/>
      <c r="AS927" s="107"/>
      <c r="AU927" s="107"/>
      <c r="AW927" s="107"/>
      <c r="AY927" s="107"/>
      <c r="BB927" s="108"/>
      <c r="BD927" s="107"/>
      <c r="BF927" s="107"/>
    </row>
    <row r="928" spans="41:58" x14ac:dyDescent="0.25">
      <c r="AO928" s="108"/>
      <c r="AQ928" s="107"/>
      <c r="AS928" s="107"/>
      <c r="AU928" s="107"/>
      <c r="AW928" s="107"/>
      <c r="AY928" s="107"/>
      <c r="BB928" s="108"/>
      <c r="BD928" s="107"/>
      <c r="BF928" s="107"/>
    </row>
    <row r="929" spans="41:58" x14ac:dyDescent="0.25">
      <c r="AO929" s="108"/>
      <c r="AQ929" s="107"/>
      <c r="AS929" s="107"/>
      <c r="AU929" s="107"/>
      <c r="AW929" s="107"/>
      <c r="AY929" s="107"/>
      <c r="BB929" s="108"/>
      <c r="BD929" s="107"/>
      <c r="BF929" s="107"/>
    </row>
    <row r="930" spans="41:58" x14ac:dyDescent="0.25">
      <c r="AO930" s="108"/>
      <c r="AQ930" s="107"/>
      <c r="AS930" s="107"/>
      <c r="AU930" s="107"/>
      <c r="AW930" s="107"/>
      <c r="AY930" s="107"/>
      <c r="BB930" s="108"/>
      <c r="BD930" s="107"/>
      <c r="BF930" s="107"/>
    </row>
    <row r="931" spans="41:58" x14ac:dyDescent="0.25">
      <c r="AO931" s="108"/>
      <c r="AQ931" s="107"/>
      <c r="AS931" s="107"/>
      <c r="AU931" s="107"/>
      <c r="AW931" s="107"/>
      <c r="AY931" s="107"/>
      <c r="BB931" s="108"/>
      <c r="BD931" s="107"/>
      <c r="BF931" s="107"/>
    </row>
    <row r="932" spans="41:58" x14ac:dyDescent="0.25">
      <c r="AO932" s="108"/>
      <c r="AQ932" s="107"/>
      <c r="AS932" s="107"/>
      <c r="AU932" s="107"/>
      <c r="AW932" s="107"/>
      <c r="AY932" s="107"/>
      <c r="BB932" s="108"/>
      <c r="BD932" s="107"/>
      <c r="BF932" s="107"/>
    </row>
    <row r="933" spans="41:58" x14ac:dyDescent="0.25">
      <c r="AO933" s="108"/>
      <c r="AQ933" s="107"/>
      <c r="AS933" s="107"/>
      <c r="AU933" s="107"/>
      <c r="AW933" s="107"/>
      <c r="AY933" s="107"/>
      <c r="BB933" s="108"/>
      <c r="BD933" s="107"/>
      <c r="BF933" s="107"/>
    </row>
    <row r="934" spans="41:58" x14ac:dyDescent="0.25">
      <c r="AO934" s="108"/>
      <c r="AQ934" s="107"/>
      <c r="AS934" s="107"/>
      <c r="AU934" s="107"/>
      <c r="AW934" s="107"/>
      <c r="AY934" s="107"/>
      <c r="BB934" s="108"/>
      <c r="BD934" s="107"/>
      <c r="BF934" s="107"/>
    </row>
    <row r="935" spans="41:58" x14ac:dyDescent="0.25">
      <c r="AO935" s="108"/>
      <c r="AQ935" s="107"/>
      <c r="AS935" s="107"/>
      <c r="AU935" s="107"/>
      <c r="AW935" s="107"/>
      <c r="AY935" s="107"/>
      <c r="BB935" s="108"/>
      <c r="BD935" s="107"/>
      <c r="BF935" s="107"/>
    </row>
    <row r="936" spans="41:58" x14ac:dyDescent="0.25">
      <c r="AO936" s="108"/>
      <c r="AQ936" s="107"/>
      <c r="AS936" s="107"/>
      <c r="AU936" s="107"/>
      <c r="AW936" s="107"/>
      <c r="AY936" s="107"/>
      <c r="BB936" s="108"/>
      <c r="BD936" s="107"/>
      <c r="BF936" s="107"/>
    </row>
    <row r="937" spans="41:58" x14ac:dyDescent="0.25">
      <c r="AO937" s="108"/>
      <c r="AQ937" s="107"/>
      <c r="AS937" s="107"/>
      <c r="AU937" s="107"/>
      <c r="AW937" s="107"/>
      <c r="AY937" s="107"/>
      <c r="BB937" s="108"/>
      <c r="BD937" s="107"/>
      <c r="BF937" s="107"/>
    </row>
    <row r="938" spans="41:58" x14ac:dyDescent="0.25">
      <c r="AO938" s="108"/>
      <c r="AQ938" s="107"/>
      <c r="AS938" s="107"/>
      <c r="AU938" s="107"/>
      <c r="AW938" s="107"/>
      <c r="AY938" s="107"/>
      <c r="BB938" s="108"/>
      <c r="BD938" s="107"/>
      <c r="BF938" s="107"/>
    </row>
    <row r="939" spans="41:58" x14ac:dyDescent="0.25">
      <c r="AO939" s="108"/>
      <c r="AQ939" s="107"/>
      <c r="AS939" s="107"/>
      <c r="AU939" s="107"/>
      <c r="AW939" s="107"/>
      <c r="AY939" s="107"/>
      <c r="BB939" s="108"/>
      <c r="BD939" s="107"/>
      <c r="BF939" s="107"/>
    </row>
    <row r="940" spans="41:58" x14ac:dyDescent="0.25">
      <c r="AO940" s="108"/>
      <c r="AQ940" s="107"/>
      <c r="AS940" s="107"/>
      <c r="AU940" s="107"/>
      <c r="AW940" s="107"/>
      <c r="AY940" s="107"/>
      <c r="BB940" s="108"/>
      <c r="BD940" s="107"/>
      <c r="BF940" s="107"/>
    </row>
    <row r="941" spans="41:58" x14ac:dyDescent="0.25">
      <c r="AO941" s="108"/>
      <c r="AQ941" s="107"/>
      <c r="AS941" s="107"/>
      <c r="AU941" s="107"/>
      <c r="AW941" s="107"/>
      <c r="AY941" s="107"/>
      <c r="BB941" s="108"/>
      <c r="BD941" s="107"/>
      <c r="BF941" s="107"/>
    </row>
    <row r="942" spans="41:58" x14ac:dyDescent="0.25">
      <c r="AO942" s="108"/>
      <c r="AQ942" s="107"/>
      <c r="AS942" s="107"/>
      <c r="AU942" s="107"/>
      <c r="AW942" s="107"/>
      <c r="AY942" s="107"/>
      <c r="BB942" s="108"/>
      <c r="BD942" s="107"/>
      <c r="BF942" s="107"/>
    </row>
    <row r="943" spans="41:58" x14ac:dyDescent="0.25">
      <c r="AO943" s="108"/>
      <c r="AQ943" s="107"/>
      <c r="AS943" s="107"/>
      <c r="AU943" s="107"/>
      <c r="AW943" s="107"/>
      <c r="AY943" s="107"/>
      <c r="BB943" s="108"/>
      <c r="BD943" s="107"/>
      <c r="BF943" s="107"/>
    </row>
    <row r="944" spans="41:58" x14ac:dyDescent="0.25">
      <c r="AO944" s="108"/>
      <c r="AQ944" s="107"/>
      <c r="AS944" s="107"/>
      <c r="AU944" s="107"/>
      <c r="AW944" s="107"/>
      <c r="AY944" s="107"/>
      <c r="BB944" s="108"/>
      <c r="BD944" s="107"/>
      <c r="BF944" s="107"/>
    </row>
    <row r="945" spans="41:58" x14ac:dyDescent="0.25">
      <c r="AO945" s="108"/>
      <c r="AQ945" s="107"/>
      <c r="AS945" s="107"/>
      <c r="AU945" s="107"/>
      <c r="AW945" s="107"/>
      <c r="AY945" s="107"/>
      <c r="BB945" s="108"/>
      <c r="BD945" s="107"/>
      <c r="BF945" s="107"/>
    </row>
    <row r="946" spans="41:58" x14ac:dyDescent="0.25">
      <c r="AO946" s="108"/>
      <c r="AQ946" s="107"/>
      <c r="AS946" s="107"/>
      <c r="AU946" s="107"/>
      <c r="AW946" s="107"/>
      <c r="AY946" s="107"/>
      <c r="BB946" s="108"/>
      <c r="BD946" s="107"/>
      <c r="BF946" s="107"/>
    </row>
    <row r="947" spans="41:58" x14ac:dyDescent="0.25">
      <c r="AO947" s="108"/>
      <c r="AQ947" s="107"/>
      <c r="AS947" s="107"/>
      <c r="AU947" s="107"/>
      <c r="AW947" s="107"/>
      <c r="AY947" s="107"/>
      <c r="BB947" s="108"/>
      <c r="BD947" s="107"/>
      <c r="BF947" s="107"/>
    </row>
    <row r="948" spans="41:58" x14ac:dyDescent="0.25">
      <c r="AO948" s="108"/>
      <c r="AQ948" s="107"/>
      <c r="AS948" s="107"/>
      <c r="AU948" s="107"/>
      <c r="AW948" s="107"/>
      <c r="AY948" s="107"/>
      <c r="BB948" s="108"/>
      <c r="BD948" s="107"/>
      <c r="BF948" s="107"/>
    </row>
    <row r="949" spans="41:58" x14ac:dyDescent="0.25">
      <c r="AO949" s="108"/>
      <c r="AQ949" s="107"/>
      <c r="AS949" s="107"/>
      <c r="AU949" s="107"/>
      <c r="AW949" s="107"/>
      <c r="AY949" s="107"/>
      <c r="BB949" s="108"/>
      <c r="BD949" s="107"/>
      <c r="BF949" s="107"/>
    </row>
    <row r="950" spans="41:58" x14ac:dyDescent="0.25">
      <c r="AO950" s="108"/>
      <c r="AQ950" s="107"/>
      <c r="AS950" s="107"/>
      <c r="AU950" s="107"/>
      <c r="AW950" s="107"/>
      <c r="AY950" s="107"/>
      <c r="BB950" s="108"/>
      <c r="BD950" s="107"/>
      <c r="BF950" s="107"/>
    </row>
    <row r="951" spans="41:58" x14ac:dyDescent="0.25">
      <c r="AO951" s="108"/>
      <c r="AQ951" s="107"/>
      <c r="AS951" s="107"/>
      <c r="AU951" s="107"/>
      <c r="AW951" s="107"/>
      <c r="AY951" s="107"/>
      <c r="BB951" s="108"/>
      <c r="BD951" s="107"/>
      <c r="BF951" s="107"/>
    </row>
    <row r="952" spans="41:58" x14ac:dyDescent="0.25">
      <c r="AO952" s="108"/>
      <c r="AQ952" s="107"/>
      <c r="AS952" s="107"/>
      <c r="AU952" s="107"/>
      <c r="AW952" s="107"/>
      <c r="AY952" s="107"/>
      <c r="BB952" s="108"/>
      <c r="BD952" s="107"/>
      <c r="BF952" s="107"/>
    </row>
    <row r="953" spans="41:58" x14ac:dyDescent="0.25">
      <c r="AO953" s="108"/>
      <c r="AQ953" s="107"/>
      <c r="AS953" s="107"/>
      <c r="AU953" s="107"/>
      <c r="AW953" s="107"/>
      <c r="AY953" s="107"/>
      <c r="BB953" s="108"/>
      <c r="BD953" s="107"/>
      <c r="BF953" s="107"/>
    </row>
    <row r="954" spans="41:58" x14ac:dyDescent="0.25">
      <c r="AO954" s="108"/>
      <c r="AQ954" s="107"/>
      <c r="AS954" s="107"/>
      <c r="AU954" s="107"/>
      <c r="AW954" s="107"/>
      <c r="AY954" s="107"/>
      <c r="BB954" s="108"/>
      <c r="BD954" s="107"/>
      <c r="BF954" s="107"/>
    </row>
    <row r="955" spans="41:58" x14ac:dyDescent="0.25">
      <c r="AO955" s="108"/>
      <c r="AQ955" s="107"/>
      <c r="AS955" s="107"/>
      <c r="AU955" s="107"/>
      <c r="AW955" s="107"/>
      <c r="AY955" s="107"/>
      <c r="BB955" s="108"/>
      <c r="BD955" s="107"/>
      <c r="BF955" s="107"/>
    </row>
    <row r="956" spans="41:58" x14ac:dyDescent="0.25">
      <c r="AO956" s="108"/>
      <c r="AQ956" s="107"/>
      <c r="AS956" s="107"/>
      <c r="AU956" s="107"/>
      <c r="AW956" s="107"/>
      <c r="AY956" s="107"/>
      <c r="BB956" s="108"/>
      <c r="BD956" s="107"/>
      <c r="BF956" s="107"/>
    </row>
    <row r="957" spans="41:58" x14ac:dyDescent="0.25">
      <c r="AO957" s="108"/>
      <c r="AQ957" s="107"/>
      <c r="AS957" s="107"/>
      <c r="AU957" s="107"/>
      <c r="AW957" s="107"/>
      <c r="AY957" s="107"/>
      <c r="BB957" s="108"/>
      <c r="BD957" s="107"/>
      <c r="BF957" s="107"/>
    </row>
    <row r="958" spans="41:58" x14ac:dyDescent="0.25">
      <c r="AO958" s="108"/>
      <c r="AQ958" s="107"/>
      <c r="AS958" s="107"/>
      <c r="AU958" s="107"/>
      <c r="AW958" s="107"/>
      <c r="AY958" s="107"/>
      <c r="BB958" s="108"/>
      <c r="BD958" s="107"/>
      <c r="BF958" s="107"/>
    </row>
    <row r="959" spans="41:58" x14ac:dyDescent="0.25">
      <c r="AO959" s="108"/>
      <c r="AQ959" s="107"/>
      <c r="AS959" s="107"/>
      <c r="AU959" s="107"/>
      <c r="AW959" s="107"/>
      <c r="AY959" s="107"/>
      <c r="BB959" s="108"/>
      <c r="BD959" s="107"/>
      <c r="BF959" s="107"/>
    </row>
    <row r="960" spans="41:58" x14ac:dyDescent="0.25">
      <c r="AO960" s="108"/>
      <c r="AQ960" s="107"/>
      <c r="AS960" s="107"/>
      <c r="AU960" s="107"/>
      <c r="AW960" s="107"/>
      <c r="AY960" s="107"/>
      <c r="BB960" s="108"/>
      <c r="BD960" s="107"/>
      <c r="BF960" s="107"/>
    </row>
    <row r="961" spans="41:58" x14ac:dyDescent="0.25">
      <c r="AO961" s="108"/>
      <c r="AQ961" s="107"/>
      <c r="AS961" s="107"/>
      <c r="AU961" s="107"/>
      <c r="AW961" s="107"/>
      <c r="AY961" s="107"/>
      <c r="BB961" s="108"/>
      <c r="BD961" s="107"/>
      <c r="BF961" s="107"/>
    </row>
    <row r="962" spans="41:58" x14ac:dyDescent="0.25">
      <c r="AO962" s="108"/>
      <c r="AQ962" s="107"/>
      <c r="AS962" s="107"/>
      <c r="AU962" s="107"/>
      <c r="AW962" s="107"/>
      <c r="AY962" s="107"/>
      <c r="BB962" s="108"/>
      <c r="BD962" s="107"/>
      <c r="BF962" s="107"/>
    </row>
    <row r="963" spans="41:58" x14ac:dyDescent="0.25">
      <c r="AO963" s="108"/>
      <c r="AQ963" s="107"/>
      <c r="AS963" s="107"/>
      <c r="AU963" s="107"/>
      <c r="AW963" s="107"/>
      <c r="AY963" s="107"/>
      <c r="BB963" s="108"/>
      <c r="BD963" s="107"/>
      <c r="BF963" s="107"/>
    </row>
    <row r="964" spans="41:58" x14ac:dyDescent="0.25">
      <c r="AO964" s="108"/>
      <c r="AQ964" s="107"/>
      <c r="AS964" s="107"/>
      <c r="AU964" s="107"/>
      <c r="AW964" s="107"/>
      <c r="AY964" s="107"/>
      <c r="BB964" s="108"/>
      <c r="BD964" s="107"/>
      <c r="BF964" s="107"/>
    </row>
    <row r="965" spans="41:58" x14ac:dyDescent="0.25">
      <c r="AO965" s="108"/>
      <c r="AQ965" s="107"/>
      <c r="AS965" s="107"/>
      <c r="AU965" s="107"/>
      <c r="AW965" s="107"/>
      <c r="AY965" s="107"/>
      <c r="BB965" s="108"/>
      <c r="BD965" s="107"/>
      <c r="BF965" s="107"/>
    </row>
    <row r="966" spans="41:58" x14ac:dyDescent="0.25">
      <c r="AO966" s="108"/>
      <c r="AQ966" s="107"/>
      <c r="AS966" s="107"/>
      <c r="AU966" s="107"/>
      <c r="AW966" s="107"/>
      <c r="AY966" s="107"/>
      <c r="BB966" s="108"/>
      <c r="BD966" s="107"/>
      <c r="BF966" s="107"/>
    </row>
    <row r="967" spans="41:58" x14ac:dyDescent="0.25">
      <c r="AO967" s="108"/>
      <c r="AQ967" s="107"/>
      <c r="AS967" s="107"/>
      <c r="AU967" s="107"/>
      <c r="AW967" s="107"/>
      <c r="AY967" s="107"/>
      <c r="BB967" s="108"/>
      <c r="BD967" s="107"/>
      <c r="BF967" s="107"/>
    </row>
    <row r="968" spans="41:58" x14ac:dyDescent="0.25">
      <c r="AO968" s="108"/>
      <c r="AQ968" s="107"/>
      <c r="AS968" s="107"/>
      <c r="AU968" s="107"/>
      <c r="AW968" s="107"/>
      <c r="AY968" s="107"/>
      <c r="BB968" s="108"/>
      <c r="BD968" s="107"/>
      <c r="BF968" s="107"/>
    </row>
    <row r="969" spans="41:58" x14ac:dyDescent="0.25">
      <c r="AO969" s="108"/>
      <c r="AQ969" s="107"/>
      <c r="AS969" s="107"/>
      <c r="AU969" s="107"/>
      <c r="AW969" s="107"/>
      <c r="AY969" s="107"/>
      <c r="BB969" s="108"/>
      <c r="BD969" s="107"/>
      <c r="BF969" s="107"/>
    </row>
    <row r="970" spans="41:58" x14ac:dyDescent="0.25">
      <c r="AO970" s="108"/>
      <c r="AQ970" s="107"/>
      <c r="AS970" s="107"/>
      <c r="AU970" s="107"/>
      <c r="AW970" s="107"/>
      <c r="AY970" s="107"/>
      <c r="BB970" s="108"/>
      <c r="BD970" s="107"/>
      <c r="BF970" s="107"/>
    </row>
    <row r="971" spans="41:58" x14ac:dyDescent="0.25">
      <c r="AO971" s="108"/>
      <c r="AQ971" s="107"/>
      <c r="AS971" s="107"/>
      <c r="AU971" s="107"/>
      <c r="AW971" s="107"/>
      <c r="AY971" s="107"/>
      <c r="BB971" s="108"/>
      <c r="BD971" s="107"/>
      <c r="BF971" s="107"/>
    </row>
    <row r="972" spans="41:58" x14ac:dyDescent="0.25">
      <c r="AO972" s="108"/>
      <c r="AQ972" s="107"/>
      <c r="AS972" s="107"/>
      <c r="AU972" s="107"/>
      <c r="AW972" s="107"/>
      <c r="AY972" s="107"/>
      <c r="BB972" s="108"/>
      <c r="BD972" s="107"/>
      <c r="BF972" s="107"/>
    </row>
    <row r="973" spans="41:58" x14ac:dyDescent="0.25">
      <c r="AO973" s="108"/>
      <c r="AQ973" s="107"/>
      <c r="AS973" s="107"/>
      <c r="AU973" s="107"/>
      <c r="AW973" s="107"/>
      <c r="AY973" s="107"/>
      <c r="BB973" s="108"/>
      <c r="BD973" s="107"/>
      <c r="BF973" s="107"/>
    </row>
    <row r="974" spans="41:58" x14ac:dyDescent="0.25">
      <c r="AO974" s="108"/>
      <c r="AQ974" s="107"/>
      <c r="AS974" s="107"/>
      <c r="AU974" s="107"/>
      <c r="AW974" s="107"/>
      <c r="AY974" s="107"/>
      <c r="BB974" s="108"/>
      <c r="BD974" s="107"/>
      <c r="BF974" s="107"/>
    </row>
    <row r="975" spans="41:58" x14ac:dyDescent="0.25">
      <c r="AO975" s="108"/>
      <c r="AQ975" s="107"/>
      <c r="AS975" s="107"/>
      <c r="AU975" s="107"/>
      <c r="AW975" s="107"/>
      <c r="AY975" s="107"/>
      <c r="BB975" s="108"/>
      <c r="BD975" s="107"/>
      <c r="BF975" s="107"/>
    </row>
    <row r="976" spans="41:58" x14ac:dyDescent="0.25">
      <c r="AO976" s="108"/>
      <c r="AQ976" s="107"/>
      <c r="AS976" s="107"/>
      <c r="AU976" s="107"/>
      <c r="AW976" s="107"/>
      <c r="AY976" s="107"/>
      <c r="BB976" s="108"/>
      <c r="BD976" s="107"/>
      <c r="BF976" s="107"/>
    </row>
    <row r="977" spans="41:58" x14ac:dyDescent="0.25">
      <c r="AO977" s="108"/>
      <c r="AQ977" s="107"/>
      <c r="AS977" s="107"/>
      <c r="AU977" s="107"/>
      <c r="AW977" s="107"/>
      <c r="AY977" s="107"/>
      <c r="BB977" s="108"/>
      <c r="BD977" s="107"/>
      <c r="BF977" s="107"/>
    </row>
    <row r="978" spans="41:58" x14ac:dyDescent="0.25">
      <c r="AO978" s="108"/>
      <c r="AQ978" s="107"/>
      <c r="AS978" s="107"/>
      <c r="AU978" s="107"/>
      <c r="AW978" s="107"/>
      <c r="AY978" s="107"/>
      <c r="BB978" s="108"/>
      <c r="BD978" s="107"/>
      <c r="BF978" s="107"/>
    </row>
    <row r="979" spans="41:58" x14ac:dyDescent="0.25">
      <c r="AO979" s="108"/>
      <c r="AQ979" s="107"/>
      <c r="AS979" s="107"/>
      <c r="AU979" s="107"/>
      <c r="AW979" s="107"/>
      <c r="AY979" s="107"/>
      <c r="BB979" s="108"/>
      <c r="BD979" s="107"/>
      <c r="BF979" s="107"/>
    </row>
    <row r="980" spans="41:58" x14ac:dyDescent="0.25">
      <c r="AO980" s="108"/>
      <c r="AQ980" s="107"/>
      <c r="AS980" s="107"/>
      <c r="AU980" s="107"/>
      <c r="AW980" s="107"/>
      <c r="AY980" s="107"/>
      <c r="BB980" s="108"/>
      <c r="BD980" s="107"/>
      <c r="BF980" s="107"/>
    </row>
    <row r="981" spans="41:58" x14ac:dyDescent="0.25">
      <c r="AO981" s="108"/>
      <c r="AQ981" s="107"/>
      <c r="AS981" s="107"/>
      <c r="AU981" s="107"/>
      <c r="AW981" s="107"/>
      <c r="AY981" s="107"/>
      <c r="BB981" s="108"/>
      <c r="BD981" s="107"/>
      <c r="BF981" s="107"/>
    </row>
    <row r="982" spans="41:58" x14ac:dyDescent="0.25">
      <c r="AO982" s="108"/>
      <c r="AQ982" s="107"/>
      <c r="AS982" s="107"/>
      <c r="AU982" s="107"/>
      <c r="AW982" s="107"/>
      <c r="AY982" s="107"/>
      <c r="BB982" s="108"/>
      <c r="BD982" s="107"/>
      <c r="BF982" s="107"/>
    </row>
    <row r="983" spans="41:58" x14ac:dyDescent="0.25">
      <c r="AO983" s="108"/>
      <c r="AQ983" s="107"/>
      <c r="AS983" s="107"/>
      <c r="AU983" s="107"/>
      <c r="AW983" s="107"/>
      <c r="AY983" s="107"/>
      <c r="BB983" s="108"/>
      <c r="BD983" s="107"/>
      <c r="BF983" s="107"/>
    </row>
    <row r="984" spans="41:58" x14ac:dyDescent="0.25">
      <c r="AO984" s="108"/>
      <c r="AQ984" s="107"/>
      <c r="AS984" s="107"/>
      <c r="AU984" s="107"/>
      <c r="AW984" s="107"/>
      <c r="AY984" s="107"/>
      <c r="BB984" s="108"/>
      <c r="BD984" s="107"/>
      <c r="BF984" s="107"/>
    </row>
    <row r="985" spans="41:58" x14ac:dyDescent="0.25">
      <c r="AO985" s="108"/>
      <c r="AQ985" s="107"/>
      <c r="AS985" s="107"/>
      <c r="AU985" s="107"/>
      <c r="AW985" s="107"/>
      <c r="AY985" s="107"/>
      <c r="BB985" s="108"/>
      <c r="BD985" s="107"/>
      <c r="BF985" s="107"/>
    </row>
    <row r="986" spans="41:58" x14ac:dyDescent="0.25">
      <c r="AO986" s="108"/>
      <c r="AQ986" s="107"/>
      <c r="AS986" s="107"/>
      <c r="AU986" s="107"/>
      <c r="AW986" s="107"/>
      <c r="AY986" s="107"/>
      <c r="BB986" s="108"/>
      <c r="BD986" s="107"/>
      <c r="BF986" s="107"/>
    </row>
    <row r="987" spans="41:58" x14ac:dyDescent="0.25">
      <c r="AO987" s="108"/>
      <c r="AQ987" s="107"/>
      <c r="AS987" s="107"/>
      <c r="AU987" s="107"/>
      <c r="AW987" s="107"/>
      <c r="AY987" s="107"/>
      <c r="BB987" s="108"/>
      <c r="BD987" s="107"/>
      <c r="BF987" s="107"/>
    </row>
    <row r="988" spans="41:58" x14ac:dyDescent="0.25">
      <c r="AO988" s="108"/>
      <c r="AQ988" s="107"/>
      <c r="AS988" s="107"/>
      <c r="AU988" s="107"/>
      <c r="AW988" s="107"/>
      <c r="AY988" s="107"/>
      <c r="BB988" s="108"/>
      <c r="BD988" s="107"/>
      <c r="BF988" s="107"/>
    </row>
    <row r="989" spans="41:58" x14ac:dyDescent="0.25">
      <c r="AO989" s="108"/>
      <c r="AQ989" s="107"/>
      <c r="AS989" s="107"/>
      <c r="AU989" s="107"/>
      <c r="AW989" s="107"/>
      <c r="AY989" s="107"/>
      <c r="BB989" s="108"/>
      <c r="BD989" s="107"/>
      <c r="BF989" s="107"/>
    </row>
    <row r="990" spans="41:58" x14ac:dyDescent="0.25">
      <c r="AO990" s="108"/>
      <c r="AQ990" s="107"/>
      <c r="AS990" s="107"/>
      <c r="AU990" s="107"/>
      <c r="AW990" s="107"/>
      <c r="AY990" s="107"/>
      <c r="BB990" s="108"/>
      <c r="BD990" s="107"/>
      <c r="BF990" s="107"/>
    </row>
    <row r="991" spans="41:58" x14ac:dyDescent="0.25">
      <c r="AO991" s="108"/>
      <c r="AQ991" s="107"/>
      <c r="AS991" s="107"/>
      <c r="AU991" s="107"/>
      <c r="AW991" s="107"/>
      <c r="AY991" s="107"/>
      <c r="BB991" s="108"/>
      <c r="BD991" s="107"/>
      <c r="BF991" s="107"/>
    </row>
    <row r="992" spans="41:58" x14ac:dyDescent="0.25">
      <c r="AO992" s="108"/>
      <c r="AQ992" s="107"/>
      <c r="AS992" s="107"/>
      <c r="AU992" s="107"/>
      <c r="AW992" s="107"/>
      <c r="AY992" s="107"/>
      <c r="BB992" s="108"/>
      <c r="BD992" s="107"/>
      <c r="BF992" s="107"/>
    </row>
    <row r="993" spans="41:58" x14ac:dyDescent="0.25">
      <c r="AO993" s="108"/>
      <c r="AQ993" s="107"/>
      <c r="AS993" s="107"/>
      <c r="AU993" s="107"/>
      <c r="AW993" s="107"/>
      <c r="AY993" s="107"/>
      <c r="BB993" s="108"/>
      <c r="BD993" s="107"/>
      <c r="BF993" s="107"/>
    </row>
    <row r="994" spans="41:58" x14ac:dyDescent="0.25">
      <c r="AO994" s="108"/>
      <c r="AQ994" s="107"/>
      <c r="AS994" s="107"/>
      <c r="AU994" s="107"/>
      <c r="AW994" s="107"/>
      <c r="AY994" s="107"/>
      <c r="BB994" s="108"/>
      <c r="BD994" s="107"/>
      <c r="BF994" s="107"/>
    </row>
    <row r="995" spans="41:58" x14ac:dyDescent="0.25">
      <c r="AO995" s="108"/>
      <c r="AQ995" s="107"/>
      <c r="AS995" s="107"/>
      <c r="AU995" s="107"/>
      <c r="AW995" s="107"/>
      <c r="AY995" s="107"/>
      <c r="BB995" s="108"/>
      <c r="BD995" s="107"/>
      <c r="BF995" s="107"/>
    </row>
    <row r="996" spans="41:58" x14ac:dyDescent="0.25">
      <c r="AO996" s="108"/>
      <c r="AQ996" s="107"/>
      <c r="AS996" s="107"/>
      <c r="AU996" s="107"/>
      <c r="AW996" s="107"/>
      <c r="AY996" s="107"/>
      <c r="BB996" s="108"/>
      <c r="BD996" s="107"/>
      <c r="BF996" s="107"/>
    </row>
    <row r="997" spans="41:58" x14ac:dyDescent="0.25">
      <c r="AO997" s="108"/>
      <c r="AQ997" s="107"/>
      <c r="AS997" s="107"/>
      <c r="AU997" s="107"/>
      <c r="AW997" s="107"/>
      <c r="AY997" s="107"/>
      <c r="BB997" s="108"/>
      <c r="BD997" s="107"/>
      <c r="BF997" s="107"/>
    </row>
    <row r="998" spans="41:58" x14ac:dyDescent="0.25">
      <c r="AO998" s="108"/>
      <c r="AQ998" s="107"/>
      <c r="AS998" s="107"/>
      <c r="AU998" s="107"/>
      <c r="AW998" s="107"/>
      <c r="AY998" s="107"/>
      <c r="BB998" s="108"/>
      <c r="BD998" s="107"/>
      <c r="BF998" s="107"/>
    </row>
    <row r="999" spans="41:58" x14ac:dyDescent="0.25">
      <c r="AO999" s="108"/>
      <c r="AQ999" s="107"/>
      <c r="AS999" s="107"/>
      <c r="AU999" s="107"/>
      <c r="AW999" s="107"/>
      <c r="AY999" s="107"/>
      <c r="BB999" s="108"/>
      <c r="BD999" s="107"/>
      <c r="BF999" s="107"/>
    </row>
    <row r="1000" spans="41:58" x14ac:dyDescent="0.25">
      <c r="AO1000" s="108"/>
      <c r="AQ1000" s="107"/>
      <c r="AS1000" s="107"/>
      <c r="AU1000" s="107"/>
      <c r="AW1000" s="107"/>
      <c r="AY1000" s="107"/>
      <c r="BB1000" s="108"/>
      <c r="BD1000" s="107"/>
      <c r="BF1000" s="107"/>
    </row>
    <row r="1001" spans="41:58" x14ac:dyDescent="0.25">
      <c r="AO1001" s="108"/>
      <c r="AQ1001" s="107"/>
      <c r="AS1001" s="107"/>
      <c r="AU1001" s="107"/>
      <c r="AW1001" s="107"/>
      <c r="AY1001" s="107"/>
      <c r="BB1001" s="108"/>
      <c r="BD1001" s="107"/>
      <c r="BF1001" s="107"/>
    </row>
    <row r="1002" spans="41:58" x14ac:dyDescent="0.25">
      <c r="AO1002" s="108"/>
      <c r="AQ1002" s="107"/>
      <c r="AS1002" s="107"/>
      <c r="AU1002" s="107"/>
      <c r="AW1002" s="107"/>
      <c r="AY1002" s="107"/>
      <c r="BB1002" s="108"/>
      <c r="BD1002" s="107"/>
      <c r="BF1002" s="107"/>
    </row>
    <row r="1003" spans="41:58" x14ac:dyDescent="0.25">
      <c r="AO1003" s="108"/>
      <c r="AQ1003" s="107"/>
      <c r="AS1003" s="107"/>
      <c r="AU1003" s="107"/>
      <c r="AW1003" s="107"/>
      <c r="AY1003" s="107"/>
      <c r="BB1003" s="108"/>
      <c r="BD1003" s="107"/>
      <c r="BF1003" s="107"/>
    </row>
    <row r="1004" spans="41:58" x14ac:dyDescent="0.25">
      <c r="AO1004" s="108"/>
      <c r="AQ1004" s="107"/>
      <c r="AS1004" s="107"/>
      <c r="AU1004" s="107"/>
      <c r="AW1004" s="107"/>
      <c r="AY1004" s="107"/>
      <c r="BB1004" s="108"/>
      <c r="BD1004" s="107"/>
      <c r="BF1004" s="107"/>
    </row>
    <row r="1005" spans="41:58" x14ac:dyDescent="0.25">
      <c r="AO1005" s="108"/>
      <c r="AQ1005" s="107"/>
      <c r="AS1005" s="107"/>
      <c r="AU1005" s="107"/>
      <c r="AW1005" s="107"/>
      <c r="AY1005" s="107"/>
      <c r="BB1005" s="108"/>
      <c r="BD1005" s="107"/>
      <c r="BF1005" s="107"/>
    </row>
    <row r="1006" spans="41:58" x14ac:dyDescent="0.25">
      <c r="AO1006" s="108"/>
      <c r="AQ1006" s="107"/>
      <c r="AS1006" s="107"/>
      <c r="AU1006" s="107"/>
      <c r="AW1006" s="107"/>
      <c r="AY1006" s="107"/>
      <c r="BB1006" s="108"/>
      <c r="BD1006" s="107"/>
      <c r="BF1006" s="107"/>
    </row>
    <row r="1007" spans="41:58" x14ac:dyDescent="0.25">
      <c r="AO1007" s="108"/>
      <c r="AQ1007" s="107"/>
      <c r="AS1007" s="107"/>
      <c r="AU1007" s="107"/>
      <c r="AW1007" s="107"/>
      <c r="AY1007" s="107"/>
      <c r="BB1007" s="108"/>
      <c r="BD1007" s="107"/>
      <c r="BF1007" s="107"/>
    </row>
    <row r="1008" spans="41:58" x14ac:dyDescent="0.25">
      <c r="AO1008" s="108"/>
      <c r="AQ1008" s="107"/>
      <c r="AS1008" s="107"/>
      <c r="AU1008" s="107"/>
      <c r="AW1008" s="107"/>
      <c r="AY1008" s="107"/>
      <c r="BB1008" s="108"/>
      <c r="BD1008" s="107"/>
      <c r="BF1008" s="107"/>
    </row>
    <row r="1009" spans="41:58" x14ac:dyDescent="0.25">
      <c r="AO1009" s="108"/>
      <c r="AQ1009" s="107"/>
      <c r="AS1009" s="107"/>
      <c r="AU1009" s="107"/>
      <c r="AW1009" s="107"/>
      <c r="AY1009" s="107"/>
      <c r="BB1009" s="108"/>
      <c r="BD1009" s="107"/>
      <c r="BF1009" s="107"/>
    </row>
    <row r="1010" spans="41:58" x14ac:dyDescent="0.25">
      <c r="AO1010" s="108"/>
      <c r="AQ1010" s="107"/>
      <c r="AS1010" s="107"/>
      <c r="AU1010" s="107"/>
      <c r="AW1010" s="107"/>
      <c r="AY1010" s="107"/>
      <c r="BB1010" s="108"/>
      <c r="BD1010" s="107"/>
      <c r="BF1010" s="107"/>
    </row>
    <row r="1011" spans="41:58" x14ac:dyDescent="0.25">
      <c r="AO1011" s="108"/>
      <c r="AQ1011" s="107"/>
      <c r="AS1011" s="107"/>
      <c r="AU1011" s="107"/>
      <c r="AW1011" s="107"/>
      <c r="AY1011" s="107"/>
      <c r="BB1011" s="108"/>
      <c r="BD1011" s="107"/>
      <c r="BF1011" s="107"/>
    </row>
    <row r="1012" spans="41:58" x14ac:dyDescent="0.25">
      <c r="AO1012" s="108"/>
      <c r="AQ1012" s="107"/>
      <c r="AS1012" s="107"/>
      <c r="AU1012" s="107"/>
      <c r="AW1012" s="107"/>
      <c r="AY1012" s="107"/>
      <c r="BB1012" s="108"/>
      <c r="BD1012" s="107"/>
      <c r="BF1012" s="107"/>
    </row>
    <row r="1013" spans="41:58" x14ac:dyDescent="0.25">
      <c r="AO1013" s="108"/>
      <c r="AQ1013" s="107"/>
      <c r="AS1013" s="107"/>
      <c r="AU1013" s="107"/>
      <c r="AW1013" s="107"/>
      <c r="AY1013" s="107"/>
      <c r="BB1013" s="108"/>
      <c r="BD1013" s="107"/>
      <c r="BF1013" s="107"/>
    </row>
    <row r="1014" spans="41:58" x14ac:dyDescent="0.25">
      <c r="AO1014" s="108"/>
      <c r="AQ1014" s="107"/>
      <c r="AS1014" s="107"/>
      <c r="AU1014" s="107"/>
      <c r="AW1014" s="107"/>
      <c r="AY1014" s="107"/>
      <c r="BB1014" s="108"/>
      <c r="BD1014" s="107"/>
      <c r="BF1014" s="107"/>
    </row>
    <row r="1015" spans="41:58" x14ac:dyDescent="0.25">
      <c r="AO1015" s="108"/>
      <c r="AQ1015" s="107"/>
      <c r="AS1015" s="107"/>
      <c r="AU1015" s="107"/>
      <c r="AW1015" s="107"/>
      <c r="AY1015" s="107"/>
      <c r="BB1015" s="108"/>
      <c r="BD1015" s="107"/>
      <c r="BF1015" s="107"/>
    </row>
    <row r="1016" spans="41:58" x14ac:dyDescent="0.25">
      <c r="AO1016" s="108"/>
      <c r="AQ1016" s="107"/>
      <c r="AS1016" s="107"/>
      <c r="AU1016" s="107"/>
      <c r="AW1016" s="107"/>
      <c r="AY1016" s="107"/>
      <c r="BB1016" s="108"/>
      <c r="BD1016" s="107"/>
      <c r="BF1016" s="107"/>
    </row>
    <row r="1017" spans="41:58" x14ac:dyDescent="0.25">
      <c r="AO1017" s="108"/>
      <c r="AQ1017" s="107"/>
      <c r="AS1017" s="107"/>
      <c r="AU1017" s="107"/>
      <c r="AW1017" s="107"/>
      <c r="AY1017" s="107"/>
      <c r="BB1017" s="108"/>
      <c r="BD1017" s="107"/>
      <c r="BF1017" s="107"/>
    </row>
    <row r="1018" spans="41:58" x14ac:dyDescent="0.25">
      <c r="AO1018" s="108"/>
      <c r="AQ1018" s="107"/>
      <c r="AS1018" s="107"/>
      <c r="AU1018" s="107"/>
      <c r="AW1018" s="107"/>
      <c r="AY1018" s="107"/>
      <c r="BB1018" s="108"/>
      <c r="BD1018" s="107"/>
      <c r="BF1018" s="107"/>
    </row>
    <row r="1019" spans="41:58" x14ac:dyDescent="0.25">
      <c r="AO1019" s="108"/>
      <c r="AQ1019" s="107"/>
      <c r="AS1019" s="107"/>
      <c r="AU1019" s="107"/>
      <c r="AW1019" s="107"/>
      <c r="AY1019" s="107"/>
      <c r="BB1019" s="108"/>
      <c r="BD1019" s="107"/>
      <c r="BF1019" s="107"/>
    </row>
    <row r="1020" spans="41:58" x14ac:dyDescent="0.25">
      <c r="AO1020" s="108"/>
      <c r="AQ1020" s="107"/>
      <c r="AS1020" s="107"/>
      <c r="AU1020" s="107"/>
      <c r="AW1020" s="107"/>
      <c r="AY1020" s="107"/>
      <c r="BB1020" s="108"/>
      <c r="BD1020" s="107"/>
      <c r="BF1020" s="107"/>
    </row>
    <row r="1021" spans="41:58" x14ac:dyDescent="0.25">
      <c r="AO1021" s="108"/>
      <c r="AQ1021" s="107"/>
      <c r="AS1021" s="107"/>
      <c r="AU1021" s="107"/>
      <c r="AW1021" s="107"/>
      <c r="AY1021" s="107"/>
      <c r="BB1021" s="108"/>
      <c r="BD1021" s="107"/>
      <c r="BF1021" s="107"/>
    </row>
    <row r="1022" spans="41:58" x14ac:dyDescent="0.25">
      <c r="AO1022" s="108"/>
      <c r="AQ1022" s="107"/>
      <c r="AS1022" s="107"/>
      <c r="AU1022" s="107"/>
      <c r="AW1022" s="107"/>
      <c r="AY1022" s="107"/>
      <c r="BB1022" s="108"/>
      <c r="BD1022" s="107"/>
      <c r="BF1022" s="107"/>
    </row>
    <row r="1023" spans="41:58" x14ac:dyDescent="0.25">
      <c r="AO1023" s="108"/>
      <c r="AQ1023" s="107"/>
      <c r="AS1023" s="107"/>
      <c r="AU1023" s="107"/>
      <c r="AW1023" s="107"/>
      <c r="AY1023" s="107"/>
      <c r="BB1023" s="108"/>
      <c r="BD1023" s="107"/>
      <c r="BF1023" s="107"/>
    </row>
    <row r="1024" spans="41:58" x14ac:dyDescent="0.25">
      <c r="AO1024" s="108"/>
      <c r="AQ1024" s="107"/>
      <c r="AS1024" s="107"/>
      <c r="AU1024" s="107"/>
      <c r="AW1024" s="107"/>
      <c r="AY1024" s="107"/>
      <c r="BB1024" s="108"/>
      <c r="BD1024" s="107"/>
      <c r="BF1024" s="107"/>
    </row>
    <row r="1025" spans="41:58" x14ac:dyDescent="0.25">
      <c r="AO1025" s="108"/>
      <c r="AQ1025" s="107"/>
      <c r="AS1025" s="107"/>
      <c r="AU1025" s="107"/>
      <c r="AW1025" s="107"/>
      <c r="AY1025" s="107"/>
      <c r="BB1025" s="108"/>
      <c r="BD1025" s="107"/>
      <c r="BF1025" s="107"/>
    </row>
    <row r="1026" spans="41:58" x14ac:dyDescent="0.25">
      <c r="AO1026" s="108"/>
      <c r="AQ1026" s="107"/>
      <c r="AS1026" s="107"/>
      <c r="AU1026" s="107"/>
      <c r="AW1026" s="107"/>
      <c r="AY1026" s="107"/>
      <c r="BB1026" s="108"/>
      <c r="BD1026" s="107"/>
      <c r="BF1026" s="107"/>
    </row>
    <row r="1027" spans="41:58" x14ac:dyDescent="0.25">
      <c r="AO1027" s="108"/>
      <c r="AQ1027" s="107"/>
      <c r="AS1027" s="107"/>
      <c r="AU1027" s="107"/>
      <c r="AW1027" s="107"/>
      <c r="AY1027" s="107"/>
      <c r="BB1027" s="108"/>
      <c r="BD1027" s="107"/>
      <c r="BF1027" s="107"/>
    </row>
    <row r="1028" spans="41:58" x14ac:dyDescent="0.25">
      <c r="AO1028" s="108"/>
      <c r="AQ1028" s="107"/>
      <c r="AS1028" s="107"/>
      <c r="AU1028" s="107"/>
      <c r="AW1028" s="107"/>
      <c r="AY1028" s="107"/>
      <c r="BB1028" s="108"/>
      <c r="BD1028" s="107"/>
      <c r="BF1028" s="107"/>
    </row>
    <row r="1029" spans="41:58" x14ac:dyDescent="0.25">
      <c r="AO1029" s="108"/>
      <c r="AQ1029" s="107"/>
      <c r="AS1029" s="107"/>
      <c r="AU1029" s="107"/>
      <c r="AW1029" s="107"/>
      <c r="AY1029" s="107"/>
      <c r="BB1029" s="108"/>
      <c r="BD1029" s="107"/>
      <c r="BF1029" s="107"/>
    </row>
    <row r="1030" spans="41:58" x14ac:dyDescent="0.25">
      <c r="AO1030" s="108"/>
      <c r="AQ1030" s="107"/>
      <c r="AS1030" s="107"/>
      <c r="AU1030" s="107"/>
      <c r="AW1030" s="107"/>
      <c r="AY1030" s="107"/>
      <c r="BB1030" s="108"/>
      <c r="BD1030" s="107"/>
      <c r="BF1030" s="107"/>
    </row>
    <row r="1031" spans="41:58" x14ac:dyDescent="0.25">
      <c r="AO1031" s="108"/>
      <c r="AQ1031" s="107"/>
      <c r="AS1031" s="107"/>
      <c r="AU1031" s="107"/>
      <c r="AW1031" s="107"/>
      <c r="AY1031" s="107"/>
      <c r="BB1031" s="108"/>
      <c r="BD1031" s="107"/>
      <c r="BF1031" s="107"/>
    </row>
    <row r="1032" spans="41:58" x14ac:dyDescent="0.25">
      <c r="AO1032" s="108"/>
      <c r="AQ1032" s="107"/>
      <c r="AS1032" s="107"/>
      <c r="AU1032" s="107"/>
      <c r="AW1032" s="107"/>
      <c r="AY1032" s="107"/>
      <c r="BB1032" s="108"/>
      <c r="BD1032" s="107"/>
      <c r="BF1032" s="107"/>
    </row>
    <row r="1033" spans="41:58" x14ac:dyDescent="0.25">
      <c r="AO1033" s="108"/>
      <c r="AQ1033" s="107"/>
      <c r="AS1033" s="107"/>
      <c r="AU1033" s="107"/>
      <c r="AW1033" s="107"/>
      <c r="AY1033" s="107"/>
      <c r="BB1033" s="108"/>
      <c r="BD1033" s="107"/>
      <c r="BF1033" s="107"/>
    </row>
    <row r="1034" spans="41:58" x14ac:dyDescent="0.25">
      <c r="AO1034" s="108"/>
      <c r="AQ1034" s="107"/>
      <c r="AS1034" s="107"/>
      <c r="AU1034" s="107"/>
      <c r="AW1034" s="107"/>
      <c r="AY1034" s="107"/>
      <c r="BB1034" s="108"/>
      <c r="BD1034" s="107"/>
      <c r="BF1034" s="107"/>
    </row>
    <row r="1035" spans="41:58" x14ac:dyDescent="0.25">
      <c r="AO1035" s="108"/>
      <c r="AQ1035" s="107"/>
      <c r="AS1035" s="107"/>
      <c r="AU1035" s="107"/>
      <c r="AW1035" s="107"/>
      <c r="AY1035" s="107"/>
      <c r="BB1035" s="108"/>
      <c r="BD1035" s="107"/>
      <c r="BF1035" s="107"/>
    </row>
    <row r="1036" spans="41:58" x14ac:dyDescent="0.25">
      <c r="AO1036" s="108"/>
      <c r="AQ1036" s="107"/>
      <c r="AS1036" s="107"/>
      <c r="AU1036" s="107"/>
      <c r="AW1036" s="107"/>
      <c r="AY1036" s="107"/>
      <c r="BB1036" s="108"/>
      <c r="BD1036" s="107"/>
      <c r="BF1036" s="107"/>
    </row>
    <row r="1037" spans="41:58" x14ac:dyDescent="0.25">
      <c r="AO1037" s="108"/>
      <c r="AQ1037" s="107"/>
      <c r="AS1037" s="107"/>
      <c r="AU1037" s="107"/>
      <c r="AW1037" s="107"/>
      <c r="AY1037" s="107"/>
      <c r="BB1037" s="108"/>
      <c r="BD1037" s="107"/>
      <c r="BF1037" s="107"/>
    </row>
    <row r="1038" spans="41:58" x14ac:dyDescent="0.25">
      <c r="AO1038" s="108"/>
      <c r="AQ1038" s="107"/>
      <c r="AS1038" s="107"/>
      <c r="AU1038" s="107"/>
      <c r="AW1038" s="107"/>
      <c r="AY1038" s="107"/>
      <c r="BB1038" s="108"/>
      <c r="BD1038" s="107"/>
      <c r="BF1038" s="107"/>
    </row>
    <row r="1039" spans="41:58" x14ac:dyDescent="0.25">
      <c r="AO1039" s="108"/>
      <c r="AQ1039" s="107"/>
      <c r="AS1039" s="107"/>
      <c r="AU1039" s="107"/>
      <c r="AW1039" s="107"/>
      <c r="AY1039" s="107"/>
      <c r="BB1039" s="108"/>
      <c r="BD1039" s="107"/>
      <c r="BF1039" s="107"/>
    </row>
    <row r="1040" spans="41:58" x14ac:dyDescent="0.25">
      <c r="AO1040" s="108"/>
      <c r="AQ1040" s="107"/>
      <c r="AS1040" s="107"/>
      <c r="AU1040" s="107"/>
      <c r="AW1040" s="107"/>
      <c r="AY1040" s="107"/>
      <c r="BB1040" s="108"/>
      <c r="BD1040" s="107"/>
      <c r="BF1040" s="107"/>
    </row>
    <row r="1041" spans="41:58" x14ac:dyDescent="0.25">
      <c r="AO1041" s="108"/>
      <c r="AQ1041" s="107"/>
      <c r="AS1041" s="107"/>
      <c r="AU1041" s="107"/>
      <c r="AW1041" s="107"/>
      <c r="AY1041" s="107"/>
      <c r="BB1041" s="108"/>
      <c r="BD1041" s="107"/>
      <c r="BF1041" s="107"/>
    </row>
    <row r="1042" spans="41:58" x14ac:dyDescent="0.25">
      <c r="AO1042" s="108"/>
      <c r="AQ1042" s="107"/>
      <c r="AS1042" s="107"/>
      <c r="AU1042" s="107"/>
      <c r="AW1042" s="107"/>
      <c r="AY1042" s="107"/>
      <c r="BB1042" s="108"/>
      <c r="BD1042" s="107"/>
      <c r="BF1042" s="107"/>
    </row>
    <row r="1043" spans="41:58" x14ac:dyDescent="0.25">
      <c r="AO1043" s="108"/>
      <c r="AQ1043" s="107"/>
      <c r="AS1043" s="107"/>
      <c r="AU1043" s="107"/>
      <c r="AW1043" s="107"/>
      <c r="AY1043" s="107"/>
      <c r="BB1043" s="108"/>
      <c r="BD1043" s="107"/>
      <c r="BF1043" s="107"/>
    </row>
    <row r="1044" spans="41:58" x14ac:dyDescent="0.25">
      <c r="AO1044" s="108"/>
      <c r="AQ1044" s="107"/>
      <c r="AS1044" s="107"/>
      <c r="AU1044" s="107"/>
      <c r="AW1044" s="107"/>
      <c r="AY1044" s="107"/>
      <c r="BB1044" s="108"/>
      <c r="BD1044" s="107"/>
      <c r="BF1044" s="107"/>
    </row>
    <row r="1045" spans="41:58" x14ac:dyDescent="0.25">
      <c r="AO1045" s="108"/>
      <c r="AQ1045" s="107"/>
      <c r="AS1045" s="107"/>
      <c r="AU1045" s="107"/>
      <c r="AW1045" s="107"/>
      <c r="AY1045" s="107"/>
      <c r="BB1045" s="108"/>
      <c r="BD1045" s="107"/>
      <c r="BF1045" s="107"/>
    </row>
    <row r="1046" spans="41:58" x14ac:dyDescent="0.25">
      <c r="AO1046" s="108"/>
      <c r="AQ1046" s="107"/>
      <c r="AS1046" s="107"/>
      <c r="AU1046" s="107"/>
      <c r="AW1046" s="107"/>
      <c r="AY1046" s="107"/>
      <c r="BB1046" s="108"/>
      <c r="BD1046" s="107"/>
      <c r="BF1046" s="107"/>
    </row>
    <row r="1047" spans="41:58" x14ac:dyDescent="0.25">
      <c r="AO1047" s="108"/>
      <c r="AQ1047" s="107"/>
      <c r="AS1047" s="107"/>
      <c r="AU1047" s="107"/>
      <c r="AW1047" s="107"/>
      <c r="AY1047" s="107"/>
      <c r="BB1047" s="108"/>
      <c r="BD1047" s="107"/>
      <c r="BF1047" s="107"/>
    </row>
    <row r="1048" spans="41:58" x14ac:dyDescent="0.25">
      <c r="AO1048" s="108"/>
      <c r="AQ1048" s="107"/>
      <c r="AS1048" s="107"/>
      <c r="AU1048" s="107"/>
      <c r="AW1048" s="107"/>
      <c r="AY1048" s="107"/>
      <c r="BB1048" s="108"/>
      <c r="BD1048" s="107"/>
      <c r="BF1048" s="107"/>
    </row>
    <row r="1049" spans="41:58" x14ac:dyDescent="0.25">
      <c r="AO1049" s="108"/>
      <c r="AQ1049" s="107"/>
      <c r="AS1049" s="107"/>
      <c r="AU1049" s="107"/>
      <c r="AW1049" s="107"/>
      <c r="AY1049" s="107"/>
      <c r="BB1049" s="108"/>
      <c r="BD1049" s="107"/>
      <c r="BF1049" s="107"/>
    </row>
    <row r="1050" spans="41:58" x14ac:dyDescent="0.25">
      <c r="AO1050" s="108"/>
      <c r="AQ1050" s="107"/>
      <c r="AS1050" s="107"/>
      <c r="AU1050" s="107"/>
      <c r="AW1050" s="107"/>
      <c r="AY1050" s="107"/>
      <c r="BB1050" s="108"/>
      <c r="BD1050" s="107"/>
      <c r="BF1050" s="107"/>
    </row>
    <row r="1051" spans="41:58" x14ac:dyDescent="0.25">
      <c r="AO1051" s="108"/>
      <c r="AQ1051" s="107"/>
      <c r="AS1051" s="107"/>
      <c r="AU1051" s="107"/>
      <c r="AW1051" s="107"/>
      <c r="AY1051" s="107"/>
      <c r="BB1051" s="108"/>
      <c r="BD1051" s="107"/>
      <c r="BF1051" s="107"/>
    </row>
    <row r="1052" spans="41:58" x14ac:dyDescent="0.25">
      <c r="AO1052" s="108"/>
      <c r="AQ1052" s="107"/>
      <c r="AS1052" s="107"/>
      <c r="AU1052" s="107"/>
      <c r="AW1052" s="107"/>
      <c r="AY1052" s="107"/>
      <c r="BB1052" s="108"/>
      <c r="BD1052" s="107"/>
      <c r="BF1052" s="107"/>
    </row>
    <row r="1053" spans="41:58" x14ac:dyDescent="0.25">
      <c r="AO1053" s="108"/>
      <c r="AQ1053" s="107"/>
      <c r="AS1053" s="107"/>
      <c r="AU1053" s="107"/>
      <c r="AW1053" s="107"/>
      <c r="AY1053" s="107"/>
      <c r="BB1053" s="108"/>
      <c r="BD1053" s="107"/>
      <c r="BF1053" s="107"/>
    </row>
    <row r="1054" spans="41:58" x14ac:dyDescent="0.25">
      <c r="AO1054" s="108"/>
      <c r="AQ1054" s="107"/>
      <c r="AS1054" s="107"/>
      <c r="AU1054" s="107"/>
      <c r="AW1054" s="107"/>
      <c r="AY1054" s="107"/>
      <c r="BB1054" s="108"/>
      <c r="BD1054" s="107"/>
      <c r="BF1054" s="107"/>
    </row>
    <row r="1055" spans="41:58" x14ac:dyDescent="0.25">
      <c r="AO1055" s="108"/>
      <c r="AQ1055" s="107"/>
      <c r="AS1055" s="107"/>
      <c r="AU1055" s="107"/>
      <c r="AW1055" s="107"/>
      <c r="AY1055" s="107"/>
      <c r="BB1055" s="108"/>
      <c r="BD1055" s="107"/>
      <c r="BF1055" s="107"/>
    </row>
    <row r="1056" spans="41:58" x14ac:dyDescent="0.25">
      <c r="AO1056" s="108"/>
      <c r="AQ1056" s="107"/>
      <c r="AS1056" s="107"/>
      <c r="AU1056" s="107"/>
      <c r="AW1056" s="107"/>
      <c r="AY1056" s="107"/>
      <c r="BB1056" s="108"/>
      <c r="BD1056" s="107"/>
      <c r="BF1056" s="107"/>
    </row>
    <row r="1057" spans="41:58" x14ac:dyDescent="0.25">
      <c r="AO1057" s="108"/>
      <c r="AQ1057" s="107"/>
      <c r="AS1057" s="107"/>
      <c r="AU1057" s="107"/>
      <c r="AW1057" s="107"/>
      <c r="AY1057" s="107"/>
      <c r="BB1057" s="108"/>
      <c r="BD1057" s="107"/>
      <c r="BF1057" s="107"/>
    </row>
    <row r="1058" spans="41:58" x14ac:dyDescent="0.25">
      <c r="AO1058" s="108"/>
      <c r="AQ1058" s="107"/>
      <c r="AS1058" s="107"/>
      <c r="AU1058" s="107"/>
      <c r="AW1058" s="107"/>
      <c r="AY1058" s="107"/>
      <c r="BB1058" s="108"/>
      <c r="BD1058" s="107"/>
      <c r="BF1058" s="107"/>
    </row>
    <row r="1059" spans="41:58" x14ac:dyDescent="0.25">
      <c r="AO1059" s="108"/>
      <c r="AQ1059" s="107"/>
      <c r="AS1059" s="107"/>
      <c r="AU1059" s="107"/>
      <c r="AW1059" s="107"/>
      <c r="AY1059" s="107"/>
      <c r="BB1059" s="108"/>
      <c r="BD1059" s="107"/>
      <c r="BF1059" s="107"/>
    </row>
    <row r="1060" spans="41:58" x14ac:dyDescent="0.25">
      <c r="AO1060" s="108"/>
      <c r="AQ1060" s="107"/>
      <c r="AS1060" s="107"/>
      <c r="AU1060" s="107"/>
      <c r="AW1060" s="107"/>
      <c r="AY1060" s="107"/>
      <c r="BB1060" s="108"/>
      <c r="BD1060" s="107"/>
      <c r="BF1060" s="107"/>
    </row>
    <row r="1061" spans="41:58" x14ac:dyDescent="0.25">
      <c r="AO1061" s="108"/>
      <c r="AQ1061" s="107"/>
      <c r="AS1061" s="107"/>
      <c r="AU1061" s="107"/>
      <c r="AW1061" s="107"/>
      <c r="AY1061" s="107"/>
      <c r="BB1061" s="108"/>
      <c r="BD1061" s="107"/>
      <c r="BF1061" s="107"/>
    </row>
    <row r="1062" spans="41:58" x14ac:dyDescent="0.25">
      <c r="AO1062" s="108"/>
      <c r="AQ1062" s="107"/>
      <c r="AS1062" s="107"/>
      <c r="AU1062" s="107"/>
      <c r="AW1062" s="107"/>
      <c r="AY1062" s="107"/>
      <c r="BB1062" s="108"/>
      <c r="BD1062" s="107"/>
      <c r="BF1062" s="107"/>
    </row>
    <row r="1063" spans="41:58" x14ac:dyDescent="0.25">
      <c r="AO1063" s="108"/>
      <c r="AQ1063" s="107"/>
      <c r="AS1063" s="107"/>
      <c r="AU1063" s="107"/>
      <c r="AW1063" s="107"/>
      <c r="AY1063" s="107"/>
      <c r="BB1063" s="108"/>
      <c r="BD1063" s="107"/>
      <c r="BF1063" s="107"/>
    </row>
    <row r="1064" spans="41:58" x14ac:dyDescent="0.25">
      <c r="AO1064" s="108"/>
      <c r="AQ1064" s="107"/>
      <c r="AS1064" s="107"/>
      <c r="AU1064" s="107"/>
      <c r="AW1064" s="107"/>
      <c r="AY1064" s="107"/>
      <c r="BB1064" s="108"/>
      <c r="BD1064" s="107"/>
      <c r="BF1064" s="107"/>
    </row>
    <row r="1065" spans="41:58" x14ac:dyDescent="0.25">
      <c r="AO1065" s="108"/>
      <c r="AQ1065" s="107"/>
      <c r="AS1065" s="107"/>
      <c r="AU1065" s="107"/>
      <c r="AW1065" s="107"/>
      <c r="AY1065" s="107"/>
      <c r="BB1065" s="108"/>
      <c r="BD1065" s="107"/>
      <c r="BF1065" s="107"/>
    </row>
    <row r="1066" spans="41:58" x14ac:dyDescent="0.25">
      <c r="AO1066" s="108"/>
      <c r="AQ1066" s="107"/>
      <c r="AS1066" s="107"/>
      <c r="AU1066" s="107"/>
      <c r="AW1066" s="107"/>
      <c r="AY1066" s="107"/>
      <c r="BB1066" s="108"/>
      <c r="BD1066" s="107"/>
      <c r="BF1066" s="107"/>
    </row>
    <row r="1067" spans="41:58" x14ac:dyDescent="0.25">
      <c r="AO1067" s="108"/>
      <c r="AQ1067" s="107"/>
      <c r="AS1067" s="107"/>
      <c r="AU1067" s="107"/>
      <c r="AW1067" s="107"/>
      <c r="AY1067" s="107"/>
      <c r="BB1067" s="108"/>
      <c r="BD1067" s="107"/>
      <c r="BF1067" s="107"/>
    </row>
    <row r="1068" spans="41:58" x14ac:dyDescent="0.25">
      <c r="AO1068" s="108"/>
      <c r="AQ1068" s="107"/>
      <c r="AS1068" s="107"/>
      <c r="AU1068" s="107"/>
      <c r="AW1068" s="107"/>
      <c r="AY1068" s="107"/>
      <c r="BB1068" s="108"/>
      <c r="BD1068" s="107"/>
      <c r="BF1068" s="107"/>
    </row>
    <row r="1069" spans="41:58" x14ac:dyDescent="0.25">
      <c r="AO1069" s="108"/>
      <c r="AQ1069" s="107"/>
      <c r="AS1069" s="107"/>
      <c r="AU1069" s="107"/>
      <c r="AW1069" s="107"/>
      <c r="AY1069" s="107"/>
      <c r="BB1069" s="108"/>
      <c r="BD1069" s="107"/>
      <c r="BF1069" s="107"/>
    </row>
    <row r="1070" spans="41:58" x14ac:dyDescent="0.25">
      <c r="AO1070" s="108"/>
      <c r="AQ1070" s="107"/>
      <c r="AS1070" s="107"/>
      <c r="AU1070" s="107"/>
      <c r="AW1070" s="107"/>
      <c r="AY1070" s="107"/>
      <c r="BB1070" s="108"/>
      <c r="BD1070" s="107"/>
      <c r="BF1070" s="107"/>
    </row>
    <row r="1071" spans="41:58" x14ac:dyDescent="0.25">
      <c r="AO1071" s="108"/>
      <c r="AQ1071" s="107"/>
      <c r="AS1071" s="107"/>
      <c r="AU1071" s="107"/>
      <c r="AW1071" s="107"/>
      <c r="AY1071" s="107"/>
      <c r="BB1071" s="108"/>
      <c r="BD1071" s="107"/>
      <c r="BF1071" s="107"/>
    </row>
    <row r="1072" spans="41:58" x14ac:dyDescent="0.25">
      <c r="AO1072" s="108"/>
      <c r="AQ1072" s="107"/>
      <c r="AS1072" s="107"/>
      <c r="AU1072" s="107"/>
      <c r="AW1072" s="107"/>
      <c r="AY1072" s="107"/>
      <c r="BB1072" s="108"/>
      <c r="BD1072" s="107"/>
      <c r="BF1072" s="107"/>
    </row>
    <row r="1073" spans="41:58" x14ac:dyDescent="0.25">
      <c r="AO1073" s="108"/>
      <c r="AQ1073" s="107"/>
      <c r="AS1073" s="107"/>
      <c r="AU1073" s="107"/>
      <c r="AW1073" s="107"/>
      <c r="AY1073" s="107"/>
      <c r="BB1073" s="108"/>
      <c r="BD1073" s="107"/>
      <c r="BF1073" s="107"/>
    </row>
    <row r="1074" spans="41:58" x14ac:dyDescent="0.25">
      <c r="AO1074" s="108"/>
      <c r="AQ1074" s="107"/>
      <c r="AS1074" s="107"/>
      <c r="AU1074" s="107"/>
      <c r="AW1074" s="107"/>
      <c r="AY1074" s="107"/>
      <c r="BB1074" s="108"/>
      <c r="BD1074" s="107"/>
      <c r="BF1074" s="107"/>
    </row>
    <row r="1075" spans="41:58" x14ac:dyDescent="0.25">
      <c r="AO1075" s="108"/>
      <c r="AQ1075" s="107"/>
      <c r="AS1075" s="107"/>
      <c r="AU1075" s="107"/>
      <c r="AW1075" s="107"/>
      <c r="AY1075" s="107"/>
      <c r="BB1075" s="108"/>
      <c r="BD1075" s="107"/>
      <c r="BF1075" s="107"/>
    </row>
    <row r="1076" spans="41:58" x14ac:dyDescent="0.25">
      <c r="AO1076" s="108"/>
      <c r="AQ1076" s="107"/>
      <c r="AS1076" s="107"/>
      <c r="AU1076" s="107"/>
      <c r="AW1076" s="107"/>
      <c r="AY1076" s="107"/>
      <c r="BB1076" s="108"/>
      <c r="BD1076" s="107"/>
      <c r="BF1076" s="107"/>
    </row>
    <row r="1077" spans="41:58" x14ac:dyDescent="0.25">
      <c r="AO1077" s="108"/>
      <c r="AQ1077" s="107"/>
      <c r="AS1077" s="107"/>
      <c r="AU1077" s="107"/>
      <c r="AW1077" s="107"/>
      <c r="AY1077" s="107"/>
      <c r="BB1077" s="108"/>
      <c r="BD1077" s="107"/>
      <c r="BF1077" s="107"/>
    </row>
    <row r="1078" spans="41:58" x14ac:dyDescent="0.25">
      <c r="AO1078" s="108"/>
      <c r="AQ1078" s="107"/>
      <c r="AS1078" s="107"/>
      <c r="AU1078" s="107"/>
      <c r="AW1078" s="107"/>
      <c r="AY1078" s="107"/>
      <c r="BB1078" s="108"/>
      <c r="BD1078" s="107"/>
      <c r="BF1078" s="107"/>
    </row>
    <row r="1079" spans="41:58" x14ac:dyDescent="0.25">
      <c r="AO1079" s="108"/>
      <c r="AQ1079" s="107"/>
      <c r="AS1079" s="107"/>
      <c r="AU1079" s="107"/>
      <c r="AW1079" s="107"/>
      <c r="AY1079" s="107"/>
      <c r="BB1079" s="108"/>
      <c r="BD1079" s="107"/>
      <c r="BF1079" s="107"/>
    </row>
    <row r="1080" spans="41:58" x14ac:dyDescent="0.25">
      <c r="AO1080" s="108"/>
      <c r="AQ1080" s="107"/>
      <c r="AS1080" s="107"/>
      <c r="AU1080" s="107"/>
      <c r="AW1080" s="107"/>
      <c r="AY1080" s="107"/>
      <c r="BB1080" s="108"/>
      <c r="BD1080" s="107"/>
      <c r="BF1080" s="107"/>
    </row>
    <row r="1081" spans="41:58" x14ac:dyDescent="0.25">
      <c r="AO1081" s="108"/>
      <c r="AQ1081" s="107"/>
      <c r="AS1081" s="107"/>
      <c r="AU1081" s="107"/>
      <c r="AW1081" s="107"/>
      <c r="AY1081" s="107"/>
      <c r="BB1081" s="108"/>
      <c r="BD1081" s="107"/>
      <c r="BF1081" s="107"/>
    </row>
    <row r="1082" spans="41:58" x14ac:dyDescent="0.25">
      <c r="AO1082" s="108"/>
      <c r="AQ1082" s="107"/>
      <c r="AS1082" s="107"/>
      <c r="AU1082" s="107"/>
      <c r="AW1082" s="107"/>
      <c r="AY1082" s="107"/>
      <c r="BB1082" s="108"/>
      <c r="BD1082" s="107"/>
      <c r="BF1082" s="107"/>
    </row>
    <row r="1083" spans="41:58" x14ac:dyDescent="0.25">
      <c r="AO1083" s="108"/>
      <c r="AQ1083" s="107"/>
      <c r="AS1083" s="107"/>
      <c r="AU1083" s="107"/>
      <c r="AW1083" s="107"/>
      <c r="AY1083" s="107"/>
      <c r="BB1083" s="108"/>
      <c r="BD1083" s="107"/>
      <c r="BF1083" s="107"/>
    </row>
    <row r="1084" spans="41:58" x14ac:dyDescent="0.25">
      <c r="AO1084" s="108"/>
      <c r="AQ1084" s="107"/>
      <c r="AS1084" s="107"/>
      <c r="AU1084" s="107"/>
      <c r="AW1084" s="107"/>
      <c r="AY1084" s="107"/>
      <c r="BB1084" s="108"/>
      <c r="BD1084" s="107"/>
      <c r="BF1084" s="107"/>
    </row>
    <row r="1085" spans="41:58" x14ac:dyDescent="0.25">
      <c r="AO1085" s="108"/>
      <c r="AQ1085" s="107"/>
      <c r="AS1085" s="107"/>
      <c r="AU1085" s="107"/>
      <c r="AW1085" s="107"/>
      <c r="AY1085" s="107"/>
      <c r="BB1085" s="108"/>
      <c r="BD1085" s="107"/>
      <c r="BF1085" s="107"/>
    </row>
    <row r="1086" spans="41:58" x14ac:dyDescent="0.25">
      <c r="AO1086" s="108"/>
      <c r="AQ1086" s="107"/>
      <c r="AS1086" s="107"/>
      <c r="AU1086" s="107"/>
      <c r="AW1086" s="107"/>
      <c r="AY1086" s="107"/>
      <c r="BB1086" s="108"/>
      <c r="BD1086" s="107"/>
      <c r="BF1086" s="107"/>
    </row>
    <row r="1087" spans="41:58" x14ac:dyDescent="0.25">
      <c r="AO1087" s="108"/>
      <c r="AQ1087" s="107"/>
      <c r="AS1087" s="107"/>
      <c r="AU1087" s="107"/>
      <c r="AW1087" s="107"/>
      <c r="AY1087" s="107"/>
      <c r="BB1087" s="108"/>
      <c r="BD1087" s="107"/>
      <c r="BF1087" s="107"/>
    </row>
    <row r="1088" spans="41:58" x14ac:dyDescent="0.25">
      <c r="AO1088" s="108"/>
      <c r="AQ1088" s="107"/>
      <c r="AS1088" s="107"/>
      <c r="AU1088" s="107"/>
      <c r="AW1088" s="107"/>
      <c r="AY1088" s="107"/>
      <c r="BB1088" s="108"/>
      <c r="BD1088" s="107"/>
      <c r="BF1088" s="107"/>
    </row>
    <row r="1089" spans="41:58" x14ac:dyDescent="0.25">
      <c r="AO1089" s="108"/>
      <c r="AQ1089" s="107"/>
      <c r="AS1089" s="107"/>
      <c r="AU1089" s="107"/>
      <c r="AW1089" s="107"/>
      <c r="AY1089" s="107"/>
      <c r="BB1089" s="108"/>
      <c r="BD1089" s="107"/>
      <c r="BF1089" s="107"/>
    </row>
    <row r="1090" spans="41:58" x14ac:dyDescent="0.25">
      <c r="AO1090" s="108"/>
      <c r="AQ1090" s="107"/>
      <c r="AS1090" s="107"/>
      <c r="AU1090" s="107"/>
      <c r="AW1090" s="107"/>
      <c r="AY1090" s="107"/>
      <c r="BB1090" s="108"/>
      <c r="BD1090" s="107"/>
      <c r="BF1090" s="107"/>
    </row>
    <row r="1091" spans="41:58" x14ac:dyDescent="0.25">
      <c r="AO1091" s="108"/>
      <c r="AQ1091" s="107"/>
      <c r="AS1091" s="107"/>
      <c r="AU1091" s="107"/>
      <c r="AW1091" s="107"/>
      <c r="AY1091" s="107"/>
      <c r="BB1091" s="108"/>
      <c r="BD1091" s="107"/>
      <c r="BF1091" s="107"/>
    </row>
    <row r="1092" spans="41:58" x14ac:dyDescent="0.25">
      <c r="AO1092" s="108"/>
      <c r="AQ1092" s="107"/>
      <c r="AS1092" s="107"/>
      <c r="AU1092" s="107"/>
      <c r="AW1092" s="107"/>
      <c r="AY1092" s="107"/>
      <c r="BB1092" s="108"/>
      <c r="BD1092" s="107"/>
      <c r="BF1092" s="107"/>
    </row>
    <row r="1093" spans="41:58" x14ac:dyDescent="0.25">
      <c r="AO1093" s="108"/>
      <c r="AQ1093" s="107"/>
      <c r="AS1093" s="107"/>
      <c r="AU1093" s="107"/>
      <c r="AW1093" s="107"/>
      <c r="AY1093" s="107"/>
      <c r="BB1093" s="108"/>
      <c r="BD1093" s="107"/>
      <c r="BF1093" s="107"/>
    </row>
    <row r="1094" spans="41:58" x14ac:dyDescent="0.25">
      <c r="AO1094" s="108"/>
      <c r="AQ1094" s="107"/>
      <c r="AS1094" s="107"/>
      <c r="AU1094" s="107"/>
      <c r="AW1094" s="107"/>
      <c r="AY1094" s="107"/>
      <c r="BB1094" s="108"/>
      <c r="BD1094" s="107"/>
      <c r="BF1094" s="107"/>
    </row>
    <row r="1095" spans="41:58" x14ac:dyDescent="0.25">
      <c r="AO1095" s="108"/>
      <c r="AQ1095" s="107"/>
      <c r="AS1095" s="107"/>
      <c r="AU1095" s="107"/>
      <c r="AW1095" s="107"/>
      <c r="AY1095" s="107"/>
      <c r="BB1095" s="108"/>
      <c r="BD1095" s="107"/>
      <c r="BF1095" s="107"/>
    </row>
    <row r="1096" spans="41:58" x14ac:dyDescent="0.25">
      <c r="AO1096" s="108"/>
      <c r="AQ1096" s="107"/>
      <c r="AS1096" s="107"/>
      <c r="AU1096" s="107"/>
      <c r="AW1096" s="107"/>
      <c r="AY1096" s="107"/>
      <c r="BB1096" s="108"/>
      <c r="BD1096" s="107"/>
      <c r="BF1096" s="107"/>
    </row>
    <row r="1097" spans="41:58" x14ac:dyDescent="0.25">
      <c r="AO1097" s="108"/>
      <c r="AQ1097" s="107"/>
      <c r="AS1097" s="107"/>
      <c r="AU1097" s="107"/>
      <c r="AW1097" s="107"/>
      <c r="AY1097" s="107"/>
      <c r="BB1097" s="108"/>
      <c r="BD1097" s="107"/>
      <c r="BF1097" s="107"/>
    </row>
    <row r="1098" spans="41:58" x14ac:dyDescent="0.25">
      <c r="AO1098" s="108"/>
      <c r="AQ1098" s="107"/>
      <c r="AS1098" s="107"/>
      <c r="AU1098" s="107"/>
      <c r="AW1098" s="107"/>
      <c r="AY1098" s="107"/>
      <c r="BB1098" s="108"/>
      <c r="BD1098" s="107"/>
      <c r="BF1098" s="107"/>
    </row>
    <row r="1099" spans="41:58" x14ac:dyDescent="0.25">
      <c r="AO1099" s="108"/>
      <c r="AQ1099" s="107"/>
      <c r="AS1099" s="107"/>
      <c r="AU1099" s="107"/>
      <c r="AW1099" s="107"/>
      <c r="AY1099" s="107"/>
      <c r="BB1099" s="108"/>
      <c r="BD1099" s="107"/>
      <c r="BF1099" s="107"/>
    </row>
    <row r="1100" spans="41:58" x14ac:dyDescent="0.25">
      <c r="AO1100" s="108"/>
      <c r="AQ1100" s="107"/>
      <c r="AS1100" s="107"/>
      <c r="AU1100" s="107"/>
      <c r="AW1100" s="107"/>
      <c r="AY1100" s="107"/>
      <c r="BB1100" s="108"/>
      <c r="BD1100" s="107"/>
      <c r="BF1100" s="107"/>
    </row>
    <row r="1101" spans="41:58" x14ac:dyDescent="0.25">
      <c r="AO1101" s="108"/>
      <c r="AQ1101" s="107"/>
      <c r="AS1101" s="107"/>
      <c r="AU1101" s="107"/>
      <c r="AW1101" s="107"/>
      <c r="AY1101" s="107"/>
      <c r="BB1101" s="108"/>
      <c r="BD1101" s="107"/>
      <c r="BF1101" s="107"/>
    </row>
    <row r="1102" spans="41:58" x14ac:dyDescent="0.25">
      <c r="AO1102" s="108"/>
      <c r="AQ1102" s="107"/>
      <c r="AS1102" s="107"/>
      <c r="AU1102" s="107"/>
      <c r="AW1102" s="107"/>
      <c r="AY1102" s="107"/>
      <c r="BB1102" s="108"/>
      <c r="BD1102" s="107"/>
      <c r="BF1102" s="107"/>
    </row>
    <row r="1103" spans="41:58" x14ac:dyDescent="0.25">
      <c r="AO1103" s="108"/>
      <c r="AQ1103" s="107"/>
      <c r="AS1103" s="107"/>
      <c r="AU1103" s="107"/>
      <c r="AW1103" s="107"/>
      <c r="AY1103" s="107"/>
      <c r="BB1103" s="108"/>
      <c r="BD1103" s="107"/>
      <c r="BF1103" s="107"/>
    </row>
    <row r="1104" spans="41:58" x14ac:dyDescent="0.25">
      <c r="AO1104" s="108"/>
      <c r="AQ1104" s="107"/>
      <c r="AS1104" s="107"/>
      <c r="AU1104" s="107"/>
      <c r="AW1104" s="107"/>
      <c r="AY1104" s="107"/>
      <c r="BB1104" s="108"/>
      <c r="BD1104" s="107"/>
      <c r="BF1104" s="107"/>
    </row>
    <row r="1105" spans="41:58" x14ac:dyDescent="0.25">
      <c r="AO1105" s="108"/>
      <c r="AQ1105" s="107"/>
      <c r="AS1105" s="107"/>
      <c r="AU1105" s="107"/>
      <c r="AW1105" s="107"/>
      <c r="AY1105" s="107"/>
      <c r="BB1105" s="108"/>
      <c r="BD1105" s="107"/>
      <c r="BF1105" s="107"/>
    </row>
    <row r="1106" spans="41:58" x14ac:dyDescent="0.25">
      <c r="AO1106" s="108"/>
      <c r="AQ1106" s="107"/>
      <c r="AS1106" s="107"/>
      <c r="AU1106" s="107"/>
      <c r="AW1106" s="107"/>
      <c r="AY1106" s="107"/>
      <c r="BB1106" s="108"/>
      <c r="BD1106" s="107"/>
      <c r="BF1106" s="107"/>
    </row>
    <row r="1107" spans="41:58" x14ac:dyDescent="0.25">
      <c r="AO1107" s="108"/>
      <c r="AQ1107" s="107"/>
      <c r="AS1107" s="107"/>
      <c r="AU1107" s="107"/>
      <c r="AW1107" s="107"/>
      <c r="AY1107" s="107"/>
      <c r="BB1107" s="108"/>
      <c r="BD1107" s="107"/>
      <c r="BF1107" s="107"/>
    </row>
    <row r="1108" spans="41:58" x14ac:dyDescent="0.25">
      <c r="AO1108" s="108"/>
      <c r="AQ1108" s="107"/>
      <c r="AS1108" s="107"/>
      <c r="AU1108" s="107"/>
      <c r="AW1108" s="107"/>
      <c r="AY1108" s="107"/>
      <c r="BB1108" s="108"/>
      <c r="BD1108" s="107"/>
      <c r="BF1108" s="107"/>
    </row>
    <row r="1109" spans="41:58" x14ac:dyDescent="0.25">
      <c r="AO1109" s="108"/>
      <c r="AQ1109" s="107"/>
      <c r="AS1109" s="107"/>
      <c r="AU1109" s="107"/>
      <c r="AW1109" s="107"/>
      <c r="AY1109" s="107"/>
      <c r="BB1109" s="108"/>
      <c r="BD1109" s="107"/>
      <c r="BF1109" s="107"/>
    </row>
    <row r="1110" spans="41:58" x14ac:dyDescent="0.25">
      <c r="AO1110" s="108"/>
      <c r="AQ1110" s="107"/>
      <c r="AS1110" s="107"/>
      <c r="AU1110" s="107"/>
      <c r="AW1110" s="107"/>
      <c r="AY1110" s="107"/>
      <c r="BB1110" s="108"/>
      <c r="BD1110" s="107"/>
      <c r="BF1110" s="107"/>
    </row>
    <row r="1111" spans="41:58" x14ac:dyDescent="0.25">
      <c r="AO1111" s="108"/>
      <c r="AQ1111" s="107"/>
      <c r="AS1111" s="107"/>
      <c r="AU1111" s="107"/>
      <c r="AW1111" s="107"/>
      <c r="AY1111" s="107"/>
      <c r="BB1111" s="108"/>
      <c r="BD1111" s="107"/>
      <c r="BF1111" s="107"/>
    </row>
    <row r="1112" spans="41:58" x14ac:dyDescent="0.25">
      <c r="AO1112" s="108"/>
      <c r="AQ1112" s="107"/>
      <c r="AS1112" s="107"/>
      <c r="AU1112" s="107"/>
      <c r="AW1112" s="107"/>
      <c r="AY1112" s="107"/>
      <c r="BB1112" s="108"/>
      <c r="BD1112" s="107"/>
      <c r="BF1112" s="107"/>
    </row>
    <row r="1113" spans="41:58" x14ac:dyDescent="0.25">
      <c r="AO1113" s="108"/>
      <c r="AQ1113" s="107"/>
      <c r="AS1113" s="107"/>
      <c r="AU1113" s="107"/>
      <c r="AW1113" s="107"/>
      <c r="AY1113" s="107"/>
      <c r="BB1113" s="108"/>
      <c r="BD1113" s="107"/>
      <c r="BF1113" s="107"/>
    </row>
    <row r="1114" spans="41:58" x14ac:dyDescent="0.25">
      <c r="AO1114" s="108"/>
      <c r="AQ1114" s="107"/>
      <c r="AS1114" s="107"/>
      <c r="AU1114" s="107"/>
      <c r="AW1114" s="107"/>
      <c r="AY1114" s="107"/>
      <c r="BB1114" s="108"/>
      <c r="BD1114" s="107"/>
      <c r="BF1114" s="107"/>
    </row>
    <row r="1115" spans="41:58" x14ac:dyDescent="0.25">
      <c r="AO1115" s="108"/>
      <c r="AQ1115" s="107"/>
      <c r="AS1115" s="107"/>
      <c r="AU1115" s="107"/>
      <c r="AW1115" s="107"/>
      <c r="AY1115" s="107"/>
      <c r="BB1115" s="108"/>
      <c r="BD1115" s="107"/>
      <c r="BF1115" s="107"/>
    </row>
    <row r="1116" spans="41:58" x14ac:dyDescent="0.25">
      <c r="AO1116" s="108"/>
      <c r="AQ1116" s="107"/>
      <c r="AS1116" s="107"/>
      <c r="AU1116" s="107"/>
      <c r="AW1116" s="107"/>
      <c r="AY1116" s="107"/>
      <c r="BB1116" s="108"/>
      <c r="BD1116" s="107"/>
      <c r="BF1116" s="107"/>
    </row>
    <row r="1117" spans="41:58" x14ac:dyDescent="0.25">
      <c r="AO1117" s="108"/>
      <c r="AQ1117" s="107"/>
      <c r="AS1117" s="107"/>
      <c r="AU1117" s="107"/>
      <c r="AW1117" s="107"/>
      <c r="AY1117" s="107"/>
      <c r="BB1117" s="108"/>
      <c r="BD1117" s="107"/>
      <c r="BF1117" s="107"/>
    </row>
    <row r="1118" spans="41:58" x14ac:dyDescent="0.25">
      <c r="AO1118" s="108"/>
      <c r="AQ1118" s="107"/>
      <c r="AS1118" s="107"/>
      <c r="AU1118" s="107"/>
      <c r="AW1118" s="107"/>
      <c r="AY1118" s="107"/>
      <c r="BB1118" s="108"/>
      <c r="BD1118" s="107"/>
      <c r="BF1118" s="107"/>
    </row>
    <row r="1119" spans="41:58" x14ac:dyDescent="0.25">
      <c r="AO1119" s="108"/>
      <c r="AQ1119" s="107"/>
      <c r="AS1119" s="107"/>
      <c r="AU1119" s="107"/>
      <c r="AW1119" s="107"/>
      <c r="AY1119" s="107"/>
      <c r="BB1119" s="108"/>
      <c r="BD1119" s="107"/>
      <c r="BF1119" s="107"/>
    </row>
    <row r="1120" spans="41:58" x14ac:dyDescent="0.25">
      <c r="AO1120" s="108"/>
      <c r="AQ1120" s="107"/>
      <c r="AS1120" s="107"/>
      <c r="AU1120" s="107"/>
      <c r="AW1120" s="107"/>
      <c r="AY1120" s="107"/>
      <c r="BB1120" s="108"/>
      <c r="BD1120" s="107"/>
      <c r="BF1120" s="107"/>
    </row>
    <row r="1121" spans="41:58" x14ac:dyDescent="0.25">
      <c r="AO1121" s="108"/>
      <c r="AQ1121" s="107"/>
      <c r="AS1121" s="107"/>
      <c r="AU1121" s="107"/>
      <c r="AW1121" s="107"/>
      <c r="AY1121" s="107"/>
      <c r="BB1121" s="108"/>
      <c r="BD1121" s="107"/>
      <c r="BF1121" s="107"/>
    </row>
    <row r="1122" spans="41:58" x14ac:dyDescent="0.25">
      <c r="AO1122" s="108"/>
      <c r="AQ1122" s="107"/>
      <c r="AS1122" s="107"/>
      <c r="AU1122" s="107"/>
      <c r="AW1122" s="107"/>
      <c r="AY1122" s="107"/>
      <c r="BB1122" s="108"/>
      <c r="BD1122" s="107"/>
      <c r="BF1122" s="107"/>
    </row>
    <row r="1123" spans="41:58" x14ac:dyDescent="0.25">
      <c r="AO1123" s="108"/>
      <c r="AQ1123" s="107"/>
      <c r="AS1123" s="107"/>
      <c r="AU1123" s="107"/>
      <c r="AW1123" s="107"/>
      <c r="AY1123" s="107"/>
      <c r="BB1123" s="108"/>
      <c r="BD1123" s="107"/>
      <c r="BF1123" s="107"/>
    </row>
    <row r="1124" spans="41:58" x14ac:dyDescent="0.25">
      <c r="AO1124" s="108"/>
      <c r="AQ1124" s="107"/>
      <c r="AS1124" s="107"/>
      <c r="AU1124" s="107"/>
      <c r="AW1124" s="107"/>
      <c r="AY1124" s="107"/>
      <c r="BB1124" s="108"/>
      <c r="BD1124" s="107"/>
      <c r="BF1124" s="107"/>
    </row>
    <row r="1125" spans="41:58" x14ac:dyDescent="0.25">
      <c r="AO1125" s="108"/>
      <c r="AQ1125" s="107"/>
      <c r="AS1125" s="107"/>
      <c r="AU1125" s="107"/>
      <c r="AW1125" s="107"/>
      <c r="AY1125" s="107"/>
      <c r="BB1125" s="108"/>
      <c r="BD1125" s="107"/>
      <c r="BF1125" s="107"/>
    </row>
    <row r="1126" spans="41:58" x14ac:dyDescent="0.25">
      <c r="AO1126" s="108"/>
      <c r="AQ1126" s="107"/>
      <c r="AS1126" s="107"/>
      <c r="AU1126" s="107"/>
      <c r="AW1126" s="107"/>
      <c r="AY1126" s="107"/>
      <c r="BB1126" s="108"/>
      <c r="BD1126" s="107"/>
      <c r="BF1126" s="107"/>
    </row>
    <row r="1127" spans="41:58" x14ac:dyDescent="0.25">
      <c r="AO1127" s="108"/>
      <c r="AQ1127" s="107"/>
      <c r="AS1127" s="107"/>
      <c r="AU1127" s="107"/>
      <c r="AW1127" s="107"/>
      <c r="AY1127" s="107"/>
      <c r="BB1127" s="108"/>
      <c r="BD1127" s="107"/>
      <c r="BF1127" s="107"/>
    </row>
    <row r="1128" spans="41:58" x14ac:dyDescent="0.25">
      <c r="AO1128" s="108"/>
      <c r="AQ1128" s="107"/>
      <c r="AS1128" s="107"/>
      <c r="AU1128" s="107"/>
      <c r="AW1128" s="107"/>
      <c r="AY1128" s="107"/>
      <c r="BB1128" s="108"/>
      <c r="BD1128" s="107"/>
      <c r="BF1128" s="107"/>
    </row>
    <row r="1129" spans="41:58" x14ac:dyDescent="0.25">
      <c r="AO1129" s="108"/>
      <c r="AQ1129" s="107"/>
      <c r="AS1129" s="107"/>
      <c r="AU1129" s="107"/>
      <c r="AW1129" s="107"/>
      <c r="AY1129" s="107"/>
      <c r="BB1129" s="108"/>
      <c r="BD1129" s="107"/>
      <c r="BF1129" s="107"/>
    </row>
    <row r="1130" spans="41:58" x14ac:dyDescent="0.25">
      <c r="AO1130" s="108"/>
      <c r="AQ1130" s="107"/>
      <c r="AS1130" s="107"/>
      <c r="AU1130" s="107"/>
      <c r="AW1130" s="107"/>
      <c r="AY1130" s="107"/>
      <c r="BB1130" s="108"/>
      <c r="BD1130" s="107"/>
      <c r="BF1130" s="107"/>
    </row>
    <row r="1131" spans="41:58" x14ac:dyDescent="0.25">
      <c r="AO1131" s="108"/>
      <c r="AQ1131" s="107"/>
      <c r="AS1131" s="107"/>
      <c r="AU1131" s="107"/>
      <c r="AW1131" s="107"/>
      <c r="AY1131" s="107"/>
      <c r="BB1131" s="108"/>
      <c r="BD1131" s="107"/>
      <c r="BF1131" s="107"/>
    </row>
    <row r="1132" spans="41:58" x14ac:dyDescent="0.25">
      <c r="AO1132" s="108"/>
      <c r="AQ1132" s="107"/>
      <c r="AS1132" s="107"/>
      <c r="AU1132" s="107"/>
      <c r="AW1132" s="107"/>
      <c r="AY1132" s="107"/>
      <c r="BB1132" s="108"/>
      <c r="BD1132" s="107"/>
      <c r="BF1132" s="107"/>
    </row>
    <row r="1133" spans="41:58" x14ac:dyDescent="0.25">
      <c r="AO1133" s="108"/>
      <c r="AQ1133" s="107"/>
      <c r="AS1133" s="107"/>
      <c r="AU1133" s="107"/>
      <c r="AW1133" s="107"/>
      <c r="AY1133" s="107"/>
      <c r="BB1133" s="108"/>
      <c r="BD1133" s="107"/>
      <c r="BF1133" s="107"/>
    </row>
    <row r="1134" spans="41:58" x14ac:dyDescent="0.25">
      <c r="AO1134" s="108"/>
      <c r="AQ1134" s="107"/>
      <c r="AS1134" s="107"/>
      <c r="AU1134" s="107"/>
      <c r="AW1134" s="107"/>
      <c r="AY1134" s="107"/>
      <c r="BB1134" s="108"/>
      <c r="BD1134" s="107"/>
      <c r="BF1134" s="107"/>
    </row>
    <row r="1135" spans="41:58" x14ac:dyDescent="0.25">
      <c r="AO1135" s="108"/>
      <c r="AQ1135" s="107"/>
      <c r="AS1135" s="107"/>
      <c r="AU1135" s="107"/>
      <c r="AW1135" s="107"/>
      <c r="AY1135" s="107"/>
      <c r="BB1135" s="108"/>
      <c r="BD1135" s="107"/>
      <c r="BF1135" s="107"/>
    </row>
    <row r="1136" spans="41:58" x14ac:dyDescent="0.25">
      <c r="AO1136" s="108"/>
      <c r="AQ1136" s="107"/>
      <c r="AS1136" s="107"/>
      <c r="AU1136" s="107"/>
      <c r="AW1136" s="107"/>
      <c r="AY1136" s="107"/>
      <c r="BB1136" s="108"/>
      <c r="BD1136" s="107"/>
      <c r="BF1136" s="107"/>
    </row>
    <row r="1137" spans="41:58" x14ac:dyDescent="0.25">
      <c r="AO1137" s="108"/>
      <c r="AQ1137" s="107"/>
      <c r="AS1137" s="107"/>
      <c r="AU1137" s="107"/>
      <c r="AW1137" s="107"/>
      <c r="AY1137" s="107"/>
      <c r="BB1137" s="108"/>
      <c r="BD1137" s="107"/>
      <c r="BF1137" s="107"/>
    </row>
    <row r="1138" spans="41:58" x14ac:dyDescent="0.25">
      <c r="AO1138" s="108"/>
      <c r="AQ1138" s="107"/>
      <c r="AS1138" s="107"/>
      <c r="AU1138" s="107"/>
      <c r="AW1138" s="107"/>
      <c r="AY1138" s="107"/>
      <c r="BB1138" s="108"/>
      <c r="BD1138" s="107"/>
      <c r="BF1138" s="107"/>
    </row>
    <row r="1139" spans="41:58" x14ac:dyDescent="0.25">
      <c r="AO1139" s="108"/>
      <c r="AQ1139" s="107"/>
      <c r="AS1139" s="107"/>
      <c r="AU1139" s="107"/>
      <c r="AW1139" s="107"/>
      <c r="AY1139" s="107"/>
      <c r="BB1139" s="108"/>
      <c r="BD1139" s="107"/>
      <c r="BF1139" s="107"/>
    </row>
    <row r="1140" spans="41:58" x14ac:dyDescent="0.25">
      <c r="AO1140" s="108"/>
      <c r="AQ1140" s="107"/>
      <c r="AS1140" s="107"/>
      <c r="AU1140" s="107"/>
      <c r="AW1140" s="107"/>
      <c r="AY1140" s="107"/>
      <c r="BB1140" s="108"/>
      <c r="BD1140" s="107"/>
      <c r="BF1140" s="107"/>
    </row>
    <row r="1141" spans="41:58" x14ac:dyDescent="0.25">
      <c r="AO1141" s="108"/>
      <c r="AQ1141" s="107"/>
      <c r="AS1141" s="107"/>
      <c r="AU1141" s="107"/>
      <c r="AW1141" s="107"/>
      <c r="AY1141" s="107"/>
      <c r="BB1141" s="108"/>
      <c r="BD1141" s="107"/>
      <c r="BF1141" s="107"/>
    </row>
    <row r="1142" spans="41:58" x14ac:dyDescent="0.25">
      <c r="AO1142" s="108"/>
      <c r="AQ1142" s="107"/>
      <c r="AS1142" s="107"/>
      <c r="AU1142" s="107"/>
      <c r="AW1142" s="107"/>
      <c r="AY1142" s="107"/>
      <c r="BB1142" s="108"/>
      <c r="BD1142" s="107"/>
      <c r="BF1142" s="107"/>
    </row>
    <row r="1143" spans="41:58" x14ac:dyDescent="0.25">
      <c r="AO1143" s="108"/>
      <c r="AQ1143" s="107"/>
      <c r="AS1143" s="107"/>
      <c r="AU1143" s="107"/>
      <c r="AW1143" s="107"/>
      <c r="AY1143" s="107"/>
      <c r="BB1143" s="108"/>
      <c r="BD1143" s="107"/>
      <c r="BF1143" s="107"/>
    </row>
    <row r="1144" spans="41:58" x14ac:dyDescent="0.25">
      <c r="AO1144" s="108"/>
      <c r="AQ1144" s="107"/>
      <c r="AS1144" s="107"/>
      <c r="AU1144" s="107"/>
      <c r="AW1144" s="107"/>
      <c r="AY1144" s="107"/>
      <c r="BB1144" s="108"/>
      <c r="BD1144" s="107"/>
      <c r="BF1144" s="107"/>
    </row>
    <row r="1145" spans="41:58" x14ac:dyDescent="0.25">
      <c r="AO1145" s="108"/>
      <c r="AQ1145" s="107"/>
      <c r="AS1145" s="107"/>
      <c r="AU1145" s="107"/>
      <c r="AW1145" s="107"/>
      <c r="AY1145" s="107"/>
      <c r="BB1145" s="108"/>
      <c r="BD1145" s="107"/>
      <c r="BF1145" s="107"/>
    </row>
    <row r="1146" spans="41:58" x14ac:dyDescent="0.25">
      <c r="AO1146" s="108"/>
      <c r="AQ1146" s="107"/>
      <c r="AS1146" s="107"/>
      <c r="AU1146" s="107"/>
      <c r="AW1146" s="107"/>
      <c r="AY1146" s="107"/>
      <c r="BB1146" s="108"/>
      <c r="BD1146" s="107"/>
      <c r="BF1146" s="107"/>
    </row>
    <row r="1147" spans="41:58" x14ac:dyDescent="0.25">
      <c r="AO1147" s="108"/>
      <c r="AQ1147" s="107"/>
      <c r="AS1147" s="107"/>
      <c r="AU1147" s="107"/>
      <c r="AW1147" s="107"/>
      <c r="AY1147" s="107"/>
      <c r="BB1147" s="108"/>
      <c r="BD1147" s="107"/>
      <c r="BF1147" s="107"/>
    </row>
    <row r="1148" spans="41:58" x14ac:dyDescent="0.25">
      <c r="AO1148" s="108"/>
      <c r="AQ1148" s="107"/>
      <c r="AS1148" s="107"/>
      <c r="AU1148" s="107"/>
      <c r="AW1148" s="107"/>
      <c r="AY1148" s="107"/>
      <c r="BB1148" s="108"/>
      <c r="BD1148" s="107"/>
      <c r="BF1148" s="107"/>
    </row>
    <row r="1149" spans="41:58" x14ac:dyDescent="0.25">
      <c r="AO1149" s="108"/>
      <c r="AQ1149" s="107"/>
      <c r="AS1149" s="107"/>
      <c r="AU1149" s="107"/>
      <c r="AW1149" s="107"/>
      <c r="AY1149" s="107"/>
      <c r="BB1149" s="108"/>
      <c r="BD1149" s="107"/>
      <c r="BF1149" s="107"/>
    </row>
    <row r="1150" spans="41:58" x14ac:dyDescent="0.25">
      <c r="AO1150" s="108"/>
      <c r="AQ1150" s="107"/>
      <c r="AS1150" s="107"/>
      <c r="AU1150" s="107"/>
      <c r="AW1150" s="107"/>
      <c r="AY1150" s="107"/>
      <c r="BB1150" s="108"/>
      <c r="BD1150" s="107"/>
      <c r="BF1150" s="107"/>
    </row>
    <row r="1151" spans="41:58" x14ac:dyDescent="0.25">
      <c r="AO1151" s="108"/>
      <c r="AQ1151" s="107"/>
      <c r="AS1151" s="107"/>
      <c r="AU1151" s="107"/>
      <c r="AW1151" s="107"/>
      <c r="AY1151" s="107"/>
      <c r="BB1151" s="108"/>
      <c r="BD1151" s="107"/>
      <c r="BF1151" s="107"/>
    </row>
    <row r="1152" spans="41:58" x14ac:dyDescent="0.25">
      <c r="AO1152" s="108"/>
      <c r="AQ1152" s="107"/>
      <c r="AS1152" s="107"/>
      <c r="AU1152" s="107"/>
      <c r="AW1152" s="107"/>
      <c r="AY1152" s="107"/>
      <c r="BB1152" s="108"/>
      <c r="BD1152" s="107"/>
      <c r="BF1152" s="107"/>
    </row>
    <row r="1153" spans="41:58" x14ac:dyDescent="0.25">
      <c r="AO1153" s="108"/>
      <c r="AQ1153" s="107"/>
      <c r="AS1153" s="107"/>
      <c r="AU1153" s="107"/>
      <c r="AW1153" s="107"/>
      <c r="AY1153" s="107"/>
      <c r="BB1153" s="108"/>
      <c r="BD1153" s="107"/>
      <c r="BF1153" s="107"/>
    </row>
    <row r="1154" spans="41:58" x14ac:dyDescent="0.25">
      <c r="AO1154" s="108"/>
      <c r="AQ1154" s="107"/>
      <c r="AS1154" s="107"/>
      <c r="AU1154" s="107"/>
      <c r="AW1154" s="107"/>
      <c r="AY1154" s="107"/>
      <c r="BB1154" s="108"/>
      <c r="BD1154" s="107"/>
      <c r="BF1154" s="107"/>
    </row>
    <row r="1155" spans="41:58" x14ac:dyDescent="0.25">
      <c r="AO1155" s="108"/>
      <c r="AQ1155" s="107"/>
      <c r="AS1155" s="107"/>
      <c r="AU1155" s="107"/>
      <c r="AW1155" s="107"/>
      <c r="AY1155" s="107"/>
      <c r="BB1155" s="108"/>
      <c r="BD1155" s="107"/>
      <c r="BF1155" s="107"/>
    </row>
    <row r="1156" spans="41:58" x14ac:dyDescent="0.25">
      <c r="AO1156" s="108"/>
      <c r="AQ1156" s="107"/>
      <c r="AS1156" s="107"/>
      <c r="AU1156" s="107"/>
      <c r="AW1156" s="107"/>
      <c r="AY1156" s="107"/>
      <c r="BB1156" s="108"/>
      <c r="BD1156" s="107"/>
      <c r="BF1156" s="107"/>
    </row>
    <row r="1157" spans="41:58" x14ac:dyDescent="0.25">
      <c r="AO1157" s="108"/>
      <c r="AQ1157" s="107"/>
      <c r="AS1157" s="107"/>
      <c r="AU1157" s="107"/>
      <c r="AW1157" s="107"/>
      <c r="AY1157" s="107"/>
      <c r="BB1157" s="108"/>
      <c r="BD1157" s="107"/>
      <c r="BF1157" s="107"/>
    </row>
    <row r="1158" spans="41:58" x14ac:dyDescent="0.25">
      <c r="AO1158" s="108"/>
      <c r="AQ1158" s="107"/>
      <c r="AS1158" s="107"/>
      <c r="AU1158" s="107"/>
      <c r="AW1158" s="107"/>
      <c r="AY1158" s="107"/>
      <c r="BB1158" s="108"/>
      <c r="BD1158" s="107"/>
      <c r="BF1158" s="107"/>
    </row>
    <row r="1159" spans="41:58" x14ac:dyDescent="0.25">
      <c r="AO1159" s="108"/>
      <c r="AQ1159" s="107"/>
      <c r="AS1159" s="107"/>
      <c r="AU1159" s="107"/>
      <c r="AW1159" s="107"/>
      <c r="AY1159" s="107"/>
      <c r="BB1159" s="108"/>
      <c r="BD1159" s="107"/>
      <c r="BF1159" s="107"/>
    </row>
    <row r="1160" spans="41:58" x14ac:dyDescent="0.25">
      <c r="AO1160" s="108"/>
      <c r="AQ1160" s="107"/>
      <c r="AS1160" s="107"/>
      <c r="AU1160" s="107"/>
      <c r="AW1160" s="107"/>
      <c r="AY1160" s="107"/>
      <c r="BB1160" s="108"/>
      <c r="BD1160" s="107"/>
      <c r="BF1160" s="107"/>
    </row>
    <row r="1161" spans="41:58" x14ac:dyDescent="0.25">
      <c r="AO1161" s="108"/>
      <c r="AQ1161" s="107"/>
      <c r="AS1161" s="107"/>
      <c r="AU1161" s="107"/>
      <c r="AW1161" s="107"/>
      <c r="AY1161" s="107"/>
      <c r="BB1161" s="108"/>
      <c r="BD1161" s="107"/>
      <c r="BF1161" s="107"/>
    </row>
    <row r="1162" spans="41:58" x14ac:dyDescent="0.25">
      <c r="AO1162" s="108"/>
      <c r="AQ1162" s="107"/>
      <c r="AS1162" s="107"/>
      <c r="AU1162" s="107"/>
      <c r="AW1162" s="107"/>
      <c r="AY1162" s="107"/>
      <c r="BB1162" s="108"/>
      <c r="BD1162" s="107"/>
      <c r="BF1162" s="107"/>
    </row>
    <row r="1163" spans="41:58" x14ac:dyDescent="0.25">
      <c r="AO1163" s="108"/>
      <c r="AQ1163" s="107"/>
      <c r="AS1163" s="107"/>
      <c r="AU1163" s="107"/>
      <c r="AW1163" s="107"/>
      <c r="AY1163" s="107"/>
      <c r="BB1163" s="108"/>
      <c r="BD1163" s="107"/>
      <c r="BF1163" s="107"/>
    </row>
    <row r="1164" spans="41:58" x14ac:dyDescent="0.25">
      <c r="AO1164" s="108"/>
      <c r="AQ1164" s="107"/>
      <c r="AS1164" s="107"/>
      <c r="AU1164" s="107"/>
      <c r="AW1164" s="107"/>
      <c r="AY1164" s="107"/>
      <c r="BB1164" s="108"/>
      <c r="BD1164" s="107"/>
      <c r="BF1164" s="107"/>
    </row>
    <row r="1165" spans="41:58" x14ac:dyDescent="0.25">
      <c r="AO1165" s="108"/>
      <c r="AQ1165" s="107"/>
      <c r="AS1165" s="107"/>
      <c r="AU1165" s="107"/>
      <c r="AW1165" s="107"/>
      <c r="AY1165" s="107"/>
      <c r="BB1165" s="108"/>
      <c r="BD1165" s="107"/>
      <c r="BF1165" s="107"/>
    </row>
    <row r="1166" spans="41:58" x14ac:dyDescent="0.25">
      <c r="AO1166" s="108"/>
      <c r="AQ1166" s="107"/>
      <c r="AS1166" s="107"/>
      <c r="AU1166" s="107"/>
      <c r="AW1166" s="107"/>
      <c r="AY1166" s="107"/>
      <c r="BB1166" s="108"/>
      <c r="BD1166" s="107"/>
      <c r="BF1166" s="107"/>
    </row>
    <row r="1167" spans="41:58" x14ac:dyDescent="0.25">
      <c r="AO1167" s="108"/>
      <c r="AQ1167" s="107"/>
      <c r="AS1167" s="107"/>
      <c r="AU1167" s="107"/>
      <c r="AW1167" s="107"/>
      <c r="AY1167" s="107"/>
      <c r="BB1167" s="108"/>
      <c r="BD1167" s="107"/>
      <c r="BF1167" s="107"/>
    </row>
    <row r="1168" spans="41:58" x14ac:dyDescent="0.25">
      <c r="AO1168" s="108"/>
      <c r="AQ1168" s="107"/>
      <c r="AS1168" s="107"/>
      <c r="AU1168" s="107"/>
      <c r="AW1168" s="107"/>
      <c r="AY1168" s="107"/>
      <c r="BB1168" s="108"/>
      <c r="BD1168" s="107"/>
      <c r="BF1168" s="107"/>
    </row>
    <row r="1169" spans="41:58" x14ac:dyDescent="0.25">
      <c r="AO1169" s="108"/>
      <c r="AQ1169" s="107"/>
      <c r="AS1169" s="107"/>
      <c r="AU1169" s="107"/>
      <c r="AW1169" s="107"/>
      <c r="AY1169" s="107"/>
      <c r="BB1169" s="108"/>
      <c r="BD1169" s="107"/>
      <c r="BF1169" s="107"/>
    </row>
    <row r="1170" spans="41:58" x14ac:dyDescent="0.25">
      <c r="AO1170" s="108"/>
      <c r="AQ1170" s="107"/>
      <c r="AS1170" s="107"/>
      <c r="AU1170" s="107"/>
      <c r="AW1170" s="107"/>
      <c r="AY1170" s="107"/>
      <c r="BB1170" s="108"/>
      <c r="BD1170" s="107"/>
      <c r="BF1170" s="107"/>
    </row>
    <row r="1171" spans="41:58" x14ac:dyDescent="0.25">
      <c r="AO1171" s="108"/>
      <c r="AQ1171" s="107"/>
      <c r="AS1171" s="107"/>
      <c r="AU1171" s="107"/>
      <c r="AW1171" s="107"/>
      <c r="AY1171" s="107"/>
      <c r="BB1171" s="108"/>
      <c r="BD1171" s="107"/>
      <c r="BF1171" s="107"/>
    </row>
    <row r="1172" spans="41:58" x14ac:dyDescent="0.25">
      <c r="AO1172" s="108"/>
      <c r="AQ1172" s="107"/>
      <c r="AS1172" s="107"/>
      <c r="AU1172" s="107"/>
      <c r="AW1172" s="107"/>
      <c r="AY1172" s="107"/>
      <c r="BB1172" s="108"/>
      <c r="BD1172" s="107"/>
      <c r="BF1172" s="107"/>
    </row>
    <row r="1173" spans="41:58" x14ac:dyDescent="0.25">
      <c r="AO1173" s="108"/>
      <c r="AQ1173" s="107"/>
      <c r="AS1173" s="107"/>
      <c r="AU1173" s="107"/>
      <c r="AW1173" s="107"/>
      <c r="AY1173" s="107"/>
      <c r="BB1173" s="108"/>
      <c r="BD1173" s="107"/>
      <c r="BF1173" s="107"/>
    </row>
    <row r="1174" spans="41:58" x14ac:dyDescent="0.25">
      <c r="AO1174" s="108"/>
      <c r="AQ1174" s="107"/>
      <c r="AS1174" s="107"/>
      <c r="AU1174" s="107"/>
      <c r="AW1174" s="107"/>
      <c r="AY1174" s="107"/>
      <c r="BB1174" s="108"/>
      <c r="BD1174" s="107"/>
      <c r="BF1174" s="107"/>
    </row>
    <row r="1175" spans="41:58" x14ac:dyDescent="0.25">
      <c r="AO1175" s="108"/>
      <c r="AQ1175" s="107"/>
      <c r="AS1175" s="107"/>
      <c r="AU1175" s="107"/>
      <c r="AW1175" s="107"/>
      <c r="AY1175" s="107"/>
      <c r="BB1175" s="108"/>
      <c r="BD1175" s="107"/>
      <c r="BF1175" s="107"/>
    </row>
    <row r="1176" spans="41:58" x14ac:dyDescent="0.25">
      <c r="AO1176" s="108"/>
      <c r="AQ1176" s="107"/>
      <c r="AS1176" s="107"/>
      <c r="AU1176" s="107"/>
      <c r="AW1176" s="107"/>
      <c r="AY1176" s="107"/>
      <c r="BB1176" s="108"/>
      <c r="BD1176" s="107"/>
      <c r="BF1176" s="107"/>
    </row>
    <row r="1177" spans="41:58" x14ac:dyDescent="0.25">
      <c r="AO1177" s="108"/>
      <c r="AQ1177" s="107"/>
      <c r="AS1177" s="107"/>
      <c r="AU1177" s="107"/>
      <c r="AW1177" s="107"/>
      <c r="AY1177" s="107"/>
      <c r="BB1177" s="108"/>
      <c r="BD1177" s="107"/>
      <c r="BF1177" s="107"/>
    </row>
    <row r="1178" spans="41:58" x14ac:dyDescent="0.25">
      <c r="AO1178" s="108"/>
      <c r="AQ1178" s="107"/>
      <c r="AS1178" s="107"/>
      <c r="AU1178" s="107"/>
      <c r="AW1178" s="107"/>
      <c r="AY1178" s="107"/>
      <c r="BB1178" s="108"/>
      <c r="BD1178" s="107"/>
      <c r="BF1178" s="107"/>
    </row>
    <row r="1179" spans="41:58" x14ac:dyDescent="0.25">
      <c r="AO1179" s="108"/>
      <c r="AQ1179" s="107"/>
      <c r="AS1179" s="107"/>
      <c r="AU1179" s="107"/>
      <c r="AW1179" s="107"/>
      <c r="AY1179" s="107"/>
      <c r="BB1179" s="108"/>
      <c r="BD1179" s="107"/>
      <c r="BF1179" s="107"/>
    </row>
    <row r="1180" spans="41:58" x14ac:dyDescent="0.25">
      <c r="AO1180" s="108"/>
      <c r="AQ1180" s="107"/>
      <c r="AS1180" s="107"/>
      <c r="AU1180" s="107"/>
      <c r="AW1180" s="107"/>
      <c r="AY1180" s="107"/>
      <c r="BB1180" s="108"/>
      <c r="BD1180" s="107"/>
      <c r="BF1180" s="107"/>
    </row>
    <row r="1181" spans="41:58" x14ac:dyDescent="0.25">
      <c r="AO1181" s="108"/>
      <c r="AQ1181" s="107"/>
      <c r="AS1181" s="107"/>
      <c r="AU1181" s="107"/>
      <c r="AW1181" s="107"/>
      <c r="AY1181" s="107"/>
      <c r="BB1181" s="108"/>
      <c r="BD1181" s="107"/>
      <c r="BF1181" s="107"/>
    </row>
    <row r="1182" spans="41:58" x14ac:dyDescent="0.25">
      <c r="AO1182" s="108"/>
      <c r="AQ1182" s="107"/>
      <c r="AS1182" s="107"/>
      <c r="AU1182" s="107"/>
      <c r="AW1182" s="107"/>
      <c r="AY1182" s="107"/>
      <c r="BB1182" s="108"/>
      <c r="BD1182" s="107"/>
      <c r="BF1182" s="107"/>
    </row>
    <row r="1183" spans="41:58" x14ac:dyDescent="0.25">
      <c r="AO1183" s="108"/>
      <c r="AQ1183" s="107"/>
      <c r="AS1183" s="107"/>
      <c r="AU1183" s="107"/>
      <c r="AW1183" s="107"/>
      <c r="AY1183" s="107"/>
      <c r="BB1183" s="108"/>
      <c r="BD1183" s="107"/>
      <c r="BF1183" s="107"/>
    </row>
    <row r="1184" spans="41:58" x14ac:dyDescent="0.25">
      <c r="AO1184" s="108"/>
      <c r="AQ1184" s="107"/>
      <c r="AS1184" s="107"/>
      <c r="AU1184" s="107"/>
      <c r="AW1184" s="107"/>
      <c r="AY1184" s="107"/>
      <c r="BB1184" s="108"/>
      <c r="BD1184" s="107"/>
      <c r="BF1184" s="107"/>
    </row>
    <row r="1185" spans="41:58" x14ac:dyDescent="0.25">
      <c r="AO1185" s="108"/>
      <c r="AQ1185" s="107"/>
      <c r="AS1185" s="107"/>
      <c r="AU1185" s="107"/>
      <c r="AW1185" s="107"/>
      <c r="AY1185" s="107"/>
      <c r="BB1185" s="108"/>
      <c r="BD1185" s="107"/>
      <c r="BF1185" s="107"/>
    </row>
    <row r="1186" spans="41:58" x14ac:dyDescent="0.25">
      <c r="AO1186" s="108"/>
      <c r="AQ1186" s="107"/>
      <c r="AS1186" s="107"/>
      <c r="AU1186" s="107"/>
      <c r="AW1186" s="107"/>
      <c r="AY1186" s="107"/>
      <c r="BB1186" s="108"/>
      <c r="BD1186" s="107"/>
      <c r="BF1186" s="107"/>
    </row>
    <row r="1187" spans="41:58" x14ac:dyDescent="0.25">
      <c r="AO1187" s="108"/>
      <c r="AQ1187" s="107"/>
      <c r="AS1187" s="107"/>
      <c r="AU1187" s="107"/>
      <c r="AW1187" s="107"/>
      <c r="AY1187" s="107"/>
      <c r="BB1187" s="108"/>
      <c r="BD1187" s="107"/>
      <c r="BF1187" s="107"/>
    </row>
    <row r="1188" spans="41:58" x14ac:dyDescent="0.25">
      <c r="AO1188" s="108"/>
      <c r="AQ1188" s="107"/>
      <c r="AS1188" s="107"/>
      <c r="AU1188" s="107"/>
      <c r="AW1188" s="107"/>
      <c r="AY1188" s="107"/>
      <c r="BB1188" s="108"/>
      <c r="BD1188" s="107"/>
      <c r="BF1188" s="107"/>
    </row>
    <row r="1189" spans="41:58" x14ac:dyDescent="0.25">
      <c r="AO1189" s="108"/>
      <c r="AQ1189" s="107"/>
      <c r="AS1189" s="107"/>
      <c r="AU1189" s="107"/>
      <c r="AW1189" s="107"/>
      <c r="AY1189" s="107"/>
      <c r="BB1189" s="108"/>
      <c r="BD1189" s="107"/>
      <c r="BF1189" s="107"/>
    </row>
    <row r="1190" spans="41:58" x14ac:dyDescent="0.25">
      <c r="AO1190" s="108"/>
      <c r="AQ1190" s="107"/>
      <c r="AS1190" s="107"/>
      <c r="AU1190" s="107"/>
      <c r="AW1190" s="107"/>
      <c r="AY1190" s="107"/>
      <c r="BB1190" s="108"/>
      <c r="BD1190" s="107"/>
      <c r="BF1190" s="107"/>
    </row>
    <row r="1191" spans="41:58" x14ac:dyDescent="0.25">
      <c r="AO1191" s="108"/>
      <c r="AQ1191" s="107"/>
      <c r="AS1191" s="107"/>
      <c r="AU1191" s="107"/>
      <c r="AW1191" s="107"/>
      <c r="AY1191" s="107"/>
      <c r="BB1191" s="108"/>
      <c r="BD1191" s="107"/>
      <c r="BF1191" s="107"/>
    </row>
    <row r="1192" spans="41:58" x14ac:dyDescent="0.25">
      <c r="AO1192" s="108"/>
      <c r="AQ1192" s="107"/>
      <c r="AS1192" s="107"/>
      <c r="AU1192" s="107"/>
      <c r="AW1192" s="107"/>
      <c r="AY1192" s="107"/>
      <c r="BB1192" s="108"/>
      <c r="BD1192" s="107"/>
      <c r="BF1192" s="107"/>
    </row>
    <row r="1193" spans="41:58" x14ac:dyDescent="0.25">
      <c r="AO1193" s="108"/>
      <c r="AQ1193" s="107"/>
      <c r="AS1193" s="107"/>
      <c r="AU1193" s="107"/>
      <c r="AW1193" s="107"/>
      <c r="AY1193" s="107"/>
      <c r="BB1193" s="108"/>
      <c r="BD1193" s="107"/>
      <c r="BF1193" s="107"/>
    </row>
    <row r="1194" spans="41:58" x14ac:dyDescent="0.25">
      <c r="AO1194" s="108"/>
      <c r="AQ1194" s="107"/>
      <c r="AS1194" s="107"/>
      <c r="AU1194" s="107"/>
      <c r="AW1194" s="107"/>
      <c r="AY1194" s="107"/>
      <c r="BB1194" s="108"/>
      <c r="BD1194" s="107"/>
      <c r="BF1194" s="107"/>
    </row>
    <row r="1195" spans="41:58" x14ac:dyDescent="0.25">
      <c r="AO1195" s="108"/>
      <c r="AQ1195" s="107"/>
      <c r="AS1195" s="107"/>
      <c r="AU1195" s="107"/>
      <c r="AW1195" s="107"/>
      <c r="AY1195" s="107"/>
      <c r="BB1195" s="108"/>
      <c r="BD1195" s="107"/>
      <c r="BF1195" s="107"/>
    </row>
    <row r="1196" spans="41:58" x14ac:dyDescent="0.25">
      <c r="AO1196" s="108"/>
      <c r="AQ1196" s="107"/>
      <c r="AS1196" s="107"/>
      <c r="AU1196" s="107"/>
      <c r="AW1196" s="107"/>
      <c r="AY1196" s="107"/>
      <c r="BB1196" s="108"/>
      <c r="BD1196" s="107"/>
      <c r="BF1196" s="107"/>
    </row>
    <row r="1197" spans="41:58" x14ac:dyDescent="0.25">
      <c r="AO1197" s="108"/>
      <c r="AQ1197" s="107"/>
      <c r="AS1197" s="107"/>
      <c r="AU1197" s="107"/>
      <c r="AW1197" s="107"/>
      <c r="AY1197" s="107"/>
      <c r="BB1197" s="108"/>
      <c r="BD1197" s="107"/>
      <c r="BF1197" s="107"/>
    </row>
    <row r="1198" spans="41:58" x14ac:dyDescent="0.25">
      <c r="AO1198" s="108"/>
      <c r="AQ1198" s="107"/>
      <c r="AS1198" s="107"/>
      <c r="AU1198" s="107"/>
      <c r="AW1198" s="107"/>
      <c r="AY1198" s="107"/>
      <c r="BB1198" s="108"/>
      <c r="BD1198" s="107"/>
      <c r="BF1198" s="107"/>
    </row>
    <row r="1199" spans="41:58" x14ac:dyDescent="0.25">
      <c r="AO1199" s="108"/>
      <c r="AQ1199" s="107"/>
      <c r="AS1199" s="107"/>
      <c r="AU1199" s="107"/>
      <c r="AW1199" s="107"/>
      <c r="AY1199" s="107"/>
      <c r="BB1199" s="108"/>
      <c r="BD1199" s="107"/>
      <c r="BF1199" s="107"/>
    </row>
    <row r="1200" spans="41:58" x14ac:dyDescent="0.25">
      <c r="AO1200" s="108"/>
      <c r="AQ1200" s="107"/>
      <c r="AS1200" s="107"/>
      <c r="AU1200" s="107"/>
      <c r="AW1200" s="107"/>
      <c r="AY1200" s="107"/>
      <c r="BB1200" s="108"/>
      <c r="BD1200" s="107"/>
      <c r="BF1200" s="107"/>
    </row>
    <row r="1201" spans="41:58" x14ac:dyDescent="0.25">
      <c r="AO1201" s="108"/>
      <c r="AQ1201" s="107"/>
      <c r="AS1201" s="107"/>
      <c r="AU1201" s="107"/>
      <c r="AW1201" s="107"/>
      <c r="AY1201" s="107"/>
      <c r="BB1201" s="108"/>
      <c r="BD1201" s="107"/>
      <c r="BF1201" s="107"/>
    </row>
    <row r="1202" spans="41:58" x14ac:dyDescent="0.25">
      <c r="AO1202" s="108"/>
      <c r="AQ1202" s="107"/>
      <c r="AS1202" s="107"/>
      <c r="AU1202" s="107"/>
      <c r="AW1202" s="107"/>
      <c r="AY1202" s="107"/>
      <c r="BB1202" s="108"/>
      <c r="BD1202" s="107"/>
      <c r="BF1202" s="107"/>
    </row>
    <row r="1203" spans="41:58" x14ac:dyDescent="0.25">
      <c r="AO1203" s="108"/>
      <c r="AQ1203" s="107"/>
      <c r="AS1203" s="107"/>
      <c r="AU1203" s="107"/>
      <c r="AW1203" s="107"/>
      <c r="AY1203" s="107"/>
      <c r="BB1203" s="108"/>
      <c r="BD1203" s="107"/>
      <c r="BF1203" s="107"/>
    </row>
    <row r="1204" spans="41:58" x14ac:dyDescent="0.25">
      <c r="AO1204" s="108"/>
      <c r="AQ1204" s="107"/>
      <c r="AS1204" s="107"/>
      <c r="AU1204" s="107"/>
      <c r="AW1204" s="107"/>
      <c r="AY1204" s="107"/>
      <c r="BB1204" s="108"/>
      <c r="BD1204" s="107"/>
      <c r="BF1204" s="107"/>
    </row>
    <row r="1205" spans="41:58" x14ac:dyDescent="0.25">
      <c r="AO1205" s="108"/>
      <c r="AQ1205" s="107"/>
      <c r="AS1205" s="107"/>
      <c r="AU1205" s="107"/>
      <c r="AW1205" s="107"/>
      <c r="AY1205" s="107"/>
      <c r="BB1205" s="108"/>
      <c r="BD1205" s="107"/>
      <c r="BF1205" s="107"/>
    </row>
    <row r="1206" spans="41:58" x14ac:dyDescent="0.25">
      <c r="AO1206" s="108"/>
      <c r="AQ1206" s="107"/>
      <c r="AS1206" s="107"/>
      <c r="AU1206" s="107"/>
      <c r="AW1206" s="107"/>
      <c r="AY1206" s="107"/>
      <c r="BB1206" s="108"/>
      <c r="BD1206" s="107"/>
      <c r="BF1206" s="107"/>
    </row>
    <row r="1207" spans="41:58" x14ac:dyDescent="0.25">
      <c r="AO1207" s="108"/>
      <c r="AQ1207" s="107"/>
      <c r="AS1207" s="107"/>
      <c r="AU1207" s="107"/>
      <c r="AW1207" s="107"/>
      <c r="AY1207" s="107"/>
      <c r="BB1207" s="108"/>
      <c r="BD1207" s="107"/>
      <c r="BF1207" s="107"/>
    </row>
    <row r="1208" spans="41:58" x14ac:dyDescent="0.25">
      <c r="AO1208" s="108"/>
      <c r="AQ1208" s="107"/>
      <c r="AS1208" s="107"/>
      <c r="AU1208" s="107"/>
      <c r="AW1208" s="107"/>
      <c r="AY1208" s="107"/>
      <c r="BB1208" s="108"/>
      <c r="BD1208" s="107"/>
      <c r="BF1208" s="107"/>
    </row>
    <row r="1209" spans="41:58" x14ac:dyDescent="0.25">
      <c r="AO1209" s="108"/>
      <c r="AQ1209" s="107"/>
      <c r="AS1209" s="107"/>
      <c r="AU1209" s="107"/>
      <c r="AW1209" s="107"/>
      <c r="AY1209" s="107"/>
      <c r="BB1209" s="108"/>
      <c r="BD1209" s="107"/>
      <c r="BF1209" s="107"/>
    </row>
    <row r="1210" spans="41:58" x14ac:dyDescent="0.25">
      <c r="AO1210" s="108"/>
      <c r="AQ1210" s="107"/>
      <c r="AS1210" s="107"/>
      <c r="AU1210" s="107"/>
      <c r="AW1210" s="107"/>
      <c r="AY1210" s="107"/>
      <c r="BB1210" s="108"/>
      <c r="BD1210" s="107"/>
      <c r="BF1210" s="107"/>
    </row>
    <row r="1211" spans="41:58" x14ac:dyDescent="0.25">
      <c r="AO1211" s="108"/>
      <c r="AQ1211" s="107"/>
      <c r="AS1211" s="107"/>
      <c r="AU1211" s="107"/>
      <c r="AW1211" s="107"/>
      <c r="AY1211" s="107"/>
      <c r="BB1211" s="108"/>
      <c r="BD1211" s="107"/>
      <c r="BF1211" s="107"/>
    </row>
    <row r="1212" spans="41:58" x14ac:dyDescent="0.25">
      <c r="AO1212" s="108"/>
      <c r="AQ1212" s="107"/>
      <c r="AS1212" s="107"/>
      <c r="AU1212" s="107"/>
      <c r="AW1212" s="107"/>
      <c r="AY1212" s="107"/>
      <c r="BB1212" s="108"/>
      <c r="BD1212" s="107"/>
      <c r="BF1212" s="107"/>
    </row>
    <row r="1213" spans="41:58" x14ac:dyDescent="0.25">
      <c r="AO1213" s="108"/>
      <c r="AQ1213" s="107"/>
      <c r="AS1213" s="107"/>
      <c r="AU1213" s="107"/>
      <c r="AW1213" s="107"/>
      <c r="AY1213" s="107"/>
      <c r="BB1213" s="108"/>
      <c r="BD1213" s="107"/>
      <c r="BF1213" s="107"/>
    </row>
    <row r="1214" spans="41:58" x14ac:dyDescent="0.25">
      <c r="AO1214" s="108"/>
      <c r="AQ1214" s="107"/>
      <c r="AS1214" s="107"/>
      <c r="AU1214" s="107"/>
      <c r="AW1214" s="107"/>
      <c r="AY1214" s="107"/>
      <c r="BB1214" s="108"/>
      <c r="BD1214" s="107"/>
      <c r="BF1214" s="107"/>
    </row>
    <row r="1215" spans="41:58" x14ac:dyDescent="0.25">
      <c r="AO1215" s="108"/>
      <c r="AQ1215" s="107"/>
      <c r="AS1215" s="107"/>
      <c r="AU1215" s="107"/>
      <c r="AW1215" s="107"/>
      <c r="AY1215" s="107"/>
      <c r="BB1215" s="108"/>
      <c r="BD1215" s="107"/>
      <c r="BF1215" s="107"/>
    </row>
    <row r="1216" spans="41:58" x14ac:dyDescent="0.25">
      <c r="AO1216" s="108"/>
      <c r="AQ1216" s="107"/>
      <c r="AS1216" s="107"/>
      <c r="AU1216" s="107"/>
      <c r="AW1216" s="107"/>
      <c r="AY1216" s="107"/>
      <c r="BB1216" s="108"/>
      <c r="BD1216" s="107"/>
      <c r="BF1216" s="107"/>
    </row>
    <row r="1217" spans="41:58" x14ac:dyDescent="0.25">
      <c r="AO1217" s="108"/>
      <c r="AQ1217" s="107"/>
      <c r="AS1217" s="107"/>
      <c r="AU1217" s="107"/>
      <c r="AW1217" s="107"/>
      <c r="AY1217" s="107"/>
      <c r="BB1217" s="108"/>
      <c r="BD1217" s="107"/>
      <c r="BF1217" s="107"/>
    </row>
    <row r="1218" spans="41:58" x14ac:dyDescent="0.25">
      <c r="AO1218" s="108"/>
      <c r="AQ1218" s="107"/>
      <c r="AS1218" s="107"/>
      <c r="AU1218" s="107"/>
      <c r="AW1218" s="107"/>
      <c r="AY1218" s="107"/>
      <c r="BB1218" s="108"/>
      <c r="BD1218" s="107"/>
      <c r="BF1218" s="107"/>
    </row>
    <row r="1219" spans="41:58" x14ac:dyDescent="0.25">
      <c r="AO1219" s="108"/>
      <c r="AQ1219" s="107"/>
      <c r="AS1219" s="107"/>
      <c r="AU1219" s="107"/>
      <c r="AW1219" s="107"/>
      <c r="AY1219" s="107"/>
      <c r="BB1219" s="108"/>
      <c r="BD1219" s="107"/>
      <c r="BF1219" s="107"/>
    </row>
    <row r="1220" spans="41:58" x14ac:dyDescent="0.25">
      <c r="AO1220" s="108"/>
      <c r="AQ1220" s="107"/>
      <c r="AS1220" s="107"/>
      <c r="AU1220" s="107"/>
      <c r="AW1220" s="107"/>
      <c r="AY1220" s="107"/>
      <c r="BB1220" s="108"/>
      <c r="BD1220" s="107"/>
      <c r="BF1220" s="107"/>
    </row>
    <row r="1221" spans="41:58" x14ac:dyDescent="0.25">
      <c r="AO1221" s="108"/>
      <c r="AQ1221" s="107"/>
      <c r="AS1221" s="107"/>
      <c r="AU1221" s="107"/>
      <c r="AW1221" s="107"/>
      <c r="AY1221" s="107"/>
      <c r="BB1221" s="108"/>
      <c r="BD1221" s="107"/>
      <c r="BF1221" s="107"/>
    </row>
    <row r="1222" spans="41:58" x14ac:dyDescent="0.25">
      <c r="AO1222" s="108"/>
      <c r="AQ1222" s="107"/>
      <c r="AS1222" s="107"/>
      <c r="AU1222" s="107"/>
      <c r="AW1222" s="107"/>
      <c r="AY1222" s="107"/>
      <c r="BB1222" s="108"/>
      <c r="BD1222" s="107"/>
      <c r="BF1222" s="107"/>
    </row>
    <row r="1223" spans="41:58" x14ac:dyDescent="0.25">
      <c r="AO1223" s="108"/>
      <c r="AQ1223" s="107"/>
      <c r="AS1223" s="107"/>
      <c r="AU1223" s="107"/>
      <c r="AW1223" s="107"/>
      <c r="AY1223" s="107"/>
      <c r="BB1223" s="108"/>
      <c r="BD1223" s="107"/>
      <c r="BF1223" s="107"/>
    </row>
    <row r="1224" spans="41:58" x14ac:dyDescent="0.25">
      <c r="AO1224" s="108"/>
      <c r="AQ1224" s="107"/>
      <c r="AS1224" s="107"/>
      <c r="AU1224" s="107"/>
      <c r="AW1224" s="107"/>
      <c r="AY1224" s="107"/>
      <c r="BB1224" s="108"/>
      <c r="BD1224" s="107"/>
      <c r="BF1224" s="107"/>
    </row>
    <row r="1225" spans="41:58" x14ac:dyDescent="0.25">
      <c r="AO1225" s="108"/>
      <c r="AQ1225" s="107"/>
      <c r="AS1225" s="107"/>
      <c r="AU1225" s="107"/>
      <c r="AW1225" s="107"/>
      <c r="AY1225" s="107"/>
      <c r="BB1225" s="108"/>
      <c r="BD1225" s="107"/>
      <c r="BF1225" s="107"/>
    </row>
    <row r="1226" spans="41:58" x14ac:dyDescent="0.25">
      <c r="AO1226" s="108"/>
      <c r="AQ1226" s="107"/>
      <c r="AS1226" s="107"/>
      <c r="AU1226" s="107"/>
      <c r="AW1226" s="107"/>
      <c r="AY1226" s="107"/>
      <c r="BB1226" s="108"/>
      <c r="BD1226" s="107"/>
      <c r="BF1226" s="107"/>
    </row>
    <row r="1227" spans="41:58" x14ac:dyDescent="0.25">
      <c r="AO1227" s="108"/>
      <c r="AQ1227" s="107"/>
      <c r="AS1227" s="107"/>
      <c r="AU1227" s="107"/>
      <c r="AW1227" s="107"/>
      <c r="AY1227" s="107"/>
      <c r="BB1227" s="108"/>
      <c r="BD1227" s="107"/>
      <c r="BF1227" s="107"/>
    </row>
    <row r="1228" spans="41:58" x14ac:dyDescent="0.25">
      <c r="AO1228" s="108"/>
      <c r="AQ1228" s="107"/>
      <c r="AS1228" s="107"/>
      <c r="AU1228" s="107"/>
      <c r="AW1228" s="107"/>
      <c r="AY1228" s="107"/>
      <c r="BB1228" s="108"/>
      <c r="BD1228" s="107"/>
      <c r="BF1228" s="107"/>
    </row>
    <row r="1229" spans="41:58" x14ac:dyDescent="0.25">
      <c r="AO1229" s="108"/>
      <c r="AQ1229" s="107"/>
      <c r="AS1229" s="107"/>
      <c r="AU1229" s="107"/>
      <c r="AW1229" s="107"/>
      <c r="AY1229" s="107"/>
      <c r="BB1229" s="108"/>
      <c r="BD1229" s="107"/>
      <c r="BF1229" s="107"/>
    </row>
    <row r="1230" spans="41:58" x14ac:dyDescent="0.25">
      <c r="AO1230" s="108"/>
      <c r="AQ1230" s="107"/>
      <c r="AS1230" s="107"/>
      <c r="AU1230" s="107"/>
      <c r="AW1230" s="107"/>
      <c r="AY1230" s="107"/>
      <c r="BB1230" s="108"/>
      <c r="BD1230" s="107"/>
      <c r="BF1230" s="107"/>
    </row>
    <row r="1231" spans="41:58" x14ac:dyDescent="0.25">
      <c r="AO1231" s="108"/>
      <c r="AQ1231" s="107"/>
      <c r="AS1231" s="107"/>
      <c r="AU1231" s="107"/>
      <c r="AW1231" s="107"/>
      <c r="AY1231" s="107"/>
      <c r="BB1231" s="108"/>
      <c r="BD1231" s="107"/>
      <c r="BF1231" s="107"/>
    </row>
    <row r="1232" spans="41:58" x14ac:dyDescent="0.25">
      <c r="AO1232" s="108"/>
      <c r="AQ1232" s="107"/>
      <c r="AS1232" s="107"/>
      <c r="AU1232" s="107"/>
      <c r="AW1232" s="107"/>
      <c r="AY1232" s="107"/>
      <c r="BB1232" s="108"/>
      <c r="BD1232" s="107"/>
      <c r="BF1232" s="107"/>
    </row>
    <row r="1233" spans="41:58" x14ac:dyDescent="0.25">
      <c r="AO1233" s="108"/>
      <c r="AQ1233" s="107"/>
      <c r="AS1233" s="107"/>
      <c r="AU1233" s="107"/>
      <c r="AW1233" s="107"/>
      <c r="AY1233" s="107"/>
      <c r="BB1233" s="108"/>
      <c r="BD1233" s="107"/>
      <c r="BF1233" s="107"/>
    </row>
    <row r="1234" spans="41:58" x14ac:dyDescent="0.25">
      <c r="AO1234" s="108"/>
      <c r="AQ1234" s="107"/>
      <c r="AS1234" s="107"/>
      <c r="AU1234" s="107"/>
      <c r="AW1234" s="107"/>
      <c r="AY1234" s="107"/>
      <c r="BB1234" s="108"/>
      <c r="BD1234" s="107"/>
      <c r="BF1234" s="107"/>
    </row>
    <row r="1235" spans="41:58" x14ac:dyDescent="0.25">
      <c r="AO1235" s="108"/>
      <c r="AQ1235" s="107"/>
      <c r="AS1235" s="107"/>
      <c r="AU1235" s="107"/>
      <c r="AW1235" s="107"/>
      <c r="AY1235" s="107"/>
      <c r="BB1235" s="108"/>
      <c r="BD1235" s="107"/>
      <c r="BF1235" s="107"/>
    </row>
    <row r="1236" spans="41:58" x14ac:dyDescent="0.25">
      <c r="AO1236" s="108"/>
      <c r="AQ1236" s="107"/>
      <c r="AS1236" s="107"/>
      <c r="AU1236" s="107"/>
      <c r="AW1236" s="107"/>
      <c r="AY1236" s="107"/>
      <c r="BB1236" s="108"/>
      <c r="BD1236" s="107"/>
      <c r="BF1236" s="107"/>
    </row>
    <row r="1237" spans="41:58" x14ac:dyDescent="0.25">
      <c r="AO1237" s="108"/>
      <c r="AQ1237" s="107"/>
      <c r="AS1237" s="107"/>
      <c r="AU1237" s="107"/>
      <c r="AW1237" s="107"/>
      <c r="AY1237" s="107"/>
      <c r="BB1237" s="108"/>
      <c r="BD1237" s="107"/>
      <c r="BF1237" s="107"/>
    </row>
    <row r="1238" spans="41:58" x14ac:dyDescent="0.25">
      <c r="AO1238" s="108"/>
      <c r="AQ1238" s="107"/>
      <c r="AS1238" s="107"/>
      <c r="AU1238" s="107"/>
      <c r="AW1238" s="107"/>
      <c r="AY1238" s="107"/>
      <c r="BB1238" s="108"/>
      <c r="BD1238" s="107"/>
      <c r="BF1238" s="107"/>
    </row>
    <row r="1239" spans="41:58" x14ac:dyDescent="0.25">
      <c r="AO1239" s="108"/>
      <c r="AQ1239" s="107"/>
      <c r="AS1239" s="107"/>
      <c r="AU1239" s="107"/>
      <c r="AW1239" s="107"/>
      <c r="AY1239" s="107"/>
      <c r="BB1239" s="108"/>
      <c r="BD1239" s="107"/>
      <c r="BF1239" s="107"/>
    </row>
    <row r="1240" spans="41:58" x14ac:dyDescent="0.25">
      <c r="AO1240" s="108"/>
      <c r="AQ1240" s="107"/>
      <c r="AS1240" s="107"/>
      <c r="AU1240" s="107"/>
      <c r="AW1240" s="107"/>
      <c r="AY1240" s="107"/>
      <c r="BB1240" s="108"/>
      <c r="BD1240" s="107"/>
      <c r="BF1240" s="107"/>
    </row>
    <row r="1241" spans="41:58" x14ac:dyDescent="0.25">
      <c r="AO1241" s="108"/>
      <c r="AQ1241" s="107"/>
      <c r="AS1241" s="107"/>
      <c r="AU1241" s="107"/>
      <c r="AW1241" s="107"/>
      <c r="AY1241" s="107"/>
      <c r="BB1241" s="108"/>
      <c r="BD1241" s="107"/>
      <c r="BF1241" s="107"/>
    </row>
    <row r="1242" spans="41:58" x14ac:dyDescent="0.25">
      <c r="AO1242" s="108"/>
      <c r="AQ1242" s="107"/>
      <c r="AS1242" s="107"/>
      <c r="AU1242" s="107"/>
      <c r="AW1242" s="107"/>
      <c r="AY1242" s="107"/>
      <c r="BB1242" s="108"/>
      <c r="BD1242" s="107"/>
      <c r="BF1242" s="107"/>
    </row>
    <row r="1243" spans="41:58" x14ac:dyDescent="0.25">
      <c r="AO1243" s="108"/>
      <c r="AQ1243" s="107"/>
      <c r="AS1243" s="107"/>
      <c r="AU1243" s="107"/>
      <c r="AW1243" s="107"/>
      <c r="AY1243" s="107"/>
      <c r="BB1243" s="108"/>
      <c r="BD1243" s="107"/>
      <c r="BF1243" s="107"/>
    </row>
    <row r="1244" spans="41:58" x14ac:dyDescent="0.25">
      <c r="AO1244" s="108"/>
      <c r="AQ1244" s="107"/>
      <c r="AS1244" s="107"/>
      <c r="AU1244" s="107"/>
      <c r="AW1244" s="107"/>
      <c r="AY1244" s="107"/>
      <c r="BB1244" s="108"/>
      <c r="BD1244" s="107"/>
      <c r="BF1244" s="107"/>
    </row>
    <row r="1245" spans="41:58" x14ac:dyDescent="0.25">
      <c r="AO1245" s="108"/>
      <c r="AQ1245" s="107"/>
      <c r="AS1245" s="107"/>
      <c r="AU1245" s="107"/>
      <c r="AW1245" s="107"/>
      <c r="AY1245" s="107"/>
      <c r="BB1245" s="108"/>
      <c r="BD1245" s="107"/>
      <c r="BF1245" s="107"/>
    </row>
    <row r="1246" spans="41:58" x14ac:dyDescent="0.25">
      <c r="AO1246" s="108"/>
      <c r="AQ1246" s="107"/>
      <c r="AS1246" s="107"/>
      <c r="AU1246" s="107"/>
      <c r="AW1246" s="107"/>
      <c r="AY1246" s="107"/>
      <c r="BB1246" s="108"/>
      <c r="BD1246" s="107"/>
      <c r="BF1246" s="107"/>
    </row>
    <row r="1247" spans="41:58" x14ac:dyDescent="0.25">
      <c r="AO1247" s="108"/>
      <c r="AQ1247" s="107"/>
      <c r="AS1247" s="107"/>
      <c r="AU1247" s="107"/>
      <c r="AW1247" s="107"/>
      <c r="AY1247" s="107"/>
      <c r="BB1247" s="108"/>
      <c r="BD1247" s="107"/>
      <c r="BF1247" s="107"/>
    </row>
    <row r="1248" spans="41:58" x14ac:dyDescent="0.25">
      <c r="AO1248" s="108"/>
      <c r="AQ1248" s="107"/>
      <c r="AS1248" s="107"/>
      <c r="AU1248" s="107"/>
      <c r="AW1248" s="107"/>
      <c r="AY1248" s="107"/>
      <c r="BB1248" s="108"/>
      <c r="BD1248" s="107"/>
      <c r="BF1248" s="107"/>
    </row>
    <row r="1249" spans="41:58" x14ac:dyDescent="0.25">
      <c r="AO1249" s="108"/>
      <c r="AQ1249" s="107"/>
      <c r="AS1249" s="107"/>
      <c r="AU1249" s="107"/>
      <c r="AW1249" s="107"/>
      <c r="AY1249" s="107"/>
      <c r="BB1249" s="108"/>
      <c r="BD1249" s="107"/>
      <c r="BF1249" s="107"/>
    </row>
    <row r="1250" spans="41:58" x14ac:dyDescent="0.25">
      <c r="AO1250" s="108"/>
      <c r="AQ1250" s="107"/>
      <c r="AS1250" s="107"/>
      <c r="AU1250" s="107"/>
      <c r="AW1250" s="107"/>
      <c r="AY1250" s="107"/>
      <c r="BB1250" s="108"/>
      <c r="BD1250" s="107"/>
      <c r="BF1250" s="107"/>
    </row>
    <row r="1251" spans="41:58" x14ac:dyDescent="0.25">
      <c r="AO1251" s="108"/>
      <c r="AQ1251" s="107"/>
      <c r="AS1251" s="107"/>
      <c r="AU1251" s="107"/>
      <c r="AW1251" s="107"/>
      <c r="AY1251" s="107"/>
      <c r="BB1251" s="108"/>
      <c r="BD1251" s="107"/>
      <c r="BF1251" s="107"/>
    </row>
    <row r="1252" spans="41:58" x14ac:dyDescent="0.25">
      <c r="AO1252" s="108"/>
      <c r="AQ1252" s="107"/>
      <c r="AS1252" s="107"/>
      <c r="AU1252" s="107"/>
      <c r="AW1252" s="107"/>
      <c r="AY1252" s="107"/>
      <c r="BB1252" s="108"/>
      <c r="BD1252" s="107"/>
      <c r="BF1252" s="107"/>
    </row>
    <row r="1253" spans="41:58" x14ac:dyDescent="0.25">
      <c r="AO1253" s="108"/>
      <c r="AQ1253" s="107"/>
      <c r="AS1253" s="107"/>
      <c r="AU1253" s="107"/>
      <c r="AW1253" s="107"/>
      <c r="AY1253" s="107"/>
      <c r="BB1253" s="108"/>
      <c r="BD1253" s="107"/>
      <c r="BF1253" s="107"/>
    </row>
    <row r="1254" spans="41:58" x14ac:dyDescent="0.25">
      <c r="AO1254" s="108"/>
      <c r="AQ1254" s="107"/>
      <c r="AS1254" s="107"/>
      <c r="AU1254" s="107"/>
      <c r="AW1254" s="107"/>
      <c r="AY1254" s="107"/>
      <c r="BB1254" s="108"/>
      <c r="BD1254" s="107"/>
      <c r="BF1254" s="107"/>
    </row>
    <row r="1255" spans="41:58" x14ac:dyDescent="0.25">
      <c r="AO1255" s="108"/>
      <c r="AQ1255" s="107"/>
      <c r="AS1255" s="107"/>
      <c r="AU1255" s="107"/>
      <c r="AW1255" s="107"/>
      <c r="AY1255" s="107"/>
      <c r="BB1255" s="108"/>
      <c r="BD1255" s="107"/>
      <c r="BF1255" s="107"/>
    </row>
    <row r="1256" spans="41:58" x14ac:dyDescent="0.25">
      <c r="AO1256" s="108"/>
      <c r="AQ1256" s="107"/>
      <c r="AS1256" s="107"/>
      <c r="AU1256" s="107"/>
      <c r="AW1256" s="107"/>
      <c r="AY1256" s="107"/>
      <c r="BB1256" s="108"/>
      <c r="BD1256" s="107"/>
      <c r="BF1256" s="107"/>
    </row>
    <row r="1257" spans="41:58" x14ac:dyDescent="0.25">
      <c r="AO1257" s="108"/>
      <c r="AQ1257" s="107"/>
      <c r="AS1257" s="107"/>
      <c r="AU1257" s="107"/>
      <c r="AW1257" s="107"/>
      <c r="AY1257" s="107"/>
      <c r="BB1257" s="108"/>
      <c r="BD1257" s="107"/>
      <c r="BF1257" s="107"/>
    </row>
    <row r="1258" spans="41:58" x14ac:dyDescent="0.25">
      <c r="AO1258" s="108"/>
      <c r="AQ1258" s="107"/>
      <c r="AS1258" s="107"/>
      <c r="AU1258" s="107"/>
      <c r="AW1258" s="107"/>
      <c r="AY1258" s="107"/>
      <c r="BB1258" s="108"/>
      <c r="BD1258" s="107"/>
      <c r="BF1258" s="107"/>
    </row>
    <row r="1259" spans="41:58" x14ac:dyDescent="0.25">
      <c r="AO1259" s="108"/>
      <c r="AQ1259" s="107"/>
      <c r="AS1259" s="107"/>
      <c r="AU1259" s="107"/>
      <c r="AW1259" s="107"/>
      <c r="AY1259" s="107"/>
      <c r="BB1259" s="108"/>
      <c r="BD1259" s="107"/>
      <c r="BF1259" s="107"/>
    </row>
    <row r="1260" spans="41:58" x14ac:dyDescent="0.25">
      <c r="AO1260" s="108"/>
      <c r="AQ1260" s="107"/>
      <c r="AS1260" s="107"/>
      <c r="AU1260" s="107"/>
      <c r="AW1260" s="107"/>
      <c r="AY1260" s="107"/>
      <c r="BB1260" s="108"/>
      <c r="BD1260" s="107"/>
      <c r="BF1260" s="107"/>
    </row>
    <row r="1261" spans="41:58" x14ac:dyDescent="0.25">
      <c r="AO1261" s="108"/>
      <c r="AQ1261" s="107"/>
      <c r="AS1261" s="107"/>
      <c r="AU1261" s="107"/>
      <c r="AW1261" s="107"/>
      <c r="AY1261" s="107"/>
      <c r="BB1261" s="108"/>
      <c r="BD1261" s="107"/>
      <c r="BF1261" s="107"/>
    </row>
    <row r="1262" spans="41:58" x14ac:dyDescent="0.25">
      <c r="AO1262" s="108"/>
      <c r="AQ1262" s="107"/>
      <c r="AS1262" s="107"/>
      <c r="AU1262" s="107"/>
      <c r="AW1262" s="107"/>
      <c r="AY1262" s="107"/>
      <c r="BB1262" s="108"/>
      <c r="BD1262" s="107"/>
      <c r="BF1262" s="107"/>
    </row>
    <row r="1263" spans="41:58" x14ac:dyDescent="0.25">
      <c r="AO1263" s="108"/>
      <c r="AQ1263" s="107"/>
      <c r="AS1263" s="107"/>
      <c r="AU1263" s="107"/>
      <c r="AW1263" s="107"/>
      <c r="AY1263" s="107"/>
      <c r="BB1263" s="108"/>
      <c r="BD1263" s="107"/>
      <c r="BF1263" s="107"/>
    </row>
    <row r="1264" spans="41:58" x14ac:dyDescent="0.25">
      <c r="AO1264" s="108"/>
      <c r="AQ1264" s="107"/>
      <c r="AS1264" s="107"/>
      <c r="AU1264" s="107"/>
      <c r="AW1264" s="107"/>
      <c r="AY1264" s="107"/>
      <c r="BB1264" s="108"/>
      <c r="BD1264" s="107"/>
      <c r="BF1264" s="107"/>
    </row>
    <row r="1265" spans="41:58" x14ac:dyDescent="0.25">
      <c r="AO1265" s="108"/>
      <c r="AQ1265" s="107"/>
      <c r="AS1265" s="107"/>
      <c r="AU1265" s="107"/>
      <c r="AW1265" s="107"/>
      <c r="AY1265" s="107"/>
      <c r="BB1265" s="108"/>
      <c r="BD1265" s="107"/>
      <c r="BF1265" s="107"/>
    </row>
    <row r="1266" spans="41:58" x14ac:dyDescent="0.25">
      <c r="AO1266" s="108"/>
      <c r="AQ1266" s="107"/>
      <c r="AS1266" s="107"/>
      <c r="AU1266" s="107"/>
      <c r="AW1266" s="107"/>
      <c r="AY1266" s="107"/>
      <c r="BB1266" s="108"/>
      <c r="BD1266" s="107"/>
      <c r="BF1266" s="107"/>
    </row>
    <row r="1267" spans="41:58" x14ac:dyDescent="0.25">
      <c r="AO1267" s="108"/>
      <c r="AQ1267" s="107"/>
      <c r="AS1267" s="107"/>
      <c r="AU1267" s="107"/>
      <c r="AW1267" s="107"/>
      <c r="AY1267" s="107"/>
      <c r="BB1267" s="108"/>
      <c r="BD1267" s="107"/>
      <c r="BF1267" s="107"/>
    </row>
    <row r="1268" spans="41:58" x14ac:dyDescent="0.25">
      <c r="AO1268" s="108"/>
      <c r="AQ1268" s="107"/>
      <c r="AS1268" s="107"/>
      <c r="AU1268" s="107"/>
      <c r="AW1268" s="107"/>
      <c r="AY1268" s="107"/>
      <c r="BB1268" s="108"/>
      <c r="BD1268" s="107"/>
      <c r="BF1268" s="107"/>
    </row>
    <row r="1269" spans="41:58" x14ac:dyDescent="0.25">
      <c r="AO1269" s="108"/>
      <c r="AQ1269" s="107"/>
      <c r="AS1269" s="107"/>
      <c r="AU1269" s="107"/>
      <c r="AW1269" s="107"/>
      <c r="AY1269" s="107"/>
      <c r="BB1269" s="108"/>
      <c r="BD1269" s="107"/>
      <c r="BF1269" s="107"/>
    </row>
    <row r="1270" spans="41:58" x14ac:dyDescent="0.25">
      <c r="AO1270" s="108"/>
      <c r="AQ1270" s="107"/>
      <c r="AS1270" s="107"/>
      <c r="AU1270" s="107"/>
      <c r="AW1270" s="107"/>
      <c r="AY1270" s="107"/>
      <c r="BB1270" s="108"/>
      <c r="BD1270" s="107"/>
      <c r="BF1270" s="107"/>
    </row>
    <row r="1271" spans="41:58" x14ac:dyDescent="0.25">
      <c r="AO1271" s="108"/>
      <c r="AQ1271" s="107"/>
      <c r="AS1271" s="107"/>
      <c r="AU1271" s="107"/>
      <c r="AW1271" s="107"/>
      <c r="AY1271" s="107"/>
      <c r="BB1271" s="108"/>
      <c r="BD1271" s="107"/>
      <c r="BF1271" s="107"/>
    </row>
    <row r="1272" spans="41:58" x14ac:dyDescent="0.25">
      <c r="AO1272" s="108"/>
      <c r="AQ1272" s="107"/>
      <c r="AS1272" s="107"/>
      <c r="AU1272" s="107"/>
      <c r="AW1272" s="107"/>
      <c r="AY1272" s="107"/>
      <c r="BB1272" s="108"/>
      <c r="BD1272" s="107"/>
      <c r="BF1272" s="107"/>
    </row>
    <row r="1273" spans="41:58" x14ac:dyDescent="0.25">
      <c r="AO1273" s="108"/>
      <c r="AQ1273" s="107"/>
      <c r="AS1273" s="107"/>
      <c r="AU1273" s="107"/>
      <c r="AW1273" s="107"/>
      <c r="AY1273" s="107"/>
      <c r="BB1273" s="108"/>
      <c r="BD1273" s="107"/>
      <c r="BF1273" s="107"/>
    </row>
    <row r="1274" spans="41:58" x14ac:dyDescent="0.25">
      <c r="AO1274" s="108"/>
      <c r="AQ1274" s="107"/>
      <c r="AS1274" s="107"/>
      <c r="AU1274" s="107"/>
      <c r="AW1274" s="107"/>
      <c r="AY1274" s="107"/>
      <c r="BB1274" s="108"/>
      <c r="BD1274" s="107"/>
      <c r="BF1274" s="107"/>
    </row>
    <row r="1275" spans="41:58" x14ac:dyDescent="0.25">
      <c r="AO1275" s="108"/>
      <c r="AQ1275" s="107"/>
      <c r="AS1275" s="107"/>
      <c r="AU1275" s="107"/>
      <c r="AW1275" s="107"/>
      <c r="AY1275" s="107"/>
      <c r="BB1275" s="108"/>
      <c r="BD1275" s="107"/>
      <c r="BF1275" s="107"/>
    </row>
    <row r="1276" spans="41:58" x14ac:dyDescent="0.25">
      <c r="AO1276" s="108"/>
      <c r="AQ1276" s="107"/>
      <c r="AS1276" s="107"/>
      <c r="AU1276" s="107"/>
      <c r="AW1276" s="107"/>
      <c r="AY1276" s="107"/>
      <c r="BB1276" s="108"/>
      <c r="BD1276" s="107"/>
      <c r="BF1276" s="107"/>
    </row>
    <row r="1277" spans="41:58" x14ac:dyDescent="0.25">
      <c r="AO1277" s="108"/>
      <c r="AQ1277" s="107"/>
      <c r="AS1277" s="107"/>
      <c r="AU1277" s="107"/>
      <c r="AW1277" s="107"/>
      <c r="AY1277" s="107"/>
      <c r="BB1277" s="108"/>
      <c r="BD1277" s="107"/>
      <c r="BF1277" s="107"/>
    </row>
    <row r="1278" spans="41:58" x14ac:dyDescent="0.25">
      <c r="AO1278" s="108"/>
      <c r="AQ1278" s="107"/>
      <c r="AS1278" s="107"/>
      <c r="AU1278" s="107"/>
      <c r="AW1278" s="107"/>
      <c r="AY1278" s="107"/>
      <c r="BB1278" s="108"/>
      <c r="BD1278" s="107"/>
      <c r="BF1278" s="107"/>
    </row>
    <row r="1279" spans="41:58" x14ac:dyDescent="0.25">
      <c r="AO1279" s="108"/>
      <c r="AQ1279" s="107"/>
      <c r="AS1279" s="107"/>
      <c r="AU1279" s="107"/>
      <c r="AW1279" s="107"/>
      <c r="AY1279" s="107"/>
      <c r="BB1279" s="108"/>
      <c r="BD1279" s="107"/>
      <c r="BF1279" s="107"/>
    </row>
    <row r="1280" spans="41:58" x14ac:dyDescent="0.25">
      <c r="AO1280" s="108"/>
      <c r="AQ1280" s="107"/>
      <c r="AS1280" s="107"/>
      <c r="AU1280" s="107"/>
      <c r="AW1280" s="107"/>
      <c r="AY1280" s="107"/>
      <c r="BB1280" s="108"/>
      <c r="BD1280" s="107"/>
      <c r="BF1280" s="107"/>
    </row>
    <row r="1281" spans="41:58" x14ac:dyDescent="0.25">
      <c r="AO1281" s="108"/>
      <c r="AQ1281" s="107"/>
      <c r="AS1281" s="107"/>
      <c r="AU1281" s="107"/>
      <c r="AW1281" s="107"/>
      <c r="AY1281" s="107"/>
      <c r="BB1281" s="108"/>
      <c r="BD1281" s="107"/>
      <c r="BF1281" s="107"/>
    </row>
    <row r="1282" spans="41:58" x14ac:dyDescent="0.25">
      <c r="AO1282" s="108"/>
      <c r="AQ1282" s="107"/>
      <c r="AS1282" s="107"/>
      <c r="AU1282" s="107"/>
      <c r="AW1282" s="107"/>
      <c r="AY1282" s="107"/>
      <c r="BB1282" s="108"/>
      <c r="BD1282" s="107"/>
      <c r="BF1282" s="107"/>
    </row>
    <row r="1283" spans="41:58" x14ac:dyDescent="0.25">
      <c r="AO1283" s="108"/>
      <c r="AQ1283" s="107"/>
      <c r="AS1283" s="107"/>
      <c r="AU1283" s="107"/>
      <c r="AW1283" s="107"/>
      <c r="AY1283" s="107"/>
      <c r="BB1283" s="108"/>
      <c r="BD1283" s="107"/>
      <c r="BF1283" s="107"/>
    </row>
    <row r="1284" spans="41:58" x14ac:dyDescent="0.25">
      <c r="AO1284" s="108"/>
      <c r="AQ1284" s="107"/>
      <c r="AS1284" s="107"/>
      <c r="AU1284" s="107"/>
      <c r="AW1284" s="107"/>
      <c r="AY1284" s="107"/>
      <c r="BB1284" s="108"/>
      <c r="BD1284" s="107"/>
      <c r="BF1284" s="107"/>
    </row>
    <row r="1285" spans="41:58" x14ac:dyDescent="0.25">
      <c r="AO1285" s="108"/>
      <c r="AQ1285" s="107"/>
      <c r="AS1285" s="107"/>
      <c r="AU1285" s="107"/>
      <c r="AW1285" s="107"/>
      <c r="AY1285" s="107"/>
      <c r="BB1285" s="108"/>
      <c r="BD1285" s="107"/>
      <c r="BF1285" s="107"/>
    </row>
    <row r="1286" spans="41:58" x14ac:dyDescent="0.25">
      <c r="AO1286" s="108"/>
      <c r="AQ1286" s="107"/>
      <c r="AS1286" s="107"/>
      <c r="AU1286" s="107"/>
      <c r="AW1286" s="107"/>
      <c r="AY1286" s="107"/>
      <c r="BB1286" s="108"/>
      <c r="BD1286" s="107"/>
      <c r="BF1286" s="107"/>
    </row>
    <row r="1287" spans="41:58" x14ac:dyDescent="0.25">
      <c r="AO1287" s="108"/>
      <c r="AQ1287" s="107"/>
      <c r="AS1287" s="107"/>
      <c r="AU1287" s="107"/>
      <c r="AW1287" s="107"/>
      <c r="AY1287" s="107"/>
      <c r="BB1287" s="108"/>
      <c r="BD1287" s="107"/>
      <c r="BF1287" s="107"/>
    </row>
    <row r="1288" spans="41:58" x14ac:dyDescent="0.25">
      <c r="AO1288" s="108"/>
      <c r="AQ1288" s="107"/>
      <c r="AS1288" s="107"/>
      <c r="AU1288" s="107"/>
      <c r="AW1288" s="107"/>
      <c r="AY1288" s="107"/>
      <c r="BB1288" s="108"/>
      <c r="BD1288" s="107"/>
      <c r="BF1288" s="107"/>
    </row>
    <row r="1289" spans="41:58" x14ac:dyDescent="0.25">
      <c r="AO1289" s="108"/>
      <c r="AQ1289" s="107"/>
      <c r="AS1289" s="107"/>
      <c r="AU1289" s="107"/>
      <c r="AW1289" s="107"/>
      <c r="AY1289" s="107"/>
      <c r="BB1289" s="108"/>
      <c r="BD1289" s="107"/>
      <c r="BF1289" s="107"/>
    </row>
    <row r="1290" spans="41:58" x14ac:dyDescent="0.25">
      <c r="AO1290" s="108"/>
      <c r="AQ1290" s="107"/>
      <c r="AS1290" s="107"/>
      <c r="AU1290" s="107"/>
      <c r="AW1290" s="107"/>
      <c r="AY1290" s="107"/>
      <c r="BB1290" s="108"/>
      <c r="BD1290" s="107"/>
      <c r="BF1290" s="107"/>
    </row>
    <row r="1291" spans="41:58" x14ac:dyDescent="0.25">
      <c r="AO1291" s="108"/>
      <c r="AQ1291" s="107"/>
      <c r="AS1291" s="107"/>
      <c r="AU1291" s="107"/>
      <c r="AW1291" s="107"/>
      <c r="AY1291" s="107"/>
      <c r="BB1291" s="108"/>
      <c r="BD1291" s="107"/>
      <c r="BF1291" s="107"/>
    </row>
    <row r="1292" spans="41:58" x14ac:dyDescent="0.25">
      <c r="AO1292" s="108"/>
      <c r="AQ1292" s="107"/>
      <c r="AS1292" s="107"/>
      <c r="AU1292" s="107"/>
      <c r="AW1292" s="107"/>
      <c r="AY1292" s="107"/>
      <c r="BB1292" s="108"/>
      <c r="BD1292" s="107"/>
      <c r="BF1292" s="107"/>
    </row>
    <row r="1293" spans="41:58" x14ac:dyDescent="0.25">
      <c r="AO1293" s="108"/>
      <c r="AQ1293" s="107"/>
      <c r="AS1293" s="107"/>
      <c r="AU1293" s="107"/>
      <c r="AW1293" s="107"/>
      <c r="AY1293" s="107"/>
      <c r="BB1293" s="108"/>
      <c r="BD1293" s="107"/>
      <c r="BF1293" s="107"/>
    </row>
    <row r="1294" spans="41:58" x14ac:dyDescent="0.25">
      <c r="AO1294" s="108"/>
      <c r="AQ1294" s="107"/>
      <c r="AS1294" s="107"/>
      <c r="AU1294" s="107"/>
      <c r="AW1294" s="107"/>
      <c r="AY1294" s="107"/>
      <c r="BB1294" s="108"/>
      <c r="BD1294" s="107"/>
      <c r="BF1294" s="107"/>
    </row>
    <row r="1295" spans="41:58" x14ac:dyDescent="0.25">
      <c r="AO1295" s="108"/>
      <c r="AQ1295" s="107"/>
      <c r="AS1295" s="107"/>
      <c r="AU1295" s="107"/>
      <c r="AW1295" s="107"/>
      <c r="AY1295" s="107"/>
      <c r="BB1295" s="108"/>
      <c r="BD1295" s="107"/>
      <c r="BF1295" s="107"/>
    </row>
    <row r="1296" spans="41:58" x14ac:dyDescent="0.25">
      <c r="AO1296" s="108"/>
      <c r="AQ1296" s="107"/>
      <c r="AS1296" s="107"/>
      <c r="AU1296" s="107"/>
      <c r="AW1296" s="107"/>
      <c r="AY1296" s="107"/>
      <c r="BB1296" s="108"/>
      <c r="BD1296" s="107"/>
      <c r="BF1296" s="107"/>
    </row>
    <row r="1297" spans="41:58" x14ac:dyDescent="0.25">
      <c r="AO1297" s="108"/>
      <c r="AQ1297" s="107"/>
      <c r="AS1297" s="107"/>
      <c r="AU1297" s="107"/>
      <c r="AW1297" s="107"/>
      <c r="AY1297" s="107"/>
      <c r="BB1297" s="108"/>
      <c r="BD1297" s="107"/>
      <c r="BF1297" s="107"/>
    </row>
    <row r="1298" spans="41:58" x14ac:dyDescent="0.25">
      <c r="AO1298" s="108"/>
      <c r="AQ1298" s="107"/>
      <c r="AS1298" s="107"/>
      <c r="AU1298" s="107"/>
      <c r="AW1298" s="107"/>
      <c r="AY1298" s="107"/>
      <c r="BB1298" s="108"/>
      <c r="BD1298" s="107"/>
      <c r="BF1298" s="107"/>
    </row>
    <row r="1299" spans="41:58" x14ac:dyDescent="0.25">
      <c r="AO1299" s="108"/>
      <c r="AQ1299" s="107"/>
      <c r="AS1299" s="107"/>
      <c r="AU1299" s="107"/>
      <c r="AW1299" s="107"/>
      <c r="AY1299" s="107"/>
      <c r="BB1299" s="108"/>
      <c r="BD1299" s="107"/>
      <c r="BF1299" s="107"/>
    </row>
    <row r="1300" spans="41:58" x14ac:dyDescent="0.25">
      <c r="AO1300" s="108"/>
      <c r="AQ1300" s="107"/>
      <c r="AS1300" s="107"/>
      <c r="AU1300" s="107"/>
      <c r="AW1300" s="107"/>
      <c r="AY1300" s="107"/>
      <c r="BB1300" s="108"/>
      <c r="BD1300" s="107"/>
      <c r="BF1300" s="107"/>
    </row>
    <row r="1301" spans="41:58" x14ac:dyDescent="0.25">
      <c r="AO1301" s="108"/>
      <c r="AQ1301" s="107"/>
      <c r="AS1301" s="107"/>
      <c r="AU1301" s="107"/>
      <c r="AW1301" s="107"/>
      <c r="AY1301" s="107"/>
      <c r="BB1301" s="108"/>
      <c r="BD1301" s="107"/>
      <c r="BF1301" s="107"/>
    </row>
    <row r="1302" spans="41:58" x14ac:dyDescent="0.25">
      <c r="AO1302" s="108"/>
      <c r="AQ1302" s="107"/>
      <c r="AS1302" s="107"/>
      <c r="AU1302" s="107"/>
      <c r="AW1302" s="107"/>
      <c r="AY1302" s="107"/>
      <c r="BB1302" s="108"/>
      <c r="BD1302" s="107"/>
      <c r="BF1302" s="107"/>
    </row>
    <row r="1303" spans="41:58" x14ac:dyDescent="0.25">
      <c r="AO1303" s="108"/>
      <c r="AQ1303" s="107"/>
      <c r="AS1303" s="107"/>
      <c r="AU1303" s="107"/>
      <c r="AW1303" s="107"/>
      <c r="AY1303" s="107"/>
      <c r="BB1303" s="108"/>
      <c r="BD1303" s="107"/>
      <c r="BF1303" s="107"/>
    </row>
    <row r="1304" spans="41:58" x14ac:dyDescent="0.25">
      <c r="AO1304" s="108"/>
      <c r="AQ1304" s="107"/>
      <c r="AS1304" s="107"/>
      <c r="AU1304" s="107"/>
      <c r="AW1304" s="107"/>
      <c r="AY1304" s="107"/>
      <c r="BB1304" s="108"/>
      <c r="BD1304" s="107"/>
      <c r="BF1304" s="107"/>
    </row>
    <row r="1305" spans="41:58" x14ac:dyDescent="0.25">
      <c r="AO1305" s="108"/>
      <c r="AQ1305" s="107"/>
      <c r="AS1305" s="107"/>
      <c r="AU1305" s="107"/>
      <c r="AW1305" s="107"/>
      <c r="AY1305" s="107"/>
      <c r="BB1305" s="108"/>
      <c r="BD1305" s="107"/>
      <c r="BF1305" s="107"/>
    </row>
    <row r="1306" spans="41:58" x14ac:dyDescent="0.25">
      <c r="AO1306" s="108"/>
      <c r="AQ1306" s="107"/>
      <c r="AS1306" s="107"/>
      <c r="AU1306" s="107"/>
      <c r="AW1306" s="107"/>
      <c r="AY1306" s="107"/>
      <c r="BB1306" s="108"/>
      <c r="BD1306" s="107"/>
      <c r="BF1306" s="107"/>
    </row>
    <row r="1307" spans="41:58" x14ac:dyDescent="0.25">
      <c r="AO1307" s="108"/>
      <c r="AQ1307" s="107"/>
      <c r="AS1307" s="107"/>
      <c r="AU1307" s="107"/>
      <c r="AW1307" s="107"/>
      <c r="AY1307" s="107"/>
      <c r="BB1307" s="108"/>
      <c r="BD1307" s="107"/>
      <c r="BF1307" s="107"/>
    </row>
    <row r="1308" spans="41:58" x14ac:dyDescent="0.25">
      <c r="AO1308" s="108"/>
      <c r="AQ1308" s="107"/>
      <c r="AS1308" s="107"/>
      <c r="AU1308" s="107"/>
      <c r="AW1308" s="107"/>
      <c r="AY1308" s="107"/>
      <c r="BB1308" s="108"/>
      <c r="BD1308" s="107"/>
      <c r="BF1308" s="107"/>
    </row>
    <row r="1309" spans="41:58" x14ac:dyDescent="0.25">
      <c r="AO1309" s="108"/>
      <c r="AQ1309" s="107"/>
      <c r="AS1309" s="107"/>
      <c r="AU1309" s="107"/>
      <c r="AW1309" s="107"/>
      <c r="AY1309" s="107"/>
      <c r="BB1309" s="108"/>
      <c r="BD1309" s="107"/>
      <c r="BF1309" s="107"/>
    </row>
    <row r="1310" spans="41:58" x14ac:dyDescent="0.25">
      <c r="AO1310" s="108"/>
      <c r="AQ1310" s="107"/>
      <c r="AS1310" s="107"/>
      <c r="AU1310" s="107"/>
      <c r="AW1310" s="107"/>
      <c r="AY1310" s="107"/>
      <c r="BB1310" s="108"/>
      <c r="BD1310" s="107"/>
      <c r="BF1310" s="107"/>
    </row>
    <row r="1311" spans="41:58" x14ac:dyDescent="0.25">
      <c r="AO1311" s="108"/>
      <c r="AQ1311" s="107"/>
      <c r="AS1311" s="107"/>
      <c r="AU1311" s="107"/>
      <c r="AW1311" s="107"/>
      <c r="AY1311" s="107"/>
      <c r="BB1311" s="108"/>
      <c r="BD1311" s="107"/>
      <c r="BF1311" s="107"/>
    </row>
    <row r="1312" spans="41:58" x14ac:dyDescent="0.25">
      <c r="AO1312" s="108"/>
      <c r="AQ1312" s="107"/>
      <c r="AS1312" s="107"/>
      <c r="AU1312" s="107"/>
      <c r="AW1312" s="107"/>
      <c r="AY1312" s="107"/>
      <c r="BB1312" s="108"/>
      <c r="BD1312" s="107"/>
      <c r="BF1312" s="107"/>
    </row>
    <row r="1313" spans="41:58" x14ac:dyDescent="0.25">
      <c r="AO1313" s="108"/>
      <c r="AQ1313" s="107"/>
      <c r="AS1313" s="107"/>
      <c r="AU1313" s="107"/>
      <c r="AW1313" s="107"/>
      <c r="AY1313" s="107"/>
      <c r="BB1313" s="108"/>
      <c r="BD1313" s="107"/>
      <c r="BF1313" s="107"/>
    </row>
    <row r="1314" spans="41:58" x14ac:dyDescent="0.25">
      <c r="AO1314" s="108"/>
      <c r="AQ1314" s="107"/>
      <c r="AS1314" s="107"/>
      <c r="AU1314" s="107"/>
      <c r="AW1314" s="107"/>
      <c r="AY1314" s="107"/>
      <c r="BB1314" s="108"/>
      <c r="BD1314" s="107"/>
      <c r="BF1314" s="107"/>
    </row>
    <row r="1315" spans="41:58" x14ac:dyDescent="0.25">
      <c r="AO1315" s="108"/>
      <c r="AQ1315" s="107"/>
      <c r="AS1315" s="107"/>
      <c r="AU1315" s="107"/>
      <c r="AW1315" s="107"/>
      <c r="AY1315" s="107"/>
      <c r="BB1315" s="108"/>
      <c r="BD1315" s="107"/>
      <c r="BF1315" s="107"/>
    </row>
    <row r="1316" spans="41:58" x14ac:dyDescent="0.25">
      <c r="AO1316" s="108"/>
      <c r="AQ1316" s="107"/>
      <c r="AS1316" s="107"/>
      <c r="AU1316" s="107"/>
      <c r="AW1316" s="107"/>
      <c r="AY1316" s="107"/>
      <c r="BB1316" s="108"/>
      <c r="BD1316" s="107"/>
      <c r="BF1316" s="107"/>
    </row>
    <row r="1317" spans="41:58" x14ac:dyDescent="0.25">
      <c r="AO1317" s="108"/>
      <c r="AQ1317" s="107"/>
      <c r="AS1317" s="107"/>
      <c r="AU1317" s="107"/>
      <c r="AW1317" s="107"/>
      <c r="AY1317" s="107"/>
      <c r="BB1317" s="108"/>
      <c r="BD1317" s="107"/>
      <c r="BF1317" s="107"/>
    </row>
    <row r="1318" spans="41:58" x14ac:dyDescent="0.25">
      <c r="AO1318" s="108"/>
      <c r="AQ1318" s="107"/>
      <c r="AS1318" s="107"/>
      <c r="AU1318" s="107"/>
      <c r="AW1318" s="107"/>
      <c r="AY1318" s="107"/>
      <c r="BB1318" s="108"/>
      <c r="BD1318" s="107"/>
      <c r="BF1318" s="107"/>
    </row>
    <row r="1319" spans="41:58" x14ac:dyDescent="0.25">
      <c r="AO1319" s="108"/>
      <c r="AQ1319" s="107"/>
      <c r="AS1319" s="107"/>
      <c r="AU1319" s="107"/>
      <c r="AW1319" s="107"/>
      <c r="AY1319" s="107"/>
      <c r="BB1319" s="108"/>
      <c r="BD1319" s="107"/>
      <c r="BF1319" s="107"/>
    </row>
    <row r="1320" spans="41:58" x14ac:dyDescent="0.25">
      <c r="AO1320" s="108"/>
      <c r="AQ1320" s="107"/>
      <c r="AS1320" s="107"/>
      <c r="AU1320" s="107"/>
      <c r="AW1320" s="107"/>
      <c r="AY1320" s="107"/>
      <c r="BB1320" s="108"/>
      <c r="BD1320" s="107"/>
      <c r="BF1320" s="107"/>
    </row>
    <row r="1321" spans="41:58" x14ac:dyDescent="0.25">
      <c r="AO1321" s="108"/>
      <c r="AQ1321" s="107"/>
      <c r="AS1321" s="107"/>
      <c r="AU1321" s="107"/>
      <c r="AW1321" s="107"/>
      <c r="AY1321" s="107"/>
      <c r="BB1321" s="108"/>
      <c r="BD1321" s="107"/>
      <c r="BF1321" s="107"/>
    </row>
    <row r="1322" spans="41:58" x14ac:dyDescent="0.25">
      <c r="AO1322" s="108"/>
      <c r="AQ1322" s="107"/>
      <c r="AS1322" s="107"/>
      <c r="AU1322" s="107"/>
      <c r="AW1322" s="107"/>
      <c r="AY1322" s="107"/>
      <c r="BB1322" s="108"/>
      <c r="BD1322" s="107"/>
      <c r="BF1322" s="107"/>
    </row>
    <row r="1323" spans="41:58" x14ac:dyDescent="0.25">
      <c r="AO1323" s="108"/>
      <c r="AQ1323" s="107"/>
      <c r="AS1323" s="107"/>
      <c r="AU1323" s="107"/>
      <c r="AW1323" s="107"/>
      <c r="AY1323" s="107"/>
      <c r="BB1323" s="108"/>
      <c r="BD1323" s="107"/>
      <c r="BF1323" s="107"/>
    </row>
    <row r="1324" spans="41:58" x14ac:dyDescent="0.25">
      <c r="AO1324" s="108"/>
      <c r="AQ1324" s="107"/>
      <c r="AS1324" s="107"/>
      <c r="AU1324" s="107"/>
      <c r="AW1324" s="107"/>
      <c r="AY1324" s="107"/>
      <c r="BB1324" s="108"/>
      <c r="BD1324" s="107"/>
      <c r="BF1324" s="107"/>
    </row>
    <row r="1325" spans="41:58" x14ac:dyDescent="0.25">
      <c r="AO1325" s="108"/>
      <c r="AQ1325" s="107"/>
      <c r="AS1325" s="107"/>
      <c r="AU1325" s="107"/>
      <c r="AW1325" s="107"/>
      <c r="AY1325" s="107"/>
      <c r="BB1325" s="108"/>
      <c r="BD1325" s="107"/>
      <c r="BF1325" s="107"/>
    </row>
    <row r="1326" spans="41:58" x14ac:dyDescent="0.25">
      <c r="AO1326" s="108"/>
      <c r="AQ1326" s="107"/>
      <c r="AS1326" s="107"/>
      <c r="AU1326" s="107"/>
      <c r="AW1326" s="107"/>
      <c r="AY1326" s="107"/>
      <c r="BB1326" s="108"/>
      <c r="BD1326" s="107"/>
      <c r="BF1326" s="107"/>
    </row>
    <row r="1327" spans="41:58" x14ac:dyDescent="0.25">
      <c r="AO1327" s="108"/>
      <c r="AQ1327" s="107"/>
      <c r="AS1327" s="107"/>
      <c r="AU1327" s="107"/>
      <c r="AW1327" s="107"/>
      <c r="AY1327" s="107"/>
      <c r="BB1327" s="108"/>
      <c r="BD1327" s="107"/>
      <c r="BF1327" s="107"/>
    </row>
    <row r="1328" spans="41:58" x14ac:dyDescent="0.25">
      <c r="AO1328" s="108"/>
      <c r="AQ1328" s="107"/>
      <c r="AS1328" s="107"/>
      <c r="AU1328" s="107"/>
      <c r="AW1328" s="107"/>
      <c r="AY1328" s="107"/>
      <c r="BB1328" s="108"/>
      <c r="BD1328" s="107"/>
      <c r="BF1328" s="107"/>
    </row>
    <row r="1329" spans="41:58" x14ac:dyDescent="0.25">
      <c r="AO1329" s="108"/>
      <c r="AQ1329" s="107"/>
      <c r="AS1329" s="107"/>
      <c r="AU1329" s="107"/>
      <c r="AW1329" s="107"/>
      <c r="AY1329" s="107"/>
      <c r="BB1329" s="108"/>
      <c r="BD1329" s="107"/>
      <c r="BF1329" s="107"/>
    </row>
    <row r="1330" spans="41:58" x14ac:dyDescent="0.25">
      <c r="AO1330" s="108"/>
      <c r="AQ1330" s="107"/>
      <c r="AS1330" s="107"/>
      <c r="AU1330" s="107"/>
      <c r="AW1330" s="107"/>
      <c r="AY1330" s="107"/>
      <c r="BB1330" s="108"/>
      <c r="BD1330" s="107"/>
      <c r="BF1330" s="107"/>
    </row>
    <row r="1331" spans="41:58" x14ac:dyDescent="0.25">
      <c r="AO1331" s="108"/>
      <c r="AQ1331" s="107"/>
      <c r="AS1331" s="107"/>
      <c r="AU1331" s="107"/>
      <c r="AW1331" s="107"/>
      <c r="AY1331" s="107"/>
      <c r="BB1331" s="108"/>
      <c r="BD1331" s="107"/>
      <c r="BF1331" s="107"/>
    </row>
    <row r="1332" spans="41:58" x14ac:dyDescent="0.25">
      <c r="AO1332" s="108"/>
      <c r="AQ1332" s="107"/>
      <c r="AS1332" s="107"/>
      <c r="AU1332" s="107"/>
      <c r="AW1332" s="107"/>
      <c r="AY1332" s="107"/>
      <c r="BB1332" s="108"/>
      <c r="BD1332" s="107"/>
      <c r="BF1332" s="107"/>
    </row>
    <row r="1333" spans="41:58" x14ac:dyDescent="0.25">
      <c r="AO1333" s="108"/>
      <c r="AQ1333" s="107"/>
      <c r="AS1333" s="107"/>
      <c r="AU1333" s="107"/>
      <c r="AW1333" s="107"/>
      <c r="AY1333" s="107"/>
      <c r="BB1333" s="108"/>
      <c r="BD1333" s="107"/>
      <c r="BF1333" s="107"/>
    </row>
    <row r="1334" spans="41:58" x14ac:dyDescent="0.25">
      <c r="AO1334" s="108"/>
      <c r="AQ1334" s="107"/>
      <c r="AS1334" s="107"/>
      <c r="AU1334" s="107"/>
      <c r="AW1334" s="107"/>
      <c r="AY1334" s="107"/>
      <c r="BB1334" s="108"/>
      <c r="BD1334" s="107"/>
      <c r="BF1334" s="107"/>
    </row>
    <row r="1335" spans="41:58" x14ac:dyDescent="0.25">
      <c r="AO1335" s="108"/>
      <c r="AQ1335" s="107"/>
      <c r="AS1335" s="107"/>
      <c r="AU1335" s="107"/>
      <c r="AW1335" s="107"/>
      <c r="AY1335" s="107"/>
      <c r="BB1335" s="108"/>
      <c r="BD1335" s="107"/>
      <c r="BF1335" s="107"/>
    </row>
    <row r="1336" spans="41:58" x14ac:dyDescent="0.25">
      <c r="AO1336" s="108"/>
      <c r="AQ1336" s="107"/>
      <c r="AS1336" s="107"/>
      <c r="AU1336" s="107"/>
      <c r="AW1336" s="107"/>
      <c r="AY1336" s="107"/>
      <c r="BB1336" s="108"/>
      <c r="BD1336" s="107"/>
      <c r="BF1336" s="107"/>
    </row>
    <row r="1337" spans="41:58" x14ac:dyDescent="0.25">
      <c r="AO1337" s="108"/>
      <c r="AQ1337" s="107"/>
      <c r="AS1337" s="107"/>
      <c r="AU1337" s="107"/>
      <c r="AW1337" s="107"/>
      <c r="AY1337" s="107"/>
      <c r="BB1337" s="108"/>
      <c r="BD1337" s="107"/>
      <c r="BF1337" s="107"/>
    </row>
    <row r="1338" spans="41:58" x14ac:dyDescent="0.25">
      <c r="AO1338" s="108"/>
      <c r="AQ1338" s="107"/>
      <c r="AS1338" s="107"/>
      <c r="AU1338" s="107"/>
      <c r="AW1338" s="107"/>
      <c r="AY1338" s="107"/>
      <c r="BB1338" s="108"/>
      <c r="BD1338" s="107"/>
      <c r="BF1338" s="107"/>
    </row>
    <row r="1339" spans="41:58" x14ac:dyDescent="0.25">
      <c r="AO1339" s="108"/>
      <c r="AQ1339" s="107"/>
      <c r="AS1339" s="107"/>
      <c r="AU1339" s="107"/>
      <c r="AW1339" s="107"/>
      <c r="AY1339" s="107"/>
      <c r="BB1339" s="108"/>
      <c r="BD1339" s="107"/>
      <c r="BF1339" s="107"/>
    </row>
    <row r="1340" spans="41:58" x14ac:dyDescent="0.25">
      <c r="AO1340" s="108"/>
      <c r="AQ1340" s="107"/>
      <c r="AS1340" s="107"/>
      <c r="AU1340" s="107"/>
      <c r="AW1340" s="107"/>
      <c r="AY1340" s="107"/>
      <c r="BB1340" s="108"/>
      <c r="BD1340" s="107"/>
      <c r="BF1340" s="107"/>
    </row>
    <row r="1341" spans="41:58" x14ac:dyDescent="0.25">
      <c r="AO1341" s="108"/>
      <c r="AQ1341" s="107"/>
      <c r="AS1341" s="107"/>
      <c r="AU1341" s="107"/>
      <c r="AW1341" s="107"/>
      <c r="AY1341" s="107"/>
      <c r="BB1341" s="108"/>
      <c r="BD1341" s="107"/>
      <c r="BF1341" s="107"/>
    </row>
    <row r="1342" spans="41:58" x14ac:dyDescent="0.25">
      <c r="AO1342" s="108"/>
      <c r="AQ1342" s="107"/>
      <c r="AS1342" s="107"/>
      <c r="AU1342" s="107"/>
      <c r="AW1342" s="107"/>
      <c r="AY1342" s="107"/>
      <c r="BB1342" s="108"/>
      <c r="BD1342" s="107"/>
      <c r="BF1342" s="107"/>
    </row>
    <row r="1343" spans="41:58" x14ac:dyDescent="0.25">
      <c r="AO1343" s="108"/>
      <c r="AQ1343" s="107"/>
      <c r="AS1343" s="107"/>
      <c r="AU1343" s="107"/>
      <c r="AW1343" s="107"/>
      <c r="AY1343" s="107"/>
      <c r="BB1343" s="108"/>
      <c r="BD1343" s="107"/>
      <c r="BF1343" s="107"/>
    </row>
    <row r="1344" spans="41:58" x14ac:dyDescent="0.25">
      <c r="AO1344" s="108"/>
      <c r="AQ1344" s="107"/>
      <c r="AS1344" s="107"/>
      <c r="AU1344" s="107"/>
      <c r="AW1344" s="107"/>
      <c r="AY1344" s="107"/>
      <c r="BB1344" s="108"/>
      <c r="BD1344" s="107"/>
      <c r="BF1344" s="107"/>
    </row>
    <row r="1345" spans="41:58" x14ac:dyDescent="0.25">
      <c r="AO1345" s="108"/>
      <c r="AQ1345" s="107"/>
      <c r="AS1345" s="107"/>
      <c r="AU1345" s="107"/>
      <c r="AW1345" s="107"/>
      <c r="AY1345" s="107"/>
      <c r="BB1345" s="108"/>
      <c r="BD1345" s="107"/>
      <c r="BF1345" s="107"/>
    </row>
    <row r="1346" spans="41:58" x14ac:dyDescent="0.25">
      <c r="AO1346" s="108"/>
      <c r="AQ1346" s="107"/>
      <c r="AS1346" s="107"/>
      <c r="AU1346" s="107"/>
      <c r="AW1346" s="107"/>
      <c r="AY1346" s="107"/>
      <c r="BB1346" s="108"/>
      <c r="BD1346" s="107"/>
      <c r="BF1346" s="107"/>
    </row>
    <row r="1347" spans="41:58" x14ac:dyDescent="0.25">
      <c r="AO1347" s="108"/>
      <c r="AQ1347" s="107"/>
      <c r="AS1347" s="107"/>
      <c r="AU1347" s="107"/>
      <c r="AW1347" s="107"/>
      <c r="AY1347" s="107"/>
      <c r="BB1347" s="108"/>
      <c r="BD1347" s="107"/>
      <c r="BF1347" s="107"/>
    </row>
    <row r="1348" spans="41:58" x14ac:dyDescent="0.25">
      <c r="AO1348" s="108"/>
      <c r="AQ1348" s="107"/>
      <c r="AS1348" s="107"/>
      <c r="AU1348" s="107"/>
      <c r="AW1348" s="107"/>
      <c r="AY1348" s="107"/>
      <c r="BB1348" s="108"/>
      <c r="BD1348" s="107"/>
      <c r="BF1348" s="107"/>
    </row>
    <row r="1349" spans="41:58" x14ac:dyDescent="0.25">
      <c r="AO1349" s="108"/>
      <c r="AQ1349" s="107"/>
      <c r="AS1349" s="107"/>
      <c r="AU1349" s="107"/>
      <c r="AW1349" s="107"/>
      <c r="AY1349" s="107"/>
      <c r="BB1349" s="108"/>
      <c r="BD1349" s="107"/>
      <c r="BF1349" s="107"/>
    </row>
    <row r="1350" spans="41:58" x14ac:dyDescent="0.25">
      <c r="AO1350" s="108"/>
      <c r="AQ1350" s="107"/>
      <c r="AS1350" s="107"/>
      <c r="AU1350" s="107"/>
      <c r="AW1350" s="107"/>
      <c r="AY1350" s="107"/>
      <c r="BB1350" s="108"/>
      <c r="BD1350" s="107"/>
      <c r="BF1350" s="107"/>
    </row>
    <row r="1351" spans="41:58" x14ac:dyDescent="0.25">
      <c r="AO1351" s="108"/>
      <c r="AQ1351" s="107"/>
      <c r="AS1351" s="107"/>
      <c r="AU1351" s="107"/>
      <c r="AW1351" s="107"/>
      <c r="AY1351" s="107"/>
      <c r="BB1351" s="108"/>
      <c r="BD1351" s="107"/>
      <c r="BF1351" s="107"/>
    </row>
    <row r="1352" spans="41:58" x14ac:dyDescent="0.25">
      <c r="AO1352" s="108"/>
      <c r="AQ1352" s="107"/>
      <c r="AS1352" s="107"/>
      <c r="AU1352" s="107"/>
      <c r="AW1352" s="107"/>
      <c r="AY1352" s="107"/>
      <c r="BB1352" s="108"/>
      <c r="BD1352" s="107"/>
      <c r="BF1352" s="107"/>
    </row>
    <row r="1353" spans="41:58" x14ac:dyDescent="0.25">
      <c r="AO1353" s="108"/>
      <c r="AQ1353" s="107"/>
      <c r="AS1353" s="107"/>
      <c r="AU1353" s="107"/>
      <c r="AW1353" s="107"/>
      <c r="AY1353" s="107"/>
      <c r="BB1353" s="108"/>
      <c r="BD1353" s="107"/>
      <c r="BF1353" s="107"/>
    </row>
    <row r="1354" spans="41:58" x14ac:dyDescent="0.25">
      <c r="AO1354" s="108"/>
      <c r="AQ1354" s="107"/>
      <c r="AS1354" s="107"/>
      <c r="AU1354" s="107"/>
      <c r="AW1354" s="107"/>
      <c r="AY1354" s="107"/>
      <c r="BB1354" s="108"/>
      <c r="BD1354" s="107"/>
      <c r="BF1354" s="107"/>
    </row>
    <row r="1355" spans="41:58" x14ac:dyDescent="0.25">
      <c r="AO1355" s="108"/>
      <c r="AQ1355" s="107"/>
      <c r="AS1355" s="107"/>
      <c r="AU1355" s="107"/>
      <c r="AW1355" s="107"/>
      <c r="AY1355" s="107"/>
      <c r="BB1355" s="108"/>
      <c r="BD1355" s="107"/>
      <c r="BF1355" s="107"/>
    </row>
    <row r="1356" spans="41:58" x14ac:dyDescent="0.25">
      <c r="AO1356" s="108"/>
      <c r="AQ1356" s="107"/>
      <c r="AS1356" s="107"/>
      <c r="AU1356" s="107"/>
      <c r="AW1356" s="107"/>
      <c r="AY1356" s="107"/>
      <c r="BB1356" s="108"/>
      <c r="BD1356" s="107"/>
      <c r="BF1356" s="107"/>
    </row>
    <row r="1357" spans="41:58" x14ac:dyDescent="0.25">
      <c r="AO1357" s="108"/>
      <c r="AQ1357" s="107"/>
      <c r="AS1357" s="107"/>
      <c r="AU1357" s="107"/>
      <c r="AW1357" s="107"/>
      <c r="AY1357" s="107"/>
      <c r="BB1357" s="108"/>
      <c r="BD1357" s="107"/>
      <c r="BF1357" s="107"/>
    </row>
    <row r="1358" spans="41:58" x14ac:dyDescent="0.25">
      <c r="AO1358" s="108"/>
      <c r="AQ1358" s="107"/>
      <c r="AS1358" s="107"/>
      <c r="AU1358" s="107"/>
      <c r="AW1358" s="107"/>
      <c r="AY1358" s="107"/>
      <c r="BB1358" s="108"/>
      <c r="BD1358" s="107"/>
      <c r="BF1358" s="107"/>
    </row>
    <row r="1359" spans="41:58" x14ac:dyDescent="0.25">
      <c r="AO1359" s="108"/>
      <c r="AQ1359" s="107"/>
      <c r="AS1359" s="107"/>
      <c r="AU1359" s="107"/>
      <c r="AW1359" s="107"/>
      <c r="AY1359" s="107"/>
      <c r="BB1359" s="108"/>
      <c r="BD1359" s="107"/>
      <c r="BF1359" s="107"/>
    </row>
    <row r="1360" spans="41:58" x14ac:dyDescent="0.25">
      <c r="AO1360" s="108"/>
      <c r="AQ1360" s="107"/>
      <c r="AS1360" s="107"/>
      <c r="AU1360" s="107"/>
      <c r="AW1360" s="107"/>
      <c r="AY1360" s="107"/>
      <c r="BB1360" s="108"/>
      <c r="BD1360" s="107"/>
      <c r="BF1360" s="107"/>
    </row>
    <row r="1361" spans="41:58" x14ac:dyDescent="0.25">
      <c r="AO1361" s="108"/>
      <c r="AQ1361" s="107"/>
      <c r="AS1361" s="107"/>
      <c r="AU1361" s="107"/>
      <c r="AW1361" s="107"/>
      <c r="AY1361" s="107"/>
      <c r="BB1361" s="108"/>
      <c r="BD1361" s="107"/>
      <c r="BF1361" s="107"/>
    </row>
    <row r="1362" spans="41:58" x14ac:dyDescent="0.25">
      <c r="AO1362" s="108"/>
      <c r="AQ1362" s="107"/>
      <c r="AS1362" s="107"/>
      <c r="AU1362" s="107"/>
      <c r="AW1362" s="107"/>
      <c r="AY1362" s="107"/>
      <c r="BB1362" s="108"/>
      <c r="BD1362" s="107"/>
      <c r="BF1362" s="107"/>
    </row>
    <row r="1363" spans="41:58" x14ac:dyDescent="0.25">
      <c r="AO1363" s="108"/>
      <c r="AQ1363" s="107"/>
      <c r="AS1363" s="107"/>
      <c r="AU1363" s="107"/>
      <c r="AW1363" s="107"/>
      <c r="AY1363" s="107"/>
      <c r="BB1363" s="108"/>
      <c r="BD1363" s="107"/>
      <c r="BF1363" s="107"/>
    </row>
    <row r="1364" spans="41:58" x14ac:dyDescent="0.25">
      <c r="AO1364" s="108"/>
      <c r="AQ1364" s="107"/>
      <c r="AS1364" s="107"/>
      <c r="AU1364" s="107"/>
      <c r="AW1364" s="107"/>
      <c r="AY1364" s="107"/>
      <c r="BB1364" s="108"/>
      <c r="BD1364" s="107"/>
      <c r="BF1364" s="107"/>
    </row>
    <row r="1365" spans="41:58" x14ac:dyDescent="0.25">
      <c r="AO1365" s="108"/>
      <c r="AQ1365" s="107"/>
      <c r="AS1365" s="107"/>
      <c r="AU1365" s="107"/>
      <c r="AW1365" s="107"/>
      <c r="AY1365" s="107"/>
      <c r="BB1365" s="108"/>
      <c r="BD1365" s="107"/>
      <c r="BF1365" s="107"/>
    </row>
    <row r="1366" spans="41:58" x14ac:dyDescent="0.25">
      <c r="AO1366" s="108"/>
      <c r="AQ1366" s="107"/>
      <c r="AS1366" s="107"/>
      <c r="AU1366" s="107"/>
      <c r="AW1366" s="107"/>
      <c r="AY1366" s="107"/>
      <c r="BB1366" s="108"/>
      <c r="BD1366" s="107"/>
      <c r="BF1366" s="107"/>
    </row>
    <row r="1367" spans="41:58" x14ac:dyDescent="0.25">
      <c r="AO1367" s="108"/>
      <c r="AQ1367" s="107"/>
      <c r="AS1367" s="107"/>
      <c r="AU1367" s="107"/>
      <c r="AW1367" s="107"/>
      <c r="AY1367" s="107"/>
      <c r="BB1367" s="108"/>
      <c r="BD1367" s="107"/>
      <c r="BF1367" s="107"/>
    </row>
    <row r="1368" spans="41:58" x14ac:dyDescent="0.25">
      <c r="AO1368" s="108"/>
      <c r="AQ1368" s="107"/>
      <c r="AS1368" s="107"/>
      <c r="AU1368" s="107"/>
      <c r="AW1368" s="107"/>
      <c r="AY1368" s="107"/>
      <c r="BB1368" s="108"/>
      <c r="BD1368" s="107"/>
      <c r="BF1368" s="107"/>
    </row>
    <row r="1369" spans="41:58" x14ac:dyDescent="0.25">
      <c r="AO1369" s="108"/>
      <c r="AQ1369" s="107"/>
      <c r="AS1369" s="107"/>
      <c r="AU1369" s="107"/>
      <c r="AW1369" s="107"/>
      <c r="AY1369" s="107"/>
      <c r="BB1369" s="108"/>
      <c r="BD1369" s="107"/>
      <c r="BF1369" s="107"/>
    </row>
    <row r="1370" spans="41:58" x14ac:dyDescent="0.25">
      <c r="AO1370" s="108"/>
      <c r="AQ1370" s="107"/>
      <c r="AS1370" s="107"/>
      <c r="AU1370" s="107"/>
      <c r="AW1370" s="107"/>
      <c r="AY1370" s="107"/>
      <c r="BB1370" s="108"/>
      <c r="BD1370" s="107"/>
      <c r="BF1370" s="107"/>
    </row>
    <row r="1371" spans="41:58" x14ac:dyDescent="0.25">
      <c r="AO1371" s="108"/>
      <c r="AQ1371" s="107"/>
      <c r="AS1371" s="107"/>
      <c r="AU1371" s="107"/>
      <c r="AW1371" s="107"/>
      <c r="AY1371" s="107"/>
      <c r="BB1371" s="108"/>
      <c r="BD1371" s="107"/>
      <c r="BF1371" s="107"/>
    </row>
    <row r="1372" spans="41:58" x14ac:dyDescent="0.25">
      <c r="AO1372" s="108"/>
      <c r="AQ1372" s="107"/>
      <c r="AS1372" s="107"/>
      <c r="AU1372" s="107"/>
      <c r="AW1372" s="107"/>
      <c r="AY1372" s="107"/>
      <c r="BB1372" s="108"/>
      <c r="BD1372" s="107"/>
      <c r="BF1372" s="107"/>
    </row>
    <row r="1373" spans="41:58" x14ac:dyDescent="0.25">
      <c r="AO1373" s="108"/>
      <c r="AQ1373" s="107"/>
      <c r="AS1373" s="107"/>
      <c r="AU1373" s="107"/>
      <c r="AW1373" s="107"/>
      <c r="AY1373" s="107"/>
      <c r="BB1373" s="108"/>
      <c r="BD1373" s="107"/>
      <c r="BF1373" s="107"/>
    </row>
    <row r="1374" spans="41:58" x14ac:dyDescent="0.25">
      <c r="AO1374" s="108"/>
      <c r="AQ1374" s="107"/>
      <c r="AS1374" s="107"/>
      <c r="AU1374" s="107"/>
      <c r="AW1374" s="107"/>
      <c r="AY1374" s="107"/>
      <c r="BB1374" s="108"/>
      <c r="BD1374" s="107"/>
      <c r="BF1374" s="107"/>
    </row>
    <row r="1375" spans="41:58" x14ac:dyDescent="0.25">
      <c r="AO1375" s="108"/>
      <c r="AQ1375" s="107"/>
      <c r="AS1375" s="107"/>
      <c r="AU1375" s="107"/>
      <c r="AW1375" s="107"/>
      <c r="AY1375" s="107"/>
      <c r="BB1375" s="108"/>
      <c r="BD1375" s="107"/>
      <c r="BF1375" s="107"/>
    </row>
    <row r="1376" spans="41:58" x14ac:dyDescent="0.25">
      <c r="AO1376" s="108"/>
      <c r="AQ1376" s="107"/>
      <c r="AS1376" s="107"/>
      <c r="AU1376" s="107"/>
      <c r="AW1376" s="107"/>
      <c r="AY1376" s="107"/>
      <c r="BB1376" s="108"/>
      <c r="BD1376" s="107"/>
      <c r="BF1376" s="107"/>
    </row>
    <row r="1377" spans="41:58" x14ac:dyDescent="0.25">
      <c r="AO1377" s="108"/>
      <c r="AQ1377" s="107"/>
      <c r="AS1377" s="107"/>
      <c r="AU1377" s="107"/>
      <c r="AW1377" s="107"/>
      <c r="AY1377" s="107"/>
      <c r="BB1377" s="108"/>
      <c r="BD1377" s="107"/>
      <c r="BF1377" s="107"/>
    </row>
    <row r="1378" spans="41:58" x14ac:dyDescent="0.25">
      <c r="AO1378" s="108"/>
      <c r="AQ1378" s="107"/>
      <c r="AS1378" s="107"/>
      <c r="AU1378" s="107"/>
      <c r="AW1378" s="107"/>
      <c r="AY1378" s="107"/>
      <c r="BB1378" s="108"/>
      <c r="BD1378" s="107"/>
      <c r="BF1378" s="107"/>
    </row>
    <row r="1379" spans="41:58" x14ac:dyDescent="0.25">
      <c r="AO1379" s="108"/>
      <c r="AQ1379" s="107"/>
      <c r="AS1379" s="107"/>
      <c r="AU1379" s="107"/>
      <c r="AW1379" s="107"/>
      <c r="AY1379" s="107"/>
      <c r="BB1379" s="108"/>
      <c r="BD1379" s="107"/>
      <c r="BF1379" s="107"/>
    </row>
    <row r="1380" spans="41:58" x14ac:dyDescent="0.25">
      <c r="AO1380" s="108"/>
      <c r="AQ1380" s="107"/>
      <c r="AS1380" s="107"/>
      <c r="AU1380" s="107"/>
      <c r="AW1380" s="107"/>
      <c r="AY1380" s="107"/>
      <c r="BB1380" s="108"/>
      <c r="BD1380" s="107"/>
      <c r="BF1380" s="107"/>
    </row>
    <row r="1381" spans="41:58" x14ac:dyDescent="0.25">
      <c r="AO1381" s="108"/>
      <c r="AQ1381" s="107"/>
      <c r="AS1381" s="107"/>
      <c r="AU1381" s="107"/>
      <c r="AW1381" s="107"/>
      <c r="AY1381" s="107"/>
      <c r="BB1381" s="108"/>
      <c r="BD1381" s="107"/>
      <c r="BF1381" s="107"/>
    </row>
    <row r="1382" spans="41:58" x14ac:dyDescent="0.25">
      <c r="AO1382" s="108"/>
      <c r="AQ1382" s="107"/>
      <c r="AS1382" s="107"/>
      <c r="AU1382" s="107"/>
      <c r="AW1382" s="107"/>
      <c r="AY1382" s="107"/>
      <c r="BB1382" s="108"/>
      <c r="BD1382" s="107"/>
      <c r="BF1382" s="107"/>
    </row>
    <row r="1383" spans="41:58" x14ac:dyDescent="0.25">
      <c r="AO1383" s="108"/>
      <c r="AQ1383" s="107"/>
      <c r="AS1383" s="107"/>
      <c r="AU1383" s="107"/>
      <c r="AW1383" s="107"/>
      <c r="AY1383" s="107"/>
      <c r="BB1383" s="108"/>
      <c r="BD1383" s="107"/>
      <c r="BF1383" s="107"/>
    </row>
    <row r="1384" spans="41:58" x14ac:dyDescent="0.25">
      <c r="AO1384" s="108"/>
      <c r="AQ1384" s="107"/>
      <c r="AS1384" s="107"/>
      <c r="AU1384" s="107"/>
      <c r="AW1384" s="107"/>
      <c r="AY1384" s="107"/>
      <c r="BB1384" s="108"/>
      <c r="BD1384" s="107"/>
      <c r="BF1384" s="107"/>
    </row>
    <row r="1385" spans="41:58" x14ac:dyDescent="0.25">
      <c r="AO1385" s="108"/>
      <c r="AQ1385" s="107"/>
      <c r="AS1385" s="107"/>
      <c r="AU1385" s="107"/>
      <c r="AW1385" s="107"/>
      <c r="AY1385" s="107"/>
      <c r="BB1385" s="108"/>
      <c r="BD1385" s="107"/>
      <c r="BF1385" s="107"/>
    </row>
    <row r="1386" spans="41:58" x14ac:dyDescent="0.25">
      <c r="AO1386" s="108"/>
      <c r="AQ1386" s="107"/>
      <c r="AS1386" s="107"/>
      <c r="AU1386" s="107"/>
      <c r="AW1386" s="107"/>
      <c r="AY1386" s="107"/>
      <c r="BB1386" s="108"/>
      <c r="BD1386" s="107"/>
      <c r="BF1386" s="107"/>
    </row>
    <row r="1387" spans="41:58" x14ac:dyDescent="0.25">
      <c r="AO1387" s="108"/>
      <c r="AQ1387" s="107"/>
      <c r="AS1387" s="107"/>
      <c r="AU1387" s="107"/>
      <c r="AW1387" s="107"/>
      <c r="AY1387" s="107"/>
      <c r="BB1387" s="108"/>
      <c r="BD1387" s="107"/>
      <c r="BF1387" s="107"/>
    </row>
    <row r="1388" spans="41:58" x14ac:dyDescent="0.25">
      <c r="AO1388" s="108"/>
      <c r="AQ1388" s="107"/>
      <c r="AS1388" s="107"/>
      <c r="AU1388" s="107"/>
      <c r="AW1388" s="107"/>
      <c r="AY1388" s="107"/>
      <c r="BB1388" s="108"/>
      <c r="BD1388" s="107"/>
      <c r="BF1388" s="107"/>
    </row>
    <row r="1389" spans="41:58" x14ac:dyDescent="0.25">
      <c r="AO1389" s="108"/>
      <c r="AQ1389" s="107"/>
      <c r="AS1389" s="107"/>
      <c r="AU1389" s="107"/>
      <c r="AW1389" s="107"/>
      <c r="AY1389" s="107"/>
      <c r="BB1389" s="108"/>
      <c r="BD1389" s="107"/>
      <c r="BF1389" s="107"/>
    </row>
    <row r="1390" spans="41:58" x14ac:dyDescent="0.25">
      <c r="AO1390" s="108"/>
      <c r="AQ1390" s="107"/>
      <c r="AS1390" s="107"/>
      <c r="AU1390" s="107"/>
      <c r="AW1390" s="107"/>
      <c r="AY1390" s="107"/>
      <c r="BB1390" s="108"/>
      <c r="BD1390" s="107"/>
      <c r="BF1390" s="107"/>
    </row>
    <row r="1391" spans="41:58" x14ac:dyDescent="0.25">
      <c r="AO1391" s="108"/>
      <c r="AQ1391" s="107"/>
      <c r="AS1391" s="107"/>
      <c r="AU1391" s="107"/>
      <c r="AW1391" s="107"/>
      <c r="AY1391" s="107"/>
      <c r="BB1391" s="108"/>
      <c r="BD1391" s="107"/>
      <c r="BF1391" s="107"/>
    </row>
    <row r="1392" spans="41:58" x14ac:dyDescent="0.25">
      <c r="AO1392" s="108"/>
      <c r="AQ1392" s="107"/>
      <c r="AS1392" s="107"/>
      <c r="AU1392" s="107"/>
      <c r="AW1392" s="107"/>
      <c r="AY1392" s="107"/>
      <c r="BB1392" s="108"/>
      <c r="BD1392" s="107"/>
      <c r="BF1392" s="107"/>
    </row>
    <row r="1393" spans="41:58" x14ac:dyDescent="0.25">
      <c r="AO1393" s="108"/>
      <c r="AQ1393" s="107"/>
      <c r="AS1393" s="107"/>
      <c r="AU1393" s="107"/>
      <c r="AW1393" s="107"/>
      <c r="AY1393" s="107"/>
      <c r="BB1393" s="108"/>
      <c r="BD1393" s="107"/>
      <c r="BF1393" s="107"/>
    </row>
    <row r="1394" spans="41:58" x14ac:dyDescent="0.25">
      <c r="AO1394" s="108"/>
      <c r="AQ1394" s="107"/>
      <c r="AS1394" s="107"/>
      <c r="AU1394" s="107"/>
      <c r="AW1394" s="107"/>
      <c r="AY1394" s="107"/>
      <c r="BB1394" s="108"/>
      <c r="BD1394" s="107"/>
      <c r="BF1394" s="107"/>
    </row>
    <row r="1395" spans="41:58" x14ac:dyDescent="0.25">
      <c r="AO1395" s="108"/>
      <c r="AQ1395" s="107"/>
      <c r="AS1395" s="107"/>
      <c r="AU1395" s="107"/>
      <c r="AW1395" s="107"/>
      <c r="AY1395" s="107"/>
      <c r="BB1395" s="108"/>
      <c r="BD1395" s="107"/>
      <c r="BF1395" s="107"/>
    </row>
    <row r="1396" spans="41:58" x14ac:dyDescent="0.25">
      <c r="AO1396" s="108"/>
      <c r="AQ1396" s="107"/>
      <c r="AS1396" s="107"/>
      <c r="AU1396" s="107"/>
      <c r="AW1396" s="107"/>
      <c r="AY1396" s="107"/>
      <c r="BB1396" s="108"/>
      <c r="BD1396" s="107"/>
      <c r="BF1396" s="107"/>
    </row>
    <row r="1397" spans="41:58" x14ac:dyDescent="0.25">
      <c r="AO1397" s="108"/>
      <c r="AQ1397" s="107"/>
      <c r="AS1397" s="107"/>
      <c r="AU1397" s="107"/>
      <c r="AW1397" s="107"/>
      <c r="AY1397" s="107"/>
      <c r="BB1397" s="108"/>
      <c r="BD1397" s="107"/>
      <c r="BF1397" s="107"/>
    </row>
    <row r="1398" spans="41:58" x14ac:dyDescent="0.25">
      <c r="AO1398" s="108"/>
      <c r="AQ1398" s="107"/>
      <c r="AS1398" s="107"/>
      <c r="AU1398" s="107"/>
      <c r="AW1398" s="107"/>
      <c r="AY1398" s="107"/>
      <c r="BB1398" s="108"/>
      <c r="BD1398" s="107"/>
      <c r="BF1398" s="107"/>
    </row>
    <row r="1399" spans="41:58" x14ac:dyDescent="0.25">
      <c r="AO1399" s="108"/>
      <c r="AQ1399" s="107"/>
      <c r="AS1399" s="107"/>
      <c r="AU1399" s="107"/>
      <c r="AW1399" s="107"/>
      <c r="AY1399" s="107"/>
      <c r="BB1399" s="108"/>
      <c r="BD1399" s="107"/>
      <c r="BF1399" s="107"/>
    </row>
    <row r="1400" spans="41:58" x14ac:dyDescent="0.25">
      <c r="AO1400" s="108"/>
      <c r="AQ1400" s="107"/>
      <c r="AS1400" s="107"/>
      <c r="AU1400" s="107"/>
      <c r="AW1400" s="107"/>
      <c r="AY1400" s="107"/>
      <c r="BB1400" s="108"/>
      <c r="BD1400" s="107"/>
      <c r="BF1400" s="107"/>
    </row>
    <row r="1401" spans="41:58" x14ac:dyDescent="0.25">
      <c r="AO1401" s="108"/>
      <c r="AQ1401" s="107"/>
      <c r="AS1401" s="107"/>
      <c r="AU1401" s="107"/>
      <c r="AW1401" s="107"/>
      <c r="AY1401" s="107"/>
      <c r="BB1401" s="108"/>
      <c r="BD1401" s="107"/>
      <c r="BF1401" s="107"/>
    </row>
    <row r="1402" spans="41:58" x14ac:dyDescent="0.25">
      <c r="AO1402" s="108"/>
      <c r="AQ1402" s="107"/>
      <c r="AS1402" s="107"/>
      <c r="AU1402" s="107"/>
      <c r="AW1402" s="107"/>
      <c r="AY1402" s="107"/>
      <c r="BB1402" s="108"/>
      <c r="BD1402" s="107"/>
      <c r="BF1402" s="107"/>
    </row>
    <row r="1403" spans="41:58" x14ac:dyDescent="0.25">
      <c r="AO1403" s="108"/>
      <c r="AQ1403" s="107"/>
      <c r="AS1403" s="107"/>
      <c r="AU1403" s="107"/>
      <c r="AW1403" s="107"/>
      <c r="AY1403" s="107"/>
      <c r="BB1403" s="108"/>
      <c r="BD1403" s="107"/>
      <c r="BF1403" s="107"/>
    </row>
    <row r="1404" spans="41:58" x14ac:dyDescent="0.25">
      <c r="AO1404" s="108"/>
      <c r="AQ1404" s="107"/>
      <c r="AS1404" s="107"/>
      <c r="AU1404" s="107"/>
      <c r="AW1404" s="107"/>
      <c r="AY1404" s="107"/>
      <c r="BB1404" s="108"/>
      <c r="BD1404" s="107"/>
      <c r="BF1404" s="107"/>
    </row>
    <row r="1405" spans="41:58" x14ac:dyDescent="0.25">
      <c r="AO1405" s="108"/>
      <c r="AQ1405" s="107"/>
      <c r="AS1405" s="107"/>
      <c r="AU1405" s="107"/>
      <c r="AW1405" s="107"/>
      <c r="AY1405" s="107"/>
      <c r="BB1405" s="108"/>
      <c r="BD1405" s="107"/>
      <c r="BF1405" s="107"/>
    </row>
    <row r="1406" spans="41:58" x14ac:dyDescent="0.25">
      <c r="AO1406" s="108"/>
      <c r="AQ1406" s="107"/>
      <c r="AS1406" s="107"/>
      <c r="AU1406" s="107"/>
      <c r="AW1406" s="107"/>
      <c r="AY1406" s="107"/>
      <c r="BB1406" s="108"/>
      <c r="BD1406" s="107"/>
      <c r="BF1406" s="107"/>
    </row>
    <row r="1407" spans="41:58" x14ac:dyDescent="0.25">
      <c r="AO1407" s="108"/>
      <c r="AQ1407" s="107"/>
      <c r="AS1407" s="107"/>
      <c r="AU1407" s="107"/>
      <c r="AW1407" s="107"/>
      <c r="AY1407" s="107"/>
      <c r="BB1407" s="108"/>
      <c r="BD1407" s="107"/>
      <c r="BF1407" s="107"/>
    </row>
    <row r="1408" spans="41:58" x14ac:dyDescent="0.25">
      <c r="AO1408" s="108"/>
      <c r="AQ1408" s="107"/>
      <c r="AS1408" s="107"/>
      <c r="AU1408" s="107"/>
      <c r="AW1408" s="107"/>
      <c r="AY1408" s="107"/>
      <c r="BB1408" s="108"/>
      <c r="BD1408" s="107"/>
      <c r="BF1408" s="107"/>
    </row>
    <row r="1409" spans="41:58" x14ac:dyDescent="0.25">
      <c r="AO1409" s="108"/>
      <c r="AQ1409" s="107"/>
      <c r="AS1409" s="107"/>
      <c r="AU1409" s="107"/>
      <c r="AW1409" s="107"/>
      <c r="AY1409" s="107"/>
      <c r="BB1409" s="108"/>
      <c r="BD1409" s="107"/>
      <c r="BF1409" s="107"/>
    </row>
    <row r="1410" spans="41:58" x14ac:dyDescent="0.25">
      <c r="AO1410" s="108"/>
      <c r="AQ1410" s="107"/>
      <c r="AS1410" s="107"/>
      <c r="AU1410" s="107"/>
      <c r="AW1410" s="107"/>
      <c r="AY1410" s="107"/>
      <c r="BB1410" s="108"/>
      <c r="BD1410" s="107"/>
      <c r="BF1410" s="107"/>
    </row>
    <row r="1411" spans="41:58" x14ac:dyDescent="0.25">
      <c r="AO1411" s="108"/>
      <c r="AQ1411" s="107"/>
      <c r="AS1411" s="107"/>
      <c r="AU1411" s="107"/>
      <c r="AW1411" s="107"/>
      <c r="AY1411" s="107"/>
      <c r="BB1411" s="108"/>
      <c r="BD1411" s="107"/>
      <c r="BF1411" s="107"/>
    </row>
    <row r="1412" spans="41:58" x14ac:dyDescent="0.25">
      <c r="AO1412" s="108"/>
      <c r="AQ1412" s="107"/>
      <c r="AS1412" s="107"/>
      <c r="AU1412" s="107"/>
      <c r="AW1412" s="107"/>
      <c r="AY1412" s="107"/>
      <c r="BB1412" s="108"/>
      <c r="BD1412" s="107"/>
      <c r="BF1412" s="107"/>
    </row>
    <row r="1413" spans="41:58" x14ac:dyDescent="0.25">
      <c r="AO1413" s="108"/>
      <c r="AQ1413" s="107"/>
      <c r="AS1413" s="107"/>
      <c r="AU1413" s="107"/>
      <c r="AW1413" s="107"/>
      <c r="AY1413" s="107"/>
      <c r="BB1413" s="108"/>
      <c r="BD1413" s="107"/>
      <c r="BF1413" s="107"/>
    </row>
    <row r="1414" spans="41:58" x14ac:dyDescent="0.25">
      <c r="AO1414" s="108"/>
      <c r="AQ1414" s="107"/>
      <c r="AS1414" s="107"/>
      <c r="AU1414" s="107"/>
      <c r="AW1414" s="107"/>
      <c r="AY1414" s="107"/>
      <c r="BB1414" s="108"/>
      <c r="BD1414" s="107"/>
      <c r="BF1414" s="107"/>
    </row>
    <row r="1415" spans="41:58" x14ac:dyDescent="0.25">
      <c r="AO1415" s="108"/>
      <c r="AQ1415" s="107"/>
      <c r="AS1415" s="107"/>
      <c r="AU1415" s="107"/>
      <c r="AW1415" s="107"/>
      <c r="AY1415" s="107"/>
      <c r="BB1415" s="108"/>
      <c r="BD1415" s="107"/>
      <c r="BF1415" s="107"/>
    </row>
    <row r="1416" spans="41:58" x14ac:dyDescent="0.25">
      <c r="AO1416" s="108"/>
      <c r="AQ1416" s="107"/>
      <c r="AS1416" s="107"/>
      <c r="AU1416" s="107"/>
      <c r="AW1416" s="107"/>
      <c r="AY1416" s="107"/>
      <c r="BB1416" s="108"/>
      <c r="BD1416" s="107"/>
      <c r="BF1416" s="107"/>
    </row>
    <row r="1417" spans="41:58" x14ac:dyDescent="0.25">
      <c r="AO1417" s="108"/>
      <c r="AQ1417" s="107"/>
      <c r="AS1417" s="107"/>
      <c r="AU1417" s="107"/>
      <c r="AW1417" s="107"/>
      <c r="AY1417" s="107"/>
      <c r="BB1417" s="108"/>
      <c r="BD1417" s="107"/>
      <c r="BF1417" s="107"/>
    </row>
    <row r="1418" spans="41:58" x14ac:dyDescent="0.25">
      <c r="AO1418" s="108"/>
      <c r="AQ1418" s="107"/>
      <c r="AS1418" s="107"/>
      <c r="AU1418" s="107"/>
      <c r="AW1418" s="107"/>
      <c r="AY1418" s="107"/>
      <c r="BB1418" s="108"/>
      <c r="BD1418" s="107"/>
      <c r="BF1418" s="107"/>
    </row>
    <row r="1419" spans="41:58" x14ac:dyDescent="0.25">
      <c r="AO1419" s="108"/>
      <c r="AQ1419" s="107"/>
      <c r="AS1419" s="107"/>
      <c r="AU1419" s="107"/>
      <c r="AW1419" s="107"/>
      <c r="AY1419" s="107"/>
      <c r="BB1419" s="108"/>
      <c r="BD1419" s="107"/>
      <c r="BF1419" s="107"/>
    </row>
    <row r="1420" spans="41:58" x14ac:dyDescent="0.25">
      <c r="AO1420" s="108"/>
      <c r="AQ1420" s="107"/>
      <c r="AS1420" s="107"/>
      <c r="AU1420" s="107"/>
      <c r="AW1420" s="107"/>
      <c r="AY1420" s="107"/>
      <c r="BB1420" s="108"/>
      <c r="BD1420" s="107"/>
      <c r="BF1420" s="107"/>
    </row>
    <row r="1421" spans="41:58" x14ac:dyDescent="0.25">
      <c r="AO1421" s="108"/>
      <c r="AQ1421" s="107"/>
      <c r="AS1421" s="107"/>
      <c r="AU1421" s="107"/>
      <c r="AW1421" s="107"/>
      <c r="AY1421" s="107"/>
      <c r="BB1421" s="108"/>
      <c r="BD1421" s="107"/>
      <c r="BF1421" s="107"/>
    </row>
    <row r="1422" spans="41:58" x14ac:dyDescent="0.25">
      <c r="AO1422" s="108"/>
      <c r="AQ1422" s="107"/>
      <c r="AS1422" s="107"/>
      <c r="AU1422" s="107"/>
      <c r="AW1422" s="107"/>
      <c r="AY1422" s="107"/>
      <c r="BB1422" s="108"/>
      <c r="BD1422" s="107"/>
      <c r="BF1422" s="107"/>
    </row>
    <row r="1423" spans="41:58" x14ac:dyDescent="0.25">
      <c r="AO1423" s="108"/>
      <c r="AQ1423" s="107"/>
      <c r="AS1423" s="107"/>
      <c r="AU1423" s="107"/>
      <c r="AW1423" s="107"/>
      <c r="AY1423" s="107"/>
      <c r="BB1423" s="108"/>
      <c r="BD1423" s="107"/>
      <c r="BF1423" s="107"/>
    </row>
    <row r="1424" spans="41:58" x14ac:dyDescent="0.25">
      <c r="AO1424" s="108"/>
      <c r="AQ1424" s="107"/>
      <c r="AS1424" s="107"/>
      <c r="AU1424" s="107"/>
      <c r="AW1424" s="107"/>
      <c r="AY1424" s="107"/>
      <c r="BB1424" s="108"/>
      <c r="BD1424" s="107"/>
      <c r="BF1424" s="107"/>
    </row>
    <row r="1425" spans="41:58" x14ac:dyDescent="0.25">
      <c r="AO1425" s="108"/>
      <c r="AQ1425" s="107"/>
      <c r="AS1425" s="107"/>
      <c r="AU1425" s="107"/>
      <c r="AW1425" s="107"/>
      <c r="AY1425" s="107"/>
      <c r="BB1425" s="108"/>
      <c r="BD1425" s="107"/>
      <c r="BF1425" s="107"/>
    </row>
    <row r="1426" spans="41:58" x14ac:dyDescent="0.25">
      <c r="AO1426" s="108"/>
      <c r="AQ1426" s="107"/>
      <c r="AS1426" s="107"/>
      <c r="AU1426" s="107"/>
      <c r="AW1426" s="107"/>
      <c r="AY1426" s="107"/>
      <c r="BB1426" s="108"/>
      <c r="BD1426" s="107"/>
      <c r="BF1426" s="107"/>
    </row>
    <row r="1427" spans="41:58" x14ac:dyDescent="0.25">
      <c r="AO1427" s="108"/>
      <c r="AQ1427" s="107"/>
      <c r="AS1427" s="107"/>
      <c r="AU1427" s="107"/>
      <c r="AW1427" s="107"/>
      <c r="AY1427" s="107"/>
      <c r="BB1427" s="108"/>
      <c r="BD1427" s="107"/>
      <c r="BF1427" s="107"/>
    </row>
    <row r="1428" spans="41:58" x14ac:dyDescent="0.25">
      <c r="AO1428" s="108"/>
      <c r="AQ1428" s="107"/>
      <c r="AS1428" s="107"/>
      <c r="AU1428" s="107"/>
      <c r="AW1428" s="107"/>
      <c r="AY1428" s="107"/>
      <c r="BB1428" s="108"/>
      <c r="BD1428" s="107"/>
      <c r="BF1428" s="107"/>
    </row>
    <row r="1429" spans="41:58" x14ac:dyDescent="0.25">
      <c r="AO1429" s="108"/>
      <c r="AQ1429" s="107"/>
      <c r="AS1429" s="107"/>
      <c r="AU1429" s="107"/>
      <c r="AW1429" s="107"/>
      <c r="AY1429" s="107"/>
      <c r="BB1429" s="108"/>
      <c r="BD1429" s="107"/>
      <c r="BF1429" s="107"/>
    </row>
    <row r="1430" spans="41:58" x14ac:dyDescent="0.25">
      <c r="AO1430" s="108"/>
      <c r="AQ1430" s="107"/>
      <c r="AS1430" s="107"/>
      <c r="AU1430" s="107"/>
      <c r="AW1430" s="107"/>
      <c r="AY1430" s="107"/>
      <c r="BB1430" s="108"/>
      <c r="BD1430" s="107"/>
      <c r="BF1430" s="107"/>
    </row>
    <row r="1431" spans="41:58" x14ac:dyDescent="0.25">
      <c r="AO1431" s="108"/>
      <c r="AQ1431" s="107"/>
      <c r="AS1431" s="107"/>
      <c r="AU1431" s="107"/>
      <c r="AW1431" s="107"/>
      <c r="AY1431" s="107"/>
      <c r="BB1431" s="108"/>
      <c r="BD1431" s="107"/>
      <c r="BF1431" s="107"/>
    </row>
    <row r="1432" spans="41:58" x14ac:dyDescent="0.25">
      <c r="AO1432" s="108"/>
      <c r="AQ1432" s="107"/>
      <c r="AS1432" s="107"/>
      <c r="AU1432" s="107"/>
      <c r="AW1432" s="107"/>
      <c r="AY1432" s="107"/>
      <c r="BB1432" s="108"/>
      <c r="BD1432" s="107"/>
      <c r="BF1432" s="107"/>
    </row>
    <row r="1433" spans="41:58" x14ac:dyDescent="0.25">
      <c r="AO1433" s="108"/>
      <c r="AQ1433" s="107"/>
      <c r="AS1433" s="107"/>
      <c r="AU1433" s="107"/>
      <c r="AW1433" s="107"/>
      <c r="AY1433" s="107"/>
      <c r="BB1433" s="108"/>
      <c r="BD1433" s="107"/>
      <c r="BF1433" s="107"/>
    </row>
    <row r="1434" spans="41:58" x14ac:dyDescent="0.25">
      <c r="AO1434" s="108"/>
      <c r="AQ1434" s="107"/>
      <c r="AS1434" s="107"/>
      <c r="AU1434" s="107"/>
      <c r="AW1434" s="107"/>
      <c r="AY1434" s="107"/>
      <c r="BB1434" s="108"/>
      <c r="BD1434" s="107"/>
      <c r="BF1434" s="107"/>
    </row>
    <row r="1435" spans="41:58" x14ac:dyDescent="0.25">
      <c r="AO1435" s="108"/>
      <c r="AQ1435" s="107"/>
      <c r="AS1435" s="107"/>
      <c r="AU1435" s="107"/>
      <c r="AW1435" s="107"/>
      <c r="AY1435" s="107"/>
      <c r="BB1435" s="108"/>
      <c r="BD1435" s="107"/>
      <c r="BF1435" s="107"/>
    </row>
    <row r="1436" spans="41:58" x14ac:dyDescent="0.25">
      <c r="AO1436" s="108"/>
      <c r="AQ1436" s="107"/>
      <c r="AS1436" s="107"/>
      <c r="AW1436" s="107"/>
      <c r="AY1436" s="107"/>
      <c r="BB1436" s="108"/>
      <c r="BD1436" s="107"/>
      <c r="BF1436" s="107"/>
    </row>
    <row r="1437" spans="41:58" x14ac:dyDescent="0.25">
      <c r="AO1437" s="108"/>
      <c r="AQ1437" s="107"/>
      <c r="AS1437" s="107"/>
      <c r="AW1437" s="107"/>
      <c r="AY1437" s="107"/>
      <c r="BB1437" s="108"/>
      <c r="BD1437" s="107"/>
      <c r="BF1437" s="107"/>
    </row>
    <row r="1438" spans="41:58" x14ac:dyDescent="0.25">
      <c r="AO1438" s="108"/>
      <c r="AQ1438" s="107"/>
      <c r="AS1438" s="107"/>
      <c r="AW1438" s="107"/>
      <c r="AY1438" s="107"/>
      <c r="BB1438" s="108"/>
      <c r="BD1438" s="107"/>
      <c r="BF1438" s="107"/>
    </row>
    <row r="1439" spans="41:58" x14ac:dyDescent="0.25">
      <c r="AO1439" s="108"/>
      <c r="AQ1439" s="107"/>
      <c r="AS1439" s="107"/>
      <c r="AW1439" s="107"/>
      <c r="AY1439" s="107"/>
      <c r="BB1439" s="108"/>
      <c r="BD1439" s="107"/>
      <c r="BF1439" s="107"/>
    </row>
    <row r="1440" spans="41:58" x14ac:dyDescent="0.25">
      <c r="AO1440" s="108"/>
      <c r="AQ1440" s="107"/>
      <c r="AS1440" s="107"/>
      <c r="AW1440" s="107"/>
      <c r="AY1440" s="107"/>
      <c r="BB1440" s="108"/>
      <c r="BD1440" s="107"/>
      <c r="BF1440" s="107"/>
    </row>
    <row r="1441" spans="41:58" x14ac:dyDescent="0.25">
      <c r="AO1441" s="108"/>
      <c r="AQ1441" s="107"/>
      <c r="AS1441" s="107"/>
      <c r="AW1441" s="107"/>
      <c r="AY1441" s="107"/>
      <c r="BB1441" s="108"/>
      <c r="BD1441" s="107"/>
      <c r="BF1441" s="107"/>
    </row>
    <row r="1442" spans="41:58" x14ac:dyDescent="0.25">
      <c r="AO1442" s="108"/>
      <c r="AQ1442" s="107"/>
      <c r="AS1442" s="107"/>
      <c r="AW1442" s="107"/>
      <c r="AY1442" s="107"/>
      <c r="BB1442" s="108"/>
      <c r="BD1442" s="107"/>
      <c r="BF1442" s="107"/>
    </row>
    <row r="1443" spans="41:58" x14ac:dyDescent="0.25">
      <c r="AO1443" s="108"/>
      <c r="AQ1443" s="107"/>
      <c r="AS1443" s="107"/>
      <c r="AW1443" s="107"/>
      <c r="AY1443" s="107"/>
      <c r="BB1443" s="108"/>
      <c r="BD1443" s="107"/>
      <c r="BF1443" s="107"/>
    </row>
    <row r="1444" spans="41:58" x14ac:dyDescent="0.25">
      <c r="AO1444" s="108"/>
      <c r="AQ1444" s="107"/>
      <c r="AS1444" s="107"/>
      <c r="AW1444" s="107"/>
      <c r="AY1444" s="107"/>
      <c r="BB1444" s="108"/>
      <c r="BD1444" s="107"/>
      <c r="BF1444" s="107"/>
    </row>
    <row r="1445" spans="41:58" x14ac:dyDescent="0.25">
      <c r="AO1445" s="108"/>
      <c r="AQ1445" s="107"/>
      <c r="AS1445" s="107"/>
      <c r="AW1445" s="107"/>
      <c r="AY1445" s="107"/>
      <c r="BB1445" s="108"/>
      <c r="BD1445" s="107"/>
      <c r="BF1445" s="107"/>
    </row>
    <row r="1446" spans="41:58" x14ac:dyDescent="0.25">
      <c r="AO1446" s="108"/>
      <c r="AQ1446" s="107"/>
      <c r="AS1446" s="107"/>
      <c r="AW1446" s="107"/>
      <c r="AY1446" s="107"/>
      <c r="BB1446" s="108"/>
      <c r="BD1446" s="107"/>
      <c r="BF1446" s="107"/>
    </row>
    <row r="1447" spans="41:58" x14ac:dyDescent="0.25">
      <c r="AO1447" s="108"/>
      <c r="AQ1447" s="107"/>
      <c r="AS1447" s="107"/>
      <c r="AW1447" s="107"/>
      <c r="AY1447" s="107"/>
      <c r="BB1447" s="108"/>
      <c r="BD1447" s="107"/>
      <c r="BF1447" s="107"/>
    </row>
    <row r="1448" spans="41:58" x14ac:dyDescent="0.25">
      <c r="AO1448" s="108"/>
      <c r="AQ1448" s="107"/>
      <c r="AS1448" s="107"/>
      <c r="AW1448" s="107"/>
      <c r="AY1448" s="107"/>
      <c r="BB1448" s="108"/>
      <c r="BD1448" s="107"/>
      <c r="BF1448" s="107"/>
    </row>
    <row r="1449" spans="41:58" x14ac:dyDescent="0.25">
      <c r="AO1449" s="108"/>
      <c r="AQ1449" s="107"/>
      <c r="AS1449" s="107"/>
      <c r="AW1449" s="107"/>
      <c r="AY1449" s="107"/>
      <c r="BB1449" s="108"/>
      <c r="BD1449" s="107"/>
      <c r="BF1449" s="107"/>
    </row>
    <row r="1450" spans="41:58" x14ac:dyDescent="0.25">
      <c r="AO1450" s="108"/>
      <c r="AQ1450" s="107"/>
      <c r="AS1450" s="107"/>
      <c r="AW1450" s="107"/>
      <c r="AY1450" s="107"/>
      <c r="BB1450" s="108"/>
      <c r="BD1450" s="107"/>
      <c r="BF1450" s="107"/>
    </row>
    <row r="1451" spans="41:58" x14ac:dyDescent="0.25">
      <c r="AO1451" s="108"/>
      <c r="AQ1451" s="107"/>
      <c r="AS1451" s="107"/>
      <c r="AW1451" s="107"/>
      <c r="AY1451" s="107"/>
      <c r="BB1451" s="108"/>
      <c r="BD1451" s="107"/>
      <c r="BF1451" s="107"/>
    </row>
    <row r="1452" spans="41:58" x14ac:dyDescent="0.25">
      <c r="AO1452" s="108"/>
      <c r="AQ1452" s="107"/>
      <c r="AS1452" s="107"/>
      <c r="AW1452" s="107"/>
      <c r="AY1452" s="107"/>
      <c r="BB1452" s="108"/>
      <c r="BD1452" s="107"/>
      <c r="BF1452" s="107"/>
    </row>
    <row r="1453" spans="41:58" x14ac:dyDescent="0.25">
      <c r="AO1453" s="108"/>
      <c r="AQ1453" s="107"/>
      <c r="AS1453" s="107"/>
      <c r="AW1453" s="107"/>
      <c r="AY1453" s="107"/>
      <c r="BB1453" s="108"/>
      <c r="BD1453" s="107"/>
      <c r="BF1453" s="107"/>
    </row>
    <row r="1454" spans="41:58" x14ac:dyDescent="0.25">
      <c r="AO1454" s="108"/>
      <c r="AQ1454" s="107"/>
      <c r="AS1454" s="107"/>
      <c r="AW1454" s="107"/>
      <c r="AY1454" s="107"/>
      <c r="BB1454" s="108"/>
      <c r="BD1454" s="107"/>
      <c r="BF1454" s="107"/>
    </row>
    <row r="1455" spans="41:58" x14ac:dyDescent="0.25">
      <c r="AO1455" s="108"/>
      <c r="AQ1455" s="107"/>
      <c r="AS1455" s="107"/>
      <c r="AW1455" s="107"/>
      <c r="AY1455" s="107"/>
      <c r="BB1455" s="108"/>
      <c r="BD1455" s="107"/>
      <c r="BF1455" s="107"/>
    </row>
    <row r="1456" spans="41:58" x14ac:dyDescent="0.25">
      <c r="AO1456" s="108"/>
      <c r="AQ1456" s="107"/>
      <c r="AS1456" s="107"/>
      <c r="AW1456" s="107"/>
      <c r="AY1456" s="107"/>
      <c r="BB1456" s="108"/>
      <c r="BD1456" s="107"/>
      <c r="BF1456" s="107"/>
    </row>
    <row r="1457" spans="41:58" x14ac:dyDescent="0.25">
      <c r="AO1457" s="108"/>
      <c r="AQ1457" s="107"/>
      <c r="AS1457" s="107"/>
      <c r="AW1457" s="107"/>
      <c r="AY1457" s="107"/>
      <c r="BB1457" s="108"/>
      <c r="BD1457" s="107"/>
      <c r="BF1457" s="107"/>
    </row>
    <row r="1458" spans="41:58" x14ac:dyDescent="0.25">
      <c r="AO1458" s="108"/>
      <c r="AQ1458" s="107"/>
      <c r="AS1458" s="107"/>
      <c r="AW1458" s="107"/>
      <c r="AY1458" s="107"/>
      <c r="BB1458" s="108"/>
      <c r="BD1458" s="107"/>
      <c r="BF1458" s="107"/>
    </row>
    <row r="1459" spans="41:58" x14ac:dyDescent="0.25">
      <c r="AO1459" s="108"/>
      <c r="AQ1459" s="107"/>
      <c r="AS1459" s="107"/>
      <c r="AW1459" s="107"/>
      <c r="AY1459" s="107"/>
      <c r="BB1459" s="108"/>
      <c r="BD1459" s="107"/>
      <c r="BF1459" s="107"/>
    </row>
    <row r="1460" spans="41:58" x14ac:dyDescent="0.25">
      <c r="AO1460" s="108"/>
      <c r="AQ1460" s="107"/>
      <c r="AS1460" s="107"/>
      <c r="AW1460" s="107"/>
      <c r="AY1460" s="107"/>
      <c r="BB1460" s="108"/>
      <c r="BD1460" s="107"/>
      <c r="BF1460" s="107"/>
    </row>
    <row r="1461" spans="41:58" x14ac:dyDescent="0.25">
      <c r="AO1461" s="108"/>
      <c r="AQ1461" s="107"/>
      <c r="AS1461" s="107"/>
      <c r="AW1461" s="107"/>
      <c r="AY1461" s="107"/>
      <c r="BB1461" s="108"/>
      <c r="BD1461" s="107"/>
      <c r="BF1461" s="107"/>
    </row>
    <row r="1462" spans="41:58" x14ac:dyDescent="0.25">
      <c r="AO1462" s="108"/>
      <c r="AQ1462" s="107"/>
      <c r="AS1462" s="107"/>
      <c r="AW1462" s="107"/>
      <c r="AY1462" s="107"/>
      <c r="BB1462" s="108"/>
      <c r="BD1462" s="107"/>
      <c r="BF1462" s="107"/>
    </row>
    <row r="1463" spans="41:58" x14ac:dyDescent="0.25">
      <c r="AO1463" s="108"/>
      <c r="AQ1463" s="107"/>
      <c r="AS1463" s="107"/>
      <c r="AW1463" s="107"/>
      <c r="AY1463" s="107"/>
      <c r="BB1463" s="108"/>
      <c r="BD1463" s="107"/>
      <c r="BF1463" s="107"/>
    </row>
    <row r="1464" spans="41:58" x14ac:dyDescent="0.25">
      <c r="AO1464" s="108"/>
      <c r="AQ1464" s="107"/>
      <c r="AS1464" s="107"/>
      <c r="AW1464" s="107"/>
      <c r="AY1464" s="107"/>
      <c r="BB1464" s="108"/>
      <c r="BD1464" s="107"/>
      <c r="BF1464" s="107"/>
    </row>
    <row r="1465" spans="41:58" x14ac:dyDescent="0.25">
      <c r="AO1465" s="108"/>
      <c r="AQ1465" s="107"/>
      <c r="AS1465" s="107"/>
      <c r="AW1465" s="107"/>
      <c r="AY1465" s="107"/>
      <c r="BB1465" s="108"/>
      <c r="BD1465" s="107"/>
      <c r="BF1465" s="107"/>
    </row>
    <row r="1466" spans="41:58" x14ac:dyDescent="0.25">
      <c r="AO1466" s="108"/>
      <c r="AQ1466" s="107"/>
      <c r="AS1466" s="107"/>
      <c r="AW1466" s="107"/>
      <c r="AY1466" s="107"/>
      <c r="BB1466" s="108"/>
      <c r="BD1466" s="107"/>
      <c r="BF1466" s="107"/>
    </row>
    <row r="1467" spans="41:58" x14ac:dyDescent="0.25">
      <c r="AO1467" s="108"/>
      <c r="AQ1467" s="107"/>
      <c r="AS1467" s="107"/>
      <c r="AW1467" s="107"/>
      <c r="AY1467" s="107"/>
      <c r="BB1467" s="108"/>
      <c r="BD1467" s="107"/>
      <c r="BF1467" s="107"/>
    </row>
    <row r="1468" spans="41:58" x14ac:dyDescent="0.25">
      <c r="AO1468" s="108"/>
      <c r="AQ1468" s="107"/>
      <c r="AS1468" s="107"/>
      <c r="AW1468" s="107"/>
      <c r="AY1468" s="107"/>
      <c r="BB1468" s="108"/>
      <c r="BD1468" s="107"/>
      <c r="BF1468" s="107"/>
    </row>
    <row r="1469" spans="41:58" x14ac:dyDescent="0.25">
      <c r="AO1469" s="108"/>
      <c r="AQ1469" s="107"/>
      <c r="AS1469" s="107"/>
      <c r="AW1469" s="107"/>
      <c r="AY1469" s="107"/>
      <c r="BB1469" s="108"/>
      <c r="BD1469" s="107"/>
      <c r="BF1469" s="107"/>
    </row>
    <row r="1470" spans="41:58" x14ac:dyDescent="0.25">
      <c r="AO1470" s="108"/>
      <c r="AQ1470" s="107"/>
      <c r="AS1470" s="107"/>
      <c r="AW1470" s="107"/>
      <c r="AY1470" s="107"/>
      <c r="BB1470" s="108"/>
      <c r="BD1470" s="107"/>
      <c r="BF1470" s="107"/>
    </row>
    <row r="1471" spans="41:58" x14ac:dyDescent="0.25">
      <c r="AO1471" s="108"/>
      <c r="AQ1471" s="107"/>
      <c r="AS1471" s="107"/>
      <c r="AW1471" s="107"/>
      <c r="AY1471" s="107"/>
      <c r="BB1471" s="108"/>
      <c r="BD1471" s="107"/>
      <c r="BF1471" s="107"/>
    </row>
    <row r="1472" spans="41:58" x14ac:dyDescent="0.25">
      <c r="AO1472" s="108"/>
      <c r="AQ1472" s="107"/>
      <c r="AS1472" s="107"/>
      <c r="AW1472" s="107"/>
      <c r="AY1472" s="107"/>
      <c r="BB1472" s="108"/>
      <c r="BD1472" s="107"/>
      <c r="BF1472" s="107"/>
    </row>
    <row r="1473" spans="41:58" x14ac:dyDescent="0.25">
      <c r="AO1473" s="108"/>
      <c r="AQ1473" s="107"/>
      <c r="AS1473" s="107"/>
      <c r="AW1473" s="107"/>
      <c r="AY1473" s="107"/>
      <c r="BB1473" s="108"/>
      <c r="BD1473" s="107"/>
      <c r="BF1473" s="107"/>
    </row>
    <row r="1474" spans="41:58" x14ac:dyDescent="0.25">
      <c r="AO1474" s="108"/>
      <c r="AQ1474" s="107"/>
      <c r="AS1474" s="107"/>
      <c r="AW1474" s="107"/>
      <c r="AY1474" s="107"/>
      <c r="BB1474" s="108"/>
      <c r="BD1474" s="107"/>
      <c r="BF1474" s="107"/>
    </row>
    <row r="1475" spans="41:58" x14ac:dyDescent="0.25">
      <c r="AO1475" s="108"/>
      <c r="AQ1475" s="107"/>
      <c r="AS1475" s="107"/>
      <c r="AW1475" s="107"/>
      <c r="AY1475" s="107"/>
      <c r="BB1475" s="108"/>
      <c r="BD1475" s="107"/>
      <c r="BF1475" s="107"/>
    </row>
    <row r="1476" spans="41:58" x14ac:dyDescent="0.25">
      <c r="AO1476" s="108"/>
      <c r="AQ1476" s="107"/>
      <c r="AS1476" s="107"/>
      <c r="AW1476" s="107"/>
      <c r="AY1476" s="107"/>
      <c r="BB1476" s="108"/>
      <c r="BD1476" s="107"/>
      <c r="BF1476" s="107"/>
    </row>
    <row r="1477" spans="41:58" x14ac:dyDescent="0.25">
      <c r="AO1477" s="108"/>
      <c r="AQ1477" s="107"/>
      <c r="AS1477" s="107"/>
      <c r="AW1477" s="107"/>
      <c r="AY1477" s="107"/>
      <c r="BB1477" s="108"/>
      <c r="BD1477" s="107"/>
      <c r="BF1477" s="107"/>
    </row>
    <row r="1478" spans="41:58" x14ac:dyDescent="0.25">
      <c r="AO1478" s="108"/>
      <c r="AQ1478" s="107"/>
      <c r="AS1478" s="107"/>
      <c r="AW1478" s="107"/>
      <c r="AY1478" s="107"/>
      <c r="BB1478" s="108"/>
      <c r="BD1478" s="107"/>
      <c r="BF1478" s="107"/>
    </row>
    <row r="1479" spans="41:58" x14ac:dyDescent="0.25">
      <c r="AO1479" s="108"/>
      <c r="AQ1479" s="107"/>
      <c r="AS1479" s="107"/>
      <c r="AW1479" s="107"/>
      <c r="AY1479" s="107"/>
      <c r="BB1479" s="108"/>
      <c r="BD1479" s="107"/>
      <c r="BF1479" s="107"/>
    </row>
    <row r="1480" spans="41:58" x14ac:dyDescent="0.25">
      <c r="AO1480" s="108"/>
      <c r="AQ1480" s="107"/>
      <c r="AS1480" s="107"/>
      <c r="AW1480" s="107"/>
      <c r="AY1480" s="107"/>
      <c r="BB1480" s="108"/>
      <c r="BD1480" s="107"/>
      <c r="BF1480" s="107"/>
    </row>
    <row r="1481" spans="41:58" x14ac:dyDescent="0.25">
      <c r="AO1481" s="108"/>
      <c r="AQ1481" s="107"/>
      <c r="AS1481" s="107"/>
      <c r="AW1481" s="107"/>
      <c r="AY1481" s="107"/>
      <c r="BB1481" s="108"/>
      <c r="BD1481" s="107"/>
      <c r="BF1481" s="107"/>
    </row>
    <row r="1482" spans="41:58" x14ac:dyDescent="0.25">
      <c r="AO1482" s="108"/>
      <c r="AQ1482" s="107"/>
      <c r="AS1482" s="107"/>
      <c r="AW1482" s="107"/>
      <c r="AY1482" s="107"/>
      <c r="BB1482" s="108"/>
      <c r="BD1482" s="107"/>
      <c r="BF1482" s="107"/>
    </row>
    <row r="1483" spans="41:58" x14ac:dyDescent="0.25">
      <c r="AO1483" s="108"/>
      <c r="AQ1483" s="107"/>
      <c r="AS1483" s="107"/>
      <c r="AW1483" s="107"/>
      <c r="AY1483" s="107"/>
      <c r="BB1483" s="108"/>
      <c r="BD1483" s="107"/>
      <c r="BF1483" s="107"/>
    </row>
    <row r="1484" spans="41:58" x14ac:dyDescent="0.25">
      <c r="AO1484" s="108"/>
      <c r="AQ1484" s="107"/>
      <c r="AS1484" s="107"/>
      <c r="AW1484" s="107"/>
      <c r="AY1484" s="107"/>
      <c r="BB1484" s="108"/>
      <c r="BD1484" s="107"/>
      <c r="BF1484" s="107"/>
    </row>
    <row r="1485" spans="41:58" x14ac:dyDescent="0.25">
      <c r="AO1485" s="108"/>
      <c r="AQ1485" s="107"/>
      <c r="AS1485" s="107"/>
      <c r="AW1485" s="107"/>
      <c r="AY1485" s="107"/>
      <c r="BB1485" s="108"/>
      <c r="BD1485" s="107"/>
      <c r="BF1485" s="107"/>
    </row>
    <row r="1486" spans="41:58" x14ac:dyDescent="0.25">
      <c r="AO1486" s="108"/>
      <c r="AQ1486" s="107"/>
      <c r="AS1486" s="107"/>
      <c r="AW1486" s="107"/>
      <c r="AY1486" s="107"/>
      <c r="BB1486" s="108"/>
      <c r="BD1486" s="107"/>
      <c r="BF1486" s="107"/>
    </row>
    <row r="1487" spans="41:58" x14ac:dyDescent="0.25">
      <c r="AO1487" s="108"/>
      <c r="AQ1487" s="107"/>
      <c r="AS1487" s="107"/>
      <c r="AW1487" s="107"/>
      <c r="AY1487" s="107"/>
      <c r="BB1487" s="108"/>
      <c r="BD1487" s="107"/>
      <c r="BF1487" s="107"/>
    </row>
    <row r="1488" spans="41:58" x14ac:dyDescent="0.25">
      <c r="AO1488" s="108"/>
      <c r="AQ1488" s="107"/>
      <c r="AS1488" s="107"/>
      <c r="AW1488" s="107"/>
      <c r="AY1488" s="107"/>
      <c r="BB1488" s="108"/>
      <c r="BD1488" s="107"/>
      <c r="BF1488" s="107"/>
    </row>
    <row r="1489" spans="41:58" x14ac:dyDescent="0.25">
      <c r="AO1489" s="108"/>
      <c r="AQ1489" s="107"/>
      <c r="AS1489" s="107"/>
      <c r="AW1489" s="107"/>
      <c r="AY1489" s="107"/>
      <c r="BB1489" s="108"/>
      <c r="BD1489" s="107"/>
      <c r="BF1489" s="107"/>
    </row>
    <row r="1490" spans="41:58" x14ac:dyDescent="0.25">
      <c r="AO1490" s="108"/>
      <c r="AQ1490" s="107"/>
      <c r="AS1490" s="107"/>
      <c r="AW1490" s="107"/>
      <c r="AY1490" s="107"/>
      <c r="BB1490" s="108"/>
      <c r="BD1490" s="107"/>
      <c r="BF1490" s="107"/>
    </row>
    <row r="1491" spans="41:58" x14ac:dyDescent="0.25">
      <c r="AO1491" s="108"/>
      <c r="AQ1491" s="107"/>
      <c r="AS1491" s="107"/>
      <c r="AW1491" s="107"/>
      <c r="AY1491" s="107"/>
      <c r="BB1491" s="108"/>
      <c r="BD1491" s="107"/>
      <c r="BF1491" s="107"/>
    </row>
    <row r="1492" spans="41:58" x14ac:dyDescent="0.25">
      <c r="AO1492" s="108"/>
      <c r="AQ1492" s="107"/>
      <c r="AS1492" s="107"/>
      <c r="AW1492" s="107"/>
      <c r="AY1492" s="107"/>
      <c r="BB1492" s="108"/>
      <c r="BD1492" s="107"/>
      <c r="BF1492" s="107"/>
    </row>
    <row r="1493" spans="41:58" x14ac:dyDescent="0.25">
      <c r="AO1493" s="108"/>
      <c r="AQ1493" s="107"/>
      <c r="AS1493" s="107"/>
      <c r="AW1493" s="107"/>
      <c r="AY1493" s="107"/>
      <c r="BB1493" s="108"/>
      <c r="BD1493" s="107"/>
      <c r="BF1493" s="107"/>
    </row>
    <row r="1494" spans="41:58" x14ac:dyDescent="0.25">
      <c r="AO1494" s="108"/>
      <c r="AQ1494" s="107"/>
      <c r="AS1494" s="107"/>
      <c r="AW1494" s="107"/>
      <c r="AY1494" s="107"/>
      <c r="BB1494" s="108"/>
      <c r="BD1494" s="107"/>
      <c r="BF1494" s="107"/>
    </row>
    <row r="1495" spans="41:58" x14ac:dyDescent="0.25">
      <c r="AO1495" s="108"/>
      <c r="AQ1495" s="107"/>
      <c r="AS1495" s="107"/>
      <c r="AW1495" s="107"/>
      <c r="AY1495" s="107"/>
      <c r="BB1495" s="108"/>
      <c r="BD1495" s="107"/>
      <c r="BF1495" s="107"/>
    </row>
    <row r="1496" spans="41:58" x14ac:dyDescent="0.25">
      <c r="AO1496" s="108"/>
      <c r="AQ1496" s="107"/>
      <c r="AS1496" s="107"/>
      <c r="AW1496" s="107"/>
      <c r="AY1496" s="107"/>
      <c r="BB1496" s="108"/>
      <c r="BD1496" s="107"/>
      <c r="BF1496" s="107"/>
    </row>
    <row r="1497" spans="41:58" x14ac:dyDescent="0.25">
      <c r="AO1497" s="108"/>
      <c r="AQ1497" s="107"/>
      <c r="AS1497" s="107"/>
      <c r="AW1497" s="107"/>
      <c r="AY1497" s="107"/>
      <c r="BB1497" s="108"/>
      <c r="BD1497" s="107"/>
      <c r="BF1497" s="107"/>
    </row>
    <row r="1498" spans="41:58" x14ac:dyDescent="0.25">
      <c r="AO1498" s="108"/>
      <c r="AQ1498" s="107"/>
      <c r="AS1498" s="107"/>
      <c r="AW1498" s="107"/>
      <c r="AY1498" s="107"/>
      <c r="BB1498" s="108"/>
      <c r="BD1498" s="107"/>
      <c r="BF1498" s="107"/>
    </row>
    <row r="1499" spans="41:58" x14ac:dyDescent="0.25">
      <c r="AO1499" s="108"/>
      <c r="AQ1499" s="107"/>
      <c r="AS1499" s="107"/>
      <c r="AW1499" s="107"/>
      <c r="AY1499" s="107"/>
      <c r="BB1499" s="108"/>
      <c r="BD1499" s="107"/>
      <c r="BF1499" s="107"/>
    </row>
    <row r="1500" spans="41:58" x14ac:dyDescent="0.25">
      <c r="AO1500" s="108"/>
      <c r="AQ1500" s="107"/>
      <c r="AS1500" s="107"/>
      <c r="AW1500" s="107"/>
      <c r="AY1500" s="107"/>
      <c r="BB1500" s="108"/>
      <c r="BD1500" s="107"/>
      <c r="BF1500" s="107"/>
    </row>
    <row r="1501" spans="41:58" x14ac:dyDescent="0.25">
      <c r="AO1501" s="108"/>
      <c r="AQ1501" s="107"/>
      <c r="AS1501" s="107"/>
      <c r="AW1501" s="107"/>
      <c r="AY1501" s="107"/>
      <c r="BB1501" s="108"/>
      <c r="BD1501" s="107"/>
      <c r="BF1501" s="107"/>
    </row>
    <row r="1502" spans="41:58" x14ac:dyDescent="0.25">
      <c r="AO1502" s="108"/>
      <c r="AQ1502" s="107"/>
      <c r="AS1502" s="107"/>
      <c r="AW1502" s="107"/>
      <c r="AY1502" s="107"/>
      <c r="BB1502" s="108"/>
      <c r="BD1502" s="107"/>
      <c r="BF1502" s="107"/>
    </row>
    <row r="1503" spans="41:58" x14ac:dyDescent="0.25">
      <c r="AO1503" s="108"/>
      <c r="AQ1503" s="107"/>
      <c r="AS1503" s="107"/>
      <c r="AW1503" s="107"/>
      <c r="AY1503" s="107"/>
      <c r="BB1503" s="108"/>
      <c r="BD1503" s="107"/>
      <c r="BF1503" s="107"/>
    </row>
    <row r="1504" spans="41:58" x14ac:dyDescent="0.25">
      <c r="AO1504" s="108"/>
      <c r="AQ1504" s="107"/>
      <c r="AS1504" s="107"/>
      <c r="AW1504" s="107"/>
      <c r="AY1504" s="107"/>
      <c r="BB1504" s="108"/>
      <c r="BD1504" s="107"/>
      <c r="BF1504" s="107"/>
    </row>
    <row r="1505" spans="41:58" x14ac:dyDescent="0.25">
      <c r="AO1505" s="108"/>
      <c r="AQ1505" s="107"/>
      <c r="AS1505" s="107"/>
      <c r="AW1505" s="107"/>
      <c r="AY1505" s="107"/>
      <c r="BB1505" s="108"/>
      <c r="BD1505" s="107"/>
      <c r="BF1505" s="107"/>
    </row>
    <row r="1506" spans="41:58" x14ac:dyDescent="0.25">
      <c r="AO1506" s="108"/>
      <c r="AQ1506" s="107"/>
      <c r="AS1506" s="107"/>
      <c r="AW1506" s="107"/>
      <c r="AY1506" s="107"/>
      <c r="BB1506" s="108"/>
      <c r="BD1506" s="107"/>
      <c r="BF1506" s="107"/>
    </row>
    <row r="1507" spans="41:58" x14ac:dyDescent="0.25">
      <c r="AO1507" s="108"/>
      <c r="AQ1507" s="107"/>
      <c r="AS1507" s="107"/>
      <c r="AW1507" s="107"/>
      <c r="AY1507" s="107"/>
      <c r="BB1507" s="108"/>
      <c r="BD1507" s="107"/>
      <c r="BF1507" s="107"/>
    </row>
    <row r="1508" spans="41:58" x14ac:dyDescent="0.25">
      <c r="AO1508" s="108"/>
      <c r="AQ1508" s="107"/>
      <c r="AS1508" s="107"/>
      <c r="AW1508" s="107"/>
      <c r="AY1508" s="107"/>
      <c r="BB1508" s="108"/>
      <c r="BD1508" s="107"/>
      <c r="BF1508" s="107"/>
    </row>
    <row r="1509" spans="41:58" x14ac:dyDescent="0.25">
      <c r="AO1509" s="108"/>
      <c r="AQ1509" s="107"/>
      <c r="AS1509" s="107"/>
      <c r="AW1509" s="107"/>
      <c r="AY1509" s="107"/>
      <c r="BB1509" s="108"/>
      <c r="BD1509" s="107"/>
      <c r="BF1509" s="107"/>
    </row>
    <row r="1510" spans="41:58" x14ac:dyDescent="0.25">
      <c r="AO1510" s="108"/>
      <c r="AQ1510" s="107"/>
      <c r="AS1510" s="107"/>
      <c r="AW1510" s="107"/>
      <c r="AY1510" s="107"/>
      <c r="BB1510" s="108"/>
      <c r="BD1510" s="107"/>
      <c r="BF1510" s="107"/>
    </row>
    <row r="1511" spans="41:58" x14ac:dyDescent="0.25">
      <c r="AO1511" s="108"/>
      <c r="AQ1511" s="107"/>
      <c r="AS1511" s="107"/>
      <c r="AW1511" s="107"/>
      <c r="AY1511" s="107"/>
      <c r="BB1511" s="108"/>
      <c r="BD1511" s="107"/>
      <c r="BF1511" s="107"/>
    </row>
    <row r="1512" spans="41:58" x14ac:dyDescent="0.25">
      <c r="AO1512" s="108"/>
      <c r="AQ1512" s="107"/>
      <c r="AS1512" s="107"/>
      <c r="AW1512" s="107"/>
      <c r="AY1512" s="107"/>
      <c r="BB1512" s="108"/>
      <c r="BD1512" s="107"/>
      <c r="BF1512" s="107"/>
    </row>
    <row r="1513" spans="41:58" x14ac:dyDescent="0.25">
      <c r="AO1513" s="108"/>
      <c r="AQ1513" s="107"/>
      <c r="AS1513" s="107"/>
      <c r="AW1513" s="107"/>
      <c r="AY1513" s="107"/>
      <c r="BB1513" s="108"/>
      <c r="BD1513" s="107"/>
      <c r="BF1513" s="107"/>
    </row>
    <row r="1514" spans="41:58" x14ac:dyDescent="0.25">
      <c r="AO1514" s="108"/>
      <c r="AQ1514" s="107"/>
      <c r="AS1514" s="107"/>
      <c r="AW1514" s="107"/>
      <c r="AY1514" s="107"/>
      <c r="BB1514" s="108"/>
      <c r="BD1514" s="107"/>
      <c r="BF1514" s="107"/>
    </row>
    <row r="1515" spans="41:58" x14ac:dyDescent="0.25">
      <c r="AO1515" s="108"/>
      <c r="AQ1515" s="107"/>
      <c r="AS1515" s="107"/>
      <c r="AW1515" s="107"/>
      <c r="AY1515" s="107"/>
      <c r="BB1515" s="108"/>
      <c r="BD1515" s="107"/>
      <c r="BF1515" s="107"/>
    </row>
    <row r="1516" spans="41:58" x14ac:dyDescent="0.25">
      <c r="AO1516" s="108"/>
      <c r="AQ1516" s="107"/>
      <c r="AS1516" s="107"/>
      <c r="AW1516" s="107"/>
      <c r="AY1516" s="107"/>
      <c r="BB1516" s="108"/>
      <c r="BD1516" s="107"/>
      <c r="BF1516" s="107"/>
    </row>
    <row r="1517" spans="41:58" x14ac:dyDescent="0.25">
      <c r="AO1517" s="108"/>
      <c r="AQ1517" s="107"/>
      <c r="AS1517" s="107"/>
      <c r="AW1517" s="107"/>
      <c r="AY1517" s="107"/>
      <c r="BB1517" s="108"/>
      <c r="BD1517" s="107"/>
      <c r="BF1517" s="107"/>
    </row>
    <row r="1518" spans="41:58" x14ac:dyDescent="0.25">
      <c r="AO1518" s="108"/>
      <c r="AQ1518" s="107"/>
      <c r="AS1518" s="107"/>
      <c r="AW1518" s="107"/>
      <c r="AY1518" s="107"/>
      <c r="BB1518" s="108"/>
      <c r="BD1518" s="107"/>
      <c r="BF1518" s="107"/>
    </row>
    <row r="1519" spans="41:58" x14ac:dyDescent="0.25">
      <c r="AO1519" s="108"/>
      <c r="AQ1519" s="107"/>
      <c r="AS1519" s="107"/>
      <c r="AW1519" s="107"/>
      <c r="AY1519" s="107"/>
      <c r="BB1519" s="108"/>
      <c r="BD1519" s="107"/>
      <c r="BF1519" s="107"/>
    </row>
    <row r="1520" spans="41:58" x14ac:dyDescent="0.25">
      <c r="AO1520" s="108"/>
      <c r="AQ1520" s="107"/>
      <c r="AS1520" s="107"/>
      <c r="AW1520" s="107"/>
      <c r="AY1520" s="107"/>
      <c r="BB1520" s="108"/>
      <c r="BD1520" s="107"/>
      <c r="BF1520" s="107"/>
    </row>
    <row r="1521" spans="41:58" x14ac:dyDescent="0.25">
      <c r="AO1521" s="108"/>
      <c r="AQ1521" s="107"/>
      <c r="AS1521" s="107"/>
      <c r="AW1521" s="107"/>
      <c r="AY1521" s="107"/>
      <c r="BB1521" s="108"/>
      <c r="BD1521" s="107"/>
      <c r="BF1521" s="107"/>
    </row>
    <row r="1522" spans="41:58" x14ac:dyDescent="0.25">
      <c r="AO1522" s="108"/>
      <c r="AQ1522" s="107"/>
      <c r="AS1522" s="107"/>
      <c r="AW1522" s="107"/>
      <c r="AY1522" s="107"/>
      <c r="BB1522" s="108"/>
      <c r="BD1522" s="107"/>
      <c r="BF1522" s="107"/>
    </row>
    <row r="1523" spans="41:58" x14ac:dyDescent="0.25">
      <c r="AO1523" s="108"/>
      <c r="AQ1523" s="107"/>
      <c r="AS1523" s="107"/>
      <c r="AW1523" s="107"/>
      <c r="AY1523" s="107"/>
      <c r="BB1523" s="108"/>
      <c r="BD1523" s="107"/>
      <c r="BF1523" s="107"/>
    </row>
    <row r="1524" spans="41:58" x14ac:dyDescent="0.25">
      <c r="AO1524" s="108"/>
      <c r="AQ1524" s="107"/>
      <c r="AS1524" s="107"/>
      <c r="AW1524" s="107"/>
      <c r="AY1524" s="107"/>
      <c r="BB1524" s="108"/>
      <c r="BD1524" s="107"/>
      <c r="BF1524" s="107"/>
    </row>
    <row r="1525" spans="41:58" x14ac:dyDescent="0.25">
      <c r="AO1525" s="108"/>
      <c r="AQ1525" s="107"/>
      <c r="AS1525" s="107"/>
      <c r="AW1525" s="107"/>
      <c r="AY1525" s="107"/>
      <c r="BB1525" s="108"/>
      <c r="BD1525" s="107"/>
      <c r="BF1525" s="107"/>
    </row>
    <row r="1526" spans="41:58" x14ac:dyDescent="0.25">
      <c r="AO1526" s="108"/>
      <c r="AQ1526" s="107"/>
      <c r="AS1526" s="107"/>
      <c r="AW1526" s="107"/>
      <c r="AY1526" s="107"/>
      <c r="BB1526" s="108"/>
      <c r="BD1526" s="107"/>
      <c r="BF1526" s="107"/>
    </row>
    <row r="1527" spans="41:58" x14ac:dyDescent="0.25">
      <c r="AO1527" s="108"/>
      <c r="AQ1527" s="107"/>
      <c r="AS1527" s="107"/>
      <c r="AW1527" s="107"/>
      <c r="AY1527" s="107"/>
      <c r="BB1527" s="108"/>
      <c r="BD1527" s="107"/>
      <c r="BF1527" s="107"/>
    </row>
    <row r="1528" spans="41:58" x14ac:dyDescent="0.25">
      <c r="AO1528" s="108"/>
      <c r="AQ1528" s="107"/>
      <c r="AS1528" s="107"/>
      <c r="AW1528" s="107"/>
      <c r="AY1528" s="107"/>
      <c r="BB1528" s="108"/>
      <c r="BD1528" s="107"/>
      <c r="BF1528" s="107"/>
    </row>
    <row r="1529" spans="41:58" x14ac:dyDescent="0.25">
      <c r="AO1529" s="108"/>
      <c r="AQ1529" s="107"/>
      <c r="AS1529" s="107"/>
      <c r="AW1529" s="107"/>
      <c r="AY1529" s="107"/>
      <c r="BB1529" s="108"/>
      <c r="BD1529" s="107"/>
      <c r="BF1529" s="107"/>
    </row>
    <row r="1530" spans="41:58" x14ac:dyDescent="0.25">
      <c r="AO1530" s="108"/>
      <c r="AQ1530" s="107"/>
      <c r="AS1530" s="107"/>
      <c r="AW1530" s="107"/>
      <c r="AY1530" s="107"/>
      <c r="BB1530" s="108"/>
      <c r="BD1530" s="107"/>
      <c r="BF1530" s="107"/>
    </row>
    <row r="1531" spans="41:58" x14ac:dyDescent="0.25">
      <c r="AO1531" s="108"/>
      <c r="AQ1531" s="107"/>
      <c r="AS1531" s="107"/>
      <c r="AW1531" s="107"/>
      <c r="AY1531" s="107"/>
      <c r="BB1531" s="108"/>
      <c r="BD1531" s="107"/>
      <c r="BF1531" s="107"/>
    </row>
    <row r="1532" spans="41:58" x14ac:dyDescent="0.25">
      <c r="AO1532" s="108"/>
      <c r="AQ1532" s="107"/>
      <c r="AS1532" s="107"/>
      <c r="AW1532" s="107"/>
      <c r="AY1532" s="107"/>
      <c r="BB1532" s="108"/>
      <c r="BD1532" s="107"/>
      <c r="BF1532" s="107"/>
    </row>
    <row r="1533" spans="41:58" x14ac:dyDescent="0.25">
      <c r="AO1533" s="108"/>
      <c r="AQ1533" s="107"/>
      <c r="AS1533" s="107"/>
      <c r="AW1533" s="107"/>
      <c r="AY1533" s="107"/>
      <c r="BB1533" s="108"/>
      <c r="BD1533" s="107"/>
      <c r="BF1533" s="107"/>
    </row>
    <row r="1534" spans="41:58" x14ac:dyDescent="0.25">
      <c r="AO1534" s="108"/>
      <c r="AQ1534" s="107"/>
      <c r="AS1534" s="107"/>
      <c r="AW1534" s="107"/>
      <c r="AY1534" s="107"/>
      <c r="BB1534" s="108"/>
      <c r="BD1534" s="107"/>
      <c r="BF1534" s="107"/>
    </row>
    <row r="1535" spans="41:58" x14ac:dyDescent="0.25">
      <c r="AO1535" s="108"/>
      <c r="AQ1535" s="107"/>
      <c r="AS1535" s="107"/>
      <c r="AW1535" s="107"/>
      <c r="AY1535" s="107"/>
      <c r="BB1535" s="108"/>
      <c r="BD1535" s="107"/>
      <c r="BF1535" s="107"/>
    </row>
    <row r="1536" spans="41:58" x14ac:dyDescent="0.25">
      <c r="AO1536" s="108"/>
      <c r="AQ1536" s="107"/>
      <c r="AS1536" s="107"/>
      <c r="AW1536" s="107"/>
      <c r="AY1536" s="107"/>
      <c r="BB1536" s="108"/>
      <c r="BD1536" s="107"/>
      <c r="BF1536" s="107"/>
    </row>
    <row r="1537" spans="41:58" x14ac:dyDescent="0.25">
      <c r="AO1537" s="108"/>
      <c r="AQ1537" s="107"/>
      <c r="AS1537" s="107"/>
      <c r="AW1537" s="107"/>
      <c r="AY1537" s="107"/>
      <c r="BB1537" s="108"/>
      <c r="BD1537" s="107"/>
      <c r="BF1537" s="107"/>
    </row>
    <row r="1538" spans="41:58" x14ac:dyDescent="0.25">
      <c r="AO1538" s="108"/>
      <c r="AQ1538" s="107"/>
      <c r="AS1538" s="107"/>
      <c r="AW1538" s="107"/>
      <c r="AY1538" s="107"/>
      <c r="BB1538" s="108"/>
      <c r="BD1538" s="107"/>
      <c r="BF1538" s="107"/>
    </row>
    <row r="1539" spans="41:58" x14ac:dyDescent="0.25">
      <c r="AO1539" s="108"/>
      <c r="AQ1539" s="107"/>
      <c r="AS1539" s="107"/>
      <c r="AW1539" s="107"/>
      <c r="AY1539" s="107"/>
      <c r="BB1539" s="108"/>
      <c r="BD1539" s="107"/>
      <c r="BF1539" s="107"/>
    </row>
    <row r="1540" spans="41:58" x14ac:dyDescent="0.25">
      <c r="AO1540" s="108"/>
      <c r="AQ1540" s="107"/>
      <c r="AS1540" s="107"/>
      <c r="AW1540" s="107"/>
      <c r="AY1540" s="107"/>
      <c r="BB1540" s="108"/>
      <c r="BD1540" s="107"/>
      <c r="BF1540" s="107"/>
    </row>
    <row r="1541" spans="41:58" x14ac:dyDescent="0.25">
      <c r="AO1541" s="108"/>
      <c r="AQ1541" s="107"/>
      <c r="AS1541" s="107"/>
      <c r="AW1541" s="107"/>
      <c r="AY1541" s="107"/>
      <c r="BB1541" s="108"/>
      <c r="BD1541" s="107"/>
      <c r="BF1541" s="107"/>
    </row>
    <row r="1542" spans="41:58" x14ac:dyDescent="0.25">
      <c r="AO1542" s="108"/>
      <c r="AQ1542" s="107"/>
      <c r="AS1542" s="107"/>
      <c r="AW1542" s="107"/>
      <c r="AY1542" s="107"/>
      <c r="BB1542" s="108"/>
      <c r="BD1542" s="107"/>
      <c r="BF1542" s="107"/>
    </row>
    <row r="1543" spans="41:58" x14ac:dyDescent="0.25">
      <c r="AO1543" s="108"/>
      <c r="AQ1543" s="107"/>
      <c r="AS1543" s="107"/>
      <c r="AW1543" s="107"/>
      <c r="AY1543" s="107"/>
      <c r="BB1543" s="108"/>
      <c r="BD1543" s="107"/>
      <c r="BF1543" s="107"/>
    </row>
    <row r="1544" spans="41:58" x14ac:dyDescent="0.25">
      <c r="AO1544" s="108"/>
      <c r="AQ1544" s="107"/>
      <c r="AS1544" s="107"/>
      <c r="AW1544" s="107"/>
      <c r="AY1544" s="107"/>
      <c r="BB1544" s="108"/>
      <c r="BD1544" s="107"/>
      <c r="BF1544" s="107"/>
    </row>
    <row r="1545" spans="41:58" x14ac:dyDescent="0.25">
      <c r="AO1545" s="108"/>
      <c r="AQ1545" s="107"/>
      <c r="AS1545" s="107"/>
      <c r="AY1545" s="107"/>
      <c r="BB1545" s="108"/>
      <c r="BD1545" s="107"/>
      <c r="BF1545" s="107"/>
    </row>
    <row r="1546" spans="41:58" x14ac:dyDescent="0.25">
      <c r="AO1546" s="108"/>
      <c r="AQ1546" s="107"/>
      <c r="AS1546" s="107"/>
      <c r="AY1546" s="107"/>
      <c r="BB1546" s="108"/>
      <c r="BD1546" s="107"/>
      <c r="BF1546" s="107"/>
    </row>
    <row r="1547" spans="41:58" x14ac:dyDescent="0.25">
      <c r="AO1547" s="108"/>
      <c r="AQ1547" s="107"/>
      <c r="AS1547" s="107"/>
      <c r="AY1547" s="107"/>
      <c r="BB1547" s="108"/>
      <c r="BD1547" s="107"/>
      <c r="BF1547" s="107"/>
    </row>
    <row r="1548" spans="41:58" x14ac:dyDescent="0.25">
      <c r="AO1548" s="108"/>
      <c r="AQ1548" s="107"/>
      <c r="AS1548" s="107"/>
      <c r="AY1548" s="107"/>
      <c r="BB1548" s="108"/>
      <c r="BD1548" s="107"/>
      <c r="BF1548" s="107"/>
    </row>
    <row r="1549" spans="41:58" x14ac:dyDescent="0.25">
      <c r="AO1549" s="108"/>
      <c r="AQ1549" s="107"/>
      <c r="AS1549" s="107"/>
      <c r="AY1549" s="107"/>
      <c r="BB1549" s="108"/>
      <c r="BD1549" s="107"/>
      <c r="BF1549" s="107"/>
    </row>
    <row r="1550" spans="41:58" x14ac:dyDescent="0.25">
      <c r="AO1550" s="108"/>
      <c r="AQ1550" s="107"/>
      <c r="AS1550" s="107"/>
      <c r="AY1550" s="107"/>
      <c r="BB1550" s="108"/>
      <c r="BD1550" s="107"/>
      <c r="BF1550" s="107"/>
    </row>
    <row r="1551" spans="41:58" x14ac:dyDescent="0.25">
      <c r="AO1551" s="108"/>
      <c r="AQ1551" s="107"/>
      <c r="AS1551" s="107"/>
      <c r="AY1551" s="107"/>
      <c r="BB1551" s="108"/>
      <c r="BD1551" s="107"/>
      <c r="BF1551" s="107"/>
    </row>
    <row r="1552" spans="41:58" x14ac:dyDescent="0.25">
      <c r="AO1552" s="108"/>
      <c r="AQ1552" s="107"/>
      <c r="AS1552" s="107"/>
      <c r="AY1552" s="107"/>
      <c r="BB1552" s="108"/>
      <c r="BD1552" s="107"/>
      <c r="BF1552" s="107"/>
    </row>
    <row r="1553" spans="41:58" x14ac:dyDescent="0.25">
      <c r="AO1553" s="108"/>
      <c r="AQ1553" s="107"/>
      <c r="AS1553" s="107"/>
      <c r="AY1553" s="107"/>
      <c r="BB1553" s="108"/>
      <c r="BD1553" s="107"/>
      <c r="BF1553" s="107"/>
    </row>
    <row r="1554" spans="41:58" x14ac:dyDescent="0.25">
      <c r="AO1554" s="108"/>
      <c r="AQ1554" s="107"/>
      <c r="AS1554" s="107"/>
      <c r="AY1554" s="107"/>
      <c r="BB1554" s="108"/>
      <c r="BD1554" s="107"/>
      <c r="BF1554" s="107"/>
    </row>
    <row r="1555" spans="41:58" x14ac:dyDescent="0.25">
      <c r="AO1555" s="108"/>
      <c r="AQ1555" s="107"/>
      <c r="AS1555" s="107"/>
      <c r="AY1555" s="107"/>
      <c r="BB1555" s="108"/>
      <c r="BD1555" s="107"/>
      <c r="BF1555" s="107"/>
    </row>
    <row r="1556" spans="41:58" x14ac:dyDescent="0.25">
      <c r="AO1556" s="108"/>
      <c r="AQ1556" s="107"/>
      <c r="AS1556" s="107"/>
      <c r="AY1556" s="107"/>
      <c r="BB1556" s="108"/>
      <c r="BD1556" s="107"/>
      <c r="BF1556" s="107"/>
    </row>
    <row r="1557" spans="41:58" x14ac:dyDescent="0.25">
      <c r="AO1557" s="108"/>
      <c r="AQ1557" s="107"/>
      <c r="AS1557" s="107"/>
      <c r="AY1557" s="107"/>
      <c r="BB1557" s="108"/>
      <c r="BD1557" s="107"/>
      <c r="BF1557" s="107"/>
    </row>
    <row r="1558" spans="41:58" x14ac:dyDescent="0.25">
      <c r="AO1558" s="108"/>
      <c r="AQ1558" s="107"/>
      <c r="AS1558" s="107"/>
      <c r="AY1558" s="107"/>
      <c r="BB1558" s="108"/>
      <c r="BD1558" s="107"/>
      <c r="BF1558" s="107"/>
    </row>
    <row r="1559" spans="41:58" x14ac:dyDescent="0.25">
      <c r="AO1559" s="108"/>
      <c r="AQ1559" s="107"/>
      <c r="AS1559" s="107"/>
      <c r="AY1559" s="107"/>
      <c r="BB1559" s="108"/>
      <c r="BD1559" s="107"/>
      <c r="BF1559" s="107"/>
    </row>
    <row r="1560" spans="41:58" x14ac:dyDescent="0.25">
      <c r="AO1560" s="108"/>
      <c r="AQ1560" s="107"/>
      <c r="AS1560" s="107"/>
      <c r="AY1560" s="107"/>
      <c r="BB1560" s="108"/>
      <c r="BD1560" s="107"/>
      <c r="BF1560" s="107"/>
    </row>
    <row r="1561" spans="41:58" x14ac:dyDescent="0.25">
      <c r="AO1561" s="108"/>
      <c r="AQ1561" s="107"/>
      <c r="AS1561" s="107"/>
      <c r="AY1561" s="107"/>
      <c r="BB1561" s="108"/>
      <c r="BD1561" s="107"/>
      <c r="BF1561" s="107"/>
    </row>
    <row r="1562" spans="41:58" x14ac:dyDescent="0.25">
      <c r="AO1562" s="108"/>
      <c r="AQ1562" s="107"/>
      <c r="AS1562" s="107"/>
      <c r="AY1562" s="107"/>
      <c r="BB1562" s="108"/>
      <c r="BD1562" s="107"/>
      <c r="BF1562" s="107"/>
    </row>
    <row r="1563" spans="41:58" x14ac:dyDescent="0.25">
      <c r="AO1563" s="108"/>
      <c r="AQ1563" s="107"/>
      <c r="AS1563" s="107"/>
      <c r="AY1563" s="107"/>
      <c r="BB1563" s="108"/>
      <c r="BD1563" s="107"/>
      <c r="BF1563" s="107"/>
    </row>
    <row r="1564" spans="41:58" x14ac:dyDescent="0.25">
      <c r="AO1564" s="108"/>
      <c r="AQ1564" s="107"/>
      <c r="AS1564" s="107"/>
      <c r="AY1564" s="107"/>
      <c r="BB1564" s="108"/>
      <c r="BD1564" s="107"/>
      <c r="BF1564" s="107"/>
    </row>
    <row r="1565" spans="41:58" x14ac:dyDescent="0.25">
      <c r="AO1565" s="108"/>
      <c r="AQ1565" s="107"/>
      <c r="AS1565" s="107"/>
      <c r="AY1565" s="107"/>
      <c r="BB1565" s="108"/>
      <c r="BD1565" s="107"/>
      <c r="BF1565" s="107"/>
    </row>
    <row r="1566" spans="41:58" x14ac:dyDescent="0.25">
      <c r="AO1566" s="108"/>
      <c r="AQ1566" s="107"/>
      <c r="AS1566" s="107"/>
      <c r="AY1566" s="107"/>
      <c r="BB1566" s="108"/>
      <c r="BD1566" s="107"/>
      <c r="BF1566" s="107"/>
    </row>
    <row r="1567" spans="41:58" x14ac:dyDescent="0.25">
      <c r="AO1567" s="108"/>
      <c r="AQ1567" s="107"/>
      <c r="AS1567" s="107"/>
      <c r="AY1567" s="107"/>
      <c r="BB1567" s="108"/>
      <c r="BD1567" s="107"/>
      <c r="BF1567" s="107"/>
    </row>
    <row r="1568" spans="41:58" x14ac:dyDescent="0.25">
      <c r="AO1568" s="108"/>
      <c r="AQ1568" s="107"/>
      <c r="AS1568" s="107"/>
      <c r="AY1568" s="107"/>
      <c r="BB1568" s="108"/>
      <c r="BD1568" s="107"/>
      <c r="BF1568" s="107"/>
    </row>
    <row r="1569" spans="41:58" x14ac:dyDescent="0.25">
      <c r="AO1569" s="108"/>
      <c r="AQ1569" s="107"/>
      <c r="AS1569" s="107"/>
      <c r="AY1569" s="107"/>
      <c r="BB1569" s="108"/>
      <c r="BD1569" s="107"/>
      <c r="BF1569" s="107"/>
    </row>
    <row r="1570" spans="41:58" x14ac:dyDescent="0.25">
      <c r="AO1570" s="108"/>
      <c r="AQ1570" s="107"/>
      <c r="AS1570" s="107"/>
      <c r="AY1570" s="107"/>
      <c r="BB1570" s="108"/>
      <c r="BD1570" s="107"/>
      <c r="BF1570" s="107"/>
    </row>
    <row r="1571" spans="41:58" x14ac:dyDescent="0.25">
      <c r="AO1571" s="108"/>
      <c r="AQ1571" s="107"/>
      <c r="AS1571" s="107"/>
      <c r="AY1571" s="107"/>
      <c r="BB1571" s="108"/>
      <c r="BD1571" s="107"/>
      <c r="BF1571" s="107"/>
    </row>
    <row r="1572" spans="41:58" x14ac:dyDescent="0.25">
      <c r="AO1572" s="108"/>
      <c r="AQ1572" s="107"/>
      <c r="AS1572" s="107"/>
      <c r="AY1572" s="107"/>
      <c r="BB1572" s="108"/>
      <c r="BD1572" s="107"/>
      <c r="BF1572" s="107"/>
    </row>
    <row r="1573" spans="41:58" x14ac:dyDescent="0.25">
      <c r="AO1573" s="108"/>
      <c r="AQ1573" s="107"/>
      <c r="AS1573" s="107"/>
      <c r="AY1573" s="107"/>
      <c r="BB1573" s="108"/>
      <c r="BD1573" s="107"/>
      <c r="BF1573" s="107"/>
    </row>
    <row r="1574" spans="41:58" x14ac:dyDescent="0.25">
      <c r="AO1574" s="108"/>
      <c r="AQ1574" s="107"/>
      <c r="AS1574" s="107"/>
      <c r="AY1574" s="107"/>
      <c r="BB1574" s="108"/>
      <c r="BD1574" s="107"/>
      <c r="BF1574" s="107"/>
    </row>
    <row r="1575" spans="41:58" x14ac:dyDescent="0.25">
      <c r="AO1575" s="108"/>
      <c r="AQ1575" s="107"/>
      <c r="AS1575" s="107"/>
      <c r="AY1575" s="107"/>
      <c r="BB1575" s="108"/>
      <c r="BD1575" s="107"/>
      <c r="BF1575" s="107"/>
    </row>
    <row r="1576" spans="41:58" x14ac:dyDescent="0.25">
      <c r="AO1576" s="108"/>
      <c r="AQ1576" s="107"/>
      <c r="AS1576" s="107"/>
      <c r="AY1576" s="107"/>
      <c r="BB1576" s="108"/>
      <c r="BD1576" s="107"/>
      <c r="BF1576" s="107"/>
    </row>
    <row r="1577" spans="41:58" x14ac:dyDescent="0.25">
      <c r="AO1577" s="108"/>
      <c r="AQ1577" s="107"/>
      <c r="AS1577" s="107"/>
      <c r="AY1577" s="107"/>
      <c r="BB1577" s="108"/>
      <c r="BD1577" s="107"/>
      <c r="BF1577" s="107"/>
    </row>
    <row r="1578" spans="41:58" x14ac:dyDescent="0.25">
      <c r="AO1578" s="108"/>
      <c r="AQ1578" s="107"/>
      <c r="AS1578" s="107"/>
      <c r="AY1578" s="107"/>
      <c r="BB1578" s="108"/>
      <c r="BD1578" s="107"/>
      <c r="BF1578" s="107"/>
    </row>
    <row r="1579" spans="41:58" x14ac:dyDescent="0.25">
      <c r="AO1579" s="108"/>
      <c r="AQ1579" s="107"/>
      <c r="AS1579" s="107"/>
      <c r="AY1579" s="107"/>
      <c r="BB1579" s="108"/>
      <c r="BD1579" s="107"/>
      <c r="BF1579" s="107"/>
    </row>
    <row r="1580" spans="41:58" x14ac:dyDescent="0.25">
      <c r="AO1580" s="108"/>
      <c r="AQ1580" s="107"/>
      <c r="AS1580" s="107"/>
      <c r="AY1580" s="107"/>
      <c r="BB1580" s="108"/>
      <c r="BD1580" s="107"/>
      <c r="BF1580" s="107"/>
    </row>
    <row r="1581" spans="41:58" x14ac:dyDescent="0.25">
      <c r="AO1581" s="108"/>
      <c r="AQ1581" s="107"/>
      <c r="AS1581" s="107"/>
      <c r="AY1581" s="107"/>
      <c r="BB1581" s="108"/>
      <c r="BD1581" s="107"/>
      <c r="BF1581" s="107"/>
    </row>
    <row r="1582" spans="41:58" x14ac:dyDescent="0.25">
      <c r="AO1582" s="108"/>
      <c r="AQ1582" s="107"/>
      <c r="AS1582" s="107"/>
      <c r="AY1582" s="107"/>
      <c r="BB1582" s="108"/>
      <c r="BD1582" s="107"/>
      <c r="BF1582" s="107"/>
    </row>
    <row r="1583" spans="41:58" x14ac:dyDescent="0.25">
      <c r="AO1583" s="108"/>
      <c r="AQ1583" s="107"/>
      <c r="AS1583" s="107"/>
      <c r="AY1583" s="107"/>
      <c r="BB1583" s="108"/>
      <c r="BD1583" s="107"/>
      <c r="BF1583" s="107"/>
    </row>
    <row r="1584" spans="41:58" x14ac:dyDescent="0.25">
      <c r="AO1584" s="108"/>
      <c r="AQ1584" s="107"/>
      <c r="AS1584" s="107"/>
      <c r="AY1584" s="107"/>
      <c r="BB1584" s="108"/>
      <c r="BD1584" s="107"/>
      <c r="BF1584" s="107"/>
    </row>
    <row r="1585" spans="41:58" x14ac:dyDescent="0.25">
      <c r="AO1585" s="108"/>
      <c r="AQ1585" s="107"/>
      <c r="AS1585" s="107"/>
      <c r="AY1585" s="107"/>
      <c r="BB1585" s="108"/>
      <c r="BD1585" s="107"/>
      <c r="BF1585" s="107"/>
    </row>
    <row r="1586" spans="41:58" x14ac:dyDescent="0.25">
      <c r="AO1586" s="108"/>
      <c r="AQ1586" s="107"/>
      <c r="AS1586" s="107"/>
      <c r="AY1586" s="107"/>
      <c r="BB1586" s="108"/>
      <c r="BD1586" s="107"/>
      <c r="BF1586" s="107"/>
    </row>
    <row r="1587" spans="41:58" x14ac:dyDescent="0.25">
      <c r="AO1587" s="108"/>
      <c r="AQ1587" s="107"/>
      <c r="AS1587" s="107"/>
      <c r="AY1587" s="107"/>
      <c r="BB1587" s="108"/>
      <c r="BD1587" s="107"/>
      <c r="BF1587" s="107"/>
    </row>
    <row r="1588" spans="41:58" x14ac:dyDescent="0.25">
      <c r="AO1588" s="108"/>
      <c r="AQ1588" s="107"/>
      <c r="AS1588" s="107"/>
      <c r="AY1588" s="107"/>
      <c r="BB1588" s="108"/>
      <c r="BD1588" s="107"/>
      <c r="BF1588" s="107"/>
    </row>
    <row r="1589" spans="41:58" x14ac:dyDescent="0.25">
      <c r="AO1589" s="108"/>
      <c r="AQ1589" s="107"/>
      <c r="AS1589" s="107"/>
      <c r="AY1589" s="107"/>
      <c r="BB1589" s="108"/>
      <c r="BD1589" s="107"/>
      <c r="BF1589" s="107"/>
    </row>
    <row r="1590" spans="41:58" x14ac:dyDescent="0.25">
      <c r="AO1590" s="108"/>
      <c r="AQ1590" s="107"/>
      <c r="AS1590" s="107"/>
      <c r="AY1590" s="107"/>
      <c r="BB1590" s="108"/>
      <c r="BD1590" s="107"/>
      <c r="BF1590" s="107"/>
    </row>
    <row r="1591" spans="41:58" x14ac:dyDescent="0.25">
      <c r="AO1591" s="108"/>
      <c r="AQ1591" s="107"/>
      <c r="AS1591" s="107"/>
      <c r="AY1591" s="107"/>
      <c r="BB1591" s="108"/>
      <c r="BD1591" s="107"/>
      <c r="BF1591" s="107"/>
    </row>
    <row r="1592" spans="41:58" x14ac:dyDescent="0.25">
      <c r="AO1592" s="108"/>
      <c r="AQ1592" s="107"/>
      <c r="AS1592" s="107"/>
      <c r="AY1592" s="107"/>
      <c r="BB1592" s="108"/>
      <c r="BD1592" s="107"/>
      <c r="BF1592" s="107"/>
    </row>
    <row r="1593" spans="41:58" x14ac:dyDescent="0.25">
      <c r="AO1593" s="108"/>
      <c r="AQ1593" s="107"/>
      <c r="AS1593" s="107"/>
      <c r="AY1593" s="107"/>
      <c r="BB1593" s="108"/>
      <c r="BD1593" s="107"/>
      <c r="BF1593" s="107"/>
    </row>
    <row r="1594" spans="41:58" x14ac:dyDescent="0.25">
      <c r="AO1594" s="108"/>
      <c r="AQ1594" s="107"/>
      <c r="AS1594" s="107"/>
      <c r="AY1594" s="107"/>
      <c r="BB1594" s="108"/>
      <c r="BD1594" s="107"/>
      <c r="BF1594" s="107"/>
    </row>
    <row r="1595" spans="41:58" x14ac:dyDescent="0.25">
      <c r="AO1595" s="108"/>
      <c r="AQ1595" s="107"/>
      <c r="AS1595" s="107"/>
      <c r="AY1595" s="107"/>
      <c r="BB1595" s="108"/>
      <c r="BD1595" s="107"/>
      <c r="BF1595" s="107"/>
    </row>
    <row r="1596" spans="41:58" x14ac:dyDescent="0.25">
      <c r="AO1596" s="108"/>
      <c r="AQ1596" s="107"/>
      <c r="AS1596" s="107"/>
      <c r="AY1596" s="107"/>
      <c r="BB1596" s="108"/>
      <c r="BD1596" s="107"/>
      <c r="BF1596" s="107"/>
    </row>
    <row r="1597" spans="41:58" x14ac:dyDescent="0.25">
      <c r="AO1597" s="108"/>
      <c r="AQ1597" s="107"/>
      <c r="AS1597" s="107"/>
      <c r="AY1597" s="107"/>
      <c r="BB1597" s="108"/>
      <c r="BD1597" s="107"/>
      <c r="BF1597" s="107"/>
    </row>
    <row r="1598" spans="41:58" x14ac:dyDescent="0.25">
      <c r="AO1598" s="108"/>
      <c r="AQ1598" s="107"/>
      <c r="AS1598" s="107"/>
      <c r="AY1598" s="107"/>
      <c r="BB1598" s="108"/>
      <c r="BD1598" s="107"/>
      <c r="BF1598" s="107"/>
    </row>
    <row r="1599" spans="41:58" x14ac:dyDescent="0.25">
      <c r="AO1599" s="108"/>
      <c r="AQ1599" s="107"/>
      <c r="AS1599" s="107"/>
      <c r="AY1599" s="107"/>
      <c r="BB1599" s="108"/>
      <c r="BD1599" s="107"/>
      <c r="BF1599" s="107"/>
    </row>
    <row r="1600" spans="41:58" x14ac:dyDescent="0.25">
      <c r="AO1600" s="108"/>
      <c r="AQ1600" s="107"/>
      <c r="AS1600" s="107"/>
      <c r="AY1600" s="107"/>
      <c r="BB1600" s="108"/>
      <c r="BD1600" s="107"/>
      <c r="BF1600" s="107"/>
    </row>
    <row r="1601" spans="41:58" x14ac:dyDescent="0.25">
      <c r="AO1601" s="108"/>
      <c r="AQ1601" s="107"/>
      <c r="AS1601" s="107"/>
      <c r="AY1601" s="107"/>
      <c r="BB1601" s="108"/>
      <c r="BD1601" s="107"/>
      <c r="BF1601" s="107"/>
    </row>
    <row r="1602" spans="41:58" x14ac:dyDescent="0.25">
      <c r="AO1602" s="108"/>
      <c r="AQ1602" s="107"/>
      <c r="AS1602" s="107"/>
      <c r="AY1602" s="107"/>
      <c r="BB1602" s="108"/>
      <c r="BD1602" s="107"/>
      <c r="BF1602" s="107"/>
    </row>
    <row r="1603" spans="41:58" x14ac:dyDescent="0.25">
      <c r="AO1603" s="108"/>
      <c r="AQ1603" s="107"/>
      <c r="AS1603" s="107"/>
      <c r="AY1603" s="107"/>
      <c r="BB1603" s="108"/>
      <c r="BD1603" s="107"/>
      <c r="BF1603" s="107"/>
    </row>
    <row r="1604" spans="41:58" x14ac:dyDescent="0.25">
      <c r="AO1604" s="108"/>
      <c r="AQ1604" s="107"/>
      <c r="AS1604" s="107"/>
      <c r="AY1604" s="107"/>
      <c r="BB1604" s="108"/>
      <c r="BD1604" s="107"/>
      <c r="BF1604" s="107"/>
    </row>
    <row r="1605" spans="41:58" x14ac:dyDescent="0.25">
      <c r="AO1605" s="108"/>
      <c r="AQ1605" s="107"/>
      <c r="AS1605" s="107"/>
      <c r="AY1605" s="107"/>
      <c r="BB1605" s="108"/>
      <c r="BD1605" s="107"/>
      <c r="BF1605" s="107"/>
    </row>
    <row r="1606" spans="41:58" x14ac:dyDescent="0.25">
      <c r="AO1606" s="108"/>
      <c r="AQ1606" s="107"/>
      <c r="AS1606" s="107"/>
      <c r="AY1606" s="107"/>
      <c r="BB1606" s="108"/>
      <c r="BD1606" s="107"/>
      <c r="BF1606" s="107"/>
    </row>
    <row r="1607" spans="41:58" x14ac:dyDescent="0.25">
      <c r="AO1607" s="108"/>
      <c r="AQ1607" s="107"/>
      <c r="AS1607" s="107"/>
      <c r="AY1607" s="107"/>
      <c r="BB1607" s="108"/>
      <c r="BD1607" s="107"/>
      <c r="BF1607" s="107"/>
    </row>
    <row r="1608" spans="41:58" x14ac:dyDescent="0.25">
      <c r="AO1608" s="108"/>
      <c r="AQ1608" s="107"/>
      <c r="AS1608" s="107"/>
      <c r="AY1608" s="107"/>
      <c r="BB1608" s="108"/>
      <c r="BD1608" s="107"/>
      <c r="BF1608" s="107"/>
    </row>
    <row r="1609" spans="41:58" x14ac:dyDescent="0.25">
      <c r="AO1609" s="108"/>
      <c r="AQ1609" s="107"/>
      <c r="AS1609" s="107"/>
      <c r="AY1609" s="107"/>
      <c r="BB1609" s="108"/>
      <c r="BD1609" s="107"/>
      <c r="BF1609" s="107"/>
    </row>
    <row r="1610" spans="41:58" x14ac:dyDescent="0.25">
      <c r="AO1610" s="108"/>
      <c r="AQ1610" s="107"/>
      <c r="AS1610" s="107"/>
      <c r="AY1610" s="107"/>
      <c r="BB1610" s="108"/>
      <c r="BD1610" s="107"/>
      <c r="BF1610" s="107"/>
    </row>
    <row r="1611" spans="41:58" x14ac:dyDescent="0.25">
      <c r="AO1611" s="108"/>
      <c r="AQ1611" s="107"/>
      <c r="AS1611" s="107"/>
      <c r="AY1611" s="107"/>
      <c r="BB1611" s="108"/>
      <c r="BD1611" s="107"/>
      <c r="BF1611" s="107"/>
    </row>
    <row r="1612" spans="41:58" x14ac:dyDescent="0.25">
      <c r="AO1612" s="108"/>
      <c r="AQ1612" s="107"/>
      <c r="AS1612" s="107"/>
      <c r="AY1612" s="107"/>
      <c r="BB1612" s="108"/>
      <c r="BD1612" s="107"/>
      <c r="BF1612" s="107"/>
    </row>
    <row r="1613" spans="41:58" x14ac:dyDescent="0.25">
      <c r="AO1613" s="108"/>
      <c r="AQ1613" s="107"/>
      <c r="AS1613" s="107"/>
      <c r="AY1613" s="107"/>
      <c r="BB1613" s="108"/>
      <c r="BD1613" s="107"/>
      <c r="BF1613" s="107"/>
    </row>
    <row r="1614" spans="41:58" x14ac:dyDescent="0.25">
      <c r="AO1614" s="108"/>
      <c r="AQ1614" s="107"/>
      <c r="AS1614" s="107"/>
      <c r="AY1614" s="107"/>
      <c r="BB1614" s="108"/>
      <c r="BD1614" s="107"/>
      <c r="BF1614" s="107"/>
    </row>
    <row r="1615" spans="41:58" x14ac:dyDescent="0.25">
      <c r="AO1615" s="108"/>
      <c r="AQ1615" s="107"/>
      <c r="AS1615" s="107"/>
      <c r="AY1615" s="107"/>
      <c r="BB1615" s="108"/>
      <c r="BD1615" s="107"/>
      <c r="BF1615" s="107"/>
    </row>
    <row r="1616" spans="41:58" x14ac:dyDescent="0.25">
      <c r="AO1616" s="108"/>
      <c r="AQ1616" s="107"/>
      <c r="AS1616" s="107"/>
      <c r="AY1616" s="107"/>
      <c r="BB1616" s="108"/>
      <c r="BD1616" s="107"/>
      <c r="BF1616" s="107"/>
    </row>
    <row r="1617" spans="41:58" x14ac:dyDescent="0.25">
      <c r="AO1617" s="108"/>
      <c r="AQ1617" s="107"/>
      <c r="AS1617" s="107"/>
      <c r="AY1617" s="107"/>
      <c r="BB1617" s="108"/>
      <c r="BD1617" s="107"/>
      <c r="BF1617" s="107"/>
    </row>
    <row r="1618" spans="41:58" x14ac:dyDescent="0.25">
      <c r="AO1618" s="108"/>
      <c r="AQ1618" s="107"/>
      <c r="AS1618" s="107"/>
      <c r="AY1618" s="107"/>
      <c r="BB1618" s="108"/>
      <c r="BD1618" s="107"/>
      <c r="BF1618" s="107"/>
    </row>
    <row r="1619" spans="41:58" x14ac:dyDescent="0.25">
      <c r="AO1619" s="108"/>
      <c r="AQ1619" s="107"/>
      <c r="AS1619" s="107"/>
      <c r="AY1619" s="107"/>
      <c r="BB1619" s="108"/>
      <c r="BD1619" s="107"/>
      <c r="BF1619" s="107"/>
    </row>
    <row r="1620" spans="41:58" x14ac:dyDescent="0.25">
      <c r="AO1620" s="108"/>
      <c r="AQ1620" s="107"/>
      <c r="AS1620" s="107"/>
      <c r="AY1620" s="107"/>
      <c r="BB1620" s="108"/>
      <c r="BD1620" s="107"/>
      <c r="BF1620" s="107"/>
    </row>
    <row r="1621" spans="41:58" x14ac:dyDescent="0.25">
      <c r="AO1621" s="108"/>
      <c r="AQ1621" s="107"/>
      <c r="AS1621" s="107"/>
      <c r="AY1621" s="107"/>
      <c r="BB1621" s="108"/>
      <c r="BD1621" s="107"/>
      <c r="BF1621" s="107"/>
    </row>
    <row r="1622" spans="41:58" x14ac:dyDescent="0.25">
      <c r="AO1622" s="108"/>
      <c r="AQ1622" s="107"/>
      <c r="AS1622" s="107"/>
      <c r="AY1622" s="107"/>
      <c r="BB1622" s="108"/>
      <c r="BD1622" s="107"/>
      <c r="BF1622" s="107"/>
    </row>
    <row r="1623" spans="41:58" x14ac:dyDescent="0.25">
      <c r="AO1623" s="108"/>
      <c r="AQ1623" s="107"/>
      <c r="AS1623" s="107"/>
      <c r="AY1623" s="107"/>
      <c r="BB1623" s="108"/>
      <c r="BD1623" s="107"/>
      <c r="BF1623" s="107"/>
    </row>
    <row r="1624" spans="41:58" x14ac:dyDescent="0.25">
      <c r="AO1624" s="108"/>
      <c r="AQ1624" s="107"/>
      <c r="AS1624" s="107"/>
      <c r="AY1624" s="107"/>
      <c r="BB1624" s="108"/>
      <c r="BD1624" s="107"/>
      <c r="BF1624" s="107"/>
    </row>
    <row r="1625" spans="41:58" x14ac:dyDescent="0.25">
      <c r="AO1625" s="108"/>
      <c r="AQ1625" s="107"/>
      <c r="AS1625" s="107"/>
      <c r="AY1625" s="107"/>
      <c r="BB1625" s="108"/>
      <c r="BD1625" s="107"/>
      <c r="BF1625" s="107"/>
    </row>
    <row r="1626" spans="41:58" x14ac:dyDescent="0.25">
      <c r="AO1626" s="108"/>
      <c r="AQ1626" s="107"/>
      <c r="AS1626" s="107"/>
      <c r="AY1626" s="107"/>
      <c r="BB1626" s="108"/>
      <c r="BD1626" s="107"/>
      <c r="BF1626" s="107"/>
    </row>
    <row r="1627" spans="41:58" x14ac:dyDescent="0.25">
      <c r="AO1627" s="108"/>
      <c r="AQ1627" s="107"/>
      <c r="AS1627" s="107"/>
      <c r="AY1627" s="107"/>
      <c r="BB1627" s="108"/>
      <c r="BD1627" s="107"/>
      <c r="BF1627" s="107"/>
    </row>
    <row r="1628" spans="41:58" x14ac:dyDescent="0.25">
      <c r="AO1628" s="108"/>
      <c r="AQ1628" s="107"/>
      <c r="AS1628" s="107"/>
      <c r="AY1628" s="107"/>
      <c r="BB1628" s="108"/>
      <c r="BD1628" s="107"/>
      <c r="BF1628" s="107"/>
    </row>
    <row r="1629" spans="41:58" x14ac:dyDescent="0.25">
      <c r="AO1629" s="108"/>
      <c r="AQ1629" s="107"/>
      <c r="AS1629" s="107"/>
      <c r="AY1629" s="107"/>
      <c r="BB1629" s="108"/>
      <c r="BD1629" s="107"/>
      <c r="BF1629" s="107"/>
    </row>
    <row r="1630" spans="41:58" x14ac:dyDescent="0.25">
      <c r="AO1630" s="108"/>
      <c r="AQ1630" s="107"/>
      <c r="AS1630" s="107"/>
      <c r="AY1630" s="107"/>
      <c r="BB1630" s="108"/>
      <c r="BD1630" s="107"/>
      <c r="BF1630" s="107"/>
    </row>
    <row r="1631" spans="41:58" x14ac:dyDescent="0.25">
      <c r="AO1631" s="108"/>
      <c r="AQ1631" s="107"/>
      <c r="AS1631" s="107"/>
      <c r="AY1631" s="107"/>
      <c r="BB1631" s="108"/>
      <c r="BD1631" s="107"/>
      <c r="BF1631" s="107"/>
    </row>
    <row r="1632" spans="41:58" x14ac:dyDescent="0.25">
      <c r="AO1632" s="108"/>
      <c r="AQ1632" s="107"/>
      <c r="AS1632" s="107"/>
      <c r="AY1632" s="107"/>
      <c r="BB1632" s="108"/>
      <c r="BD1632" s="107"/>
      <c r="BF1632" s="107"/>
    </row>
    <row r="1633" spans="41:58" x14ac:dyDescent="0.25">
      <c r="AO1633" s="108"/>
      <c r="AQ1633" s="107"/>
      <c r="AS1633" s="107"/>
      <c r="AY1633" s="107"/>
      <c r="BB1633" s="108"/>
      <c r="BD1633" s="107"/>
      <c r="BF1633" s="107"/>
    </row>
    <row r="1634" spans="41:58" x14ac:dyDescent="0.25">
      <c r="AO1634" s="108"/>
      <c r="AQ1634" s="107"/>
      <c r="AS1634" s="107"/>
      <c r="AY1634" s="107"/>
      <c r="BB1634" s="108"/>
      <c r="BD1634" s="107"/>
      <c r="BF1634" s="107"/>
    </row>
    <row r="1635" spans="41:58" x14ac:dyDescent="0.25">
      <c r="AO1635" s="108"/>
      <c r="AQ1635" s="107"/>
      <c r="AS1635" s="107"/>
      <c r="AY1635" s="107"/>
      <c r="BB1635" s="108"/>
      <c r="BD1635" s="107"/>
      <c r="BF1635" s="107"/>
    </row>
    <row r="1636" spans="41:58" x14ac:dyDescent="0.25">
      <c r="AO1636" s="108"/>
      <c r="AQ1636" s="107"/>
      <c r="AS1636" s="107"/>
      <c r="AY1636" s="107"/>
      <c r="BB1636" s="108"/>
      <c r="BD1636" s="107"/>
      <c r="BF1636" s="107"/>
    </row>
    <row r="1637" spans="41:58" x14ac:dyDescent="0.25">
      <c r="AO1637" s="108"/>
      <c r="AQ1637" s="107"/>
      <c r="AS1637" s="107"/>
      <c r="AY1637" s="107"/>
      <c r="BB1637" s="108"/>
      <c r="BD1637" s="107"/>
      <c r="BF1637" s="107"/>
    </row>
    <row r="1638" spans="41:58" x14ac:dyDescent="0.25">
      <c r="AO1638" s="108"/>
      <c r="AQ1638" s="107"/>
      <c r="AS1638" s="107"/>
      <c r="AY1638" s="107"/>
      <c r="BB1638" s="108"/>
      <c r="BD1638" s="107"/>
      <c r="BF1638" s="107"/>
    </row>
    <row r="1639" spans="41:58" x14ac:dyDescent="0.25">
      <c r="AO1639" s="108"/>
      <c r="AQ1639" s="107"/>
      <c r="AS1639" s="107"/>
      <c r="AY1639" s="107"/>
      <c r="BB1639" s="108"/>
      <c r="BD1639" s="107"/>
      <c r="BF1639" s="107"/>
    </row>
    <row r="1640" spans="41:58" x14ac:dyDescent="0.25">
      <c r="AO1640" s="108"/>
      <c r="AQ1640" s="107"/>
      <c r="AS1640" s="107"/>
      <c r="AY1640" s="107"/>
      <c r="BB1640" s="108"/>
      <c r="BD1640" s="107"/>
      <c r="BF1640" s="107"/>
    </row>
    <row r="1641" spans="41:58" x14ac:dyDescent="0.25">
      <c r="AO1641" s="108"/>
      <c r="AQ1641" s="107"/>
      <c r="AS1641" s="107"/>
      <c r="AY1641" s="107"/>
      <c r="BB1641" s="108"/>
      <c r="BD1641" s="107"/>
      <c r="BF1641" s="107"/>
    </row>
    <row r="1642" spans="41:58" x14ac:dyDescent="0.25">
      <c r="AO1642" s="108"/>
      <c r="AQ1642" s="107"/>
      <c r="AS1642" s="107"/>
      <c r="AY1642" s="107"/>
      <c r="BB1642" s="108"/>
      <c r="BD1642" s="107"/>
      <c r="BF1642" s="107"/>
    </row>
    <row r="1643" spans="41:58" x14ac:dyDescent="0.25">
      <c r="AO1643" s="108"/>
      <c r="AQ1643" s="107"/>
      <c r="AS1643" s="107"/>
      <c r="AY1643" s="107"/>
      <c r="BB1643" s="108"/>
      <c r="BD1643" s="107"/>
      <c r="BF1643" s="107"/>
    </row>
    <row r="1644" spans="41:58" x14ac:dyDescent="0.25">
      <c r="AO1644" s="108"/>
      <c r="AQ1644" s="107"/>
      <c r="AS1644" s="107"/>
      <c r="AY1644" s="107"/>
      <c r="BB1644" s="108"/>
      <c r="BD1644" s="107"/>
      <c r="BF1644" s="107"/>
    </row>
    <row r="1645" spans="41:58" x14ac:dyDescent="0.25">
      <c r="AO1645" s="108"/>
      <c r="AQ1645" s="107"/>
      <c r="AS1645" s="107"/>
      <c r="AY1645" s="107"/>
      <c r="BB1645" s="108"/>
      <c r="BD1645" s="107"/>
      <c r="BF1645" s="107"/>
    </row>
    <row r="1646" spans="41:58" x14ac:dyDescent="0.25">
      <c r="AO1646" s="108"/>
      <c r="AQ1646" s="107"/>
      <c r="AS1646" s="107"/>
      <c r="AY1646" s="107"/>
      <c r="BB1646" s="108"/>
      <c r="BD1646" s="107"/>
      <c r="BF1646" s="107"/>
    </row>
    <row r="1647" spans="41:58" x14ac:dyDescent="0.25">
      <c r="AO1647" s="108"/>
      <c r="AQ1647" s="107"/>
      <c r="AS1647" s="107"/>
      <c r="AY1647" s="107"/>
      <c r="BB1647" s="108"/>
      <c r="BD1647" s="107"/>
      <c r="BF1647" s="107"/>
    </row>
    <row r="1648" spans="41:58" x14ac:dyDescent="0.25">
      <c r="AO1648" s="108"/>
      <c r="AQ1648" s="107"/>
      <c r="AS1648" s="107"/>
      <c r="AY1648" s="107"/>
      <c r="BB1648" s="108"/>
      <c r="BD1648" s="107"/>
      <c r="BF1648" s="107"/>
    </row>
    <row r="1649" spans="41:58" x14ac:dyDescent="0.25">
      <c r="AO1649" s="108"/>
      <c r="AQ1649" s="107"/>
      <c r="AS1649" s="107"/>
      <c r="AY1649" s="107"/>
      <c r="BB1649" s="108"/>
      <c r="BD1649" s="107"/>
      <c r="BF1649" s="107"/>
    </row>
    <row r="1650" spans="41:58" x14ac:dyDescent="0.25">
      <c r="AO1650" s="108"/>
      <c r="AQ1650" s="107"/>
      <c r="AS1650" s="107"/>
      <c r="AY1650" s="107"/>
      <c r="BB1650" s="108"/>
      <c r="BD1650" s="107"/>
      <c r="BF1650" s="107"/>
    </row>
    <row r="1651" spans="41:58" x14ac:dyDescent="0.25">
      <c r="AO1651" s="108"/>
      <c r="AQ1651" s="107"/>
      <c r="AS1651" s="107"/>
      <c r="AY1651" s="107"/>
      <c r="BB1651" s="108"/>
      <c r="BD1651" s="107"/>
      <c r="BF1651" s="107"/>
    </row>
    <row r="1652" spans="41:58" x14ac:dyDescent="0.25">
      <c r="AO1652" s="108"/>
      <c r="AQ1652" s="107"/>
      <c r="AS1652" s="107"/>
      <c r="AY1652" s="107"/>
      <c r="BB1652" s="108"/>
      <c r="BD1652" s="107"/>
      <c r="BF1652" s="107"/>
    </row>
    <row r="1653" spans="41:58" x14ac:dyDescent="0.25">
      <c r="AO1653" s="108"/>
      <c r="AQ1653" s="107"/>
      <c r="AS1653" s="107"/>
      <c r="AY1653" s="107"/>
      <c r="BB1653" s="108"/>
      <c r="BD1653" s="107"/>
      <c r="BF1653" s="107"/>
    </row>
    <row r="1654" spans="41:58" x14ac:dyDescent="0.25">
      <c r="AO1654" s="108"/>
      <c r="AQ1654" s="107"/>
      <c r="AS1654" s="107"/>
      <c r="AY1654" s="107"/>
      <c r="BB1654" s="108"/>
      <c r="BD1654" s="107"/>
      <c r="BF1654" s="107"/>
    </row>
    <row r="1655" spans="41:58" x14ac:dyDescent="0.25">
      <c r="AO1655" s="108"/>
      <c r="AQ1655" s="107"/>
      <c r="AS1655" s="107"/>
      <c r="AY1655" s="107"/>
      <c r="BB1655" s="108"/>
      <c r="BD1655" s="107"/>
      <c r="BF1655" s="107"/>
    </row>
    <row r="1656" spans="41:58" x14ac:dyDescent="0.25">
      <c r="AO1656" s="108"/>
      <c r="AQ1656" s="107"/>
      <c r="AS1656" s="107"/>
      <c r="AY1656" s="107"/>
      <c r="BB1656" s="108"/>
      <c r="BD1656" s="107"/>
      <c r="BF1656" s="107"/>
    </row>
    <row r="1657" spans="41:58" x14ac:dyDescent="0.25">
      <c r="AO1657" s="108"/>
      <c r="AQ1657" s="107"/>
      <c r="AS1657" s="107"/>
      <c r="AY1657" s="107"/>
      <c r="BB1657" s="108"/>
      <c r="BD1657" s="107"/>
      <c r="BF1657" s="107"/>
    </row>
    <row r="1658" spans="41:58" x14ac:dyDescent="0.25">
      <c r="AO1658" s="108"/>
      <c r="AQ1658" s="107"/>
      <c r="AS1658" s="107"/>
      <c r="AY1658" s="107"/>
      <c r="BB1658" s="108"/>
      <c r="BD1658" s="107"/>
      <c r="BF1658" s="107"/>
    </row>
    <row r="1659" spans="41:58" x14ac:dyDescent="0.25">
      <c r="AO1659" s="108"/>
      <c r="AQ1659" s="107"/>
      <c r="AS1659" s="107"/>
      <c r="AY1659" s="107"/>
      <c r="BB1659" s="108"/>
      <c r="BD1659" s="107"/>
      <c r="BF1659" s="107"/>
    </row>
    <row r="1660" spans="41:58" x14ac:dyDescent="0.25">
      <c r="AO1660" s="108"/>
      <c r="AQ1660" s="107"/>
      <c r="AS1660" s="107"/>
      <c r="AY1660" s="107"/>
      <c r="BB1660" s="108"/>
      <c r="BD1660" s="107"/>
      <c r="BF1660" s="107"/>
    </row>
    <row r="1661" spans="41:58" x14ac:dyDescent="0.25">
      <c r="AO1661" s="108"/>
      <c r="AQ1661" s="107"/>
      <c r="AS1661" s="107"/>
      <c r="AY1661" s="107"/>
      <c r="BB1661" s="108"/>
      <c r="BD1661" s="107"/>
      <c r="BF1661" s="107"/>
    </row>
    <row r="1662" spans="41:58" x14ac:dyDescent="0.25">
      <c r="AO1662" s="108"/>
      <c r="AQ1662" s="107"/>
      <c r="AS1662" s="107"/>
      <c r="AY1662" s="107"/>
      <c r="BB1662" s="108"/>
      <c r="BD1662" s="107"/>
      <c r="BF1662" s="107"/>
    </row>
    <row r="1663" spans="41:58" x14ac:dyDescent="0.25">
      <c r="AO1663" s="108"/>
      <c r="AQ1663" s="107"/>
      <c r="AS1663" s="107"/>
      <c r="AY1663" s="107"/>
      <c r="BB1663" s="108"/>
      <c r="BD1663" s="107"/>
      <c r="BF1663" s="107"/>
    </row>
    <row r="1664" spans="41:58" x14ac:dyDescent="0.25">
      <c r="AO1664" s="108"/>
      <c r="AQ1664" s="107"/>
      <c r="AS1664" s="107"/>
      <c r="AY1664" s="107"/>
      <c r="BB1664" s="108"/>
      <c r="BD1664" s="107"/>
      <c r="BF1664" s="107"/>
    </row>
    <row r="1665" spans="41:58" x14ac:dyDescent="0.25">
      <c r="AO1665" s="108"/>
      <c r="AQ1665" s="107"/>
      <c r="AS1665" s="107"/>
      <c r="AY1665" s="107"/>
      <c r="BB1665" s="108"/>
      <c r="BD1665" s="107"/>
      <c r="BF1665" s="107"/>
    </row>
    <row r="1666" spans="41:58" x14ac:dyDescent="0.25">
      <c r="AO1666" s="108"/>
      <c r="AQ1666" s="107"/>
      <c r="AS1666" s="107"/>
      <c r="AY1666" s="107"/>
      <c r="BB1666" s="108"/>
      <c r="BD1666" s="107"/>
      <c r="BF1666" s="107"/>
    </row>
    <row r="1667" spans="41:58" x14ac:dyDescent="0.25">
      <c r="AO1667" s="108"/>
      <c r="AQ1667" s="107"/>
      <c r="AS1667" s="107"/>
      <c r="AY1667" s="107"/>
      <c r="BB1667" s="108"/>
      <c r="BD1667" s="107"/>
      <c r="BF1667" s="107"/>
    </row>
    <row r="1668" spans="41:58" x14ac:dyDescent="0.25">
      <c r="AO1668" s="108"/>
      <c r="AQ1668" s="107"/>
      <c r="AS1668" s="107"/>
      <c r="AY1668" s="107"/>
      <c r="BB1668" s="108"/>
      <c r="BD1668" s="107"/>
      <c r="BF1668" s="107"/>
    </row>
    <row r="1669" spans="41:58" x14ac:dyDescent="0.25">
      <c r="AO1669" s="108"/>
      <c r="AQ1669" s="107"/>
      <c r="AS1669" s="107"/>
      <c r="AY1669" s="107"/>
      <c r="BB1669" s="108"/>
      <c r="BD1669" s="107"/>
      <c r="BF1669" s="107"/>
    </row>
    <row r="1670" spans="41:58" x14ac:dyDescent="0.25">
      <c r="AO1670" s="108"/>
      <c r="AQ1670" s="107"/>
      <c r="AS1670" s="107"/>
      <c r="AY1670" s="107"/>
      <c r="BB1670" s="108"/>
      <c r="BD1670" s="107"/>
      <c r="BF1670" s="107"/>
    </row>
    <row r="1671" spans="41:58" x14ac:dyDescent="0.25">
      <c r="AO1671" s="108"/>
      <c r="AQ1671" s="107"/>
      <c r="AS1671" s="107"/>
      <c r="AY1671" s="107"/>
      <c r="BB1671" s="108"/>
      <c r="BD1671" s="107"/>
      <c r="BF1671" s="107"/>
    </row>
    <row r="1672" spans="41:58" x14ac:dyDescent="0.25">
      <c r="AO1672" s="108"/>
      <c r="AQ1672" s="107"/>
      <c r="AS1672" s="107"/>
      <c r="AY1672" s="107"/>
      <c r="BB1672" s="108"/>
      <c r="BD1672" s="107"/>
      <c r="BF1672" s="107"/>
    </row>
    <row r="1673" spans="41:58" x14ac:dyDescent="0.25">
      <c r="AO1673" s="108"/>
      <c r="AQ1673" s="107"/>
      <c r="AS1673" s="107"/>
      <c r="AY1673" s="107"/>
      <c r="BB1673" s="108"/>
      <c r="BD1673" s="107"/>
      <c r="BF1673" s="107"/>
    </row>
    <row r="1674" spans="41:58" x14ac:dyDescent="0.25">
      <c r="AO1674" s="108"/>
      <c r="AQ1674" s="107"/>
      <c r="AS1674" s="107"/>
      <c r="AY1674" s="107"/>
      <c r="BB1674" s="108"/>
      <c r="BD1674" s="107"/>
      <c r="BF1674" s="107"/>
    </row>
    <row r="1675" spans="41:58" x14ac:dyDescent="0.25">
      <c r="AO1675" s="108"/>
      <c r="AQ1675" s="107"/>
      <c r="AS1675" s="107"/>
      <c r="AY1675" s="107"/>
      <c r="BB1675" s="108"/>
      <c r="BD1675" s="107"/>
      <c r="BF1675" s="107"/>
    </row>
    <row r="1676" spans="41:58" x14ac:dyDescent="0.25">
      <c r="AO1676" s="108"/>
      <c r="AQ1676" s="107"/>
      <c r="AS1676" s="107"/>
      <c r="AY1676" s="107"/>
      <c r="BB1676" s="108"/>
      <c r="BD1676" s="107"/>
      <c r="BF1676" s="107"/>
    </row>
    <row r="1677" spans="41:58" x14ac:dyDescent="0.25">
      <c r="AO1677" s="108"/>
      <c r="AQ1677" s="107"/>
      <c r="AS1677" s="107"/>
      <c r="AY1677" s="107"/>
      <c r="BB1677" s="108"/>
      <c r="BD1677" s="107"/>
      <c r="BF1677" s="107"/>
    </row>
    <row r="1678" spans="41:58" x14ac:dyDescent="0.25">
      <c r="AO1678" s="108"/>
      <c r="AQ1678" s="107"/>
      <c r="AS1678" s="107"/>
      <c r="AY1678" s="107"/>
      <c r="BB1678" s="108"/>
      <c r="BD1678" s="107"/>
      <c r="BF1678" s="107"/>
    </row>
    <row r="1679" spans="41:58" x14ac:dyDescent="0.25">
      <c r="AO1679" s="108"/>
      <c r="AQ1679" s="107"/>
      <c r="AS1679" s="107"/>
      <c r="AY1679" s="107"/>
      <c r="BB1679" s="108"/>
      <c r="BD1679" s="107"/>
      <c r="BF1679" s="107"/>
    </row>
    <row r="1680" spans="41:58" x14ac:dyDescent="0.25">
      <c r="AO1680" s="108"/>
      <c r="AQ1680" s="107"/>
      <c r="AS1680" s="107"/>
      <c r="AY1680" s="107"/>
      <c r="BB1680" s="108"/>
      <c r="BD1680" s="107"/>
      <c r="BF1680" s="107"/>
    </row>
    <row r="1681" spans="41:58" x14ac:dyDescent="0.25">
      <c r="AO1681" s="108"/>
      <c r="AQ1681" s="107"/>
      <c r="AS1681" s="107"/>
      <c r="AY1681" s="107"/>
      <c r="BB1681" s="108"/>
      <c r="BD1681" s="107"/>
      <c r="BF1681" s="107"/>
    </row>
    <row r="1682" spans="41:58" x14ac:dyDescent="0.25">
      <c r="AO1682" s="108"/>
      <c r="AQ1682" s="107"/>
      <c r="AS1682" s="107"/>
      <c r="AY1682" s="107"/>
      <c r="BB1682" s="108"/>
      <c r="BD1682" s="107"/>
      <c r="BF1682" s="107"/>
    </row>
    <row r="1683" spans="41:58" x14ac:dyDescent="0.25">
      <c r="AO1683" s="108"/>
      <c r="AQ1683" s="107"/>
      <c r="AS1683" s="107"/>
      <c r="AY1683" s="107"/>
      <c r="BB1683" s="108"/>
      <c r="BD1683" s="107"/>
      <c r="BF1683" s="107"/>
    </row>
    <row r="1684" spans="41:58" x14ac:dyDescent="0.25">
      <c r="AO1684" s="108"/>
      <c r="AQ1684" s="107"/>
      <c r="AS1684" s="107"/>
      <c r="AY1684" s="107"/>
      <c r="BB1684" s="108"/>
      <c r="BD1684" s="107"/>
      <c r="BF1684" s="107"/>
    </row>
    <row r="1685" spans="41:58" x14ac:dyDescent="0.25">
      <c r="AO1685" s="108"/>
      <c r="AQ1685" s="107"/>
      <c r="AS1685" s="107"/>
      <c r="AY1685" s="107"/>
      <c r="BB1685" s="108"/>
      <c r="BD1685" s="107"/>
      <c r="BF1685" s="107"/>
    </row>
    <row r="1686" spans="41:58" x14ac:dyDescent="0.25">
      <c r="AO1686" s="108"/>
      <c r="AQ1686" s="107"/>
      <c r="AS1686" s="107"/>
      <c r="AY1686" s="107"/>
      <c r="BB1686" s="108"/>
      <c r="BD1686" s="107"/>
      <c r="BF1686" s="107"/>
    </row>
    <row r="1687" spans="41:58" x14ac:dyDescent="0.25">
      <c r="AO1687" s="108"/>
      <c r="AQ1687" s="107"/>
      <c r="AS1687" s="107"/>
      <c r="AY1687" s="107"/>
      <c r="BB1687" s="108"/>
      <c r="BD1687" s="107"/>
      <c r="BF1687" s="107"/>
    </row>
    <row r="1688" spans="41:58" x14ac:dyDescent="0.25">
      <c r="AO1688" s="108"/>
      <c r="AQ1688" s="107"/>
      <c r="AS1688" s="107"/>
      <c r="AY1688" s="107"/>
      <c r="BB1688" s="108"/>
      <c r="BD1688" s="107"/>
      <c r="BF1688" s="107"/>
    </row>
    <row r="1689" spans="41:58" x14ac:dyDescent="0.25">
      <c r="AO1689" s="108"/>
      <c r="AQ1689" s="107"/>
      <c r="AS1689" s="107"/>
      <c r="AY1689" s="107"/>
      <c r="BB1689" s="108"/>
      <c r="BD1689" s="107"/>
      <c r="BF1689" s="107"/>
    </row>
    <row r="1690" spans="41:58" x14ac:dyDescent="0.25">
      <c r="AO1690" s="108"/>
      <c r="AQ1690" s="107"/>
      <c r="AS1690" s="107"/>
      <c r="AY1690" s="107"/>
      <c r="BB1690" s="108"/>
      <c r="BD1690" s="107"/>
      <c r="BF1690" s="107"/>
    </row>
    <row r="1691" spans="41:58" x14ac:dyDescent="0.25">
      <c r="AO1691" s="108"/>
      <c r="AQ1691" s="107"/>
      <c r="AS1691" s="107"/>
      <c r="AY1691" s="107"/>
      <c r="BB1691" s="108"/>
      <c r="BD1691" s="107"/>
      <c r="BF1691" s="107"/>
    </row>
    <row r="1692" spans="41:58" x14ac:dyDescent="0.25">
      <c r="AO1692" s="108"/>
      <c r="AQ1692" s="107"/>
      <c r="AS1692" s="107"/>
      <c r="AY1692" s="107"/>
      <c r="BB1692" s="108"/>
      <c r="BD1692" s="107"/>
      <c r="BF1692" s="107"/>
    </row>
    <row r="1693" spans="41:58" x14ac:dyDescent="0.25">
      <c r="AO1693" s="108"/>
      <c r="AQ1693" s="107"/>
      <c r="AS1693" s="107"/>
      <c r="AY1693" s="107"/>
      <c r="BB1693" s="108"/>
      <c r="BD1693" s="107"/>
      <c r="BF1693" s="107"/>
    </row>
    <row r="1694" spans="41:58" x14ac:dyDescent="0.25">
      <c r="AO1694" s="108"/>
      <c r="AQ1694" s="107"/>
      <c r="AS1694" s="107"/>
      <c r="AY1694" s="107"/>
      <c r="BB1694" s="108"/>
      <c r="BD1694" s="107"/>
      <c r="BF1694" s="107"/>
    </row>
    <row r="1695" spans="41:58" x14ac:dyDescent="0.25">
      <c r="AO1695" s="108"/>
      <c r="AQ1695" s="107"/>
      <c r="AS1695" s="107"/>
      <c r="AY1695" s="107"/>
      <c r="BB1695" s="108"/>
      <c r="BD1695" s="107"/>
      <c r="BF1695" s="107"/>
    </row>
    <row r="1696" spans="41:58" x14ac:dyDescent="0.25">
      <c r="AO1696" s="108"/>
      <c r="AQ1696" s="107"/>
      <c r="AS1696" s="107"/>
      <c r="AY1696" s="107"/>
      <c r="BB1696" s="108"/>
      <c r="BD1696" s="107"/>
      <c r="BF1696" s="107"/>
    </row>
    <row r="1697" spans="41:58" x14ac:dyDescent="0.25">
      <c r="AO1697" s="108"/>
      <c r="AQ1697" s="107"/>
      <c r="AS1697" s="107"/>
      <c r="AY1697" s="107"/>
      <c r="BB1697" s="108"/>
      <c r="BD1697" s="107"/>
      <c r="BF1697" s="107"/>
    </row>
    <row r="1698" spans="41:58" x14ac:dyDescent="0.25">
      <c r="AO1698" s="108"/>
      <c r="AQ1698" s="107"/>
      <c r="AS1698" s="107"/>
      <c r="AY1698" s="107"/>
      <c r="BB1698" s="108"/>
      <c r="BD1698" s="107"/>
      <c r="BF1698" s="107"/>
    </row>
    <row r="1699" spans="41:58" x14ac:dyDescent="0.25">
      <c r="AO1699" s="108"/>
      <c r="AQ1699" s="107"/>
      <c r="AS1699" s="107"/>
      <c r="AY1699" s="107"/>
      <c r="BB1699" s="108"/>
      <c r="BD1699" s="107"/>
      <c r="BF1699" s="107"/>
    </row>
    <row r="1700" spans="41:58" x14ac:dyDescent="0.25">
      <c r="AO1700" s="108"/>
      <c r="AQ1700" s="107"/>
      <c r="AS1700" s="107"/>
      <c r="AY1700" s="107"/>
      <c r="BB1700" s="108"/>
      <c r="BD1700" s="107"/>
      <c r="BF1700" s="107"/>
    </row>
    <row r="1701" spans="41:58" x14ac:dyDescent="0.25">
      <c r="AO1701" s="108"/>
      <c r="AQ1701" s="107"/>
      <c r="AS1701" s="107"/>
      <c r="AY1701" s="107"/>
      <c r="BB1701" s="108"/>
      <c r="BD1701" s="107"/>
      <c r="BF1701" s="107"/>
    </row>
    <row r="1702" spans="41:58" x14ac:dyDescent="0.25">
      <c r="AO1702" s="108"/>
      <c r="AQ1702" s="107"/>
      <c r="AS1702" s="107"/>
      <c r="AY1702" s="107"/>
      <c r="BB1702" s="108"/>
      <c r="BD1702" s="107"/>
      <c r="BF1702" s="107"/>
    </row>
    <row r="1703" spans="41:58" x14ac:dyDescent="0.25">
      <c r="AO1703" s="108"/>
      <c r="AQ1703" s="107"/>
      <c r="AS1703" s="107"/>
      <c r="AY1703" s="107"/>
      <c r="BB1703" s="108"/>
      <c r="BD1703" s="107"/>
      <c r="BF1703" s="107"/>
    </row>
    <row r="1704" spans="41:58" x14ac:dyDescent="0.25">
      <c r="AO1704" s="108"/>
      <c r="AQ1704" s="107"/>
      <c r="AS1704" s="107"/>
      <c r="AY1704" s="107"/>
      <c r="BB1704" s="108"/>
      <c r="BD1704" s="107"/>
      <c r="BF1704" s="107"/>
    </row>
    <row r="1705" spans="41:58" x14ac:dyDescent="0.25">
      <c r="AO1705" s="108"/>
      <c r="AQ1705" s="107"/>
      <c r="AS1705" s="107"/>
      <c r="AY1705" s="107"/>
      <c r="BB1705" s="108"/>
      <c r="BD1705" s="107"/>
      <c r="BF1705" s="107"/>
    </row>
    <row r="1706" spans="41:58" x14ac:dyDescent="0.25">
      <c r="AO1706" s="108"/>
      <c r="AQ1706" s="107"/>
      <c r="AS1706" s="107"/>
      <c r="AY1706" s="107"/>
      <c r="BB1706" s="108"/>
      <c r="BD1706" s="107"/>
      <c r="BF1706" s="107"/>
    </row>
    <row r="1707" spans="41:58" x14ac:dyDescent="0.25">
      <c r="AO1707" s="108"/>
      <c r="AQ1707" s="107"/>
      <c r="AS1707" s="107"/>
      <c r="AY1707" s="107"/>
      <c r="BB1707" s="108"/>
      <c r="BD1707" s="107"/>
      <c r="BF1707" s="107"/>
    </row>
    <row r="1708" spans="41:58" x14ac:dyDescent="0.25">
      <c r="AO1708" s="108"/>
      <c r="AQ1708" s="107"/>
      <c r="AS1708" s="107"/>
      <c r="AY1708" s="107"/>
      <c r="BB1708" s="108"/>
      <c r="BD1708" s="107"/>
      <c r="BF1708" s="107"/>
    </row>
    <row r="1709" spans="41:58" x14ac:dyDescent="0.25">
      <c r="AO1709" s="108"/>
      <c r="AQ1709" s="107"/>
      <c r="AS1709" s="107"/>
      <c r="AY1709" s="107"/>
      <c r="BB1709" s="108"/>
      <c r="BD1709" s="107"/>
      <c r="BF1709" s="107"/>
    </row>
    <row r="1710" spans="41:58" x14ac:dyDescent="0.25">
      <c r="AO1710" s="108"/>
      <c r="AQ1710" s="107"/>
      <c r="AS1710" s="107"/>
      <c r="AY1710" s="107"/>
      <c r="BB1710" s="108"/>
      <c r="BD1710" s="107"/>
      <c r="BF1710" s="107"/>
    </row>
    <row r="1711" spans="41:58" x14ac:dyDescent="0.25">
      <c r="AO1711" s="108"/>
      <c r="AQ1711" s="107"/>
      <c r="AS1711" s="107"/>
      <c r="AY1711" s="107"/>
      <c r="BB1711" s="108"/>
      <c r="BD1711" s="107"/>
      <c r="BF1711" s="107"/>
    </row>
    <row r="1712" spans="41:58" x14ac:dyDescent="0.25">
      <c r="AO1712" s="108"/>
      <c r="AQ1712" s="107"/>
      <c r="AS1712" s="107"/>
      <c r="AY1712" s="107"/>
      <c r="BB1712" s="108"/>
      <c r="BD1712" s="107"/>
      <c r="BF1712" s="107"/>
    </row>
    <row r="1713" spans="41:58" x14ac:dyDescent="0.25">
      <c r="AO1713" s="108"/>
      <c r="AQ1713" s="107"/>
      <c r="AS1713" s="107"/>
      <c r="AY1713" s="107"/>
      <c r="BB1713" s="108"/>
      <c r="BD1713" s="107"/>
      <c r="BF1713" s="107"/>
    </row>
    <row r="1714" spans="41:58" x14ac:dyDescent="0.25">
      <c r="AO1714" s="108"/>
      <c r="AQ1714" s="107"/>
      <c r="AS1714" s="107"/>
      <c r="AY1714" s="107"/>
      <c r="BB1714" s="108"/>
      <c r="BD1714" s="107"/>
      <c r="BF1714" s="107"/>
    </row>
    <row r="1715" spans="41:58" x14ac:dyDescent="0.25">
      <c r="AO1715" s="108"/>
      <c r="AQ1715" s="107"/>
      <c r="AS1715" s="107"/>
      <c r="AY1715" s="107"/>
      <c r="BB1715" s="108"/>
      <c r="BD1715" s="107"/>
      <c r="BF1715" s="107"/>
    </row>
    <row r="1716" spans="41:58" x14ac:dyDescent="0.25">
      <c r="AO1716" s="108"/>
      <c r="AQ1716" s="107"/>
      <c r="AS1716" s="107"/>
      <c r="AY1716" s="107"/>
      <c r="BB1716" s="108"/>
      <c r="BD1716" s="107"/>
      <c r="BF1716" s="107"/>
    </row>
    <row r="1717" spans="41:58" x14ac:dyDescent="0.25">
      <c r="AO1717" s="108"/>
      <c r="AQ1717" s="107"/>
      <c r="AS1717" s="107"/>
      <c r="AY1717" s="107"/>
      <c r="BB1717" s="108"/>
      <c r="BD1717" s="107"/>
      <c r="BF1717" s="107"/>
    </row>
    <row r="1718" spans="41:58" x14ac:dyDescent="0.25">
      <c r="AO1718" s="108"/>
      <c r="AQ1718" s="107"/>
      <c r="AS1718" s="107"/>
      <c r="AY1718" s="107"/>
      <c r="BB1718" s="108"/>
      <c r="BD1718" s="107"/>
      <c r="BF1718" s="107"/>
    </row>
    <row r="1719" spans="41:58" x14ac:dyDescent="0.25">
      <c r="AO1719" s="108"/>
      <c r="AQ1719" s="107"/>
      <c r="AS1719" s="107"/>
      <c r="AY1719" s="107"/>
      <c r="BB1719" s="108"/>
      <c r="BD1719" s="107"/>
      <c r="BF1719" s="107"/>
    </row>
    <row r="1720" spans="41:58" x14ac:dyDescent="0.25">
      <c r="AO1720" s="108"/>
      <c r="AQ1720" s="107"/>
      <c r="AS1720" s="107"/>
      <c r="AY1720" s="107"/>
      <c r="BB1720" s="108"/>
      <c r="BD1720" s="107"/>
      <c r="BF1720" s="107"/>
    </row>
    <row r="1721" spans="41:58" x14ac:dyDescent="0.25">
      <c r="AO1721" s="108"/>
      <c r="AQ1721" s="107"/>
      <c r="AS1721" s="107"/>
      <c r="AY1721" s="107"/>
      <c r="BB1721" s="108"/>
      <c r="BD1721" s="107"/>
      <c r="BF1721" s="107"/>
    </row>
    <row r="1722" spans="41:58" x14ac:dyDescent="0.25">
      <c r="AO1722" s="108"/>
      <c r="AQ1722" s="107"/>
      <c r="AS1722" s="107"/>
      <c r="AY1722" s="107"/>
      <c r="BB1722" s="108"/>
      <c r="BD1722" s="107"/>
      <c r="BF1722" s="107"/>
    </row>
    <row r="1723" spans="41:58" x14ac:dyDescent="0.25">
      <c r="AO1723" s="108"/>
      <c r="AQ1723" s="107"/>
      <c r="AS1723" s="107"/>
      <c r="AY1723" s="107"/>
      <c r="BB1723" s="108"/>
      <c r="BD1723" s="107"/>
      <c r="BF1723" s="107"/>
    </row>
    <row r="1724" spans="41:58" x14ac:dyDescent="0.25">
      <c r="AO1724" s="108"/>
      <c r="AQ1724" s="107"/>
      <c r="AS1724" s="107"/>
      <c r="AY1724" s="107"/>
      <c r="BB1724" s="108"/>
      <c r="BD1724" s="107"/>
      <c r="BF1724" s="107"/>
    </row>
    <row r="1725" spans="41:58" x14ac:dyDescent="0.25">
      <c r="AO1725" s="108"/>
      <c r="AQ1725" s="107"/>
      <c r="AS1725" s="107"/>
      <c r="AY1725" s="107"/>
      <c r="BB1725" s="108"/>
      <c r="BD1725" s="107"/>
      <c r="BF1725" s="107"/>
    </row>
    <row r="1726" spans="41:58" x14ac:dyDescent="0.25">
      <c r="AO1726" s="108"/>
      <c r="AQ1726" s="107"/>
      <c r="AS1726" s="107"/>
      <c r="AY1726" s="107"/>
      <c r="BB1726" s="108"/>
      <c r="BD1726" s="107"/>
      <c r="BF1726" s="107"/>
    </row>
    <row r="1727" spans="41:58" x14ac:dyDescent="0.25">
      <c r="AO1727" s="108"/>
      <c r="AQ1727" s="107"/>
      <c r="AS1727" s="107"/>
      <c r="AY1727" s="107"/>
      <c r="BB1727" s="108"/>
      <c r="BD1727" s="107"/>
      <c r="BF1727" s="107"/>
    </row>
    <row r="1728" spans="41:58" x14ac:dyDescent="0.25">
      <c r="AO1728" s="108"/>
      <c r="AQ1728" s="107"/>
      <c r="AS1728" s="107"/>
      <c r="AY1728" s="107"/>
      <c r="BB1728" s="108"/>
      <c r="BD1728" s="107"/>
      <c r="BF1728" s="107"/>
    </row>
    <row r="1729" spans="41:58" x14ac:dyDescent="0.25">
      <c r="AO1729" s="108"/>
      <c r="AQ1729" s="107"/>
      <c r="AS1729" s="107"/>
      <c r="AY1729" s="107"/>
      <c r="BB1729" s="108"/>
      <c r="BD1729" s="107"/>
      <c r="BF1729" s="107"/>
    </row>
    <row r="1730" spans="41:58" x14ac:dyDescent="0.25">
      <c r="AO1730" s="108"/>
      <c r="AQ1730" s="107"/>
      <c r="AS1730" s="107"/>
      <c r="AY1730" s="107"/>
      <c r="BB1730" s="108"/>
      <c r="BD1730" s="107"/>
      <c r="BF1730" s="107"/>
    </row>
    <row r="1731" spans="41:58" x14ac:dyDescent="0.25">
      <c r="AO1731" s="108"/>
      <c r="AQ1731" s="107"/>
      <c r="AS1731" s="107"/>
      <c r="AY1731" s="107"/>
      <c r="BB1731" s="108"/>
      <c r="BD1731" s="107"/>
      <c r="BF1731" s="107"/>
    </row>
    <row r="1732" spans="41:58" x14ac:dyDescent="0.25">
      <c r="AO1732" s="108"/>
      <c r="AQ1732" s="107"/>
      <c r="AS1732" s="107"/>
      <c r="AY1732" s="107"/>
      <c r="BB1732" s="108"/>
      <c r="BD1732" s="107"/>
      <c r="BF1732" s="107"/>
    </row>
    <row r="1733" spans="41:58" x14ac:dyDescent="0.25">
      <c r="AO1733" s="108"/>
      <c r="AQ1733" s="107"/>
      <c r="AS1733" s="107"/>
      <c r="AY1733" s="107"/>
      <c r="BB1733" s="108"/>
      <c r="BD1733" s="107"/>
      <c r="BF1733" s="107"/>
    </row>
    <row r="1734" spans="41:58" x14ac:dyDescent="0.25">
      <c r="AO1734" s="108"/>
      <c r="AQ1734" s="107"/>
      <c r="AS1734" s="107"/>
      <c r="AY1734" s="107"/>
      <c r="BB1734" s="108"/>
      <c r="BD1734" s="107"/>
      <c r="BF1734" s="107"/>
    </row>
    <row r="1735" spans="41:58" x14ac:dyDescent="0.25">
      <c r="AO1735" s="108"/>
      <c r="AQ1735" s="107"/>
      <c r="AS1735" s="107"/>
      <c r="AY1735" s="107"/>
      <c r="BB1735" s="108"/>
      <c r="BD1735" s="107"/>
      <c r="BF1735" s="107"/>
    </row>
    <row r="1736" spans="41:58" x14ac:dyDescent="0.25">
      <c r="AO1736" s="108"/>
      <c r="AQ1736" s="107"/>
      <c r="AS1736" s="107"/>
      <c r="AY1736" s="107"/>
      <c r="BB1736" s="108"/>
      <c r="BD1736" s="107"/>
      <c r="BF1736" s="107"/>
    </row>
    <row r="1737" spans="41:58" x14ac:dyDescent="0.25">
      <c r="AO1737" s="108"/>
      <c r="AQ1737" s="107"/>
      <c r="AS1737" s="107"/>
      <c r="AY1737" s="107"/>
      <c r="BB1737" s="108"/>
      <c r="BD1737" s="107"/>
      <c r="BF1737" s="107"/>
    </row>
    <row r="1738" spans="41:58" x14ac:dyDescent="0.25">
      <c r="AO1738" s="108"/>
      <c r="AQ1738" s="107"/>
      <c r="AS1738" s="107"/>
      <c r="AY1738" s="107"/>
      <c r="BB1738" s="108"/>
      <c r="BD1738" s="107"/>
      <c r="BF1738" s="107"/>
    </row>
    <row r="1739" spans="41:58" x14ac:dyDescent="0.25">
      <c r="AO1739" s="108"/>
      <c r="AQ1739" s="107"/>
      <c r="AS1739" s="107"/>
      <c r="AY1739" s="107"/>
      <c r="BB1739" s="108"/>
      <c r="BD1739" s="107"/>
      <c r="BF1739" s="107"/>
    </row>
    <row r="1740" spans="41:58" x14ac:dyDescent="0.25">
      <c r="AO1740" s="108"/>
      <c r="AQ1740" s="107"/>
      <c r="AS1740" s="107"/>
      <c r="AY1740" s="107"/>
      <c r="BB1740" s="108"/>
      <c r="BD1740" s="107"/>
      <c r="BF1740" s="107"/>
    </row>
    <row r="1741" spans="41:58" x14ac:dyDescent="0.25">
      <c r="AO1741" s="108"/>
      <c r="AQ1741" s="107"/>
      <c r="AS1741" s="107"/>
      <c r="AY1741" s="107"/>
      <c r="BB1741" s="108"/>
      <c r="BD1741" s="107"/>
      <c r="BF1741" s="107"/>
    </row>
    <row r="1742" spans="41:58" x14ac:dyDescent="0.25">
      <c r="AO1742" s="108"/>
      <c r="AQ1742" s="107"/>
      <c r="AS1742" s="107"/>
      <c r="AY1742" s="107"/>
      <c r="BB1742" s="108"/>
      <c r="BD1742" s="107"/>
      <c r="BF1742" s="107"/>
    </row>
    <row r="1743" spans="41:58" x14ac:dyDescent="0.25">
      <c r="AO1743" s="108"/>
      <c r="AQ1743" s="107"/>
      <c r="AS1743" s="107"/>
      <c r="AY1743" s="107"/>
      <c r="BB1743" s="108"/>
      <c r="BD1743" s="107"/>
      <c r="BF1743" s="107"/>
    </row>
    <row r="1744" spans="41:58" x14ac:dyDescent="0.25">
      <c r="AO1744" s="108"/>
      <c r="AQ1744" s="107"/>
      <c r="AS1744" s="107"/>
      <c r="AY1744" s="107"/>
      <c r="BB1744" s="108"/>
      <c r="BD1744" s="107"/>
      <c r="BF1744" s="107"/>
    </row>
    <row r="1745" spans="41:58" x14ac:dyDescent="0.25">
      <c r="AO1745" s="108"/>
      <c r="AQ1745" s="107"/>
      <c r="AS1745" s="107"/>
      <c r="AY1745" s="107"/>
      <c r="BB1745" s="108"/>
      <c r="BD1745" s="107"/>
      <c r="BF1745" s="107"/>
    </row>
    <row r="1746" spans="41:58" x14ac:dyDescent="0.25">
      <c r="AO1746" s="108"/>
      <c r="AQ1746" s="107"/>
      <c r="AS1746" s="107"/>
      <c r="AY1746" s="107"/>
      <c r="BB1746" s="108"/>
      <c r="BD1746" s="107"/>
      <c r="BF1746" s="107"/>
    </row>
    <row r="1747" spans="41:58" x14ac:dyDescent="0.25">
      <c r="AO1747" s="108"/>
      <c r="AQ1747" s="107"/>
      <c r="AS1747" s="107"/>
      <c r="AY1747" s="107"/>
      <c r="BB1747" s="108"/>
      <c r="BD1747" s="107"/>
      <c r="BF1747" s="107"/>
    </row>
    <row r="1748" spans="41:58" x14ac:dyDescent="0.25">
      <c r="AO1748" s="108"/>
      <c r="AQ1748" s="107"/>
      <c r="AS1748" s="107"/>
      <c r="AY1748" s="107"/>
      <c r="BB1748" s="108"/>
      <c r="BD1748" s="107"/>
      <c r="BF1748" s="107"/>
    </row>
    <row r="1749" spans="41:58" x14ac:dyDescent="0.25">
      <c r="AO1749" s="108"/>
      <c r="AQ1749" s="107"/>
      <c r="AS1749" s="107"/>
      <c r="AY1749" s="107"/>
      <c r="BB1749" s="108"/>
      <c r="BD1749" s="107"/>
      <c r="BF1749" s="107"/>
    </row>
    <row r="1750" spans="41:58" x14ac:dyDescent="0.25">
      <c r="AO1750" s="108"/>
      <c r="AQ1750" s="107"/>
      <c r="AS1750" s="107"/>
      <c r="AY1750" s="107"/>
      <c r="BB1750" s="108"/>
      <c r="BD1750" s="107"/>
      <c r="BF1750" s="107"/>
    </row>
    <row r="1751" spans="41:58" x14ac:dyDescent="0.25">
      <c r="AO1751" s="108"/>
      <c r="AQ1751" s="107"/>
      <c r="AS1751" s="107"/>
      <c r="AY1751" s="107"/>
      <c r="BB1751" s="108"/>
      <c r="BD1751" s="107"/>
      <c r="BF1751" s="107"/>
    </row>
    <row r="1752" spans="41:58" x14ac:dyDescent="0.25">
      <c r="AO1752" s="108"/>
      <c r="AQ1752" s="107"/>
      <c r="AS1752" s="107"/>
      <c r="AY1752" s="107"/>
      <c r="BB1752" s="108"/>
      <c r="BD1752" s="107"/>
      <c r="BF1752" s="107"/>
    </row>
    <row r="1753" spans="41:58" x14ac:dyDescent="0.25">
      <c r="AO1753" s="108"/>
      <c r="AQ1753" s="107"/>
      <c r="AS1753" s="107"/>
      <c r="AY1753" s="107"/>
      <c r="BB1753" s="108"/>
      <c r="BD1753" s="107"/>
      <c r="BF1753" s="107"/>
    </row>
    <row r="1754" spans="41:58" x14ac:dyDescent="0.25">
      <c r="AO1754" s="108"/>
      <c r="AQ1754" s="107"/>
      <c r="AS1754" s="107"/>
      <c r="AY1754" s="107"/>
      <c r="BB1754" s="108"/>
      <c r="BD1754" s="107"/>
      <c r="BF1754" s="107"/>
    </row>
    <row r="1755" spans="41:58" x14ac:dyDescent="0.25">
      <c r="AO1755" s="108"/>
      <c r="AQ1755" s="107"/>
      <c r="AS1755" s="107"/>
      <c r="AY1755" s="107"/>
      <c r="BB1755" s="108"/>
      <c r="BD1755" s="107"/>
      <c r="BF1755" s="107"/>
    </row>
    <row r="1756" spans="41:58" x14ac:dyDescent="0.25">
      <c r="AO1756" s="108"/>
      <c r="AQ1756" s="107"/>
      <c r="AS1756" s="107"/>
      <c r="AY1756" s="107"/>
      <c r="BB1756" s="108"/>
      <c r="BD1756" s="107"/>
      <c r="BF1756" s="107"/>
    </row>
    <row r="1757" spans="41:58" x14ac:dyDescent="0.25">
      <c r="AO1757" s="108"/>
      <c r="AQ1757" s="107"/>
      <c r="AS1757" s="107"/>
      <c r="AY1757" s="107"/>
      <c r="BB1757" s="108"/>
      <c r="BD1757" s="107"/>
      <c r="BF1757" s="107"/>
    </row>
    <row r="1758" spans="41:58" x14ac:dyDescent="0.25">
      <c r="AO1758" s="108"/>
      <c r="AQ1758" s="107"/>
      <c r="AS1758" s="107"/>
      <c r="AY1758" s="107"/>
      <c r="BB1758" s="108"/>
      <c r="BD1758" s="107"/>
      <c r="BF1758" s="107"/>
    </row>
    <row r="1759" spans="41:58" x14ac:dyDescent="0.25">
      <c r="AO1759" s="108"/>
      <c r="AQ1759" s="107"/>
      <c r="AS1759" s="107"/>
      <c r="AY1759" s="107"/>
      <c r="BB1759" s="108"/>
      <c r="BD1759" s="107"/>
      <c r="BF1759" s="107"/>
    </row>
    <row r="1760" spans="41:58" x14ac:dyDescent="0.25">
      <c r="AO1760" s="108"/>
      <c r="AQ1760" s="107"/>
      <c r="AS1760" s="107"/>
      <c r="AY1760" s="107"/>
      <c r="BB1760" s="108"/>
      <c r="BD1760" s="107"/>
      <c r="BF1760" s="107"/>
    </row>
    <row r="1761" spans="41:58" x14ac:dyDescent="0.25">
      <c r="AO1761" s="108"/>
      <c r="AQ1761" s="107"/>
      <c r="AS1761" s="107"/>
      <c r="AY1761" s="107"/>
      <c r="BB1761" s="108"/>
      <c r="BD1761" s="107"/>
      <c r="BF1761" s="107"/>
    </row>
    <row r="1762" spans="41:58" x14ac:dyDescent="0.25">
      <c r="AO1762" s="108"/>
      <c r="AQ1762" s="107"/>
      <c r="AS1762" s="107"/>
      <c r="AY1762" s="107"/>
      <c r="BB1762" s="108"/>
      <c r="BD1762" s="107"/>
      <c r="BF1762" s="107"/>
    </row>
    <row r="1763" spans="41:58" x14ac:dyDescent="0.25">
      <c r="AO1763" s="108"/>
      <c r="AQ1763" s="107"/>
      <c r="AS1763" s="107"/>
      <c r="AY1763" s="107"/>
      <c r="BB1763" s="108"/>
      <c r="BD1763" s="107"/>
      <c r="BF1763" s="107"/>
    </row>
    <row r="1764" spans="41:58" x14ac:dyDescent="0.25">
      <c r="AO1764" s="108"/>
      <c r="AQ1764" s="107"/>
      <c r="AS1764" s="107"/>
      <c r="AY1764" s="107"/>
      <c r="BB1764" s="108"/>
      <c r="BD1764" s="107"/>
      <c r="BF1764" s="107"/>
    </row>
    <row r="1765" spans="41:58" x14ac:dyDescent="0.25">
      <c r="AO1765" s="108"/>
      <c r="AQ1765" s="107"/>
      <c r="AS1765" s="107"/>
      <c r="AY1765" s="107"/>
      <c r="BB1765" s="108"/>
      <c r="BD1765" s="107"/>
      <c r="BF1765" s="107"/>
    </row>
    <row r="1766" spans="41:58" x14ac:dyDescent="0.25">
      <c r="AO1766" s="108"/>
      <c r="AQ1766" s="107"/>
      <c r="AS1766" s="107"/>
      <c r="AY1766" s="107"/>
      <c r="BB1766" s="108"/>
      <c r="BD1766" s="107"/>
      <c r="BF1766" s="107"/>
    </row>
    <row r="1767" spans="41:58" x14ac:dyDescent="0.25">
      <c r="AO1767" s="108"/>
      <c r="AQ1767" s="107"/>
      <c r="AS1767" s="107"/>
      <c r="AY1767" s="107"/>
      <c r="BB1767" s="108"/>
      <c r="BD1767" s="107"/>
      <c r="BF1767" s="107"/>
    </row>
    <row r="1768" spans="41:58" x14ac:dyDescent="0.25">
      <c r="AO1768" s="108"/>
      <c r="AQ1768" s="107"/>
      <c r="AS1768" s="107"/>
      <c r="AY1768" s="107"/>
      <c r="BB1768" s="108"/>
      <c r="BD1768" s="107"/>
      <c r="BF1768" s="107"/>
    </row>
    <row r="1769" spans="41:58" x14ac:dyDescent="0.25">
      <c r="AO1769" s="108"/>
      <c r="AQ1769" s="107"/>
      <c r="AS1769" s="107"/>
      <c r="AY1769" s="107"/>
      <c r="BB1769" s="108"/>
      <c r="BD1769" s="107"/>
      <c r="BF1769" s="107"/>
    </row>
    <row r="1770" spans="41:58" x14ac:dyDescent="0.25">
      <c r="AO1770" s="108"/>
      <c r="AQ1770" s="107"/>
      <c r="AS1770" s="107"/>
      <c r="AY1770" s="107"/>
      <c r="BB1770" s="108"/>
      <c r="BD1770" s="107"/>
      <c r="BF1770" s="107"/>
    </row>
    <row r="1771" spans="41:58" x14ac:dyDescent="0.25">
      <c r="AO1771" s="108"/>
      <c r="AQ1771" s="107"/>
      <c r="AS1771" s="107"/>
      <c r="AY1771" s="107"/>
      <c r="BB1771" s="108"/>
      <c r="BD1771" s="107"/>
      <c r="BF1771" s="107"/>
    </row>
    <row r="1772" spans="41:58" x14ac:dyDescent="0.25">
      <c r="AO1772" s="108"/>
      <c r="AQ1772" s="107"/>
      <c r="AS1772" s="107"/>
      <c r="AY1772" s="107"/>
      <c r="BB1772" s="108"/>
      <c r="BD1772" s="107"/>
      <c r="BF1772" s="107"/>
    </row>
    <row r="1773" spans="41:58" x14ac:dyDescent="0.25">
      <c r="AO1773" s="108"/>
      <c r="AQ1773" s="107"/>
      <c r="AS1773" s="107"/>
      <c r="AY1773" s="107"/>
      <c r="BB1773" s="108"/>
      <c r="BD1773" s="107"/>
      <c r="BF1773" s="107"/>
    </row>
    <row r="1774" spans="41:58" x14ac:dyDescent="0.25">
      <c r="AO1774" s="108"/>
      <c r="AQ1774" s="107"/>
      <c r="AS1774" s="107"/>
      <c r="AY1774" s="107"/>
      <c r="BB1774" s="108"/>
      <c r="BD1774" s="107"/>
      <c r="BF1774" s="107"/>
    </row>
    <row r="1775" spans="41:58" x14ac:dyDescent="0.25">
      <c r="AO1775" s="108"/>
      <c r="AQ1775" s="107"/>
      <c r="AS1775" s="107"/>
      <c r="AY1775" s="107"/>
      <c r="BB1775" s="108"/>
      <c r="BD1775" s="107"/>
      <c r="BF1775" s="107"/>
    </row>
    <row r="1776" spans="41:58" x14ac:dyDescent="0.25">
      <c r="AO1776" s="108"/>
      <c r="AQ1776" s="107"/>
      <c r="AS1776" s="107"/>
      <c r="AY1776" s="107"/>
      <c r="BB1776" s="108"/>
      <c r="BD1776" s="107"/>
      <c r="BF1776" s="107"/>
    </row>
    <row r="1777" spans="41:58" x14ac:dyDescent="0.25">
      <c r="AO1777" s="108"/>
      <c r="AQ1777" s="107"/>
      <c r="AS1777" s="107"/>
      <c r="AY1777" s="107"/>
      <c r="BB1777" s="108"/>
      <c r="BD1777" s="107"/>
      <c r="BF1777" s="107"/>
    </row>
    <row r="1778" spans="41:58" x14ac:dyDescent="0.25">
      <c r="AO1778" s="108"/>
      <c r="AQ1778" s="107"/>
      <c r="AS1778" s="107"/>
      <c r="AY1778" s="107"/>
      <c r="BB1778" s="108"/>
      <c r="BD1778" s="107"/>
      <c r="BF1778" s="107"/>
    </row>
    <row r="1779" spans="41:58" x14ac:dyDescent="0.25">
      <c r="AO1779" s="108"/>
      <c r="AQ1779" s="107"/>
      <c r="AS1779" s="107"/>
      <c r="AY1779" s="107"/>
      <c r="BB1779" s="108"/>
      <c r="BD1779" s="107"/>
      <c r="BF1779" s="107"/>
    </row>
    <row r="1780" spans="41:58" x14ac:dyDescent="0.25">
      <c r="AO1780" s="108"/>
      <c r="AQ1780" s="107"/>
      <c r="AS1780" s="107"/>
      <c r="AY1780" s="107"/>
      <c r="BB1780" s="108"/>
      <c r="BD1780" s="107"/>
      <c r="BF1780" s="107"/>
    </row>
    <row r="1781" spans="41:58" x14ac:dyDescent="0.25">
      <c r="AO1781" s="108"/>
      <c r="AQ1781" s="107"/>
      <c r="AS1781" s="107"/>
      <c r="AY1781" s="107"/>
      <c r="BB1781" s="108"/>
      <c r="BD1781" s="107"/>
      <c r="BF1781" s="107"/>
    </row>
    <row r="1782" spans="41:58" x14ac:dyDescent="0.25">
      <c r="AO1782" s="108"/>
      <c r="AQ1782" s="107"/>
      <c r="AS1782" s="107"/>
      <c r="AY1782" s="107"/>
      <c r="BB1782" s="108"/>
      <c r="BD1782" s="107"/>
      <c r="BF1782" s="107"/>
    </row>
    <row r="1783" spans="41:58" x14ac:dyDescent="0.25">
      <c r="AO1783" s="108"/>
      <c r="AQ1783" s="107"/>
      <c r="AS1783" s="107"/>
      <c r="AY1783" s="107"/>
      <c r="BB1783" s="108"/>
      <c r="BD1783" s="107"/>
      <c r="BF1783" s="107"/>
    </row>
    <row r="1784" spans="41:58" x14ac:dyDescent="0.25">
      <c r="AO1784" s="108"/>
      <c r="AQ1784" s="107"/>
      <c r="AS1784" s="107"/>
      <c r="AY1784" s="107"/>
      <c r="BB1784" s="108"/>
      <c r="BD1784" s="107"/>
      <c r="BF1784" s="107"/>
    </row>
    <row r="1785" spans="41:58" x14ac:dyDescent="0.25">
      <c r="AO1785" s="108"/>
      <c r="AQ1785" s="107"/>
      <c r="AS1785" s="107"/>
      <c r="AY1785" s="107"/>
      <c r="BB1785" s="108"/>
      <c r="BD1785" s="107"/>
      <c r="BF1785" s="107"/>
    </row>
    <row r="1786" spans="41:58" x14ac:dyDescent="0.25">
      <c r="AO1786" s="108"/>
      <c r="AQ1786" s="107"/>
      <c r="AS1786" s="107"/>
      <c r="AY1786" s="107"/>
      <c r="BB1786" s="108"/>
      <c r="BD1786" s="107"/>
      <c r="BF1786" s="107"/>
    </row>
    <row r="1787" spans="41:58" x14ac:dyDescent="0.25">
      <c r="AO1787" s="108"/>
      <c r="AQ1787" s="107"/>
      <c r="AS1787" s="107"/>
      <c r="AY1787" s="107"/>
      <c r="BB1787" s="108"/>
      <c r="BD1787" s="107"/>
      <c r="BF1787" s="107"/>
    </row>
    <row r="1788" spans="41:58" x14ac:dyDescent="0.25">
      <c r="AO1788" s="108"/>
      <c r="AQ1788" s="107"/>
      <c r="AS1788" s="107"/>
      <c r="AY1788" s="107"/>
      <c r="BB1788" s="108"/>
      <c r="BD1788" s="107"/>
      <c r="BF1788" s="107"/>
    </row>
    <row r="1789" spans="41:58" x14ac:dyDescent="0.25">
      <c r="AO1789" s="108"/>
      <c r="AQ1789" s="107"/>
      <c r="AS1789" s="107"/>
      <c r="AY1789" s="107"/>
      <c r="BB1789" s="108"/>
      <c r="BD1789" s="107"/>
      <c r="BF1789" s="107"/>
    </row>
    <row r="1790" spans="41:58" x14ac:dyDescent="0.25">
      <c r="AO1790" s="108"/>
      <c r="AQ1790" s="107"/>
      <c r="AS1790" s="107"/>
      <c r="AY1790" s="107"/>
      <c r="BB1790" s="108"/>
      <c r="BD1790" s="107"/>
      <c r="BF1790" s="107"/>
    </row>
    <row r="1791" spans="41:58" x14ac:dyDescent="0.25">
      <c r="AO1791" s="108"/>
      <c r="AQ1791" s="107"/>
      <c r="AS1791" s="107"/>
      <c r="AY1791" s="107"/>
      <c r="BB1791" s="108"/>
      <c r="BD1791" s="107"/>
      <c r="BF1791" s="107"/>
    </row>
    <row r="1792" spans="41:58" x14ac:dyDescent="0.25">
      <c r="AO1792" s="108"/>
      <c r="AQ1792" s="107"/>
      <c r="AS1792" s="107"/>
      <c r="AY1792" s="107"/>
      <c r="BB1792" s="108"/>
      <c r="BD1792" s="107"/>
      <c r="BF1792" s="107"/>
    </row>
    <row r="1793" spans="41:58" x14ac:dyDescent="0.25">
      <c r="AO1793" s="108"/>
      <c r="AQ1793" s="107"/>
      <c r="AS1793" s="107"/>
      <c r="AY1793" s="107"/>
      <c r="BB1793" s="108"/>
      <c r="BD1793" s="107"/>
      <c r="BF1793" s="107"/>
    </row>
    <row r="1794" spans="41:58" x14ac:dyDescent="0.25">
      <c r="AO1794" s="108"/>
      <c r="AQ1794" s="107"/>
      <c r="AS1794" s="107"/>
      <c r="AY1794" s="107"/>
      <c r="BB1794" s="108"/>
      <c r="BD1794" s="107"/>
      <c r="BF1794" s="107"/>
    </row>
    <row r="1795" spans="41:58" x14ac:dyDescent="0.25">
      <c r="AO1795" s="108"/>
      <c r="AQ1795" s="107"/>
      <c r="AS1795" s="107"/>
      <c r="AY1795" s="107"/>
      <c r="BB1795" s="108"/>
      <c r="BD1795" s="107"/>
      <c r="BF1795" s="107"/>
    </row>
    <row r="1796" spans="41:58" x14ac:dyDescent="0.25">
      <c r="AO1796" s="108"/>
      <c r="AQ1796" s="107"/>
      <c r="AS1796" s="107"/>
      <c r="AY1796" s="107"/>
      <c r="BB1796" s="108"/>
      <c r="BD1796" s="107"/>
      <c r="BF1796" s="107"/>
    </row>
    <row r="1797" spans="41:58" x14ac:dyDescent="0.25">
      <c r="AO1797" s="108"/>
      <c r="AQ1797" s="107"/>
      <c r="AS1797" s="107"/>
      <c r="AY1797" s="107"/>
      <c r="BB1797" s="108"/>
      <c r="BD1797" s="107"/>
      <c r="BF1797" s="107"/>
    </row>
    <row r="1798" spans="41:58" x14ac:dyDescent="0.25">
      <c r="AO1798" s="108"/>
      <c r="AQ1798" s="107"/>
      <c r="AS1798" s="107"/>
      <c r="AY1798" s="107"/>
      <c r="BB1798" s="108"/>
      <c r="BD1798" s="107"/>
      <c r="BF1798" s="107"/>
    </row>
    <row r="1799" spans="41:58" x14ac:dyDescent="0.25">
      <c r="AO1799" s="108"/>
      <c r="AQ1799" s="107"/>
      <c r="AS1799" s="107"/>
      <c r="AY1799" s="107"/>
      <c r="BB1799" s="108"/>
      <c r="BD1799" s="107"/>
      <c r="BF1799" s="107"/>
    </row>
    <row r="1800" spans="41:58" x14ac:dyDescent="0.25">
      <c r="AO1800" s="108"/>
      <c r="AQ1800" s="107"/>
      <c r="AS1800" s="107"/>
      <c r="AY1800" s="107"/>
      <c r="BB1800" s="108"/>
      <c r="BD1800" s="107"/>
      <c r="BF1800" s="107"/>
    </row>
    <row r="1801" spans="41:58" x14ac:dyDescent="0.25">
      <c r="AO1801" s="108"/>
      <c r="AQ1801" s="107"/>
      <c r="AS1801" s="107"/>
      <c r="AY1801" s="107"/>
      <c r="BB1801" s="108"/>
      <c r="BD1801" s="107"/>
      <c r="BF1801" s="107"/>
    </row>
    <row r="1802" spans="41:58" x14ac:dyDescent="0.25">
      <c r="AO1802" s="108"/>
      <c r="AQ1802" s="107"/>
      <c r="AS1802" s="107"/>
      <c r="AY1802" s="107"/>
      <c r="BB1802" s="108"/>
      <c r="BD1802" s="107"/>
      <c r="BF1802" s="107"/>
    </row>
    <row r="1803" spans="41:58" x14ac:dyDescent="0.25">
      <c r="AO1803" s="108"/>
      <c r="AQ1803" s="107"/>
      <c r="AS1803" s="107"/>
      <c r="AY1803" s="107"/>
      <c r="BB1803" s="108"/>
      <c r="BD1803" s="107"/>
      <c r="BF1803" s="107"/>
    </row>
    <row r="1804" spans="41:58" x14ac:dyDescent="0.25">
      <c r="AO1804" s="108"/>
      <c r="AQ1804" s="107"/>
      <c r="AS1804" s="107"/>
      <c r="AY1804" s="107"/>
      <c r="BB1804" s="108"/>
      <c r="BD1804" s="107"/>
      <c r="BF1804" s="107"/>
    </row>
    <row r="1805" spans="41:58" x14ac:dyDescent="0.25">
      <c r="AO1805" s="108"/>
      <c r="AQ1805" s="107"/>
      <c r="AS1805" s="107"/>
      <c r="AY1805" s="107"/>
      <c r="BB1805" s="108"/>
      <c r="BD1805" s="107"/>
      <c r="BF1805" s="107"/>
    </row>
    <row r="1806" spans="41:58" x14ac:dyDescent="0.25">
      <c r="AO1806" s="108"/>
      <c r="AQ1806" s="107"/>
      <c r="AS1806" s="107"/>
      <c r="AY1806" s="107"/>
      <c r="BB1806" s="108"/>
      <c r="BD1806" s="107"/>
      <c r="BF1806" s="107"/>
    </row>
    <row r="1807" spans="41:58" x14ac:dyDescent="0.25">
      <c r="AO1807" s="108"/>
      <c r="AQ1807" s="107"/>
      <c r="AS1807" s="107"/>
      <c r="AY1807" s="107"/>
      <c r="BB1807" s="108"/>
      <c r="BD1807" s="107"/>
      <c r="BF1807" s="107"/>
    </row>
    <row r="1808" spans="41:58" x14ac:dyDescent="0.25">
      <c r="AO1808" s="108"/>
      <c r="AQ1808" s="107"/>
      <c r="AS1808" s="107"/>
      <c r="AY1808" s="107"/>
      <c r="BB1808" s="108"/>
      <c r="BD1808" s="107"/>
      <c r="BF1808" s="107"/>
    </row>
    <row r="1809" spans="41:58" x14ac:dyDescent="0.25">
      <c r="AO1809" s="108"/>
      <c r="AQ1809" s="107"/>
      <c r="AS1809" s="107"/>
      <c r="AY1809" s="107"/>
      <c r="BB1809" s="108"/>
      <c r="BD1809" s="107"/>
      <c r="BF1809" s="107"/>
    </row>
    <row r="1810" spans="41:58" x14ac:dyDescent="0.25">
      <c r="AO1810" s="108"/>
      <c r="AQ1810" s="107"/>
      <c r="AS1810" s="107"/>
      <c r="AY1810" s="107"/>
      <c r="BB1810" s="108"/>
      <c r="BD1810" s="107"/>
      <c r="BF1810" s="107"/>
    </row>
    <row r="1811" spans="41:58" x14ac:dyDescent="0.25">
      <c r="AO1811" s="108"/>
      <c r="AQ1811" s="107"/>
      <c r="AS1811" s="107"/>
      <c r="AY1811" s="107"/>
      <c r="BB1811" s="108"/>
      <c r="BD1811" s="107"/>
      <c r="BF1811" s="107"/>
    </row>
    <row r="1812" spans="41:58" x14ac:dyDescent="0.25">
      <c r="AO1812" s="108"/>
      <c r="AQ1812" s="107"/>
      <c r="AS1812" s="107"/>
      <c r="AY1812" s="107"/>
      <c r="BB1812" s="108"/>
      <c r="BD1812" s="107"/>
      <c r="BF1812" s="107"/>
    </row>
    <row r="1813" spans="41:58" x14ac:dyDescent="0.25">
      <c r="AO1813" s="108"/>
      <c r="AQ1813" s="107"/>
      <c r="AS1813" s="107"/>
      <c r="AY1813" s="107"/>
      <c r="BB1813" s="108"/>
      <c r="BD1813" s="107"/>
      <c r="BF1813" s="107"/>
    </row>
    <row r="1814" spans="41:58" x14ac:dyDescent="0.25">
      <c r="AO1814" s="108"/>
      <c r="AQ1814" s="107"/>
      <c r="AS1814" s="107"/>
      <c r="AY1814" s="107"/>
      <c r="BB1814" s="108"/>
      <c r="BD1814" s="107"/>
      <c r="BF1814" s="107"/>
    </row>
    <row r="1815" spans="41:58" x14ac:dyDescent="0.25">
      <c r="AO1815" s="108"/>
      <c r="AQ1815" s="107"/>
      <c r="AS1815" s="107"/>
      <c r="AY1815" s="107"/>
      <c r="BB1815" s="108"/>
      <c r="BD1815" s="107"/>
      <c r="BF1815" s="107"/>
    </row>
    <row r="1816" spans="41:58" x14ac:dyDescent="0.25">
      <c r="AO1816" s="108"/>
      <c r="AQ1816" s="107"/>
      <c r="AS1816" s="107"/>
      <c r="AY1816" s="107"/>
      <c r="BB1816" s="108"/>
      <c r="BD1816" s="107"/>
      <c r="BF1816" s="107"/>
    </row>
    <row r="1817" spans="41:58" x14ac:dyDescent="0.25">
      <c r="AO1817" s="108"/>
      <c r="AQ1817" s="107"/>
      <c r="AS1817" s="107"/>
      <c r="AY1817" s="107"/>
      <c r="BB1817" s="108"/>
      <c r="BD1817" s="107"/>
      <c r="BF1817" s="107"/>
    </row>
    <row r="1818" spans="41:58" x14ac:dyDescent="0.25">
      <c r="AO1818" s="108"/>
      <c r="AQ1818" s="107"/>
      <c r="AS1818" s="107"/>
      <c r="AY1818" s="107"/>
      <c r="BB1818" s="108"/>
      <c r="BD1818" s="107"/>
      <c r="BF1818" s="107"/>
    </row>
    <row r="1819" spans="41:58" x14ac:dyDescent="0.25">
      <c r="AO1819" s="108"/>
      <c r="AQ1819" s="107"/>
      <c r="AS1819" s="107"/>
      <c r="AY1819" s="107"/>
      <c r="BB1819" s="108"/>
      <c r="BD1819" s="107"/>
      <c r="BF1819" s="107"/>
    </row>
    <row r="1820" spans="41:58" x14ac:dyDescent="0.25">
      <c r="AO1820" s="108"/>
      <c r="AQ1820" s="107"/>
      <c r="AS1820" s="107"/>
      <c r="AY1820" s="107"/>
      <c r="BB1820" s="108"/>
      <c r="BD1820" s="107"/>
      <c r="BF1820" s="107"/>
    </row>
    <row r="1821" spans="41:58" x14ac:dyDescent="0.25">
      <c r="AO1821" s="108"/>
      <c r="AQ1821" s="107"/>
      <c r="AS1821" s="107"/>
      <c r="AY1821" s="107"/>
      <c r="BB1821" s="108"/>
      <c r="BD1821" s="107"/>
      <c r="BF1821" s="107"/>
    </row>
    <row r="1822" spans="41:58" x14ac:dyDescent="0.25">
      <c r="AO1822" s="108"/>
      <c r="AQ1822" s="107"/>
      <c r="AS1822" s="107"/>
      <c r="AY1822" s="107"/>
      <c r="BB1822" s="108"/>
      <c r="BD1822" s="107"/>
      <c r="BF1822" s="107"/>
    </row>
    <row r="1823" spans="41:58" x14ac:dyDescent="0.25">
      <c r="AO1823" s="108"/>
      <c r="AQ1823" s="107"/>
      <c r="AS1823" s="107"/>
      <c r="AY1823" s="107"/>
      <c r="BB1823" s="108"/>
      <c r="BD1823" s="107"/>
      <c r="BF1823" s="107"/>
    </row>
    <row r="1824" spans="41:58" x14ac:dyDescent="0.25">
      <c r="AO1824" s="108"/>
      <c r="AQ1824" s="107"/>
      <c r="AS1824" s="107"/>
      <c r="AY1824" s="107"/>
      <c r="BB1824" s="108"/>
      <c r="BD1824" s="107"/>
      <c r="BF1824" s="107"/>
    </row>
    <row r="1825" spans="41:58" x14ac:dyDescent="0.25">
      <c r="AO1825" s="108"/>
      <c r="AQ1825" s="107"/>
      <c r="AS1825" s="107"/>
      <c r="AY1825" s="107"/>
      <c r="BB1825" s="108"/>
      <c r="BD1825" s="107"/>
      <c r="BF1825" s="107"/>
    </row>
    <row r="1826" spans="41:58" x14ac:dyDescent="0.25">
      <c r="AO1826" s="108"/>
      <c r="AQ1826" s="107"/>
      <c r="AS1826" s="107"/>
      <c r="AY1826" s="107"/>
      <c r="BB1826" s="108"/>
      <c r="BD1826" s="107"/>
      <c r="BF1826" s="107"/>
    </row>
    <row r="1827" spans="41:58" x14ac:dyDescent="0.25">
      <c r="AO1827" s="108"/>
      <c r="AQ1827" s="107"/>
      <c r="AS1827" s="107"/>
      <c r="AY1827" s="107"/>
      <c r="BB1827" s="108"/>
      <c r="BD1827" s="107"/>
      <c r="BF1827" s="107"/>
    </row>
    <row r="1828" spans="41:58" x14ac:dyDescent="0.25">
      <c r="AO1828" s="108"/>
      <c r="AQ1828" s="107"/>
      <c r="AS1828" s="107"/>
      <c r="AY1828" s="107"/>
      <c r="BB1828" s="108"/>
      <c r="BD1828" s="107"/>
      <c r="BF1828" s="107"/>
    </row>
    <row r="1829" spans="41:58" x14ac:dyDescent="0.25">
      <c r="AO1829" s="108"/>
      <c r="AQ1829" s="107"/>
      <c r="AS1829" s="107"/>
      <c r="AY1829" s="107"/>
      <c r="BB1829" s="108"/>
      <c r="BD1829" s="107"/>
      <c r="BF1829" s="107"/>
    </row>
    <row r="1830" spans="41:58" x14ac:dyDescent="0.25">
      <c r="AO1830" s="108"/>
      <c r="AQ1830" s="107"/>
      <c r="AS1830" s="107"/>
      <c r="AY1830" s="107"/>
      <c r="BB1830" s="108"/>
      <c r="BD1830" s="107"/>
      <c r="BF1830" s="107"/>
    </row>
    <row r="1831" spans="41:58" x14ac:dyDescent="0.25">
      <c r="AO1831" s="108"/>
      <c r="AQ1831" s="107"/>
      <c r="AS1831" s="107"/>
      <c r="AY1831" s="107"/>
      <c r="BB1831" s="108"/>
      <c r="BD1831" s="107"/>
      <c r="BF1831" s="107"/>
    </row>
    <row r="1832" spans="41:58" x14ac:dyDescent="0.25">
      <c r="AO1832" s="108"/>
      <c r="AQ1832" s="107"/>
      <c r="AS1832" s="107"/>
      <c r="AY1832" s="107"/>
      <c r="BB1832" s="108"/>
      <c r="BD1832" s="107"/>
      <c r="BF1832" s="107"/>
    </row>
    <row r="1833" spans="41:58" x14ac:dyDescent="0.25">
      <c r="AO1833" s="108"/>
      <c r="AQ1833" s="107"/>
      <c r="AS1833" s="107"/>
      <c r="AY1833" s="107"/>
      <c r="BB1833" s="108"/>
      <c r="BD1833" s="107"/>
      <c r="BF1833" s="107"/>
    </row>
    <row r="1834" spans="41:58" x14ac:dyDescent="0.25">
      <c r="AO1834" s="108"/>
      <c r="AQ1834" s="107"/>
      <c r="AS1834" s="107"/>
      <c r="AY1834" s="107"/>
      <c r="BB1834" s="108"/>
      <c r="BD1834" s="107"/>
      <c r="BF1834" s="107"/>
    </row>
    <row r="1835" spans="41:58" x14ac:dyDescent="0.25">
      <c r="AO1835" s="108"/>
      <c r="AQ1835" s="107"/>
      <c r="AS1835" s="107"/>
      <c r="AY1835" s="107"/>
      <c r="BB1835" s="108"/>
      <c r="BD1835" s="107"/>
      <c r="BF1835" s="107"/>
    </row>
    <row r="1836" spans="41:58" x14ac:dyDescent="0.25">
      <c r="AO1836" s="108"/>
      <c r="AQ1836" s="107"/>
      <c r="AS1836" s="107"/>
      <c r="AY1836" s="107"/>
      <c r="BB1836" s="108"/>
      <c r="BD1836" s="107"/>
      <c r="BF1836" s="107"/>
    </row>
    <row r="1837" spans="41:58" x14ac:dyDescent="0.25">
      <c r="AO1837" s="108"/>
      <c r="AQ1837" s="107"/>
      <c r="AS1837" s="107"/>
      <c r="AY1837" s="107"/>
      <c r="BB1837" s="108"/>
      <c r="BD1837" s="107"/>
      <c r="BF1837" s="107"/>
    </row>
    <row r="1838" spans="41:58" x14ac:dyDescent="0.25">
      <c r="AO1838" s="108"/>
      <c r="AQ1838" s="107"/>
      <c r="AS1838" s="107"/>
      <c r="AY1838" s="107"/>
      <c r="BB1838" s="108"/>
      <c r="BD1838" s="107"/>
      <c r="BF1838" s="107"/>
    </row>
    <row r="1839" spans="41:58" x14ac:dyDescent="0.25">
      <c r="AO1839" s="108"/>
      <c r="AQ1839" s="107"/>
      <c r="AS1839" s="107"/>
      <c r="AY1839" s="107"/>
      <c r="BB1839" s="108"/>
      <c r="BD1839" s="107"/>
      <c r="BF1839" s="107"/>
    </row>
    <row r="1840" spans="41:58" x14ac:dyDescent="0.25">
      <c r="AO1840" s="108"/>
      <c r="AQ1840" s="107"/>
      <c r="AS1840" s="107"/>
      <c r="AY1840" s="107"/>
      <c r="BB1840" s="108"/>
      <c r="BD1840" s="107"/>
      <c r="BF1840" s="107"/>
    </row>
    <row r="1841" spans="41:58" x14ac:dyDescent="0.25">
      <c r="AO1841" s="108"/>
      <c r="AQ1841" s="107"/>
      <c r="AS1841" s="107"/>
      <c r="AY1841" s="107"/>
      <c r="BB1841" s="108"/>
      <c r="BD1841" s="107"/>
      <c r="BF1841" s="107"/>
    </row>
    <row r="1842" spans="41:58" x14ac:dyDescent="0.25">
      <c r="AO1842" s="108"/>
      <c r="AQ1842" s="107"/>
      <c r="AS1842" s="107"/>
      <c r="AY1842" s="107"/>
      <c r="BB1842" s="108"/>
      <c r="BD1842" s="107"/>
      <c r="BF1842" s="107"/>
    </row>
    <row r="1843" spans="41:58" x14ac:dyDescent="0.25">
      <c r="AO1843" s="108"/>
      <c r="AQ1843" s="107"/>
      <c r="AS1843" s="107"/>
      <c r="AY1843" s="107"/>
      <c r="BB1843" s="108"/>
      <c r="BD1843" s="107"/>
      <c r="BF1843" s="107"/>
    </row>
    <row r="1844" spans="41:58" x14ac:dyDescent="0.25">
      <c r="AO1844" s="108"/>
      <c r="AQ1844" s="107"/>
      <c r="AS1844" s="107"/>
      <c r="AY1844" s="107"/>
      <c r="BB1844" s="108"/>
      <c r="BD1844" s="107"/>
      <c r="BF1844" s="107"/>
    </row>
    <row r="1845" spans="41:58" x14ac:dyDescent="0.25">
      <c r="AO1845" s="108"/>
      <c r="AQ1845" s="107"/>
      <c r="AS1845" s="107"/>
      <c r="AY1845" s="107"/>
      <c r="BB1845" s="108"/>
      <c r="BD1845" s="107"/>
      <c r="BF1845" s="107"/>
    </row>
    <row r="1846" spans="41:58" x14ac:dyDescent="0.25">
      <c r="AO1846" s="108"/>
      <c r="AQ1846" s="107"/>
      <c r="AS1846" s="107"/>
      <c r="AY1846" s="107"/>
      <c r="BB1846" s="108"/>
      <c r="BD1846" s="107"/>
      <c r="BF1846" s="107"/>
    </row>
    <row r="1847" spans="41:58" x14ac:dyDescent="0.25">
      <c r="AO1847" s="108"/>
      <c r="AQ1847" s="107"/>
      <c r="AS1847" s="107"/>
      <c r="AY1847" s="107"/>
      <c r="BB1847" s="108"/>
      <c r="BD1847" s="107"/>
      <c r="BF1847" s="107"/>
    </row>
    <row r="1848" spans="41:58" x14ac:dyDescent="0.25">
      <c r="AO1848" s="108"/>
      <c r="AQ1848" s="107"/>
      <c r="AS1848" s="107"/>
      <c r="AY1848" s="107"/>
      <c r="BB1848" s="108"/>
      <c r="BD1848" s="107"/>
      <c r="BF1848" s="107"/>
    </row>
    <row r="1849" spans="41:58" x14ac:dyDescent="0.25">
      <c r="AO1849" s="108"/>
      <c r="AQ1849" s="107"/>
      <c r="AS1849" s="107"/>
      <c r="AY1849" s="107"/>
      <c r="BB1849" s="108"/>
      <c r="BD1849" s="107"/>
      <c r="BF1849" s="107"/>
    </row>
    <row r="1850" spans="41:58" x14ac:dyDescent="0.25">
      <c r="AO1850" s="108"/>
      <c r="AQ1850" s="107"/>
      <c r="AS1850" s="107"/>
      <c r="AY1850" s="107"/>
      <c r="BB1850" s="108"/>
      <c r="BD1850" s="107"/>
      <c r="BF1850" s="107"/>
    </row>
    <row r="1851" spans="41:58" x14ac:dyDescent="0.25">
      <c r="AO1851" s="108"/>
      <c r="AQ1851" s="107"/>
      <c r="AS1851" s="107"/>
      <c r="AY1851" s="107"/>
      <c r="BB1851" s="108"/>
      <c r="BD1851" s="107"/>
      <c r="BF1851" s="107"/>
    </row>
    <row r="1852" spans="41:58" x14ac:dyDescent="0.25">
      <c r="AO1852" s="108"/>
      <c r="AQ1852" s="107"/>
      <c r="AS1852" s="107"/>
      <c r="AY1852" s="107"/>
      <c r="BB1852" s="108"/>
      <c r="BD1852" s="107"/>
      <c r="BF1852" s="107"/>
    </row>
    <row r="1853" spans="41:58" x14ac:dyDescent="0.25">
      <c r="AO1853" s="108"/>
      <c r="AQ1853" s="107"/>
      <c r="AS1853" s="107"/>
      <c r="AY1853" s="107"/>
      <c r="BB1853" s="108"/>
      <c r="BD1853" s="107"/>
      <c r="BF1853" s="107"/>
    </row>
    <row r="1854" spans="41:58" x14ac:dyDescent="0.25">
      <c r="AO1854" s="108"/>
      <c r="AQ1854" s="107"/>
      <c r="AS1854" s="107"/>
      <c r="AY1854" s="107"/>
      <c r="BB1854" s="108"/>
      <c r="BD1854" s="107"/>
      <c r="BF1854" s="107"/>
    </row>
    <row r="1855" spans="41:58" x14ac:dyDescent="0.25">
      <c r="AO1855" s="108"/>
      <c r="AQ1855" s="107"/>
      <c r="AS1855" s="107"/>
      <c r="AY1855" s="107"/>
      <c r="BB1855" s="108"/>
      <c r="BD1855" s="107"/>
      <c r="BF1855" s="107"/>
    </row>
    <row r="1856" spans="41:58" x14ac:dyDescent="0.25">
      <c r="AO1856" s="108"/>
      <c r="AQ1856" s="107"/>
      <c r="AS1856" s="107"/>
      <c r="AY1856" s="107"/>
      <c r="BB1856" s="108"/>
      <c r="BD1856" s="107"/>
      <c r="BF1856" s="107"/>
    </row>
    <row r="1857" spans="41:58" x14ac:dyDescent="0.25">
      <c r="AO1857" s="108"/>
      <c r="AQ1857" s="107"/>
      <c r="AS1857" s="107"/>
      <c r="AY1857" s="107"/>
      <c r="BB1857" s="108"/>
      <c r="BD1857" s="107"/>
      <c r="BF1857" s="107"/>
    </row>
    <row r="1858" spans="41:58" x14ac:dyDescent="0.25">
      <c r="AO1858" s="108"/>
      <c r="AQ1858" s="107"/>
      <c r="AS1858" s="107"/>
      <c r="AY1858" s="107"/>
      <c r="BB1858" s="108"/>
      <c r="BD1858" s="107"/>
      <c r="BF1858" s="107"/>
    </row>
    <row r="1859" spans="41:58" x14ac:dyDescent="0.25">
      <c r="AO1859" s="108"/>
      <c r="AQ1859" s="107"/>
      <c r="AS1859" s="107"/>
      <c r="AY1859" s="107"/>
      <c r="BB1859" s="108"/>
      <c r="BD1859" s="107"/>
      <c r="BF1859" s="107"/>
    </row>
    <row r="1860" spans="41:58" x14ac:dyDescent="0.25">
      <c r="AO1860" s="108"/>
      <c r="AQ1860" s="107"/>
      <c r="AS1860" s="107"/>
      <c r="AY1860" s="107"/>
      <c r="BB1860" s="108"/>
      <c r="BD1860" s="107"/>
      <c r="BF1860" s="107"/>
    </row>
    <row r="1861" spans="41:58" x14ac:dyDescent="0.25">
      <c r="AO1861" s="108"/>
      <c r="AQ1861" s="107"/>
      <c r="AS1861" s="107"/>
      <c r="AY1861" s="107"/>
      <c r="BB1861" s="108"/>
      <c r="BD1861" s="107"/>
      <c r="BF1861" s="107"/>
    </row>
    <row r="1862" spans="41:58" x14ac:dyDescent="0.25">
      <c r="AO1862" s="108"/>
      <c r="AQ1862" s="107"/>
      <c r="AS1862" s="107"/>
      <c r="AY1862" s="107"/>
      <c r="BB1862" s="108"/>
      <c r="BD1862" s="107"/>
      <c r="BF1862" s="107"/>
    </row>
    <row r="1863" spans="41:58" x14ac:dyDescent="0.25">
      <c r="AO1863" s="108"/>
      <c r="AQ1863" s="107"/>
      <c r="AS1863" s="107"/>
      <c r="AY1863" s="107"/>
      <c r="BB1863" s="108"/>
      <c r="BD1863" s="107"/>
      <c r="BF1863" s="107"/>
    </row>
    <row r="1864" spans="41:58" x14ac:dyDescent="0.25">
      <c r="AO1864" s="108"/>
      <c r="AQ1864" s="107"/>
      <c r="AS1864" s="107"/>
      <c r="AY1864" s="107"/>
      <c r="BB1864" s="108"/>
      <c r="BD1864" s="107"/>
      <c r="BF1864" s="107"/>
    </row>
    <row r="1865" spans="41:58" x14ac:dyDescent="0.25">
      <c r="AO1865" s="108"/>
      <c r="AQ1865" s="107"/>
      <c r="AS1865" s="107"/>
      <c r="AY1865" s="107"/>
      <c r="BB1865" s="108"/>
      <c r="BD1865" s="107"/>
      <c r="BF1865" s="107"/>
    </row>
    <row r="1866" spans="41:58" x14ac:dyDescent="0.25">
      <c r="AO1866" s="108"/>
      <c r="AQ1866" s="107"/>
      <c r="AS1866" s="107"/>
      <c r="AY1866" s="107"/>
      <c r="BB1866" s="108"/>
      <c r="BD1866" s="107"/>
      <c r="BF1866" s="107"/>
    </row>
    <row r="1867" spans="41:58" x14ac:dyDescent="0.25">
      <c r="AO1867" s="108"/>
      <c r="AQ1867" s="107"/>
      <c r="AS1867" s="107"/>
      <c r="AY1867" s="107"/>
      <c r="BB1867" s="108"/>
      <c r="BD1867" s="107"/>
      <c r="BF1867" s="107"/>
    </row>
    <row r="1868" spans="41:58" x14ac:dyDescent="0.25">
      <c r="AO1868" s="108"/>
      <c r="AQ1868" s="107"/>
      <c r="AS1868" s="107"/>
      <c r="AY1868" s="107"/>
      <c r="BB1868" s="108"/>
      <c r="BD1868" s="107"/>
      <c r="BF1868" s="107"/>
    </row>
    <row r="1869" spans="41:58" x14ac:dyDescent="0.25">
      <c r="AO1869" s="108"/>
      <c r="AQ1869" s="107"/>
      <c r="AS1869" s="107"/>
      <c r="AY1869" s="107"/>
      <c r="BB1869" s="108"/>
      <c r="BD1869" s="107"/>
      <c r="BF1869" s="107"/>
    </row>
    <row r="1870" spans="41:58" x14ac:dyDescent="0.25">
      <c r="AO1870" s="108"/>
      <c r="AQ1870" s="107"/>
      <c r="AS1870" s="107"/>
      <c r="AY1870" s="107"/>
      <c r="BB1870" s="108"/>
      <c r="BD1870" s="107"/>
      <c r="BF1870" s="107"/>
    </row>
    <row r="1871" spans="41:58" x14ac:dyDescent="0.25">
      <c r="AO1871" s="108"/>
      <c r="AQ1871" s="107"/>
      <c r="AS1871" s="107"/>
      <c r="AY1871" s="107"/>
      <c r="BB1871" s="108"/>
      <c r="BD1871" s="107"/>
      <c r="BF1871" s="107"/>
    </row>
    <row r="1872" spans="41:58" x14ac:dyDescent="0.25">
      <c r="AO1872" s="108"/>
      <c r="AQ1872" s="107"/>
      <c r="AS1872" s="107"/>
      <c r="AY1872" s="107"/>
      <c r="BB1872" s="108"/>
      <c r="BD1872" s="107"/>
      <c r="BF1872" s="107"/>
    </row>
    <row r="1873" spans="41:58" x14ac:dyDescent="0.25">
      <c r="AO1873" s="108"/>
      <c r="AQ1873" s="107"/>
      <c r="AS1873" s="107"/>
      <c r="AY1873" s="107"/>
      <c r="BB1873" s="108"/>
      <c r="BD1873" s="107"/>
      <c r="BF1873" s="107"/>
    </row>
    <row r="1874" spans="41:58" x14ac:dyDescent="0.25">
      <c r="AO1874" s="108"/>
      <c r="AQ1874" s="107"/>
      <c r="AS1874" s="107"/>
      <c r="AY1874" s="107"/>
      <c r="BB1874" s="108"/>
      <c r="BD1874" s="107"/>
      <c r="BF1874" s="107"/>
    </row>
    <row r="1875" spans="41:58" x14ac:dyDescent="0.25">
      <c r="AO1875" s="108"/>
      <c r="AQ1875" s="107"/>
      <c r="AS1875" s="107"/>
      <c r="AY1875" s="107"/>
      <c r="BB1875" s="108"/>
      <c r="BD1875" s="107"/>
      <c r="BF1875" s="107"/>
    </row>
    <row r="1876" spans="41:58" x14ac:dyDescent="0.25">
      <c r="AO1876" s="108"/>
      <c r="AQ1876" s="107"/>
      <c r="AS1876" s="107"/>
      <c r="AY1876" s="107"/>
      <c r="BB1876" s="108"/>
      <c r="BD1876" s="107"/>
      <c r="BF1876" s="107"/>
    </row>
    <row r="1877" spans="41:58" x14ac:dyDescent="0.25">
      <c r="AO1877" s="108"/>
      <c r="AQ1877" s="107"/>
      <c r="AS1877" s="107"/>
      <c r="AY1877" s="107"/>
      <c r="BB1877" s="108"/>
      <c r="BD1877" s="107"/>
      <c r="BF1877" s="107"/>
    </row>
    <row r="1878" spans="41:58" x14ac:dyDescent="0.25">
      <c r="AO1878" s="108"/>
      <c r="AQ1878" s="107"/>
      <c r="AS1878" s="107"/>
      <c r="AY1878" s="107"/>
      <c r="BB1878" s="108"/>
      <c r="BD1878" s="107"/>
      <c r="BF1878" s="107"/>
    </row>
    <row r="1879" spans="41:58" x14ac:dyDescent="0.25">
      <c r="AO1879" s="108"/>
      <c r="AQ1879" s="107"/>
      <c r="AS1879" s="107"/>
      <c r="AY1879" s="107"/>
      <c r="BB1879" s="108"/>
      <c r="BD1879" s="107"/>
      <c r="BF1879" s="107"/>
    </row>
    <row r="1880" spans="41:58" x14ac:dyDescent="0.25">
      <c r="AO1880" s="108"/>
      <c r="AQ1880" s="107"/>
      <c r="AS1880" s="107"/>
      <c r="AY1880" s="107"/>
      <c r="BB1880" s="108"/>
      <c r="BD1880" s="107"/>
      <c r="BF1880" s="107"/>
    </row>
    <row r="1881" spans="41:58" x14ac:dyDescent="0.25">
      <c r="AO1881" s="108"/>
      <c r="AQ1881" s="107"/>
      <c r="AS1881" s="107"/>
      <c r="AY1881" s="107"/>
      <c r="BB1881" s="108"/>
      <c r="BD1881" s="107"/>
      <c r="BF1881" s="107"/>
    </row>
    <row r="1882" spans="41:58" x14ac:dyDescent="0.25">
      <c r="AO1882" s="108"/>
      <c r="AQ1882" s="107"/>
      <c r="AS1882" s="107"/>
      <c r="AY1882" s="107"/>
      <c r="BB1882" s="108"/>
      <c r="BD1882" s="107"/>
      <c r="BF1882" s="107"/>
    </row>
    <row r="1883" spans="41:58" x14ac:dyDescent="0.25">
      <c r="AO1883" s="108"/>
      <c r="AQ1883" s="107"/>
      <c r="AS1883" s="107"/>
      <c r="AY1883" s="107"/>
      <c r="BB1883" s="108"/>
      <c r="BD1883" s="107"/>
      <c r="BF1883" s="107"/>
    </row>
    <row r="1884" spans="41:58" x14ac:dyDescent="0.25">
      <c r="AO1884" s="108"/>
      <c r="AQ1884" s="107"/>
      <c r="AS1884" s="107"/>
      <c r="AY1884" s="107"/>
      <c r="BB1884" s="108"/>
      <c r="BD1884" s="107"/>
      <c r="BF1884" s="107"/>
    </row>
    <row r="1885" spans="41:58" x14ac:dyDescent="0.25">
      <c r="AO1885" s="108"/>
      <c r="AQ1885" s="107"/>
      <c r="AS1885" s="107"/>
      <c r="AY1885" s="107"/>
      <c r="BB1885" s="108"/>
      <c r="BD1885" s="107"/>
      <c r="BF1885" s="107"/>
    </row>
    <row r="1886" spans="41:58" x14ac:dyDescent="0.25">
      <c r="AO1886" s="108"/>
      <c r="AQ1886" s="107"/>
      <c r="AS1886" s="107"/>
      <c r="AY1886" s="107"/>
      <c r="BB1886" s="108"/>
      <c r="BD1886" s="107"/>
      <c r="BF1886" s="107"/>
    </row>
    <row r="1887" spans="41:58" x14ac:dyDescent="0.25">
      <c r="AO1887" s="108"/>
      <c r="AQ1887" s="107"/>
      <c r="AS1887" s="107"/>
      <c r="AY1887" s="107"/>
      <c r="BB1887" s="108"/>
      <c r="BD1887" s="107"/>
      <c r="BF1887" s="107"/>
    </row>
    <row r="1888" spans="41:58" x14ac:dyDescent="0.25">
      <c r="AO1888" s="108"/>
      <c r="AQ1888" s="107"/>
      <c r="AS1888" s="107"/>
      <c r="AY1888" s="107"/>
      <c r="BB1888" s="108"/>
      <c r="BD1888" s="107"/>
      <c r="BF1888" s="107"/>
    </row>
    <row r="1889" spans="41:58" x14ac:dyDescent="0.25">
      <c r="AO1889" s="108"/>
      <c r="AQ1889" s="107"/>
      <c r="AS1889" s="107"/>
      <c r="AY1889" s="107"/>
      <c r="BB1889" s="108"/>
      <c r="BD1889" s="107"/>
      <c r="BF1889" s="107"/>
    </row>
    <row r="1890" spans="41:58" x14ac:dyDescent="0.25">
      <c r="AO1890" s="108"/>
      <c r="AQ1890" s="107"/>
      <c r="AS1890" s="107"/>
      <c r="AY1890" s="107"/>
      <c r="BB1890" s="108"/>
      <c r="BD1890" s="107"/>
      <c r="BF1890" s="107"/>
    </row>
    <row r="1891" spans="41:58" x14ac:dyDescent="0.25">
      <c r="AO1891" s="108"/>
      <c r="AQ1891" s="107"/>
      <c r="AS1891" s="107"/>
      <c r="AY1891" s="107"/>
      <c r="BB1891" s="108"/>
      <c r="BD1891" s="107"/>
      <c r="BF1891" s="107"/>
    </row>
    <row r="1892" spans="41:58" x14ac:dyDescent="0.25">
      <c r="AO1892" s="108"/>
      <c r="AQ1892" s="107"/>
      <c r="AS1892" s="107"/>
      <c r="AY1892" s="107"/>
      <c r="BB1892" s="108"/>
      <c r="BD1892" s="107"/>
      <c r="BF1892" s="107"/>
    </row>
    <row r="1893" spans="41:58" x14ac:dyDescent="0.25">
      <c r="AO1893" s="108"/>
      <c r="AQ1893" s="107"/>
      <c r="AS1893" s="107"/>
      <c r="AY1893" s="107"/>
      <c r="BB1893" s="108"/>
      <c r="BD1893" s="107"/>
      <c r="BF1893" s="107"/>
    </row>
    <row r="1894" spans="41:58" x14ac:dyDescent="0.25">
      <c r="AO1894" s="108"/>
      <c r="AQ1894" s="107"/>
      <c r="AS1894" s="107"/>
      <c r="AY1894" s="107"/>
      <c r="BB1894" s="108"/>
      <c r="BD1894" s="107"/>
      <c r="BF1894" s="107"/>
    </row>
    <row r="1895" spans="41:58" x14ac:dyDescent="0.25">
      <c r="AO1895" s="108"/>
      <c r="AQ1895" s="107"/>
      <c r="AS1895" s="107"/>
      <c r="AY1895" s="107"/>
      <c r="BB1895" s="108"/>
      <c r="BD1895" s="107"/>
      <c r="BF1895" s="107"/>
    </row>
    <row r="1896" spans="41:58" x14ac:dyDescent="0.25">
      <c r="AO1896" s="108"/>
      <c r="AQ1896" s="107"/>
      <c r="AS1896" s="107"/>
      <c r="AY1896" s="107"/>
      <c r="BB1896" s="108"/>
      <c r="BD1896" s="107"/>
      <c r="BF1896" s="107"/>
    </row>
    <row r="1897" spans="41:58" x14ac:dyDescent="0.25">
      <c r="AO1897" s="108"/>
      <c r="AQ1897" s="107"/>
      <c r="AS1897" s="107"/>
      <c r="AY1897" s="107"/>
      <c r="BB1897" s="108"/>
      <c r="BD1897" s="107"/>
      <c r="BF1897" s="107"/>
    </row>
    <row r="1898" spans="41:58" x14ac:dyDescent="0.25">
      <c r="AO1898" s="108"/>
      <c r="AQ1898" s="107"/>
      <c r="AS1898" s="107"/>
      <c r="AY1898" s="107"/>
      <c r="BB1898" s="108"/>
      <c r="BD1898" s="107"/>
      <c r="BF1898" s="107"/>
    </row>
    <row r="1899" spans="41:58" x14ac:dyDescent="0.25">
      <c r="AO1899" s="108"/>
      <c r="AQ1899" s="107"/>
      <c r="AS1899" s="107"/>
      <c r="AY1899" s="107"/>
      <c r="BB1899" s="108"/>
      <c r="BD1899" s="107"/>
      <c r="BF1899" s="107"/>
    </row>
    <row r="1900" spans="41:58" x14ac:dyDescent="0.25">
      <c r="AO1900" s="108"/>
      <c r="AQ1900" s="107"/>
      <c r="AS1900" s="107"/>
      <c r="AY1900" s="107"/>
      <c r="BB1900" s="108"/>
      <c r="BD1900" s="107"/>
      <c r="BF1900" s="107"/>
    </row>
    <row r="1901" spans="41:58" x14ac:dyDescent="0.25">
      <c r="AO1901" s="108"/>
      <c r="AQ1901" s="107"/>
      <c r="AS1901" s="107"/>
      <c r="AY1901" s="107"/>
      <c r="BB1901" s="108"/>
      <c r="BD1901" s="107"/>
      <c r="BF1901" s="107"/>
    </row>
    <row r="1902" spans="41:58" x14ac:dyDescent="0.25">
      <c r="AO1902" s="108"/>
      <c r="AQ1902" s="107"/>
      <c r="AS1902" s="107"/>
      <c r="AY1902" s="107"/>
      <c r="BB1902" s="108"/>
      <c r="BD1902" s="107"/>
      <c r="BF1902" s="107"/>
    </row>
    <row r="1903" spans="41:58" x14ac:dyDescent="0.25">
      <c r="AO1903" s="108"/>
      <c r="AQ1903" s="107"/>
      <c r="AS1903" s="107"/>
      <c r="AY1903" s="107"/>
      <c r="BB1903" s="108"/>
      <c r="BD1903" s="107"/>
      <c r="BF1903" s="107"/>
    </row>
    <row r="1904" spans="41:58" x14ac:dyDescent="0.25">
      <c r="AO1904" s="108"/>
      <c r="AQ1904" s="107"/>
      <c r="AS1904" s="107"/>
      <c r="AY1904" s="107"/>
      <c r="BB1904" s="108"/>
      <c r="BD1904" s="107"/>
      <c r="BF1904" s="107"/>
    </row>
    <row r="1905" spans="41:58" x14ac:dyDescent="0.25">
      <c r="AO1905" s="108"/>
      <c r="AQ1905" s="107"/>
      <c r="AS1905" s="107"/>
      <c r="AY1905" s="107"/>
      <c r="BB1905" s="108"/>
      <c r="BD1905" s="107"/>
      <c r="BF1905" s="107"/>
    </row>
    <row r="1906" spans="41:58" x14ac:dyDescent="0.25">
      <c r="AO1906" s="108"/>
      <c r="AQ1906" s="107"/>
      <c r="AS1906" s="107"/>
      <c r="AY1906" s="107"/>
      <c r="BB1906" s="108"/>
      <c r="BD1906" s="107"/>
      <c r="BF1906" s="107"/>
    </row>
    <row r="1907" spans="41:58" x14ac:dyDescent="0.25">
      <c r="AO1907" s="108"/>
      <c r="AQ1907" s="107"/>
      <c r="AS1907" s="107"/>
      <c r="AY1907" s="107"/>
      <c r="BB1907" s="108"/>
      <c r="BD1907" s="107"/>
      <c r="BF1907" s="107"/>
    </row>
    <row r="1908" spans="41:58" x14ac:dyDescent="0.25">
      <c r="AO1908" s="108"/>
      <c r="AQ1908" s="107"/>
      <c r="AS1908" s="107"/>
      <c r="AY1908" s="107"/>
      <c r="BB1908" s="108"/>
      <c r="BD1908" s="107"/>
      <c r="BF1908" s="107"/>
    </row>
    <row r="1909" spans="41:58" x14ac:dyDescent="0.25">
      <c r="AO1909" s="108"/>
      <c r="AQ1909" s="107"/>
      <c r="AS1909" s="107"/>
      <c r="AY1909" s="107"/>
      <c r="BB1909" s="108"/>
      <c r="BD1909" s="107"/>
      <c r="BF1909" s="107"/>
    </row>
    <row r="1910" spans="41:58" x14ac:dyDescent="0.25">
      <c r="AO1910" s="108"/>
      <c r="AQ1910" s="107"/>
      <c r="AS1910" s="107"/>
      <c r="AY1910" s="107"/>
      <c r="BB1910" s="108"/>
      <c r="BD1910" s="107"/>
      <c r="BF1910" s="107"/>
    </row>
    <row r="1911" spans="41:58" x14ac:dyDescent="0.25">
      <c r="AO1911" s="108"/>
      <c r="AQ1911" s="107"/>
      <c r="AS1911" s="107"/>
      <c r="AY1911" s="107"/>
      <c r="BB1911" s="108"/>
      <c r="BD1911" s="107"/>
      <c r="BF1911" s="107"/>
    </row>
    <row r="1912" spans="41:58" x14ac:dyDescent="0.25">
      <c r="AO1912" s="108"/>
      <c r="AQ1912" s="107"/>
      <c r="AS1912" s="107"/>
      <c r="AY1912" s="107"/>
      <c r="BB1912" s="108"/>
      <c r="BD1912" s="107"/>
      <c r="BF1912" s="107"/>
    </row>
    <row r="1913" spans="41:58" x14ac:dyDescent="0.25">
      <c r="AO1913" s="108"/>
      <c r="AQ1913" s="107"/>
      <c r="AS1913" s="107"/>
      <c r="AY1913" s="107"/>
      <c r="BB1913" s="108"/>
      <c r="BD1913" s="107"/>
      <c r="BF1913" s="107"/>
    </row>
    <row r="1914" spans="41:58" x14ac:dyDescent="0.25">
      <c r="AO1914" s="108"/>
      <c r="AQ1914" s="107"/>
      <c r="AS1914" s="107"/>
      <c r="AY1914" s="107"/>
      <c r="BB1914" s="108"/>
      <c r="BD1914" s="107"/>
      <c r="BF1914" s="107"/>
    </row>
    <row r="1915" spans="41:58" x14ac:dyDescent="0.25">
      <c r="AO1915" s="108"/>
      <c r="AQ1915" s="107"/>
      <c r="AS1915" s="107"/>
      <c r="AY1915" s="107"/>
      <c r="BB1915" s="108"/>
      <c r="BD1915" s="107"/>
      <c r="BF1915" s="107"/>
    </row>
    <row r="1916" spans="41:58" x14ac:dyDescent="0.25">
      <c r="AO1916" s="108"/>
      <c r="AQ1916" s="107"/>
      <c r="AS1916" s="107"/>
      <c r="AY1916" s="107"/>
      <c r="BB1916" s="108"/>
      <c r="BD1916" s="107"/>
      <c r="BF1916" s="107"/>
    </row>
    <row r="1917" spans="41:58" x14ac:dyDescent="0.25">
      <c r="AO1917" s="108"/>
      <c r="AQ1917" s="107"/>
      <c r="AS1917" s="107"/>
      <c r="AY1917" s="107"/>
      <c r="BB1917" s="108"/>
      <c r="BD1917" s="107"/>
      <c r="BF1917" s="107"/>
    </row>
    <row r="1918" spans="41:58" x14ac:dyDescent="0.25">
      <c r="AO1918" s="108"/>
      <c r="AQ1918" s="107"/>
      <c r="AS1918" s="107"/>
      <c r="AY1918" s="107"/>
      <c r="BB1918" s="108"/>
      <c r="BD1918" s="107"/>
      <c r="BF1918" s="107"/>
    </row>
    <row r="1919" spans="41:58" x14ac:dyDescent="0.25">
      <c r="AO1919" s="108"/>
      <c r="AQ1919" s="107"/>
      <c r="AS1919" s="107"/>
      <c r="AY1919" s="107"/>
      <c r="BB1919" s="108"/>
      <c r="BD1919" s="107"/>
      <c r="BF1919" s="107"/>
    </row>
    <row r="1920" spans="41:58" x14ac:dyDescent="0.25">
      <c r="AO1920" s="108"/>
      <c r="AQ1920" s="107"/>
      <c r="AS1920" s="107"/>
      <c r="AY1920" s="107"/>
      <c r="BB1920" s="108"/>
      <c r="BD1920" s="107"/>
      <c r="BF1920" s="107"/>
    </row>
    <row r="1921" spans="41:58" x14ac:dyDescent="0.25">
      <c r="AO1921" s="108"/>
      <c r="AQ1921" s="107"/>
      <c r="AS1921" s="107"/>
      <c r="AY1921" s="107"/>
      <c r="BB1921" s="108"/>
      <c r="BD1921" s="107"/>
      <c r="BF1921" s="107"/>
    </row>
    <row r="1922" spans="41:58" x14ac:dyDescent="0.25">
      <c r="AO1922" s="108"/>
      <c r="AQ1922" s="107"/>
      <c r="AS1922" s="107"/>
      <c r="AY1922" s="107"/>
      <c r="BB1922" s="108"/>
      <c r="BD1922" s="107"/>
      <c r="BF1922" s="107"/>
    </row>
    <row r="1923" spans="41:58" x14ac:dyDescent="0.25">
      <c r="AO1923" s="108"/>
      <c r="AQ1923" s="107"/>
      <c r="AS1923" s="107"/>
      <c r="AY1923" s="107"/>
      <c r="BB1923" s="108"/>
      <c r="BD1923" s="107"/>
      <c r="BF1923" s="107"/>
    </row>
    <row r="1924" spans="41:58" x14ac:dyDescent="0.25">
      <c r="AO1924" s="108"/>
      <c r="AQ1924" s="107"/>
      <c r="AS1924" s="107"/>
      <c r="AY1924" s="107"/>
      <c r="BB1924" s="108"/>
      <c r="BD1924" s="107"/>
      <c r="BF1924" s="107"/>
    </row>
    <row r="1925" spans="41:58" x14ac:dyDescent="0.25">
      <c r="AO1925" s="108"/>
      <c r="AQ1925" s="107"/>
      <c r="AS1925" s="107"/>
      <c r="AY1925" s="107"/>
      <c r="BB1925" s="108"/>
      <c r="BD1925" s="107"/>
      <c r="BF1925" s="107"/>
    </row>
    <row r="1926" spans="41:58" x14ac:dyDescent="0.25">
      <c r="AO1926" s="108"/>
      <c r="AQ1926" s="107"/>
      <c r="AS1926" s="107"/>
      <c r="AY1926" s="107"/>
      <c r="BB1926" s="108"/>
      <c r="BD1926" s="107"/>
      <c r="BF1926" s="107"/>
    </row>
    <row r="1927" spans="41:58" x14ac:dyDescent="0.25">
      <c r="AO1927" s="108"/>
      <c r="AQ1927" s="107"/>
      <c r="AS1927" s="107"/>
      <c r="AY1927" s="107"/>
      <c r="BB1927" s="108"/>
      <c r="BD1927" s="107"/>
      <c r="BF1927" s="107"/>
    </row>
    <row r="1928" spans="41:58" x14ac:dyDescent="0.25">
      <c r="AO1928" s="108"/>
      <c r="AQ1928" s="107"/>
      <c r="AS1928" s="107"/>
      <c r="AY1928" s="107"/>
      <c r="BB1928" s="108"/>
      <c r="BD1928" s="107"/>
      <c r="BF1928" s="107"/>
    </row>
    <row r="1929" spans="41:58" x14ac:dyDescent="0.25">
      <c r="AO1929" s="108"/>
      <c r="AQ1929" s="107"/>
      <c r="AS1929" s="107"/>
      <c r="AY1929" s="107"/>
      <c r="BB1929" s="108"/>
      <c r="BD1929" s="107"/>
      <c r="BF1929" s="107"/>
    </row>
    <row r="1930" spans="41:58" x14ac:dyDescent="0.25">
      <c r="AO1930" s="108"/>
      <c r="AQ1930" s="107"/>
      <c r="AS1930" s="107"/>
      <c r="AY1930" s="107"/>
      <c r="BB1930" s="108"/>
      <c r="BD1930" s="107"/>
      <c r="BF1930" s="107"/>
    </row>
    <row r="1931" spans="41:58" x14ac:dyDescent="0.25">
      <c r="AO1931" s="108"/>
      <c r="AQ1931" s="107"/>
      <c r="AS1931" s="107"/>
      <c r="AY1931" s="107"/>
      <c r="BB1931" s="108"/>
      <c r="BD1931" s="107"/>
      <c r="BF1931" s="107"/>
    </row>
    <row r="1932" spans="41:58" x14ac:dyDescent="0.25">
      <c r="AO1932" s="108"/>
      <c r="AQ1932" s="107"/>
      <c r="AS1932" s="107"/>
      <c r="AY1932" s="107"/>
      <c r="BB1932" s="108"/>
      <c r="BD1932" s="107"/>
      <c r="BF1932" s="107"/>
    </row>
    <row r="1933" spans="41:58" x14ac:dyDescent="0.25">
      <c r="AO1933" s="108"/>
      <c r="AQ1933" s="107"/>
      <c r="AS1933" s="107"/>
      <c r="AY1933" s="107"/>
      <c r="BB1933" s="108"/>
      <c r="BD1933" s="107"/>
      <c r="BF1933" s="107"/>
    </row>
    <row r="1934" spans="41:58" x14ac:dyDescent="0.25">
      <c r="AO1934" s="108"/>
      <c r="AQ1934" s="107"/>
      <c r="AS1934" s="107"/>
      <c r="AY1934" s="107"/>
      <c r="BB1934" s="108"/>
      <c r="BD1934" s="107"/>
      <c r="BF1934" s="107"/>
    </row>
    <row r="1935" spans="41:58" x14ac:dyDescent="0.25">
      <c r="AO1935" s="108"/>
      <c r="AQ1935" s="107"/>
      <c r="AS1935" s="107"/>
      <c r="AY1935" s="107"/>
      <c r="BB1935" s="108"/>
      <c r="BD1935" s="107"/>
      <c r="BF1935" s="107"/>
    </row>
    <row r="1936" spans="41:58" x14ac:dyDescent="0.25">
      <c r="AO1936" s="108"/>
      <c r="AQ1936" s="107"/>
      <c r="AS1936" s="107"/>
      <c r="AY1936" s="107"/>
      <c r="BB1936" s="108"/>
      <c r="BD1936" s="107"/>
      <c r="BF1936" s="107"/>
    </row>
    <row r="1937" spans="41:58" x14ac:dyDescent="0.25">
      <c r="AO1937" s="108"/>
      <c r="AQ1937" s="107"/>
      <c r="AS1937" s="107"/>
      <c r="AY1937" s="107"/>
      <c r="BB1937" s="108"/>
      <c r="BD1937" s="107"/>
      <c r="BF1937" s="107"/>
    </row>
    <row r="1938" spans="41:58" x14ac:dyDescent="0.25">
      <c r="AO1938" s="108"/>
      <c r="AQ1938" s="107"/>
      <c r="AS1938" s="107"/>
      <c r="AY1938" s="107"/>
      <c r="BB1938" s="108"/>
      <c r="BD1938" s="107"/>
      <c r="BF1938" s="107"/>
    </row>
    <row r="1939" spans="41:58" x14ac:dyDescent="0.25">
      <c r="AO1939" s="108"/>
      <c r="AQ1939" s="107"/>
      <c r="AS1939" s="107"/>
      <c r="AY1939" s="107"/>
      <c r="BB1939" s="108"/>
      <c r="BD1939" s="107"/>
      <c r="BF1939" s="107"/>
    </row>
    <row r="1940" spans="41:58" x14ac:dyDescent="0.25">
      <c r="AO1940" s="108"/>
      <c r="AQ1940" s="107"/>
      <c r="AS1940" s="107"/>
      <c r="AY1940" s="107"/>
      <c r="BB1940" s="108"/>
      <c r="BD1940" s="107"/>
      <c r="BF1940" s="107"/>
    </row>
    <row r="1941" spans="41:58" x14ac:dyDescent="0.25">
      <c r="AO1941" s="108"/>
      <c r="AQ1941" s="107"/>
      <c r="AS1941" s="107"/>
      <c r="AY1941" s="107"/>
      <c r="BB1941" s="108"/>
      <c r="BD1941" s="107"/>
      <c r="BF1941" s="107"/>
    </row>
    <row r="1942" spans="41:58" x14ac:dyDescent="0.25">
      <c r="AO1942" s="108"/>
      <c r="AQ1942" s="107"/>
      <c r="AS1942" s="107"/>
      <c r="AY1942" s="107"/>
      <c r="BB1942" s="108"/>
      <c r="BD1942" s="107"/>
      <c r="BF1942" s="107"/>
    </row>
    <row r="1943" spans="41:58" x14ac:dyDescent="0.25">
      <c r="AO1943" s="108"/>
      <c r="AQ1943" s="107"/>
      <c r="AS1943" s="107"/>
      <c r="AY1943" s="107"/>
      <c r="BB1943" s="108"/>
      <c r="BD1943" s="107"/>
      <c r="BF1943" s="107"/>
    </row>
    <row r="1944" spans="41:58" x14ac:dyDescent="0.25">
      <c r="AO1944" s="108"/>
      <c r="AQ1944" s="107"/>
      <c r="AS1944" s="107"/>
      <c r="AY1944" s="107"/>
      <c r="BB1944" s="108"/>
      <c r="BD1944" s="107"/>
      <c r="BF1944" s="107"/>
    </row>
    <row r="1945" spans="41:58" x14ac:dyDescent="0.25">
      <c r="AO1945" s="108"/>
      <c r="AQ1945" s="107"/>
      <c r="AS1945" s="107"/>
      <c r="AY1945" s="107"/>
      <c r="BB1945" s="108"/>
      <c r="BD1945" s="107"/>
      <c r="BF1945" s="107"/>
    </row>
    <row r="1946" spans="41:58" x14ac:dyDescent="0.25">
      <c r="AO1946" s="108"/>
      <c r="AQ1946" s="107"/>
      <c r="AS1946" s="107"/>
      <c r="AY1946" s="107"/>
      <c r="BB1946" s="108"/>
      <c r="BD1946" s="107"/>
      <c r="BF1946" s="107"/>
    </row>
    <row r="1947" spans="41:58" x14ac:dyDescent="0.25">
      <c r="AO1947" s="108"/>
      <c r="AQ1947" s="107"/>
      <c r="AS1947" s="107"/>
      <c r="AY1947" s="107"/>
      <c r="BB1947" s="108"/>
      <c r="BD1947" s="107"/>
      <c r="BF1947" s="107"/>
    </row>
    <row r="1948" spans="41:58" x14ac:dyDescent="0.25">
      <c r="AO1948" s="108"/>
      <c r="AQ1948" s="107"/>
      <c r="AS1948" s="107"/>
      <c r="AY1948" s="107"/>
      <c r="BB1948" s="108"/>
      <c r="BD1948" s="107"/>
      <c r="BF1948" s="107"/>
    </row>
    <row r="1949" spans="41:58" x14ac:dyDescent="0.25">
      <c r="AO1949" s="108"/>
      <c r="AQ1949" s="107"/>
      <c r="AS1949" s="107"/>
      <c r="AY1949" s="107"/>
      <c r="BB1949" s="108"/>
      <c r="BD1949" s="107"/>
      <c r="BF1949" s="107"/>
    </row>
    <row r="1950" spans="41:58" x14ac:dyDescent="0.25">
      <c r="AO1950" s="108"/>
      <c r="AQ1950" s="107"/>
      <c r="AS1950" s="107"/>
      <c r="AY1950" s="107"/>
      <c r="BB1950" s="108"/>
      <c r="BD1950" s="107"/>
      <c r="BF1950" s="107"/>
    </row>
    <row r="1951" spans="41:58" x14ac:dyDescent="0.25">
      <c r="AO1951" s="108"/>
      <c r="AQ1951" s="107"/>
      <c r="AS1951" s="107"/>
      <c r="AY1951" s="107"/>
      <c r="BB1951" s="108"/>
      <c r="BD1951" s="107"/>
      <c r="BF1951" s="107"/>
    </row>
    <row r="1952" spans="41:58" x14ac:dyDescent="0.25">
      <c r="AO1952" s="108"/>
      <c r="AQ1952" s="107"/>
      <c r="AS1952" s="107"/>
      <c r="AY1952" s="107"/>
      <c r="BB1952" s="108"/>
      <c r="BD1952" s="107"/>
      <c r="BF1952" s="107"/>
    </row>
    <row r="1953" spans="41:58" x14ac:dyDescent="0.25">
      <c r="AO1953" s="108"/>
      <c r="AQ1953" s="107"/>
      <c r="AS1953" s="107"/>
      <c r="AY1953" s="107"/>
      <c r="BB1953" s="108"/>
      <c r="BD1953" s="107"/>
      <c r="BF1953" s="107"/>
    </row>
    <row r="1954" spans="41:58" x14ac:dyDescent="0.25">
      <c r="AO1954" s="108"/>
      <c r="AQ1954" s="107"/>
      <c r="AS1954" s="107"/>
      <c r="AY1954" s="107"/>
      <c r="BB1954" s="108"/>
      <c r="BD1954" s="107"/>
      <c r="BF1954" s="107"/>
    </row>
    <row r="1955" spans="41:58" x14ac:dyDescent="0.25">
      <c r="AO1955" s="108"/>
      <c r="AQ1955" s="107"/>
      <c r="AS1955" s="107"/>
      <c r="AY1955" s="107"/>
      <c r="BB1955" s="108"/>
      <c r="BD1955" s="107"/>
      <c r="BF1955" s="107"/>
    </row>
    <row r="1956" spans="41:58" x14ac:dyDescent="0.25">
      <c r="AO1956" s="108"/>
      <c r="AQ1956" s="107"/>
      <c r="AS1956" s="107"/>
      <c r="AY1956" s="107"/>
      <c r="BB1956" s="108"/>
      <c r="BD1956" s="107"/>
      <c r="BF1956" s="107"/>
    </row>
    <row r="1957" spans="41:58" x14ac:dyDescent="0.25">
      <c r="AO1957" s="108"/>
      <c r="AQ1957" s="107"/>
      <c r="AS1957" s="107"/>
      <c r="AY1957" s="107"/>
      <c r="BB1957" s="108"/>
      <c r="BD1957" s="107"/>
      <c r="BF1957" s="107"/>
    </row>
    <row r="1958" spans="41:58" x14ac:dyDescent="0.25">
      <c r="AO1958" s="108"/>
      <c r="AQ1958" s="107"/>
      <c r="AS1958" s="107"/>
      <c r="AY1958" s="107"/>
      <c r="BB1958" s="108"/>
      <c r="BD1958" s="107"/>
      <c r="BF1958" s="107"/>
    </row>
    <row r="1959" spans="41:58" x14ac:dyDescent="0.25">
      <c r="AO1959" s="108"/>
      <c r="AQ1959" s="107"/>
      <c r="AS1959" s="107"/>
      <c r="AY1959" s="107"/>
      <c r="BB1959" s="108"/>
      <c r="BD1959" s="107"/>
      <c r="BF1959" s="107"/>
    </row>
    <row r="1960" spans="41:58" x14ac:dyDescent="0.25">
      <c r="AO1960" s="108"/>
      <c r="AQ1960" s="107"/>
      <c r="AS1960" s="107"/>
      <c r="AY1960" s="107"/>
      <c r="BB1960" s="108"/>
      <c r="BD1960" s="107"/>
      <c r="BF1960" s="107"/>
    </row>
    <row r="1961" spans="41:58" x14ac:dyDescent="0.25">
      <c r="AO1961" s="108"/>
      <c r="AQ1961" s="107"/>
      <c r="AS1961" s="107"/>
      <c r="AY1961" s="107"/>
      <c r="BB1961" s="108"/>
      <c r="BD1961" s="107"/>
      <c r="BF1961" s="107"/>
    </row>
    <row r="1962" spans="41:58" x14ac:dyDescent="0.25">
      <c r="AO1962" s="108"/>
      <c r="AQ1962" s="107"/>
      <c r="AS1962" s="107"/>
      <c r="AY1962" s="107"/>
      <c r="BB1962" s="108"/>
      <c r="BD1962" s="107"/>
      <c r="BF1962" s="107"/>
    </row>
    <row r="1963" spans="41:58" x14ac:dyDescent="0.25">
      <c r="AO1963" s="108"/>
      <c r="AQ1963" s="107"/>
      <c r="AS1963" s="107"/>
      <c r="AY1963" s="107"/>
      <c r="BB1963" s="108"/>
      <c r="BD1963" s="107"/>
      <c r="BF1963" s="107"/>
    </row>
    <row r="1964" spans="41:58" x14ac:dyDescent="0.25">
      <c r="AO1964" s="108"/>
      <c r="AQ1964" s="107"/>
      <c r="AS1964" s="107"/>
      <c r="AY1964" s="107"/>
      <c r="BB1964" s="108"/>
      <c r="BD1964" s="107"/>
      <c r="BF1964" s="107"/>
    </row>
    <row r="1965" spans="41:58" x14ac:dyDescent="0.25">
      <c r="AO1965" s="108"/>
      <c r="AQ1965" s="107"/>
      <c r="AS1965" s="107"/>
      <c r="AY1965" s="107"/>
      <c r="BB1965" s="108"/>
      <c r="BD1965" s="107"/>
      <c r="BF1965" s="107"/>
    </row>
    <row r="1966" spans="41:58" x14ac:dyDescent="0.25">
      <c r="AO1966" s="108"/>
      <c r="AQ1966" s="107"/>
      <c r="AS1966" s="107"/>
      <c r="AY1966" s="107"/>
      <c r="BB1966" s="108"/>
      <c r="BD1966" s="107"/>
      <c r="BF1966" s="107"/>
    </row>
    <row r="1967" spans="41:58" x14ac:dyDescent="0.25">
      <c r="AO1967" s="108"/>
      <c r="AQ1967" s="107"/>
      <c r="AS1967" s="107"/>
      <c r="AY1967" s="107"/>
      <c r="BB1967" s="108"/>
      <c r="BD1967" s="107"/>
      <c r="BF1967" s="107"/>
    </row>
    <row r="1968" spans="41:58" x14ac:dyDescent="0.25">
      <c r="AO1968" s="108"/>
      <c r="AQ1968" s="107"/>
      <c r="AS1968" s="107"/>
      <c r="AY1968" s="107"/>
      <c r="BB1968" s="108"/>
      <c r="BD1968" s="107"/>
      <c r="BF1968" s="107"/>
    </row>
    <row r="1969" spans="41:58" x14ac:dyDescent="0.25">
      <c r="AO1969" s="108"/>
      <c r="AQ1969" s="107"/>
      <c r="AS1969" s="107"/>
      <c r="AY1969" s="107"/>
      <c r="BB1969" s="108"/>
      <c r="BD1969" s="107"/>
      <c r="BF1969" s="107"/>
    </row>
    <row r="1970" spans="41:58" x14ac:dyDescent="0.25">
      <c r="AO1970" s="108"/>
      <c r="AQ1970" s="107"/>
      <c r="AS1970" s="107"/>
      <c r="AY1970" s="107"/>
      <c r="BB1970" s="108"/>
      <c r="BD1970" s="107"/>
      <c r="BF1970" s="107"/>
    </row>
    <row r="1971" spans="41:58" x14ac:dyDescent="0.25">
      <c r="AO1971" s="108"/>
      <c r="AQ1971" s="107"/>
      <c r="AS1971" s="107"/>
      <c r="AY1971" s="107"/>
      <c r="BB1971" s="108"/>
      <c r="BD1971" s="107"/>
      <c r="BF1971" s="107"/>
    </row>
    <row r="1972" spans="41:58" x14ac:dyDescent="0.25">
      <c r="AO1972" s="108"/>
      <c r="AQ1972" s="107"/>
      <c r="AS1972" s="107"/>
      <c r="AY1972" s="107"/>
      <c r="BB1972" s="108"/>
      <c r="BD1972" s="107"/>
      <c r="BF1972" s="107"/>
    </row>
    <row r="1973" spans="41:58" x14ac:dyDescent="0.25">
      <c r="AO1973" s="108"/>
      <c r="AQ1973" s="107"/>
      <c r="AS1973" s="107"/>
      <c r="AY1973" s="107"/>
      <c r="BB1973" s="108"/>
      <c r="BD1973" s="107"/>
      <c r="BF1973" s="107"/>
    </row>
    <row r="1974" spans="41:58" x14ac:dyDescent="0.25">
      <c r="AO1974" s="108"/>
      <c r="AQ1974" s="107"/>
      <c r="AS1974" s="107"/>
      <c r="AY1974" s="107"/>
      <c r="BB1974" s="108"/>
      <c r="BD1974" s="107"/>
      <c r="BF1974" s="107"/>
    </row>
    <row r="1975" spans="41:58" x14ac:dyDescent="0.25">
      <c r="AO1975" s="108"/>
      <c r="AQ1975" s="107"/>
      <c r="AS1975" s="107"/>
      <c r="AY1975" s="107"/>
      <c r="BB1975" s="108"/>
      <c r="BD1975" s="107"/>
      <c r="BF1975" s="107"/>
    </row>
    <row r="1976" spans="41:58" x14ac:dyDescent="0.25">
      <c r="AO1976" s="108"/>
      <c r="AQ1976" s="107"/>
      <c r="AS1976" s="107"/>
      <c r="AY1976" s="107"/>
      <c r="BB1976" s="108"/>
      <c r="BD1976" s="107"/>
      <c r="BF1976" s="107"/>
    </row>
    <row r="1977" spans="41:58" x14ac:dyDescent="0.25">
      <c r="AO1977" s="108"/>
      <c r="AQ1977" s="107"/>
      <c r="AS1977" s="107"/>
      <c r="AY1977" s="107"/>
      <c r="BB1977" s="108"/>
      <c r="BD1977" s="107"/>
      <c r="BF1977" s="107"/>
    </row>
    <row r="1978" spans="41:58" x14ac:dyDescent="0.25">
      <c r="AO1978" s="108"/>
      <c r="AQ1978" s="107"/>
      <c r="AS1978" s="107"/>
      <c r="AY1978" s="107"/>
      <c r="BB1978" s="108"/>
      <c r="BD1978" s="107"/>
      <c r="BF1978" s="107"/>
    </row>
    <row r="1979" spans="41:58" x14ac:dyDescent="0.25">
      <c r="AO1979" s="108"/>
      <c r="AQ1979" s="107"/>
      <c r="AS1979" s="107"/>
      <c r="AY1979" s="107"/>
      <c r="BB1979" s="108"/>
      <c r="BD1979" s="107"/>
      <c r="BF1979" s="107"/>
    </row>
    <row r="1980" spans="41:58" x14ac:dyDescent="0.25">
      <c r="AO1980" s="108"/>
      <c r="AQ1980" s="107"/>
      <c r="AS1980" s="107"/>
      <c r="AY1980" s="107"/>
      <c r="BB1980" s="108"/>
      <c r="BD1980" s="107"/>
      <c r="BF1980" s="107"/>
    </row>
    <row r="1981" spans="41:58" x14ac:dyDescent="0.25">
      <c r="AO1981" s="108"/>
      <c r="AQ1981" s="107"/>
      <c r="AS1981" s="107"/>
      <c r="AY1981" s="107"/>
      <c r="BB1981" s="108"/>
      <c r="BD1981" s="107"/>
      <c r="BF1981" s="107"/>
    </row>
    <row r="1982" spans="41:58" x14ac:dyDescent="0.25">
      <c r="AO1982" s="108"/>
      <c r="AQ1982" s="107"/>
      <c r="AS1982" s="107"/>
      <c r="AY1982" s="107"/>
      <c r="BB1982" s="108"/>
      <c r="BD1982" s="107"/>
      <c r="BF1982" s="107"/>
    </row>
    <row r="1983" spans="41:58" x14ac:dyDescent="0.25">
      <c r="AO1983" s="108"/>
      <c r="AQ1983" s="107"/>
      <c r="AS1983" s="107"/>
      <c r="AY1983" s="107"/>
      <c r="BB1983" s="108"/>
      <c r="BD1983" s="107"/>
      <c r="BF1983" s="107"/>
    </row>
    <row r="1984" spans="41:58" x14ac:dyDescent="0.25">
      <c r="AO1984" s="108"/>
      <c r="AQ1984" s="107"/>
      <c r="AS1984" s="107"/>
      <c r="AY1984" s="107"/>
      <c r="BB1984" s="108"/>
      <c r="BD1984" s="107"/>
      <c r="BF1984" s="107"/>
    </row>
    <row r="1985" spans="41:58" x14ac:dyDescent="0.25">
      <c r="AO1985" s="108"/>
      <c r="AQ1985" s="107"/>
      <c r="AS1985" s="107"/>
      <c r="AY1985" s="107"/>
      <c r="BB1985" s="108"/>
      <c r="BD1985" s="107"/>
      <c r="BF1985" s="107"/>
    </row>
    <row r="1986" spans="41:58" x14ac:dyDescent="0.25">
      <c r="AO1986" s="108"/>
      <c r="AQ1986" s="107"/>
      <c r="AS1986" s="107"/>
      <c r="AY1986" s="107"/>
      <c r="BB1986" s="108"/>
      <c r="BD1986" s="107"/>
      <c r="BF1986" s="107"/>
    </row>
    <row r="1987" spans="41:58" x14ac:dyDescent="0.25">
      <c r="AO1987" s="108"/>
      <c r="AQ1987" s="107"/>
      <c r="AS1987" s="107"/>
      <c r="AY1987" s="107"/>
      <c r="BB1987" s="108"/>
      <c r="BD1987" s="107"/>
      <c r="BF1987" s="107"/>
    </row>
    <row r="1988" spans="41:58" x14ac:dyDescent="0.25">
      <c r="AO1988" s="108"/>
      <c r="AQ1988" s="107"/>
      <c r="AS1988" s="107"/>
      <c r="AY1988" s="107"/>
      <c r="BB1988" s="108"/>
      <c r="BD1988" s="107"/>
      <c r="BF1988" s="107"/>
    </row>
    <row r="1989" spans="41:58" x14ac:dyDescent="0.25">
      <c r="AO1989" s="108"/>
      <c r="AQ1989" s="107"/>
      <c r="AS1989" s="107"/>
      <c r="AY1989" s="107"/>
      <c r="BB1989" s="108"/>
      <c r="BD1989" s="107"/>
      <c r="BF1989" s="107"/>
    </row>
    <row r="1990" spans="41:58" x14ac:dyDescent="0.25">
      <c r="AO1990" s="108"/>
      <c r="AQ1990" s="107"/>
      <c r="AS1990" s="107"/>
      <c r="AY1990" s="107"/>
      <c r="BB1990" s="108"/>
      <c r="BD1990" s="107"/>
      <c r="BF1990" s="107"/>
    </row>
    <row r="1991" spans="41:58" x14ac:dyDescent="0.25">
      <c r="AO1991" s="108"/>
      <c r="AQ1991" s="107"/>
      <c r="AS1991" s="107"/>
      <c r="AY1991" s="107"/>
      <c r="BB1991" s="108"/>
      <c r="BD1991" s="107"/>
      <c r="BF1991" s="107"/>
    </row>
    <row r="1992" spans="41:58" x14ac:dyDescent="0.25">
      <c r="AO1992" s="108"/>
      <c r="AQ1992" s="107"/>
      <c r="AS1992" s="107"/>
      <c r="AY1992" s="107"/>
      <c r="BB1992" s="108"/>
      <c r="BD1992" s="107"/>
      <c r="BF1992" s="107"/>
    </row>
    <row r="1993" spans="41:58" x14ac:dyDescent="0.25">
      <c r="AO1993" s="108"/>
      <c r="AQ1993" s="107"/>
      <c r="AS1993" s="107"/>
      <c r="AY1993" s="107"/>
      <c r="BB1993" s="108"/>
      <c r="BD1993" s="107"/>
      <c r="BF1993" s="107"/>
    </row>
    <row r="1994" spans="41:58" x14ac:dyDescent="0.25">
      <c r="AO1994" s="108"/>
      <c r="AQ1994" s="107"/>
      <c r="AS1994" s="107"/>
      <c r="AY1994" s="107"/>
      <c r="BB1994" s="108"/>
      <c r="BD1994" s="107"/>
      <c r="BF1994" s="107"/>
    </row>
    <row r="1995" spans="41:58" x14ac:dyDescent="0.25">
      <c r="AO1995" s="108"/>
      <c r="AQ1995" s="107"/>
      <c r="AS1995" s="107"/>
      <c r="AY1995" s="107"/>
      <c r="BB1995" s="108"/>
      <c r="BD1995" s="107"/>
      <c r="BF1995" s="107"/>
    </row>
    <row r="1996" spans="41:58" x14ac:dyDescent="0.25">
      <c r="AO1996" s="108"/>
      <c r="AQ1996" s="107"/>
      <c r="AS1996" s="107"/>
      <c r="AY1996" s="107"/>
      <c r="BB1996" s="108"/>
      <c r="BD1996" s="107"/>
      <c r="BF1996" s="107"/>
    </row>
    <row r="1997" spans="41:58" x14ac:dyDescent="0.25">
      <c r="AO1997" s="108"/>
      <c r="AQ1997" s="107"/>
      <c r="AS1997" s="107"/>
      <c r="AY1997" s="107"/>
      <c r="BB1997" s="108"/>
      <c r="BD1997" s="107"/>
      <c r="BF1997" s="107"/>
    </row>
    <row r="1998" spans="41:58" x14ac:dyDescent="0.25">
      <c r="AO1998" s="108"/>
      <c r="AQ1998" s="107"/>
      <c r="AS1998" s="107"/>
      <c r="AY1998" s="107"/>
      <c r="BB1998" s="108"/>
      <c r="BD1998" s="107"/>
      <c r="BF1998" s="107"/>
    </row>
    <row r="1999" spans="41:58" x14ac:dyDescent="0.25">
      <c r="AO1999" s="108"/>
      <c r="AQ1999" s="107"/>
      <c r="AS1999" s="107"/>
      <c r="AY1999" s="107"/>
      <c r="BB1999" s="108"/>
      <c r="BD1999" s="107"/>
      <c r="BF1999" s="107"/>
    </row>
    <row r="2000" spans="41:58" x14ac:dyDescent="0.25">
      <c r="AO2000" s="108"/>
      <c r="AQ2000" s="107"/>
      <c r="AS2000" s="107"/>
      <c r="AY2000" s="107"/>
      <c r="BB2000" s="108"/>
      <c r="BD2000" s="107"/>
      <c r="BF2000" s="107"/>
    </row>
    <row r="2001" spans="41:58" x14ac:dyDescent="0.25">
      <c r="AO2001" s="108"/>
      <c r="AQ2001" s="107"/>
      <c r="AS2001" s="107"/>
      <c r="AY2001" s="107"/>
      <c r="BB2001" s="108"/>
      <c r="BD2001" s="107"/>
      <c r="BF2001" s="107"/>
    </row>
    <row r="2002" spans="41:58" x14ac:dyDescent="0.25">
      <c r="AO2002" s="108"/>
      <c r="AQ2002" s="107"/>
      <c r="AS2002" s="107"/>
      <c r="AY2002" s="107"/>
      <c r="BB2002" s="108"/>
      <c r="BD2002" s="107"/>
      <c r="BF2002" s="107"/>
    </row>
    <row r="2003" spans="41:58" x14ac:dyDescent="0.25">
      <c r="AO2003" s="108"/>
      <c r="AQ2003" s="107"/>
      <c r="AS2003" s="107"/>
      <c r="AY2003" s="107"/>
      <c r="BB2003" s="108"/>
      <c r="BD2003" s="107"/>
      <c r="BF2003" s="107"/>
    </row>
    <row r="2004" spans="41:58" x14ac:dyDescent="0.25">
      <c r="AO2004" s="108"/>
      <c r="AQ2004" s="107"/>
      <c r="AS2004" s="107"/>
      <c r="AY2004" s="107"/>
      <c r="BB2004" s="108"/>
      <c r="BD2004" s="107"/>
      <c r="BF2004" s="107"/>
    </row>
    <row r="2005" spans="41:58" x14ac:dyDescent="0.25">
      <c r="AO2005" s="108"/>
      <c r="AQ2005" s="107"/>
      <c r="AS2005" s="107"/>
      <c r="AY2005" s="107"/>
      <c r="BB2005" s="108"/>
      <c r="BD2005" s="107"/>
      <c r="BF2005" s="107"/>
    </row>
    <row r="2006" spans="41:58" x14ac:dyDescent="0.25">
      <c r="AO2006" s="108"/>
      <c r="AQ2006" s="107"/>
      <c r="AS2006" s="107"/>
      <c r="AY2006" s="107"/>
      <c r="BB2006" s="108"/>
      <c r="BD2006" s="107"/>
      <c r="BF2006" s="107"/>
    </row>
    <row r="2007" spans="41:58" x14ac:dyDescent="0.25">
      <c r="AO2007" s="108"/>
      <c r="AQ2007" s="107"/>
      <c r="AY2007" s="107"/>
      <c r="BB2007" s="108"/>
      <c r="BD2007" s="107"/>
      <c r="BF2007" s="107"/>
    </row>
    <row r="2008" spans="41:58" x14ac:dyDescent="0.25">
      <c r="AO2008" s="108"/>
      <c r="AQ2008" s="107"/>
      <c r="AY2008" s="107"/>
      <c r="BB2008" s="108"/>
      <c r="BD2008" s="107"/>
      <c r="BF2008" s="107"/>
    </row>
    <row r="2009" spans="41:58" x14ac:dyDescent="0.25">
      <c r="AO2009" s="108"/>
      <c r="AQ2009" s="107"/>
      <c r="AY2009" s="107"/>
      <c r="BB2009" s="108"/>
      <c r="BD2009" s="107"/>
      <c r="BF2009" s="107"/>
    </row>
    <row r="2010" spans="41:58" x14ac:dyDescent="0.25">
      <c r="AO2010" s="108"/>
      <c r="AQ2010" s="107"/>
      <c r="AY2010" s="107"/>
      <c r="BB2010" s="108"/>
      <c r="BD2010" s="107"/>
      <c r="BF2010" s="107"/>
    </row>
    <row r="2011" spans="41:58" x14ac:dyDescent="0.25">
      <c r="AO2011" s="108"/>
      <c r="AQ2011" s="107"/>
      <c r="AY2011" s="107"/>
      <c r="BB2011" s="108"/>
      <c r="BD2011" s="107"/>
      <c r="BF2011" s="107"/>
    </row>
    <row r="2012" spans="41:58" x14ac:dyDescent="0.25">
      <c r="AO2012" s="108"/>
      <c r="AQ2012" s="107"/>
      <c r="AY2012" s="107"/>
      <c r="BB2012" s="108"/>
      <c r="BD2012" s="107"/>
      <c r="BF2012" s="107"/>
    </row>
    <row r="2013" spans="41:58" x14ac:dyDescent="0.25">
      <c r="AO2013" s="108"/>
      <c r="AQ2013" s="107"/>
      <c r="AY2013" s="107"/>
      <c r="BB2013" s="108"/>
      <c r="BD2013" s="107"/>
      <c r="BF2013" s="107"/>
    </row>
    <row r="2014" spans="41:58" x14ac:dyDescent="0.25">
      <c r="AO2014" s="108"/>
      <c r="AQ2014" s="107"/>
      <c r="AY2014" s="107"/>
      <c r="BB2014" s="108"/>
      <c r="BD2014" s="107"/>
      <c r="BF2014" s="107"/>
    </row>
    <row r="2015" spans="41:58" x14ac:dyDescent="0.25">
      <c r="AO2015" s="108"/>
      <c r="AQ2015" s="107"/>
      <c r="AY2015" s="107"/>
      <c r="BB2015" s="108"/>
      <c r="BD2015" s="107"/>
      <c r="BF2015" s="107"/>
    </row>
    <row r="2016" spans="41:58" x14ac:dyDescent="0.25">
      <c r="AO2016" s="108"/>
      <c r="AQ2016" s="107"/>
      <c r="AY2016" s="107"/>
      <c r="BB2016" s="108"/>
      <c r="BD2016" s="107"/>
      <c r="BF2016" s="107"/>
    </row>
    <row r="2017" spans="41:58" x14ac:dyDescent="0.25">
      <c r="AO2017" s="108"/>
      <c r="AQ2017" s="107"/>
      <c r="AY2017" s="107"/>
      <c r="BB2017" s="108"/>
      <c r="BD2017" s="107"/>
      <c r="BF2017" s="107"/>
    </row>
    <row r="2018" spans="41:58" x14ac:dyDescent="0.25">
      <c r="AO2018" s="108"/>
      <c r="AQ2018" s="107"/>
      <c r="AY2018" s="107"/>
      <c r="BB2018" s="108"/>
      <c r="BD2018" s="107"/>
      <c r="BF2018" s="107"/>
    </row>
    <row r="2019" spans="41:58" x14ac:dyDescent="0.25">
      <c r="AO2019" s="108"/>
      <c r="AQ2019" s="107"/>
      <c r="AY2019" s="107"/>
      <c r="BB2019" s="108"/>
      <c r="BD2019" s="107"/>
      <c r="BF2019" s="107"/>
    </row>
    <row r="2020" spans="41:58" x14ac:dyDescent="0.25">
      <c r="AO2020" s="108"/>
      <c r="AQ2020" s="107"/>
      <c r="AY2020" s="107"/>
      <c r="BB2020" s="108"/>
      <c r="BD2020" s="107"/>
      <c r="BF2020" s="107"/>
    </row>
    <row r="2021" spans="41:58" x14ac:dyDescent="0.25">
      <c r="AO2021" s="108"/>
      <c r="AQ2021" s="107"/>
      <c r="AY2021" s="107"/>
      <c r="BB2021" s="108"/>
      <c r="BD2021" s="107"/>
      <c r="BF2021" s="107"/>
    </row>
    <row r="2022" spans="41:58" x14ac:dyDescent="0.25">
      <c r="AO2022" s="108"/>
      <c r="AQ2022" s="107"/>
      <c r="AY2022" s="107"/>
      <c r="BB2022" s="108"/>
      <c r="BD2022" s="107"/>
      <c r="BF2022" s="107"/>
    </row>
    <row r="2023" spans="41:58" x14ac:dyDescent="0.25">
      <c r="AO2023" s="108"/>
      <c r="AQ2023" s="107"/>
      <c r="AY2023" s="107"/>
      <c r="BB2023" s="108"/>
      <c r="BD2023" s="107"/>
      <c r="BF2023" s="107"/>
    </row>
    <row r="2024" spans="41:58" x14ac:dyDescent="0.25">
      <c r="AO2024" s="108"/>
      <c r="AQ2024" s="107"/>
      <c r="AY2024" s="107"/>
      <c r="BB2024" s="108"/>
      <c r="BD2024" s="107"/>
      <c r="BF2024" s="107"/>
    </row>
    <row r="2025" spans="41:58" x14ac:dyDescent="0.25">
      <c r="AO2025" s="108"/>
      <c r="AQ2025" s="107"/>
      <c r="AY2025" s="107"/>
      <c r="BB2025" s="108"/>
      <c r="BD2025" s="107"/>
      <c r="BF2025" s="107"/>
    </row>
    <row r="2026" spans="41:58" x14ac:dyDescent="0.25">
      <c r="AO2026" s="108"/>
      <c r="AQ2026" s="107"/>
      <c r="AY2026" s="107"/>
      <c r="BB2026" s="108"/>
      <c r="BD2026" s="107"/>
      <c r="BF2026" s="107"/>
    </row>
    <row r="2027" spans="41:58" x14ac:dyDescent="0.25">
      <c r="AO2027" s="108"/>
      <c r="AQ2027" s="107"/>
      <c r="AY2027" s="107"/>
      <c r="BB2027" s="108"/>
      <c r="BD2027" s="107"/>
      <c r="BF2027" s="107"/>
    </row>
    <row r="2028" spans="41:58" x14ac:dyDescent="0.25">
      <c r="AO2028" s="108"/>
      <c r="AQ2028" s="107"/>
      <c r="AY2028" s="107"/>
      <c r="BB2028" s="108"/>
      <c r="BD2028" s="107"/>
      <c r="BF2028" s="107"/>
    </row>
    <row r="2029" spans="41:58" x14ac:dyDescent="0.25">
      <c r="AO2029" s="108"/>
      <c r="AQ2029" s="107"/>
      <c r="AY2029" s="107"/>
      <c r="BB2029" s="108"/>
      <c r="BD2029" s="107"/>
      <c r="BF2029" s="107"/>
    </row>
    <row r="2030" spans="41:58" x14ac:dyDescent="0.25">
      <c r="AO2030" s="108"/>
      <c r="AQ2030" s="107"/>
      <c r="AY2030" s="107"/>
      <c r="BB2030" s="108"/>
      <c r="BD2030" s="107"/>
      <c r="BF2030" s="107"/>
    </row>
    <row r="2031" spans="41:58" x14ac:dyDescent="0.25">
      <c r="AO2031" s="108"/>
      <c r="AQ2031" s="107"/>
      <c r="AY2031" s="107"/>
      <c r="BB2031" s="108"/>
      <c r="BD2031" s="107"/>
      <c r="BF2031" s="107"/>
    </row>
    <row r="2032" spans="41:58" x14ac:dyDescent="0.25">
      <c r="AO2032" s="108"/>
      <c r="AQ2032" s="107"/>
      <c r="AY2032" s="107"/>
      <c r="BB2032" s="108"/>
      <c r="BD2032" s="107"/>
      <c r="BF2032" s="107"/>
    </row>
    <row r="2033" spans="41:58" x14ac:dyDescent="0.25">
      <c r="AO2033" s="108"/>
      <c r="AQ2033" s="107"/>
      <c r="AY2033" s="107"/>
      <c r="BB2033" s="108"/>
      <c r="BD2033" s="107"/>
      <c r="BF2033" s="107"/>
    </row>
    <row r="2034" spans="41:58" x14ac:dyDescent="0.25">
      <c r="AO2034" s="108"/>
      <c r="AQ2034" s="107"/>
      <c r="AY2034" s="107"/>
      <c r="BB2034" s="108"/>
      <c r="BD2034" s="107"/>
      <c r="BF2034" s="107"/>
    </row>
    <row r="2035" spans="41:58" x14ac:dyDescent="0.25">
      <c r="AO2035" s="108"/>
      <c r="AQ2035" s="107"/>
      <c r="AY2035" s="107"/>
      <c r="BB2035" s="108"/>
      <c r="BD2035" s="107"/>
      <c r="BF2035" s="107"/>
    </row>
    <row r="2036" spans="41:58" x14ac:dyDescent="0.25">
      <c r="AO2036" s="108"/>
      <c r="AQ2036" s="107"/>
      <c r="AY2036" s="107"/>
      <c r="BB2036" s="108"/>
      <c r="BD2036" s="107"/>
      <c r="BF2036" s="107"/>
    </row>
    <row r="2037" spans="41:58" x14ac:dyDescent="0.25">
      <c r="AO2037" s="108"/>
      <c r="AQ2037" s="107"/>
      <c r="AY2037" s="107"/>
      <c r="BB2037" s="108"/>
      <c r="BD2037" s="107"/>
      <c r="BF2037" s="107"/>
    </row>
    <row r="2038" spans="41:58" x14ac:dyDescent="0.25">
      <c r="AO2038" s="108"/>
      <c r="AQ2038" s="107"/>
      <c r="AY2038" s="107"/>
      <c r="BB2038" s="108"/>
      <c r="BD2038" s="107"/>
      <c r="BF2038" s="107"/>
    </row>
    <row r="2039" spans="41:58" x14ac:dyDescent="0.25">
      <c r="AO2039" s="108"/>
      <c r="AQ2039" s="107"/>
      <c r="AY2039" s="107"/>
      <c r="BB2039" s="108"/>
      <c r="BD2039" s="107"/>
      <c r="BF2039" s="107"/>
    </row>
    <row r="2040" spans="41:58" x14ac:dyDescent="0.25">
      <c r="AO2040" s="108"/>
      <c r="AQ2040" s="107"/>
      <c r="AY2040" s="107"/>
      <c r="BB2040" s="108"/>
      <c r="BD2040" s="107"/>
      <c r="BF2040" s="107"/>
    </row>
    <row r="2041" spans="41:58" x14ac:dyDescent="0.25">
      <c r="AO2041" s="108"/>
      <c r="AQ2041" s="107"/>
      <c r="AY2041" s="107"/>
      <c r="BB2041" s="108"/>
      <c r="BD2041" s="107"/>
      <c r="BF2041" s="107"/>
    </row>
    <row r="2042" spans="41:58" x14ac:dyDescent="0.25">
      <c r="AO2042" s="108"/>
      <c r="AQ2042" s="107"/>
      <c r="AY2042" s="107"/>
      <c r="BB2042" s="108"/>
      <c r="BD2042" s="107"/>
      <c r="BF2042" s="107"/>
    </row>
    <row r="2043" spans="41:58" x14ac:dyDescent="0.25">
      <c r="AO2043" s="108"/>
      <c r="AQ2043" s="107"/>
      <c r="AY2043" s="107"/>
      <c r="BB2043" s="108"/>
      <c r="BD2043" s="107"/>
      <c r="BF2043" s="107"/>
    </row>
    <row r="2044" spans="41:58" x14ac:dyDescent="0.25">
      <c r="AO2044" s="108"/>
      <c r="AQ2044" s="107"/>
      <c r="AY2044" s="107"/>
      <c r="BB2044" s="108"/>
      <c r="BD2044" s="107"/>
      <c r="BF2044" s="107"/>
    </row>
    <row r="2045" spans="41:58" x14ac:dyDescent="0.25">
      <c r="AO2045" s="108"/>
      <c r="AQ2045" s="107"/>
      <c r="AY2045" s="107"/>
      <c r="BB2045" s="108"/>
      <c r="BD2045" s="107"/>
      <c r="BF2045" s="107"/>
    </row>
    <row r="2046" spans="41:58" x14ac:dyDescent="0.25">
      <c r="AO2046" s="108"/>
      <c r="AQ2046" s="107"/>
      <c r="AY2046" s="107"/>
      <c r="BB2046" s="108"/>
      <c r="BD2046" s="107"/>
      <c r="BF2046" s="107"/>
    </row>
    <row r="2047" spans="41:58" x14ac:dyDescent="0.25">
      <c r="AO2047" s="108"/>
      <c r="AQ2047" s="107"/>
      <c r="AY2047" s="107"/>
      <c r="BB2047" s="108"/>
      <c r="BD2047" s="107"/>
      <c r="BF2047" s="107"/>
    </row>
    <row r="2048" spans="41:58" x14ac:dyDescent="0.25">
      <c r="AO2048" s="108"/>
      <c r="AQ2048" s="107"/>
      <c r="AY2048" s="107"/>
      <c r="BB2048" s="108"/>
      <c r="BD2048" s="107"/>
      <c r="BF2048" s="107"/>
    </row>
    <row r="2049" spans="41:58" x14ac:dyDescent="0.25">
      <c r="AO2049" s="108"/>
      <c r="AQ2049" s="107"/>
      <c r="AY2049" s="107"/>
      <c r="BB2049" s="108"/>
      <c r="BD2049" s="107"/>
      <c r="BF2049" s="107"/>
    </row>
    <row r="2050" spans="41:58" x14ac:dyDescent="0.25">
      <c r="AO2050" s="108"/>
      <c r="AQ2050" s="107"/>
      <c r="AY2050" s="107"/>
      <c r="BB2050" s="108"/>
      <c r="BD2050" s="107"/>
      <c r="BF2050" s="107"/>
    </row>
    <row r="2051" spans="41:58" x14ac:dyDescent="0.25">
      <c r="AO2051" s="108"/>
      <c r="AQ2051" s="107"/>
      <c r="AY2051" s="107"/>
      <c r="BB2051" s="108"/>
      <c r="BD2051" s="107"/>
      <c r="BF2051" s="107"/>
    </row>
    <row r="2052" spans="41:58" x14ac:dyDescent="0.25">
      <c r="AO2052" s="108"/>
      <c r="AQ2052" s="107"/>
      <c r="AY2052" s="107"/>
      <c r="BB2052" s="108"/>
      <c r="BD2052" s="107"/>
      <c r="BF2052" s="107"/>
    </row>
    <row r="2053" spans="41:58" x14ac:dyDescent="0.25">
      <c r="AO2053" s="108"/>
      <c r="AQ2053" s="107"/>
      <c r="AY2053" s="107"/>
      <c r="BB2053" s="108"/>
      <c r="BD2053" s="107"/>
      <c r="BF2053" s="107"/>
    </row>
    <row r="2054" spans="41:58" x14ac:dyDescent="0.25">
      <c r="AO2054" s="108"/>
      <c r="AQ2054" s="107"/>
      <c r="AY2054" s="107"/>
      <c r="BB2054" s="108"/>
      <c r="BD2054" s="107"/>
      <c r="BF2054" s="107"/>
    </row>
    <row r="2055" spans="41:58" x14ac:dyDescent="0.25">
      <c r="AO2055" s="108"/>
      <c r="AQ2055" s="107"/>
      <c r="AY2055" s="107"/>
      <c r="BB2055" s="108"/>
      <c r="BD2055" s="107"/>
      <c r="BF2055" s="107"/>
    </row>
    <row r="2056" spans="41:58" x14ac:dyDescent="0.25">
      <c r="AO2056" s="108"/>
      <c r="AQ2056" s="107"/>
      <c r="AY2056" s="107"/>
      <c r="BB2056" s="108"/>
      <c r="BD2056" s="107"/>
      <c r="BF2056" s="107"/>
    </row>
    <row r="2057" spans="41:58" x14ac:dyDescent="0.25">
      <c r="AO2057" s="108"/>
      <c r="AQ2057" s="107"/>
      <c r="AY2057" s="107"/>
      <c r="BB2057" s="108"/>
      <c r="BD2057" s="107"/>
      <c r="BF2057" s="107"/>
    </row>
    <row r="2058" spans="41:58" x14ac:dyDescent="0.25">
      <c r="AO2058" s="108"/>
      <c r="AQ2058" s="107"/>
      <c r="AY2058" s="107"/>
      <c r="BB2058" s="108"/>
      <c r="BD2058" s="107"/>
      <c r="BF2058" s="107"/>
    </row>
    <row r="2059" spans="41:58" x14ac:dyDescent="0.25">
      <c r="AO2059" s="108"/>
      <c r="AQ2059" s="107"/>
      <c r="AY2059" s="107"/>
      <c r="BB2059" s="108"/>
      <c r="BD2059" s="107"/>
      <c r="BF2059" s="107"/>
    </row>
    <row r="2060" spans="41:58" x14ac:dyDescent="0.25">
      <c r="AO2060" s="108"/>
      <c r="AQ2060" s="107"/>
      <c r="AY2060" s="107"/>
      <c r="BB2060" s="108"/>
      <c r="BD2060" s="107"/>
      <c r="BF2060" s="107"/>
    </row>
    <row r="2061" spans="41:58" x14ac:dyDescent="0.25">
      <c r="AO2061" s="108"/>
      <c r="AQ2061" s="107"/>
      <c r="AY2061" s="107"/>
      <c r="BB2061" s="108"/>
      <c r="BD2061" s="107"/>
      <c r="BF2061" s="107"/>
    </row>
    <row r="2062" spans="41:58" x14ac:dyDescent="0.25">
      <c r="AO2062" s="108"/>
      <c r="AQ2062" s="107"/>
      <c r="AY2062" s="107"/>
      <c r="BB2062" s="108"/>
      <c r="BD2062" s="107"/>
      <c r="BF2062" s="107"/>
    </row>
    <row r="2063" spans="41:58" x14ac:dyDescent="0.25">
      <c r="AO2063" s="108"/>
      <c r="AQ2063" s="107"/>
      <c r="AY2063" s="107"/>
      <c r="BB2063" s="108"/>
      <c r="BD2063" s="107"/>
      <c r="BF2063" s="107"/>
    </row>
    <row r="2064" spans="41:58" x14ac:dyDescent="0.25">
      <c r="AO2064" s="108"/>
      <c r="AQ2064" s="107"/>
      <c r="AY2064" s="107"/>
      <c r="BB2064" s="108"/>
      <c r="BD2064" s="107"/>
      <c r="BF2064" s="107"/>
    </row>
    <row r="2065" spans="41:58" x14ac:dyDescent="0.25">
      <c r="AO2065" s="108"/>
      <c r="AQ2065" s="107"/>
      <c r="AY2065" s="107"/>
      <c r="BB2065" s="108"/>
      <c r="BD2065" s="107"/>
      <c r="BF2065" s="107"/>
    </row>
    <row r="2066" spans="41:58" x14ac:dyDescent="0.25">
      <c r="AO2066" s="108"/>
      <c r="AQ2066" s="107"/>
      <c r="AY2066" s="107"/>
      <c r="BB2066" s="108"/>
      <c r="BD2066" s="107"/>
      <c r="BF2066" s="107"/>
    </row>
    <row r="2067" spans="41:58" x14ac:dyDescent="0.25">
      <c r="AO2067" s="108"/>
      <c r="AQ2067" s="107"/>
      <c r="AY2067" s="107"/>
      <c r="BB2067" s="108"/>
      <c r="BD2067" s="107"/>
      <c r="BF2067" s="107"/>
    </row>
    <row r="2068" spans="41:58" x14ac:dyDescent="0.25">
      <c r="AO2068" s="108"/>
      <c r="AQ2068" s="107"/>
      <c r="AY2068" s="107"/>
      <c r="BB2068" s="108"/>
      <c r="BD2068" s="107"/>
      <c r="BF2068" s="107"/>
    </row>
    <row r="2069" spans="41:58" x14ac:dyDescent="0.25">
      <c r="AO2069" s="108"/>
      <c r="AQ2069" s="107"/>
      <c r="AY2069" s="107"/>
      <c r="BB2069" s="108"/>
      <c r="BD2069" s="107"/>
      <c r="BF2069" s="107"/>
    </row>
    <row r="2070" spans="41:58" x14ac:dyDescent="0.25">
      <c r="AO2070" s="108"/>
      <c r="AQ2070" s="107"/>
      <c r="AY2070" s="107"/>
      <c r="BB2070" s="108"/>
      <c r="BD2070" s="107"/>
      <c r="BF2070" s="107"/>
    </row>
    <row r="2071" spans="41:58" x14ac:dyDescent="0.25">
      <c r="AO2071" s="108"/>
      <c r="AQ2071" s="107"/>
      <c r="AY2071" s="107"/>
      <c r="BB2071" s="108"/>
      <c r="BD2071" s="107"/>
      <c r="BF2071" s="107"/>
    </row>
    <row r="2072" spans="41:58" x14ac:dyDescent="0.25">
      <c r="AO2072" s="108"/>
      <c r="AQ2072" s="107"/>
      <c r="AY2072" s="107"/>
      <c r="BB2072" s="108"/>
      <c r="BD2072" s="107"/>
      <c r="BF2072" s="107"/>
    </row>
    <row r="2073" spans="41:58" x14ac:dyDescent="0.25">
      <c r="AO2073" s="108"/>
      <c r="AQ2073" s="107"/>
      <c r="AY2073" s="107"/>
      <c r="BB2073" s="108"/>
      <c r="BD2073" s="107"/>
      <c r="BF2073" s="107"/>
    </row>
    <row r="2074" spans="41:58" x14ac:dyDescent="0.25">
      <c r="AO2074" s="108"/>
      <c r="AQ2074" s="107"/>
      <c r="AY2074" s="107"/>
      <c r="BB2074" s="108"/>
      <c r="BD2074" s="107"/>
      <c r="BF2074" s="107"/>
    </row>
    <row r="2075" spans="41:58" x14ac:dyDescent="0.25">
      <c r="AO2075" s="108"/>
      <c r="AQ2075" s="107"/>
      <c r="AY2075" s="107"/>
      <c r="BB2075" s="108"/>
      <c r="BD2075" s="107"/>
      <c r="BF2075" s="107"/>
    </row>
    <row r="2076" spans="41:58" x14ac:dyDescent="0.25">
      <c r="AO2076" s="108"/>
      <c r="AQ2076" s="107"/>
      <c r="AY2076" s="107"/>
      <c r="BB2076" s="108"/>
      <c r="BD2076" s="107"/>
      <c r="BF2076" s="107"/>
    </row>
    <row r="2077" spans="41:58" x14ac:dyDescent="0.25">
      <c r="AO2077" s="108"/>
      <c r="AQ2077" s="107"/>
      <c r="AY2077" s="107"/>
      <c r="BB2077" s="108"/>
      <c r="BD2077" s="107"/>
      <c r="BF2077" s="107"/>
    </row>
    <row r="2078" spans="41:58" x14ac:dyDescent="0.25">
      <c r="AO2078" s="108"/>
      <c r="AQ2078" s="107"/>
      <c r="AY2078" s="107"/>
      <c r="BB2078" s="108"/>
      <c r="BD2078" s="107"/>
      <c r="BF2078" s="107"/>
    </row>
    <row r="2079" spans="41:58" x14ac:dyDescent="0.25">
      <c r="AO2079" s="108"/>
      <c r="AQ2079" s="107"/>
      <c r="AY2079" s="107"/>
      <c r="BB2079" s="108"/>
      <c r="BD2079" s="107"/>
      <c r="BF2079" s="107"/>
    </row>
    <row r="2080" spans="41:58" x14ac:dyDescent="0.25">
      <c r="AO2080" s="108"/>
      <c r="AQ2080" s="107"/>
      <c r="AY2080" s="107"/>
      <c r="BB2080" s="108"/>
      <c r="BD2080" s="107"/>
      <c r="BF2080" s="107"/>
    </row>
    <row r="2081" spans="41:58" x14ac:dyDescent="0.25">
      <c r="AO2081" s="108"/>
      <c r="AQ2081" s="107"/>
      <c r="AY2081" s="107"/>
      <c r="BB2081" s="108"/>
      <c r="BD2081" s="107"/>
      <c r="BF2081" s="107"/>
    </row>
    <row r="2082" spans="41:58" x14ac:dyDescent="0.25">
      <c r="AO2082" s="108"/>
      <c r="AQ2082" s="107"/>
      <c r="AY2082" s="107"/>
      <c r="BB2082" s="108"/>
      <c r="BD2082" s="107"/>
      <c r="BF2082" s="107"/>
    </row>
    <row r="2083" spans="41:58" x14ac:dyDescent="0.25">
      <c r="AO2083" s="108"/>
      <c r="AQ2083" s="107"/>
      <c r="AY2083" s="107"/>
      <c r="BB2083" s="108"/>
      <c r="BD2083" s="107"/>
      <c r="BF2083" s="107"/>
    </row>
    <row r="2084" spans="41:58" x14ac:dyDescent="0.25">
      <c r="AO2084" s="108"/>
      <c r="AQ2084" s="107"/>
      <c r="AY2084" s="107"/>
      <c r="BB2084" s="108"/>
      <c r="BD2084" s="107"/>
      <c r="BF2084" s="107"/>
    </row>
    <row r="2085" spans="41:58" x14ac:dyDescent="0.25">
      <c r="AO2085" s="108"/>
      <c r="AQ2085" s="107"/>
      <c r="AY2085" s="107"/>
      <c r="BB2085" s="108"/>
      <c r="BD2085" s="107"/>
      <c r="BF2085" s="107"/>
    </row>
    <row r="2086" spans="41:58" x14ac:dyDescent="0.25">
      <c r="AO2086" s="108"/>
      <c r="AQ2086" s="107"/>
      <c r="AY2086" s="107"/>
      <c r="BB2086" s="108"/>
      <c r="BD2086" s="107"/>
      <c r="BF2086" s="107"/>
    </row>
    <row r="2087" spans="41:58" x14ac:dyDescent="0.25">
      <c r="AO2087" s="108"/>
      <c r="AQ2087" s="107"/>
      <c r="AY2087" s="107"/>
      <c r="BB2087" s="108"/>
      <c r="BD2087" s="107"/>
      <c r="BF2087" s="107"/>
    </row>
    <row r="2088" spans="41:58" x14ac:dyDescent="0.25">
      <c r="AO2088" s="108"/>
      <c r="AQ2088" s="107"/>
      <c r="AY2088" s="107"/>
      <c r="BB2088" s="108"/>
      <c r="BD2088" s="107"/>
      <c r="BF2088" s="107"/>
    </row>
    <row r="2089" spans="41:58" x14ac:dyDescent="0.25">
      <c r="AO2089" s="108"/>
      <c r="AQ2089" s="107"/>
      <c r="AY2089" s="107"/>
      <c r="BB2089" s="108"/>
      <c r="BD2089" s="107"/>
      <c r="BF2089" s="107"/>
    </row>
    <row r="2090" spans="41:58" x14ac:dyDescent="0.25">
      <c r="AO2090" s="108"/>
      <c r="AQ2090" s="107"/>
      <c r="AY2090" s="107"/>
      <c r="BB2090" s="108"/>
      <c r="BD2090" s="107"/>
      <c r="BF2090" s="107"/>
    </row>
    <row r="2091" spans="41:58" x14ac:dyDescent="0.25">
      <c r="AO2091" s="108"/>
      <c r="AQ2091" s="107"/>
      <c r="AY2091" s="107"/>
      <c r="BB2091" s="108"/>
      <c r="BD2091" s="107"/>
      <c r="BF2091" s="107"/>
    </row>
    <row r="2092" spans="41:58" x14ac:dyDescent="0.25">
      <c r="AO2092" s="108"/>
      <c r="AQ2092" s="107"/>
      <c r="AY2092" s="107"/>
      <c r="BB2092" s="108"/>
      <c r="BD2092" s="107"/>
      <c r="BF2092" s="107"/>
    </row>
    <row r="2093" spans="41:58" x14ac:dyDescent="0.25">
      <c r="AO2093" s="108"/>
      <c r="AQ2093" s="107"/>
      <c r="AY2093" s="107"/>
      <c r="BB2093" s="108"/>
      <c r="BD2093" s="107"/>
      <c r="BF2093" s="107"/>
    </row>
    <row r="2094" spans="41:58" x14ac:dyDescent="0.25">
      <c r="AO2094" s="108"/>
      <c r="AQ2094" s="107"/>
      <c r="AY2094" s="107"/>
      <c r="BB2094" s="108"/>
      <c r="BD2094" s="107"/>
      <c r="BF2094" s="107"/>
    </row>
    <row r="2095" spans="41:58" x14ac:dyDescent="0.25">
      <c r="AO2095" s="108"/>
      <c r="AQ2095" s="107"/>
      <c r="AY2095" s="107"/>
      <c r="BB2095" s="108"/>
      <c r="BD2095" s="107"/>
      <c r="BF2095" s="107"/>
    </row>
    <row r="2096" spans="41:58" x14ac:dyDescent="0.25">
      <c r="AO2096" s="108"/>
      <c r="AQ2096" s="107"/>
      <c r="AY2096" s="107"/>
      <c r="BB2096" s="108"/>
      <c r="BD2096" s="107"/>
      <c r="BF2096" s="107"/>
    </row>
    <row r="2097" spans="41:58" x14ac:dyDescent="0.25">
      <c r="AO2097" s="108"/>
      <c r="AQ2097" s="107"/>
      <c r="AY2097" s="107"/>
      <c r="BB2097" s="108"/>
      <c r="BD2097" s="107"/>
      <c r="BF2097" s="107"/>
    </row>
    <row r="2098" spans="41:58" x14ac:dyDescent="0.25">
      <c r="AO2098" s="108"/>
      <c r="AQ2098" s="107"/>
      <c r="AY2098" s="107"/>
      <c r="BB2098" s="108"/>
      <c r="BD2098" s="107"/>
      <c r="BF2098" s="107"/>
    </row>
    <row r="2099" spans="41:58" x14ac:dyDescent="0.25">
      <c r="AO2099" s="108"/>
      <c r="AQ2099" s="107"/>
      <c r="AY2099" s="107"/>
      <c r="BB2099" s="108"/>
      <c r="BD2099" s="107"/>
      <c r="BF2099" s="107"/>
    </row>
    <row r="2100" spans="41:58" x14ac:dyDescent="0.25">
      <c r="AO2100" s="108"/>
      <c r="AQ2100" s="107"/>
      <c r="AY2100" s="107"/>
      <c r="BB2100" s="108"/>
      <c r="BD2100" s="107"/>
      <c r="BF2100" s="107"/>
    </row>
    <row r="2101" spans="41:58" x14ac:dyDescent="0.25">
      <c r="AO2101" s="108"/>
      <c r="AQ2101" s="107"/>
      <c r="AY2101" s="107"/>
      <c r="BB2101" s="108"/>
      <c r="BD2101" s="107"/>
      <c r="BF2101" s="107"/>
    </row>
    <row r="2102" spans="41:58" x14ac:dyDescent="0.25">
      <c r="AO2102" s="108"/>
      <c r="AQ2102" s="107"/>
      <c r="AY2102" s="107"/>
      <c r="BB2102" s="108"/>
      <c r="BD2102" s="107"/>
      <c r="BF2102" s="107"/>
    </row>
    <row r="2103" spans="41:58" x14ac:dyDescent="0.25">
      <c r="AO2103" s="108"/>
      <c r="AQ2103" s="107"/>
      <c r="AY2103" s="107"/>
      <c r="BB2103" s="108"/>
      <c r="BD2103" s="107"/>
      <c r="BF2103" s="107"/>
    </row>
    <row r="2104" spans="41:58" x14ac:dyDescent="0.25">
      <c r="AO2104" s="108"/>
      <c r="AQ2104" s="107"/>
      <c r="AY2104" s="107"/>
      <c r="BB2104" s="108"/>
      <c r="BD2104" s="107"/>
      <c r="BF2104" s="107"/>
    </row>
    <row r="2105" spans="41:58" x14ac:dyDescent="0.25">
      <c r="AO2105" s="108"/>
      <c r="AQ2105" s="107"/>
      <c r="AY2105" s="107"/>
      <c r="BB2105" s="108"/>
      <c r="BD2105" s="107"/>
      <c r="BF2105" s="107"/>
    </row>
    <row r="2106" spans="41:58" x14ac:dyDescent="0.25">
      <c r="AO2106" s="108"/>
      <c r="AQ2106" s="107"/>
      <c r="AY2106" s="107"/>
      <c r="BB2106" s="108"/>
      <c r="BD2106" s="107"/>
      <c r="BF2106" s="107"/>
    </row>
    <row r="2107" spans="41:58" x14ac:dyDescent="0.25">
      <c r="AO2107" s="108"/>
      <c r="AQ2107" s="107"/>
      <c r="AY2107" s="107"/>
      <c r="BB2107" s="108"/>
      <c r="BD2107" s="107"/>
      <c r="BF2107" s="107"/>
    </row>
    <row r="2108" spans="41:58" x14ac:dyDescent="0.25">
      <c r="AO2108" s="108"/>
      <c r="AQ2108" s="107"/>
      <c r="AY2108" s="107"/>
      <c r="BB2108" s="108"/>
      <c r="BD2108" s="107"/>
      <c r="BF2108" s="107"/>
    </row>
    <row r="2109" spans="41:58" x14ac:dyDescent="0.25">
      <c r="AO2109" s="108"/>
      <c r="AQ2109" s="107"/>
      <c r="AY2109" s="107"/>
      <c r="BB2109" s="108"/>
      <c r="BD2109" s="107"/>
      <c r="BF2109" s="107"/>
    </row>
    <row r="2110" spans="41:58" x14ac:dyDescent="0.25">
      <c r="AO2110" s="108"/>
      <c r="AQ2110" s="107"/>
      <c r="AY2110" s="107"/>
      <c r="BB2110" s="108"/>
      <c r="BD2110" s="107"/>
      <c r="BF2110" s="107"/>
    </row>
    <row r="2111" spans="41:58" x14ac:dyDescent="0.25">
      <c r="AO2111" s="108"/>
      <c r="AQ2111" s="107"/>
      <c r="AY2111" s="107"/>
      <c r="BB2111" s="108"/>
      <c r="BD2111" s="107"/>
      <c r="BF2111" s="107"/>
    </row>
    <row r="2112" spans="41:58" x14ac:dyDescent="0.25">
      <c r="AO2112" s="108"/>
      <c r="AQ2112" s="107"/>
      <c r="AY2112" s="107"/>
      <c r="BB2112" s="108"/>
      <c r="BD2112" s="107"/>
      <c r="BF2112" s="107"/>
    </row>
    <row r="2113" spans="41:58" x14ac:dyDescent="0.25">
      <c r="AO2113" s="108"/>
      <c r="AQ2113" s="107"/>
      <c r="AY2113" s="107"/>
      <c r="BB2113" s="108"/>
      <c r="BD2113" s="107"/>
      <c r="BF2113" s="107"/>
    </row>
    <row r="2114" spans="41:58" x14ac:dyDescent="0.25">
      <c r="AO2114" s="108"/>
      <c r="AQ2114" s="107"/>
      <c r="AY2114" s="107"/>
      <c r="BB2114" s="108"/>
      <c r="BD2114" s="107"/>
      <c r="BF2114" s="107"/>
    </row>
    <row r="2115" spans="41:58" x14ac:dyDescent="0.25">
      <c r="AO2115" s="108"/>
      <c r="AQ2115" s="107"/>
      <c r="AY2115" s="107"/>
      <c r="BB2115" s="108"/>
      <c r="BD2115" s="107"/>
      <c r="BF2115" s="107"/>
    </row>
    <row r="2116" spans="41:58" x14ac:dyDescent="0.25">
      <c r="AO2116" s="108"/>
      <c r="AQ2116" s="107"/>
      <c r="AY2116" s="107"/>
      <c r="BB2116" s="108"/>
      <c r="BD2116" s="107"/>
      <c r="BF2116" s="107"/>
    </row>
    <row r="2117" spans="41:58" x14ac:dyDescent="0.25">
      <c r="AO2117" s="108"/>
      <c r="AQ2117" s="107"/>
      <c r="AY2117" s="107"/>
      <c r="BB2117" s="108"/>
      <c r="BD2117" s="107"/>
      <c r="BF2117" s="107"/>
    </row>
    <row r="2118" spans="41:58" x14ac:dyDescent="0.25">
      <c r="AO2118" s="108"/>
      <c r="AQ2118" s="107"/>
      <c r="AY2118" s="107"/>
      <c r="BB2118" s="108"/>
      <c r="BD2118" s="107"/>
      <c r="BF2118" s="107"/>
    </row>
    <row r="2119" spans="41:58" x14ac:dyDescent="0.25">
      <c r="AO2119" s="108"/>
      <c r="AQ2119" s="107"/>
      <c r="AY2119" s="107"/>
      <c r="BB2119" s="108"/>
      <c r="BD2119" s="107"/>
      <c r="BF2119" s="107"/>
    </row>
    <row r="2120" spans="41:58" x14ac:dyDescent="0.25">
      <c r="AO2120" s="108"/>
      <c r="AQ2120" s="107"/>
      <c r="AY2120" s="107"/>
      <c r="BB2120" s="108"/>
      <c r="BD2120" s="107"/>
      <c r="BF2120" s="107"/>
    </row>
    <row r="2121" spans="41:58" x14ac:dyDescent="0.25">
      <c r="AO2121" s="108"/>
      <c r="AQ2121" s="107"/>
      <c r="AY2121" s="107"/>
      <c r="BB2121" s="108"/>
      <c r="BD2121" s="107"/>
      <c r="BF2121" s="107"/>
    </row>
    <row r="2122" spans="41:58" x14ac:dyDescent="0.25">
      <c r="AO2122" s="108"/>
      <c r="AQ2122" s="107"/>
      <c r="AY2122" s="107"/>
      <c r="BB2122" s="108"/>
      <c r="BD2122" s="107"/>
      <c r="BF2122" s="107"/>
    </row>
    <row r="2123" spans="41:58" x14ac:dyDescent="0.25">
      <c r="AO2123" s="108"/>
      <c r="AQ2123" s="107"/>
      <c r="AY2123" s="107"/>
      <c r="BB2123" s="108"/>
      <c r="BD2123" s="107"/>
      <c r="BF2123" s="107"/>
    </row>
    <row r="2124" spans="41:58" x14ac:dyDescent="0.25">
      <c r="AO2124" s="108"/>
      <c r="AQ2124" s="107"/>
      <c r="AY2124" s="107"/>
      <c r="BB2124" s="108"/>
      <c r="BD2124" s="107"/>
      <c r="BF2124" s="107"/>
    </row>
    <row r="2125" spans="41:58" x14ac:dyDescent="0.25">
      <c r="AO2125" s="108"/>
      <c r="AQ2125" s="107"/>
      <c r="AY2125" s="107"/>
      <c r="BB2125" s="108"/>
      <c r="BD2125" s="107"/>
      <c r="BF2125" s="107"/>
    </row>
    <row r="2126" spans="41:58" x14ac:dyDescent="0.25">
      <c r="AO2126" s="108"/>
      <c r="AQ2126" s="107"/>
      <c r="AY2126" s="107"/>
      <c r="BB2126" s="108"/>
      <c r="BD2126" s="107"/>
      <c r="BF2126" s="107"/>
    </row>
    <row r="2127" spans="41:58" x14ac:dyDescent="0.25">
      <c r="AO2127" s="108"/>
      <c r="AQ2127" s="107"/>
      <c r="AY2127" s="107"/>
      <c r="BB2127" s="108"/>
      <c r="BD2127" s="107"/>
      <c r="BF2127" s="107"/>
    </row>
    <row r="2128" spans="41:58" x14ac:dyDescent="0.25">
      <c r="AO2128" s="108"/>
      <c r="AQ2128" s="107"/>
      <c r="AY2128" s="107"/>
      <c r="BB2128" s="108"/>
      <c r="BD2128" s="107"/>
      <c r="BF2128" s="107"/>
    </row>
    <row r="2129" spans="41:58" x14ac:dyDescent="0.25">
      <c r="AO2129" s="108"/>
      <c r="AQ2129" s="107"/>
      <c r="AY2129" s="107"/>
      <c r="BB2129" s="108"/>
      <c r="BD2129" s="107"/>
      <c r="BF2129" s="107"/>
    </row>
    <row r="2130" spans="41:58" x14ac:dyDescent="0.25">
      <c r="AO2130" s="108"/>
      <c r="AQ2130" s="107"/>
      <c r="AY2130" s="107"/>
      <c r="BB2130" s="108"/>
      <c r="BD2130" s="107"/>
      <c r="BF2130" s="107"/>
    </row>
    <row r="2131" spans="41:58" x14ac:dyDescent="0.25">
      <c r="AO2131" s="108"/>
      <c r="AQ2131" s="107"/>
      <c r="AY2131" s="107"/>
      <c r="BB2131" s="108"/>
      <c r="BD2131" s="107"/>
      <c r="BF2131" s="107"/>
    </row>
    <row r="2132" spans="41:58" x14ac:dyDescent="0.25">
      <c r="AO2132" s="108"/>
      <c r="AQ2132" s="107"/>
      <c r="AY2132" s="107"/>
      <c r="BB2132" s="108"/>
      <c r="BD2132" s="107"/>
      <c r="BF2132" s="107"/>
    </row>
    <row r="2133" spans="41:58" x14ac:dyDescent="0.25">
      <c r="AO2133" s="108"/>
      <c r="AQ2133" s="107"/>
      <c r="AY2133" s="107"/>
      <c r="BB2133" s="108"/>
      <c r="BD2133" s="107"/>
      <c r="BF2133" s="107"/>
    </row>
    <row r="2134" spans="41:58" x14ac:dyDescent="0.25">
      <c r="AO2134" s="108"/>
      <c r="AQ2134" s="107"/>
      <c r="AY2134" s="107"/>
      <c r="BB2134" s="108"/>
      <c r="BD2134" s="107"/>
      <c r="BF2134" s="107"/>
    </row>
    <row r="2135" spans="41:58" x14ac:dyDescent="0.25">
      <c r="AO2135" s="108"/>
      <c r="AQ2135" s="107"/>
      <c r="AY2135" s="107"/>
      <c r="BB2135" s="108"/>
      <c r="BD2135" s="107"/>
      <c r="BF2135" s="107"/>
    </row>
    <row r="2136" spans="41:58" x14ac:dyDescent="0.25">
      <c r="AO2136" s="108"/>
      <c r="AQ2136" s="107"/>
      <c r="AY2136" s="107"/>
      <c r="BB2136" s="108"/>
      <c r="BD2136" s="107"/>
      <c r="BF2136" s="107"/>
    </row>
    <row r="2137" spans="41:58" x14ac:dyDescent="0.25">
      <c r="AO2137" s="108"/>
      <c r="AQ2137" s="107"/>
      <c r="AY2137" s="107"/>
      <c r="BB2137" s="108"/>
      <c r="BD2137" s="107"/>
      <c r="BF2137" s="107"/>
    </row>
    <row r="2138" spans="41:58" x14ac:dyDescent="0.25">
      <c r="AO2138" s="108"/>
      <c r="AQ2138" s="107"/>
      <c r="AY2138" s="107"/>
      <c r="BB2138" s="108"/>
      <c r="BD2138" s="107"/>
      <c r="BF2138" s="107"/>
    </row>
    <row r="2139" spans="41:58" x14ac:dyDescent="0.25">
      <c r="AO2139" s="108"/>
      <c r="AQ2139" s="107"/>
      <c r="AY2139" s="107"/>
      <c r="BB2139" s="108"/>
      <c r="BD2139" s="107"/>
      <c r="BF2139" s="107"/>
    </row>
    <row r="2140" spans="41:58" x14ac:dyDescent="0.25">
      <c r="AO2140" s="108"/>
      <c r="AQ2140" s="107"/>
      <c r="AY2140" s="107"/>
      <c r="BB2140" s="108"/>
      <c r="BD2140" s="107"/>
      <c r="BF2140" s="107"/>
    </row>
    <row r="2141" spans="41:58" x14ac:dyDescent="0.25">
      <c r="AO2141" s="108"/>
      <c r="AQ2141" s="107"/>
      <c r="AY2141" s="107"/>
      <c r="BB2141" s="108"/>
      <c r="BD2141" s="107"/>
      <c r="BF2141" s="107"/>
    </row>
    <row r="2142" spans="41:58" x14ac:dyDescent="0.25">
      <c r="AO2142" s="108"/>
      <c r="AQ2142" s="107"/>
      <c r="AY2142" s="107"/>
      <c r="BB2142" s="108"/>
      <c r="BD2142" s="107"/>
      <c r="BF2142" s="107"/>
    </row>
    <row r="2143" spans="41:58" x14ac:dyDescent="0.25">
      <c r="AO2143" s="108"/>
      <c r="AQ2143" s="107"/>
      <c r="AY2143" s="107"/>
      <c r="BB2143" s="108"/>
      <c r="BD2143" s="107"/>
      <c r="BF2143" s="107"/>
    </row>
    <row r="2144" spans="41:58" x14ac:dyDescent="0.25">
      <c r="AO2144" s="108"/>
      <c r="AQ2144" s="107"/>
      <c r="AY2144" s="107"/>
      <c r="BB2144" s="108"/>
      <c r="BD2144" s="107"/>
      <c r="BF2144" s="107"/>
    </row>
    <row r="2145" spans="41:58" x14ac:dyDescent="0.25">
      <c r="AO2145" s="108"/>
      <c r="AQ2145" s="107"/>
      <c r="AY2145" s="107"/>
      <c r="BB2145" s="108"/>
      <c r="BD2145" s="107"/>
      <c r="BF2145" s="107"/>
    </row>
    <row r="2146" spans="41:58" x14ac:dyDescent="0.25">
      <c r="AO2146" s="108"/>
      <c r="AQ2146" s="107"/>
      <c r="AY2146" s="107"/>
      <c r="BB2146" s="108"/>
      <c r="BD2146" s="107"/>
      <c r="BF2146" s="107"/>
    </row>
    <row r="2147" spans="41:58" x14ac:dyDescent="0.25">
      <c r="AO2147" s="108"/>
      <c r="AQ2147" s="107"/>
      <c r="AY2147" s="107"/>
      <c r="BB2147" s="108"/>
      <c r="BD2147" s="107"/>
      <c r="BF2147" s="107"/>
    </row>
    <row r="2148" spans="41:58" x14ac:dyDescent="0.25">
      <c r="AO2148" s="108"/>
      <c r="AQ2148" s="107"/>
      <c r="AY2148" s="107"/>
      <c r="BB2148" s="108"/>
      <c r="BD2148" s="107"/>
      <c r="BF2148" s="107"/>
    </row>
    <row r="2149" spans="41:58" x14ac:dyDescent="0.25">
      <c r="AO2149" s="108"/>
      <c r="AQ2149" s="107"/>
      <c r="AY2149" s="107"/>
      <c r="BB2149" s="108"/>
      <c r="BD2149" s="107"/>
      <c r="BF2149" s="107"/>
    </row>
    <row r="2150" spans="41:58" x14ac:dyDescent="0.25">
      <c r="AO2150" s="108"/>
      <c r="AQ2150" s="107"/>
      <c r="AY2150" s="107"/>
      <c r="BB2150" s="108"/>
      <c r="BD2150" s="107"/>
      <c r="BF2150" s="107"/>
    </row>
    <row r="2151" spans="41:58" x14ac:dyDescent="0.25">
      <c r="AO2151" s="108"/>
      <c r="AQ2151" s="107"/>
      <c r="AY2151" s="107"/>
      <c r="BB2151" s="108"/>
      <c r="BD2151" s="107"/>
      <c r="BF2151" s="107"/>
    </row>
    <row r="2152" spans="41:58" x14ac:dyDescent="0.25">
      <c r="AO2152" s="108"/>
      <c r="AQ2152" s="107"/>
      <c r="AY2152" s="107"/>
      <c r="BB2152" s="108"/>
      <c r="BD2152" s="107"/>
      <c r="BF2152" s="107"/>
    </row>
    <row r="2153" spans="41:58" x14ac:dyDescent="0.25">
      <c r="AO2153" s="108"/>
      <c r="AQ2153" s="107"/>
      <c r="AY2153" s="107"/>
      <c r="BB2153" s="108"/>
      <c r="BD2153" s="107"/>
      <c r="BF2153" s="107"/>
    </row>
    <row r="2154" spans="41:58" x14ac:dyDescent="0.25">
      <c r="AO2154" s="108"/>
      <c r="AQ2154" s="107"/>
      <c r="AY2154" s="107"/>
      <c r="BB2154" s="108"/>
      <c r="BD2154" s="107"/>
      <c r="BF2154" s="107"/>
    </row>
    <row r="2155" spans="41:58" x14ac:dyDescent="0.25">
      <c r="AO2155" s="108"/>
      <c r="AQ2155" s="107"/>
      <c r="AY2155" s="107"/>
      <c r="BB2155" s="108"/>
      <c r="BD2155" s="107"/>
      <c r="BF2155" s="107"/>
    </row>
    <row r="2156" spans="41:58" x14ac:dyDescent="0.25">
      <c r="AO2156" s="108"/>
      <c r="AQ2156" s="107"/>
      <c r="AY2156" s="107"/>
      <c r="BB2156" s="108"/>
      <c r="BD2156" s="107"/>
      <c r="BF2156" s="107"/>
    </row>
    <row r="2157" spans="41:58" x14ac:dyDescent="0.25">
      <c r="AO2157" s="108"/>
      <c r="AQ2157" s="107"/>
      <c r="AY2157" s="107"/>
      <c r="BB2157" s="108"/>
      <c r="BD2157" s="107"/>
      <c r="BF2157" s="107"/>
    </row>
    <row r="2158" spans="41:58" x14ac:dyDescent="0.25">
      <c r="AO2158" s="108"/>
      <c r="AQ2158" s="107"/>
      <c r="AY2158" s="107"/>
      <c r="BB2158" s="108"/>
      <c r="BD2158" s="107"/>
      <c r="BF2158" s="107"/>
    </row>
    <row r="2159" spans="41:58" x14ac:dyDescent="0.25">
      <c r="AO2159" s="108"/>
      <c r="AQ2159" s="107"/>
      <c r="AY2159" s="107"/>
      <c r="BB2159" s="108"/>
      <c r="BD2159" s="107"/>
      <c r="BF2159" s="107"/>
    </row>
    <row r="2160" spans="41:58" x14ac:dyDescent="0.25">
      <c r="AO2160" s="108"/>
      <c r="AQ2160" s="107"/>
      <c r="AY2160" s="107"/>
      <c r="BB2160" s="108"/>
      <c r="BD2160" s="107"/>
      <c r="BF2160" s="107"/>
    </row>
    <row r="2161" spans="41:58" x14ac:dyDescent="0.25">
      <c r="AO2161" s="108"/>
      <c r="AQ2161" s="107"/>
      <c r="AY2161" s="107"/>
      <c r="BB2161" s="108"/>
      <c r="BD2161" s="107"/>
      <c r="BF2161" s="107"/>
    </row>
    <row r="2162" spans="41:58" x14ac:dyDescent="0.25">
      <c r="AO2162" s="108"/>
      <c r="AQ2162" s="107"/>
      <c r="AY2162" s="107"/>
      <c r="BB2162" s="108"/>
      <c r="BD2162" s="107"/>
      <c r="BF2162" s="107"/>
    </row>
    <row r="2163" spans="41:58" x14ac:dyDescent="0.25">
      <c r="AO2163" s="108"/>
      <c r="AQ2163" s="107"/>
      <c r="AY2163" s="107"/>
      <c r="BB2163" s="108"/>
      <c r="BD2163" s="107"/>
      <c r="BF2163" s="107"/>
    </row>
    <row r="2164" spans="41:58" x14ac:dyDescent="0.25">
      <c r="AO2164" s="108"/>
      <c r="AQ2164" s="107"/>
      <c r="AY2164" s="107"/>
      <c r="BB2164" s="108"/>
      <c r="BD2164" s="107"/>
      <c r="BF2164" s="107"/>
    </row>
    <row r="2165" spans="41:58" x14ac:dyDescent="0.25">
      <c r="AO2165" s="108"/>
      <c r="AQ2165" s="107"/>
      <c r="AY2165" s="107"/>
      <c r="BB2165" s="108"/>
      <c r="BD2165" s="107"/>
      <c r="BF2165" s="107"/>
    </row>
    <row r="2166" spans="41:58" x14ac:dyDescent="0.25">
      <c r="AO2166" s="108"/>
      <c r="AQ2166" s="107"/>
      <c r="AY2166" s="107"/>
      <c r="BB2166" s="108"/>
      <c r="BD2166" s="107"/>
      <c r="BF2166" s="107"/>
    </row>
    <row r="2167" spans="41:58" x14ac:dyDescent="0.25">
      <c r="AO2167" s="108"/>
      <c r="AQ2167" s="107"/>
      <c r="AY2167" s="107"/>
      <c r="BB2167" s="108"/>
      <c r="BD2167" s="107"/>
      <c r="BF2167" s="107"/>
    </row>
    <row r="2168" spans="41:58" x14ac:dyDescent="0.25">
      <c r="AO2168" s="108"/>
      <c r="AQ2168" s="107"/>
      <c r="AY2168" s="107"/>
      <c r="BB2168" s="108"/>
      <c r="BD2168" s="107"/>
      <c r="BF2168" s="107"/>
    </row>
    <row r="2169" spans="41:58" x14ac:dyDescent="0.25">
      <c r="AO2169" s="108"/>
      <c r="AQ2169" s="107"/>
      <c r="AY2169" s="107"/>
      <c r="BB2169" s="108"/>
      <c r="BD2169" s="107"/>
      <c r="BF2169" s="107"/>
    </row>
    <row r="2170" spans="41:58" x14ac:dyDescent="0.25">
      <c r="AO2170" s="108"/>
      <c r="AQ2170" s="107"/>
      <c r="AY2170" s="107"/>
      <c r="BB2170" s="108"/>
      <c r="BD2170" s="107"/>
      <c r="BF2170" s="107"/>
    </row>
    <row r="2171" spans="41:58" x14ac:dyDescent="0.25">
      <c r="AO2171" s="108"/>
      <c r="AQ2171" s="107"/>
      <c r="AY2171" s="107"/>
      <c r="BB2171" s="108"/>
      <c r="BD2171" s="107"/>
      <c r="BF2171" s="107"/>
    </row>
    <row r="2172" spans="41:58" x14ac:dyDescent="0.25">
      <c r="AO2172" s="108"/>
      <c r="AQ2172" s="107"/>
      <c r="AY2172" s="107"/>
      <c r="BB2172" s="108"/>
      <c r="BD2172" s="107"/>
      <c r="BF2172" s="107"/>
    </row>
    <row r="2173" spans="41:58" x14ac:dyDescent="0.25">
      <c r="AO2173" s="108"/>
      <c r="AQ2173" s="107"/>
      <c r="AY2173" s="107"/>
      <c r="BB2173" s="108"/>
      <c r="BD2173" s="107"/>
      <c r="BF2173" s="107"/>
    </row>
    <row r="2174" spans="41:58" x14ac:dyDescent="0.25">
      <c r="AO2174" s="108"/>
      <c r="AQ2174" s="107"/>
      <c r="AY2174" s="107"/>
      <c r="BB2174" s="108"/>
      <c r="BD2174" s="107"/>
      <c r="BF2174" s="107"/>
    </row>
    <row r="2175" spans="41:58" x14ac:dyDescent="0.25">
      <c r="AO2175" s="108"/>
      <c r="AQ2175" s="107"/>
      <c r="AY2175" s="107"/>
      <c r="BB2175" s="108"/>
      <c r="BD2175" s="107"/>
      <c r="BF2175" s="107"/>
    </row>
    <row r="2176" spans="41:58" x14ac:dyDescent="0.25">
      <c r="AO2176" s="108"/>
      <c r="AQ2176" s="107"/>
      <c r="AY2176" s="107"/>
      <c r="BB2176" s="108"/>
      <c r="BD2176" s="107"/>
      <c r="BF2176" s="107"/>
    </row>
    <row r="2177" spans="41:58" x14ac:dyDescent="0.25">
      <c r="AO2177" s="108"/>
      <c r="AQ2177" s="107"/>
      <c r="AY2177" s="107"/>
      <c r="BB2177" s="108"/>
      <c r="BD2177" s="107"/>
      <c r="BF2177" s="107"/>
    </row>
    <row r="2178" spans="41:58" x14ac:dyDescent="0.25">
      <c r="AO2178" s="108"/>
      <c r="AQ2178" s="107"/>
      <c r="AY2178" s="107"/>
      <c r="BB2178" s="108"/>
      <c r="BD2178" s="107"/>
      <c r="BF2178" s="107"/>
    </row>
    <row r="2179" spans="41:58" x14ac:dyDescent="0.25">
      <c r="AO2179" s="108"/>
      <c r="AQ2179" s="107"/>
      <c r="AY2179" s="107"/>
      <c r="BB2179" s="108"/>
      <c r="BD2179" s="107"/>
      <c r="BF2179" s="107"/>
    </row>
    <row r="2180" spans="41:58" x14ac:dyDescent="0.25">
      <c r="AO2180" s="108"/>
      <c r="AQ2180" s="107"/>
      <c r="AY2180" s="107"/>
      <c r="BB2180" s="108"/>
      <c r="BD2180" s="107"/>
      <c r="BF2180" s="107"/>
    </row>
    <row r="2181" spans="41:58" x14ac:dyDescent="0.25">
      <c r="AO2181" s="108"/>
      <c r="AQ2181" s="107"/>
      <c r="AY2181" s="107"/>
      <c r="BB2181" s="108"/>
      <c r="BD2181" s="107"/>
      <c r="BF2181" s="107"/>
    </row>
    <row r="2182" spans="41:58" x14ac:dyDescent="0.25">
      <c r="AO2182" s="108"/>
      <c r="AQ2182" s="107"/>
      <c r="AY2182" s="107"/>
      <c r="BB2182" s="108"/>
      <c r="BD2182" s="107"/>
      <c r="BF2182" s="107"/>
    </row>
    <row r="2183" spans="41:58" x14ac:dyDescent="0.25">
      <c r="AO2183" s="108"/>
      <c r="AQ2183" s="107"/>
      <c r="AY2183" s="107"/>
      <c r="BB2183" s="108"/>
      <c r="BD2183" s="107"/>
      <c r="BF2183" s="107"/>
    </row>
    <row r="2184" spans="41:58" x14ac:dyDescent="0.25">
      <c r="AO2184" s="108"/>
      <c r="AQ2184" s="107"/>
      <c r="AY2184" s="107"/>
      <c r="BB2184" s="108"/>
      <c r="BD2184" s="107"/>
      <c r="BF2184" s="107"/>
    </row>
    <row r="2185" spans="41:58" x14ac:dyDescent="0.25">
      <c r="AO2185" s="108"/>
      <c r="AQ2185" s="107"/>
      <c r="AY2185" s="107"/>
      <c r="BB2185" s="108"/>
      <c r="BD2185" s="107"/>
      <c r="BF2185" s="107"/>
    </row>
    <row r="2186" spans="41:58" x14ac:dyDescent="0.25">
      <c r="AO2186" s="108"/>
      <c r="AQ2186" s="107"/>
      <c r="AY2186" s="107"/>
      <c r="BB2186" s="108"/>
      <c r="BD2186" s="107"/>
      <c r="BF2186" s="107"/>
    </row>
    <row r="2187" spans="41:58" x14ac:dyDescent="0.25">
      <c r="AO2187" s="108"/>
      <c r="AQ2187" s="107"/>
      <c r="AY2187" s="107"/>
      <c r="BB2187" s="108"/>
      <c r="BD2187" s="107"/>
      <c r="BF2187" s="107"/>
    </row>
    <row r="2188" spans="41:58" x14ac:dyDescent="0.25">
      <c r="AO2188" s="108"/>
      <c r="AQ2188" s="107"/>
      <c r="AY2188" s="107"/>
      <c r="BB2188" s="108"/>
      <c r="BD2188" s="107"/>
      <c r="BF2188" s="107"/>
    </row>
    <row r="2189" spans="41:58" x14ac:dyDescent="0.25">
      <c r="AO2189" s="108"/>
      <c r="AQ2189" s="107"/>
      <c r="AY2189" s="107"/>
      <c r="BB2189" s="108"/>
      <c r="BD2189" s="107"/>
      <c r="BF2189" s="107"/>
    </row>
    <row r="2190" spans="41:58" x14ac:dyDescent="0.25">
      <c r="AO2190" s="108"/>
      <c r="AQ2190" s="107"/>
      <c r="AY2190" s="107"/>
      <c r="BB2190" s="108"/>
      <c r="BD2190" s="107"/>
      <c r="BF2190" s="107"/>
    </row>
    <row r="2191" spans="41:58" x14ac:dyDescent="0.25">
      <c r="AO2191" s="108"/>
      <c r="AQ2191" s="107"/>
      <c r="AY2191" s="107"/>
      <c r="BB2191" s="108"/>
      <c r="BD2191" s="107"/>
      <c r="BF2191" s="107"/>
    </row>
    <row r="2192" spans="41:58" x14ac:dyDescent="0.25">
      <c r="AO2192" s="108"/>
      <c r="AQ2192" s="107"/>
      <c r="AY2192" s="107"/>
      <c r="BB2192" s="108"/>
      <c r="BD2192" s="107"/>
      <c r="BF2192" s="107"/>
    </row>
    <row r="2193" spans="41:58" x14ac:dyDescent="0.25">
      <c r="AO2193" s="108"/>
      <c r="AQ2193" s="107"/>
      <c r="AY2193" s="107"/>
      <c r="BB2193" s="108"/>
      <c r="BD2193" s="107"/>
      <c r="BF2193" s="107"/>
    </row>
    <row r="2194" spans="41:58" x14ac:dyDescent="0.25">
      <c r="AO2194" s="108"/>
      <c r="AQ2194" s="107"/>
      <c r="AY2194" s="107"/>
      <c r="BB2194" s="108"/>
      <c r="BD2194" s="107"/>
      <c r="BF2194" s="107"/>
    </row>
    <row r="2195" spans="41:58" x14ac:dyDescent="0.25">
      <c r="AO2195" s="108"/>
      <c r="AQ2195" s="107"/>
      <c r="AY2195" s="107"/>
      <c r="BB2195" s="108"/>
      <c r="BD2195" s="107"/>
      <c r="BF2195" s="107"/>
    </row>
    <row r="2196" spans="41:58" x14ac:dyDescent="0.25">
      <c r="AO2196" s="108"/>
      <c r="AQ2196" s="107"/>
      <c r="AY2196" s="107"/>
      <c r="BB2196" s="108"/>
      <c r="BD2196" s="107"/>
      <c r="BF2196" s="107"/>
    </row>
    <row r="2197" spans="41:58" x14ac:dyDescent="0.25">
      <c r="AO2197" s="108"/>
      <c r="AQ2197" s="107"/>
      <c r="AY2197" s="107"/>
      <c r="BB2197" s="108"/>
      <c r="BD2197" s="107"/>
      <c r="BF2197" s="107"/>
    </row>
    <row r="2198" spans="41:58" x14ac:dyDescent="0.25">
      <c r="AO2198" s="108"/>
      <c r="AQ2198" s="107"/>
      <c r="AY2198" s="107"/>
      <c r="BB2198" s="108"/>
      <c r="BD2198" s="107"/>
      <c r="BF2198" s="107"/>
    </row>
    <row r="2199" spans="41:58" x14ac:dyDescent="0.25">
      <c r="AO2199" s="108"/>
      <c r="AQ2199" s="107"/>
      <c r="AY2199" s="107"/>
      <c r="BB2199" s="108"/>
      <c r="BD2199" s="107"/>
      <c r="BF2199" s="107"/>
    </row>
    <row r="2200" spans="41:58" x14ac:dyDescent="0.25">
      <c r="AO2200" s="108"/>
      <c r="AQ2200" s="107"/>
      <c r="AY2200" s="107"/>
      <c r="BB2200" s="108"/>
      <c r="BD2200" s="107"/>
      <c r="BF2200" s="107"/>
    </row>
    <row r="2201" spans="41:58" x14ac:dyDescent="0.25">
      <c r="AO2201" s="108"/>
      <c r="AQ2201" s="107"/>
      <c r="AY2201" s="107"/>
      <c r="BB2201" s="108"/>
      <c r="BD2201" s="107"/>
      <c r="BF2201" s="107"/>
    </row>
    <row r="2202" spans="41:58" x14ac:dyDescent="0.25">
      <c r="AO2202" s="108"/>
      <c r="AQ2202" s="107"/>
      <c r="AY2202" s="107"/>
      <c r="BB2202" s="108"/>
      <c r="BD2202" s="107"/>
      <c r="BF2202" s="107"/>
    </row>
    <row r="2203" spans="41:58" x14ac:dyDescent="0.25">
      <c r="AO2203" s="108"/>
      <c r="AQ2203" s="107"/>
      <c r="AY2203" s="107"/>
      <c r="BB2203" s="108"/>
      <c r="BD2203" s="107"/>
      <c r="BF2203" s="107"/>
    </row>
    <row r="2204" spans="41:58" x14ac:dyDescent="0.25">
      <c r="AO2204" s="108"/>
      <c r="AQ2204" s="107"/>
      <c r="AY2204" s="107"/>
      <c r="BB2204" s="108"/>
      <c r="BD2204" s="107"/>
      <c r="BF2204" s="107"/>
    </row>
    <row r="2205" spans="41:58" x14ac:dyDescent="0.25">
      <c r="AO2205" s="108"/>
      <c r="AQ2205" s="107"/>
      <c r="AY2205" s="107"/>
      <c r="BB2205" s="108"/>
      <c r="BD2205" s="107"/>
      <c r="BF2205" s="107"/>
    </row>
    <row r="2206" spans="41:58" x14ac:dyDescent="0.25">
      <c r="AO2206" s="108"/>
      <c r="AQ2206" s="107"/>
      <c r="AY2206" s="107"/>
      <c r="BB2206" s="108"/>
      <c r="BD2206" s="107"/>
      <c r="BF2206" s="107"/>
    </row>
    <row r="2207" spans="41:58" x14ac:dyDescent="0.25">
      <c r="AO2207" s="108"/>
      <c r="AQ2207" s="107"/>
      <c r="AY2207" s="107"/>
      <c r="BB2207" s="108"/>
      <c r="BD2207" s="107"/>
      <c r="BF2207" s="107"/>
    </row>
    <row r="2208" spans="41:58" x14ac:dyDescent="0.25">
      <c r="AO2208" s="108"/>
      <c r="AQ2208" s="107"/>
      <c r="AY2208" s="107"/>
      <c r="BB2208" s="108"/>
      <c r="BD2208" s="107"/>
      <c r="BF2208" s="107"/>
    </row>
    <row r="2209" spans="41:58" x14ac:dyDescent="0.25">
      <c r="AO2209" s="108"/>
      <c r="AQ2209" s="107"/>
      <c r="AY2209" s="107"/>
      <c r="BB2209" s="108"/>
      <c r="BD2209" s="107"/>
      <c r="BF2209" s="107"/>
    </row>
    <row r="2210" spans="41:58" x14ac:dyDescent="0.25">
      <c r="AO2210" s="108"/>
      <c r="AQ2210" s="107"/>
      <c r="AY2210" s="107"/>
      <c r="BB2210" s="108"/>
      <c r="BD2210" s="107"/>
      <c r="BF2210" s="107"/>
    </row>
    <row r="2211" spans="41:58" x14ac:dyDescent="0.25">
      <c r="AO2211" s="108"/>
      <c r="AQ2211" s="107"/>
      <c r="AY2211" s="107"/>
      <c r="BB2211" s="108"/>
      <c r="BD2211" s="107"/>
      <c r="BF2211" s="107"/>
    </row>
    <row r="2212" spans="41:58" x14ac:dyDescent="0.25">
      <c r="AO2212" s="108"/>
      <c r="AQ2212" s="107"/>
      <c r="AY2212" s="107"/>
      <c r="BB2212" s="108"/>
      <c r="BD2212" s="107"/>
      <c r="BF2212" s="107"/>
    </row>
    <row r="2213" spans="41:58" x14ac:dyDescent="0.25">
      <c r="AO2213" s="108"/>
      <c r="AQ2213" s="107"/>
      <c r="AY2213" s="107"/>
      <c r="BB2213" s="108"/>
      <c r="BD2213" s="107"/>
      <c r="BF2213" s="107"/>
    </row>
    <row r="2214" spans="41:58" x14ac:dyDescent="0.25">
      <c r="AO2214" s="108"/>
      <c r="AQ2214" s="107"/>
      <c r="AY2214" s="107"/>
      <c r="BB2214" s="108"/>
      <c r="BD2214" s="107"/>
      <c r="BF2214" s="107"/>
    </row>
    <row r="2215" spans="41:58" x14ac:dyDescent="0.25">
      <c r="AO2215" s="108"/>
      <c r="AQ2215" s="107"/>
      <c r="AY2215" s="107"/>
      <c r="BB2215" s="108"/>
      <c r="BD2215" s="107"/>
      <c r="BF2215" s="107"/>
    </row>
    <row r="2216" spans="41:58" x14ac:dyDescent="0.25">
      <c r="AO2216" s="108"/>
      <c r="AQ2216" s="107"/>
      <c r="AY2216" s="107"/>
      <c r="BB2216" s="108"/>
      <c r="BD2216" s="107"/>
      <c r="BF2216" s="107"/>
    </row>
    <row r="2217" spans="41:58" x14ac:dyDescent="0.25">
      <c r="AO2217" s="108"/>
      <c r="AQ2217" s="107"/>
      <c r="AY2217" s="107"/>
      <c r="BB2217" s="108"/>
      <c r="BD2217" s="107"/>
      <c r="BF2217" s="107"/>
    </row>
    <row r="2218" spans="41:58" x14ac:dyDescent="0.25">
      <c r="AO2218" s="108"/>
      <c r="AQ2218" s="107"/>
      <c r="AY2218" s="107"/>
      <c r="BB2218" s="108"/>
      <c r="BD2218" s="107"/>
      <c r="BF2218" s="107"/>
    </row>
    <row r="2219" spans="41:58" x14ac:dyDescent="0.25">
      <c r="AO2219" s="108"/>
      <c r="AQ2219" s="107"/>
      <c r="AY2219" s="107"/>
      <c r="BB2219" s="108"/>
      <c r="BD2219" s="107"/>
      <c r="BF2219" s="107"/>
    </row>
    <row r="2220" spans="41:58" x14ac:dyDescent="0.25">
      <c r="AO2220" s="108"/>
      <c r="AQ2220" s="107"/>
      <c r="AY2220" s="107"/>
      <c r="BB2220" s="108"/>
      <c r="BD2220" s="107"/>
      <c r="BF2220" s="107"/>
    </row>
    <row r="2221" spans="41:58" x14ac:dyDescent="0.25">
      <c r="AO2221" s="108"/>
      <c r="AQ2221" s="107"/>
      <c r="AY2221" s="107"/>
      <c r="BB2221" s="108"/>
      <c r="BD2221" s="107"/>
      <c r="BF2221" s="107"/>
    </row>
    <row r="2222" spans="41:58" x14ac:dyDescent="0.25">
      <c r="AO2222" s="108"/>
      <c r="AQ2222" s="107"/>
      <c r="AY2222" s="107"/>
      <c r="BB2222" s="108"/>
      <c r="BD2222" s="107"/>
      <c r="BF2222" s="107"/>
    </row>
    <row r="2223" spans="41:58" x14ac:dyDescent="0.25">
      <c r="AO2223" s="108"/>
      <c r="AQ2223" s="107"/>
      <c r="AY2223" s="107"/>
      <c r="BB2223" s="108"/>
      <c r="BD2223" s="107"/>
      <c r="BF2223" s="107"/>
    </row>
    <row r="2224" spans="41:58" x14ac:dyDescent="0.25">
      <c r="AO2224" s="108"/>
      <c r="AQ2224" s="107"/>
      <c r="AY2224" s="107"/>
      <c r="BB2224" s="108"/>
      <c r="BD2224" s="107"/>
      <c r="BF2224" s="107"/>
    </row>
    <row r="2225" spans="41:58" x14ac:dyDescent="0.25">
      <c r="AO2225" s="108"/>
      <c r="AQ2225" s="107"/>
      <c r="AY2225" s="107"/>
      <c r="BB2225" s="108"/>
      <c r="BD2225" s="107"/>
      <c r="BF2225" s="107"/>
    </row>
    <row r="2226" spans="41:58" x14ac:dyDescent="0.25">
      <c r="AO2226" s="108"/>
      <c r="AQ2226" s="107"/>
      <c r="AY2226" s="107"/>
      <c r="BB2226" s="108"/>
      <c r="BD2226" s="107"/>
      <c r="BF2226" s="107"/>
    </row>
    <row r="2227" spans="41:58" x14ac:dyDescent="0.25">
      <c r="AO2227" s="108"/>
      <c r="AQ2227" s="107"/>
      <c r="AY2227" s="107"/>
      <c r="BB2227" s="108"/>
      <c r="BD2227" s="107"/>
      <c r="BF2227" s="107"/>
    </row>
    <row r="2228" spans="41:58" x14ac:dyDescent="0.25">
      <c r="AO2228" s="108"/>
      <c r="AQ2228" s="107"/>
      <c r="AY2228" s="107"/>
      <c r="BB2228" s="108"/>
      <c r="BD2228" s="107"/>
      <c r="BF2228" s="107"/>
    </row>
    <row r="2229" spans="41:58" x14ac:dyDescent="0.25">
      <c r="AO2229" s="108"/>
      <c r="AQ2229" s="107"/>
      <c r="AY2229" s="107"/>
      <c r="BB2229" s="108"/>
      <c r="BD2229" s="107"/>
      <c r="BF2229" s="107"/>
    </row>
    <row r="2230" spans="41:58" x14ac:dyDescent="0.25">
      <c r="AO2230" s="108"/>
      <c r="AQ2230" s="107"/>
      <c r="AY2230" s="107"/>
      <c r="BB2230" s="108"/>
      <c r="BD2230" s="107"/>
      <c r="BF2230" s="107"/>
    </row>
    <row r="2231" spans="41:58" x14ac:dyDescent="0.25">
      <c r="AO2231" s="108"/>
      <c r="AQ2231" s="107"/>
      <c r="AY2231" s="107"/>
      <c r="BB2231" s="108"/>
      <c r="BD2231" s="107"/>
      <c r="BF2231" s="107"/>
    </row>
    <row r="2232" spans="41:58" x14ac:dyDescent="0.25">
      <c r="AO2232" s="108"/>
      <c r="AQ2232" s="107"/>
      <c r="AY2232" s="107"/>
      <c r="BB2232" s="108"/>
      <c r="BD2232" s="107"/>
      <c r="BF2232" s="107"/>
    </row>
    <row r="2233" spans="41:58" x14ac:dyDescent="0.25">
      <c r="AO2233" s="108"/>
      <c r="AQ2233" s="107"/>
      <c r="AY2233" s="107"/>
      <c r="BB2233" s="108"/>
      <c r="BD2233" s="107"/>
      <c r="BF2233" s="107"/>
    </row>
    <row r="2234" spans="41:58" x14ac:dyDescent="0.25">
      <c r="AO2234" s="108"/>
      <c r="AQ2234" s="107"/>
      <c r="AY2234" s="107"/>
      <c r="BB2234" s="108"/>
      <c r="BD2234" s="107"/>
      <c r="BF2234" s="107"/>
    </row>
    <row r="2235" spans="41:58" x14ac:dyDescent="0.25">
      <c r="AO2235" s="108"/>
      <c r="AQ2235" s="107"/>
      <c r="AY2235" s="107"/>
      <c r="BB2235" s="108"/>
      <c r="BD2235" s="107"/>
      <c r="BF2235" s="107"/>
    </row>
    <row r="2236" spans="41:58" x14ac:dyDescent="0.25">
      <c r="AO2236" s="108"/>
      <c r="AQ2236" s="107"/>
      <c r="AY2236" s="107"/>
      <c r="BB2236" s="108"/>
      <c r="BD2236" s="107"/>
      <c r="BF2236" s="107"/>
    </row>
    <row r="2237" spans="41:58" x14ac:dyDescent="0.25">
      <c r="AO2237" s="108"/>
      <c r="AQ2237" s="107"/>
      <c r="AY2237" s="107"/>
      <c r="BB2237" s="108"/>
      <c r="BD2237" s="107"/>
      <c r="BF2237" s="107"/>
    </row>
    <row r="2238" spans="41:58" x14ac:dyDescent="0.25">
      <c r="AO2238" s="108"/>
      <c r="AQ2238" s="107"/>
      <c r="AY2238" s="107"/>
      <c r="BB2238" s="108"/>
      <c r="BD2238" s="107"/>
      <c r="BF2238" s="107"/>
    </row>
    <row r="2239" spans="41:58" x14ac:dyDescent="0.25">
      <c r="AO2239" s="108"/>
      <c r="AQ2239" s="107"/>
      <c r="AY2239" s="107"/>
      <c r="BB2239" s="108"/>
      <c r="BD2239" s="107"/>
      <c r="BF2239" s="107"/>
    </row>
    <row r="2240" spans="41:58" x14ac:dyDescent="0.25">
      <c r="AO2240" s="108"/>
      <c r="AQ2240" s="107"/>
      <c r="AY2240" s="107"/>
      <c r="BB2240" s="108"/>
      <c r="BD2240" s="107"/>
      <c r="BF2240" s="107"/>
    </row>
    <row r="2241" spans="41:58" x14ac:dyDescent="0.25">
      <c r="AO2241" s="108"/>
      <c r="AQ2241" s="107"/>
      <c r="AY2241" s="107"/>
      <c r="BB2241" s="108"/>
      <c r="BD2241" s="107"/>
      <c r="BF2241" s="107"/>
    </row>
    <row r="2242" spans="41:58" x14ac:dyDescent="0.25">
      <c r="AO2242" s="108"/>
      <c r="AQ2242" s="107"/>
      <c r="AY2242" s="107"/>
      <c r="BB2242" s="108"/>
      <c r="BD2242" s="107"/>
      <c r="BF2242" s="107"/>
    </row>
    <row r="2243" spans="41:58" x14ac:dyDescent="0.25">
      <c r="AO2243" s="108"/>
      <c r="AQ2243" s="107"/>
      <c r="AY2243" s="107"/>
      <c r="BB2243" s="108"/>
      <c r="BD2243" s="107"/>
      <c r="BF2243" s="107"/>
    </row>
    <row r="2244" spans="41:58" x14ac:dyDescent="0.25">
      <c r="AO2244" s="108"/>
      <c r="AQ2244" s="107"/>
      <c r="AY2244" s="107"/>
      <c r="BB2244" s="108"/>
      <c r="BD2244" s="107"/>
      <c r="BF2244" s="107"/>
    </row>
    <row r="2245" spans="41:58" x14ac:dyDescent="0.25">
      <c r="AO2245" s="108"/>
      <c r="AQ2245" s="107"/>
      <c r="AY2245" s="107"/>
      <c r="BB2245" s="108"/>
      <c r="BD2245" s="107"/>
      <c r="BF2245" s="107"/>
    </row>
    <row r="2246" spans="41:58" x14ac:dyDescent="0.25">
      <c r="AO2246" s="108"/>
      <c r="AQ2246" s="107"/>
      <c r="AY2246" s="107"/>
      <c r="BB2246" s="108"/>
      <c r="BD2246" s="107"/>
      <c r="BF2246" s="107"/>
    </row>
    <row r="2247" spans="41:58" x14ac:dyDescent="0.25">
      <c r="AO2247" s="108"/>
      <c r="AQ2247" s="107"/>
      <c r="AY2247" s="107"/>
      <c r="BB2247" s="108"/>
      <c r="BD2247" s="107"/>
      <c r="BF2247" s="107"/>
    </row>
    <row r="2248" spans="41:58" x14ac:dyDescent="0.25">
      <c r="AO2248" s="108"/>
      <c r="AQ2248" s="107"/>
      <c r="AY2248" s="107"/>
      <c r="BB2248" s="108"/>
      <c r="BD2248" s="107"/>
      <c r="BF2248" s="107"/>
    </row>
    <row r="2249" spans="41:58" x14ac:dyDescent="0.25">
      <c r="AO2249" s="108"/>
      <c r="AQ2249" s="107"/>
      <c r="AY2249" s="107"/>
      <c r="BB2249" s="108"/>
      <c r="BD2249" s="107"/>
      <c r="BF2249" s="107"/>
    </row>
    <row r="2250" spans="41:58" x14ac:dyDescent="0.25">
      <c r="AO2250" s="108"/>
      <c r="AQ2250" s="107"/>
      <c r="AY2250" s="107"/>
      <c r="BB2250" s="108"/>
      <c r="BD2250" s="107"/>
      <c r="BF2250" s="107"/>
    </row>
    <row r="2251" spans="41:58" x14ac:dyDescent="0.25">
      <c r="AO2251" s="108"/>
      <c r="AQ2251" s="107"/>
      <c r="AY2251" s="107"/>
      <c r="BB2251" s="108"/>
      <c r="BD2251" s="107"/>
      <c r="BF2251" s="107"/>
    </row>
    <row r="2252" spans="41:58" x14ac:dyDescent="0.25">
      <c r="AO2252" s="108"/>
      <c r="AQ2252" s="107"/>
      <c r="AY2252" s="107"/>
      <c r="BB2252" s="108"/>
      <c r="BD2252" s="107"/>
      <c r="BF2252" s="107"/>
    </row>
    <row r="2253" spans="41:58" x14ac:dyDescent="0.25">
      <c r="AO2253" s="108"/>
      <c r="AQ2253" s="107"/>
      <c r="AY2253" s="107"/>
      <c r="BB2253" s="108"/>
      <c r="BD2253" s="107"/>
      <c r="BF2253" s="107"/>
    </row>
    <row r="2254" spans="41:58" x14ac:dyDescent="0.25">
      <c r="AO2254" s="108"/>
      <c r="AQ2254" s="107"/>
      <c r="AY2254" s="107"/>
      <c r="BB2254" s="108"/>
      <c r="BD2254" s="107"/>
      <c r="BF2254" s="107"/>
    </row>
    <row r="2255" spans="41:58" x14ac:dyDescent="0.25">
      <c r="AO2255" s="108"/>
      <c r="AQ2255" s="107"/>
      <c r="AY2255" s="107"/>
      <c r="BB2255" s="108"/>
      <c r="BD2255" s="107"/>
      <c r="BF2255" s="107"/>
    </row>
    <row r="2256" spans="41:58" x14ac:dyDescent="0.25">
      <c r="AO2256" s="108"/>
      <c r="AQ2256" s="107"/>
      <c r="AY2256" s="107"/>
      <c r="BB2256" s="108"/>
      <c r="BD2256" s="107"/>
      <c r="BF2256" s="107"/>
    </row>
    <row r="2257" spans="41:58" x14ac:dyDescent="0.25">
      <c r="AO2257" s="108"/>
      <c r="AQ2257" s="107"/>
      <c r="AY2257" s="107"/>
      <c r="BB2257" s="108"/>
      <c r="BD2257" s="107"/>
      <c r="BF2257" s="107"/>
    </row>
    <row r="2258" spans="41:58" x14ac:dyDescent="0.25">
      <c r="AO2258" s="108"/>
      <c r="AQ2258" s="107"/>
      <c r="AY2258" s="107"/>
      <c r="BB2258" s="108"/>
      <c r="BD2258" s="107"/>
      <c r="BF2258" s="107"/>
    </row>
    <row r="2259" spans="41:58" x14ac:dyDescent="0.25">
      <c r="AO2259" s="108"/>
      <c r="AQ2259" s="107"/>
      <c r="AY2259" s="107"/>
      <c r="BB2259" s="108"/>
      <c r="BD2259" s="107"/>
      <c r="BF2259" s="107"/>
    </row>
    <row r="2260" spans="41:58" x14ac:dyDescent="0.25">
      <c r="AO2260" s="108"/>
      <c r="AQ2260" s="107"/>
      <c r="AY2260" s="107"/>
      <c r="BB2260" s="108"/>
      <c r="BD2260" s="107"/>
      <c r="BF2260" s="107"/>
    </row>
    <row r="2261" spans="41:58" x14ac:dyDescent="0.25">
      <c r="AO2261" s="108"/>
      <c r="AQ2261" s="107"/>
      <c r="AY2261" s="107"/>
      <c r="BB2261" s="108"/>
      <c r="BD2261" s="107"/>
      <c r="BF2261" s="107"/>
    </row>
    <row r="2262" spans="41:58" x14ac:dyDescent="0.25">
      <c r="AO2262" s="108"/>
      <c r="AQ2262" s="107"/>
      <c r="AY2262" s="107"/>
      <c r="BB2262" s="108"/>
      <c r="BD2262" s="107"/>
      <c r="BF2262" s="107"/>
    </row>
    <row r="2263" spans="41:58" x14ac:dyDescent="0.25">
      <c r="AO2263" s="108"/>
      <c r="AQ2263" s="107"/>
      <c r="AY2263" s="107"/>
      <c r="BB2263" s="108"/>
      <c r="BD2263" s="107"/>
      <c r="BF2263" s="107"/>
    </row>
    <row r="2264" spans="41:58" x14ac:dyDescent="0.25">
      <c r="AO2264" s="108"/>
      <c r="AQ2264" s="107"/>
      <c r="AY2264" s="107"/>
      <c r="BB2264" s="108"/>
      <c r="BD2264" s="107"/>
      <c r="BF2264" s="107"/>
    </row>
    <row r="2265" spans="41:58" x14ac:dyDescent="0.25">
      <c r="AO2265" s="108"/>
      <c r="AQ2265" s="107"/>
      <c r="AY2265" s="107"/>
      <c r="BB2265" s="108"/>
      <c r="BD2265" s="107"/>
      <c r="BF2265" s="107"/>
    </row>
    <row r="2266" spans="41:58" x14ac:dyDescent="0.25">
      <c r="AO2266" s="108"/>
      <c r="AQ2266" s="107"/>
      <c r="AY2266" s="107"/>
      <c r="BB2266" s="108"/>
      <c r="BD2266" s="107"/>
      <c r="BF2266" s="107"/>
    </row>
    <row r="2267" spans="41:58" x14ac:dyDescent="0.25">
      <c r="AO2267" s="108"/>
      <c r="AQ2267" s="107"/>
      <c r="AY2267" s="107"/>
      <c r="BB2267" s="108"/>
      <c r="BD2267" s="107"/>
      <c r="BF2267" s="107"/>
    </row>
    <row r="2268" spans="41:58" x14ac:dyDescent="0.25">
      <c r="AO2268" s="108"/>
      <c r="AQ2268" s="107"/>
      <c r="AY2268" s="107"/>
      <c r="BB2268" s="108"/>
      <c r="BD2268" s="107"/>
      <c r="BF2268" s="107"/>
    </row>
    <row r="2269" spans="41:58" x14ac:dyDescent="0.25">
      <c r="AO2269" s="108"/>
      <c r="AQ2269" s="107"/>
      <c r="AY2269" s="107"/>
      <c r="BB2269" s="108"/>
      <c r="BD2269" s="107"/>
      <c r="BF2269" s="107"/>
    </row>
    <row r="2270" spans="41:58" x14ac:dyDescent="0.25">
      <c r="AO2270" s="108"/>
      <c r="AQ2270" s="107"/>
      <c r="AY2270" s="107"/>
      <c r="BB2270" s="108"/>
      <c r="BD2270" s="107"/>
      <c r="BF2270" s="107"/>
    </row>
    <row r="2271" spans="41:58" x14ac:dyDescent="0.25">
      <c r="AO2271" s="108"/>
      <c r="AQ2271" s="107"/>
      <c r="AY2271" s="107"/>
      <c r="BB2271" s="108"/>
      <c r="BD2271" s="107"/>
      <c r="BF2271" s="107"/>
    </row>
    <row r="2272" spans="41:58" x14ac:dyDescent="0.25">
      <c r="AO2272" s="108"/>
      <c r="AQ2272" s="107"/>
      <c r="AY2272" s="107"/>
      <c r="BB2272" s="108"/>
      <c r="BD2272" s="107"/>
      <c r="BF2272" s="107"/>
    </row>
    <row r="2273" spans="41:58" x14ac:dyDescent="0.25">
      <c r="AO2273" s="108"/>
      <c r="AQ2273" s="107"/>
      <c r="AY2273" s="107"/>
      <c r="BB2273" s="108"/>
      <c r="BD2273" s="107"/>
      <c r="BF2273" s="107"/>
    </row>
    <row r="2274" spans="41:58" x14ac:dyDescent="0.25">
      <c r="AO2274" s="108"/>
      <c r="AQ2274" s="107"/>
      <c r="AY2274" s="107"/>
      <c r="BB2274" s="108"/>
      <c r="BD2274" s="107"/>
      <c r="BF2274" s="107"/>
    </row>
    <row r="2275" spans="41:58" x14ac:dyDescent="0.25">
      <c r="AO2275" s="108"/>
      <c r="AQ2275" s="107"/>
      <c r="AY2275" s="107"/>
      <c r="BB2275" s="108"/>
      <c r="BD2275" s="107"/>
      <c r="BF2275" s="107"/>
    </row>
    <row r="2276" spans="41:58" x14ac:dyDescent="0.25">
      <c r="AO2276" s="108"/>
      <c r="AQ2276" s="107"/>
      <c r="AY2276" s="107"/>
      <c r="BB2276" s="108"/>
      <c r="BD2276" s="107"/>
      <c r="BF2276" s="107"/>
    </row>
    <row r="2277" spans="41:58" x14ac:dyDescent="0.25">
      <c r="AO2277" s="108"/>
      <c r="AQ2277" s="107"/>
      <c r="AY2277" s="107"/>
      <c r="BB2277" s="108"/>
      <c r="BD2277" s="107"/>
      <c r="BF2277" s="107"/>
    </row>
    <row r="2278" spans="41:58" x14ac:dyDescent="0.25">
      <c r="AO2278" s="108"/>
      <c r="AQ2278" s="107"/>
      <c r="AY2278" s="107"/>
      <c r="BB2278" s="108"/>
      <c r="BD2278" s="107"/>
      <c r="BF2278" s="107"/>
    </row>
    <row r="2279" spans="41:58" x14ac:dyDescent="0.25">
      <c r="AO2279" s="108"/>
      <c r="AQ2279" s="107"/>
      <c r="AY2279" s="107"/>
      <c r="BB2279" s="108"/>
      <c r="BD2279" s="107"/>
      <c r="BF2279" s="107"/>
    </row>
    <row r="2280" spans="41:58" x14ac:dyDescent="0.25">
      <c r="AO2280" s="108"/>
      <c r="AQ2280" s="107"/>
      <c r="AY2280" s="107"/>
      <c r="BB2280" s="108"/>
      <c r="BD2280" s="107"/>
      <c r="BF2280" s="107"/>
    </row>
    <row r="2281" spans="41:58" x14ac:dyDescent="0.25">
      <c r="AO2281" s="108"/>
      <c r="AQ2281" s="107"/>
      <c r="AY2281" s="107"/>
      <c r="BB2281" s="108"/>
      <c r="BD2281" s="107"/>
      <c r="BF2281" s="107"/>
    </row>
    <row r="2282" spans="41:58" x14ac:dyDescent="0.25">
      <c r="AO2282" s="108"/>
      <c r="AQ2282" s="107"/>
      <c r="AY2282" s="107"/>
      <c r="BB2282" s="108"/>
      <c r="BD2282" s="107"/>
      <c r="BF2282" s="107"/>
    </row>
    <row r="2283" spans="41:58" x14ac:dyDescent="0.25">
      <c r="AO2283" s="108"/>
      <c r="AQ2283" s="107"/>
      <c r="AY2283" s="107"/>
      <c r="BB2283" s="108"/>
      <c r="BD2283" s="107"/>
      <c r="BF2283" s="107"/>
    </row>
    <row r="2284" spans="41:58" x14ac:dyDescent="0.25">
      <c r="AO2284" s="108"/>
      <c r="AQ2284" s="107"/>
      <c r="AY2284" s="107"/>
      <c r="BB2284" s="108"/>
      <c r="BD2284" s="107"/>
      <c r="BF2284" s="107"/>
    </row>
    <row r="2285" spans="41:58" x14ac:dyDescent="0.25">
      <c r="AO2285" s="108"/>
      <c r="AQ2285" s="107"/>
      <c r="AY2285" s="107"/>
      <c r="BB2285" s="108"/>
      <c r="BD2285" s="107"/>
      <c r="BF2285" s="107"/>
    </row>
    <row r="2286" spans="41:58" x14ac:dyDescent="0.25">
      <c r="AO2286" s="108"/>
      <c r="AQ2286" s="107"/>
      <c r="AY2286" s="107"/>
      <c r="BB2286" s="108"/>
      <c r="BD2286" s="107"/>
      <c r="BF2286" s="107"/>
    </row>
    <row r="2287" spans="41:58" x14ac:dyDescent="0.25">
      <c r="AO2287" s="108"/>
      <c r="AQ2287" s="107"/>
      <c r="AY2287" s="107"/>
      <c r="BB2287" s="108"/>
      <c r="BD2287" s="107"/>
      <c r="BF2287" s="107"/>
    </row>
    <row r="2288" spans="41:58" x14ac:dyDescent="0.25">
      <c r="AO2288" s="108"/>
      <c r="AQ2288" s="107"/>
      <c r="AY2288" s="107"/>
      <c r="BB2288" s="108"/>
      <c r="BD2288" s="107"/>
      <c r="BF2288" s="107"/>
    </row>
    <row r="2289" spans="41:58" x14ac:dyDescent="0.25">
      <c r="AO2289" s="108"/>
      <c r="AQ2289" s="107"/>
      <c r="AY2289" s="107"/>
      <c r="BB2289" s="108"/>
      <c r="BD2289" s="107"/>
      <c r="BF2289" s="107"/>
    </row>
    <row r="2290" spans="41:58" x14ac:dyDescent="0.25">
      <c r="AO2290" s="108"/>
      <c r="AQ2290" s="107"/>
      <c r="AY2290" s="107"/>
      <c r="BB2290" s="108"/>
      <c r="BD2290" s="107"/>
      <c r="BF2290" s="107"/>
    </row>
    <row r="2291" spans="41:58" x14ac:dyDescent="0.25">
      <c r="AO2291" s="108"/>
      <c r="AQ2291" s="107"/>
      <c r="AY2291" s="107"/>
      <c r="BB2291" s="108"/>
      <c r="BD2291" s="107"/>
      <c r="BF2291" s="107"/>
    </row>
    <row r="2292" spans="41:58" x14ac:dyDescent="0.25">
      <c r="AO2292" s="108"/>
      <c r="AQ2292" s="107"/>
      <c r="AY2292" s="107"/>
      <c r="BB2292" s="108"/>
      <c r="BD2292" s="107"/>
      <c r="BF2292" s="107"/>
    </row>
    <row r="2293" spans="41:58" x14ac:dyDescent="0.25">
      <c r="AO2293" s="108"/>
      <c r="AQ2293" s="107"/>
      <c r="AY2293" s="107"/>
      <c r="BB2293" s="108"/>
      <c r="BD2293" s="107"/>
      <c r="BF2293" s="107"/>
    </row>
    <row r="2294" spans="41:58" x14ac:dyDescent="0.25">
      <c r="AO2294" s="108"/>
      <c r="AQ2294" s="107"/>
      <c r="AY2294" s="107"/>
      <c r="BB2294" s="108"/>
      <c r="BD2294" s="107"/>
      <c r="BF2294" s="107"/>
    </row>
    <row r="2295" spans="41:58" x14ac:dyDescent="0.25">
      <c r="AO2295" s="108"/>
      <c r="AQ2295" s="107"/>
      <c r="AY2295" s="107"/>
      <c r="BB2295" s="108"/>
      <c r="BD2295" s="107"/>
      <c r="BF2295" s="107"/>
    </row>
    <row r="2296" spans="41:58" x14ac:dyDescent="0.25">
      <c r="AO2296" s="108"/>
      <c r="AQ2296" s="107"/>
      <c r="AY2296" s="107"/>
      <c r="BB2296" s="108"/>
      <c r="BD2296" s="107"/>
      <c r="BF2296" s="107"/>
    </row>
    <row r="2297" spans="41:58" x14ac:dyDescent="0.25">
      <c r="AO2297" s="108"/>
      <c r="AQ2297" s="107"/>
      <c r="AY2297" s="107"/>
      <c r="BB2297" s="108"/>
      <c r="BD2297" s="107"/>
      <c r="BF2297" s="107"/>
    </row>
    <row r="2298" spans="41:58" x14ac:dyDescent="0.25">
      <c r="AO2298" s="108"/>
      <c r="AQ2298" s="107"/>
      <c r="AY2298" s="107"/>
      <c r="BB2298" s="108"/>
      <c r="BD2298" s="107"/>
      <c r="BF2298" s="107"/>
    </row>
    <row r="2299" spans="41:58" x14ac:dyDescent="0.25">
      <c r="AO2299" s="108"/>
      <c r="AQ2299" s="107"/>
      <c r="AY2299" s="107"/>
      <c r="BB2299" s="108"/>
      <c r="BD2299" s="107"/>
      <c r="BF2299" s="107"/>
    </row>
    <row r="2300" spans="41:58" x14ac:dyDescent="0.25">
      <c r="AO2300" s="108"/>
      <c r="AQ2300" s="107"/>
      <c r="AY2300" s="107"/>
      <c r="BB2300" s="108"/>
      <c r="BD2300" s="107"/>
      <c r="BF2300" s="107"/>
    </row>
    <row r="2301" spans="41:58" x14ac:dyDescent="0.25">
      <c r="AO2301" s="108"/>
      <c r="AQ2301" s="107"/>
      <c r="AY2301" s="107"/>
      <c r="BB2301" s="108"/>
      <c r="BD2301" s="107"/>
      <c r="BF2301" s="107"/>
    </row>
    <row r="2302" spans="41:58" x14ac:dyDescent="0.25">
      <c r="AO2302" s="108"/>
      <c r="AQ2302" s="107"/>
      <c r="AY2302" s="107"/>
      <c r="BB2302" s="108"/>
      <c r="BD2302" s="107"/>
      <c r="BF2302" s="107"/>
    </row>
    <row r="2303" spans="41:58" x14ac:dyDescent="0.25">
      <c r="AO2303" s="108"/>
      <c r="AQ2303" s="107"/>
      <c r="AY2303" s="107"/>
      <c r="BB2303" s="108"/>
      <c r="BD2303" s="107"/>
      <c r="BF2303" s="107"/>
    </row>
    <row r="2304" spans="41:58" x14ac:dyDescent="0.25">
      <c r="AO2304" s="108"/>
      <c r="AQ2304" s="107"/>
      <c r="AY2304" s="107"/>
      <c r="BB2304" s="108"/>
      <c r="BD2304" s="107"/>
      <c r="BF2304" s="107"/>
    </row>
    <row r="2305" spans="41:58" x14ac:dyDescent="0.25">
      <c r="AO2305" s="108"/>
      <c r="AQ2305" s="107"/>
      <c r="AY2305" s="107"/>
      <c r="BB2305" s="108"/>
      <c r="BD2305" s="107"/>
      <c r="BF2305" s="107"/>
    </row>
    <row r="2306" spans="41:58" x14ac:dyDescent="0.25">
      <c r="AO2306" s="108"/>
      <c r="AQ2306" s="107"/>
      <c r="AY2306" s="107"/>
      <c r="BB2306" s="108"/>
      <c r="BD2306" s="107"/>
      <c r="BF2306" s="107"/>
    </row>
    <row r="2307" spans="41:58" x14ac:dyDescent="0.25">
      <c r="AO2307" s="108"/>
      <c r="AQ2307" s="107"/>
      <c r="AY2307" s="107"/>
      <c r="BB2307" s="108"/>
      <c r="BD2307" s="107"/>
      <c r="BF2307" s="107"/>
    </row>
    <row r="2308" spans="41:58" x14ac:dyDescent="0.25">
      <c r="AO2308" s="108"/>
      <c r="AQ2308" s="107"/>
      <c r="AY2308" s="107"/>
      <c r="BB2308" s="108"/>
      <c r="BD2308" s="107"/>
      <c r="BF2308" s="107"/>
    </row>
    <row r="2309" spans="41:58" x14ac:dyDescent="0.25">
      <c r="AO2309" s="108"/>
      <c r="AQ2309" s="107"/>
      <c r="AY2309" s="107"/>
      <c r="BB2309" s="108"/>
      <c r="BD2309" s="107"/>
      <c r="BF2309" s="107"/>
    </row>
    <row r="2310" spans="41:58" x14ac:dyDescent="0.25">
      <c r="AO2310" s="108"/>
      <c r="AQ2310" s="107"/>
      <c r="AY2310" s="107"/>
      <c r="BB2310" s="108"/>
      <c r="BD2310" s="107"/>
      <c r="BF2310" s="107"/>
    </row>
    <row r="2311" spans="41:58" x14ac:dyDescent="0.25">
      <c r="AO2311" s="108"/>
      <c r="AQ2311" s="107"/>
      <c r="AY2311" s="107"/>
      <c r="BB2311" s="108"/>
      <c r="BD2311" s="107"/>
      <c r="BF2311" s="107"/>
    </row>
    <row r="2312" spans="41:58" x14ac:dyDescent="0.25">
      <c r="AO2312" s="108"/>
      <c r="AQ2312" s="107"/>
      <c r="AY2312" s="107"/>
      <c r="BB2312" s="108"/>
      <c r="BD2312" s="107"/>
      <c r="BF2312" s="107"/>
    </row>
    <row r="2313" spans="41:58" x14ac:dyDescent="0.25">
      <c r="AO2313" s="108"/>
      <c r="AQ2313" s="107"/>
      <c r="AY2313" s="107"/>
      <c r="BB2313" s="108"/>
      <c r="BD2313" s="107"/>
      <c r="BF2313" s="107"/>
    </row>
    <row r="2314" spans="41:58" x14ac:dyDescent="0.25">
      <c r="AO2314" s="108"/>
      <c r="AQ2314" s="107"/>
      <c r="AY2314" s="107"/>
      <c r="BB2314" s="108"/>
      <c r="BD2314" s="107"/>
      <c r="BF2314" s="107"/>
    </row>
    <row r="2315" spans="41:58" x14ac:dyDescent="0.25">
      <c r="AO2315" s="108"/>
      <c r="AQ2315" s="107"/>
      <c r="AY2315" s="107"/>
      <c r="BB2315" s="108"/>
      <c r="BD2315" s="107"/>
      <c r="BF2315" s="107"/>
    </row>
    <row r="2316" spans="41:58" x14ac:dyDescent="0.25">
      <c r="AO2316" s="108"/>
      <c r="AQ2316" s="107"/>
      <c r="AY2316" s="107"/>
      <c r="BB2316" s="108"/>
      <c r="BD2316" s="107"/>
      <c r="BF2316" s="107"/>
    </row>
    <row r="2317" spans="41:58" x14ac:dyDescent="0.25">
      <c r="AO2317" s="108"/>
      <c r="AQ2317" s="107"/>
      <c r="AY2317" s="107"/>
      <c r="BB2317" s="108"/>
      <c r="BD2317" s="107"/>
      <c r="BF2317" s="107"/>
    </row>
    <row r="2318" spans="41:58" x14ac:dyDescent="0.25">
      <c r="AO2318" s="108"/>
      <c r="AQ2318" s="107"/>
      <c r="AY2318" s="107"/>
      <c r="BB2318" s="108"/>
      <c r="BD2318" s="107"/>
      <c r="BF2318" s="107"/>
    </row>
    <row r="2319" spans="41:58" x14ac:dyDescent="0.25">
      <c r="AO2319" s="108"/>
      <c r="AQ2319" s="107"/>
      <c r="AY2319" s="107"/>
      <c r="BB2319" s="108"/>
      <c r="BD2319" s="107"/>
      <c r="BF2319" s="107"/>
    </row>
    <row r="2320" spans="41:58" x14ac:dyDescent="0.25">
      <c r="AO2320" s="108"/>
      <c r="AQ2320" s="107"/>
      <c r="AY2320" s="107"/>
      <c r="BB2320" s="108"/>
      <c r="BD2320" s="107"/>
      <c r="BF2320" s="107"/>
    </row>
    <row r="2321" spans="41:58" x14ac:dyDescent="0.25">
      <c r="AO2321" s="108"/>
      <c r="AQ2321" s="107"/>
      <c r="AY2321" s="107"/>
      <c r="BB2321" s="108"/>
      <c r="BD2321" s="107"/>
      <c r="BF2321" s="107"/>
    </row>
    <row r="2322" spans="41:58" x14ac:dyDescent="0.25">
      <c r="AO2322" s="108"/>
      <c r="AQ2322" s="107"/>
      <c r="AY2322" s="107"/>
      <c r="BB2322" s="108"/>
      <c r="BD2322" s="107"/>
      <c r="BF2322" s="107"/>
    </row>
    <row r="2323" spans="41:58" x14ac:dyDescent="0.25">
      <c r="AO2323" s="108"/>
      <c r="AQ2323" s="107"/>
      <c r="AY2323" s="107"/>
      <c r="BB2323" s="108"/>
      <c r="BD2323" s="107"/>
      <c r="BF2323" s="107"/>
    </row>
    <row r="2324" spans="41:58" x14ac:dyDescent="0.25">
      <c r="AO2324" s="108"/>
      <c r="AQ2324" s="107"/>
      <c r="AY2324" s="107"/>
      <c r="BB2324" s="108"/>
      <c r="BD2324" s="107"/>
      <c r="BF2324" s="107"/>
    </row>
    <row r="2325" spans="41:58" x14ac:dyDescent="0.25">
      <c r="AO2325" s="108"/>
      <c r="AQ2325" s="107"/>
      <c r="AY2325" s="107"/>
      <c r="BB2325" s="108"/>
      <c r="BD2325" s="107"/>
      <c r="BF2325" s="107"/>
    </row>
    <row r="2326" spans="41:58" x14ac:dyDescent="0.25">
      <c r="AO2326" s="108"/>
      <c r="AQ2326" s="107"/>
      <c r="AY2326" s="107"/>
      <c r="BB2326" s="108"/>
      <c r="BD2326" s="107"/>
      <c r="BF2326" s="107"/>
    </row>
    <row r="2327" spans="41:58" x14ac:dyDescent="0.25">
      <c r="AO2327" s="108"/>
      <c r="AQ2327" s="107"/>
      <c r="AY2327" s="107"/>
      <c r="BB2327" s="108"/>
      <c r="BD2327" s="107"/>
      <c r="BF2327" s="107"/>
    </row>
    <row r="2328" spans="41:58" x14ac:dyDescent="0.25">
      <c r="AO2328" s="108"/>
      <c r="AQ2328" s="107"/>
      <c r="AY2328" s="107"/>
      <c r="BB2328" s="108"/>
      <c r="BD2328" s="107"/>
      <c r="BF2328" s="107"/>
    </row>
    <row r="2329" spans="41:58" x14ac:dyDescent="0.25">
      <c r="AO2329" s="108"/>
      <c r="AQ2329" s="107"/>
      <c r="AY2329" s="107"/>
      <c r="BB2329" s="108"/>
      <c r="BD2329" s="107"/>
      <c r="BF2329" s="107"/>
    </row>
    <row r="2330" spans="41:58" x14ac:dyDescent="0.25">
      <c r="AO2330" s="108"/>
      <c r="AQ2330" s="107"/>
      <c r="AY2330" s="107"/>
      <c r="BB2330" s="108"/>
      <c r="BD2330" s="107"/>
      <c r="BF2330" s="107"/>
    </row>
    <row r="2331" spans="41:58" x14ac:dyDescent="0.25">
      <c r="AO2331" s="108"/>
      <c r="AQ2331" s="107"/>
      <c r="AY2331" s="107"/>
      <c r="BB2331" s="108"/>
      <c r="BD2331" s="107"/>
      <c r="BF2331" s="107"/>
    </row>
    <row r="2332" spans="41:58" x14ac:dyDescent="0.25">
      <c r="AO2332" s="108"/>
      <c r="AQ2332" s="107"/>
      <c r="AY2332" s="107"/>
      <c r="BB2332" s="108"/>
      <c r="BD2332" s="107"/>
      <c r="BF2332" s="107"/>
    </row>
    <row r="2333" spans="41:58" x14ac:dyDescent="0.25">
      <c r="AO2333" s="108"/>
      <c r="AQ2333" s="107"/>
      <c r="AY2333" s="107"/>
      <c r="BB2333" s="108"/>
      <c r="BD2333" s="107"/>
      <c r="BF2333" s="107"/>
    </row>
    <row r="2334" spans="41:58" x14ac:dyDescent="0.25">
      <c r="AO2334" s="108"/>
      <c r="AQ2334" s="107"/>
      <c r="AY2334" s="107"/>
      <c r="BB2334" s="108"/>
      <c r="BD2334" s="107"/>
      <c r="BF2334" s="107"/>
    </row>
    <row r="2335" spans="41:58" x14ac:dyDescent="0.25">
      <c r="AO2335" s="108"/>
      <c r="AQ2335" s="107"/>
      <c r="AY2335" s="107"/>
      <c r="BB2335" s="108"/>
      <c r="BD2335" s="107"/>
      <c r="BF2335" s="107"/>
    </row>
    <row r="2336" spans="41:58" x14ac:dyDescent="0.25">
      <c r="AO2336" s="108"/>
      <c r="AQ2336" s="107"/>
      <c r="AY2336" s="107"/>
      <c r="BB2336" s="108"/>
      <c r="BD2336" s="107"/>
      <c r="BF2336" s="107"/>
    </row>
    <row r="2337" spans="41:58" x14ac:dyDescent="0.25">
      <c r="AO2337" s="108"/>
      <c r="AQ2337" s="107"/>
      <c r="AY2337" s="107"/>
      <c r="BB2337" s="108"/>
      <c r="BD2337" s="107"/>
      <c r="BF2337" s="107"/>
    </row>
    <row r="2338" spans="41:58" x14ac:dyDescent="0.25">
      <c r="AO2338" s="108"/>
      <c r="AQ2338" s="107"/>
      <c r="AY2338" s="107"/>
      <c r="BB2338" s="108"/>
      <c r="BD2338" s="107"/>
      <c r="BF2338" s="107"/>
    </row>
    <row r="2339" spans="41:58" x14ac:dyDescent="0.25">
      <c r="AO2339" s="108"/>
      <c r="AQ2339" s="107"/>
      <c r="AY2339" s="107"/>
      <c r="BB2339" s="108"/>
      <c r="BD2339" s="107"/>
      <c r="BF2339" s="107"/>
    </row>
    <row r="2340" spans="41:58" x14ac:dyDescent="0.25">
      <c r="AO2340" s="108"/>
      <c r="AQ2340" s="107"/>
      <c r="AY2340" s="107"/>
      <c r="BB2340" s="108"/>
      <c r="BD2340" s="107"/>
      <c r="BF2340" s="107"/>
    </row>
    <row r="2341" spans="41:58" x14ac:dyDescent="0.25">
      <c r="AO2341" s="108"/>
      <c r="AQ2341" s="107"/>
      <c r="AY2341" s="107"/>
      <c r="BB2341" s="108"/>
      <c r="BD2341" s="107"/>
      <c r="BF2341" s="107"/>
    </row>
    <row r="2342" spans="41:58" x14ac:dyDescent="0.25">
      <c r="AO2342" s="108"/>
      <c r="AQ2342" s="107"/>
      <c r="AY2342" s="107"/>
      <c r="BB2342" s="108"/>
      <c r="BD2342" s="107"/>
      <c r="BF2342" s="107"/>
    </row>
    <row r="2343" spans="41:58" x14ac:dyDescent="0.25">
      <c r="AO2343" s="108"/>
      <c r="AQ2343" s="107"/>
      <c r="AY2343" s="107"/>
      <c r="BB2343" s="108"/>
      <c r="BD2343" s="107"/>
      <c r="BF2343" s="107"/>
    </row>
    <row r="2344" spans="41:58" x14ac:dyDescent="0.25">
      <c r="AO2344" s="108"/>
      <c r="AQ2344" s="107"/>
      <c r="AY2344" s="107"/>
      <c r="BB2344" s="108"/>
      <c r="BD2344" s="107"/>
      <c r="BF2344" s="107"/>
    </row>
    <row r="2345" spans="41:58" x14ac:dyDescent="0.25">
      <c r="AO2345" s="108"/>
      <c r="AQ2345" s="107"/>
      <c r="AY2345" s="107"/>
      <c r="BB2345" s="108"/>
      <c r="BD2345" s="107"/>
      <c r="BF2345" s="107"/>
    </row>
    <row r="2346" spans="41:58" x14ac:dyDescent="0.25">
      <c r="AO2346" s="108"/>
      <c r="AQ2346" s="107"/>
      <c r="AY2346" s="107"/>
      <c r="BB2346" s="108"/>
      <c r="BD2346" s="107"/>
      <c r="BF2346" s="107"/>
    </row>
    <row r="2347" spans="41:58" x14ac:dyDescent="0.25">
      <c r="AO2347" s="108"/>
      <c r="AQ2347" s="107"/>
      <c r="AY2347" s="107"/>
      <c r="BB2347" s="108"/>
      <c r="BD2347" s="107"/>
      <c r="BF2347" s="107"/>
    </row>
    <row r="2348" spans="41:58" x14ac:dyDescent="0.25">
      <c r="AO2348" s="108"/>
      <c r="AQ2348" s="107"/>
      <c r="AY2348" s="107"/>
      <c r="BB2348" s="108"/>
      <c r="BD2348" s="107"/>
      <c r="BF2348" s="107"/>
    </row>
    <row r="2349" spans="41:58" x14ac:dyDescent="0.25">
      <c r="AO2349" s="108"/>
      <c r="AQ2349" s="107"/>
      <c r="AY2349" s="107"/>
      <c r="BB2349" s="108"/>
      <c r="BD2349" s="107"/>
      <c r="BF2349" s="107"/>
    </row>
    <row r="2350" spans="41:58" x14ac:dyDescent="0.25">
      <c r="AO2350" s="108"/>
      <c r="AQ2350" s="107"/>
      <c r="AY2350" s="107"/>
      <c r="BB2350" s="108"/>
      <c r="BD2350" s="107"/>
      <c r="BF2350" s="107"/>
    </row>
    <row r="2351" spans="41:58" x14ac:dyDescent="0.25">
      <c r="AO2351" s="108"/>
      <c r="AQ2351" s="107"/>
      <c r="AY2351" s="107"/>
      <c r="BB2351" s="108"/>
      <c r="BD2351" s="107"/>
      <c r="BF2351" s="107"/>
    </row>
    <row r="2352" spans="41:58" x14ac:dyDescent="0.25">
      <c r="AO2352" s="108"/>
      <c r="AQ2352" s="107"/>
      <c r="AY2352" s="107"/>
      <c r="BB2352" s="108"/>
      <c r="BD2352" s="107"/>
      <c r="BF2352" s="107"/>
    </row>
    <row r="2353" spans="41:58" x14ac:dyDescent="0.25">
      <c r="AO2353" s="108"/>
      <c r="AQ2353" s="107"/>
      <c r="AY2353" s="107"/>
      <c r="BB2353" s="108"/>
      <c r="BD2353" s="107"/>
      <c r="BF2353" s="107"/>
    </row>
    <row r="2354" spans="41:58" x14ac:dyDescent="0.25">
      <c r="AO2354" s="108"/>
      <c r="AQ2354" s="107"/>
      <c r="AY2354" s="107"/>
      <c r="BB2354" s="108"/>
      <c r="BD2354" s="107"/>
      <c r="BF2354" s="107"/>
    </row>
    <row r="2355" spans="41:58" x14ac:dyDescent="0.25">
      <c r="AO2355" s="108"/>
      <c r="AQ2355" s="107"/>
      <c r="AY2355" s="107"/>
      <c r="BB2355" s="108"/>
      <c r="BD2355" s="107"/>
      <c r="BF2355" s="107"/>
    </row>
    <row r="2356" spans="41:58" x14ac:dyDescent="0.25">
      <c r="AO2356" s="108"/>
      <c r="AQ2356" s="107"/>
      <c r="AY2356" s="107"/>
      <c r="BB2356" s="108"/>
      <c r="BD2356" s="107"/>
      <c r="BF2356" s="107"/>
    </row>
    <row r="2357" spans="41:58" x14ac:dyDescent="0.25">
      <c r="AO2357" s="108"/>
      <c r="AQ2357" s="107"/>
      <c r="AY2357" s="107"/>
      <c r="BB2357" s="108"/>
      <c r="BD2357" s="107"/>
      <c r="BF2357" s="107"/>
    </row>
    <row r="2358" spans="41:58" x14ac:dyDescent="0.25">
      <c r="AO2358" s="108"/>
      <c r="AQ2358" s="107"/>
      <c r="AY2358" s="107"/>
      <c r="BB2358" s="108"/>
      <c r="BD2358" s="107"/>
      <c r="BF2358" s="107"/>
    </row>
    <row r="2359" spans="41:58" x14ac:dyDescent="0.25">
      <c r="AO2359" s="108"/>
      <c r="AQ2359" s="107"/>
      <c r="AY2359" s="107"/>
      <c r="BB2359" s="108"/>
      <c r="BD2359" s="107"/>
      <c r="BF2359" s="107"/>
    </row>
    <row r="2360" spans="41:58" x14ac:dyDescent="0.25">
      <c r="AO2360" s="108"/>
      <c r="AQ2360" s="107"/>
      <c r="AY2360" s="107"/>
      <c r="BB2360" s="108"/>
      <c r="BD2360" s="107"/>
      <c r="BF2360" s="107"/>
    </row>
    <row r="2361" spans="41:58" x14ac:dyDescent="0.25">
      <c r="AO2361" s="108"/>
      <c r="AQ2361" s="107"/>
      <c r="AY2361" s="107"/>
      <c r="BB2361" s="108"/>
      <c r="BD2361" s="107"/>
      <c r="BF2361" s="107"/>
    </row>
    <row r="2362" spans="41:58" x14ac:dyDescent="0.25">
      <c r="AO2362" s="108"/>
      <c r="AQ2362" s="107"/>
      <c r="AY2362" s="107"/>
      <c r="BB2362" s="108"/>
      <c r="BD2362" s="107"/>
      <c r="BF2362" s="107"/>
    </row>
    <row r="2363" spans="41:58" x14ac:dyDescent="0.25">
      <c r="AO2363" s="108"/>
      <c r="AQ2363" s="107"/>
      <c r="AY2363" s="107"/>
      <c r="BB2363" s="108"/>
      <c r="BD2363" s="107"/>
      <c r="BF2363" s="107"/>
    </row>
    <row r="2364" spans="41:58" x14ac:dyDescent="0.25">
      <c r="AO2364" s="108"/>
      <c r="AQ2364" s="107"/>
      <c r="AY2364" s="107"/>
      <c r="BB2364" s="108"/>
      <c r="BD2364" s="107"/>
      <c r="BF2364" s="107"/>
    </row>
    <row r="2365" spans="41:58" x14ac:dyDescent="0.25">
      <c r="AO2365" s="108"/>
      <c r="AQ2365" s="107"/>
      <c r="AY2365" s="107"/>
      <c r="BB2365" s="108"/>
      <c r="BD2365" s="107"/>
      <c r="BF2365" s="107"/>
    </row>
    <row r="2366" spans="41:58" x14ac:dyDescent="0.25">
      <c r="AO2366" s="108"/>
      <c r="AQ2366" s="107"/>
      <c r="AY2366" s="107"/>
      <c r="BB2366" s="108"/>
      <c r="BD2366" s="107"/>
      <c r="BF2366" s="107"/>
    </row>
    <row r="2367" spans="41:58" x14ac:dyDescent="0.25">
      <c r="AO2367" s="108"/>
      <c r="AQ2367" s="107"/>
      <c r="AY2367" s="107"/>
      <c r="BB2367" s="108"/>
      <c r="BD2367" s="107"/>
      <c r="BF2367" s="107"/>
    </row>
    <row r="2368" spans="41:58" x14ac:dyDescent="0.25">
      <c r="AO2368" s="108"/>
      <c r="AQ2368" s="107"/>
      <c r="AY2368" s="107"/>
      <c r="BB2368" s="108"/>
      <c r="BD2368" s="107"/>
      <c r="BF2368" s="107"/>
    </row>
    <row r="2369" spans="41:58" x14ac:dyDescent="0.25">
      <c r="AO2369" s="108"/>
      <c r="AQ2369" s="107"/>
      <c r="AY2369" s="107"/>
      <c r="BB2369" s="108"/>
      <c r="BD2369" s="107"/>
      <c r="BF2369" s="107"/>
    </row>
    <row r="2370" spans="41:58" x14ac:dyDescent="0.25">
      <c r="AO2370" s="108"/>
      <c r="AQ2370" s="107"/>
      <c r="AY2370" s="107"/>
      <c r="BB2370" s="108"/>
      <c r="BD2370" s="107"/>
      <c r="BF2370" s="107"/>
    </row>
    <row r="2371" spans="41:58" x14ac:dyDescent="0.25">
      <c r="AO2371" s="108"/>
      <c r="AQ2371" s="107"/>
      <c r="AY2371" s="107"/>
      <c r="BB2371" s="108"/>
      <c r="BD2371" s="107"/>
      <c r="BF2371" s="107"/>
    </row>
    <row r="2372" spans="41:58" x14ac:dyDescent="0.25">
      <c r="AO2372" s="108"/>
      <c r="AQ2372" s="107"/>
      <c r="AY2372" s="107"/>
      <c r="BB2372" s="108"/>
      <c r="BD2372" s="107"/>
      <c r="BF2372" s="107"/>
    </row>
    <row r="2373" spans="41:58" x14ac:dyDescent="0.25">
      <c r="AO2373" s="108"/>
      <c r="AQ2373" s="107"/>
      <c r="AY2373" s="107"/>
      <c r="BB2373" s="108"/>
      <c r="BD2373" s="107"/>
      <c r="BF2373" s="107"/>
    </row>
    <row r="2374" spans="41:58" x14ac:dyDescent="0.25">
      <c r="AO2374" s="108"/>
      <c r="AQ2374" s="107"/>
      <c r="AY2374" s="107"/>
      <c r="BB2374" s="108"/>
      <c r="BD2374" s="107"/>
      <c r="BF2374" s="107"/>
    </row>
    <row r="2375" spans="41:58" x14ac:dyDescent="0.25">
      <c r="AO2375" s="108"/>
      <c r="AQ2375" s="107"/>
      <c r="AY2375" s="107"/>
      <c r="BB2375" s="108"/>
      <c r="BD2375" s="107"/>
      <c r="BF2375" s="107"/>
    </row>
    <row r="2376" spans="41:58" x14ac:dyDescent="0.25">
      <c r="AO2376" s="108"/>
      <c r="AQ2376" s="107"/>
      <c r="AY2376" s="107"/>
      <c r="BB2376" s="108"/>
      <c r="BD2376" s="107"/>
      <c r="BF2376" s="107"/>
    </row>
    <row r="2377" spans="41:58" x14ac:dyDescent="0.25">
      <c r="AO2377" s="108"/>
      <c r="AQ2377" s="107"/>
      <c r="AY2377" s="107"/>
      <c r="BB2377" s="108"/>
      <c r="BD2377" s="107"/>
      <c r="BF2377" s="107"/>
    </row>
    <row r="2378" spans="41:58" x14ac:dyDescent="0.25">
      <c r="AO2378" s="108"/>
      <c r="AQ2378" s="107"/>
      <c r="AY2378" s="107"/>
      <c r="BB2378" s="108"/>
      <c r="BD2378" s="107"/>
      <c r="BF2378" s="107"/>
    </row>
    <row r="2379" spans="41:58" x14ac:dyDescent="0.25">
      <c r="AO2379" s="108"/>
      <c r="AQ2379" s="107"/>
      <c r="AY2379" s="107"/>
      <c r="BB2379" s="108"/>
      <c r="BD2379" s="107"/>
      <c r="BF2379" s="107"/>
    </row>
    <row r="2380" spans="41:58" x14ac:dyDescent="0.25">
      <c r="AO2380" s="108"/>
      <c r="AQ2380" s="107"/>
      <c r="AY2380" s="107"/>
      <c r="BB2380" s="108"/>
      <c r="BD2380" s="107"/>
      <c r="BF2380" s="107"/>
    </row>
    <row r="2381" spans="41:58" x14ac:dyDescent="0.25">
      <c r="AO2381" s="108"/>
      <c r="AQ2381" s="107"/>
      <c r="AY2381" s="107"/>
      <c r="BB2381" s="108"/>
      <c r="BD2381" s="107"/>
      <c r="BF2381" s="107"/>
    </row>
    <row r="2382" spans="41:58" x14ac:dyDescent="0.25">
      <c r="AO2382" s="108"/>
      <c r="AQ2382" s="107"/>
      <c r="AY2382" s="107"/>
      <c r="BB2382" s="108"/>
      <c r="BD2382" s="107"/>
      <c r="BF2382" s="107"/>
    </row>
    <row r="2383" spans="41:58" x14ac:dyDescent="0.25">
      <c r="AO2383" s="108"/>
      <c r="AQ2383" s="107"/>
      <c r="AY2383" s="107"/>
      <c r="BB2383" s="108"/>
      <c r="BD2383" s="107"/>
      <c r="BF2383" s="107"/>
    </row>
    <row r="2384" spans="41:58" x14ac:dyDescent="0.25">
      <c r="AO2384" s="108"/>
      <c r="AQ2384" s="107"/>
      <c r="AY2384" s="107"/>
      <c r="BB2384" s="108"/>
      <c r="BD2384" s="107"/>
      <c r="BF2384" s="107"/>
    </row>
    <row r="2385" spans="41:58" x14ac:dyDescent="0.25">
      <c r="AO2385" s="108"/>
      <c r="AQ2385" s="107"/>
      <c r="AY2385" s="107"/>
      <c r="BB2385" s="108"/>
      <c r="BD2385" s="107"/>
      <c r="BF2385" s="107"/>
    </row>
    <row r="2386" spans="41:58" x14ac:dyDescent="0.25">
      <c r="AO2386" s="108"/>
      <c r="AQ2386" s="107"/>
      <c r="AY2386" s="107"/>
      <c r="BB2386" s="108"/>
      <c r="BD2386" s="107"/>
      <c r="BF2386" s="107"/>
    </row>
    <row r="2387" spans="41:58" x14ac:dyDescent="0.25">
      <c r="AO2387" s="108"/>
      <c r="AQ2387" s="107"/>
      <c r="AY2387" s="107"/>
      <c r="BB2387" s="108"/>
      <c r="BD2387" s="107"/>
      <c r="BF2387" s="107"/>
    </row>
    <row r="2388" spans="41:58" x14ac:dyDescent="0.25">
      <c r="AO2388" s="108"/>
      <c r="AQ2388" s="107"/>
      <c r="AY2388" s="107"/>
      <c r="BB2388" s="108"/>
      <c r="BD2388" s="107"/>
      <c r="BF2388" s="107"/>
    </row>
    <row r="2389" spans="41:58" x14ac:dyDescent="0.25">
      <c r="AO2389" s="108"/>
      <c r="AQ2389" s="107"/>
      <c r="AY2389" s="107"/>
      <c r="BB2389" s="108"/>
      <c r="BD2389" s="107"/>
      <c r="BF2389" s="107"/>
    </row>
    <row r="2390" spans="41:58" x14ac:dyDescent="0.25">
      <c r="AO2390" s="108"/>
      <c r="AQ2390" s="107"/>
      <c r="AY2390" s="107"/>
      <c r="BB2390" s="108"/>
      <c r="BD2390" s="107"/>
      <c r="BF2390" s="107"/>
    </row>
    <row r="2391" spans="41:58" x14ac:dyDescent="0.25">
      <c r="AO2391" s="108"/>
      <c r="AQ2391" s="107"/>
      <c r="AY2391" s="107"/>
      <c r="BB2391" s="108"/>
      <c r="BD2391" s="107"/>
      <c r="BF2391" s="107"/>
    </row>
    <row r="2392" spans="41:58" x14ac:dyDescent="0.25">
      <c r="AO2392" s="108"/>
      <c r="AQ2392" s="107"/>
      <c r="AY2392" s="107"/>
      <c r="BB2392" s="108"/>
      <c r="BD2392" s="107"/>
      <c r="BF2392" s="107"/>
    </row>
    <row r="2393" spans="41:58" x14ac:dyDescent="0.25">
      <c r="AO2393" s="108"/>
      <c r="AQ2393" s="107"/>
      <c r="AY2393" s="107"/>
      <c r="BB2393" s="108"/>
      <c r="BD2393" s="107"/>
      <c r="BF2393" s="107"/>
    </row>
    <row r="2394" spans="41:58" x14ac:dyDescent="0.25">
      <c r="AO2394" s="108"/>
      <c r="AQ2394" s="107"/>
      <c r="AY2394" s="107"/>
      <c r="BB2394" s="108"/>
      <c r="BD2394" s="107"/>
      <c r="BF2394" s="107"/>
    </row>
    <row r="2395" spans="41:58" x14ac:dyDescent="0.25">
      <c r="AO2395" s="108"/>
      <c r="AQ2395" s="107"/>
      <c r="AY2395" s="107"/>
      <c r="BB2395" s="108"/>
      <c r="BD2395" s="107"/>
      <c r="BF2395" s="107"/>
    </row>
    <row r="2396" spans="41:58" x14ac:dyDescent="0.25">
      <c r="AO2396" s="108"/>
      <c r="AQ2396" s="107"/>
      <c r="AY2396" s="107"/>
      <c r="BB2396" s="108"/>
      <c r="BD2396" s="107"/>
      <c r="BF2396" s="107"/>
    </row>
    <row r="2397" spans="41:58" x14ac:dyDescent="0.25">
      <c r="AO2397" s="108"/>
      <c r="AQ2397" s="107"/>
      <c r="AY2397" s="107"/>
      <c r="BB2397" s="108"/>
      <c r="BD2397" s="107"/>
      <c r="BF2397" s="107"/>
    </row>
    <row r="2398" spans="41:58" x14ac:dyDescent="0.25">
      <c r="AO2398" s="108"/>
      <c r="AQ2398" s="107"/>
      <c r="AY2398" s="107"/>
      <c r="BB2398" s="108"/>
      <c r="BD2398" s="107"/>
      <c r="BF2398" s="107"/>
    </row>
    <row r="2399" spans="41:58" x14ac:dyDescent="0.25">
      <c r="AO2399" s="108"/>
      <c r="AQ2399" s="107"/>
      <c r="AY2399" s="107"/>
      <c r="BB2399" s="108"/>
      <c r="BD2399" s="107"/>
      <c r="BF2399" s="107"/>
    </row>
    <row r="2400" spans="41:58" x14ac:dyDescent="0.25">
      <c r="AO2400" s="108"/>
      <c r="AQ2400" s="107"/>
      <c r="AY2400" s="107"/>
      <c r="BB2400" s="108"/>
      <c r="BD2400" s="107"/>
      <c r="BF2400" s="107"/>
    </row>
    <row r="2401" spans="41:58" x14ac:dyDescent="0.25">
      <c r="AO2401" s="108"/>
      <c r="AQ2401" s="107"/>
      <c r="AY2401" s="107"/>
      <c r="BB2401" s="108"/>
      <c r="BD2401" s="107"/>
      <c r="BF2401" s="107"/>
    </row>
    <row r="2402" spans="41:58" x14ac:dyDescent="0.25">
      <c r="AO2402" s="108"/>
      <c r="AQ2402" s="107"/>
      <c r="AY2402" s="107"/>
      <c r="BB2402" s="108"/>
      <c r="BD2402" s="107"/>
      <c r="BF2402" s="107"/>
    </row>
    <row r="2403" spans="41:58" x14ac:dyDescent="0.25">
      <c r="AO2403" s="108"/>
      <c r="AQ2403" s="107"/>
      <c r="AY2403" s="107"/>
      <c r="BB2403" s="108"/>
      <c r="BD2403" s="107"/>
      <c r="BF2403" s="107"/>
    </row>
    <row r="2404" spans="41:58" x14ac:dyDescent="0.25">
      <c r="AO2404" s="108"/>
      <c r="AQ2404" s="107"/>
      <c r="AY2404" s="107"/>
      <c r="BB2404" s="108"/>
      <c r="BD2404" s="107"/>
      <c r="BF2404" s="107"/>
    </row>
    <row r="2405" spans="41:58" x14ac:dyDescent="0.25">
      <c r="AO2405" s="108"/>
      <c r="AQ2405" s="107"/>
      <c r="AY2405" s="107"/>
      <c r="BB2405" s="108"/>
      <c r="BD2405" s="107"/>
      <c r="BF2405" s="107"/>
    </row>
    <row r="2406" spans="41:58" x14ac:dyDescent="0.25">
      <c r="AO2406" s="108"/>
      <c r="AQ2406" s="107"/>
      <c r="AY2406" s="107"/>
      <c r="BB2406" s="108"/>
      <c r="BD2406" s="107"/>
      <c r="BF2406" s="107"/>
    </row>
    <row r="2407" spans="41:58" x14ac:dyDescent="0.25">
      <c r="AO2407" s="108"/>
      <c r="AQ2407" s="107"/>
      <c r="AY2407" s="107"/>
      <c r="BB2407" s="108"/>
      <c r="BD2407" s="107"/>
      <c r="BF2407" s="107"/>
    </row>
    <row r="2408" spans="41:58" x14ac:dyDescent="0.25">
      <c r="AO2408" s="108"/>
      <c r="AQ2408" s="107"/>
      <c r="AY2408" s="107"/>
      <c r="BB2408" s="108"/>
      <c r="BD2408" s="107"/>
      <c r="BF2408" s="107"/>
    </row>
    <row r="2409" spans="41:58" x14ac:dyDescent="0.25">
      <c r="AO2409" s="108"/>
      <c r="AQ2409" s="107"/>
      <c r="AY2409" s="107"/>
      <c r="BB2409" s="108"/>
      <c r="BD2409" s="107"/>
      <c r="BF2409" s="107"/>
    </row>
    <row r="2410" spans="41:58" x14ac:dyDescent="0.25">
      <c r="AO2410" s="108"/>
      <c r="AQ2410" s="107"/>
      <c r="AY2410" s="107"/>
      <c r="BB2410" s="108"/>
      <c r="BD2410" s="107"/>
      <c r="BF2410" s="107"/>
    </row>
    <row r="2411" spans="41:58" x14ac:dyDescent="0.25">
      <c r="AO2411" s="108"/>
      <c r="AQ2411" s="107"/>
      <c r="AY2411" s="107"/>
      <c r="BB2411" s="108"/>
      <c r="BD2411" s="107"/>
      <c r="BF2411" s="107"/>
    </row>
    <row r="2412" spans="41:58" x14ac:dyDescent="0.25">
      <c r="AO2412" s="108"/>
      <c r="AQ2412" s="107"/>
      <c r="AY2412" s="107"/>
      <c r="BB2412" s="108"/>
      <c r="BD2412" s="107"/>
      <c r="BF2412" s="107"/>
    </row>
    <row r="2413" spans="41:58" x14ac:dyDescent="0.25">
      <c r="AO2413" s="108"/>
      <c r="AQ2413" s="107"/>
      <c r="AY2413" s="107"/>
      <c r="BB2413" s="108"/>
      <c r="BD2413" s="107"/>
      <c r="BF2413" s="107"/>
    </row>
    <row r="2414" spans="41:58" x14ac:dyDescent="0.25">
      <c r="AO2414" s="108"/>
      <c r="AQ2414" s="107"/>
      <c r="AY2414" s="107"/>
      <c r="BB2414" s="108"/>
      <c r="BD2414" s="107"/>
      <c r="BF2414" s="107"/>
    </row>
    <row r="2415" spans="41:58" x14ac:dyDescent="0.25">
      <c r="AO2415" s="108"/>
      <c r="AQ2415" s="107"/>
      <c r="AY2415" s="107"/>
      <c r="BB2415" s="108"/>
      <c r="BD2415" s="107"/>
      <c r="BF2415" s="107"/>
    </row>
    <row r="2416" spans="41:58" x14ac:dyDescent="0.25">
      <c r="AO2416" s="108"/>
      <c r="AQ2416" s="107"/>
      <c r="AY2416" s="107"/>
      <c r="BB2416" s="108"/>
      <c r="BD2416" s="107"/>
      <c r="BF2416" s="107"/>
    </row>
    <row r="2417" spans="41:58" x14ac:dyDescent="0.25">
      <c r="AO2417" s="108"/>
      <c r="AQ2417" s="107"/>
      <c r="AY2417" s="107"/>
      <c r="BB2417" s="108"/>
      <c r="BD2417" s="107"/>
      <c r="BF2417" s="107"/>
    </row>
    <row r="2418" spans="41:58" x14ac:dyDescent="0.25">
      <c r="AO2418" s="108"/>
      <c r="AQ2418" s="107"/>
      <c r="AY2418" s="107"/>
      <c r="BB2418" s="108"/>
      <c r="BD2418" s="107"/>
      <c r="BF2418" s="107"/>
    </row>
    <row r="2419" spans="41:58" x14ac:dyDescent="0.25">
      <c r="AO2419" s="108"/>
      <c r="AQ2419" s="107"/>
      <c r="AY2419" s="107"/>
      <c r="BB2419" s="108"/>
      <c r="BD2419" s="107"/>
      <c r="BF2419" s="107"/>
    </row>
    <row r="2420" spans="41:58" x14ac:dyDescent="0.25">
      <c r="AO2420" s="108"/>
      <c r="AQ2420" s="107"/>
      <c r="AY2420" s="107"/>
      <c r="BB2420" s="108"/>
      <c r="BD2420" s="107"/>
      <c r="BF2420" s="107"/>
    </row>
    <row r="2421" spans="41:58" x14ac:dyDescent="0.25">
      <c r="AO2421" s="108"/>
      <c r="AQ2421" s="107"/>
      <c r="AY2421" s="107"/>
      <c r="BB2421" s="108"/>
      <c r="BD2421" s="107"/>
      <c r="BF2421" s="107"/>
    </row>
    <row r="2422" spans="41:58" x14ac:dyDescent="0.25">
      <c r="AO2422" s="108"/>
      <c r="AQ2422" s="107"/>
      <c r="AY2422" s="107"/>
      <c r="BB2422" s="108"/>
      <c r="BD2422" s="107"/>
      <c r="BF2422" s="107"/>
    </row>
    <row r="2423" spans="41:58" x14ac:dyDescent="0.25">
      <c r="AO2423" s="108"/>
      <c r="AQ2423" s="107"/>
      <c r="AY2423" s="107"/>
      <c r="BB2423" s="108"/>
      <c r="BD2423" s="107"/>
      <c r="BF2423" s="107"/>
    </row>
    <row r="2424" spans="41:58" x14ac:dyDescent="0.25">
      <c r="AO2424" s="108"/>
      <c r="AQ2424" s="107"/>
      <c r="AY2424" s="107"/>
      <c r="BB2424" s="108"/>
      <c r="BD2424" s="107"/>
      <c r="BF2424" s="107"/>
    </row>
    <row r="2425" spans="41:58" x14ac:dyDescent="0.25">
      <c r="AO2425" s="108"/>
      <c r="AQ2425" s="107"/>
      <c r="AY2425" s="107"/>
      <c r="BB2425" s="108"/>
      <c r="BD2425" s="107"/>
      <c r="BF2425" s="107"/>
    </row>
    <row r="2426" spans="41:58" x14ac:dyDescent="0.25">
      <c r="AO2426" s="108"/>
      <c r="AQ2426" s="107"/>
      <c r="AY2426" s="107"/>
      <c r="BB2426" s="108"/>
      <c r="BD2426" s="107"/>
      <c r="BF2426" s="107"/>
    </row>
    <row r="2427" spans="41:58" x14ac:dyDescent="0.25">
      <c r="AO2427" s="108"/>
      <c r="AQ2427" s="107"/>
      <c r="AY2427" s="107"/>
      <c r="BB2427" s="108"/>
      <c r="BD2427" s="107"/>
      <c r="BF2427" s="107"/>
    </row>
    <row r="2428" spans="41:58" x14ac:dyDescent="0.25">
      <c r="AO2428" s="108"/>
      <c r="AQ2428" s="107"/>
      <c r="AY2428" s="107"/>
      <c r="BB2428" s="108"/>
      <c r="BD2428" s="107"/>
      <c r="BF2428" s="107"/>
    </row>
    <row r="2429" spans="41:58" x14ac:dyDescent="0.25">
      <c r="AO2429" s="108"/>
      <c r="AQ2429" s="107"/>
      <c r="AY2429" s="107"/>
      <c r="BB2429" s="108"/>
      <c r="BD2429" s="107"/>
      <c r="BF2429" s="107"/>
    </row>
    <row r="2430" spans="41:58" x14ac:dyDescent="0.25">
      <c r="AO2430" s="108"/>
      <c r="AQ2430" s="107"/>
      <c r="AY2430" s="107"/>
      <c r="BB2430" s="108"/>
      <c r="BD2430" s="107"/>
      <c r="BF2430" s="107"/>
    </row>
    <row r="2431" spans="41:58" x14ac:dyDescent="0.25">
      <c r="AO2431" s="108"/>
      <c r="AQ2431" s="107"/>
      <c r="AY2431" s="107"/>
      <c r="BB2431" s="108"/>
      <c r="BD2431" s="107"/>
      <c r="BF2431" s="107"/>
    </row>
    <row r="2432" spans="41:58" x14ac:dyDescent="0.25">
      <c r="AO2432" s="108"/>
      <c r="AQ2432" s="107"/>
      <c r="AY2432" s="107"/>
      <c r="BB2432" s="108"/>
      <c r="BD2432" s="107"/>
      <c r="BF2432" s="107"/>
    </row>
    <row r="2433" spans="41:58" x14ac:dyDescent="0.25">
      <c r="AO2433" s="108"/>
      <c r="AQ2433" s="107"/>
      <c r="AY2433" s="107"/>
      <c r="BB2433" s="108"/>
      <c r="BD2433" s="107"/>
      <c r="BF2433" s="107"/>
    </row>
    <row r="2434" spans="41:58" x14ac:dyDescent="0.25">
      <c r="AO2434" s="108"/>
      <c r="AQ2434" s="107"/>
      <c r="AY2434" s="107"/>
      <c r="BB2434" s="108"/>
      <c r="BD2434" s="107"/>
      <c r="BF2434" s="107"/>
    </row>
    <row r="2435" spans="41:58" x14ac:dyDescent="0.25">
      <c r="AO2435" s="108"/>
      <c r="AQ2435" s="107"/>
      <c r="AY2435" s="107"/>
      <c r="BB2435" s="108"/>
      <c r="BD2435" s="107"/>
      <c r="BF2435" s="107"/>
    </row>
    <row r="2436" spans="41:58" x14ac:dyDescent="0.25">
      <c r="AO2436" s="108"/>
      <c r="AQ2436" s="107"/>
      <c r="AY2436" s="107"/>
      <c r="BB2436" s="108"/>
      <c r="BD2436" s="107"/>
      <c r="BF2436" s="107"/>
    </row>
    <row r="2437" spans="41:58" x14ac:dyDescent="0.25">
      <c r="AO2437" s="108"/>
      <c r="AQ2437" s="107"/>
      <c r="AY2437" s="107"/>
      <c r="BB2437" s="108"/>
      <c r="BD2437" s="107"/>
      <c r="BF2437" s="107"/>
    </row>
    <row r="2438" spans="41:58" x14ac:dyDescent="0.25">
      <c r="AO2438" s="108"/>
      <c r="AQ2438" s="107"/>
      <c r="AY2438" s="107"/>
      <c r="BB2438" s="108"/>
      <c r="BD2438" s="107"/>
      <c r="BF2438" s="107"/>
    </row>
    <row r="2439" spans="41:58" x14ac:dyDescent="0.25">
      <c r="AO2439" s="108"/>
      <c r="AQ2439" s="107"/>
      <c r="AY2439" s="107"/>
      <c r="BB2439" s="108"/>
      <c r="BD2439" s="107"/>
      <c r="BF2439" s="107"/>
    </row>
    <row r="2440" spans="41:58" x14ac:dyDescent="0.25">
      <c r="AO2440" s="108"/>
      <c r="AQ2440" s="107"/>
      <c r="AY2440" s="107"/>
      <c r="BB2440" s="108"/>
      <c r="BD2440" s="107"/>
      <c r="BF2440" s="107"/>
    </row>
    <row r="2441" spans="41:58" x14ac:dyDescent="0.25">
      <c r="AO2441" s="108"/>
      <c r="AQ2441" s="107"/>
      <c r="AY2441" s="107"/>
      <c r="BB2441" s="108"/>
      <c r="BD2441" s="107"/>
      <c r="BF2441" s="107"/>
    </row>
    <row r="2442" spans="41:58" x14ac:dyDescent="0.25">
      <c r="AO2442" s="108"/>
      <c r="AQ2442" s="107"/>
      <c r="AY2442" s="107"/>
      <c r="BB2442" s="108"/>
      <c r="BD2442" s="107"/>
      <c r="BF2442" s="107"/>
    </row>
    <row r="2443" spans="41:58" x14ac:dyDescent="0.25">
      <c r="AO2443" s="108"/>
      <c r="AQ2443" s="107"/>
      <c r="AY2443" s="107"/>
      <c r="BB2443" s="108"/>
      <c r="BD2443" s="107"/>
      <c r="BF2443" s="107"/>
    </row>
    <row r="2444" spans="41:58" x14ac:dyDescent="0.25">
      <c r="AO2444" s="108"/>
      <c r="AQ2444" s="107"/>
      <c r="AY2444" s="107"/>
      <c r="BB2444" s="108"/>
      <c r="BD2444" s="107"/>
      <c r="BF2444" s="107"/>
    </row>
    <row r="2445" spans="41:58" x14ac:dyDescent="0.25">
      <c r="AO2445" s="108"/>
      <c r="AQ2445" s="107"/>
      <c r="AY2445" s="107"/>
      <c r="BB2445" s="108"/>
      <c r="BD2445" s="107"/>
      <c r="BF2445" s="107"/>
    </row>
    <row r="2446" spans="41:58" x14ac:dyDescent="0.25">
      <c r="AO2446" s="108"/>
      <c r="AQ2446" s="107"/>
      <c r="AY2446" s="107"/>
      <c r="BB2446" s="108"/>
      <c r="BD2446" s="107"/>
      <c r="BF2446" s="107"/>
    </row>
    <row r="2447" spans="41:58" x14ac:dyDescent="0.25">
      <c r="AO2447" s="108"/>
      <c r="AQ2447" s="107"/>
      <c r="AY2447" s="107"/>
      <c r="BB2447" s="108"/>
      <c r="BD2447" s="107"/>
      <c r="BF2447" s="107"/>
    </row>
    <row r="2448" spans="41:58" x14ac:dyDescent="0.25">
      <c r="AO2448" s="108"/>
      <c r="AQ2448" s="107"/>
      <c r="AY2448" s="107"/>
      <c r="BB2448" s="108"/>
      <c r="BD2448" s="107"/>
      <c r="BF2448" s="107"/>
    </row>
    <row r="2449" spans="41:58" x14ac:dyDescent="0.25">
      <c r="AO2449" s="108"/>
      <c r="AQ2449" s="107"/>
      <c r="AY2449" s="107"/>
      <c r="BB2449" s="108"/>
      <c r="BD2449" s="107"/>
      <c r="BF2449" s="107"/>
    </row>
    <row r="2450" spans="41:58" x14ac:dyDescent="0.25">
      <c r="AO2450" s="108"/>
      <c r="AQ2450" s="107"/>
      <c r="AY2450" s="107"/>
      <c r="BB2450" s="108"/>
      <c r="BD2450" s="107"/>
      <c r="BF2450" s="107"/>
    </row>
    <row r="2451" spans="41:58" x14ac:dyDescent="0.25">
      <c r="AO2451" s="108"/>
      <c r="AQ2451" s="107"/>
      <c r="AY2451" s="107"/>
      <c r="BB2451" s="108"/>
      <c r="BD2451" s="107"/>
      <c r="BF2451" s="107"/>
    </row>
    <row r="2452" spans="41:58" x14ac:dyDescent="0.25">
      <c r="AO2452" s="108"/>
      <c r="AQ2452" s="107"/>
      <c r="AY2452" s="107"/>
      <c r="BB2452" s="108"/>
      <c r="BD2452" s="107"/>
      <c r="BF2452" s="107"/>
    </row>
    <row r="2453" spans="41:58" x14ac:dyDescent="0.25">
      <c r="AO2453" s="108"/>
      <c r="AQ2453" s="107"/>
      <c r="AY2453" s="107"/>
      <c r="BB2453" s="108"/>
      <c r="BD2453" s="107"/>
      <c r="BF2453" s="107"/>
    </row>
    <row r="2454" spans="41:58" x14ac:dyDescent="0.25">
      <c r="AO2454" s="108"/>
      <c r="AQ2454" s="107"/>
      <c r="AY2454" s="107"/>
      <c r="BB2454" s="108"/>
      <c r="BD2454" s="107"/>
      <c r="BF2454" s="107"/>
    </row>
    <row r="2455" spans="41:58" x14ac:dyDescent="0.25">
      <c r="AO2455" s="108"/>
      <c r="AQ2455" s="107"/>
      <c r="AY2455" s="107"/>
      <c r="BB2455" s="108"/>
      <c r="BD2455" s="107"/>
      <c r="BF2455" s="107"/>
    </row>
    <row r="2456" spans="41:58" x14ac:dyDescent="0.25">
      <c r="AO2456" s="108"/>
      <c r="AQ2456" s="107"/>
      <c r="AY2456" s="107"/>
      <c r="BB2456" s="108"/>
      <c r="BD2456" s="107"/>
      <c r="BF2456" s="107"/>
    </row>
    <row r="2457" spans="41:58" x14ac:dyDescent="0.25">
      <c r="AO2457" s="108"/>
      <c r="AQ2457" s="107"/>
      <c r="AY2457" s="107"/>
      <c r="BB2457" s="108"/>
      <c r="BD2457" s="107"/>
      <c r="BF2457" s="107"/>
    </row>
    <row r="2458" spans="41:58" x14ac:dyDescent="0.25">
      <c r="AO2458" s="108"/>
      <c r="AQ2458" s="107"/>
      <c r="AY2458" s="107"/>
      <c r="BB2458" s="108"/>
      <c r="BD2458" s="107"/>
      <c r="BF2458" s="107"/>
    </row>
    <row r="2459" spans="41:58" x14ac:dyDescent="0.25">
      <c r="AO2459" s="108"/>
      <c r="AQ2459" s="107"/>
      <c r="AY2459" s="107"/>
      <c r="BB2459" s="108"/>
      <c r="BD2459" s="107"/>
      <c r="BF2459" s="107"/>
    </row>
    <row r="2460" spans="41:58" x14ac:dyDescent="0.25">
      <c r="AO2460" s="108"/>
      <c r="AQ2460" s="107"/>
      <c r="AY2460" s="107"/>
      <c r="BB2460" s="108"/>
      <c r="BD2460" s="107"/>
      <c r="BF2460" s="107"/>
    </row>
    <row r="2461" spans="41:58" x14ac:dyDescent="0.25">
      <c r="AO2461" s="108"/>
      <c r="AQ2461" s="107"/>
      <c r="AY2461" s="107"/>
      <c r="BB2461" s="108"/>
      <c r="BD2461" s="107"/>
      <c r="BF2461" s="107"/>
    </row>
    <row r="2462" spans="41:58" x14ac:dyDescent="0.25">
      <c r="AO2462" s="108"/>
      <c r="AQ2462" s="107"/>
      <c r="AY2462" s="107"/>
      <c r="BB2462" s="108"/>
      <c r="BD2462" s="107"/>
      <c r="BF2462" s="107"/>
    </row>
    <row r="2463" spans="41:58" x14ac:dyDescent="0.25">
      <c r="AO2463" s="108"/>
      <c r="AQ2463" s="107"/>
      <c r="AY2463" s="107"/>
      <c r="BB2463" s="108"/>
      <c r="BD2463" s="107"/>
      <c r="BF2463" s="107"/>
    </row>
    <row r="2464" spans="41:58" x14ac:dyDescent="0.25">
      <c r="AO2464" s="108"/>
      <c r="AQ2464" s="107"/>
      <c r="AY2464" s="107"/>
      <c r="BB2464" s="108"/>
      <c r="BD2464" s="107"/>
      <c r="BF2464" s="107"/>
    </row>
    <row r="2465" spans="41:58" x14ac:dyDescent="0.25">
      <c r="AO2465" s="108"/>
      <c r="AQ2465" s="107"/>
      <c r="AY2465" s="107"/>
      <c r="BB2465" s="108"/>
      <c r="BD2465" s="107"/>
      <c r="BF2465" s="107"/>
    </row>
    <row r="2466" spans="41:58" x14ac:dyDescent="0.25">
      <c r="AO2466" s="108"/>
      <c r="AQ2466" s="107"/>
      <c r="AY2466" s="107"/>
      <c r="BB2466" s="108"/>
      <c r="BD2466" s="107"/>
      <c r="BF2466" s="107"/>
    </row>
    <row r="2467" spans="41:58" x14ac:dyDescent="0.25">
      <c r="AO2467" s="108"/>
      <c r="AQ2467" s="107"/>
      <c r="AY2467" s="107"/>
      <c r="BB2467" s="108"/>
      <c r="BD2467" s="107"/>
      <c r="BF2467" s="107"/>
    </row>
    <row r="2468" spans="41:58" x14ac:dyDescent="0.25">
      <c r="AO2468" s="108"/>
      <c r="AQ2468" s="107"/>
      <c r="AY2468" s="107"/>
      <c r="BB2468" s="108"/>
      <c r="BD2468" s="107"/>
      <c r="BF2468" s="107"/>
    </row>
    <row r="2469" spans="41:58" x14ac:dyDescent="0.25">
      <c r="AO2469" s="108"/>
      <c r="AQ2469" s="107"/>
      <c r="AY2469" s="107"/>
      <c r="BB2469" s="108"/>
      <c r="BD2469" s="107"/>
      <c r="BF2469" s="107"/>
    </row>
    <row r="2470" spans="41:58" x14ac:dyDescent="0.25">
      <c r="AO2470" s="108"/>
      <c r="AQ2470" s="107"/>
      <c r="AY2470" s="107"/>
      <c r="BB2470" s="108"/>
      <c r="BD2470" s="107"/>
      <c r="BF2470" s="107"/>
    </row>
    <row r="2471" spans="41:58" x14ac:dyDescent="0.25">
      <c r="AO2471" s="108"/>
      <c r="AQ2471" s="107"/>
      <c r="AY2471" s="107"/>
      <c r="BB2471" s="108"/>
      <c r="BD2471" s="107"/>
      <c r="BF2471" s="107"/>
    </row>
    <row r="2472" spans="41:58" x14ac:dyDescent="0.25">
      <c r="AO2472" s="108"/>
      <c r="AQ2472" s="107"/>
      <c r="AY2472" s="107"/>
      <c r="BB2472" s="108"/>
      <c r="BD2472" s="107"/>
      <c r="BF2472" s="107"/>
    </row>
    <row r="2473" spans="41:58" x14ac:dyDescent="0.25">
      <c r="AO2473" s="108"/>
      <c r="AQ2473" s="107"/>
      <c r="AY2473" s="107"/>
      <c r="BB2473" s="108"/>
      <c r="BD2473" s="107"/>
      <c r="BF2473" s="107"/>
    </row>
    <row r="2474" spans="41:58" x14ac:dyDescent="0.25">
      <c r="AO2474" s="108"/>
      <c r="AQ2474" s="107"/>
      <c r="AY2474" s="107"/>
      <c r="BB2474" s="108"/>
      <c r="BD2474" s="107"/>
      <c r="BF2474" s="107"/>
    </row>
    <row r="2475" spans="41:58" x14ac:dyDescent="0.25">
      <c r="AO2475" s="108"/>
      <c r="AQ2475" s="107"/>
      <c r="AY2475" s="107"/>
      <c r="BB2475" s="108"/>
      <c r="BD2475" s="107"/>
      <c r="BF2475" s="107"/>
    </row>
    <row r="2476" spans="41:58" x14ac:dyDescent="0.25">
      <c r="AO2476" s="108"/>
      <c r="AQ2476" s="107"/>
      <c r="AY2476" s="107"/>
      <c r="BB2476" s="108"/>
      <c r="BD2476" s="107"/>
      <c r="BF2476" s="107"/>
    </row>
    <row r="2477" spans="41:58" x14ac:dyDescent="0.25">
      <c r="AO2477" s="108"/>
      <c r="AQ2477" s="107"/>
      <c r="AY2477" s="107"/>
      <c r="BB2477" s="108"/>
      <c r="BD2477" s="107"/>
      <c r="BF2477" s="107"/>
    </row>
    <row r="2478" spans="41:58" x14ac:dyDescent="0.25">
      <c r="AO2478" s="108"/>
      <c r="AQ2478" s="107"/>
      <c r="AY2478" s="107"/>
      <c r="BB2478" s="108"/>
      <c r="BD2478" s="107"/>
      <c r="BF2478" s="107"/>
    </row>
    <row r="2479" spans="41:58" x14ac:dyDescent="0.25">
      <c r="AO2479" s="108"/>
      <c r="AQ2479" s="107"/>
      <c r="AY2479" s="107"/>
      <c r="BB2479" s="108"/>
      <c r="BD2479" s="107"/>
      <c r="BF2479" s="107"/>
    </row>
    <row r="2480" spans="41:58" x14ac:dyDescent="0.25">
      <c r="AO2480" s="108"/>
      <c r="AQ2480" s="107"/>
      <c r="AY2480" s="107"/>
      <c r="BB2480" s="108"/>
      <c r="BD2480" s="107"/>
      <c r="BF2480" s="107"/>
    </row>
    <row r="2481" spans="41:58" x14ac:dyDescent="0.25">
      <c r="AO2481" s="108"/>
      <c r="AQ2481" s="107"/>
      <c r="AY2481" s="107"/>
      <c r="BB2481" s="108"/>
      <c r="BD2481" s="107"/>
      <c r="BF2481" s="107"/>
    </row>
    <row r="2482" spans="41:58" x14ac:dyDescent="0.25">
      <c r="AO2482" s="108"/>
      <c r="AQ2482" s="107"/>
      <c r="AY2482" s="107"/>
      <c r="BB2482" s="108"/>
      <c r="BD2482" s="107"/>
      <c r="BF2482" s="107"/>
    </row>
    <row r="2483" spans="41:58" x14ac:dyDescent="0.25">
      <c r="AO2483" s="108"/>
      <c r="AQ2483" s="107"/>
      <c r="AY2483" s="107"/>
      <c r="BB2483" s="108"/>
      <c r="BD2483" s="107"/>
      <c r="BF2483" s="107"/>
    </row>
    <row r="2484" spans="41:58" x14ac:dyDescent="0.25">
      <c r="AO2484" s="108"/>
      <c r="AQ2484" s="107"/>
      <c r="AY2484" s="107"/>
      <c r="BB2484" s="108"/>
      <c r="BD2484" s="107"/>
      <c r="BF2484" s="107"/>
    </row>
    <row r="2485" spans="41:58" x14ac:dyDescent="0.25">
      <c r="AO2485" s="108"/>
      <c r="AQ2485" s="107"/>
      <c r="AY2485" s="107"/>
      <c r="BB2485" s="108"/>
      <c r="BD2485" s="107"/>
      <c r="BF2485" s="107"/>
    </row>
    <row r="2486" spans="41:58" x14ac:dyDescent="0.25">
      <c r="AO2486" s="108"/>
      <c r="AQ2486" s="107"/>
      <c r="AY2486" s="107"/>
      <c r="BB2486" s="108"/>
      <c r="BD2486" s="107"/>
      <c r="BF2486" s="107"/>
    </row>
    <row r="2487" spans="41:58" x14ac:dyDescent="0.25">
      <c r="AO2487" s="108"/>
      <c r="AQ2487" s="107"/>
      <c r="AY2487" s="107"/>
      <c r="BB2487" s="108"/>
      <c r="BD2487" s="107"/>
      <c r="BF2487" s="107"/>
    </row>
    <row r="2488" spans="41:58" x14ac:dyDescent="0.25">
      <c r="AO2488" s="108"/>
      <c r="AQ2488" s="107"/>
      <c r="AY2488" s="107"/>
      <c r="BB2488" s="108"/>
      <c r="BD2488" s="107"/>
      <c r="BF2488" s="107"/>
    </row>
    <row r="2489" spans="41:58" x14ac:dyDescent="0.25">
      <c r="AO2489" s="108"/>
      <c r="AQ2489" s="107"/>
      <c r="AY2489" s="107"/>
      <c r="BB2489" s="108"/>
      <c r="BD2489" s="107"/>
      <c r="BF2489" s="107"/>
    </row>
    <row r="2490" spans="41:58" x14ac:dyDescent="0.25">
      <c r="AO2490" s="108"/>
      <c r="AQ2490" s="107"/>
      <c r="AY2490" s="107"/>
      <c r="BB2490" s="108"/>
      <c r="BD2490" s="107"/>
      <c r="BF2490" s="107"/>
    </row>
    <row r="2491" spans="41:58" x14ac:dyDescent="0.25">
      <c r="AO2491" s="108"/>
      <c r="AQ2491" s="107"/>
      <c r="AY2491" s="107"/>
      <c r="BB2491" s="108"/>
      <c r="BD2491" s="107"/>
      <c r="BF2491" s="107"/>
    </row>
    <row r="2492" spans="41:58" x14ac:dyDescent="0.25">
      <c r="AQ2492" s="107"/>
      <c r="AY2492" s="107"/>
      <c r="BB2492" s="108"/>
      <c r="BD2492" s="107"/>
      <c r="BF2492" s="107"/>
    </row>
    <row r="2493" spans="41:58" x14ac:dyDescent="0.25">
      <c r="AQ2493" s="107"/>
      <c r="AY2493" s="107"/>
      <c r="BB2493" s="108"/>
      <c r="BD2493" s="107"/>
      <c r="BF2493" s="107"/>
    </row>
    <row r="2494" spans="41:58" x14ac:dyDescent="0.25">
      <c r="AQ2494" s="107"/>
      <c r="AY2494" s="107"/>
      <c r="BB2494" s="108"/>
      <c r="BD2494" s="107"/>
      <c r="BF2494" s="107"/>
    </row>
    <row r="2495" spans="41:58" x14ac:dyDescent="0.25">
      <c r="AQ2495" s="107"/>
      <c r="AY2495" s="107"/>
      <c r="BB2495" s="108"/>
      <c r="BD2495" s="107"/>
      <c r="BF2495" s="107"/>
    </row>
    <row r="2496" spans="41:58" x14ac:dyDescent="0.25">
      <c r="AQ2496" s="107"/>
      <c r="AY2496" s="107"/>
      <c r="BB2496" s="108"/>
      <c r="BD2496" s="107"/>
      <c r="BF2496" s="107"/>
    </row>
    <row r="2497" spans="43:58" x14ac:dyDescent="0.25">
      <c r="AQ2497" s="107"/>
      <c r="AY2497" s="107"/>
      <c r="BB2497" s="108"/>
      <c r="BD2497" s="107"/>
      <c r="BF2497" s="107"/>
    </row>
    <row r="2498" spans="43:58" x14ac:dyDescent="0.25">
      <c r="AQ2498" s="107"/>
      <c r="AY2498" s="107"/>
      <c r="BB2498" s="108"/>
      <c r="BD2498" s="107"/>
      <c r="BF2498" s="107"/>
    </row>
    <row r="2499" spans="43:58" x14ac:dyDescent="0.25">
      <c r="AQ2499" s="107"/>
      <c r="AY2499" s="107"/>
      <c r="BB2499" s="108"/>
      <c r="BD2499" s="107"/>
      <c r="BF2499" s="107"/>
    </row>
    <row r="2500" spans="43:58" x14ac:dyDescent="0.25">
      <c r="AQ2500" s="107"/>
      <c r="AY2500" s="107"/>
      <c r="BB2500" s="108"/>
      <c r="BD2500" s="107"/>
      <c r="BF2500" s="107"/>
    </row>
    <row r="2501" spans="43:58" x14ac:dyDescent="0.25">
      <c r="AQ2501" s="107"/>
      <c r="AY2501" s="107"/>
      <c r="BB2501" s="108"/>
      <c r="BD2501" s="107"/>
      <c r="BF2501" s="107"/>
    </row>
    <row r="2502" spans="43:58" x14ac:dyDescent="0.25">
      <c r="AQ2502" s="107"/>
      <c r="AY2502" s="107"/>
      <c r="BB2502" s="108"/>
      <c r="BD2502" s="107"/>
      <c r="BF2502" s="107"/>
    </row>
    <row r="2503" spans="43:58" x14ac:dyDescent="0.25">
      <c r="AQ2503" s="107"/>
      <c r="AY2503" s="107"/>
      <c r="BB2503" s="108"/>
      <c r="BD2503" s="107"/>
      <c r="BF2503" s="107"/>
    </row>
    <row r="2504" spans="43:58" x14ac:dyDescent="0.25">
      <c r="AQ2504" s="107"/>
      <c r="AY2504" s="107"/>
      <c r="BB2504" s="108"/>
      <c r="BD2504" s="107"/>
      <c r="BF2504" s="107"/>
    </row>
    <row r="2505" spans="43:58" x14ac:dyDescent="0.25">
      <c r="AQ2505" s="107"/>
      <c r="AY2505" s="107"/>
      <c r="BB2505" s="108"/>
      <c r="BD2505" s="107"/>
      <c r="BF2505" s="107"/>
    </row>
    <row r="2506" spans="43:58" x14ac:dyDescent="0.25">
      <c r="AQ2506" s="107"/>
      <c r="AY2506" s="107"/>
      <c r="BB2506" s="108"/>
      <c r="BD2506" s="107"/>
      <c r="BF2506" s="107"/>
    </row>
    <row r="2507" spans="43:58" x14ac:dyDescent="0.25">
      <c r="AQ2507" s="107"/>
      <c r="AY2507" s="107"/>
      <c r="BB2507" s="108"/>
      <c r="BD2507" s="107"/>
      <c r="BF2507" s="107"/>
    </row>
    <row r="2508" spans="43:58" x14ac:dyDescent="0.25">
      <c r="AQ2508" s="107"/>
      <c r="AY2508" s="107"/>
      <c r="BB2508" s="108"/>
      <c r="BD2508" s="107"/>
      <c r="BF2508" s="107"/>
    </row>
    <row r="2509" spans="43:58" x14ac:dyDescent="0.25">
      <c r="AQ2509" s="107"/>
      <c r="AY2509" s="107"/>
      <c r="BB2509" s="108"/>
      <c r="BD2509" s="107"/>
      <c r="BF2509" s="107"/>
    </row>
    <row r="2510" spans="43:58" x14ac:dyDescent="0.25">
      <c r="AQ2510" s="107"/>
      <c r="AY2510" s="107"/>
      <c r="BB2510" s="108"/>
      <c r="BD2510" s="107"/>
      <c r="BF2510" s="107"/>
    </row>
    <row r="2511" spans="43:58" x14ac:dyDescent="0.25">
      <c r="AQ2511" s="107"/>
      <c r="AY2511" s="107"/>
      <c r="BB2511" s="108"/>
      <c r="BD2511" s="107"/>
      <c r="BF2511" s="107"/>
    </row>
    <row r="2512" spans="43:58" x14ac:dyDescent="0.25">
      <c r="AQ2512" s="107"/>
      <c r="AY2512" s="107"/>
      <c r="BB2512" s="108"/>
      <c r="BD2512" s="107"/>
      <c r="BF2512" s="107"/>
    </row>
    <row r="2513" spans="43:58" x14ac:dyDescent="0.25">
      <c r="AQ2513" s="107"/>
      <c r="AY2513" s="107"/>
      <c r="BB2513" s="108"/>
      <c r="BD2513" s="107"/>
      <c r="BF2513" s="107"/>
    </row>
    <row r="2514" spans="43:58" x14ac:dyDescent="0.25">
      <c r="AQ2514" s="107"/>
      <c r="AY2514" s="107"/>
      <c r="BB2514" s="108"/>
      <c r="BD2514" s="107"/>
      <c r="BF2514" s="107"/>
    </row>
    <row r="2515" spans="43:58" x14ac:dyDescent="0.25">
      <c r="AQ2515" s="107"/>
      <c r="AY2515" s="107"/>
      <c r="BB2515" s="108"/>
      <c r="BD2515" s="107"/>
      <c r="BF2515" s="107"/>
    </row>
    <row r="2516" spans="43:58" x14ac:dyDescent="0.25">
      <c r="AQ2516" s="107"/>
      <c r="AY2516" s="107"/>
      <c r="BB2516" s="108"/>
      <c r="BD2516" s="107"/>
      <c r="BF2516" s="107"/>
    </row>
    <row r="2517" spans="43:58" x14ac:dyDescent="0.25">
      <c r="AQ2517" s="107"/>
      <c r="AY2517" s="107"/>
      <c r="BB2517" s="108"/>
      <c r="BD2517" s="107"/>
      <c r="BF2517" s="107"/>
    </row>
    <row r="2518" spans="43:58" x14ac:dyDescent="0.25">
      <c r="AQ2518" s="107"/>
      <c r="AY2518" s="107"/>
      <c r="BB2518" s="108"/>
      <c r="BD2518" s="107"/>
      <c r="BF2518" s="107"/>
    </row>
    <row r="2519" spans="43:58" x14ac:dyDescent="0.25">
      <c r="AQ2519" s="107"/>
      <c r="AY2519" s="107"/>
      <c r="BB2519" s="108"/>
      <c r="BD2519" s="107"/>
      <c r="BF2519" s="107"/>
    </row>
    <row r="2520" spans="43:58" x14ac:dyDescent="0.25">
      <c r="AQ2520" s="107"/>
      <c r="AY2520" s="107"/>
      <c r="BB2520" s="108"/>
      <c r="BD2520" s="107"/>
      <c r="BF2520" s="107"/>
    </row>
    <row r="2521" spans="43:58" x14ac:dyDescent="0.25">
      <c r="AQ2521" s="107"/>
      <c r="AY2521" s="107"/>
      <c r="BB2521" s="108"/>
      <c r="BD2521" s="107"/>
      <c r="BF2521" s="107"/>
    </row>
    <row r="2522" spans="43:58" x14ac:dyDescent="0.25">
      <c r="AQ2522" s="107"/>
      <c r="AY2522" s="107"/>
      <c r="BB2522" s="108"/>
      <c r="BD2522" s="107"/>
      <c r="BF2522" s="107"/>
    </row>
    <row r="2523" spans="43:58" x14ac:dyDescent="0.25">
      <c r="AQ2523" s="107"/>
      <c r="AY2523" s="107"/>
      <c r="BB2523" s="108"/>
      <c r="BD2523" s="107"/>
      <c r="BF2523" s="107"/>
    </row>
    <row r="2524" spans="43:58" x14ac:dyDescent="0.25">
      <c r="AQ2524" s="107"/>
      <c r="AY2524" s="107"/>
      <c r="BB2524" s="108"/>
      <c r="BD2524" s="107"/>
      <c r="BF2524" s="107"/>
    </row>
    <row r="2525" spans="43:58" x14ac:dyDescent="0.25">
      <c r="AQ2525" s="107"/>
      <c r="AY2525" s="107"/>
      <c r="BB2525" s="108"/>
      <c r="BD2525" s="107"/>
      <c r="BF2525" s="107"/>
    </row>
    <row r="2526" spans="43:58" x14ac:dyDescent="0.25">
      <c r="AQ2526" s="107"/>
      <c r="AY2526" s="107"/>
      <c r="BB2526" s="108"/>
      <c r="BD2526" s="107"/>
      <c r="BF2526" s="107"/>
    </row>
    <row r="2527" spans="43:58" x14ac:dyDescent="0.25">
      <c r="AQ2527" s="107"/>
      <c r="AY2527" s="107"/>
      <c r="BB2527" s="108"/>
      <c r="BD2527" s="107"/>
      <c r="BF2527" s="107"/>
    </row>
    <row r="2528" spans="43:58" x14ac:dyDescent="0.25">
      <c r="AQ2528" s="107"/>
      <c r="AY2528" s="107"/>
      <c r="BB2528" s="108"/>
      <c r="BD2528" s="107"/>
      <c r="BF2528" s="107"/>
    </row>
    <row r="2529" spans="43:58" x14ac:dyDescent="0.25">
      <c r="AQ2529" s="107"/>
      <c r="AY2529" s="107"/>
      <c r="BB2529" s="108"/>
      <c r="BD2529" s="107"/>
      <c r="BF2529" s="107"/>
    </row>
    <row r="2530" spans="43:58" x14ac:dyDescent="0.25">
      <c r="AQ2530" s="107"/>
      <c r="AY2530" s="107"/>
      <c r="BB2530" s="108"/>
      <c r="BD2530" s="107"/>
      <c r="BF2530" s="107"/>
    </row>
    <row r="2531" spans="43:58" x14ac:dyDescent="0.25">
      <c r="AQ2531" s="107"/>
      <c r="AY2531" s="107"/>
      <c r="BB2531" s="108"/>
      <c r="BD2531" s="107"/>
      <c r="BF2531" s="107"/>
    </row>
    <row r="2532" spans="43:58" x14ac:dyDescent="0.25">
      <c r="AQ2532" s="107"/>
      <c r="AY2532" s="107"/>
      <c r="BB2532" s="108"/>
      <c r="BD2532" s="107"/>
      <c r="BF2532" s="107"/>
    </row>
    <row r="2533" spans="43:58" x14ac:dyDescent="0.25">
      <c r="AQ2533" s="107"/>
      <c r="AY2533" s="107"/>
      <c r="BB2533" s="108"/>
      <c r="BD2533" s="107"/>
      <c r="BF2533" s="107"/>
    </row>
    <row r="2534" spans="43:58" x14ac:dyDescent="0.25">
      <c r="AQ2534" s="107"/>
      <c r="AY2534" s="107"/>
      <c r="BB2534" s="108"/>
      <c r="BD2534" s="107"/>
      <c r="BF2534" s="107"/>
    </row>
    <row r="2535" spans="43:58" x14ac:dyDescent="0.25">
      <c r="AQ2535" s="107"/>
      <c r="AY2535" s="107"/>
      <c r="BB2535" s="108"/>
      <c r="BD2535" s="107"/>
      <c r="BF2535" s="107"/>
    </row>
    <row r="2536" spans="43:58" x14ac:dyDescent="0.25">
      <c r="AQ2536" s="107"/>
      <c r="AY2536" s="107"/>
      <c r="BB2536" s="108"/>
      <c r="BD2536" s="107"/>
      <c r="BF2536" s="107"/>
    </row>
    <row r="2537" spans="43:58" x14ac:dyDescent="0.25">
      <c r="AQ2537" s="107"/>
      <c r="AY2537" s="107"/>
      <c r="BB2537" s="108"/>
      <c r="BD2537" s="107"/>
      <c r="BF2537" s="107"/>
    </row>
    <row r="2538" spans="43:58" x14ac:dyDescent="0.25">
      <c r="AQ2538" s="107"/>
      <c r="AY2538" s="107"/>
      <c r="BB2538" s="108"/>
      <c r="BD2538" s="107"/>
      <c r="BF2538" s="107"/>
    </row>
    <row r="2539" spans="43:58" x14ac:dyDescent="0.25">
      <c r="AQ2539" s="107"/>
      <c r="AY2539" s="107"/>
      <c r="BB2539" s="108"/>
      <c r="BD2539" s="107"/>
      <c r="BF2539" s="107"/>
    </row>
    <row r="2540" spans="43:58" x14ac:dyDescent="0.25">
      <c r="AQ2540" s="107"/>
      <c r="AY2540" s="107"/>
      <c r="BB2540" s="108"/>
      <c r="BD2540" s="107"/>
      <c r="BF2540" s="107"/>
    </row>
    <row r="2541" spans="43:58" x14ac:dyDescent="0.25">
      <c r="AQ2541" s="107"/>
      <c r="AY2541" s="107"/>
      <c r="BB2541" s="108"/>
      <c r="BD2541" s="107"/>
      <c r="BF2541" s="107"/>
    </row>
    <row r="2542" spans="43:58" x14ac:dyDescent="0.25">
      <c r="AQ2542" s="107"/>
      <c r="AY2542" s="107"/>
      <c r="BB2542" s="108"/>
      <c r="BD2542" s="107"/>
      <c r="BF2542" s="107"/>
    </row>
    <row r="2543" spans="43:58" x14ac:dyDescent="0.25">
      <c r="AQ2543" s="107"/>
      <c r="AY2543" s="107"/>
      <c r="BB2543" s="108"/>
      <c r="BD2543" s="107"/>
      <c r="BF2543" s="107"/>
    </row>
    <row r="2544" spans="43:58" x14ac:dyDescent="0.25">
      <c r="AQ2544" s="107"/>
      <c r="AY2544" s="107"/>
      <c r="BB2544" s="108"/>
      <c r="BD2544" s="107"/>
      <c r="BF2544" s="107"/>
    </row>
    <row r="2545" spans="43:58" x14ac:dyDescent="0.25">
      <c r="AQ2545" s="107"/>
      <c r="AY2545" s="107"/>
      <c r="BB2545" s="108"/>
      <c r="BD2545" s="107"/>
      <c r="BF2545" s="107"/>
    </row>
    <row r="2546" spans="43:58" x14ac:dyDescent="0.25">
      <c r="AQ2546" s="107"/>
      <c r="AY2546" s="107"/>
      <c r="BB2546" s="108"/>
      <c r="BD2546" s="107"/>
      <c r="BF2546" s="107"/>
    </row>
    <row r="2547" spans="43:58" x14ac:dyDescent="0.25">
      <c r="AQ2547" s="107"/>
      <c r="AY2547" s="107"/>
      <c r="BB2547" s="108"/>
      <c r="BD2547" s="107"/>
      <c r="BF2547" s="107"/>
    </row>
    <row r="2548" spans="43:58" x14ac:dyDescent="0.25">
      <c r="AQ2548" s="107"/>
      <c r="AY2548" s="107"/>
      <c r="BB2548" s="108"/>
      <c r="BD2548" s="107"/>
      <c r="BF2548" s="107"/>
    </row>
    <row r="2549" spans="43:58" x14ac:dyDescent="0.25">
      <c r="AQ2549" s="107"/>
      <c r="AY2549" s="107"/>
      <c r="BB2549" s="108"/>
      <c r="BD2549" s="107"/>
      <c r="BF2549" s="107"/>
    </row>
    <row r="2550" spans="43:58" x14ac:dyDescent="0.25">
      <c r="AQ2550" s="107"/>
      <c r="AY2550" s="107"/>
      <c r="BB2550" s="108"/>
      <c r="BD2550" s="107"/>
      <c r="BF2550" s="107"/>
    </row>
    <row r="2551" spans="43:58" x14ac:dyDescent="0.25">
      <c r="AQ2551" s="107"/>
      <c r="AY2551" s="107"/>
      <c r="BB2551" s="108"/>
      <c r="BD2551" s="107"/>
      <c r="BF2551" s="107"/>
    </row>
    <row r="2552" spans="43:58" x14ac:dyDescent="0.25">
      <c r="AQ2552" s="107"/>
      <c r="AY2552" s="107"/>
      <c r="BB2552" s="108"/>
      <c r="BD2552" s="107"/>
      <c r="BF2552" s="107"/>
    </row>
    <row r="2553" spans="43:58" x14ac:dyDescent="0.25">
      <c r="AQ2553" s="107"/>
      <c r="AY2553" s="107"/>
      <c r="BB2553" s="108"/>
      <c r="BD2553" s="107"/>
      <c r="BF2553" s="107"/>
    </row>
    <row r="2554" spans="43:58" x14ac:dyDescent="0.25">
      <c r="AQ2554" s="107"/>
      <c r="AY2554" s="107"/>
      <c r="BB2554" s="108"/>
      <c r="BD2554" s="107"/>
      <c r="BF2554" s="107"/>
    </row>
    <row r="2555" spans="43:58" x14ac:dyDescent="0.25">
      <c r="AQ2555" s="107"/>
      <c r="AY2555" s="107"/>
      <c r="BB2555" s="108"/>
      <c r="BD2555" s="107"/>
      <c r="BF2555" s="107"/>
    </row>
    <row r="2556" spans="43:58" x14ac:dyDescent="0.25">
      <c r="AQ2556" s="107"/>
      <c r="AY2556" s="107"/>
      <c r="BB2556" s="108"/>
      <c r="BD2556" s="107"/>
      <c r="BF2556" s="107"/>
    </row>
    <row r="2557" spans="43:58" x14ac:dyDescent="0.25">
      <c r="AQ2557" s="107"/>
      <c r="AY2557" s="107"/>
      <c r="BB2557" s="108"/>
      <c r="BD2557" s="107"/>
      <c r="BF2557" s="107"/>
    </row>
    <row r="2558" spans="43:58" x14ac:dyDescent="0.25">
      <c r="AQ2558" s="107"/>
      <c r="AY2558" s="107"/>
      <c r="BB2558" s="108"/>
      <c r="BD2558" s="107"/>
      <c r="BF2558" s="107"/>
    </row>
    <row r="2559" spans="43:58" x14ac:dyDescent="0.25">
      <c r="AQ2559" s="107"/>
      <c r="AY2559" s="107"/>
      <c r="BB2559" s="108"/>
      <c r="BD2559" s="107"/>
      <c r="BF2559" s="107"/>
    </row>
    <row r="2560" spans="43:58" x14ac:dyDescent="0.25">
      <c r="AQ2560" s="107"/>
      <c r="AY2560" s="107"/>
      <c r="BB2560" s="108"/>
      <c r="BD2560" s="107"/>
      <c r="BF2560" s="107"/>
    </row>
    <row r="2561" spans="43:58" x14ac:dyDescent="0.25">
      <c r="AQ2561" s="107"/>
      <c r="AY2561" s="107"/>
      <c r="BB2561" s="108"/>
      <c r="BD2561" s="107"/>
      <c r="BF2561" s="107"/>
    </row>
    <row r="2562" spans="43:58" x14ac:dyDescent="0.25">
      <c r="AQ2562" s="107"/>
      <c r="AY2562" s="107"/>
      <c r="BB2562" s="108"/>
      <c r="BD2562" s="107"/>
      <c r="BF2562" s="107"/>
    </row>
    <row r="2563" spans="43:58" x14ac:dyDescent="0.25">
      <c r="AQ2563" s="107"/>
      <c r="AY2563" s="107"/>
      <c r="BB2563" s="108"/>
      <c r="BD2563" s="107"/>
      <c r="BF2563" s="107"/>
    </row>
    <row r="2564" spans="43:58" x14ac:dyDescent="0.25">
      <c r="AQ2564" s="107"/>
      <c r="AY2564" s="107"/>
      <c r="BB2564" s="108"/>
      <c r="BD2564" s="107"/>
      <c r="BF2564" s="107"/>
    </row>
    <row r="2565" spans="43:58" x14ac:dyDescent="0.25">
      <c r="AQ2565" s="107"/>
      <c r="AY2565" s="107"/>
      <c r="BB2565" s="108"/>
      <c r="BD2565" s="107"/>
      <c r="BF2565" s="107"/>
    </row>
    <row r="2566" spans="43:58" x14ac:dyDescent="0.25">
      <c r="AQ2566" s="107"/>
      <c r="AY2566" s="107"/>
      <c r="BB2566" s="108"/>
      <c r="BD2566" s="107"/>
      <c r="BF2566" s="107"/>
    </row>
    <row r="2567" spans="43:58" x14ac:dyDescent="0.25">
      <c r="AQ2567" s="107"/>
      <c r="AY2567" s="107"/>
      <c r="BB2567" s="108"/>
      <c r="BD2567" s="107"/>
      <c r="BF2567" s="107"/>
    </row>
    <row r="2568" spans="43:58" x14ac:dyDescent="0.25">
      <c r="AQ2568" s="107"/>
      <c r="AY2568" s="107"/>
      <c r="BB2568" s="108"/>
      <c r="BD2568" s="107"/>
      <c r="BF2568" s="107"/>
    </row>
    <row r="2569" spans="43:58" x14ac:dyDescent="0.25">
      <c r="AQ2569" s="107"/>
      <c r="AY2569" s="107"/>
      <c r="BB2569" s="108"/>
      <c r="BD2569" s="107"/>
      <c r="BF2569" s="107"/>
    </row>
    <row r="2570" spans="43:58" x14ac:dyDescent="0.25">
      <c r="AQ2570" s="107"/>
      <c r="AY2570" s="107"/>
      <c r="BB2570" s="108"/>
      <c r="BD2570" s="107"/>
      <c r="BF2570" s="107"/>
    </row>
    <row r="2571" spans="43:58" x14ac:dyDescent="0.25">
      <c r="AQ2571" s="107"/>
      <c r="AY2571" s="107"/>
      <c r="BB2571" s="108"/>
      <c r="BD2571" s="107"/>
      <c r="BF2571" s="107"/>
    </row>
    <row r="2572" spans="43:58" x14ac:dyDescent="0.25">
      <c r="AQ2572" s="107"/>
      <c r="AY2572" s="107"/>
      <c r="BB2572" s="108"/>
      <c r="BD2572" s="107"/>
      <c r="BF2572" s="107"/>
    </row>
    <row r="2573" spans="43:58" x14ac:dyDescent="0.25">
      <c r="AQ2573" s="107"/>
      <c r="AY2573" s="107"/>
      <c r="BB2573" s="108"/>
      <c r="BD2573" s="107"/>
      <c r="BF2573" s="107"/>
    </row>
    <row r="2574" spans="43:58" x14ac:dyDescent="0.25">
      <c r="AQ2574" s="107"/>
      <c r="AY2574" s="107"/>
      <c r="BB2574" s="108"/>
      <c r="BD2574" s="107"/>
      <c r="BF2574" s="107"/>
    </row>
    <row r="2575" spans="43:58" x14ac:dyDescent="0.25">
      <c r="AQ2575" s="107"/>
      <c r="AY2575" s="107"/>
      <c r="BB2575" s="108"/>
      <c r="BD2575" s="107"/>
      <c r="BF2575" s="107"/>
    </row>
    <row r="2576" spans="43:58" x14ac:dyDescent="0.25">
      <c r="AQ2576" s="107"/>
      <c r="AY2576" s="107"/>
      <c r="BB2576" s="108"/>
      <c r="BD2576" s="107"/>
      <c r="BF2576" s="107"/>
    </row>
    <row r="2577" spans="43:58" x14ac:dyDescent="0.25">
      <c r="AQ2577" s="107"/>
      <c r="AY2577" s="107"/>
      <c r="BB2577" s="108"/>
      <c r="BD2577" s="107"/>
      <c r="BF2577" s="107"/>
    </row>
    <row r="2578" spans="43:58" x14ac:dyDescent="0.25">
      <c r="AQ2578" s="107"/>
      <c r="AY2578" s="107"/>
      <c r="BB2578" s="108"/>
      <c r="BD2578" s="107"/>
      <c r="BF2578" s="107"/>
    </row>
    <row r="2579" spans="43:58" x14ac:dyDescent="0.25">
      <c r="AQ2579" s="107"/>
      <c r="AY2579" s="107"/>
      <c r="BB2579" s="108"/>
      <c r="BD2579" s="107"/>
      <c r="BF2579" s="107"/>
    </row>
    <row r="2580" spans="43:58" x14ac:dyDescent="0.25">
      <c r="AQ2580" s="107"/>
      <c r="AY2580" s="107"/>
      <c r="BB2580" s="108"/>
      <c r="BD2580" s="107"/>
      <c r="BF2580" s="107"/>
    </row>
    <row r="2581" spans="43:58" x14ac:dyDescent="0.25">
      <c r="AQ2581" s="107"/>
      <c r="AY2581" s="107"/>
      <c r="BB2581" s="108"/>
      <c r="BD2581" s="107"/>
      <c r="BF2581" s="107"/>
    </row>
    <row r="2582" spans="43:58" x14ac:dyDescent="0.25">
      <c r="AQ2582" s="107"/>
      <c r="AY2582" s="107"/>
      <c r="BB2582" s="108"/>
      <c r="BD2582" s="107"/>
      <c r="BF2582" s="107"/>
    </row>
    <row r="2583" spans="43:58" x14ac:dyDescent="0.25">
      <c r="AQ2583" s="107"/>
      <c r="AY2583" s="107"/>
      <c r="BB2583" s="108"/>
      <c r="BD2583" s="107"/>
      <c r="BF2583" s="107"/>
    </row>
    <row r="2584" spans="43:58" x14ac:dyDescent="0.25">
      <c r="AQ2584" s="107"/>
      <c r="AY2584" s="107"/>
      <c r="BB2584" s="108"/>
      <c r="BD2584" s="107"/>
      <c r="BF2584" s="107"/>
    </row>
    <row r="2585" spans="43:58" x14ac:dyDescent="0.25">
      <c r="AQ2585" s="107"/>
      <c r="AY2585" s="107"/>
      <c r="BB2585" s="108"/>
      <c r="BD2585" s="107"/>
      <c r="BF2585" s="107"/>
    </row>
    <row r="2586" spans="43:58" x14ac:dyDescent="0.25">
      <c r="AQ2586" s="107"/>
      <c r="AY2586" s="107"/>
      <c r="BB2586" s="108"/>
      <c r="BD2586" s="107"/>
      <c r="BF2586" s="107"/>
    </row>
    <row r="2587" spans="43:58" x14ac:dyDescent="0.25">
      <c r="AQ2587" s="107"/>
      <c r="AY2587" s="107"/>
      <c r="BB2587" s="108"/>
      <c r="BD2587" s="107"/>
      <c r="BF2587" s="107"/>
    </row>
    <row r="2588" spans="43:58" x14ac:dyDescent="0.25">
      <c r="AQ2588" s="107"/>
      <c r="AY2588" s="107"/>
      <c r="BB2588" s="108"/>
      <c r="BD2588" s="107"/>
      <c r="BF2588" s="107"/>
    </row>
    <row r="2589" spans="43:58" x14ac:dyDescent="0.25">
      <c r="AQ2589" s="107"/>
      <c r="AY2589" s="107"/>
      <c r="BB2589" s="108"/>
      <c r="BD2589" s="107"/>
      <c r="BF2589" s="107"/>
    </row>
    <row r="2590" spans="43:58" x14ac:dyDescent="0.25">
      <c r="AQ2590" s="107"/>
      <c r="AY2590" s="107"/>
      <c r="BB2590" s="108"/>
      <c r="BD2590" s="107"/>
      <c r="BF2590" s="107"/>
    </row>
    <row r="2591" spans="43:58" x14ac:dyDescent="0.25">
      <c r="AQ2591" s="107"/>
      <c r="AY2591" s="107"/>
      <c r="BB2591" s="108"/>
      <c r="BD2591" s="107"/>
      <c r="BF2591" s="107"/>
    </row>
    <row r="2592" spans="43:58" x14ac:dyDescent="0.25">
      <c r="AQ2592" s="107"/>
      <c r="AY2592" s="107"/>
      <c r="BB2592" s="108"/>
      <c r="BD2592" s="107"/>
      <c r="BF2592" s="107"/>
    </row>
    <row r="2593" spans="43:58" x14ac:dyDescent="0.25">
      <c r="AQ2593" s="107"/>
      <c r="AY2593" s="107"/>
      <c r="BB2593" s="108"/>
      <c r="BD2593" s="107"/>
      <c r="BF2593" s="107"/>
    </row>
    <row r="2594" spans="43:58" x14ac:dyDescent="0.25">
      <c r="AQ2594" s="107"/>
      <c r="AY2594" s="107"/>
      <c r="BB2594" s="108"/>
      <c r="BD2594" s="107"/>
      <c r="BF2594" s="107"/>
    </row>
    <row r="2595" spans="43:58" x14ac:dyDescent="0.25">
      <c r="AQ2595" s="107"/>
      <c r="AY2595" s="107"/>
      <c r="BB2595" s="108"/>
      <c r="BD2595" s="107"/>
      <c r="BF2595" s="107"/>
    </row>
    <row r="2596" spans="43:58" x14ac:dyDescent="0.25">
      <c r="AQ2596" s="107"/>
      <c r="AY2596" s="107"/>
      <c r="BB2596" s="108"/>
      <c r="BD2596" s="107"/>
      <c r="BF2596" s="107"/>
    </row>
    <row r="2597" spans="43:58" x14ac:dyDescent="0.25">
      <c r="AQ2597" s="107"/>
      <c r="AY2597" s="107"/>
      <c r="BB2597" s="108"/>
      <c r="BD2597" s="107"/>
      <c r="BF2597" s="107"/>
    </row>
    <row r="2598" spans="43:58" x14ac:dyDescent="0.25">
      <c r="AQ2598" s="107"/>
      <c r="AY2598" s="107"/>
      <c r="BB2598" s="108"/>
      <c r="BD2598" s="107"/>
      <c r="BF2598" s="107"/>
    </row>
    <row r="2599" spans="43:58" x14ac:dyDescent="0.25">
      <c r="AQ2599" s="107"/>
      <c r="AY2599" s="107"/>
      <c r="BB2599" s="108"/>
      <c r="BD2599" s="107"/>
      <c r="BF2599" s="107"/>
    </row>
    <row r="2600" spans="43:58" x14ac:dyDescent="0.25">
      <c r="AQ2600" s="107"/>
      <c r="AY2600" s="107"/>
      <c r="BB2600" s="108"/>
      <c r="BD2600" s="107"/>
      <c r="BF2600" s="107"/>
    </row>
    <row r="2601" spans="43:58" x14ac:dyDescent="0.25">
      <c r="AQ2601" s="107"/>
      <c r="AY2601" s="107"/>
      <c r="BB2601" s="108"/>
      <c r="BD2601" s="107"/>
      <c r="BF2601" s="107"/>
    </row>
    <row r="2602" spans="43:58" x14ac:dyDescent="0.25">
      <c r="AQ2602" s="107"/>
      <c r="AY2602" s="107"/>
      <c r="BB2602" s="108"/>
      <c r="BD2602" s="107"/>
      <c r="BF2602" s="107"/>
    </row>
    <row r="2603" spans="43:58" x14ac:dyDescent="0.25">
      <c r="AQ2603" s="107"/>
      <c r="AY2603" s="107"/>
      <c r="BB2603" s="108"/>
      <c r="BD2603" s="107"/>
      <c r="BF2603" s="107"/>
    </row>
    <row r="2604" spans="43:58" x14ac:dyDescent="0.25">
      <c r="AQ2604" s="107"/>
      <c r="AY2604" s="107"/>
      <c r="BB2604" s="108"/>
      <c r="BD2604" s="107"/>
      <c r="BF2604" s="107"/>
    </row>
    <row r="2605" spans="43:58" x14ac:dyDescent="0.25">
      <c r="AQ2605" s="107"/>
      <c r="AY2605" s="107"/>
      <c r="BB2605" s="108"/>
      <c r="BD2605" s="107"/>
      <c r="BF2605" s="107"/>
    </row>
    <row r="2606" spans="43:58" x14ac:dyDescent="0.25">
      <c r="AQ2606" s="107"/>
      <c r="AY2606" s="107"/>
      <c r="BB2606" s="108"/>
      <c r="BD2606" s="107"/>
      <c r="BF2606" s="107"/>
    </row>
    <row r="2607" spans="43:58" x14ac:dyDescent="0.25">
      <c r="AQ2607" s="107"/>
      <c r="AY2607" s="107"/>
      <c r="BB2607" s="108"/>
      <c r="BD2607" s="107"/>
      <c r="BF2607" s="107"/>
    </row>
    <row r="2608" spans="43:58" x14ac:dyDescent="0.25">
      <c r="AQ2608" s="107"/>
      <c r="AY2608" s="107"/>
      <c r="BB2608" s="108"/>
      <c r="BD2608" s="107"/>
      <c r="BF2608" s="107"/>
    </row>
    <row r="2609" spans="43:58" x14ac:dyDescent="0.25">
      <c r="AQ2609" s="107"/>
      <c r="AY2609" s="107"/>
      <c r="BB2609" s="108"/>
      <c r="BD2609" s="107"/>
      <c r="BF2609" s="107"/>
    </row>
    <row r="2610" spans="43:58" x14ac:dyDescent="0.25">
      <c r="AQ2610" s="107"/>
      <c r="AY2610" s="107"/>
      <c r="BB2610" s="108"/>
      <c r="BD2610" s="107"/>
      <c r="BF2610" s="107"/>
    </row>
    <row r="2611" spans="43:58" x14ac:dyDescent="0.25">
      <c r="AQ2611" s="107"/>
      <c r="AY2611" s="107"/>
      <c r="BB2611" s="108"/>
      <c r="BD2611" s="107"/>
      <c r="BF2611" s="107"/>
    </row>
    <row r="2612" spans="43:58" x14ac:dyDescent="0.25">
      <c r="AQ2612" s="107"/>
      <c r="AY2612" s="107"/>
      <c r="BB2612" s="108"/>
      <c r="BD2612" s="107"/>
      <c r="BF2612" s="107"/>
    </row>
    <row r="2613" spans="43:58" x14ac:dyDescent="0.25">
      <c r="AQ2613" s="107"/>
      <c r="AY2613" s="107"/>
      <c r="BB2613" s="108"/>
      <c r="BD2613" s="107"/>
      <c r="BF2613" s="107"/>
    </row>
    <row r="2614" spans="43:58" x14ac:dyDescent="0.25">
      <c r="AQ2614" s="107"/>
      <c r="AY2614" s="107"/>
      <c r="BB2614" s="108"/>
      <c r="BD2614" s="107"/>
      <c r="BF2614" s="107"/>
    </row>
    <row r="2615" spans="43:58" x14ac:dyDescent="0.25">
      <c r="AQ2615" s="107"/>
      <c r="AY2615" s="107"/>
      <c r="BB2615" s="108"/>
      <c r="BD2615" s="107"/>
      <c r="BF2615" s="107"/>
    </row>
    <row r="2616" spans="43:58" x14ac:dyDescent="0.25">
      <c r="AQ2616" s="107"/>
      <c r="AY2616" s="107"/>
      <c r="BB2616" s="108"/>
      <c r="BD2616" s="107"/>
      <c r="BF2616" s="107"/>
    </row>
    <row r="2617" spans="43:58" x14ac:dyDescent="0.25">
      <c r="AQ2617" s="107"/>
      <c r="AY2617" s="107"/>
      <c r="BB2617" s="108"/>
      <c r="BD2617" s="107"/>
      <c r="BF2617" s="107"/>
    </row>
    <row r="2618" spans="43:58" x14ac:dyDescent="0.25">
      <c r="AQ2618" s="107"/>
      <c r="AY2618" s="107"/>
      <c r="BB2618" s="108"/>
      <c r="BD2618" s="107"/>
      <c r="BF2618" s="107"/>
    </row>
    <row r="2619" spans="43:58" x14ac:dyDescent="0.25">
      <c r="AQ2619" s="107"/>
      <c r="AY2619" s="107"/>
      <c r="BB2619" s="108"/>
      <c r="BD2619" s="107"/>
      <c r="BF2619" s="107"/>
    </row>
    <row r="2620" spans="43:58" x14ac:dyDescent="0.25">
      <c r="AQ2620" s="107"/>
      <c r="AY2620" s="107"/>
      <c r="BB2620" s="108"/>
      <c r="BD2620" s="107"/>
      <c r="BF2620" s="107"/>
    </row>
    <row r="2621" spans="43:58" x14ac:dyDescent="0.25">
      <c r="AQ2621" s="107"/>
      <c r="AY2621" s="107"/>
      <c r="BB2621" s="108"/>
      <c r="BD2621" s="107"/>
      <c r="BF2621" s="107"/>
    </row>
    <row r="2622" spans="43:58" x14ac:dyDescent="0.25">
      <c r="AQ2622" s="107"/>
      <c r="AY2622" s="107"/>
      <c r="BB2622" s="108"/>
      <c r="BD2622" s="107"/>
      <c r="BF2622" s="107"/>
    </row>
    <row r="2623" spans="43:58" x14ac:dyDescent="0.25">
      <c r="AQ2623" s="107"/>
      <c r="AY2623" s="107"/>
      <c r="BB2623" s="108"/>
      <c r="BD2623" s="107"/>
      <c r="BF2623" s="107"/>
    </row>
    <row r="2624" spans="43:58" x14ac:dyDescent="0.25">
      <c r="AQ2624" s="107"/>
      <c r="AY2624" s="107"/>
      <c r="BB2624" s="108"/>
      <c r="BD2624" s="107"/>
      <c r="BF2624" s="107"/>
    </row>
    <row r="2625" spans="43:58" x14ac:dyDescent="0.25">
      <c r="AQ2625" s="107"/>
      <c r="AY2625" s="107"/>
      <c r="BB2625" s="108"/>
      <c r="BD2625" s="107"/>
      <c r="BF2625" s="107"/>
    </row>
    <row r="2626" spans="43:58" x14ac:dyDescent="0.25">
      <c r="AQ2626" s="107"/>
      <c r="AY2626" s="107"/>
      <c r="BB2626" s="108"/>
      <c r="BD2626" s="107"/>
      <c r="BF2626" s="107"/>
    </row>
    <row r="2627" spans="43:58" x14ac:dyDescent="0.25">
      <c r="AQ2627" s="107"/>
      <c r="AY2627" s="107"/>
      <c r="BB2627" s="108"/>
      <c r="BD2627" s="107"/>
      <c r="BF2627" s="107"/>
    </row>
    <row r="2628" spans="43:58" x14ac:dyDescent="0.25">
      <c r="AQ2628" s="107"/>
      <c r="AY2628" s="107"/>
      <c r="BB2628" s="108"/>
      <c r="BD2628" s="107"/>
      <c r="BF2628" s="107"/>
    </row>
    <row r="2629" spans="43:58" x14ac:dyDescent="0.25">
      <c r="AQ2629" s="107"/>
      <c r="AY2629" s="107"/>
      <c r="BB2629" s="108"/>
      <c r="BD2629" s="107"/>
      <c r="BF2629" s="107"/>
    </row>
    <row r="2630" spans="43:58" x14ac:dyDescent="0.25">
      <c r="AQ2630" s="107"/>
      <c r="AY2630" s="107"/>
      <c r="BB2630" s="108"/>
      <c r="BD2630" s="107"/>
      <c r="BF2630" s="107"/>
    </row>
    <row r="2631" spans="43:58" x14ac:dyDescent="0.25">
      <c r="AQ2631" s="107"/>
      <c r="AY2631" s="107"/>
      <c r="BB2631" s="108"/>
      <c r="BD2631" s="107"/>
      <c r="BF2631" s="107"/>
    </row>
    <row r="2632" spans="43:58" x14ac:dyDescent="0.25">
      <c r="AQ2632" s="107"/>
      <c r="AY2632" s="107"/>
      <c r="BB2632" s="108"/>
      <c r="BD2632" s="107"/>
      <c r="BF2632" s="107"/>
    </row>
    <row r="2633" spans="43:58" x14ac:dyDescent="0.25">
      <c r="AQ2633" s="107"/>
      <c r="AY2633" s="107"/>
      <c r="BB2633" s="108"/>
      <c r="BD2633" s="107"/>
      <c r="BF2633" s="107"/>
    </row>
    <row r="2634" spans="43:58" x14ac:dyDescent="0.25">
      <c r="AQ2634" s="107"/>
      <c r="AY2634" s="107"/>
      <c r="BB2634" s="108"/>
      <c r="BD2634" s="107"/>
      <c r="BF2634" s="107"/>
    </row>
    <row r="2635" spans="43:58" x14ac:dyDescent="0.25">
      <c r="AQ2635" s="107"/>
      <c r="AY2635" s="107"/>
      <c r="BB2635" s="108"/>
      <c r="BD2635" s="107"/>
      <c r="BF2635" s="107"/>
    </row>
    <row r="2636" spans="43:58" x14ac:dyDescent="0.25">
      <c r="AQ2636" s="107"/>
      <c r="AY2636" s="107"/>
      <c r="BB2636" s="108"/>
      <c r="BD2636" s="107"/>
      <c r="BF2636" s="107"/>
    </row>
    <row r="2637" spans="43:58" x14ac:dyDescent="0.25">
      <c r="AQ2637" s="107"/>
      <c r="AY2637" s="107"/>
      <c r="BB2637" s="108"/>
      <c r="BD2637" s="107"/>
      <c r="BF2637" s="107"/>
    </row>
    <row r="2638" spans="43:58" x14ac:dyDescent="0.25">
      <c r="AQ2638" s="107"/>
      <c r="AY2638" s="107"/>
      <c r="BB2638" s="108"/>
      <c r="BD2638" s="107"/>
      <c r="BF2638" s="107"/>
    </row>
    <row r="2639" spans="43:58" x14ac:dyDescent="0.25">
      <c r="AQ2639" s="107"/>
      <c r="AY2639" s="107"/>
      <c r="BB2639" s="108"/>
      <c r="BD2639" s="107"/>
      <c r="BF2639" s="107"/>
    </row>
    <row r="2640" spans="43:58" x14ac:dyDescent="0.25">
      <c r="AQ2640" s="107"/>
      <c r="AY2640" s="107"/>
      <c r="BB2640" s="108"/>
      <c r="BD2640" s="107"/>
      <c r="BF2640" s="107"/>
    </row>
    <row r="2641" spans="43:58" x14ac:dyDescent="0.25">
      <c r="AQ2641" s="107"/>
      <c r="AY2641" s="107"/>
      <c r="BB2641" s="108"/>
      <c r="BD2641" s="107"/>
      <c r="BF2641" s="107"/>
    </row>
    <row r="2642" spans="43:58" x14ac:dyDescent="0.25">
      <c r="AQ2642" s="107"/>
      <c r="AY2642" s="107"/>
      <c r="BB2642" s="108"/>
      <c r="BD2642" s="107"/>
      <c r="BF2642" s="107"/>
    </row>
    <row r="2643" spans="43:58" x14ac:dyDescent="0.25">
      <c r="AQ2643" s="107"/>
      <c r="AY2643" s="107"/>
      <c r="BB2643" s="108"/>
      <c r="BD2643" s="107"/>
      <c r="BF2643" s="107"/>
    </row>
    <row r="2644" spans="43:58" x14ac:dyDescent="0.25">
      <c r="AQ2644" s="107"/>
      <c r="AY2644" s="107"/>
      <c r="BB2644" s="108"/>
      <c r="BD2644" s="107"/>
      <c r="BF2644" s="107"/>
    </row>
    <row r="2645" spans="43:58" x14ac:dyDescent="0.25">
      <c r="AQ2645" s="107"/>
      <c r="AY2645" s="107"/>
      <c r="BB2645" s="108"/>
      <c r="BD2645" s="107"/>
      <c r="BF2645" s="107"/>
    </row>
    <row r="2646" spans="43:58" x14ac:dyDescent="0.25">
      <c r="AQ2646" s="107"/>
      <c r="AY2646" s="107"/>
      <c r="BB2646" s="108"/>
      <c r="BD2646" s="107"/>
      <c r="BF2646" s="107"/>
    </row>
    <row r="2647" spans="43:58" x14ac:dyDescent="0.25">
      <c r="AQ2647" s="107"/>
      <c r="AY2647" s="107"/>
      <c r="BB2647" s="108"/>
      <c r="BD2647" s="107"/>
      <c r="BF2647" s="107"/>
    </row>
    <row r="2648" spans="43:58" x14ac:dyDescent="0.25">
      <c r="AQ2648" s="107"/>
      <c r="AY2648" s="107"/>
      <c r="BB2648" s="108"/>
      <c r="BD2648" s="107"/>
      <c r="BF2648" s="107"/>
    </row>
    <row r="2649" spans="43:58" x14ac:dyDescent="0.25">
      <c r="AQ2649" s="107"/>
      <c r="AY2649" s="107"/>
      <c r="BB2649" s="108"/>
      <c r="BD2649" s="107"/>
      <c r="BF2649" s="107"/>
    </row>
    <row r="2650" spans="43:58" x14ac:dyDescent="0.25">
      <c r="AQ2650" s="107"/>
      <c r="AY2650" s="107"/>
      <c r="BB2650" s="108"/>
      <c r="BD2650" s="107"/>
      <c r="BF2650" s="107"/>
    </row>
    <row r="2651" spans="43:58" x14ac:dyDescent="0.25">
      <c r="AQ2651" s="107"/>
      <c r="AY2651" s="107"/>
      <c r="BB2651" s="108"/>
      <c r="BD2651" s="107"/>
      <c r="BF2651" s="107"/>
    </row>
    <row r="2652" spans="43:58" x14ac:dyDescent="0.25">
      <c r="AQ2652" s="107"/>
      <c r="AY2652" s="107"/>
      <c r="BB2652" s="108"/>
      <c r="BD2652" s="107"/>
      <c r="BF2652" s="107"/>
    </row>
    <row r="2653" spans="43:58" x14ac:dyDescent="0.25">
      <c r="AQ2653" s="107"/>
      <c r="AY2653" s="107"/>
      <c r="BB2653" s="108"/>
      <c r="BD2653" s="107"/>
      <c r="BF2653" s="107"/>
    </row>
    <row r="2654" spans="43:58" x14ac:dyDescent="0.25">
      <c r="AQ2654" s="107"/>
      <c r="AY2654" s="107"/>
      <c r="BB2654" s="108"/>
      <c r="BD2654" s="107"/>
      <c r="BF2654" s="107"/>
    </row>
    <row r="2655" spans="43:58" x14ac:dyDescent="0.25">
      <c r="AQ2655" s="107"/>
      <c r="AY2655" s="107"/>
      <c r="BB2655" s="108"/>
      <c r="BD2655" s="107"/>
      <c r="BF2655" s="107"/>
    </row>
    <row r="2656" spans="43:58" x14ac:dyDescent="0.25">
      <c r="AQ2656" s="107"/>
      <c r="AY2656" s="107"/>
      <c r="BB2656" s="108"/>
      <c r="BD2656" s="107"/>
      <c r="BF2656" s="107"/>
    </row>
    <row r="2657" spans="43:58" x14ac:dyDescent="0.25">
      <c r="AQ2657" s="107"/>
      <c r="AY2657" s="107"/>
      <c r="BB2657" s="108"/>
      <c r="BD2657" s="107"/>
      <c r="BF2657" s="107"/>
    </row>
    <row r="2658" spans="43:58" x14ac:dyDescent="0.25">
      <c r="AQ2658" s="107"/>
      <c r="AY2658" s="107"/>
      <c r="BB2658" s="108"/>
      <c r="BD2658" s="107"/>
      <c r="BF2658" s="107"/>
    </row>
    <row r="2659" spans="43:58" x14ac:dyDescent="0.25">
      <c r="AQ2659" s="107"/>
      <c r="AY2659" s="107"/>
      <c r="BB2659" s="108"/>
      <c r="BD2659" s="107"/>
      <c r="BF2659" s="107"/>
    </row>
    <row r="2660" spans="43:58" x14ac:dyDescent="0.25">
      <c r="AQ2660" s="107"/>
      <c r="AY2660" s="107"/>
      <c r="BB2660" s="108"/>
      <c r="BD2660" s="107"/>
      <c r="BF2660" s="107"/>
    </row>
    <row r="2661" spans="43:58" x14ac:dyDescent="0.25">
      <c r="AQ2661" s="107"/>
      <c r="AY2661" s="107"/>
      <c r="BB2661" s="108"/>
      <c r="BD2661" s="107"/>
      <c r="BF2661" s="107"/>
    </row>
    <row r="2662" spans="43:58" x14ac:dyDescent="0.25">
      <c r="AQ2662" s="107"/>
      <c r="AY2662" s="107"/>
      <c r="BB2662" s="108"/>
      <c r="BD2662" s="107"/>
      <c r="BF2662" s="107"/>
    </row>
    <row r="2663" spans="43:58" x14ac:dyDescent="0.25">
      <c r="AQ2663" s="107"/>
      <c r="AY2663" s="107"/>
      <c r="BB2663" s="108"/>
      <c r="BD2663" s="107"/>
      <c r="BF2663" s="107"/>
    </row>
    <row r="2664" spans="43:58" x14ac:dyDescent="0.25">
      <c r="AQ2664" s="107"/>
      <c r="AY2664" s="107"/>
      <c r="BB2664" s="108"/>
      <c r="BD2664" s="107"/>
      <c r="BF2664" s="107"/>
    </row>
    <row r="2665" spans="43:58" x14ac:dyDescent="0.25">
      <c r="AQ2665" s="107"/>
      <c r="AY2665" s="107"/>
      <c r="BB2665" s="108"/>
      <c r="BD2665" s="107"/>
      <c r="BF2665" s="107"/>
    </row>
    <row r="2666" spans="43:58" x14ac:dyDescent="0.25">
      <c r="AQ2666" s="107"/>
      <c r="AY2666" s="107"/>
      <c r="BB2666" s="108"/>
      <c r="BD2666" s="107"/>
      <c r="BF2666" s="107"/>
    </row>
    <row r="2667" spans="43:58" x14ac:dyDescent="0.25">
      <c r="AQ2667" s="107"/>
      <c r="AY2667" s="107"/>
      <c r="BB2667" s="108"/>
      <c r="BD2667" s="107"/>
      <c r="BF2667" s="107"/>
    </row>
    <row r="2668" spans="43:58" x14ac:dyDescent="0.25">
      <c r="AQ2668" s="107"/>
      <c r="AY2668" s="107"/>
      <c r="BB2668" s="108"/>
      <c r="BD2668" s="107"/>
      <c r="BF2668" s="107"/>
    </row>
    <row r="2669" spans="43:58" x14ac:dyDescent="0.25">
      <c r="AY2669" s="107"/>
      <c r="BB2669" s="108"/>
      <c r="BD2669" s="107"/>
      <c r="BF2669" s="107"/>
    </row>
    <row r="2670" spans="43:58" x14ac:dyDescent="0.25">
      <c r="AY2670" s="107"/>
      <c r="BB2670" s="108"/>
      <c r="BD2670" s="107"/>
      <c r="BF2670" s="107"/>
    </row>
    <row r="2671" spans="43:58" x14ac:dyDescent="0.25">
      <c r="AY2671" s="107"/>
      <c r="BB2671" s="108"/>
      <c r="BD2671" s="107"/>
      <c r="BF2671" s="107"/>
    </row>
    <row r="2672" spans="43:58" x14ac:dyDescent="0.25">
      <c r="AY2672" s="107"/>
      <c r="BB2672" s="108"/>
      <c r="BD2672" s="107"/>
      <c r="BF2672" s="107"/>
    </row>
    <row r="2673" spans="51:58" x14ac:dyDescent="0.25">
      <c r="AY2673" s="107"/>
      <c r="BB2673" s="108"/>
      <c r="BD2673" s="107"/>
      <c r="BF2673" s="107"/>
    </row>
    <row r="2674" spans="51:58" x14ac:dyDescent="0.25">
      <c r="AY2674" s="107"/>
      <c r="BB2674" s="108"/>
      <c r="BD2674" s="107"/>
      <c r="BF2674" s="107"/>
    </row>
    <row r="2675" spans="51:58" x14ac:dyDescent="0.25">
      <c r="AY2675" s="107"/>
      <c r="BB2675" s="108"/>
      <c r="BD2675" s="107"/>
      <c r="BF2675" s="107"/>
    </row>
    <row r="2676" spans="51:58" x14ac:dyDescent="0.25">
      <c r="AY2676" s="107"/>
      <c r="BB2676" s="108"/>
      <c r="BD2676" s="107"/>
      <c r="BF2676" s="107"/>
    </row>
    <row r="2677" spans="51:58" x14ac:dyDescent="0.25">
      <c r="AY2677" s="107"/>
      <c r="BB2677" s="108"/>
      <c r="BD2677" s="107"/>
      <c r="BF2677" s="107"/>
    </row>
    <row r="2678" spans="51:58" x14ac:dyDescent="0.25">
      <c r="AY2678" s="107"/>
      <c r="BB2678" s="108"/>
      <c r="BD2678" s="107"/>
      <c r="BF2678" s="107"/>
    </row>
    <row r="2679" spans="51:58" x14ac:dyDescent="0.25">
      <c r="AY2679" s="107"/>
      <c r="BB2679" s="108"/>
      <c r="BD2679" s="107"/>
      <c r="BF2679" s="107"/>
    </row>
    <row r="2680" spans="51:58" x14ac:dyDescent="0.25">
      <c r="AY2680" s="107"/>
      <c r="BB2680" s="108"/>
      <c r="BD2680" s="107"/>
      <c r="BF2680" s="107"/>
    </row>
    <row r="2681" spans="51:58" x14ac:dyDescent="0.25">
      <c r="AY2681" s="107"/>
      <c r="BB2681" s="108"/>
      <c r="BD2681" s="107"/>
      <c r="BF2681" s="107"/>
    </row>
    <row r="2682" spans="51:58" x14ac:dyDescent="0.25">
      <c r="AY2682" s="107"/>
      <c r="BB2682" s="108"/>
      <c r="BD2682" s="107"/>
      <c r="BF2682" s="107"/>
    </row>
    <row r="2683" spans="51:58" x14ac:dyDescent="0.25">
      <c r="AY2683" s="107"/>
      <c r="BB2683" s="108"/>
      <c r="BD2683" s="107"/>
      <c r="BF2683" s="107"/>
    </row>
    <row r="2684" spans="51:58" x14ac:dyDescent="0.25">
      <c r="AY2684" s="107"/>
      <c r="BB2684" s="108"/>
      <c r="BD2684" s="107"/>
      <c r="BF2684" s="107"/>
    </row>
    <row r="2685" spans="51:58" x14ac:dyDescent="0.25">
      <c r="AY2685" s="107"/>
      <c r="BB2685" s="108"/>
      <c r="BD2685" s="107"/>
      <c r="BF2685" s="107"/>
    </row>
    <row r="2686" spans="51:58" x14ac:dyDescent="0.25">
      <c r="AY2686" s="107"/>
      <c r="BB2686" s="108"/>
      <c r="BD2686" s="107"/>
      <c r="BF2686" s="107"/>
    </row>
    <row r="2687" spans="51:58" x14ac:dyDescent="0.25">
      <c r="AY2687" s="107"/>
      <c r="BB2687" s="108"/>
      <c r="BD2687" s="107"/>
      <c r="BF2687" s="107"/>
    </row>
    <row r="2688" spans="51:58" x14ac:dyDescent="0.25">
      <c r="AY2688" s="107"/>
      <c r="BB2688" s="108"/>
      <c r="BD2688" s="107"/>
      <c r="BF2688" s="107"/>
    </row>
    <row r="2689" spans="51:58" x14ac:dyDescent="0.25">
      <c r="AY2689" s="107"/>
      <c r="BB2689" s="108"/>
      <c r="BD2689" s="107"/>
      <c r="BF2689" s="107"/>
    </row>
    <row r="2690" spans="51:58" x14ac:dyDescent="0.25">
      <c r="AY2690" s="107"/>
      <c r="BB2690" s="108"/>
      <c r="BD2690" s="107"/>
      <c r="BF2690" s="107"/>
    </row>
    <row r="2691" spans="51:58" x14ac:dyDescent="0.25">
      <c r="AY2691" s="107"/>
      <c r="BB2691" s="108"/>
      <c r="BD2691" s="107"/>
      <c r="BF2691" s="107"/>
    </row>
    <row r="2692" spans="51:58" x14ac:dyDescent="0.25">
      <c r="AY2692" s="107"/>
      <c r="BB2692" s="108"/>
      <c r="BD2692" s="107"/>
      <c r="BF2692" s="107"/>
    </row>
    <row r="2693" spans="51:58" x14ac:dyDescent="0.25">
      <c r="AY2693" s="107"/>
      <c r="BB2693" s="108"/>
      <c r="BD2693" s="107"/>
      <c r="BF2693" s="107"/>
    </row>
    <row r="2694" spans="51:58" x14ac:dyDescent="0.25">
      <c r="AY2694" s="107"/>
      <c r="BB2694" s="108"/>
      <c r="BD2694" s="107"/>
      <c r="BF2694" s="107"/>
    </row>
    <row r="2695" spans="51:58" x14ac:dyDescent="0.25">
      <c r="AY2695" s="107"/>
      <c r="BB2695" s="108"/>
      <c r="BD2695" s="107"/>
      <c r="BF2695" s="107"/>
    </row>
    <row r="2696" spans="51:58" x14ac:dyDescent="0.25">
      <c r="AY2696" s="107"/>
      <c r="BB2696" s="108"/>
      <c r="BD2696" s="107"/>
      <c r="BF2696" s="107"/>
    </row>
    <row r="2697" spans="51:58" x14ac:dyDescent="0.25">
      <c r="AY2697" s="107"/>
      <c r="BB2697" s="108"/>
      <c r="BD2697" s="107"/>
      <c r="BF2697" s="107"/>
    </row>
    <row r="2698" spans="51:58" x14ac:dyDescent="0.25">
      <c r="AY2698" s="107"/>
      <c r="BB2698" s="108"/>
      <c r="BD2698" s="107"/>
      <c r="BF2698" s="107"/>
    </row>
    <row r="2699" spans="51:58" x14ac:dyDescent="0.25">
      <c r="AY2699" s="107"/>
      <c r="BB2699" s="108"/>
      <c r="BD2699" s="107"/>
      <c r="BF2699" s="107"/>
    </row>
    <row r="2700" spans="51:58" x14ac:dyDescent="0.25">
      <c r="AY2700" s="107"/>
      <c r="BB2700" s="108"/>
      <c r="BD2700" s="107"/>
      <c r="BF2700" s="107"/>
    </row>
    <row r="2701" spans="51:58" x14ac:dyDescent="0.25">
      <c r="AY2701" s="107"/>
      <c r="BB2701" s="108"/>
      <c r="BD2701" s="107"/>
      <c r="BF2701" s="107"/>
    </row>
    <row r="2702" spans="51:58" x14ac:dyDescent="0.25">
      <c r="AY2702" s="107"/>
      <c r="BB2702" s="108"/>
      <c r="BD2702" s="107"/>
      <c r="BF2702" s="107"/>
    </row>
    <row r="2703" spans="51:58" x14ac:dyDescent="0.25">
      <c r="AY2703" s="107"/>
      <c r="BB2703" s="108"/>
      <c r="BD2703" s="107"/>
      <c r="BF2703" s="107"/>
    </row>
    <row r="2704" spans="51:58" x14ac:dyDescent="0.25">
      <c r="AY2704" s="107"/>
      <c r="BB2704" s="108"/>
      <c r="BD2704" s="107"/>
      <c r="BF2704" s="107"/>
    </row>
    <row r="2705" spans="51:58" x14ac:dyDescent="0.25">
      <c r="AY2705" s="107"/>
      <c r="BB2705" s="108"/>
      <c r="BD2705" s="107"/>
      <c r="BF2705" s="107"/>
    </row>
    <row r="2706" spans="51:58" x14ac:dyDescent="0.25">
      <c r="AY2706" s="107"/>
      <c r="BB2706" s="108"/>
      <c r="BD2706" s="107"/>
      <c r="BF2706" s="107"/>
    </row>
    <row r="2707" spans="51:58" x14ac:dyDescent="0.25">
      <c r="AY2707" s="107"/>
      <c r="BB2707" s="108"/>
      <c r="BD2707" s="107"/>
      <c r="BF2707" s="107"/>
    </row>
    <row r="2708" spans="51:58" x14ac:dyDescent="0.25">
      <c r="AY2708" s="107"/>
      <c r="BB2708" s="108"/>
      <c r="BD2708" s="107"/>
      <c r="BF2708" s="107"/>
    </row>
    <row r="2709" spans="51:58" x14ac:dyDescent="0.25">
      <c r="AY2709" s="107"/>
      <c r="BB2709" s="108"/>
      <c r="BD2709" s="107"/>
      <c r="BF2709" s="107"/>
    </row>
    <row r="2710" spans="51:58" x14ac:dyDescent="0.25">
      <c r="AY2710" s="107"/>
      <c r="BB2710" s="108"/>
      <c r="BD2710" s="107"/>
      <c r="BF2710" s="107"/>
    </row>
    <row r="2711" spans="51:58" x14ac:dyDescent="0.25">
      <c r="AY2711" s="107"/>
      <c r="BB2711" s="108"/>
      <c r="BD2711" s="107"/>
      <c r="BF2711" s="107"/>
    </row>
    <row r="2712" spans="51:58" x14ac:dyDescent="0.25">
      <c r="AY2712" s="107"/>
      <c r="BB2712" s="108"/>
      <c r="BD2712" s="107"/>
      <c r="BF2712" s="107"/>
    </row>
    <row r="2713" spans="51:58" x14ac:dyDescent="0.25">
      <c r="AY2713" s="107"/>
      <c r="BB2713" s="108"/>
      <c r="BD2713" s="107"/>
      <c r="BF2713" s="107"/>
    </row>
    <row r="2714" spans="51:58" x14ac:dyDescent="0.25">
      <c r="AY2714" s="107"/>
      <c r="BB2714" s="108"/>
      <c r="BD2714" s="107"/>
      <c r="BF2714" s="107"/>
    </row>
    <row r="2715" spans="51:58" x14ac:dyDescent="0.25">
      <c r="AY2715" s="107"/>
      <c r="BB2715" s="108"/>
      <c r="BD2715" s="107"/>
      <c r="BF2715" s="107"/>
    </row>
    <row r="2716" spans="51:58" x14ac:dyDescent="0.25">
      <c r="AY2716" s="107"/>
      <c r="BB2716" s="108"/>
      <c r="BD2716" s="107"/>
      <c r="BF2716" s="107"/>
    </row>
    <row r="2717" spans="51:58" x14ac:dyDescent="0.25">
      <c r="AY2717" s="107"/>
      <c r="BB2717" s="108"/>
      <c r="BD2717" s="107"/>
      <c r="BF2717" s="107"/>
    </row>
    <row r="2718" spans="51:58" x14ac:dyDescent="0.25">
      <c r="AY2718" s="107"/>
      <c r="BB2718" s="108"/>
      <c r="BD2718" s="107"/>
      <c r="BF2718" s="107"/>
    </row>
    <row r="2719" spans="51:58" x14ac:dyDescent="0.25">
      <c r="AY2719" s="107"/>
      <c r="BB2719" s="108"/>
      <c r="BD2719" s="107"/>
      <c r="BF2719" s="107"/>
    </row>
    <row r="2720" spans="51:58" x14ac:dyDescent="0.25">
      <c r="AY2720" s="107"/>
      <c r="BB2720" s="108"/>
      <c r="BD2720" s="107"/>
      <c r="BF2720" s="107"/>
    </row>
    <row r="2721" spans="51:58" x14ac:dyDescent="0.25">
      <c r="AY2721" s="107"/>
      <c r="BB2721" s="108"/>
      <c r="BD2721" s="107"/>
      <c r="BF2721" s="107"/>
    </row>
    <row r="2722" spans="51:58" x14ac:dyDescent="0.25">
      <c r="AY2722" s="107"/>
      <c r="BB2722" s="108"/>
      <c r="BD2722" s="107"/>
      <c r="BF2722" s="107"/>
    </row>
    <row r="2723" spans="51:58" x14ac:dyDescent="0.25">
      <c r="AY2723" s="107"/>
      <c r="BB2723" s="108"/>
      <c r="BD2723" s="107"/>
      <c r="BF2723" s="107"/>
    </row>
    <row r="2724" spans="51:58" x14ac:dyDescent="0.25">
      <c r="AY2724" s="107"/>
      <c r="BB2724" s="108"/>
      <c r="BD2724" s="107"/>
      <c r="BF2724" s="107"/>
    </row>
    <row r="2725" spans="51:58" x14ac:dyDescent="0.25">
      <c r="AY2725" s="107"/>
      <c r="BB2725" s="108"/>
      <c r="BD2725" s="107"/>
      <c r="BF2725" s="107"/>
    </row>
    <row r="2726" spans="51:58" x14ac:dyDescent="0.25">
      <c r="AY2726" s="107"/>
      <c r="BB2726" s="108"/>
      <c r="BD2726" s="107"/>
      <c r="BF2726" s="107"/>
    </row>
    <row r="2727" spans="51:58" x14ac:dyDescent="0.25">
      <c r="AY2727" s="107"/>
      <c r="BB2727" s="108"/>
      <c r="BD2727" s="107"/>
      <c r="BF2727" s="107"/>
    </row>
    <row r="2728" spans="51:58" x14ac:dyDescent="0.25">
      <c r="AY2728" s="107"/>
      <c r="BB2728" s="108"/>
      <c r="BD2728" s="107"/>
      <c r="BF2728" s="107"/>
    </row>
    <row r="2729" spans="51:58" x14ac:dyDescent="0.25">
      <c r="AY2729" s="107"/>
      <c r="BB2729" s="108"/>
      <c r="BD2729" s="107"/>
      <c r="BF2729" s="107"/>
    </row>
    <row r="2730" spans="51:58" x14ac:dyDescent="0.25">
      <c r="AY2730" s="107"/>
      <c r="BB2730" s="108"/>
      <c r="BD2730" s="107"/>
      <c r="BF2730" s="107"/>
    </row>
    <row r="2731" spans="51:58" x14ac:dyDescent="0.25">
      <c r="AY2731" s="107"/>
      <c r="BB2731" s="108"/>
      <c r="BD2731" s="107"/>
      <c r="BF2731" s="107"/>
    </row>
    <row r="2732" spans="51:58" x14ac:dyDescent="0.25">
      <c r="AY2732" s="107"/>
      <c r="BB2732" s="108"/>
      <c r="BD2732" s="107"/>
      <c r="BF2732" s="107"/>
    </row>
    <row r="2733" spans="51:58" x14ac:dyDescent="0.25">
      <c r="AY2733" s="107"/>
      <c r="BB2733" s="108"/>
      <c r="BD2733" s="107"/>
      <c r="BF2733" s="107"/>
    </row>
    <row r="2734" spans="51:58" x14ac:dyDescent="0.25">
      <c r="AY2734" s="107"/>
      <c r="BB2734" s="108"/>
      <c r="BD2734" s="107"/>
      <c r="BF2734" s="107"/>
    </row>
    <row r="2735" spans="51:58" x14ac:dyDescent="0.25">
      <c r="AY2735" s="107"/>
      <c r="BB2735" s="108"/>
      <c r="BD2735" s="107"/>
      <c r="BF2735" s="107"/>
    </row>
    <row r="2736" spans="51:58" x14ac:dyDescent="0.25">
      <c r="AY2736" s="107"/>
      <c r="BB2736" s="108"/>
      <c r="BD2736" s="107"/>
      <c r="BF2736" s="107"/>
    </row>
    <row r="2737" spans="51:58" x14ac:dyDescent="0.25">
      <c r="AY2737" s="107"/>
      <c r="BB2737" s="108"/>
      <c r="BD2737" s="107"/>
      <c r="BF2737" s="107"/>
    </row>
    <row r="2738" spans="51:58" x14ac:dyDescent="0.25">
      <c r="AY2738" s="107"/>
      <c r="BB2738" s="108"/>
      <c r="BD2738" s="107"/>
      <c r="BF2738" s="107"/>
    </row>
    <row r="2739" spans="51:58" x14ac:dyDescent="0.25">
      <c r="AY2739" s="107"/>
      <c r="BB2739" s="108"/>
      <c r="BD2739" s="107"/>
      <c r="BF2739" s="107"/>
    </row>
    <row r="2740" spans="51:58" x14ac:dyDescent="0.25">
      <c r="AY2740" s="107"/>
      <c r="BB2740" s="108"/>
      <c r="BD2740" s="107"/>
      <c r="BF2740" s="107"/>
    </row>
    <row r="2741" spans="51:58" x14ac:dyDescent="0.25">
      <c r="AY2741" s="107"/>
      <c r="BB2741" s="108"/>
      <c r="BD2741" s="107"/>
      <c r="BF2741" s="107"/>
    </row>
    <row r="2742" spans="51:58" x14ac:dyDescent="0.25">
      <c r="AY2742" s="107"/>
      <c r="BB2742" s="108"/>
      <c r="BD2742" s="107"/>
      <c r="BF2742" s="107"/>
    </row>
    <row r="2743" spans="51:58" x14ac:dyDescent="0.25">
      <c r="AY2743" s="107"/>
      <c r="BB2743" s="108"/>
      <c r="BD2743" s="107"/>
      <c r="BF2743" s="107"/>
    </row>
    <row r="2744" spans="51:58" x14ac:dyDescent="0.25">
      <c r="AY2744" s="107"/>
      <c r="BB2744" s="108"/>
      <c r="BD2744" s="107"/>
      <c r="BF2744" s="107"/>
    </row>
    <row r="2745" spans="51:58" x14ac:dyDescent="0.25">
      <c r="AY2745" s="107"/>
      <c r="BB2745" s="108"/>
      <c r="BD2745" s="107"/>
      <c r="BF2745" s="107"/>
    </row>
    <row r="2746" spans="51:58" x14ac:dyDescent="0.25">
      <c r="AY2746" s="107"/>
      <c r="BB2746" s="108"/>
      <c r="BD2746" s="107"/>
      <c r="BF2746" s="107"/>
    </row>
    <row r="2747" spans="51:58" x14ac:dyDescent="0.25">
      <c r="AY2747" s="107"/>
      <c r="BB2747" s="108"/>
      <c r="BD2747" s="107"/>
      <c r="BF2747" s="107"/>
    </row>
    <row r="2748" spans="51:58" x14ac:dyDescent="0.25">
      <c r="AY2748" s="107"/>
      <c r="BB2748" s="108"/>
      <c r="BD2748" s="107"/>
      <c r="BF2748" s="107"/>
    </row>
    <row r="2749" spans="51:58" x14ac:dyDescent="0.25">
      <c r="AY2749" s="107"/>
      <c r="BB2749" s="108"/>
      <c r="BD2749" s="107"/>
      <c r="BF2749" s="107"/>
    </row>
    <row r="2750" spans="51:58" x14ac:dyDescent="0.25">
      <c r="AY2750" s="107"/>
      <c r="BB2750" s="108"/>
      <c r="BD2750" s="107"/>
      <c r="BF2750" s="107"/>
    </row>
    <row r="2751" spans="51:58" x14ac:dyDescent="0.25">
      <c r="AY2751" s="107"/>
      <c r="BB2751" s="108"/>
      <c r="BD2751" s="107"/>
      <c r="BF2751" s="107"/>
    </row>
    <row r="2752" spans="51:58" x14ac:dyDescent="0.25">
      <c r="AY2752" s="107"/>
      <c r="BB2752" s="108"/>
      <c r="BD2752" s="107"/>
      <c r="BF2752" s="107"/>
    </row>
    <row r="2753" spans="51:58" x14ac:dyDescent="0.25">
      <c r="AY2753" s="107"/>
      <c r="BB2753" s="108"/>
      <c r="BD2753" s="107"/>
      <c r="BF2753" s="107"/>
    </row>
    <row r="2754" spans="51:58" x14ac:dyDescent="0.25">
      <c r="AY2754" s="107"/>
      <c r="BB2754" s="108"/>
      <c r="BD2754" s="107"/>
      <c r="BF2754" s="107"/>
    </row>
    <row r="2755" spans="51:58" x14ac:dyDescent="0.25">
      <c r="AY2755" s="107"/>
      <c r="BB2755" s="108"/>
      <c r="BD2755" s="107"/>
      <c r="BF2755" s="107"/>
    </row>
    <row r="2756" spans="51:58" x14ac:dyDescent="0.25">
      <c r="AY2756" s="107"/>
      <c r="BB2756" s="108"/>
      <c r="BD2756" s="107"/>
      <c r="BF2756" s="107"/>
    </row>
    <row r="2757" spans="51:58" x14ac:dyDescent="0.25">
      <c r="AY2757" s="107"/>
      <c r="BB2757" s="108"/>
      <c r="BD2757" s="107"/>
      <c r="BF2757" s="107"/>
    </row>
    <row r="2758" spans="51:58" x14ac:dyDescent="0.25">
      <c r="AY2758" s="107"/>
      <c r="BB2758" s="108"/>
      <c r="BD2758" s="107"/>
      <c r="BF2758" s="107"/>
    </row>
    <row r="2759" spans="51:58" x14ac:dyDescent="0.25">
      <c r="AY2759" s="107"/>
      <c r="BB2759" s="108"/>
      <c r="BD2759" s="107"/>
      <c r="BF2759" s="107"/>
    </row>
    <row r="2760" spans="51:58" x14ac:dyDescent="0.25">
      <c r="AY2760" s="107"/>
      <c r="BB2760" s="108"/>
      <c r="BD2760" s="107"/>
      <c r="BF2760" s="107"/>
    </row>
    <row r="2761" spans="51:58" x14ac:dyDescent="0.25">
      <c r="AY2761" s="107"/>
      <c r="BB2761" s="108"/>
      <c r="BD2761" s="107"/>
      <c r="BF2761" s="107"/>
    </row>
    <row r="2762" spans="51:58" x14ac:dyDescent="0.25">
      <c r="AY2762" s="107"/>
      <c r="BB2762" s="108"/>
      <c r="BD2762" s="107"/>
      <c r="BF2762" s="107"/>
    </row>
    <row r="2763" spans="51:58" x14ac:dyDescent="0.25">
      <c r="AY2763" s="107"/>
      <c r="BB2763" s="108"/>
      <c r="BD2763" s="107"/>
      <c r="BF2763" s="107"/>
    </row>
    <row r="2764" spans="51:58" x14ac:dyDescent="0.25">
      <c r="AY2764" s="107"/>
      <c r="BB2764" s="108"/>
      <c r="BD2764" s="107"/>
      <c r="BF2764" s="107"/>
    </row>
    <row r="2765" spans="51:58" x14ac:dyDescent="0.25">
      <c r="AY2765" s="107"/>
      <c r="BB2765" s="108"/>
      <c r="BD2765" s="107"/>
      <c r="BF2765" s="107"/>
    </row>
    <row r="2766" spans="51:58" x14ac:dyDescent="0.25">
      <c r="AY2766" s="107"/>
      <c r="BB2766" s="108"/>
      <c r="BD2766" s="107"/>
      <c r="BF2766" s="107"/>
    </row>
    <row r="2767" spans="51:58" x14ac:dyDescent="0.25">
      <c r="AY2767" s="107"/>
      <c r="BB2767" s="108"/>
      <c r="BD2767" s="107"/>
      <c r="BF2767" s="107"/>
    </row>
    <row r="2768" spans="51:58" x14ac:dyDescent="0.25">
      <c r="AY2768" s="107"/>
      <c r="BB2768" s="108"/>
      <c r="BD2768" s="107"/>
      <c r="BF2768" s="107"/>
    </row>
    <row r="2769" spans="51:58" x14ac:dyDescent="0.25">
      <c r="AY2769" s="107"/>
      <c r="BB2769" s="108"/>
      <c r="BD2769" s="107"/>
      <c r="BF2769" s="107"/>
    </row>
    <row r="2770" spans="51:58" x14ac:dyDescent="0.25">
      <c r="AY2770" s="107"/>
      <c r="BB2770" s="108"/>
      <c r="BD2770" s="107"/>
      <c r="BF2770" s="107"/>
    </row>
    <row r="2771" spans="51:58" x14ac:dyDescent="0.25">
      <c r="AY2771" s="107"/>
      <c r="BB2771" s="108"/>
      <c r="BD2771" s="107"/>
      <c r="BF2771" s="107"/>
    </row>
    <row r="2772" spans="51:58" x14ac:dyDescent="0.25">
      <c r="AY2772" s="107"/>
      <c r="BB2772" s="108"/>
      <c r="BD2772" s="107"/>
      <c r="BF2772" s="107"/>
    </row>
    <row r="2773" spans="51:58" x14ac:dyDescent="0.25">
      <c r="AY2773" s="107"/>
      <c r="BB2773" s="108"/>
      <c r="BD2773" s="107"/>
      <c r="BF2773" s="107"/>
    </row>
    <row r="2774" spans="51:58" x14ac:dyDescent="0.25">
      <c r="AY2774" s="107"/>
      <c r="BB2774" s="108"/>
      <c r="BD2774" s="107"/>
      <c r="BF2774" s="107"/>
    </row>
    <row r="2775" spans="51:58" x14ac:dyDescent="0.25">
      <c r="AY2775" s="107"/>
      <c r="BB2775" s="108"/>
      <c r="BD2775" s="107"/>
      <c r="BF2775" s="107"/>
    </row>
    <row r="2776" spans="51:58" x14ac:dyDescent="0.25">
      <c r="AY2776" s="107"/>
      <c r="BB2776" s="108"/>
      <c r="BD2776" s="107"/>
      <c r="BF2776" s="107"/>
    </row>
    <row r="2777" spans="51:58" x14ac:dyDescent="0.25">
      <c r="AY2777" s="107"/>
      <c r="BB2777" s="108"/>
      <c r="BD2777" s="107"/>
      <c r="BF2777" s="107"/>
    </row>
    <row r="2778" spans="51:58" x14ac:dyDescent="0.25">
      <c r="AY2778" s="107"/>
      <c r="BB2778" s="108"/>
      <c r="BD2778" s="107"/>
      <c r="BF2778" s="107"/>
    </row>
    <row r="2779" spans="51:58" x14ac:dyDescent="0.25">
      <c r="AY2779" s="107"/>
      <c r="BB2779" s="108"/>
      <c r="BD2779" s="107"/>
      <c r="BF2779" s="107"/>
    </row>
    <row r="2780" spans="51:58" x14ac:dyDescent="0.25">
      <c r="AY2780" s="107"/>
      <c r="BB2780" s="108"/>
      <c r="BD2780" s="107"/>
      <c r="BF2780" s="107"/>
    </row>
    <row r="2781" spans="51:58" x14ac:dyDescent="0.25">
      <c r="AY2781" s="107"/>
      <c r="BB2781" s="108"/>
      <c r="BD2781" s="107"/>
      <c r="BF2781" s="107"/>
    </row>
    <row r="2782" spans="51:58" x14ac:dyDescent="0.25">
      <c r="AY2782" s="107"/>
      <c r="BB2782" s="108"/>
      <c r="BD2782" s="107"/>
      <c r="BF2782" s="107"/>
    </row>
    <row r="2783" spans="51:58" x14ac:dyDescent="0.25">
      <c r="AY2783" s="107"/>
      <c r="BB2783" s="108"/>
      <c r="BD2783" s="107"/>
      <c r="BF2783" s="107"/>
    </row>
    <row r="2784" spans="51:58" x14ac:dyDescent="0.25">
      <c r="AY2784" s="107"/>
      <c r="BB2784" s="108"/>
      <c r="BD2784" s="107"/>
      <c r="BF2784" s="107"/>
    </row>
    <row r="2785" spans="51:58" x14ac:dyDescent="0.25">
      <c r="AY2785" s="107"/>
      <c r="BB2785" s="108"/>
      <c r="BD2785" s="107"/>
      <c r="BF2785" s="107"/>
    </row>
    <row r="2786" spans="51:58" x14ac:dyDescent="0.25">
      <c r="AY2786" s="107"/>
      <c r="BB2786" s="108"/>
      <c r="BD2786" s="107"/>
      <c r="BF2786" s="107"/>
    </row>
    <row r="2787" spans="51:58" x14ac:dyDescent="0.25">
      <c r="AY2787" s="107"/>
      <c r="BB2787" s="108"/>
      <c r="BD2787" s="107"/>
      <c r="BF2787" s="107"/>
    </row>
    <row r="2788" spans="51:58" x14ac:dyDescent="0.25">
      <c r="AY2788" s="107"/>
      <c r="BB2788" s="108"/>
      <c r="BD2788" s="107"/>
      <c r="BF2788" s="107"/>
    </row>
    <row r="2789" spans="51:58" x14ac:dyDescent="0.25">
      <c r="AY2789" s="107"/>
      <c r="BB2789" s="108"/>
      <c r="BD2789" s="107"/>
      <c r="BF2789" s="107"/>
    </row>
    <row r="2790" spans="51:58" x14ac:dyDescent="0.25">
      <c r="AY2790" s="107"/>
      <c r="BB2790" s="108"/>
      <c r="BD2790" s="107"/>
      <c r="BF2790" s="107"/>
    </row>
    <row r="2791" spans="51:58" x14ac:dyDescent="0.25">
      <c r="AY2791" s="107"/>
      <c r="BB2791" s="108"/>
      <c r="BD2791" s="107"/>
      <c r="BF2791" s="107"/>
    </row>
    <row r="2792" spans="51:58" x14ac:dyDescent="0.25">
      <c r="AY2792" s="107"/>
      <c r="BB2792" s="108"/>
      <c r="BD2792" s="107"/>
      <c r="BF2792" s="107"/>
    </row>
    <row r="2793" spans="51:58" x14ac:dyDescent="0.25">
      <c r="AY2793" s="107"/>
      <c r="BB2793" s="108"/>
      <c r="BD2793" s="107"/>
      <c r="BF2793" s="107"/>
    </row>
    <row r="2794" spans="51:58" x14ac:dyDescent="0.25">
      <c r="AY2794" s="107"/>
      <c r="BB2794" s="108"/>
      <c r="BD2794" s="107"/>
      <c r="BF2794" s="107"/>
    </row>
    <row r="2795" spans="51:58" x14ac:dyDescent="0.25">
      <c r="AY2795" s="107"/>
      <c r="BB2795" s="108"/>
      <c r="BD2795" s="107"/>
      <c r="BF2795" s="107"/>
    </row>
    <row r="2796" spans="51:58" x14ac:dyDescent="0.25">
      <c r="AY2796" s="107"/>
      <c r="BB2796" s="108"/>
      <c r="BD2796" s="107"/>
      <c r="BF2796" s="107"/>
    </row>
    <row r="2797" spans="51:58" x14ac:dyDescent="0.25">
      <c r="AY2797" s="107"/>
      <c r="BB2797" s="108"/>
      <c r="BD2797" s="107"/>
      <c r="BF2797" s="107"/>
    </row>
    <row r="2798" spans="51:58" x14ac:dyDescent="0.25">
      <c r="AY2798" s="107"/>
      <c r="BB2798" s="108"/>
      <c r="BD2798" s="107"/>
      <c r="BF2798" s="107"/>
    </row>
    <row r="2799" spans="51:58" x14ac:dyDescent="0.25">
      <c r="AY2799" s="107"/>
      <c r="BB2799" s="108"/>
      <c r="BD2799" s="107"/>
      <c r="BF2799" s="107"/>
    </row>
    <row r="2800" spans="51:58" x14ac:dyDescent="0.25">
      <c r="AY2800" s="107"/>
      <c r="BB2800" s="108"/>
      <c r="BD2800" s="107"/>
      <c r="BF2800" s="107"/>
    </row>
    <row r="2801" spans="51:58" x14ac:dyDescent="0.25">
      <c r="AY2801" s="107"/>
      <c r="BB2801" s="108"/>
      <c r="BD2801" s="107"/>
      <c r="BF2801" s="107"/>
    </row>
    <row r="2802" spans="51:58" x14ac:dyDescent="0.25">
      <c r="AY2802" s="107"/>
      <c r="BB2802" s="108"/>
      <c r="BD2802" s="107"/>
      <c r="BF2802" s="107"/>
    </row>
    <row r="2803" spans="51:58" x14ac:dyDescent="0.25">
      <c r="AY2803" s="107"/>
      <c r="BB2803" s="108"/>
      <c r="BD2803" s="107"/>
      <c r="BF2803" s="107"/>
    </row>
    <row r="2804" spans="51:58" x14ac:dyDescent="0.25">
      <c r="AY2804" s="107"/>
      <c r="BB2804" s="108"/>
      <c r="BD2804" s="107"/>
      <c r="BF2804" s="107"/>
    </row>
    <row r="2805" spans="51:58" x14ac:dyDescent="0.25">
      <c r="AY2805" s="107"/>
      <c r="BB2805" s="108"/>
      <c r="BD2805" s="107"/>
      <c r="BF2805" s="107"/>
    </row>
    <row r="2806" spans="51:58" x14ac:dyDescent="0.25">
      <c r="AY2806" s="107"/>
      <c r="BB2806" s="108"/>
      <c r="BD2806" s="107"/>
      <c r="BF2806" s="107"/>
    </row>
    <row r="2807" spans="51:58" x14ac:dyDescent="0.25">
      <c r="AY2807" s="107"/>
      <c r="BB2807" s="108"/>
      <c r="BD2807" s="107"/>
      <c r="BF2807" s="107"/>
    </row>
    <row r="2808" spans="51:58" x14ac:dyDescent="0.25">
      <c r="AY2808" s="107"/>
      <c r="BB2808" s="108"/>
      <c r="BD2808" s="107"/>
      <c r="BF2808" s="107"/>
    </row>
    <row r="2809" spans="51:58" x14ac:dyDescent="0.25">
      <c r="AY2809" s="107"/>
      <c r="BB2809" s="108"/>
      <c r="BD2809" s="107"/>
      <c r="BF2809" s="107"/>
    </row>
    <row r="2810" spans="51:58" x14ac:dyDescent="0.25">
      <c r="AY2810" s="107"/>
      <c r="BB2810" s="108"/>
      <c r="BD2810" s="107"/>
      <c r="BF2810" s="107"/>
    </row>
    <row r="2811" spans="51:58" x14ac:dyDescent="0.25">
      <c r="AY2811" s="107"/>
      <c r="BB2811" s="108"/>
      <c r="BD2811" s="107"/>
      <c r="BF2811" s="107"/>
    </row>
    <row r="2812" spans="51:58" x14ac:dyDescent="0.25">
      <c r="AY2812" s="107"/>
      <c r="BB2812" s="108"/>
      <c r="BD2812" s="107"/>
      <c r="BF2812" s="107"/>
    </row>
    <row r="2813" spans="51:58" x14ac:dyDescent="0.25">
      <c r="AY2813" s="107"/>
      <c r="BB2813" s="108"/>
      <c r="BD2813" s="107"/>
      <c r="BF2813" s="107"/>
    </row>
    <row r="2814" spans="51:58" x14ac:dyDescent="0.25">
      <c r="AY2814" s="107"/>
      <c r="BB2814" s="108"/>
      <c r="BD2814" s="107"/>
      <c r="BF2814" s="107"/>
    </row>
    <row r="2815" spans="51:58" x14ac:dyDescent="0.25">
      <c r="AY2815" s="107"/>
      <c r="BB2815" s="108"/>
      <c r="BD2815" s="107"/>
      <c r="BF2815" s="107"/>
    </row>
    <row r="2816" spans="51:58" x14ac:dyDescent="0.25">
      <c r="AY2816" s="107"/>
      <c r="BB2816" s="108"/>
      <c r="BD2816" s="107"/>
      <c r="BF2816" s="107"/>
    </row>
    <row r="2817" spans="51:58" x14ac:dyDescent="0.25">
      <c r="AY2817" s="107"/>
      <c r="BB2817" s="108"/>
      <c r="BD2817" s="107"/>
      <c r="BF2817" s="107"/>
    </row>
    <row r="2818" spans="51:58" x14ac:dyDescent="0.25">
      <c r="AY2818" s="107"/>
      <c r="BB2818" s="108"/>
      <c r="BD2818" s="107"/>
      <c r="BF2818" s="107"/>
    </row>
    <row r="2819" spans="51:58" x14ac:dyDescent="0.25">
      <c r="AY2819" s="107"/>
      <c r="BB2819" s="108"/>
      <c r="BD2819" s="107"/>
      <c r="BF2819" s="107"/>
    </row>
    <row r="2820" spans="51:58" x14ac:dyDescent="0.25">
      <c r="AY2820" s="107"/>
      <c r="BB2820" s="108"/>
      <c r="BD2820" s="107"/>
      <c r="BF2820" s="107"/>
    </row>
    <row r="2821" spans="51:58" x14ac:dyDescent="0.25">
      <c r="AY2821" s="107"/>
      <c r="BB2821" s="108"/>
      <c r="BD2821" s="107"/>
      <c r="BF2821" s="107"/>
    </row>
    <row r="2822" spans="51:58" x14ac:dyDescent="0.25">
      <c r="AY2822" s="107"/>
      <c r="BB2822" s="108"/>
      <c r="BD2822" s="107"/>
      <c r="BF2822" s="107"/>
    </row>
    <row r="2823" spans="51:58" x14ac:dyDescent="0.25">
      <c r="AY2823" s="107"/>
      <c r="BB2823" s="108"/>
      <c r="BD2823" s="107"/>
      <c r="BF2823" s="107"/>
    </row>
    <row r="2824" spans="51:58" x14ac:dyDescent="0.25">
      <c r="AY2824" s="107"/>
      <c r="BB2824" s="108"/>
      <c r="BD2824" s="107"/>
      <c r="BF2824" s="107"/>
    </row>
    <row r="2825" spans="51:58" x14ac:dyDescent="0.25">
      <c r="AY2825" s="107"/>
      <c r="BB2825" s="108"/>
      <c r="BD2825" s="107"/>
      <c r="BF2825" s="107"/>
    </row>
    <row r="2826" spans="51:58" x14ac:dyDescent="0.25">
      <c r="AY2826" s="107"/>
      <c r="BB2826" s="108"/>
      <c r="BD2826" s="107"/>
      <c r="BF2826" s="107"/>
    </row>
    <row r="2827" spans="51:58" x14ac:dyDescent="0.25">
      <c r="AY2827" s="107"/>
      <c r="BB2827" s="108"/>
      <c r="BD2827" s="107"/>
      <c r="BF2827" s="107"/>
    </row>
    <row r="2828" spans="51:58" x14ac:dyDescent="0.25">
      <c r="AY2828" s="107"/>
      <c r="BB2828" s="108"/>
      <c r="BD2828" s="107"/>
      <c r="BF2828" s="107"/>
    </row>
    <row r="2829" spans="51:58" x14ac:dyDescent="0.25">
      <c r="AY2829" s="107"/>
      <c r="BB2829" s="108"/>
      <c r="BD2829" s="107"/>
      <c r="BF2829" s="107"/>
    </row>
    <row r="2830" spans="51:58" x14ac:dyDescent="0.25">
      <c r="AY2830" s="107"/>
      <c r="BB2830" s="108"/>
      <c r="BD2830" s="107"/>
      <c r="BF2830" s="107"/>
    </row>
    <row r="2831" spans="51:58" x14ac:dyDescent="0.25">
      <c r="AY2831" s="107"/>
      <c r="BB2831" s="108"/>
      <c r="BD2831" s="107"/>
      <c r="BF2831" s="107"/>
    </row>
    <row r="2832" spans="51:58" x14ac:dyDescent="0.25">
      <c r="AY2832" s="107"/>
      <c r="BB2832" s="108"/>
      <c r="BD2832" s="107"/>
      <c r="BF2832" s="107"/>
    </row>
    <row r="2833" spans="51:58" x14ac:dyDescent="0.25">
      <c r="AY2833" s="107"/>
      <c r="BB2833" s="108"/>
      <c r="BD2833" s="107"/>
      <c r="BF2833" s="107"/>
    </row>
    <row r="2834" spans="51:58" x14ac:dyDescent="0.25">
      <c r="AY2834" s="107"/>
      <c r="BB2834" s="108"/>
      <c r="BD2834" s="107"/>
      <c r="BF2834" s="107"/>
    </row>
    <row r="2835" spans="51:58" x14ac:dyDescent="0.25">
      <c r="AY2835" s="107"/>
      <c r="BB2835" s="108"/>
      <c r="BD2835" s="107"/>
      <c r="BF2835" s="107"/>
    </row>
    <row r="2836" spans="51:58" x14ac:dyDescent="0.25">
      <c r="AY2836" s="107"/>
      <c r="BB2836" s="108"/>
      <c r="BD2836" s="107"/>
      <c r="BF2836" s="107"/>
    </row>
    <row r="2837" spans="51:58" x14ac:dyDescent="0.25">
      <c r="AY2837" s="107"/>
      <c r="BB2837" s="108"/>
      <c r="BD2837" s="107"/>
      <c r="BF2837" s="107"/>
    </row>
    <row r="2838" spans="51:58" x14ac:dyDescent="0.25">
      <c r="AY2838" s="107"/>
      <c r="BB2838" s="108"/>
      <c r="BD2838" s="107"/>
      <c r="BF2838" s="107"/>
    </row>
    <row r="2839" spans="51:58" x14ac:dyDescent="0.25">
      <c r="AY2839" s="107"/>
      <c r="BB2839" s="108"/>
      <c r="BD2839" s="107"/>
      <c r="BF2839" s="107"/>
    </row>
    <row r="2840" spans="51:58" x14ac:dyDescent="0.25">
      <c r="AY2840" s="107"/>
      <c r="BB2840" s="108"/>
      <c r="BD2840" s="107"/>
      <c r="BF2840" s="107"/>
    </row>
    <row r="2841" spans="51:58" x14ac:dyDescent="0.25">
      <c r="AY2841" s="107"/>
      <c r="BB2841" s="108"/>
      <c r="BD2841" s="107"/>
      <c r="BF2841" s="107"/>
    </row>
    <row r="2842" spans="51:58" x14ac:dyDescent="0.25">
      <c r="AY2842" s="107"/>
      <c r="BB2842" s="108"/>
      <c r="BD2842" s="107"/>
      <c r="BF2842" s="107"/>
    </row>
    <row r="2843" spans="51:58" x14ac:dyDescent="0.25">
      <c r="AY2843" s="107"/>
      <c r="BB2843" s="108"/>
      <c r="BD2843" s="107"/>
      <c r="BF2843" s="107"/>
    </row>
    <row r="2844" spans="51:58" x14ac:dyDescent="0.25">
      <c r="AY2844" s="107"/>
      <c r="BB2844" s="108"/>
      <c r="BD2844" s="107"/>
      <c r="BF2844" s="107"/>
    </row>
    <row r="2845" spans="51:58" x14ac:dyDescent="0.25">
      <c r="AY2845" s="107"/>
      <c r="BB2845" s="108"/>
      <c r="BD2845" s="107"/>
      <c r="BF2845" s="107"/>
    </row>
    <row r="2846" spans="51:58" x14ac:dyDescent="0.25">
      <c r="AY2846" s="107"/>
      <c r="BB2846" s="108"/>
      <c r="BD2846" s="107"/>
      <c r="BF2846" s="107"/>
    </row>
    <row r="2847" spans="51:58" x14ac:dyDescent="0.25">
      <c r="AY2847" s="107"/>
      <c r="BB2847" s="108"/>
      <c r="BD2847" s="107"/>
      <c r="BF2847" s="107"/>
    </row>
    <row r="2848" spans="51:58" x14ac:dyDescent="0.25">
      <c r="AY2848" s="107"/>
      <c r="BB2848" s="108"/>
      <c r="BD2848" s="107"/>
      <c r="BF2848" s="107"/>
    </row>
    <row r="2849" spans="51:58" x14ac:dyDescent="0.25">
      <c r="AY2849" s="107"/>
      <c r="BB2849" s="108"/>
      <c r="BD2849" s="107"/>
      <c r="BF2849" s="107"/>
    </row>
    <row r="2850" spans="51:58" x14ac:dyDescent="0.25">
      <c r="AY2850" s="107"/>
      <c r="BB2850" s="108"/>
      <c r="BD2850" s="107"/>
      <c r="BF2850" s="107"/>
    </row>
    <row r="2851" spans="51:58" x14ac:dyDescent="0.25">
      <c r="AY2851" s="107"/>
      <c r="BB2851" s="108"/>
      <c r="BD2851" s="107"/>
      <c r="BF2851" s="107"/>
    </row>
    <row r="2852" spans="51:58" x14ac:dyDescent="0.25">
      <c r="AY2852" s="107"/>
      <c r="BB2852" s="108"/>
      <c r="BD2852" s="107"/>
      <c r="BF2852" s="107"/>
    </row>
    <row r="2853" spans="51:58" x14ac:dyDescent="0.25">
      <c r="AY2853" s="107"/>
      <c r="BB2853" s="108"/>
      <c r="BD2853" s="107"/>
      <c r="BF2853" s="107"/>
    </row>
    <row r="2854" spans="51:58" x14ac:dyDescent="0.25">
      <c r="AY2854" s="107"/>
      <c r="BB2854" s="108"/>
      <c r="BD2854" s="107"/>
      <c r="BF2854" s="107"/>
    </row>
    <row r="2855" spans="51:58" x14ac:dyDescent="0.25">
      <c r="AY2855" s="107"/>
      <c r="BB2855" s="108"/>
      <c r="BD2855" s="107"/>
      <c r="BF2855" s="107"/>
    </row>
    <row r="2856" spans="51:58" x14ac:dyDescent="0.25">
      <c r="AY2856" s="107"/>
      <c r="BB2856" s="108"/>
      <c r="BD2856" s="107"/>
      <c r="BF2856" s="107"/>
    </row>
    <row r="2857" spans="51:58" x14ac:dyDescent="0.25">
      <c r="AY2857" s="107"/>
      <c r="BB2857" s="108"/>
      <c r="BD2857" s="107"/>
      <c r="BF2857" s="107"/>
    </row>
    <row r="2858" spans="51:58" x14ac:dyDescent="0.25">
      <c r="AY2858" s="107"/>
      <c r="BB2858" s="108"/>
      <c r="BD2858" s="107"/>
      <c r="BF2858" s="107"/>
    </row>
    <row r="2859" spans="51:58" x14ac:dyDescent="0.25">
      <c r="AY2859" s="107"/>
      <c r="BB2859" s="108"/>
      <c r="BD2859" s="107"/>
      <c r="BF2859" s="107"/>
    </row>
    <row r="2860" spans="51:58" x14ac:dyDescent="0.25">
      <c r="AY2860" s="107"/>
      <c r="BB2860" s="108"/>
      <c r="BD2860" s="107"/>
      <c r="BF2860" s="107"/>
    </row>
    <row r="2861" spans="51:58" x14ac:dyDescent="0.25">
      <c r="AY2861" s="107"/>
      <c r="BB2861" s="108"/>
      <c r="BD2861" s="107"/>
      <c r="BF2861" s="107"/>
    </row>
    <row r="2862" spans="51:58" x14ac:dyDescent="0.25">
      <c r="AY2862" s="107"/>
      <c r="BB2862" s="108"/>
      <c r="BD2862" s="107"/>
      <c r="BF2862" s="107"/>
    </row>
    <row r="2863" spans="51:58" x14ac:dyDescent="0.25">
      <c r="AY2863" s="107"/>
      <c r="BB2863" s="108"/>
      <c r="BD2863" s="107"/>
      <c r="BF2863" s="107"/>
    </row>
    <row r="2864" spans="51:58" x14ac:dyDescent="0.25">
      <c r="AY2864" s="107"/>
      <c r="BB2864" s="108"/>
      <c r="BD2864" s="107"/>
      <c r="BF2864" s="107"/>
    </row>
    <row r="2865" spans="51:58" x14ac:dyDescent="0.25">
      <c r="AY2865" s="107"/>
      <c r="BB2865" s="108"/>
      <c r="BD2865" s="107"/>
      <c r="BF2865" s="107"/>
    </row>
    <row r="2866" spans="51:58" x14ac:dyDescent="0.25">
      <c r="AY2866" s="107"/>
      <c r="BB2866" s="108"/>
      <c r="BD2866" s="107"/>
      <c r="BF2866" s="107"/>
    </row>
    <row r="2867" spans="51:58" x14ac:dyDescent="0.25">
      <c r="AY2867" s="107"/>
      <c r="BB2867" s="108"/>
      <c r="BD2867" s="107"/>
      <c r="BF2867" s="107"/>
    </row>
    <row r="2868" spans="51:58" x14ac:dyDescent="0.25">
      <c r="AY2868" s="107"/>
      <c r="BB2868" s="108"/>
      <c r="BD2868" s="107"/>
      <c r="BF2868" s="107"/>
    </row>
    <row r="2869" spans="51:58" x14ac:dyDescent="0.25">
      <c r="AY2869" s="107"/>
      <c r="BB2869" s="108"/>
      <c r="BD2869" s="107"/>
      <c r="BF2869" s="107"/>
    </row>
    <row r="2870" spans="51:58" x14ac:dyDescent="0.25">
      <c r="AY2870" s="107"/>
      <c r="BB2870" s="108"/>
      <c r="BD2870" s="107"/>
      <c r="BF2870" s="107"/>
    </row>
    <row r="2871" spans="51:58" x14ac:dyDescent="0.25">
      <c r="AY2871" s="107"/>
      <c r="BB2871" s="108"/>
      <c r="BD2871" s="107"/>
      <c r="BF2871" s="107"/>
    </row>
    <row r="2872" spans="51:58" x14ac:dyDescent="0.25">
      <c r="AY2872" s="107"/>
      <c r="BB2872" s="108"/>
      <c r="BD2872" s="107"/>
      <c r="BF2872" s="107"/>
    </row>
    <row r="2873" spans="51:58" x14ac:dyDescent="0.25">
      <c r="AY2873" s="107"/>
      <c r="BB2873" s="108"/>
      <c r="BD2873" s="107"/>
      <c r="BF2873" s="107"/>
    </row>
    <row r="2874" spans="51:58" x14ac:dyDescent="0.25">
      <c r="AY2874" s="107"/>
      <c r="BB2874" s="108"/>
      <c r="BD2874" s="107"/>
      <c r="BF2874" s="107"/>
    </row>
    <row r="2875" spans="51:58" x14ac:dyDescent="0.25">
      <c r="AY2875" s="107"/>
      <c r="BB2875" s="108"/>
      <c r="BD2875" s="107"/>
      <c r="BF2875" s="107"/>
    </row>
    <row r="2876" spans="51:58" x14ac:dyDescent="0.25">
      <c r="AY2876" s="107"/>
      <c r="BB2876" s="108"/>
      <c r="BD2876" s="107"/>
      <c r="BF2876" s="107"/>
    </row>
    <row r="2877" spans="51:58" x14ac:dyDescent="0.25">
      <c r="AY2877" s="107"/>
      <c r="BB2877" s="108"/>
      <c r="BD2877" s="107"/>
      <c r="BF2877" s="107"/>
    </row>
    <row r="2878" spans="51:58" x14ac:dyDescent="0.25">
      <c r="AY2878" s="107"/>
      <c r="BB2878" s="108"/>
      <c r="BD2878" s="107"/>
      <c r="BF2878" s="107"/>
    </row>
    <row r="2879" spans="51:58" x14ac:dyDescent="0.25">
      <c r="AY2879" s="107"/>
      <c r="BB2879" s="108"/>
      <c r="BD2879" s="107"/>
      <c r="BF2879" s="107"/>
    </row>
    <row r="2880" spans="51:58" x14ac:dyDescent="0.25">
      <c r="AY2880" s="107"/>
      <c r="BB2880" s="108"/>
      <c r="BD2880" s="107"/>
      <c r="BF2880" s="107"/>
    </row>
    <row r="2881" spans="51:58" x14ac:dyDescent="0.25">
      <c r="AY2881" s="107"/>
      <c r="BB2881" s="108"/>
      <c r="BD2881" s="107"/>
      <c r="BF2881" s="107"/>
    </row>
    <row r="2882" spans="51:58" x14ac:dyDescent="0.25">
      <c r="AY2882" s="107"/>
      <c r="BB2882" s="108"/>
      <c r="BD2882" s="107"/>
      <c r="BF2882" s="107"/>
    </row>
    <row r="2883" spans="51:58" x14ac:dyDescent="0.25">
      <c r="AY2883" s="107"/>
      <c r="BB2883" s="108"/>
      <c r="BD2883" s="107"/>
      <c r="BF2883" s="107"/>
    </row>
    <row r="2884" spans="51:58" x14ac:dyDescent="0.25">
      <c r="AY2884" s="107"/>
      <c r="BB2884" s="108"/>
      <c r="BD2884" s="107"/>
      <c r="BF2884" s="107"/>
    </row>
    <row r="2885" spans="51:58" x14ac:dyDescent="0.25">
      <c r="AY2885" s="107"/>
      <c r="BB2885" s="108"/>
      <c r="BD2885" s="107"/>
      <c r="BF2885" s="107"/>
    </row>
    <row r="2886" spans="51:58" x14ac:dyDescent="0.25">
      <c r="AY2886" s="107"/>
      <c r="BB2886" s="108"/>
      <c r="BD2886" s="107"/>
      <c r="BF2886" s="107"/>
    </row>
    <row r="2887" spans="51:58" x14ac:dyDescent="0.25">
      <c r="AY2887" s="107"/>
      <c r="BB2887" s="108"/>
      <c r="BD2887" s="107"/>
      <c r="BF2887" s="107"/>
    </row>
    <row r="2888" spans="51:58" x14ac:dyDescent="0.25">
      <c r="AY2888" s="107"/>
      <c r="BB2888" s="108"/>
      <c r="BD2888" s="107"/>
      <c r="BF2888" s="107"/>
    </row>
    <row r="2889" spans="51:58" x14ac:dyDescent="0.25">
      <c r="AY2889" s="107"/>
      <c r="BB2889" s="108"/>
      <c r="BD2889" s="107"/>
      <c r="BF2889" s="107"/>
    </row>
    <row r="2890" spans="51:58" x14ac:dyDescent="0.25">
      <c r="AY2890" s="107"/>
      <c r="BB2890" s="108"/>
      <c r="BD2890" s="107"/>
      <c r="BF2890" s="107"/>
    </row>
    <row r="2891" spans="51:58" x14ac:dyDescent="0.25">
      <c r="AY2891" s="107"/>
      <c r="BB2891" s="108"/>
      <c r="BD2891" s="107"/>
      <c r="BF2891" s="107"/>
    </row>
    <row r="2892" spans="51:58" x14ac:dyDescent="0.25">
      <c r="AY2892" s="107"/>
      <c r="BB2892" s="108"/>
      <c r="BD2892" s="107"/>
      <c r="BF2892" s="107"/>
    </row>
    <row r="2893" spans="51:58" x14ac:dyDescent="0.25">
      <c r="AY2893" s="107"/>
      <c r="BB2893" s="108"/>
      <c r="BD2893" s="107"/>
      <c r="BF2893" s="107"/>
    </row>
    <row r="2894" spans="51:58" x14ac:dyDescent="0.25">
      <c r="AY2894" s="107"/>
      <c r="BB2894" s="108"/>
      <c r="BD2894" s="107"/>
      <c r="BF2894" s="107"/>
    </row>
    <row r="2895" spans="51:58" x14ac:dyDescent="0.25">
      <c r="AY2895" s="107"/>
      <c r="BB2895" s="108"/>
      <c r="BD2895" s="107"/>
      <c r="BF2895" s="107"/>
    </row>
    <row r="2896" spans="51:58" x14ac:dyDescent="0.25">
      <c r="AY2896" s="107"/>
      <c r="BB2896" s="108"/>
      <c r="BD2896" s="107"/>
      <c r="BF2896" s="107"/>
    </row>
    <row r="2897" spans="51:58" x14ac:dyDescent="0.25">
      <c r="AY2897" s="107"/>
      <c r="BB2897" s="108"/>
      <c r="BD2897" s="107"/>
      <c r="BF2897" s="107"/>
    </row>
    <row r="2898" spans="51:58" x14ac:dyDescent="0.25">
      <c r="AY2898" s="107"/>
      <c r="BB2898" s="108"/>
      <c r="BD2898" s="107"/>
      <c r="BF2898" s="107"/>
    </row>
    <row r="2899" spans="51:58" x14ac:dyDescent="0.25">
      <c r="AY2899" s="107"/>
      <c r="BB2899" s="108"/>
      <c r="BD2899" s="107"/>
      <c r="BF2899" s="107"/>
    </row>
    <row r="2900" spans="51:58" x14ac:dyDescent="0.25">
      <c r="AY2900" s="107"/>
      <c r="BB2900" s="108"/>
      <c r="BD2900" s="107"/>
      <c r="BF2900" s="107"/>
    </row>
    <row r="2901" spans="51:58" x14ac:dyDescent="0.25">
      <c r="AY2901" s="107"/>
      <c r="BB2901" s="108"/>
      <c r="BD2901" s="107"/>
      <c r="BF2901" s="107"/>
    </row>
    <row r="2902" spans="51:58" x14ac:dyDescent="0.25">
      <c r="AY2902" s="107"/>
      <c r="BB2902" s="108"/>
      <c r="BD2902" s="107"/>
      <c r="BF2902" s="107"/>
    </row>
    <row r="2903" spans="51:58" x14ac:dyDescent="0.25">
      <c r="AY2903" s="107"/>
      <c r="BB2903" s="108"/>
      <c r="BD2903" s="107"/>
      <c r="BF2903" s="107"/>
    </row>
    <row r="2904" spans="51:58" x14ac:dyDescent="0.25">
      <c r="AY2904" s="107"/>
      <c r="BB2904" s="108"/>
      <c r="BD2904" s="107"/>
      <c r="BF2904" s="107"/>
    </row>
    <row r="2905" spans="51:58" x14ac:dyDescent="0.25">
      <c r="AY2905" s="107"/>
      <c r="BB2905" s="108"/>
      <c r="BD2905" s="107"/>
      <c r="BF2905" s="107"/>
    </row>
    <row r="2906" spans="51:58" x14ac:dyDescent="0.25">
      <c r="AY2906" s="107"/>
      <c r="BB2906" s="108"/>
      <c r="BD2906" s="107"/>
      <c r="BF2906" s="107"/>
    </row>
    <row r="2907" spans="51:58" x14ac:dyDescent="0.25">
      <c r="AY2907" s="107"/>
      <c r="BB2907" s="108"/>
      <c r="BD2907" s="107"/>
      <c r="BF2907" s="107"/>
    </row>
    <row r="2908" spans="51:58" x14ac:dyDescent="0.25">
      <c r="AY2908" s="107"/>
      <c r="BB2908" s="108"/>
      <c r="BD2908" s="107"/>
      <c r="BF2908" s="107"/>
    </row>
    <row r="2909" spans="51:58" x14ac:dyDescent="0.25">
      <c r="AY2909" s="107"/>
      <c r="BB2909" s="108"/>
      <c r="BD2909" s="107"/>
      <c r="BF2909" s="107"/>
    </row>
    <row r="2910" spans="51:58" x14ac:dyDescent="0.25">
      <c r="AY2910" s="107"/>
      <c r="BB2910" s="108"/>
      <c r="BD2910" s="107"/>
      <c r="BF2910" s="107"/>
    </row>
    <row r="2911" spans="51:58" x14ac:dyDescent="0.25">
      <c r="AY2911" s="107"/>
      <c r="BB2911" s="108"/>
      <c r="BD2911" s="107"/>
      <c r="BF2911" s="107"/>
    </row>
    <row r="2912" spans="51:58" x14ac:dyDescent="0.25">
      <c r="AY2912" s="107"/>
      <c r="BB2912" s="108"/>
      <c r="BD2912" s="107"/>
      <c r="BF2912" s="107"/>
    </row>
    <row r="2913" spans="51:58" x14ac:dyDescent="0.25">
      <c r="AY2913" s="107"/>
      <c r="BB2913" s="108"/>
      <c r="BD2913" s="107"/>
      <c r="BF2913" s="107"/>
    </row>
    <row r="2914" spans="51:58" x14ac:dyDescent="0.25">
      <c r="AY2914" s="107"/>
      <c r="BB2914" s="108"/>
      <c r="BD2914" s="107"/>
      <c r="BF2914" s="107"/>
    </row>
    <row r="2915" spans="51:58" x14ac:dyDescent="0.25">
      <c r="AY2915" s="107"/>
      <c r="BB2915" s="108"/>
      <c r="BD2915" s="107"/>
      <c r="BF2915" s="107"/>
    </row>
    <row r="2916" spans="51:58" x14ac:dyDescent="0.25">
      <c r="AY2916" s="107"/>
      <c r="BB2916" s="108"/>
      <c r="BD2916" s="107"/>
      <c r="BF2916" s="107"/>
    </row>
    <row r="2917" spans="51:58" x14ac:dyDescent="0.25">
      <c r="AY2917" s="107"/>
      <c r="BB2917" s="108"/>
      <c r="BD2917" s="107"/>
      <c r="BF2917" s="107"/>
    </row>
    <row r="2918" spans="51:58" x14ac:dyDescent="0.25">
      <c r="AY2918" s="107"/>
      <c r="BB2918" s="108"/>
      <c r="BD2918" s="107"/>
      <c r="BF2918" s="107"/>
    </row>
    <row r="2919" spans="51:58" x14ac:dyDescent="0.25">
      <c r="AY2919" s="107"/>
      <c r="BB2919" s="108"/>
      <c r="BD2919" s="107"/>
      <c r="BF2919" s="107"/>
    </row>
    <row r="2920" spans="51:58" x14ac:dyDescent="0.25">
      <c r="AY2920" s="107"/>
      <c r="BB2920" s="108"/>
      <c r="BD2920" s="107"/>
      <c r="BF2920" s="107"/>
    </row>
    <row r="2921" spans="51:58" x14ac:dyDescent="0.25">
      <c r="AY2921" s="107"/>
      <c r="BB2921" s="108"/>
      <c r="BD2921" s="107"/>
      <c r="BF2921" s="107"/>
    </row>
    <row r="2922" spans="51:58" x14ac:dyDescent="0.25">
      <c r="AY2922" s="107"/>
      <c r="BB2922" s="108"/>
      <c r="BD2922" s="107"/>
      <c r="BF2922" s="107"/>
    </row>
    <row r="2923" spans="51:58" x14ac:dyDescent="0.25">
      <c r="AY2923" s="107"/>
      <c r="BB2923" s="108"/>
      <c r="BD2923" s="107"/>
      <c r="BF2923" s="107"/>
    </row>
    <row r="2924" spans="51:58" x14ac:dyDescent="0.25">
      <c r="AY2924" s="107"/>
      <c r="BB2924" s="108"/>
      <c r="BD2924" s="107"/>
      <c r="BF2924" s="107"/>
    </row>
    <row r="2925" spans="51:58" x14ac:dyDescent="0.25">
      <c r="AY2925" s="107"/>
      <c r="BB2925" s="108"/>
      <c r="BD2925" s="107"/>
      <c r="BF2925" s="107"/>
    </row>
    <row r="2926" spans="51:58" x14ac:dyDescent="0.25">
      <c r="AY2926" s="107"/>
      <c r="BB2926" s="108"/>
      <c r="BD2926" s="107"/>
      <c r="BF2926" s="107"/>
    </row>
    <row r="2927" spans="51:58" x14ac:dyDescent="0.25">
      <c r="AY2927" s="107"/>
      <c r="BB2927" s="108"/>
      <c r="BD2927" s="107"/>
      <c r="BF2927" s="107"/>
    </row>
    <row r="2928" spans="51:58" x14ac:dyDescent="0.25">
      <c r="AY2928" s="107"/>
      <c r="BB2928" s="108"/>
      <c r="BD2928" s="107"/>
      <c r="BF2928" s="107"/>
    </row>
    <row r="2929" spans="51:58" x14ac:dyDescent="0.25">
      <c r="AY2929" s="107"/>
      <c r="BB2929" s="108"/>
      <c r="BD2929" s="107"/>
      <c r="BF2929" s="107"/>
    </row>
    <row r="2930" spans="51:58" x14ac:dyDescent="0.25">
      <c r="AY2930" s="107"/>
      <c r="BB2930" s="108"/>
      <c r="BD2930" s="107"/>
      <c r="BF2930" s="107"/>
    </row>
    <row r="2931" spans="51:58" x14ac:dyDescent="0.25">
      <c r="AY2931" s="107"/>
      <c r="BB2931" s="108"/>
      <c r="BD2931" s="107"/>
      <c r="BF2931" s="107"/>
    </row>
    <row r="2932" spans="51:58" x14ac:dyDescent="0.25">
      <c r="AY2932" s="107"/>
      <c r="BB2932" s="108"/>
      <c r="BD2932" s="107"/>
      <c r="BF2932" s="107"/>
    </row>
    <row r="2933" spans="51:58" x14ac:dyDescent="0.25">
      <c r="AY2933" s="107"/>
      <c r="BB2933" s="108"/>
      <c r="BD2933" s="107"/>
      <c r="BF2933" s="107"/>
    </row>
    <row r="2934" spans="51:58" x14ac:dyDescent="0.25">
      <c r="AY2934" s="107"/>
      <c r="BB2934" s="108"/>
      <c r="BD2934" s="107"/>
      <c r="BF2934" s="107"/>
    </row>
    <row r="2935" spans="51:58" x14ac:dyDescent="0.25">
      <c r="AY2935" s="107"/>
      <c r="BB2935" s="108"/>
      <c r="BD2935" s="107"/>
      <c r="BF2935" s="107"/>
    </row>
    <row r="2936" spans="51:58" x14ac:dyDescent="0.25">
      <c r="AY2936" s="107"/>
      <c r="BB2936" s="108"/>
      <c r="BD2936" s="107"/>
      <c r="BF2936" s="107"/>
    </row>
    <row r="2937" spans="51:58" x14ac:dyDescent="0.25">
      <c r="AY2937" s="107"/>
      <c r="BB2937" s="108"/>
      <c r="BD2937" s="107"/>
      <c r="BF2937" s="107"/>
    </row>
    <row r="2938" spans="51:58" x14ac:dyDescent="0.25">
      <c r="AY2938" s="107"/>
      <c r="BB2938" s="108"/>
      <c r="BD2938" s="107"/>
      <c r="BF2938" s="107"/>
    </row>
    <row r="2939" spans="51:58" x14ac:dyDescent="0.25">
      <c r="AY2939" s="107"/>
      <c r="BB2939" s="108"/>
      <c r="BD2939" s="107"/>
      <c r="BF2939" s="107"/>
    </row>
    <row r="2940" spans="51:58" x14ac:dyDescent="0.25">
      <c r="AY2940" s="107"/>
      <c r="BB2940" s="108"/>
      <c r="BD2940" s="107"/>
      <c r="BF2940" s="107"/>
    </row>
    <row r="2941" spans="51:58" x14ac:dyDescent="0.25">
      <c r="AY2941" s="107"/>
      <c r="BB2941" s="108"/>
      <c r="BD2941" s="107"/>
      <c r="BF2941" s="107"/>
    </row>
    <row r="2942" spans="51:58" x14ac:dyDescent="0.25">
      <c r="AY2942" s="107"/>
      <c r="BB2942" s="108"/>
      <c r="BD2942" s="107"/>
      <c r="BF2942" s="107"/>
    </row>
    <row r="2943" spans="51:58" x14ac:dyDescent="0.25">
      <c r="AY2943" s="107"/>
      <c r="BB2943" s="108"/>
      <c r="BD2943" s="107"/>
      <c r="BF2943" s="107"/>
    </row>
    <row r="2944" spans="51:58" x14ac:dyDescent="0.25">
      <c r="AY2944" s="107"/>
      <c r="BB2944" s="108"/>
      <c r="BD2944" s="107"/>
      <c r="BF2944" s="107"/>
    </row>
    <row r="2945" spans="51:58" x14ac:dyDescent="0.25">
      <c r="AY2945" s="107"/>
      <c r="BB2945" s="108"/>
      <c r="BD2945" s="107"/>
      <c r="BF2945" s="107"/>
    </row>
    <row r="2946" spans="51:58" x14ac:dyDescent="0.25">
      <c r="AY2946" s="107"/>
      <c r="BB2946" s="108"/>
      <c r="BD2946" s="107"/>
      <c r="BF2946" s="107"/>
    </row>
    <row r="2947" spans="51:58" x14ac:dyDescent="0.25">
      <c r="AY2947" s="107"/>
      <c r="BB2947" s="108"/>
      <c r="BD2947" s="107"/>
      <c r="BF2947" s="107"/>
    </row>
    <row r="2948" spans="51:58" x14ac:dyDescent="0.25">
      <c r="AY2948" s="107"/>
      <c r="BB2948" s="108"/>
      <c r="BD2948" s="107"/>
      <c r="BF2948" s="107"/>
    </row>
    <row r="2949" spans="51:58" x14ac:dyDescent="0.25">
      <c r="AY2949" s="107"/>
      <c r="BB2949" s="108"/>
      <c r="BD2949" s="107"/>
      <c r="BF2949" s="107"/>
    </row>
    <row r="2950" spans="51:58" x14ac:dyDescent="0.25">
      <c r="AY2950" s="107"/>
      <c r="BB2950" s="108"/>
      <c r="BD2950" s="107"/>
      <c r="BF2950" s="107"/>
    </row>
    <row r="2951" spans="51:58" x14ac:dyDescent="0.25">
      <c r="AY2951" s="107"/>
      <c r="BB2951" s="108"/>
      <c r="BD2951" s="107"/>
      <c r="BF2951" s="107"/>
    </row>
    <row r="2952" spans="51:58" x14ac:dyDescent="0.25">
      <c r="AY2952" s="107"/>
      <c r="BB2952" s="108"/>
      <c r="BD2952" s="107"/>
      <c r="BF2952" s="107"/>
    </row>
    <row r="2953" spans="51:58" x14ac:dyDescent="0.25">
      <c r="AY2953" s="107"/>
      <c r="BB2953" s="108"/>
      <c r="BD2953" s="107"/>
      <c r="BF2953" s="107"/>
    </row>
    <row r="2954" spans="51:58" x14ac:dyDescent="0.25">
      <c r="AY2954" s="107"/>
      <c r="BB2954" s="108"/>
      <c r="BD2954" s="107"/>
      <c r="BF2954" s="107"/>
    </row>
    <row r="2955" spans="51:58" x14ac:dyDescent="0.25">
      <c r="AY2955" s="107"/>
      <c r="BB2955" s="108"/>
      <c r="BD2955" s="107"/>
      <c r="BF2955" s="107"/>
    </row>
    <row r="2956" spans="51:58" x14ac:dyDescent="0.25">
      <c r="AY2956" s="107"/>
      <c r="BB2956" s="108"/>
      <c r="BD2956" s="107"/>
      <c r="BF2956" s="107"/>
    </row>
    <row r="2957" spans="51:58" x14ac:dyDescent="0.25">
      <c r="AY2957" s="107"/>
      <c r="BB2957" s="108"/>
      <c r="BD2957" s="107"/>
      <c r="BF2957" s="107"/>
    </row>
    <row r="2958" spans="51:58" x14ac:dyDescent="0.25">
      <c r="AY2958" s="107"/>
      <c r="BB2958" s="108"/>
      <c r="BD2958" s="107"/>
      <c r="BF2958" s="107"/>
    </row>
    <row r="2959" spans="51:58" x14ac:dyDescent="0.25">
      <c r="AY2959" s="107"/>
      <c r="BB2959" s="108"/>
      <c r="BD2959" s="107"/>
      <c r="BF2959" s="107"/>
    </row>
    <row r="2960" spans="51:58" x14ac:dyDescent="0.25">
      <c r="AY2960" s="107"/>
      <c r="BB2960" s="108"/>
      <c r="BD2960" s="107"/>
      <c r="BF2960" s="107"/>
    </row>
    <row r="2961" spans="51:58" x14ac:dyDescent="0.25">
      <c r="AY2961" s="107"/>
      <c r="BB2961" s="108"/>
      <c r="BD2961" s="107"/>
      <c r="BF2961" s="107"/>
    </row>
    <row r="2962" spans="51:58" x14ac:dyDescent="0.25">
      <c r="AY2962" s="107"/>
      <c r="BB2962" s="108"/>
      <c r="BD2962" s="107"/>
      <c r="BF2962" s="107"/>
    </row>
    <row r="2963" spans="51:58" x14ac:dyDescent="0.25">
      <c r="AY2963" s="107"/>
      <c r="BB2963" s="108"/>
      <c r="BD2963" s="107"/>
      <c r="BF2963" s="107"/>
    </row>
    <row r="2964" spans="51:58" x14ac:dyDescent="0.25">
      <c r="AY2964" s="107"/>
      <c r="BB2964" s="108"/>
      <c r="BD2964" s="107"/>
      <c r="BF2964" s="107"/>
    </row>
    <row r="2965" spans="51:58" x14ac:dyDescent="0.25">
      <c r="AY2965" s="107"/>
      <c r="BB2965" s="108"/>
      <c r="BD2965" s="107"/>
      <c r="BF2965" s="107"/>
    </row>
    <row r="2966" spans="51:58" x14ac:dyDescent="0.25">
      <c r="AY2966" s="107"/>
      <c r="BB2966" s="108"/>
      <c r="BD2966" s="107"/>
      <c r="BF2966" s="107"/>
    </row>
    <row r="2967" spans="51:58" x14ac:dyDescent="0.25">
      <c r="AY2967" s="107"/>
      <c r="BB2967" s="108"/>
      <c r="BD2967" s="107"/>
      <c r="BF2967" s="107"/>
    </row>
    <row r="2968" spans="51:58" x14ac:dyDescent="0.25">
      <c r="AY2968" s="107"/>
      <c r="BB2968" s="108"/>
      <c r="BD2968" s="107"/>
      <c r="BF2968" s="107"/>
    </row>
    <row r="2969" spans="51:58" x14ac:dyDescent="0.25">
      <c r="AY2969" s="107"/>
      <c r="BB2969" s="108"/>
      <c r="BD2969" s="107"/>
      <c r="BF2969" s="107"/>
    </row>
    <row r="2970" spans="51:58" x14ac:dyDescent="0.25">
      <c r="AY2970" s="107"/>
      <c r="BB2970" s="108"/>
      <c r="BD2970" s="107"/>
      <c r="BF2970" s="107"/>
    </row>
    <row r="2971" spans="51:58" x14ac:dyDescent="0.25">
      <c r="AY2971" s="107"/>
      <c r="BB2971" s="108"/>
      <c r="BD2971" s="107"/>
      <c r="BF2971" s="107"/>
    </row>
    <row r="2972" spans="51:58" x14ac:dyDescent="0.25">
      <c r="AY2972" s="107"/>
      <c r="BB2972" s="108"/>
      <c r="BD2972" s="107"/>
      <c r="BF2972" s="107"/>
    </row>
    <row r="2973" spans="51:58" x14ac:dyDescent="0.25">
      <c r="AY2973" s="107"/>
      <c r="BB2973" s="108"/>
      <c r="BD2973" s="107"/>
      <c r="BF2973" s="107"/>
    </row>
    <row r="2974" spans="51:58" x14ac:dyDescent="0.25">
      <c r="AY2974" s="107"/>
      <c r="BB2974" s="108"/>
      <c r="BD2974" s="107"/>
      <c r="BF2974" s="107"/>
    </row>
    <row r="2975" spans="51:58" x14ac:dyDescent="0.25">
      <c r="AY2975" s="107"/>
      <c r="BB2975" s="108"/>
      <c r="BD2975" s="107"/>
      <c r="BF2975" s="107"/>
    </row>
    <row r="2976" spans="51:58" x14ac:dyDescent="0.25">
      <c r="AY2976" s="107"/>
      <c r="BB2976" s="108"/>
      <c r="BD2976" s="107"/>
      <c r="BF2976" s="107"/>
    </row>
    <row r="2977" spans="51:58" x14ac:dyDescent="0.25">
      <c r="AY2977" s="107"/>
      <c r="BB2977" s="108"/>
      <c r="BD2977" s="107"/>
      <c r="BF2977" s="107"/>
    </row>
    <row r="2978" spans="51:58" x14ac:dyDescent="0.25">
      <c r="AY2978" s="107"/>
      <c r="BB2978" s="108"/>
      <c r="BD2978" s="107"/>
      <c r="BF2978" s="107"/>
    </row>
    <row r="2979" spans="51:58" x14ac:dyDescent="0.25">
      <c r="AY2979" s="107"/>
      <c r="BB2979" s="108"/>
      <c r="BD2979" s="107"/>
      <c r="BF2979" s="107"/>
    </row>
    <row r="2980" spans="51:58" x14ac:dyDescent="0.25">
      <c r="AY2980" s="107"/>
      <c r="BB2980" s="108"/>
      <c r="BD2980" s="107"/>
      <c r="BF2980" s="107"/>
    </row>
    <row r="2981" spans="51:58" x14ac:dyDescent="0.25">
      <c r="AY2981" s="107"/>
      <c r="BB2981" s="108"/>
      <c r="BD2981" s="107"/>
      <c r="BF2981" s="107"/>
    </row>
    <row r="2982" spans="51:58" x14ac:dyDescent="0.25">
      <c r="AY2982" s="107"/>
      <c r="BB2982" s="108"/>
      <c r="BD2982" s="107"/>
      <c r="BF2982" s="107"/>
    </row>
    <row r="2983" spans="51:58" x14ac:dyDescent="0.25">
      <c r="AY2983" s="107"/>
      <c r="BB2983" s="108"/>
      <c r="BD2983" s="107"/>
      <c r="BF2983" s="107"/>
    </row>
    <row r="2984" spans="51:58" x14ac:dyDescent="0.25">
      <c r="AY2984" s="107"/>
      <c r="BB2984" s="108"/>
      <c r="BD2984" s="107"/>
      <c r="BF2984" s="107"/>
    </row>
    <row r="2985" spans="51:58" x14ac:dyDescent="0.25">
      <c r="AY2985" s="107"/>
      <c r="BB2985" s="108"/>
      <c r="BD2985" s="107"/>
      <c r="BF2985" s="107"/>
    </row>
    <row r="2986" spans="51:58" x14ac:dyDescent="0.25">
      <c r="AY2986" s="107"/>
      <c r="BB2986" s="108"/>
      <c r="BD2986" s="107"/>
      <c r="BF2986" s="107"/>
    </row>
    <row r="2987" spans="51:58" x14ac:dyDescent="0.25">
      <c r="AY2987" s="107"/>
      <c r="BB2987" s="108"/>
      <c r="BD2987" s="107"/>
      <c r="BF2987" s="107"/>
    </row>
    <row r="2988" spans="51:58" x14ac:dyDescent="0.25">
      <c r="AY2988" s="107"/>
      <c r="BB2988" s="108"/>
      <c r="BD2988" s="107"/>
      <c r="BF2988" s="107"/>
    </row>
    <row r="2989" spans="51:58" x14ac:dyDescent="0.25">
      <c r="AY2989" s="107"/>
      <c r="BB2989" s="108"/>
      <c r="BD2989" s="107"/>
      <c r="BF2989" s="107"/>
    </row>
    <row r="2990" spans="51:58" x14ac:dyDescent="0.25">
      <c r="AY2990" s="107"/>
      <c r="BB2990" s="108"/>
      <c r="BD2990" s="107"/>
      <c r="BF2990" s="107"/>
    </row>
    <row r="2991" spans="51:58" x14ac:dyDescent="0.25">
      <c r="AY2991" s="107"/>
      <c r="BB2991" s="108"/>
      <c r="BD2991" s="107"/>
      <c r="BF2991" s="107"/>
    </row>
    <row r="2992" spans="51:58" x14ac:dyDescent="0.25">
      <c r="AY2992" s="107"/>
      <c r="BB2992" s="108"/>
      <c r="BD2992" s="107"/>
      <c r="BF2992" s="107"/>
    </row>
    <row r="2993" spans="51:58" x14ac:dyDescent="0.25">
      <c r="AY2993" s="107"/>
      <c r="BB2993" s="108"/>
      <c r="BD2993" s="107"/>
      <c r="BF2993" s="107"/>
    </row>
    <row r="2994" spans="51:58" x14ac:dyDescent="0.25">
      <c r="AY2994" s="107"/>
      <c r="BB2994" s="108"/>
      <c r="BD2994" s="107"/>
      <c r="BF2994" s="107"/>
    </row>
    <row r="2995" spans="51:58" x14ac:dyDescent="0.25">
      <c r="AY2995" s="107"/>
      <c r="BB2995" s="108"/>
      <c r="BD2995" s="107"/>
      <c r="BF2995" s="107"/>
    </row>
    <row r="2996" spans="51:58" x14ac:dyDescent="0.25">
      <c r="AY2996" s="107"/>
      <c r="BB2996" s="108"/>
      <c r="BD2996" s="107"/>
      <c r="BF2996" s="107"/>
    </row>
    <row r="2997" spans="51:58" x14ac:dyDescent="0.25">
      <c r="AY2997" s="107"/>
      <c r="BB2997" s="108"/>
      <c r="BD2997" s="107"/>
      <c r="BF2997" s="107"/>
    </row>
    <row r="2998" spans="51:58" x14ac:dyDescent="0.25">
      <c r="AY2998" s="107"/>
      <c r="BB2998" s="108"/>
      <c r="BD2998" s="107"/>
      <c r="BF2998" s="107"/>
    </row>
    <row r="2999" spans="51:58" x14ac:dyDescent="0.25">
      <c r="AY2999" s="107"/>
      <c r="BB2999" s="108"/>
      <c r="BD2999" s="107"/>
      <c r="BF2999" s="107"/>
    </row>
    <row r="3000" spans="51:58" x14ac:dyDescent="0.25">
      <c r="AY3000" s="107"/>
      <c r="BB3000" s="108"/>
      <c r="BD3000" s="107"/>
      <c r="BF3000" s="107"/>
    </row>
    <row r="3001" spans="51:58" x14ac:dyDescent="0.25">
      <c r="AY3001" s="107"/>
      <c r="BB3001" s="108"/>
      <c r="BD3001" s="107"/>
      <c r="BF3001" s="107"/>
    </row>
    <row r="3002" spans="51:58" x14ac:dyDescent="0.25">
      <c r="AY3002" s="107"/>
      <c r="BB3002" s="108"/>
      <c r="BD3002" s="107"/>
      <c r="BF3002" s="107"/>
    </row>
    <row r="3003" spans="51:58" x14ac:dyDescent="0.25">
      <c r="AY3003" s="107"/>
      <c r="BB3003" s="108"/>
      <c r="BD3003" s="107"/>
      <c r="BF3003" s="107"/>
    </row>
    <row r="3004" spans="51:58" x14ac:dyDescent="0.25">
      <c r="AY3004" s="107"/>
      <c r="BB3004" s="108"/>
      <c r="BD3004" s="107"/>
      <c r="BF3004" s="107"/>
    </row>
    <row r="3005" spans="51:58" x14ac:dyDescent="0.25">
      <c r="AY3005" s="107"/>
      <c r="BB3005" s="108"/>
      <c r="BD3005" s="107"/>
      <c r="BF3005" s="107"/>
    </row>
    <row r="3006" spans="51:58" x14ac:dyDescent="0.25">
      <c r="AY3006" s="107"/>
      <c r="BB3006" s="108"/>
      <c r="BD3006" s="107"/>
      <c r="BF3006" s="107"/>
    </row>
    <row r="3007" spans="51:58" x14ac:dyDescent="0.25">
      <c r="AY3007" s="107"/>
      <c r="BB3007" s="108"/>
      <c r="BD3007" s="107"/>
      <c r="BF3007" s="107"/>
    </row>
    <row r="3008" spans="51:58" x14ac:dyDescent="0.25">
      <c r="AY3008" s="107"/>
      <c r="BB3008" s="108"/>
      <c r="BD3008" s="107"/>
      <c r="BF3008" s="107"/>
    </row>
    <row r="3009" spans="51:58" x14ac:dyDescent="0.25">
      <c r="AY3009" s="107"/>
      <c r="BB3009" s="108"/>
      <c r="BD3009" s="107"/>
      <c r="BF3009" s="107"/>
    </row>
    <row r="3010" spans="51:58" x14ac:dyDescent="0.25">
      <c r="AY3010" s="107"/>
      <c r="BB3010" s="108"/>
      <c r="BD3010" s="107"/>
      <c r="BF3010" s="107"/>
    </row>
    <row r="3011" spans="51:58" x14ac:dyDescent="0.25">
      <c r="AY3011" s="107"/>
      <c r="BB3011" s="108"/>
      <c r="BD3011" s="107"/>
      <c r="BF3011" s="107"/>
    </row>
    <row r="3012" spans="51:58" x14ac:dyDescent="0.25">
      <c r="AY3012" s="107"/>
      <c r="BB3012" s="108"/>
      <c r="BD3012" s="107"/>
      <c r="BF3012" s="107"/>
    </row>
    <row r="3013" spans="51:58" x14ac:dyDescent="0.25">
      <c r="AY3013" s="107"/>
      <c r="BB3013" s="108"/>
      <c r="BD3013" s="107"/>
      <c r="BF3013" s="107"/>
    </row>
    <row r="3014" spans="51:58" x14ac:dyDescent="0.25">
      <c r="AY3014" s="107"/>
      <c r="BB3014" s="108"/>
      <c r="BD3014" s="107"/>
      <c r="BF3014" s="107"/>
    </row>
    <row r="3015" spans="51:58" x14ac:dyDescent="0.25">
      <c r="AY3015" s="107"/>
      <c r="BB3015" s="108"/>
      <c r="BD3015" s="107"/>
      <c r="BF3015" s="107"/>
    </row>
    <row r="3016" spans="51:58" x14ac:dyDescent="0.25">
      <c r="AY3016" s="107"/>
      <c r="BB3016" s="108"/>
      <c r="BD3016" s="107"/>
      <c r="BF3016" s="107"/>
    </row>
    <row r="3017" spans="51:58" x14ac:dyDescent="0.25">
      <c r="AY3017" s="107"/>
      <c r="BB3017" s="108"/>
      <c r="BD3017" s="107"/>
      <c r="BF3017" s="107"/>
    </row>
    <row r="3018" spans="51:58" x14ac:dyDescent="0.25">
      <c r="AY3018" s="107"/>
      <c r="BB3018" s="108"/>
      <c r="BD3018" s="107"/>
      <c r="BF3018" s="107"/>
    </row>
    <row r="3019" spans="51:58" x14ac:dyDescent="0.25">
      <c r="AY3019" s="107"/>
      <c r="BB3019" s="108"/>
      <c r="BD3019" s="107"/>
      <c r="BF3019" s="107"/>
    </row>
    <row r="3020" spans="51:58" x14ac:dyDescent="0.25">
      <c r="AY3020" s="107"/>
      <c r="BB3020" s="108"/>
      <c r="BD3020" s="107"/>
      <c r="BF3020" s="107"/>
    </row>
    <row r="3021" spans="51:58" x14ac:dyDescent="0.25">
      <c r="AY3021" s="107"/>
      <c r="BB3021" s="108"/>
      <c r="BD3021" s="107"/>
      <c r="BF3021" s="107"/>
    </row>
    <row r="3022" spans="51:58" x14ac:dyDescent="0.25">
      <c r="AY3022" s="107"/>
      <c r="BB3022" s="108"/>
      <c r="BD3022" s="107"/>
      <c r="BF3022" s="107"/>
    </row>
    <row r="3023" spans="51:58" x14ac:dyDescent="0.25">
      <c r="AY3023" s="107"/>
      <c r="BB3023" s="108"/>
      <c r="BD3023" s="107"/>
      <c r="BF3023" s="107"/>
    </row>
    <row r="3024" spans="51:58" x14ac:dyDescent="0.25">
      <c r="AY3024" s="107"/>
      <c r="BB3024" s="108"/>
      <c r="BD3024" s="107"/>
      <c r="BF3024" s="107"/>
    </row>
    <row r="3025" spans="51:58" x14ac:dyDescent="0.25">
      <c r="AY3025" s="107"/>
      <c r="BB3025" s="108"/>
      <c r="BD3025" s="107"/>
      <c r="BF3025" s="107"/>
    </row>
    <row r="3026" spans="51:58" x14ac:dyDescent="0.25">
      <c r="AY3026" s="107"/>
      <c r="BB3026" s="108"/>
      <c r="BD3026" s="107"/>
      <c r="BF3026" s="107"/>
    </row>
    <row r="3027" spans="51:58" x14ac:dyDescent="0.25">
      <c r="AY3027" s="107"/>
      <c r="BB3027" s="108"/>
      <c r="BD3027" s="107"/>
      <c r="BF3027" s="107"/>
    </row>
    <row r="3028" spans="51:58" x14ac:dyDescent="0.25">
      <c r="AY3028" s="107"/>
      <c r="BB3028" s="108"/>
      <c r="BD3028" s="107"/>
      <c r="BF3028" s="107"/>
    </row>
    <row r="3029" spans="51:58" x14ac:dyDescent="0.25">
      <c r="AY3029" s="107"/>
      <c r="BB3029" s="108"/>
      <c r="BD3029" s="107"/>
      <c r="BF3029" s="107"/>
    </row>
    <row r="3030" spans="51:58" x14ac:dyDescent="0.25">
      <c r="AY3030" s="107"/>
      <c r="BB3030" s="108"/>
      <c r="BD3030" s="107"/>
      <c r="BF3030" s="107"/>
    </row>
    <row r="3031" spans="51:58" x14ac:dyDescent="0.25">
      <c r="AY3031" s="107"/>
      <c r="BB3031" s="108"/>
      <c r="BD3031" s="107"/>
      <c r="BF3031" s="107"/>
    </row>
    <row r="3032" spans="51:58" x14ac:dyDescent="0.25">
      <c r="AY3032" s="107"/>
      <c r="BB3032" s="108"/>
      <c r="BD3032" s="107"/>
      <c r="BF3032" s="107"/>
    </row>
    <row r="3033" spans="51:58" x14ac:dyDescent="0.25">
      <c r="AY3033" s="107"/>
      <c r="BB3033" s="108"/>
      <c r="BD3033" s="107"/>
      <c r="BF3033" s="107"/>
    </row>
    <row r="3034" spans="51:58" x14ac:dyDescent="0.25">
      <c r="AY3034" s="107"/>
      <c r="BB3034" s="108"/>
      <c r="BD3034" s="107"/>
      <c r="BF3034" s="107"/>
    </row>
    <row r="3035" spans="51:58" x14ac:dyDescent="0.25">
      <c r="AY3035" s="107"/>
      <c r="BB3035" s="108"/>
      <c r="BD3035" s="107"/>
      <c r="BF3035" s="107"/>
    </row>
    <row r="3036" spans="51:58" x14ac:dyDescent="0.25">
      <c r="AY3036" s="107"/>
      <c r="BB3036" s="108"/>
      <c r="BD3036" s="107"/>
      <c r="BF3036" s="107"/>
    </row>
    <row r="3037" spans="51:58" x14ac:dyDescent="0.25">
      <c r="AY3037" s="107"/>
      <c r="BB3037" s="108"/>
      <c r="BD3037" s="107"/>
      <c r="BF3037" s="107"/>
    </row>
    <row r="3038" spans="51:58" x14ac:dyDescent="0.25">
      <c r="AY3038" s="107"/>
      <c r="BB3038" s="108"/>
      <c r="BD3038" s="107"/>
      <c r="BF3038" s="107"/>
    </row>
    <row r="3039" spans="51:58" x14ac:dyDescent="0.25">
      <c r="AY3039" s="107"/>
      <c r="BB3039" s="108"/>
      <c r="BD3039" s="107"/>
      <c r="BF3039" s="107"/>
    </row>
    <row r="3040" spans="51:58" x14ac:dyDescent="0.25">
      <c r="AY3040" s="107"/>
      <c r="BB3040" s="108"/>
      <c r="BD3040" s="107"/>
      <c r="BF3040" s="107"/>
    </row>
    <row r="3041" spans="51:58" x14ac:dyDescent="0.25">
      <c r="AY3041" s="107"/>
      <c r="BB3041" s="108"/>
      <c r="BD3041" s="107"/>
      <c r="BF3041" s="107"/>
    </row>
    <row r="3042" spans="51:58" x14ac:dyDescent="0.25">
      <c r="AY3042" s="107"/>
      <c r="BB3042" s="108"/>
      <c r="BD3042" s="107"/>
      <c r="BF3042" s="107"/>
    </row>
    <row r="3043" spans="51:58" x14ac:dyDescent="0.25">
      <c r="AY3043" s="107"/>
      <c r="BB3043" s="108"/>
      <c r="BD3043" s="107"/>
      <c r="BF3043" s="107"/>
    </row>
    <row r="3044" spans="51:58" x14ac:dyDescent="0.25">
      <c r="AY3044" s="107"/>
      <c r="BB3044" s="108"/>
      <c r="BD3044" s="107"/>
      <c r="BF3044" s="107"/>
    </row>
    <row r="3045" spans="51:58" x14ac:dyDescent="0.25">
      <c r="AY3045" s="107"/>
      <c r="BB3045" s="108"/>
      <c r="BD3045" s="107"/>
      <c r="BF3045" s="107"/>
    </row>
    <row r="3046" spans="51:58" x14ac:dyDescent="0.25">
      <c r="AY3046" s="107"/>
      <c r="BB3046" s="108"/>
      <c r="BD3046" s="107"/>
      <c r="BF3046" s="107"/>
    </row>
    <row r="3047" spans="51:58" x14ac:dyDescent="0.25">
      <c r="AY3047" s="107"/>
      <c r="BB3047" s="108"/>
      <c r="BD3047" s="107"/>
      <c r="BF3047" s="107"/>
    </row>
    <row r="3048" spans="51:58" x14ac:dyDescent="0.25">
      <c r="AY3048" s="107"/>
      <c r="BB3048" s="108"/>
      <c r="BD3048" s="107"/>
      <c r="BF3048" s="107"/>
    </row>
    <row r="3049" spans="51:58" x14ac:dyDescent="0.25">
      <c r="AY3049" s="107"/>
      <c r="BB3049" s="108"/>
      <c r="BD3049" s="107"/>
      <c r="BF3049" s="107"/>
    </row>
    <row r="3050" spans="51:58" x14ac:dyDescent="0.25">
      <c r="AY3050" s="107"/>
      <c r="BB3050" s="108"/>
      <c r="BD3050" s="107"/>
      <c r="BF3050" s="107"/>
    </row>
    <row r="3051" spans="51:58" x14ac:dyDescent="0.25">
      <c r="AY3051" s="107"/>
      <c r="BB3051" s="108"/>
      <c r="BD3051" s="107"/>
      <c r="BF3051" s="107"/>
    </row>
    <row r="3052" spans="51:58" x14ac:dyDescent="0.25">
      <c r="AY3052" s="107"/>
      <c r="BB3052" s="108"/>
      <c r="BD3052" s="107"/>
      <c r="BF3052" s="107"/>
    </row>
    <row r="3053" spans="51:58" x14ac:dyDescent="0.25">
      <c r="AY3053" s="107"/>
      <c r="BB3053" s="108"/>
      <c r="BD3053" s="107"/>
      <c r="BF3053" s="107"/>
    </row>
    <row r="3054" spans="51:58" x14ac:dyDescent="0.25">
      <c r="AY3054" s="107"/>
      <c r="BB3054" s="108"/>
      <c r="BD3054" s="107"/>
      <c r="BF3054" s="107"/>
    </row>
    <row r="3055" spans="51:58" x14ac:dyDescent="0.25">
      <c r="AY3055" s="107"/>
      <c r="BB3055" s="108"/>
      <c r="BD3055" s="107"/>
      <c r="BF3055" s="107"/>
    </row>
    <row r="3056" spans="51:58" x14ac:dyDescent="0.25">
      <c r="AY3056" s="107"/>
      <c r="BB3056" s="108"/>
      <c r="BD3056" s="107"/>
      <c r="BF3056" s="107"/>
    </row>
    <row r="3057" spans="51:58" x14ac:dyDescent="0.25">
      <c r="AY3057" s="107"/>
      <c r="BB3057" s="108"/>
      <c r="BD3057" s="107"/>
      <c r="BF3057" s="107"/>
    </row>
    <row r="3058" spans="51:58" x14ac:dyDescent="0.25">
      <c r="AY3058" s="107"/>
      <c r="BB3058" s="108"/>
      <c r="BD3058" s="107"/>
      <c r="BF3058" s="107"/>
    </row>
    <row r="3059" spans="51:58" x14ac:dyDescent="0.25">
      <c r="AY3059" s="107"/>
      <c r="BB3059" s="108"/>
      <c r="BD3059" s="107"/>
      <c r="BF3059" s="107"/>
    </row>
    <row r="3060" spans="51:58" x14ac:dyDescent="0.25">
      <c r="AY3060" s="107"/>
      <c r="BB3060" s="108"/>
      <c r="BD3060" s="107"/>
      <c r="BF3060" s="107"/>
    </row>
    <row r="3061" spans="51:58" x14ac:dyDescent="0.25">
      <c r="AY3061" s="107"/>
      <c r="BB3061" s="108"/>
      <c r="BD3061" s="107"/>
      <c r="BF3061" s="107"/>
    </row>
    <row r="3062" spans="51:58" x14ac:dyDescent="0.25">
      <c r="AY3062" s="107"/>
      <c r="BB3062" s="108"/>
      <c r="BD3062" s="107"/>
      <c r="BF3062" s="107"/>
    </row>
    <row r="3063" spans="51:58" x14ac:dyDescent="0.25">
      <c r="AY3063" s="107"/>
      <c r="BB3063" s="108"/>
      <c r="BD3063" s="107"/>
      <c r="BF3063" s="107"/>
    </row>
    <row r="3064" spans="51:58" x14ac:dyDescent="0.25">
      <c r="AY3064" s="107"/>
      <c r="BB3064" s="108"/>
      <c r="BD3064" s="107"/>
      <c r="BF3064" s="107"/>
    </row>
    <row r="3065" spans="51:58" x14ac:dyDescent="0.25">
      <c r="AY3065" s="107"/>
      <c r="BB3065" s="108"/>
      <c r="BD3065" s="107"/>
      <c r="BF3065" s="107"/>
    </row>
    <row r="3066" spans="51:58" x14ac:dyDescent="0.25">
      <c r="AY3066" s="107"/>
      <c r="BB3066" s="108"/>
      <c r="BD3066" s="107"/>
      <c r="BF3066" s="107"/>
    </row>
    <row r="3067" spans="51:58" x14ac:dyDescent="0.25">
      <c r="AY3067" s="107"/>
      <c r="BB3067" s="108"/>
      <c r="BD3067" s="107"/>
      <c r="BF3067" s="107"/>
    </row>
    <row r="3068" spans="51:58" x14ac:dyDescent="0.25">
      <c r="AY3068" s="107"/>
      <c r="BB3068" s="108"/>
      <c r="BD3068" s="107"/>
      <c r="BF3068" s="107"/>
    </row>
    <row r="3069" spans="51:58" x14ac:dyDescent="0.25">
      <c r="AY3069" s="107"/>
      <c r="BB3069" s="108"/>
      <c r="BD3069" s="107"/>
      <c r="BF3069" s="107"/>
    </row>
    <row r="3070" spans="51:58" x14ac:dyDescent="0.25">
      <c r="AY3070" s="107"/>
      <c r="BB3070" s="108"/>
      <c r="BD3070" s="107"/>
      <c r="BF3070" s="107"/>
    </row>
    <row r="3071" spans="51:58" x14ac:dyDescent="0.25">
      <c r="AY3071" s="107"/>
      <c r="BB3071" s="108"/>
      <c r="BD3071" s="107"/>
      <c r="BF3071" s="107"/>
    </row>
    <row r="3072" spans="51:58" x14ac:dyDescent="0.25">
      <c r="AY3072" s="107"/>
      <c r="BB3072" s="108"/>
      <c r="BD3072" s="107"/>
      <c r="BF3072" s="107"/>
    </row>
    <row r="3073" spans="51:58" x14ac:dyDescent="0.25">
      <c r="AY3073" s="107"/>
      <c r="BB3073" s="108"/>
      <c r="BD3073" s="107"/>
      <c r="BF3073" s="107"/>
    </row>
    <row r="3074" spans="51:58" x14ac:dyDescent="0.25">
      <c r="AY3074" s="107"/>
      <c r="BB3074" s="108"/>
      <c r="BD3074" s="107"/>
      <c r="BF3074" s="107"/>
    </row>
    <row r="3075" spans="51:58" x14ac:dyDescent="0.25">
      <c r="AY3075" s="107"/>
      <c r="BB3075" s="108"/>
      <c r="BD3075" s="107"/>
      <c r="BF3075" s="107"/>
    </row>
    <row r="3076" spans="51:58" x14ac:dyDescent="0.25">
      <c r="AY3076" s="107"/>
      <c r="BB3076" s="108"/>
      <c r="BD3076" s="107"/>
      <c r="BF3076" s="107"/>
    </row>
    <row r="3077" spans="51:58" x14ac:dyDescent="0.25">
      <c r="AY3077" s="107"/>
      <c r="BB3077" s="108"/>
      <c r="BD3077" s="107"/>
      <c r="BF3077" s="107"/>
    </row>
    <row r="3078" spans="51:58" x14ac:dyDescent="0.25">
      <c r="AY3078" s="107"/>
      <c r="BB3078" s="108"/>
      <c r="BD3078" s="107"/>
      <c r="BF3078" s="107"/>
    </row>
    <row r="3079" spans="51:58" x14ac:dyDescent="0.25">
      <c r="AY3079" s="107"/>
      <c r="BB3079" s="108"/>
      <c r="BD3079" s="107"/>
      <c r="BF3079" s="107"/>
    </row>
    <row r="3080" spans="51:58" x14ac:dyDescent="0.25">
      <c r="AY3080" s="107"/>
      <c r="BB3080" s="108"/>
      <c r="BD3080" s="107"/>
      <c r="BF3080" s="107"/>
    </row>
    <row r="3081" spans="51:58" x14ac:dyDescent="0.25">
      <c r="AY3081" s="107"/>
      <c r="BB3081" s="108"/>
      <c r="BD3081" s="107"/>
      <c r="BF3081" s="107"/>
    </row>
    <row r="3082" spans="51:58" x14ac:dyDescent="0.25">
      <c r="AY3082" s="107"/>
      <c r="BB3082" s="108"/>
      <c r="BD3082" s="107"/>
      <c r="BF3082" s="107"/>
    </row>
    <row r="3083" spans="51:58" x14ac:dyDescent="0.25">
      <c r="AY3083" s="107"/>
      <c r="BB3083" s="108"/>
      <c r="BD3083" s="107"/>
      <c r="BF3083" s="107"/>
    </row>
    <row r="3084" spans="51:58" x14ac:dyDescent="0.25">
      <c r="AY3084" s="107"/>
      <c r="BB3084" s="108"/>
      <c r="BD3084" s="107"/>
      <c r="BF3084" s="107"/>
    </row>
    <row r="3085" spans="51:58" x14ac:dyDescent="0.25">
      <c r="AY3085" s="107"/>
      <c r="BB3085" s="108"/>
      <c r="BD3085" s="107"/>
      <c r="BF3085" s="107"/>
    </row>
    <row r="3086" spans="51:58" x14ac:dyDescent="0.25">
      <c r="AY3086" s="107"/>
      <c r="BB3086" s="108"/>
      <c r="BD3086" s="107"/>
      <c r="BF3086" s="107"/>
    </row>
    <row r="3087" spans="51:58" x14ac:dyDescent="0.25">
      <c r="AY3087" s="107"/>
      <c r="BB3087" s="108"/>
      <c r="BD3087" s="107"/>
      <c r="BF3087" s="107"/>
    </row>
    <row r="3088" spans="51:58" x14ac:dyDescent="0.25">
      <c r="AY3088" s="107"/>
      <c r="BB3088" s="108"/>
      <c r="BD3088" s="107"/>
      <c r="BF3088" s="107"/>
    </row>
    <row r="3089" spans="51:58" x14ac:dyDescent="0.25">
      <c r="AY3089" s="107"/>
      <c r="BB3089" s="108"/>
      <c r="BD3089" s="107"/>
      <c r="BF3089" s="107"/>
    </row>
    <row r="3090" spans="51:58" x14ac:dyDescent="0.25">
      <c r="AY3090" s="107"/>
      <c r="BB3090" s="108"/>
      <c r="BD3090" s="107"/>
      <c r="BF3090" s="107"/>
    </row>
    <row r="3091" spans="51:58" x14ac:dyDescent="0.25">
      <c r="AY3091" s="107"/>
      <c r="BB3091" s="108"/>
      <c r="BD3091" s="107"/>
      <c r="BF3091" s="107"/>
    </row>
    <row r="3092" spans="51:58" x14ac:dyDescent="0.25">
      <c r="AY3092" s="107"/>
      <c r="BB3092" s="108"/>
      <c r="BD3092" s="107"/>
      <c r="BF3092" s="107"/>
    </row>
    <row r="3093" spans="51:58" x14ac:dyDescent="0.25">
      <c r="AY3093" s="107"/>
      <c r="BB3093" s="108"/>
      <c r="BD3093" s="107"/>
      <c r="BF3093" s="107"/>
    </row>
    <row r="3094" spans="51:58" x14ac:dyDescent="0.25">
      <c r="AY3094" s="107"/>
      <c r="BB3094" s="108"/>
      <c r="BD3094" s="107"/>
      <c r="BF3094" s="107"/>
    </row>
    <row r="3095" spans="51:58" x14ac:dyDescent="0.25">
      <c r="AY3095" s="107"/>
      <c r="BB3095" s="108"/>
      <c r="BD3095" s="107"/>
      <c r="BF3095" s="107"/>
    </row>
    <row r="3096" spans="51:58" x14ac:dyDescent="0.25">
      <c r="AY3096" s="107"/>
      <c r="BB3096" s="108"/>
      <c r="BD3096" s="107"/>
      <c r="BF3096" s="107"/>
    </row>
    <row r="3097" spans="51:58" x14ac:dyDescent="0.25">
      <c r="AY3097" s="107"/>
      <c r="BB3097" s="108"/>
      <c r="BD3097" s="107"/>
      <c r="BF3097" s="107"/>
    </row>
    <row r="3098" spans="51:58" x14ac:dyDescent="0.25">
      <c r="AY3098" s="107"/>
      <c r="BB3098" s="108"/>
      <c r="BD3098" s="107"/>
      <c r="BF3098" s="107"/>
    </row>
    <row r="3099" spans="51:58" x14ac:dyDescent="0.25">
      <c r="AY3099" s="107"/>
      <c r="BB3099" s="108"/>
      <c r="BD3099" s="107"/>
      <c r="BF3099" s="107"/>
    </row>
    <row r="3100" spans="51:58" x14ac:dyDescent="0.25">
      <c r="AY3100" s="107"/>
      <c r="BB3100" s="108"/>
      <c r="BD3100" s="107"/>
      <c r="BF3100" s="107"/>
    </row>
    <row r="3101" spans="51:58" x14ac:dyDescent="0.25">
      <c r="AY3101" s="107"/>
      <c r="BB3101" s="108"/>
      <c r="BD3101" s="107"/>
      <c r="BF3101" s="107"/>
    </row>
    <row r="3102" spans="51:58" x14ac:dyDescent="0.25">
      <c r="AY3102" s="107"/>
      <c r="BB3102" s="108"/>
      <c r="BD3102" s="107"/>
      <c r="BF3102" s="107"/>
    </row>
    <row r="3103" spans="51:58" x14ac:dyDescent="0.25">
      <c r="AY3103" s="107"/>
      <c r="BB3103" s="108"/>
      <c r="BD3103" s="107"/>
      <c r="BF3103" s="107"/>
    </row>
    <row r="3104" spans="51:58" x14ac:dyDescent="0.25">
      <c r="AY3104" s="107"/>
      <c r="BB3104" s="108"/>
      <c r="BD3104" s="107"/>
      <c r="BF3104" s="107"/>
    </row>
    <row r="3105" spans="51:58" x14ac:dyDescent="0.25">
      <c r="AY3105" s="107"/>
      <c r="BB3105" s="108"/>
      <c r="BD3105" s="107"/>
      <c r="BF3105" s="107"/>
    </row>
    <row r="3106" spans="51:58" x14ac:dyDescent="0.25">
      <c r="AY3106" s="107"/>
      <c r="BB3106" s="108"/>
      <c r="BD3106" s="107"/>
      <c r="BF3106" s="107"/>
    </row>
    <row r="3107" spans="51:58" x14ac:dyDescent="0.25">
      <c r="AY3107" s="107"/>
      <c r="BB3107" s="108"/>
      <c r="BD3107" s="107"/>
      <c r="BF3107" s="107"/>
    </row>
    <row r="3108" spans="51:58" x14ac:dyDescent="0.25">
      <c r="AY3108" s="107"/>
      <c r="BB3108" s="108"/>
      <c r="BD3108" s="107"/>
      <c r="BF3108" s="107"/>
    </row>
    <row r="3109" spans="51:58" x14ac:dyDescent="0.25">
      <c r="AY3109" s="107"/>
      <c r="BB3109" s="108"/>
      <c r="BD3109" s="107"/>
      <c r="BF3109" s="107"/>
    </row>
    <row r="3110" spans="51:58" x14ac:dyDescent="0.25">
      <c r="AY3110" s="107"/>
      <c r="BB3110" s="108"/>
      <c r="BD3110" s="107"/>
      <c r="BF3110" s="107"/>
    </row>
    <row r="3111" spans="51:58" x14ac:dyDescent="0.25">
      <c r="AY3111" s="107"/>
      <c r="BB3111" s="108"/>
      <c r="BD3111" s="107"/>
      <c r="BF3111" s="107"/>
    </row>
    <row r="3112" spans="51:58" x14ac:dyDescent="0.25">
      <c r="AY3112" s="107"/>
      <c r="BB3112" s="108"/>
      <c r="BD3112" s="107"/>
      <c r="BF3112" s="107"/>
    </row>
    <row r="3113" spans="51:58" x14ac:dyDescent="0.25">
      <c r="AY3113" s="107"/>
      <c r="BB3113" s="108"/>
      <c r="BD3113" s="107"/>
      <c r="BF3113" s="107"/>
    </row>
    <row r="3114" spans="51:58" x14ac:dyDescent="0.25">
      <c r="AY3114" s="107"/>
      <c r="BB3114" s="108"/>
      <c r="BD3114" s="107"/>
      <c r="BF3114" s="107"/>
    </row>
    <row r="3115" spans="51:58" x14ac:dyDescent="0.25">
      <c r="AY3115" s="107"/>
      <c r="BB3115" s="108"/>
      <c r="BD3115" s="107"/>
      <c r="BF3115" s="107"/>
    </row>
    <row r="3116" spans="51:58" x14ac:dyDescent="0.25">
      <c r="AY3116" s="107"/>
      <c r="BB3116" s="108"/>
      <c r="BD3116" s="107"/>
      <c r="BF3116" s="107"/>
    </row>
    <row r="3117" spans="51:58" x14ac:dyDescent="0.25">
      <c r="AY3117" s="107"/>
      <c r="BB3117" s="108"/>
      <c r="BD3117" s="107"/>
      <c r="BF3117" s="107"/>
    </row>
    <row r="3118" spans="51:58" x14ac:dyDescent="0.25">
      <c r="AY3118" s="107"/>
      <c r="BB3118" s="108"/>
      <c r="BD3118" s="107"/>
      <c r="BF3118" s="107"/>
    </row>
    <row r="3119" spans="51:58" x14ac:dyDescent="0.25">
      <c r="AY3119" s="107"/>
      <c r="BB3119" s="108"/>
      <c r="BD3119" s="107"/>
      <c r="BF3119" s="107"/>
    </row>
    <row r="3120" spans="51:58" x14ac:dyDescent="0.25">
      <c r="AY3120" s="107"/>
      <c r="BB3120" s="108"/>
      <c r="BD3120" s="107"/>
      <c r="BF3120" s="107"/>
    </row>
    <row r="3121" spans="51:58" x14ac:dyDescent="0.25">
      <c r="AY3121" s="107"/>
      <c r="BB3121" s="108"/>
      <c r="BD3121" s="107"/>
      <c r="BF3121" s="107"/>
    </row>
    <row r="3122" spans="51:58" x14ac:dyDescent="0.25">
      <c r="AY3122" s="107"/>
      <c r="BB3122" s="108"/>
      <c r="BD3122" s="107"/>
      <c r="BF3122" s="107"/>
    </row>
    <row r="3123" spans="51:58" x14ac:dyDescent="0.25">
      <c r="AY3123" s="107"/>
      <c r="BB3123" s="108"/>
      <c r="BD3123" s="107"/>
      <c r="BF3123" s="107"/>
    </row>
    <row r="3124" spans="51:58" x14ac:dyDescent="0.25">
      <c r="AY3124" s="107"/>
      <c r="BB3124" s="108"/>
      <c r="BD3124" s="107"/>
      <c r="BF3124" s="107"/>
    </row>
    <row r="3125" spans="51:58" x14ac:dyDescent="0.25">
      <c r="AY3125" s="107"/>
      <c r="BB3125" s="108"/>
      <c r="BD3125" s="107"/>
      <c r="BF3125" s="107"/>
    </row>
    <row r="3126" spans="51:58" x14ac:dyDescent="0.25">
      <c r="AY3126" s="107"/>
      <c r="BB3126" s="108"/>
      <c r="BD3126" s="107"/>
      <c r="BF3126" s="107"/>
    </row>
    <row r="3127" spans="51:58" x14ac:dyDescent="0.25">
      <c r="AY3127" s="107"/>
      <c r="BB3127" s="108"/>
      <c r="BD3127" s="107"/>
      <c r="BF3127" s="107"/>
    </row>
    <row r="3128" spans="51:58" x14ac:dyDescent="0.25">
      <c r="AY3128" s="107"/>
      <c r="BB3128" s="108"/>
      <c r="BD3128" s="107"/>
      <c r="BF3128" s="107"/>
    </row>
    <row r="3129" spans="51:58" x14ac:dyDescent="0.25">
      <c r="AY3129" s="107"/>
      <c r="BB3129" s="108"/>
      <c r="BD3129" s="107"/>
      <c r="BF3129" s="107"/>
    </row>
    <row r="3130" spans="51:58" x14ac:dyDescent="0.25">
      <c r="AY3130" s="107"/>
      <c r="BB3130" s="108"/>
      <c r="BD3130" s="107"/>
      <c r="BF3130" s="107"/>
    </row>
    <row r="3131" spans="51:58" x14ac:dyDescent="0.25">
      <c r="AY3131" s="107"/>
      <c r="BB3131" s="108"/>
      <c r="BD3131" s="107"/>
      <c r="BF3131" s="107"/>
    </row>
    <row r="3132" spans="51:58" x14ac:dyDescent="0.25">
      <c r="AY3132" s="107"/>
      <c r="BB3132" s="108"/>
      <c r="BD3132" s="107"/>
      <c r="BF3132" s="107"/>
    </row>
    <row r="3133" spans="51:58" x14ac:dyDescent="0.25">
      <c r="AY3133" s="107"/>
      <c r="BB3133" s="108"/>
      <c r="BD3133" s="107"/>
      <c r="BF3133" s="107"/>
    </row>
    <row r="3134" spans="51:58" x14ac:dyDescent="0.25">
      <c r="AY3134" s="107"/>
      <c r="BB3134" s="108"/>
      <c r="BD3134" s="107"/>
      <c r="BF3134" s="107"/>
    </row>
    <row r="3135" spans="51:58" x14ac:dyDescent="0.25">
      <c r="AY3135" s="107"/>
      <c r="BB3135" s="108"/>
      <c r="BD3135" s="107"/>
      <c r="BF3135" s="107"/>
    </row>
    <row r="3136" spans="51:58" x14ac:dyDescent="0.25">
      <c r="AY3136" s="107"/>
      <c r="BB3136" s="108"/>
      <c r="BD3136" s="107"/>
      <c r="BF3136" s="107"/>
    </row>
    <row r="3137" spans="51:58" x14ac:dyDescent="0.25">
      <c r="AY3137" s="107"/>
      <c r="BB3137" s="108"/>
      <c r="BD3137" s="107"/>
      <c r="BF3137" s="107"/>
    </row>
    <row r="3138" spans="51:58" x14ac:dyDescent="0.25">
      <c r="AY3138" s="107"/>
      <c r="BB3138" s="108"/>
      <c r="BD3138" s="107"/>
      <c r="BF3138" s="107"/>
    </row>
    <row r="3139" spans="51:58" x14ac:dyDescent="0.25">
      <c r="AY3139" s="107"/>
      <c r="BB3139" s="108"/>
      <c r="BD3139" s="107"/>
      <c r="BF3139" s="107"/>
    </row>
    <row r="3140" spans="51:58" x14ac:dyDescent="0.25">
      <c r="AY3140" s="107"/>
      <c r="BB3140" s="108"/>
      <c r="BD3140" s="107"/>
      <c r="BF3140" s="107"/>
    </row>
    <row r="3141" spans="51:58" x14ac:dyDescent="0.25">
      <c r="AY3141" s="107"/>
      <c r="BB3141" s="108"/>
      <c r="BD3141" s="107"/>
      <c r="BF3141" s="107"/>
    </row>
    <row r="3142" spans="51:58" x14ac:dyDescent="0.25">
      <c r="AY3142" s="107"/>
      <c r="BB3142" s="108"/>
      <c r="BD3142" s="107"/>
      <c r="BF3142" s="107"/>
    </row>
    <row r="3143" spans="51:58" x14ac:dyDescent="0.25">
      <c r="AY3143" s="107"/>
      <c r="BB3143" s="108"/>
      <c r="BD3143" s="107"/>
      <c r="BF3143" s="107"/>
    </row>
    <row r="3144" spans="51:58" x14ac:dyDescent="0.25">
      <c r="AY3144" s="107"/>
      <c r="BB3144" s="108"/>
      <c r="BD3144" s="107"/>
      <c r="BF3144" s="107"/>
    </row>
    <row r="3145" spans="51:58" x14ac:dyDescent="0.25">
      <c r="AY3145" s="107"/>
      <c r="BB3145" s="108"/>
      <c r="BD3145" s="107"/>
      <c r="BF3145" s="107"/>
    </row>
    <row r="3146" spans="51:58" x14ac:dyDescent="0.25">
      <c r="AY3146" s="107"/>
      <c r="BB3146" s="108"/>
      <c r="BD3146" s="107"/>
      <c r="BF3146" s="107"/>
    </row>
    <row r="3147" spans="51:58" x14ac:dyDescent="0.25">
      <c r="AY3147" s="107"/>
      <c r="BB3147" s="108"/>
      <c r="BD3147" s="107"/>
      <c r="BF3147" s="107"/>
    </row>
    <row r="3148" spans="51:58" x14ac:dyDescent="0.25">
      <c r="AY3148" s="107"/>
      <c r="BB3148" s="108"/>
      <c r="BD3148" s="107"/>
      <c r="BF3148" s="107"/>
    </row>
    <row r="3149" spans="51:58" x14ac:dyDescent="0.25">
      <c r="AY3149" s="107"/>
      <c r="BB3149" s="108"/>
      <c r="BD3149" s="107"/>
      <c r="BF3149" s="107"/>
    </row>
    <row r="3150" spans="51:58" x14ac:dyDescent="0.25">
      <c r="AY3150" s="107"/>
      <c r="BB3150" s="108"/>
      <c r="BD3150" s="107"/>
      <c r="BF3150" s="107"/>
    </row>
    <row r="3151" spans="51:58" x14ac:dyDescent="0.25">
      <c r="AY3151" s="107"/>
      <c r="BB3151" s="108"/>
      <c r="BD3151" s="107"/>
      <c r="BF3151" s="107"/>
    </row>
    <row r="3152" spans="51:58" x14ac:dyDescent="0.25">
      <c r="AY3152" s="107"/>
      <c r="BB3152" s="108"/>
      <c r="BD3152" s="107"/>
      <c r="BF3152" s="107"/>
    </row>
    <row r="3153" spans="51:58" x14ac:dyDescent="0.25">
      <c r="AY3153" s="107"/>
      <c r="BB3153" s="108"/>
      <c r="BD3153" s="107"/>
      <c r="BF3153" s="107"/>
    </row>
    <row r="3154" spans="51:58" x14ac:dyDescent="0.25">
      <c r="AY3154" s="107"/>
      <c r="BB3154" s="108"/>
      <c r="BD3154" s="107"/>
      <c r="BF3154" s="107"/>
    </row>
    <row r="3155" spans="51:58" x14ac:dyDescent="0.25">
      <c r="AY3155" s="107"/>
      <c r="BB3155" s="108"/>
      <c r="BD3155" s="107"/>
      <c r="BF3155" s="107"/>
    </row>
    <row r="3156" spans="51:58" x14ac:dyDescent="0.25">
      <c r="AY3156" s="107"/>
      <c r="BB3156" s="108"/>
      <c r="BD3156" s="107"/>
      <c r="BF3156" s="107"/>
    </row>
    <row r="3157" spans="51:58" x14ac:dyDescent="0.25">
      <c r="AY3157" s="107"/>
      <c r="BB3157" s="108"/>
      <c r="BD3157" s="107"/>
      <c r="BF3157" s="107"/>
    </row>
    <row r="3158" spans="51:58" x14ac:dyDescent="0.25">
      <c r="AY3158" s="107"/>
      <c r="BB3158" s="108"/>
      <c r="BD3158" s="107"/>
      <c r="BF3158" s="107"/>
    </row>
    <row r="3159" spans="51:58" x14ac:dyDescent="0.25">
      <c r="AY3159" s="107"/>
      <c r="BB3159" s="108"/>
      <c r="BD3159" s="107"/>
      <c r="BF3159" s="107"/>
    </row>
    <row r="3160" spans="51:58" x14ac:dyDescent="0.25">
      <c r="AY3160" s="107"/>
      <c r="BB3160" s="108"/>
      <c r="BD3160" s="107"/>
      <c r="BF3160" s="107"/>
    </row>
    <row r="3161" spans="51:58" x14ac:dyDescent="0.25">
      <c r="AY3161" s="107"/>
      <c r="BB3161" s="108"/>
      <c r="BD3161" s="107"/>
      <c r="BF3161" s="107"/>
    </row>
    <row r="3162" spans="51:58" x14ac:dyDescent="0.25">
      <c r="AY3162" s="107"/>
      <c r="BB3162" s="108"/>
      <c r="BD3162" s="107"/>
      <c r="BF3162" s="107"/>
    </row>
    <row r="3163" spans="51:58" x14ac:dyDescent="0.25">
      <c r="AY3163" s="107"/>
      <c r="BB3163" s="108"/>
      <c r="BD3163" s="107"/>
      <c r="BF3163" s="107"/>
    </row>
    <row r="3164" spans="51:58" x14ac:dyDescent="0.25">
      <c r="AY3164" s="107"/>
      <c r="BB3164" s="108"/>
      <c r="BD3164" s="107"/>
      <c r="BF3164" s="107"/>
    </row>
    <row r="3165" spans="51:58" x14ac:dyDescent="0.25">
      <c r="AY3165" s="107"/>
      <c r="BB3165" s="108"/>
      <c r="BD3165" s="107"/>
      <c r="BF3165" s="107"/>
    </row>
    <row r="3166" spans="51:58" x14ac:dyDescent="0.25">
      <c r="AY3166" s="107"/>
      <c r="BB3166" s="108"/>
      <c r="BD3166" s="107"/>
      <c r="BF3166" s="107"/>
    </row>
    <row r="3167" spans="51:58" x14ac:dyDescent="0.25">
      <c r="AY3167" s="107"/>
      <c r="BB3167" s="108"/>
      <c r="BD3167" s="107"/>
      <c r="BF3167" s="107"/>
    </row>
    <row r="3168" spans="51:58" x14ac:dyDescent="0.25">
      <c r="AY3168" s="107"/>
      <c r="BB3168" s="108"/>
      <c r="BD3168" s="107"/>
      <c r="BF3168" s="107"/>
    </row>
    <row r="3169" spans="51:58" x14ac:dyDescent="0.25">
      <c r="AY3169" s="107"/>
      <c r="BB3169" s="108"/>
      <c r="BD3169" s="107"/>
      <c r="BF3169" s="107"/>
    </row>
    <row r="3170" spans="51:58" x14ac:dyDescent="0.25">
      <c r="AY3170" s="107"/>
      <c r="BB3170" s="108"/>
      <c r="BD3170" s="107"/>
      <c r="BF3170" s="107"/>
    </row>
    <row r="3171" spans="51:58" x14ac:dyDescent="0.25">
      <c r="AY3171" s="107"/>
      <c r="BB3171" s="108"/>
      <c r="BD3171" s="107"/>
      <c r="BF3171" s="107"/>
    </row>
    <row r="3172" spans="51:58" x14ac:dyDescent="0.25">
      <c r="AY3172" s="107"/>
      <c r="BB3172" s="108"/>
      <c r="BD3172" s="107"/>
      <c r="BF3172" s="107"/>
    </row>
    <row r="3173" spans="51:58" x14ac:dyDescent="0.25">
      <c r="AY3173" s="107"/>
      <c r="BB3173" s="108"/>
      <c r="BD3173" s="107"/>
      <c r="BF3173" s="107"/>
    </row>
    <row r="3174" spans="51:58" x14ac:dyDescent="0.25">
      <c r="AY3174" s="107"/>
      <c r="BB3174" s="108"/>
      <c r="BD3174" s="107"/>
      <c r="BF3174" s="107"/>
    </row>
    <row r="3175" spans="51:58" x14ac:dyDescent="0.25">
      <c r="AY3175" s="107"/>
      <c r="BB3175" s="108"/>
      <c r="BD3175" s="107"/>
      <c r="BF3175" s="107"/>
    </row>
    <row r="3176" spans="51:58" x14ac:dyDescent="0.25">
      <c r="AY3176" s="107"/>
      <c r="BB3176" s="108"/>
      <c r="BD3176" s="107"/>
      <c r="BF3176" s="107"/>
    </row>
    <row r="3177" spans="51:58" x14ac:dyDescent="0.25">
      <c r="AY3177" s="107"/>
      <c r="BB3177" s="108"/>
      <c r="BD3177" s="107"/>
      <c r="BF3177" s="107"/>
    </row>
    <row r="3178" spans="51:58" x14ac:dyDescent="0.25">
      <c r="AY3178" s="107"/>
      <c r="BB3178" s="108"/>
      <c r="BD3178" s="107"/>
      <c r="BF3178" s="107"/>
    </row>
    <row r="3179" spans="51:58" x14ac:dyDescent="0.25">
      <c r="AY3179" s="107"/>
      <c r="BB3179" s="108"/>
      <c r="BD3179" s="107"/>
      <c r="BF3179" s="107"/>
    </row>
    <row r="3180" spans="51:58" x14ac:dyDescent="0.25">
      <c r="AY3180" s="107"/>
      <c r="BB3180" s="108"/>
      <c r="BD3180" s="107"/>
      <c r="BF3180" s="107"/>
    </row>
    <row r="3181" spans="51:58" x14ac:dyDescent="0.25">
      <c r="AY3181" s="107"/>
      <c r="BB3181" s="108"/>
      <c r="BD3181" s="107"/>
      <c r="BF3181" s="107"/>
    </row>
    <row r="3182" spans="51:58" x14ac:dyDescent="0.25">
      <c r="AY3182" s="107"/>
      <c r="BB3182" s="108"/>
      <c r="BD3182" s="107"/>
      <c r="BF3182" s="107"/>
    </row>
    <row r="3183" spans="51:58" x14ac:dyDescent="0.25">
      <c r="AY3183" s="107"/>
      <c r="BB3183" s="108"/>
      <c r="BD3183" s="107"/>
      <c r="BF3183" s="107"/>
    </row>
    <row r="3184" spans="51:58" x14ac:dyDescent="0.25">
      <c r="AY3184" s="107"/>
      <c r="BB3184" s="108"/>
      <c r="BD3184" s="107"/>
      <c r="BF3184" s="107"/>
    </row>
    <row r="3185" spans="51:58" x14ac:dyDescent="0.25">
      <c r="AY3185" s="107"/>
      <c r="BB3185" s="108"/>
      <c r="BD3185" s="107"/>
      <c r="BF3185" s="107"/>
    </row>
    <row r="3186" spans="51:58" x14ac:dyDescent="0.25">
      <c r="AY3186" s="107"/>
      <c r="BB3186" s="108"/>
      <c r="BD3186" s="107"/>
      <c r="BF3186" s="107"/>
    </row>
    <row r="3187" spans="51:58" x14ac:dyDescent="0.25">
      <c r="AY3187" s="107"/>
      <c r="BB3187" s="108"/>
      <c r="BD3187" s="107"/>
      <c r="BF3187" s="107"/>
    </row>
    <row r="3188" spans="51:58" x14ac:dyDescent="0.25">
      <c r="AY3188" s="107"/>
      <c r="BB3188" s="108"/>
      <c r="BD3188" s="107"/>
      <c r="BF3188" s="107"/>
    </row>
    <row r="3189" spans="51:58" x14ac:dyDescent="0.25">
      <c r="AY3189" s="107"/>
      <c r="BB3189" s="108"/>
      <c r="BD3189" s="107"/>
      <c r="BF3189" s="107"/>
    </row>
    <row r="3190" spans="51:58" x14ac:dyDescent="0.25">
      <c r="AY3190" s="107"/>
      <c r="BB3190" s="108"/>
      <c r="BD3190" s="107"/>
      <c r="BF3190" s="107"/>
    </row>
    <row r="3191" spans="51:58" x14ac:dyDescent="0.25">
      <c r="AY3191" s="107"/>
      <c r="BB3191" s="108"/>
      <c r="BD3191" s="107"/>
      <c r="BF3191" s="107"/>
    </row>
    <row r="3192" spans="51:58" x14ac:dyDescent="0.25">
      <c r="AY3192" s="107"/>
      <c r="BB3192" s="108"/>
      <c r="BD3192" s="107"/>
      <c r="BF3192" s="107"/>
    </row>
    <row r="3193" spans="51:58" x14ac:dyDescent="0.25">
      <c r="AY3193" s="107"/>
      <c r="BB3193" s="108"/>
      <c r="BD3193" s="107"/>
      <c r="BF3193" s="107"/>
    </row>
    <row r="3194" spans="51:58" x14ac:dyDescent="0.25">
      <c r="AY3194" s="107"/>
      <c r="BB3194" s="108"/>
      <c r="BD3194" s="107"/>
      <c r="BF3194" s="107"/>
    </row>
    <row r="3195" spans="51:58" x14ac:dyDescent="0.25">
      <c r="AY3195" s="107"/>
      <c r="BB3195" s="108"/>
      <c r="BD3195" s="107"/>
      <c r="BF3195" s="107"/>
    </row>
    <row r="3196" spans="51:58" x14ac:dyDescent="0.25">
      <c r="AY3196" s="107"/>
      <c r="BB3196" s="108"/>
      <c r="BD3196" s="107"/>
      <c r="BF3196" s="107"/>
    </row>
    <row r="3197" spans="51:58" x14ac:dyDescent="0.25">
      <c r="AY3197" s="107"/>
      <c r="BB3197" s="108"/>
      <c r="BD3197" s="107"/>
      <c r="BF3197" s="107"/>
    </row>
    <row r="3198" spans="51:58" x14ac:dyDescent="0.25">
      <c r="AY3198" s="107"/>
      <c r="BB3198" s="108"/>
      <c r="BD3198" s="107"/>
      <c r="BF3198" s="107"/>
    </row>
    <row r="3199" spans="51:58" x14ac:dyDescent="0.25">
      <c r="AY3199" s="107"/>
      <c r="BB3199" s="108"/>
      <c r="BD3199" s="107"/>
      <c r="BF3199" s="107"/>
    </row>
    <row r="3200" spans="51:58" x14ac:dyDescent="0.25">
      <c r="AY3200" s="107"/>
      <c r="BB3200" s="108"/>
      <c r="BD3200" s="107"/>
      <c r="BF3200" s="107"/>
    </row>
    <row r="3201" spans="51:58" x14ac:dyDescent="0.25">
      <c r="AY3201" s="107"/>
      <c r="BB3201" s="108"/>
      <c r="BD3201" s="107"/>
      <c r="BF3201" s="107"/>
    </row>
    <row r="3202" spans="51:58" x14ac:dyDescent="0.25">
      <c r="AY3202" s="107"/>
      <c r="BB3202" s="108"/>
      <c r="BD3202" s="107"/>
      <c r="BF3202" s="107"/>
    </row>
    <row r="3203" spans="51:58" x14ac:dyDescent="0.25">
      <c r="AY3203" s="107"/>
      <c r="BB3203" s="108"/>
      <c r="BD3203" s="107"/>
      <c r="BF3203" s="107"/>
    </row>
    <row r="3204" spans="51:58" x14ac:dyDescent="0.25">
      <c r="AY3204" s="107"/>
      <c r="BB3204" s="108"/>
      <c r="BD3204" s="107"/>
      <c r="BF3204" s="107"/>
    </row>
    <row r="3205" spans="51:58" x14ac:dyDescent="0.25">
      <c r="AY3205" s="107"/>
      <c r="BB3205" s="108"/>
      <c r="BD3205" s="107"/>
      <c r="BF3205" s="107"/>
    </row>
    <row r="3206" spans="51:58" x14ac:dyDescent="0.25">
      <c r="AY3206" s="107"/>
      <c r="BB3206" s="108"/>
      <c r="BD3206" s="107"/>
      <c r="BF3206" s="107"/>
    </row>
    <row r="3207" spans="51:58" x14ac:dyDescent="0.25">
      <c r="AY3207" s="107"/>
      <c r="BB3207" s="108"/>
      <c r="BD3207" s="107"/>
      <c r="BF3207" s="107"/>
    </row>
    <row r="3208" spans="51:58" x14ac:dyDescent="0.25">
      <c r="AY3208" s="107"/>
      <c r="BB3208" s="108"/>
      <c r="BD3208" s="107"/>
      <c r="BF3208" s="107"/>
    </row>
    <row r="3209" spans="51:58" x14ac:dyDescent="0.25">
      <c r="AY3209" s="107"/>
      <c r="BB3209" s="108"/>
      <c r="BD3209" s="107"/>
      <c r="BF3209" s="107"/>
    </row>
    <row r="3210" spans="51:58" x14ac:dyDescent="0.25">
      <c r="AY3210" s="107"/>
      <c r="BB3210" s="108"/>
      <c r="BD3210" s="107"/>
      <c r="BF3210" s="107"/>
    </row>
    <row r="3211" spans="51:58" x14ac:dyDescent="0.25">
      <c r="AY3211" s="107"/>
      <c r="BB3211" s="108"/>
      <c r="BD3211" s="107"/>
      <c r="BF3211" s="107"/>
    </row>
    <row r="3212" spans="51:58" x14ac:dyDescent="0.25">
      <c r="AY3212" s="107"/>
      <c r="BB3212" s="108"/>
      <c r="BD3212" s="107"/>
      <c r="BF3212" s="107"/>
    </row>
    <row r="3213" spans="51:58" x14ac:dyDescent="0.25">
      <c r="AY3213" s="107"/>
      <c r="BB3213" s="108"/>
      <c r="BD3213" s="107"/>
      <c r="BF3213" s="107"/>
    </row>
    <row r="3214" spans="51:58" x14ac:dyDescent="0.25">
      <c r="AY3214" s="107"/>
      <c r="BB3214" s="108"/>
      <c r="BD3214" s="107"/>
      <c r="BF3214" s="107"/>
    </row>
    <row r="3215" spans="51:58" x14ac:dyDescent="0.25">
      <c r="AY3215" s="107"/>
      <c r="BB3215" s="108"/>
      <c r="BD3215" s="107"/>
      <c r="BF3215" s="107"/>
    </row>
    <row r="3216" spans="51:58" x14ac:dyDescent="0.25">
      <c r="AY3216" s="107"/>
      <c r="BB3216" s="108"/>
      <c r="BD3216" s="107"/>
      <c r="BF3216" s="107"/>
    </row>
    <row r="3217" spans="51:58" x14ac:dyDescent="0.25">
      <c r="AY3217" s="107"/>
      <c r="BB3217" s="108"/>
      <c r="BD3217" s="107"/>
      <c r="BF3217" s="107"/>
    </row>
    <row r="3218" spans="51:58" x14ac:dyDescent="0.25">
      <c r="AY3218" s="107"/>
      <c r="BB3218" s="108"/>
      <c r="BD3218" s="107"/>
      <c r="BF3218" s="107"/>
    </row>
    <row r="3219" spans="51:58" x14ac:dyDescent="0.25">
      <c r="AY3219" s="107"/>
      <c r="BB3219" s="108"/>
      <c r="BD3219" s="107"/>
      <c r="BF3219" s="107"/>
    </row>
    <row r="3220" spans="51:58" x14ac:dyDescent="0.25">
      <c r="AY3220" s="107"/>
      <c r="BB3220" s="108"/>
      <c r="BD3220" s="107"/>
      <c r="BF3220" s="107"/>
    </row>
    <row r="3221" spans="51:58" x14ac:dyDescent="0.25">
      <c r="AY3221" s="107"/>
      <c r="BB3221" s="108"/>
      <c r="BD3221" s="107"/>
      <c r="BF3221" s="107"/>
    </row>
    <row r="3222" spans="51:58" x14ac:dyDescent="0.25">
      <c r="AY3222" s="107"/>
      <c r="BB3222" s="108"/>
      <c r="BD3222" s="107"/>
      <c r="BF3222" s="107"/>
    </row>
    <row r="3223" spans="51:58" x14ac:dyDescent="0.25">
      <c r="AY3223" s="107"/>
      <c r="BB3223" s="108"/>
      <c r="BD3223" s="107"/>
      <c r="BF3223" s="107"/>
    </row>
    <row r="3224" spans="51:58" x14ac:dyDescent="0.25">
      <c r="AY3224" s="107"/>
      <c r="BB3224" s="108"/>
      <c r="BD3224" s="107"/>
      <c r="BF3224" s="107"/>
    </row>
    <row r="3225" spans="51:58" x14ac:dyDescent="0.25">
      <c r="AY3225" s="107"/>
      <c r="BB3225" s="108"/>
      <c r="BD3225" s="107"/>
      <c r="BF3225" s="107"/>
    </row>
    <row r="3226" spans="51:58" x14ac:dyDescent="0.25">
      <c r="AY3226" s="107"/>
      <c r="BB3226" s="108"/>
      <c r="BD3226" s="107"/>
      <c r="BF3226" s="107"/>
    </row>
    <row r="3227" spans="51:58" x14ac:dyDescent="0.25">
      <c r="AY3227" s="107"/>
      <c r="BB3227" s="108"/>
      <c r="BD3227" s="107"/>
      <c r="BF3227" s="107"/>
    </row>
    <row r="3228" spans="51:58" x14ac:dyDescent="0.25">
      <c r="AY3228" s="107"/>
      <c r="BB3228" s="108"/>
      <c r="BD3228" s="107"/>
      <c r="BF3228" s="107"/>
    </row>
    <row r="3229" spans="51:58" x14ac:dyDescent="0.25">
      <c r="AY3229" s="107"/>
      <c r="BB3229" s="108"/>
      <c r="BD3229" s="107"/>
      <c r="BF3229" s="107"/>
    </row>
    <row r="3230" spans="51:58" x14ac:dyDescent="0.25">
      <c r="AY3230" s="107"/>
      <c r="BB3230" s="108"/>
      <c r="BD3230" s="107"/>
      <c r="BF3230" s="107"/>
    </row>
    <row r="3231" spans="51:58" x14ac:dyDescent="0.25">
      <c r="AY3231" s="107"/>
      <c r="BB3231" s="108"/>
      <c r="BD3231" s="107"/>
      <c r="BF3231" s="107"/>
    </row>
    <row r="3232" spans="51:58" x14ac:dyDescent="0.25">
      <c r="AY3232" s="107"/>
      <c r="BB3232" s="108"/>
      <c r="BD3232" s="107"/>
      <c r="BF3232" s="107"/>
    </row>
    <row r="3233" spans="51:58" x14ac:dyDescent="0.25">
      <c r="AY3233" s="107"/>
      <c r="BB3233" s="108"/>
      <c r="BD3233" s="107"/>
      <c r="BF3233" s="107"/>
    </row>
    <row r="3234" spans="51:58" x14ac:dyDescent="0.25">
      <c r="AY3234" s="107"/>
      <c r="BB3234" s="108"/>
      <c r="BD3234" s="107"/>
      <c r="BF3234" s="107"/>
    </row>
    <row r="3235" spans="51:58" x14ac:dyDescent="0.25">
      <c r="AY3235" s="107"/>
      <c r="BB3235" s="108"/>
      <c r="BD3235" s="107"/>
      <c r="BF3235" s="107"/>
    </row>
    <row r="3236" spans="51:58" x14ac:dyDescent="0.25">
      <c r="AY3236" s="107"/>
      <c r="BB3236" s="108"/>
      <c r="BD3236" s="107"/>
      <c r="BF3236" s="107"/>
    </row>
    <row r="3237" spans="51:58" x14ac:dyDescent="0.25">
      <c r="AY3237" s="107"/>
      <c r="BB3237" s="108"/>
      <c r="BD3237" s="107"/>
      <c r="BF3237" s="107"/>
    </row>
    <row r="3238" spans="51:58" x14ac:dyDescent="0.25">
      <c r="AY3238" s="107"/>
      <c r="BB3238" s="108"/>
      <c r="BD3238" s="107"/>
      <c r="BF3238" s="107"/>
    </row>
    <row r="3239" spans="51:58" x14ac:dyDescent="0.25">
      <c r="AY3239" s="107"/>
      <c r="BB3239" s="108"/>
      <c r="BD3239" s="107"/>
      <c r="BF3239" s="107"/>
    </row>
    <row r="3240" spans="51:58" x14ac:dyDescent="0.25">
      <c r="AY3240" s="107"/>
      <c r="BB3240" s="108"/>
      <c r="BD3240" s="107"/>
      <c r="BF3240" s="107"/>
    </row>
    <row r="3241" spans="51:58" x14ac:dyDescent="0.25">
      <c r="AY3241" s="107"/>
      <c r="BB3241" s="108"/>
      <c r="BD3241" s="107"/>
      <c r="BF3241" s="107"/>
    </row>
    <row r="3242" spans="51:58" x14ac:dyDescent="0.25">
      <c r="AY3242" s="107"/>
      <c r="BB3242" s="108"/>
      <c r="BD3242" s="107"/>
      <c r="BF3242" s="107"/>
    </row>
    <row r="3243" spans="51:58" x14ac:dyDescent="0.25">
      <c r="AY3243" s="107"/>
      <c r="BB3243" s="108"/>
      <c r="BD3243" s="107"/>
      <c r="BF3243" s="107"/>
    </row>
    <row r="3244" spans="51:58" x14ac:dyDescent="0.25">
      <c r="AY3244" s="107"/>
      <c r="BB3244" s="108"/>
      <c r="BD3244" s="107"/>
      <c r="BF3244" s="107"/>
    </row>
    <row r="3245" spans="51:58" x14ac:dyDescent="0.25">
      <c r="AY3245" s="107"/>
      <c r="BB3245" s="108"/>
      <c r="BD3245" s="107"/>
      <c r="BF3245" s="107"/>
    </row>
    <row r="3246" spans="51:58" x14ac:dyDescent="0.25">
      <c r="AY3246" s="107"/>
      <c r="BB3246" s="108"/>
      <c r="BD3246" s="107"/>
      <c r="BF3246" s="107"/>
    </row>
    <row r="3247" spans="51:58" x14ac:dyDescent="0.25">
      <c r="AY3247" s="107"/>
      <c r="BB3247" s="108"/>
      <c r="BD3247" s="107"/>
      <c r="BF3247" s="107"/>
    </row>
    <row r="3248" spans="51:58" x14ac:dyDescent="0.25">
      <c r="AY3248" s="107"/>
      <c r="BB3248" s="108"/>
      <c r="BD3248" s="107"/>
      <c r="BF3248" s="107"/>
    </row>
    <row r="3249" spans="51:58" x14ac:dyDescent="0.25">
      <c r="AY3249" s="107"/>
      <c r="BB3249" s="108"/>
      <c r="BD3249" s="107"/>
      <c r="BF3249" s="107"/>
    </row>
    <row r="3250" spans="51:58" x14ac:dyDescent="0.25">
      <c r="AY3250" s="107"/>
      <c r="BB3250" s="108"/>
      <c r="BD3250" s="107"/>
      <c r="BF3250" s="107"/>
    </row>
    <row r="3251" spans="51:58" x14ac:dyDescent="0.25">
      <c r="AY3251" s="107"/>
      <c r="BB3251" s="108"/>
      <c r="BD3251" s="107"/>
      <c r="BF3251" s="107"/>
    </row>
    <row r="3252" spans="51:58" x14ac:dyDescent="0.25">
      <c r="AY3252" s="107"/>
      <c r="BB3252" s="108"/>
      <c r="BD3252" s="107"/>
      <c r="BF3252" s="107"/>
    </row>
    <row r="3253" spans="51:58" x14ac:dyDescent="0.25">
      <c r="AY3253" s="107"/>
      <c r="BB3253" s="108"/>
      <c r="BD3253" s="107"/>
      <c r="BF3253" s="107"/>
    </row>
    <row r="3254" spans="51:58" x14ac:dyDescent="0.25">
      <c r="AY3254" s="107"/>
      <c r="BB3254" s="108"/>
      <c r="BD3254" s="107"/>
      <c r="BF3254" s="107"/>
    </row>
    <row r="3255" spans="51:58" x14ac:dyDescent="0.25">
      <c r="AY3255" s="107"/>
      <c r="BB3255" s="108"/>
      <c r="BD3255" s="107"/>
      <c r="BF3255" s="107"/>
    </row>
    <row r="3256" spans="51:58" x14ac:dyDescent="0.25">
      <c r="AY3256" s="107"/>
      <c r="BB3256" s="108"/>
      <c r="BD3256" s="107"/>
      <c r="BF3256" s="107"/>
    </row>
    <row r="3257" spans="51:58" x14ac:dyDescent="0.25">
      <c r="AY3257" s="107"/>
      <c r="BB3257" s="108"/>
      <c r="BD3257" s="107"/>
      <c r="BF3257" s="107"/>
    </row>
    <row r="3258" spans="51:58" x14ac:dyDescent="0.25">
      <c r="AY3258" s="107"/>
      <c r="BB3258" s="108"/>
      <c r="BD3258" s="107"/>
      <c r="BF3258" s="107"/>
    </row>
    <row r="3259" spans="51:58" x14ac:dyDescent="0.25">
      <c r="AY3259" s="107"/>
      <c r="BB3259" s="108"/>
      <c r="BD3259" s="107"/>
      <c r="BF3259" s="107"/>
    </row>
    <row r="3260" spans="51:58" x14ac:dyDescent="0.25">
      <c r="AY3260" s="107"/>
      <c r="BB3260" s="108"/>
      <c r="BD3260" s="107"/>
      <c r="BF3260" s="107"/>
    </row>
    <row r="3261" spans="51:58" x14ac:dyDescent="0.25">
      <c r="AY3261" s="107"/>
      <c r="BB3261" s="108"/>
      <c r="BD3261" s="107"/>
      <c r="BF3261" s="107"/>
    </row>
    <row r="3262" spans="51:58" x14ac:dyDescent="0.25">
      <c r="AY3262" s="107"/>
      <c r="BB3262" s="108"/>
      <c r="BD3262" s="107"/>
      <c r="BF3262" s="107"/>
    </row>
    <row r="3263" spans="51:58" x14ac:dyDescent="0.25">
      <c r="AY3263" s="107"/>
      <c r="BB3263" s="108"/>
      <c r="BD3263" s="107"/>
      <c r="BF3263" s="107"/>
    </row>
    <row r="3264" spans="51:58" x14ac:dyDescent="0.25">
      <c r="AY3264" s="107"/>
      <c r="BB3264" s="108"/>
      <c r="BD3264" s="107"/>
      <c r="BF3264" s="107"/>
    </row>
    <row r="3265" spans="51:58" x14ac:dyDescent="0.25">
      <c r="AY3265" s="107"/>
      <c r="BB3265" s="108"/>
      <c r="BD3265" s="107"/>
      <c r="BF3265" s="107"/>
    </row>
    <row r="3266" spans="51:58" x14ac:dyDescent="0.25">
      <c r="AY3266" s="107"/>
      <c r="BB3266" s="108"/>
      <c r="BD3266" s="107"/>
      <c r="BF3266" s="107"/>
    </row>
    <row r="3267" spans="51:58" x14ac:dyDescent="0.25">
      <c r="AY3267" s="107"/>
      <c r="BB3267" s="108"/>
      <c r="BD3267" s="107"/>
      <c r="BF3267" s="107"/>
    </row>
    <row r="3268" spans="51:58" x14ac:dyDescent="0.25">
      <c r="AY3268" s="107"/>
      <c r="BB3268" s="108"/>
      <c r="BD3268" s="107"/>
      <c r="BF3268" s="107"/>
    </row>
    <row r="3269" spans="51:58" x14ac:dyDescent="0.25">
      <c r="AY3269" s="107"/>
      <c r="BB3269" s="108"/>
      <c r="BD3269" s="107"/>
      <c r="BF3269" s="107"/>
    </row>
    <row r="3270" spans="51:58" x14ac:dyDescent="0.25">
      <c r="AY3270" s="107"/>
      <c r="BB3270" s="108"/>
      <c r="BD3270" s="107"/>
      <c r="BF3270" s="107"/>
    </row>
    <row r="3271" spans="51:58" x14ac:dyDescent="0.25">
      <c r="AY3271" s="107"/>
      <c r="BB3271" s="108"/>
      <c r="BD3271" s="107"/>
      <c r="BF3271" s="107"/>
    </row>
    <row r="3272" spans="51:58" x14ac:dyDescent="0.25">
      <c r="AY3272" s="107"/>
      <c r="BB3272" s="108"/>
      <c r="BD3272" s="107"/>
      <c r="BF3272" s="107"/>
    </row>
    <row r="3273" spans="51:58" x14ac:dyDescent="0.25">
      <c r="AY3273" s="107"/>
      <c r="BB3273" s="108"/>
      <c r="BD3273" s="107"/>
      <c r="BF3273" s="107"/>
    </row>
    <row r="3274" spans="51:58" x14ac:dyDescent="0.25">
      <c r="AY3274" s="107"/>
      <c r="BB3274" s="108"/>
      <c r="BD3274" s="107"/>
      <c r="BF3274" s="107"/>
    </row>
    <row r="3275" spans="51:58" x14ac:dyDescent="0.25">
      <c r="AY3275" s="107"/>
      <c r="BB3275" s="108"/>
      <c r="BD3275" s="107"/>
      <c r="BF3275" s="107"/>
    </row>
    <row r="3276" spans="51:58" x14ac:dyDescent="0.25">
      <c r="AY3276" s="107"/>
      <c r="BB3276" s="108"/>
      <c r="BD3276" s="107"/>
      <c r="BF3276" s="107"/>
    </row>
    <row r="3277" spans="51:58" x14ac:dyDescent="0.25">
      <c r="AY3277" s="107"/>
      <c r="BB3277" s="108"/>
      <c r="BD3277" s="107"/>
      <c r="BF3277" s="107"/>
    </row>
    <row r="3278" spans="51:58" x14ac:dyDescent="0.25">
      <c r="AY3278" s="107"/>
      <c r="BB3278" s="108"/>
      <c r="BD3278" s="107"/>
      <c r="BF3278" s="107"/>
    </row>
    <row r="3279" spans="51:58" x14ac:dyDescent="0.25">
      <c r="AY3279" s="107"/>
      <c r="BB3279" s="108"/>
      <c r="BD3279" s="107"/>
      <c r="BF3279" s="107"/>
    </row>
    <row r="3280" spans="51:58" x14ac:dyDescent="0.25">
      <c r="AY3280" s="107"/>
      <c r="BB3280" s="108"/>
      <c r="BD3280" s="107"/>
      <c r="BF3280" s="107"/>
    </row>
    <row r="3281" spans="51:58" x14ac:dyDescent="0.25">
      <c r="AY3281" s="107"/>
      <c r="BB3281" s="108"/>
      <c r="BD3281" s="107"/>
      <c r="BF3281" s="107"/>
    </row>
    <row r="3282" spans="51:58" x14ac:dyDescent="0.25">
      <c r="AY3282" s="107"/>
      <c r="BB3282" s="108"/>
      <c r="BD3282" s="107"/>
      <c r="BF3282" s="107"/>
    </row>
    <row r="3283" spans="51:58" x14ac:dyDescent="0.25">
      <c r="AY3283" s="107"/>
      <c r="BB3283" s="108"/>
      <c r="BD3283" s="107"/>
      <c r="BF3283" s="107"/>
    </row>
    <row r="3284" spans="51:58" x14ac:dyDescent="0.25">
      <c r="AY3284" s="107"/>
      <c r="BB3284" s="108"/>
      <c r="BD3284" s="107"/>
      <c r="BF3284" s="107"/>
    </row>
    <row r="3285" spans="51:58" x14ac:dyDescent="0.25">
      <c r="AY3285" s="107"/>
      <c r="BB3285" s="108"/>
      <c r="BD3285" s="107"/>
      <c r="BF3285" s="107"/>
    </row>
    <row r="3286" spans="51:58" x14ac:dyDescent="0.25">
      <c r="AY3286" s="107"/>
      <c r="BB3286" s="108"/>
      <c r="BD3286" s="107"/>
      <c r="BF3286" s="107"/>
    </row>
    <row r="3287" spans="51:58" x14ac:dyDescent="0.25">
      <c r="AY3287" s="107"/>
      <c r="BB3287" s="108"/>
      <c r="BD3287" s="107"/>
      <c r="BF3287" s="107"/>
    </row>
    <row r="3288" spans="51:58" x14ac:dyDescent="0.25">
      <c r="AY3288" s="107"/>
      <c r="BB3288" s="108"/>
      <c r="BD3288" s="107"/>
      <c r="BF3288" s="107"/>
    </row>
    <row r="3289" spans="51:58" x14ac:dyDescent="0.25">
      <c r="AY3289" s="107"/>
      <c r="BB3289" s="108"/>
      <c r="BD3289" s="107"/>
      <c r="BF3289" s="107"/>
    </row>
    <row r="3290" spans="51:58" x14ac:dyDescent="0.25">
      <c r="AY3290" s="107"/>
      <c r="BB3290" s="108"/>
      <c r="BD3290" s="107"/>
      <c r="BF3290" s="107"/>
    </row>
    <row r="3291" spans="51:58" x14ac:dyDescent="0.25">
      <c r="AY3291" s="107"/>
      <c r="BB3291" s="108"/>
      <c r="BD3291" s="107"/>
      <c r="BF3291" s="107"/>
    </row>
    <row r="3292" spans="51:58" x14ac:dyDescent="0.25">
      <c r="AY3292" s="107"/>
      <c r="BB3292" s="108"/>
      <c r="BD3292" s="107"/>
      <c r="BF3292" s="107"/>
    </row>
    <row r="3293" spans="51:58" x14ac:dyDescent="0.25">
      <c r="AY3293" s="107"/>
      <c r="BB3293" s="108"/>
      <c r="BD3293" s="107"/>
      <c r="BF3293" s="107"/>
    </row>
    <row r="3294" spans="51:58" x14ac:dyDescent="0.25">
      <c r="AY3294" s="107"/>
      <c r="BB3294" s="108"/>
      <c r="BD3294" s="107"/>
      <c r="BF3294" s="107"/>
    </row>
    <row r="3295" spans="51:58" x14ac:dyDescent="0.25">
      <c r="AY3295" s="107"/>
      <c r="BB3295" s="108"/>
      <c r="BD3295" s="107"/>
      <c r="BF3295" s="107"/>
    </row>
    <row r="3296" spans="51:58" x14ac:dyDescent="0.25">
      <c r="AY3296" s="107"/>
      <c r="BB3296" s="108"/>
      <c r="BD3296" s="107"/>
      <c r="BF3296" s="107"/>
    </row>
    <row r="3297" spans="51:58" x14ac:dyDescent="0.25">
      <c r="AY3297" s="107"/>
      <c r="BB3297" s="108"/>
      <c r="BD3297" s="107"/>
      <c r="BF3297" s="107"/>
    </row>
    <row r="3298" spans="51:58" x14ac:dyDescent="0.25">
      <c r="AY3298" s="107"/>
      <c r="BB3298" s="108"/>
      <c r="BD3298" s="107"/>
      <c r="BF3298" s="107"/>
    </row>
    <row r="3299" spans="51:58" x14ac:dyDescent="0.25">
      <c r="AY3299" s="107"/>
      <c r="BB3299" s="108"/>
      <c r="BD3299" s="107"/>
      <c r="BF3299" s="107"/>
    </row>
    <row r="3300" spans="51:58" x14ac:dyDescent="0.25">
      <c r="AY3300" s="107"/>
      <c r="BB3300" s="108"/>
      <c r="BD3300" s="107"/>
      <c r="BF3300" s="107"/>
    </row>
    <row r="3301" spans="51:58" x14ac:dyDescent="0.25">
      <c r="AY3301" s="107"/>
      <c r="BB3301" s="108"/>
      <c r="BD3301" s="107"/>
      <c r="BF3301" s="107"/>
    </row>
    <row r="3302" spans="51:58" x14ac:dyDescent="0.25">
      <c r="AY3302" s="107"/>
      <c r="BB3302" s="108"/>
      <c r="BD3302" s="107"/>
      <c r="BF3302" s="107"/>
    </row>
    <row r="3303" spans="51:58" x14ac:dyDescent="0.25">
      <c r="AY3303" s="107"/>
      <c r="BB3303" s="108"/>
      <c r="BD3303" s="107"/>
      <c r="BF3303" s="107"/>
    </row>
    <row r="3304" spans="51:58" x14ac:dyDescent="0.25">
      <c r="AY3304" s="107"/>
      <c r="BB3304" s="108"/>
      <c r="BD3304" s="107"/>
      <c r="BF3304" s="107"/>
    </row>
    <row r="3305" spans="51:58" x14ac:dyDescent="0.25">
      <c r="AY3305" s="107"/>
      <c r="BB3305" s="108"/>
      <c r="BD3305" s="107"/>
      <c r="BF3305" s="107"/>
    </row>
    <row r="3306" spans="51:58" x14ac:dyDescent="0.25">
      <c r="AY3306" s="107"/>
      <c r="BB3306" s="108"/>
      <c r="BD3306" s="107"/>
      <c r="BF3306" s="107"/>
    </row>
    <row r="3307" spans="51:58" x14ac:dyDescent="0.25">
      <c r="AY3307" s="107"/>
      <c r="BB3307" s="108"/>
      <c r="BD3307" s="107"/>
      <c r="BF3307" s="107"/>
    </row>
    <row r="3308" spans="51:58" x14ac:dyDescent="0.25">
      <c r="AY3308" s="107"/>
      <c r="BB3308" s="108"/>
      <c r="BD3308" s="107"/>
      <c r="BF3308" s="107"/>
    </row>
    <row r="3309" spans="51:58" x14ac:dyDescent="0.25">
      <c r="AY3309" s="107"/>
      <c r="BB3309" s="108"/>
      <c r="BD3309" s="107"/>
      <c r="BF3309" s="107"/>
    </row>
    <row r="3310" spans="51:58" x14ac:dyDescent="0.25">
      <c r="AY3310" s="107"/>
      <c r="BB3310" s="108"/>
      <c r="BD3310" s="107"/>
      <c r="BF3310" s="107"/>
    </row>
    <row r="3311" spans="51:58" x14ac:dyDescent="0.25">
      <c r="AY3311" s="107"/>
      <c r="BB3311" s="108"/>
      <c r="BD3311" s="107"/>
      <c r="BF3311" s="107"/>
    </row>
    <row r="3312" spans="51:58" x14ac:dyDescent="0.25">
      <c r="AY3312" s="107"/>
      <c r="BB3312" s="108"/>
      <c r="BD3312" s="107"/>
      <c r="BF3312" s="107"/>
    </row>
    <row r="3313" spans="51:58" x14ac:dyDescent="0.25">
      <c r="AY3313" s="107"/>
      <c r="BB3313" s="108"/>
      <c r="BD3313" s="107"/>
      <c r="BF3313" s="107"/>
    </row>
    <row r="3314" spans="51:58" x14ac:dyDescent="0.25">
      <c r="AY3314" s="107"/>
      <c r="BB3314" s="108"/>
      <c r="BD3314" s="107"/>
      <c r="BF3314" s="107"/>
    </row>
    <row r="3315" spans="51:58" x14ac:dyDescent="0.25">
      <c r="AY3315" s="107"/>
      <c r="BB3315" s="108"/>
      <c r="BD3315" s="107"/>
      <c r="BF3315" s="107"/>
    </row>
    <row r="3316" spans="51:58" x14ac:dyDescent="0.25">
      <c r="AY3316" s="107"/>
      <c r="BB3316" s="108"/>
      <c r="BD3316" s="107"/>
      <c r="BF3316" s="107"/>
    </row>
    <row r="3317" spans="51:58" x14ac:dyDescent="0.25">
      <c r="AY3317" s="107"/>
      <c r="BB3317" s="108"/>
      <c r="BD3317" s="107"/>
      <c r="BF3317" s="107"/>
    </row>
    <row r="3318" spans="51:58" x14ac:dyDescent="0.25">
      <c r="AY3318" s="107"/>
      <c r="BB3318" s="108"/>
      <c r="BD3318" s="107"/>
      <c r="BF3318" s="107"/>
    </row>
    <row r="3319" spans="51:58" x14ac:dyDescent="0.25">
      <c r="AY3319" s="107"/>
      <c r="BB3319" s="108"/>
      <c r="BD3319" s="107"/>
      <c r="BF3319" s="107"/>
    </row>
    <row r="3320" spans="51:58" x14ac:dyDescent="0.25">
      <c r="AY3320" s="107"/>
      <c r="BB3320" s="108"/>
      <c r="BD3320" s="107"/>
      <c r="BF3320" s="107"/>
    </row>
    <row r="3321" spans="51:58" x14ac:dyDescent="0.25">
      <c r="AY3321" s="107"/>
      <c r="BB3321" s="108"/>
      <c r="BD3321" s="107"/>
      <c r="BF3321" s="107"/>
    </row>
    <row r="3322" spans="51:58" x14ac:dyDescent="0.25">
      <c r="AY3322" s="107"/>
      <c r="BB3322" s="108"/>
      <c r="BD3322" s="107"/>
      <c r="BF3322" s="107"/>
    </row>
    <row r="3323" spans="51:58" x14ac:dyDescent="0.25">
      <c r="AY3323" s="107"/>
      <c r="BB3323" s="108"/>
      <c r="BD3323" s="107"/>
      <c r="BF3323" s="107"/>
    </row>
    <row r="3324" spans="51:58" x14ac:dyDescent="0.25">
      <c r="AY3324" s="107"/>
      <c r="BB3324" s="108"/>
      <c r="BD3324" s="107"/>
      <c r="BF3324" s="107"/>
    </row>
    <row r="3325" spans="51:58" x14ac:dyDescent="0.25">
      <c r="AY3325" s="107"/>
      <c r="BB3325" s="108"/>
      <c r="BD3325" s="107"/>
      <c r="BF3325" s="107"/>
    </row>
    <row r="3326" spans="51:58" x14ac:dyDescent="0.25">
      <c r="AY3326" s="107"/>
      <c r="BB3326" s="108"/>
      <c r="BD3326" s="107"/>
      <c r="BF3326" s="107"/>
    </row>
    <row r="3327" spans="51:58" x14ac:dyDescent="0.25">
      <c r="AY3327" s="107"/>
      <c r="BB3327" s="108"/>
      <c r="BD3327" s="107"/>
      <c r="BF3327" s="107"/>
    </row>
    <row r="3328" spans="51:58" x14ac:dyDescent="0.25">
      <c r="AY3328" s="107"/>
      <c r="BB3328" s="108"/>
      <c r="BD3328" s="107"/>
      <c r="BF3328" s="107"/>
    </row>
    <row r="3329" spans="51:58" x14ac:dyDescent="0.25">
      <c r="AY3329" s="107"/>
      <c r="BB3329" s="108"/>
      <c r="BD3329" s="107"/>
      <c r="BF3329" s="107"/>
    </row>
    <row r="3330" spans="51:58" x14ac:dyDescent="0.25">
      <c r="AY3330" s="107"/>
      <c r="BB3330" s="108"/>
      <c r="BD3330" s="107"/>
      <c r="BF3330" s="107"/>
    </row>
    <row r="3331" spans="51:58" x14ac:dyDescent="0.25">
      <c r="AY3331" s="107"/>
      <c r="BB3331" s="108"/>
      <c r="BD3331" s="107"/>
      <c r="BF3331" s="107"/>
    </row>
    <row r="3332" spans="51:58" x14ac:dyDescent="0.25">
      <c r="AY3332" s="107"/>
      <c r="BB3332" s="108"/>
      <c r="BD3332" s="107"/>
      <c r="BF3332" s="107"/>
    </row>
    <row r="3333" spans="51:58" x14ac:dyDescent="0.25">
      <c r="AY3333" s="107"/>
      <c r="BB3333" s="108"/>
      <c r="BD3333" s="107"/>
      <c r="BF3333" s="107"/>
    </row>
    <row r="3334" spans="51:58" x14ac:dyDescent="0.25">
      <c r="AY3334" s="107"/>
      <c r="BB3334" s="108"/>
      <c r="BD3334" s="107"/>
      <c r="BF3334" s="107"/>
    </row>
    <row r="3335" spans="51:58" x14ac:dyDescent="0.25">
      <c r="AY3335" s="107"/>
      <c r="BB3335" s="108"/>
      <c r="BD3335" s="107"/>
      <c r="BF3335" s="107"/>
    </row>
    <row r="3336" spans="51:58" x14ac:dyDescent="0.25">
      <c r="AY3336" s="107"/>
      <c r="BB3336" s="108"/>
      <c r="BD3336" s="107"/>
      <c r="BF3336" s="107"/>
    </row>
    <row r="3337" spans="51:58" x14ac:dyDescent="0.25">
      <c r="AY3337" s="107"/>
      <c r="BB3337" s="108"/>
      <c r="BD3337" s="107"/>
      <c r="BF3337" s="107"/>
    </row>
    <row r="3338" spans="51:58" x14ac:dyDescent="0.25">
      <c r="AY3338" s="107"/>
      <c r="BB3338" s="108"/>
      <c r="BD3338" s="107"/>
      <c r="BF3338" s="107"/>
    </row>
    <row r="3339" spans="51:58" x14ac:dyDescent="0.25">
      <c r="AY3339" s="107"/>
      <c r="BB3339" s="108"/>
      <c r="BD3339" s="107"/>
      <c r="BF3339" s="107"/>
    </row>
    <row r="3340" spans="51:58" x14ac:dyDescent="0.25">
      <c r="AY3340" s="107"/>
      <c r="BB3340" s="108"/>
      <c r="BD3340" s="107"/>
      <c r="BF3340" s="107"/>
    </row>
    <row r="3341" spans="51:58" x14ac:dyDescent="0.25">
      <c r="AY3341" s="107"/>
      <c r="BB3341" s="108"/>
      <c r="BD3341" s="107"/>
      <c r="BF3341" s="107"/>
    </row>
    <row r="3342" spans="51:58" x14ac:dyDescent="0.25">
      <c r="AY3342" s="107"/>
      <c r="BB3342" s="108"/>
      <c r="BD3342" s="107"/>
      <c r="BF3342" s="107"/>
    </row>
    <row r="3343" spans="51:58" x14ac:dyDescent="0.25">
      <c r="AY3343" s="107"/>
      <c r="BB3343" s="108"/>
      <c r="BD3343" s="107"/>
      <c r="BF3343" s="107"/>
    </row>
    <row r="3344" spans="51:58" x14ac:dyDescent="0.25">
      <c r="AY3344" s="107"/>
      <c r="BB3344" s="108"/>
      <c r="BD3344" s="107"/>
      <c r="BF3344" s="107"/>
    </row>
    <row r="3345" spans="51:58" x14ac:dyDescent="0.25">
      <c r="AY3345" s="107"/>
      <c r="BB3345" s="108"/>
      <c r="BD3345" s="107"/>
      <c r="BF3345" s="107"/>
    </row>
    <row r="3346" spans="51:58" x14ac:dyDescent="0.25">
      <c r="AY3346" s="107"/>
      <c r="BB3346" s="108"/>
      <c r="BD3346" s="107"/>
      <c r="BF3346" s="107"/>
    </row>
    <row r="3347" spans="51:58" x14ac:dyDescent="0.25">
      <c r="AY3347" s="107"/>
      <c r="BB3347" s="108"/>
      <c r="BD3347" s="107"/>
      <c r="BF3347" s="107"/>
    </row>
    <row r="3348" spans="51:58" x14ac:dyDescent="0.25">
      <c r="AY3348" s="107"/>
      <c r="BB3348" s="108"/>
      <c r="BD3348" s="107"/>
      <c r="BF3348" s="107"/>
    </row>
    <row r="3349" spans="51:58" x14ac:dyDescent="0.25">
      <c r="AY3349" s="107"/>
      <c r="BB3349" s="108"/>
      <c r="BD3349" s="107"/>
      <c r="BF3349" s="107"/>
    </row>
    <row r="3350" spans="51:58" x14ac:dyDescent="0.25">
      <c r="AY3350" s="107"/>
      <c r="BB3350" s="108"/>
      <c r="BD3350" s="107"/>
      <c r="BF3350" s="107"/>
    </row>
    <row r="3351" spans="51:58" x14ac:dyDescent="0.25">
      <c r="AY3351" s="107"/>
      <c r="BB3351" s="108"/>
      <c r="BD3351" s="107"/>
      <c r="BF3351" s="107"/>
    </row>
    <row r="3352" spans="51:58" x14ac:dyDescent="0.25">
      <c r="AY3352" s="107"/>
      <c r="BB3352" s="108"/>
      <c r="BD3352" s="107"/>
      <c r="BF3352" s="107"/>
    </row>
    <row r="3353" spans="51:58" x14ac:dyDescent="0.25">
      <c r="AY3353" s="107"/>
      <c r="BB3353" s="108"/>
      <c r="BD3353" s="107"/>
      <c r="BF3353" s="107"/>
    </row>
    <row r="3354" spans="51:58" x14ac:dyDescent="0.25">
      <c r="AY3354" s="107"/>
      <c r="BB3354" s="108"/>
      <c r="BD3354" s="107"/>
      <c r="BF3354" s="107"/>
    </row>
    <row r="3355" spans="51:58" x14ac:dyDescent="0.25">
      <c r="AY3355" s="107"/>
      <c r="BB3355" s="108"/>
      <c r="BD3355" s="107"/>
      <c r="BF3355" s="107"/>
    </row>
    <row r="3356" spans="51:58" x14ac:dyDescent="0.25">
      <c r="AY3356" s="107"/>
      <c r="BB3356" s="108"/>
      <c r="BD3356" s="107"/>
      <c r="BF3356" s="107"/>
    </row>
    <row r="3357" spans="51:58" x14ac:dyDescent="0.25">
      <c r="AY3357" s="107"/>
      <c r="BB3357" s="108"/>
      <c r="BD3357" s="107"/>
      <c r="BF3357" s="107"/>
    </row>
    <row r="3358" spans="51:58" x14ac:dyDescent="0.25">
      <c r="AY3358" s="107"/>
      <c r="BB3358" s="108"/>
      <c r="BD3358" s="107"/>
      <c r="BF3358" s="107"/>
    </row>
    <row r="3359" spans="51:58" x14ac:dyDescent="0.25">
      <c r="AY3359" s="107"/>
      <c r="BB3359" s="108"/>
      <c r="BD3359" s="107"/>
      <c r="BF3359" s="107"/>
    </row>
    <row r="3360" spans="51:58" x14ac:dyDescent="0.25">
      <c r="AY3360" s="107"/>
      <c r="BB3360" s="108"/>
      <c r="BD3360" s="107"/>
      <c r="BF3360" s="107"/>
    </row>
    <row r="3361" spans="51:58" x14ac:dyDescent="0.25">
      <c r="AY3361" s="107"/>
      <c r="BB3361" s="108"/>
      <c r="BD3361" s="107"/>
      <c r="BF3361" s="107"/>
    </row>
    <row r="3362" spans="51:58" x14ac:dyDescent="0.25">
      <c r="AY3362" s="107"/>
      <c r="BB3362" s="108"/>
      <c r="BD3362" s="107"/>
      <c r="BF3362" s="107"/>
    </row>
    <row r="3363" spans="51:58" x14ac:dyDescent="0.25">
      <c r="AY3363" s="107"/>
      <c r="BB3363" s="108"/>
      <c r="BD3363" s="107"/>
      <c r="BF3363" s="107"/>
    </row>
    <row r="3364" spans="51:58" x14ac:dyDescent="0.25">
      <c r="AY3364" s="107"/>
      <c r="BB3364" s="108"/>
      <c r="BD3364" s="107"/>
      <c r="BF3364" s="107"/>
    </row>
    <row r="3365" spans="51:58" x14ac:dyDescent="0.25">
      <c r="AY3365" s="107"/>
      <c r="BB3365" s="108"/>
      <c r="BD3365" s="107"/>
      <c r="BF3365" s="107"/>
    </row>
    <row r="3366" spans="51:58" x14ac:dyDescent="0.25">
      <c r="AY3366" s="107"/>
      <c r="BB3366" s="108"/>
      <c r="BD3366" s="107"/>
      <c r="BF3366" s="107"/>
    </row>
    <row r="3367" spans="51:58" x14ac:dyDescent="0.25">
      <c r="AY3367" s="107"/>
      <c r="BB3367" s="108"/>
      <c r="BD3367" s="107"/>
      <c r="BF3367" s="107"/>
    </row>
    <row r="3368" spans="51:58" x14ac:dyDescent="0.25">
      <c r="AY3368" s="107"/>
      <c r="BB3368" s="108"/>
      <c r="BD3368" s="107"/>
      <c r="BF3368" s="107"/>
    </row>
    <row r="3369" spans="51:58" x14ac:dyDescent="0.25">
      <c r="AY3369" s="107"/>
      <c r="BB3369" s="108"/>
      <c r="BD3369" s="107"/>
      <c r="BF3369" s="107"/>
    </row>
    <row r="3370" spans="51:58" x14ac:dyDescent="0.25">
      <c r="AY3370" s="107"/>
      <c r="BB3370" s="108"/>
      <c r="BD3370" s="107"/>
      <c r="BF3370" s="107"/>
    </row>
    <row r="3371" spans="51:58" x14ac:dyDescent="0.25">
      <c r="AY3371" s="107"/>
      <c r="BB3371" s="108"/>
      <c r="BD3371" s="107"/>
      <c r="BF3371" s="107"/>
    </row>
    <row r="3372" spans="51:58" x14ac:dyDescent="0.25">
      <c r="AY3372" s="107"/>
      <c r="BB3372" s="108"/>
      <c r="BD3372" s="107"/>
      <c r="BF3372" s="107"/>
    </row>
    <row r="3373" spans="51:58" x14ac:dyDescent="0.25">
      <c r="AY3373" s="107"/>
      <c r="BB3373" s="108"/>
      <c r="BD3373" s="107"/>
      <c r="BF3373" s="107"/>
    </row>
    <row r="3374" spans="51:58" x14ac:dyDescent="0.25">
      <c r="AY3374" s="107"/>
      <c r="BB3374" s="108"/>
      <c r="BD3374" s="107"/>
      <c r="BF3374" s="107"/>
    </row>
    <row r="3375" spans="51:58" x14ac:dyDescent="0.25">
      <c r="AY3375" s="107"/>
      <c r="BB3375" s="108"/>
      <c r="BD3375" s="107"/>
      <c r="BF3375" s="107"/>
    </row>
    <row r="3376" spans="51:58" x14ac:dyDescent="0.25">
      <c r="AY3376" s="107"/>
      <c r="BB3376" s="108"/>
      <c r="BD3376" s="107"/>
      <c r="BF3376" s="107"/>
    </row>
    <row r="3377" spans="51:58" x14ac:dyDescent="0.25">
      <c r="AY3377" s="107"/>
      <c r="BB3377" s="108"/>
      <c r="BD3377" s="107"/>
      <c r="BF3377" s="107"/>
    </row>
    <row r="3378" spans="51:58" x14ac:dyDescent="0.25">
      <c r="AY3378" s="107"/>
      <c r="BB3378" s="108"/>
      <c r="BD3378" s="107"/>
      <c r="BF3378" s="107"/>
    </row>
    <row r="3379" spans="51:58" x14ac:dyDescent="0.25">
      <c r="AY3379" s="107"/>
      <c r="BB3379" s="108"/>
      <c r="BD3379" s="107"/>
      <c r="BF3379" s="107"/>
    </row>
    <row r="3380" spans="51:58" x14ac:dyDescent="0.25">
      <c r="AY3380" s="107"/>
      <c r="BB3380" s="108"/>
      <c r="BD3380" s="107"/>
      <c r="BF3380" s="107"/>
    </row>
    <row r="3381" spans="51:58" x14ac:dyDescent="0.25">
      <c r="AY3381" s="107"/>
      <c r="BB3381" s="108"/>
      <c r="BD3381" s="107"/>
      <c r="BF3381" s="107"/>
    </row>
    <row r="3382" spans="51:58" x14ac:dyDescent="0.25">
      <c r="AY3382" s="107"/>
      <c r="BB3382" s="108"/>
      <c r="BD3382" s="107"/>
      <c r="BF3382" s="107"/>
    </row>
    <row r="3383" spans="51:58" x14ac:dyDescent="0.25">
      <c r="AY3383" s="107"/>
      <c r="BB3383" s="108"/>
      <c r="BD3383" s="107"/>
      <c r="BF3383" s="107"/>
    </row>
    <row r="3384" spans="51:58" x14ac:dyDescent="0.25">
      <c r="AY3384" s="107"/>
      <c r="BB3384" s="108"/>
      <c r="BD3384" s="107"/>
      <c r="BF3384" s="107"/>
    </row>
    <row r="3385" spans="51:58" x14ac:dyDescent="0.25">
      <c r="AY3385" s="107"/>
      <c r="BB3385" s="108"/>
      <c r="BD3385" s="107"/>
      <c r="BF3385" s="107"/>
    </row>
    <row r="3386" spans="51:58" x14ac:dyDescent="0.25">
      <c r="AY3386" s="107"/>
      <c r="BB3386" s="108"/>
      <c r="BD3386" s="107"/>
      <c r="BF3386" s="107"/>
    </row>
    <row r="3387" spans="51:58" x14ac:dyDescent="0.25">
      <c r="AY3387" s="107"/>
      <c r="BB3387" s="108"/>
      <c r="BD3387" s="107"/>
      <c r="BF3387" s="107"/>
    </row>
    <row r="3388" spans="51:58" x14ac:dyDescent="0.25">
      <c r="AY3388" s="107"/>
      <c r="BB3388" s="108"/>
      <c r="BD3388" s="107"/>
      <c r="BF3388" s="107"/>
    </row>
    <row r="3389" spans="51:58" x14ac:dyDescent="0.25">
      <c r="AY3389" s="107"/>
      <c r="BB3389" s="108"/>
      <c r="BD3389" s="107"/>
      <c r="BF3389" s="107"/>
    </row>
    <row r="3390" spans="51:58" x14ac:dyDescent="0.25">
      <c r="AY3390" s="107"/>
      <c r="BB3390" s="108"/>
      <c r="BD3390" s="107"/>
      <c r="BF3390" s="107"/>
    </row>
    <row r="3391" spans="51:58" x14ac:dyDescent="0.25">
      <c r="AY3391" s="107"/>
      <c r="BB3391" s="108"/>
      <c r="BD3391" s="107"/>
      <c r="BF3391" s="107"/>
    </row>
    <row r="3392" spans="51:58" x14ac:dyDescent="0.25">
      <c r="AY3392" s="107"/>
      <c r="BB3392" s="108"/>
      <c r="BD3392" s="107"/>
      <c r="BF3392" s="107"/>
    </row>
    <row r="3393" spans="51:58" x14ac:dyDescent="0.25">
      <c r="AY3393" s="107"/>
      <c r="BB3393" s="108"/>
      <c r="BD3393" s="107"/>
      <c r="BF3393" s="107"/>
    </row>
    <row r="3394" spans="51:58" x14ac:dyDescent="0.25">
      <c r="AY3394" s="107"/>
      <c r="BB3394" s="108"/>
      <c r="BD3394" s="107"/>
      <c r="BF3394" s="107"/>
    </row>
    <row r="3395" spans="51:58" x14ac:dyDescent="0.25">
      <c r="AY3395" s="107"/>
      <c r="BB3395" s="108"/>
      <c r="BD3395" s="107"/>
      <c r="BF3395" s="107"/>
    </row>
    <row r="3396" spans="51:58" x14ac:dyDescent="0.25">
      <c r="AY3396" s="107"/>
      <c r="BB3396" s="108"/>
      <c r="BD3396" s="107"/>
      <c r="BF3396" s="107"/>
    </row>
    <row r="3397" spans="51:58" x14ac:dyDescent="0.25">
      <c r="AY3397" s="107"/>
      <c r="BB3397" s="108"/>
      <c r="BD3397" s="107"/>
      <c r="BF3397" s="107"/>
    </row>
    <row r="3398" spans="51:58" x14ac:dyDescent="0.25">
      <c r="AY3398" s="107"/>
      <c r="BB3398" s="108"/>
      <c r="BD3398" s="107"/>
      <c r="BF3398" s="107"/>
    </row>
    <row r="3399" spans="51:58" x14ac:dyDescent="0.25">
      <c r="AY3399" s="107"/>
      <c r="BB3399" s="108"/>
      <c r="BD3399" s="107"/>
      <c r="BF3399" s="107"/>
    </row>
    <row r="3400" spans="51:58" x14ac:dyDescent="0.25">
      <c r="AY3400" s="107"/>
      <c r="BB3400" s="108"/>
      <c r="BD3400" s="107"/>
      <c r="BF3400" s="107"/>
    </row>
    <row r="3401" spans="51:58" x14ac:dyDescent="0.25">
      <c r="AY3401" s="107"/>
      <c r="BB3401" s="108"/>
      <c r="BD3401" s="107"/>
      <c r="BF3401" s="107"/>
    </row>
    <row r="3402" spans="51:58" x14ac:dyDescent="0.25">
      <c r="AY3402" s="107"/>
      <c r="BB3402" s="108"/>
      <c r="BD3402" s="107"/>
      <c r="BF3402" s="107"/>
    </row>
    <row r="3403" spans="51:58" x14ac:dyDescent="0.25">
      <c r="AY3403" s="107"/>
      <c r="BB3403" s="108"/>
      <c r="BD3403" s="107"/>
      <c r="BF3403" s="107"/>
    </row>
    <row r="3404" spans="51:58" x14ac:dyDescent="0.25">
      <c r="AY3404" s="107"/>
      <c r="BB3404" s="108"/>
      <c r="BD3404" s="107"/>
      <c r="BF3404" s="107"/>
    </row>
    <row r="3405" spans="51:58" x14ac:dyDescent="0.25">
      <c r="AY3405" s="107"/>
      <c r="BB3405" s="108"/>
      <c r="BD3405" s="107"/>
      <c r="BF3405" s="107"/>
    </row>
    <row r="3406" spans="51:58" x14ac:dyDescent="0.25">
      <c r="AY3406" s="107"/>
      <c r="BB3406" s="108"/>
      <c r="BD3406" s="107"/>
      <c r="BF3406" s="107"/>
    </row>
    <row r="3407" spans="51:58" x14ac:dyDescent="0.25">
      <c r="AY3407" s="107"/>
      <c r="BB3407" s="108"/>
      <c r="BD3407" s="107"/>
      <c r="BF3407" s="107"/>
    </row>
    <row r="3408" spans="51:58" x14ac:dyDescent="0.25">
      <c r="AY3408" s="107"/>
      <c r="BB3408" s="108"/>
      <c r="BD3408" s="107"/>
      <c r="BF3408" s="107"/>
    </row>
    <row r="3409" spans="51:58" x14ac:dyDescent="0.25">
      <c r="AY3409" s="107"/>
      <c r="BB3409" s="108"/>
      <c r="BD3409" s="107"/>
      <c r="BF3409" s="107"/>
    </row>
    <row r="3410" spans="51:58" x14ac:dyDescent="0.25">
      <c r="AY3410" s="107"/>
      <c r="BB3410" s="108"/>
      <c r="BD3410" s="107"/>
      <c r="BF3410" s="107"/>
    </row>
    <row r="3411" spans="51:58" x14ac:dyDescent="0.25">
      <c r="AY3411" s="107"/>
      <c r="BB3411" s="108"/>
      <c r="BD3411" s="107"/>
      <c r="BF3411" s="107"/>
    </row>
    <row r="3412" spans="51:58" x14ac:dyDescent="0.25">
      <c r="AY3412" s="107"/>
      <c r="BB3412" s="108"/>
      <c r="BD3412" s="107"/>
      <c r="BF3412" s="107"/>
    </row>
    <row r="3413" spans="51:58" x14ac:dyDescent="0.25">
      <c r="AY3413" s="107"/>
      <c r="BB3413" s="108"/>
      <c r="BD3413" s="107"/>
      <c r="BF3413" s="107"/>
    </row>
    <row r="3414" spans="51:58" x14ac:dyDescent="0.25">
      <c r="AY3414" s="107"/>
      <c r="BB3414" s="108"/>
      <c r="BD3414" s="107"/>
      <c r="BF3414" s="107"/>
    </row>
    <row r="3415" spans="51:58" x14ac:dyDescent="0.25">
      <c r="AY3415" s="107"/>
      <c r="BB3415" s="108"/>
      <c r="BD3415" s="107"/>
      <c r="BF3415" s="107"/>
    </row>
    <row r="3416" spans="51:58" x14ac:dyDescent="0.25">
      <c r="AY3416" s="107"/>
      <c r="BB3416" s="108"/>
      <c r="BD3416" s="107"/>
      <c r="BF3416" s="107"/>
    </row>
    <row r="3417" spans="51:58" x14ac:dyDescent="0.25">
      <c r="AY3417" s="107"/>
      <c r="BB3417" s="108"/>
      <c r="BD3417" s="107"/>
      <c r="BF3417" s="107"/>
    </row>
    <row r="3418" spans="51:58" x14ac:dyDescent="0.25">
      <c r="AY3418" s="107"/>
      <c r="BB3418" s="108"/>
      <c r="BD3418" s="107"/>
      <c r="BF3418" s="107"/>
    </row>
    <row r="3419" spans="51:58" x14ac:dyDescent="0.25">
      <c r="AY3419" s="107"/>
      <c r="BB3419" s="108"/>
      <c r="BD3419" s="107"/>
      <c r="BF3419" s="107"/>
    </row>
    <row r="3420" spans="51:58" x14ac:dyDescent="0.25">
      <c r="AY3420" s="107"/>
      <c r="BB3420" s="108"/>
      <c r="BD3420" s="107"/>
      <c r="BF3420" s="107"/>
    </row>
    <row r="3421" spans="51:58" x14ac:dyDescent="0.25">
      <c r="AY3421" s="107"/>
      <c r="BB3421" s="108"/>
      <c r="BD3421" s="107"/>
      <c r="BF3421" s="107"/>
    </row>
    <row r="3422" spans="51:58" x14ac:dyDescent="0.25">
      <c r="AY3422" s="107"/>
      <c r="BB3422" s="108"/>
      <c r="BD3422" s="107"/>
      <c r="BF3422" s="107"/>
    </row>
    <row r="3423" spans="51:58" x14ac:dyDescent="0.25">
      <c r="AY3423" s="107"/>
      <c r="BB3423" s="108"/>
      <c r="BD3423" s="107"/>
      <c r="BF3423" s="107"/>
    </row>
    <row r="3424" spans="51:58" x14ac:dyDescent="0.25">
      <c r="AY3424" s="107"/>
      <c r="BB3424" s="108"/>
      <c r="BD3424" s="107"/>
      <c r="BF3424" s="107"/>
    </row>
    <row r="3425" spans="51:58" x14ac:dyDescent="0.25">
      <c r="AY3425" s="107"/>
      <c r="BB3425" s="108"/>
      <c r="BD3425" s="107"/>
      <c r="BF3425" s="107"/>
    </row>
    <row r="3426" spans="51:58" x14ac:dyDescent="0.25">
      <c r="AY3426" s="107"/>
      <c r="BB3426" s="108"/>
      <c r="BD3426" s="107"/>
      <c r="BF3426" s="107"/>
    </row>
    <row r="3427" spans="51:58" x14ac:dyDescent="0.25">
      <c r="AY3427" s="107"/>
      <c r="BB3427" s="108"/>
      <c r="BD3427" s="107"/>
      <c r="BF3427" s="107"/>
    </row>
    <row r="3428" spans="51:58" x14ac:dyDescent="0.25">
      <c r="AY3428" s="107"/>
      <c r="BB3428" s="108"/>
      <c r="BD3428" s="107"/>
      <c r="BF3428" s="107"/>
    </row>
    <row r="3429" spans="51:58" x14ac:dyDescent="0.25">
      <c r="AY3429" s="107"/>
      <c r="BB3429" s="108"/>
      <c r="BD3429" s="107"/>
      <c r="BF3429" s="107"/>
    </row>
    <row r="3430" spans="51:58" x14ac:dyDescent="0.25">
      <c r="AY3430" s="107"/>
      <c r="BB3430" s="108"/>
      <c r="BD3430" s="107"/>
      <c r="BF3430" s="107"/>
    </row>
    <row r="3431" spans="51:58" x14ac:dyDescent="0.25">
      <c r="AY3431" s="107"/>
      <c r="BB3431" s="108"/>
      <c r="BD3431" s="107"/>
      <c r="BF3431" s="107"/>
    </row>
    <row r="3432" spans="51:58" x14ac:dyDescent="0.25">
      <c r="AY3432" s="107"/>
      <c r="BB3432" s="108"/>
      <c r="BD3432" s="107"/>
      <c r="BF3432" s="107"/>
    </row>
    <row r="3433" spans="51:58" x14ac:dyDescent="0.25">
      <c r="AY3433" s="107"/>
      <c r="BB3433" s="108"/>
      <c r="BD3433" s="107"/>
      <c r="BF3433" s="107"/>
    </row>
    <row r="3434" spans="51:58" x14ac:dyDescent="0.25">
      <c r="AY3434" s="107"/>
      <c r="BB3434" s="108"/>
      <c r="BD3434" s="107"/>
      <c r="BF3434" s="107"/>
    </row>
    <row r="3435" spans="51:58" x14ac:dyDescent="0.25">
      <c r="AY3435" s="107"/>
      <c r="BB3435" s="108"/>
      <c r="BD3435" s="107"/>
      <c r="BF3435" s="107"/>
    </row>
    <row r="3436" spans="51:58" x14ac:dyDescent="0.25">
      <c r="AY3436" s="107"/>
      <c r="BB3436" s="108"/>
      <c r="BD3436" s="107"/>
      <c r="BF3436" s="107"/>
    </row>
    <row r="3437" spans="51:58" x14ac:dyDescent="0.25">
      <c r="AY3437" s="107"/>
      <c r="BB3437" s="108"/>
      <c r="BD3437" s="107"/>
      <c r="BF3437" s="107"/>
    </row>
    <row r="3438" spans="51:58" x14ac:dyDescent="0.25">
      <c r="AY3438" s="107"/>
      <c r="BB3438" s="108"/>
      <c r="BD3438" s="107"/>
      <c r="BF3438" s="107"/>
    </row>
    <row r="3439" spans="51:58" x14ac:dyDescent="0.25">
      <c r="AY3439" s="107"/>
      <c r="BB3439" s="108"/>
      <c r="BD3439" s="107"/>
      <c r="BF3439" s="107"/>
    </row>
    <row r="3440" spans="51:58" x14ac:dyDescent="0.25">
      <c r="AY3440" s="107"/>
      <c r="BB3440" s="108"/>
      <c r="BD3440" s="107"/>
      <c r="BF3440" s="107"/>
    </row>
    <row r="3441" spans="51:58" x14ac:dyDescent="0.25">
      <c r="AY3441" s="107"/>
      <c r="BB3441" s="108"/>
      <c r="BD3441" s="107"/>
      <c r="BF3441" s="107"/>
    </row>
    <row r="3442" spans="51:58" x14ac:dyDescent="0.25">
      <c r="AY3442" s="107"/>
      <c r="BB3442" s="108"/>
      <c r="BD3442" s="107"/>
      <c r="BF3442" s="107"/>
    </row>
    <row r="3443" spans="51:58" x14ac:dyDescent="0.25">
      <c r="AY3443" s="107"/>
      <c r="BB3443" s="108"/>
      <c r="BD3443" s="107"/>
      <c r="BF3443" s="107"/>
    </row>
    <row r="3444" spans="51:58" x14ac:dyDescent="0.25">
      <c r="AY3444" s="107"/>
      <c r="BB3444" s="108"/>
      <c r="BD3444" s="107"/>
      <c r="BF3444" s="107"/>
    </row>
    <row r="3445" spans="51:58" x14ac:dyDescent="0.25">
      <c r="AY3445" s="107"/>
      <c r="BB3445" s="108"/>
      <c r="BD3445" s="107"/>
      <c r="BF3445" s="107"/>
    </row>
    <row r="3446" spans="51:58" x14ac:dyDescent="0.25">
      <c r="AY3446" s="107"/>
      <c r="BB3446" s="108"/>
      <c r="BD3446" s="107"/>
      <c r="BF3446" s="107"/>
    </row>
    <row r="3447" spans="51:58" x14ac:dyDescent="0.25">
      <c r="AY3447" s="107"/>
      <c r="BB3447" s="108"/>
      <c r="BD3447" s="107"/>
      <c r="BF3447" s="107"/>
    </row>
    <row r="3448" spans="51:58" x14ac:dyDescent="0.25">
      <c r="AY3448" s="107"/>
      <c r="BB3448" s="108"/>
      <c r="BD3448" s="107"/>
      <c r="BF3448" s="107"/>
    </row>
    <row r="3449" spans="51:58" x14ac:dyDescent="0.25">
      <c r="AY3449" s="107"/>
      <c r="BB3449" s="108"/>
      <c r="BD3449" s="107"/>
      <c r="BF3449" s="107"/>
    </row>
    <row r="3450" spans="51:58" x14ac:dyDescent="0.25">
      <c r="AY3450" s="107"/>
      <c r="BB3450" s="108"/>
      <c r="BD3450" s="107"/>
      <c r="BF3450" s="107"/>
    </row>
    <row r="3451" spans="51:58" x14ac:dyDescent="0.25">
      <c r="AY3451" s="107"/>
      <c r="BB3451" s="108"/>
      <c r="BD3451" s="107"/>
      <c r="BF3451" s="107"/>
    </row>
    <row r="3452" spans="51:58" x14ac:dyDescent="0.25">
      <c r="AY3452" s="107"/>
      <c r="BB3452" s="108"/>
      <c r="BD3452" s="107"/>
      <c r="BF3452" s="107"/>
    </row>
    <row r="3453" spans="51:58" x14ac:dyDescent="0.25">
      <c r="AY3453" s="107"/>
      <c r="BB3453" s="108"/>
      <c r="BD3453" s="107"/>
      <c r="BF3453" s="107"/>
    </row>
    <row r="3454" spans="51:58" x14ac:dyDescent="0.25">
      <c r="AY3454" s="107"/>
      <c r="BB3454" s="108"/>
      <c r="BD3454" s="107"/>
      <c r="BF3454" s="107"/>
    </row>
    <row r="3455" spans="51:58" x14ac:dyDescent="0.25">
      <c r="AY3455" s="107"/>
      <c r="BB3455" s="108"/>
      <c r="BD3455" s="107"/>
      <c r="BF3455" s="107"/>
    </row>
    <row r="3456" spans="51:58" x14ac:dyDescent="0.25">
      <c r="AY3456" s="107"/>
      <c r="BB3456" s="108"/>
      <c r="BD3456" s="107"/>
      <c r="BF3456" s="107"/>
    </row>
    <row r="3457" spans="51:58" x14ac:dyDescent="0.25">
      <c r="AY3457" s="107"/>
      <c r="BB3457" s="108"/>
      <c r="BD3457" s="107"/>
      <c r="BF3457" s="107"/>
    </row>
    <row r="3458" spans="51:58" x14ac:dyDescent="0.25">
      <c r="AY3458" s="107"/>
      <c r="BB3458" s="108"/>
      <c r="BD3458" s="107"/>
      <c r="BF3458" s="107"/>
    </row>
    <row r="3459" spans="51:58" x14ac:dyDescent="0.25">
      <c r="AY3459" s="107"/>
      <c r="BB3459" s="108"/>
      <c r="BD3459" s="107"/>
      <c r="BF3459" s="107"/>
    </row>
    <row r="3460" spans="51:58" x14ac:dyDescent="0.25">
      <c r="AY3460" s="107"/>
      <c r="BB3460" s="108"/>
      <c r="BD3460" s="107"/>
      <c r="BF3460" s="107"/>
    </row>
    <row r="3461" spans="51:58" x14ac:dyDescent="0.25">
      <c r="AY3461" s="107"/>
      <c r="BB3461" s="108"/>
      <c r="BD3461" s="107"/>
      <c r="BF3461" s="107"/>
    </row>
    <row r="3462" spans="51:58" x14ac:dyDescent="0.25">
      <c r="AY3462" s="107"/>
      <c r="BB3462" s="108"/>
      <c r="BD3462" s="107"/>
      <c r="BF3462" s="107"/>
    </row>
    <row r="3463" spans="51:58" x14ac:dyDescent="0.25">
      <c r="AY3463" s="107"/>
      <c r="BB3463" s="108"/>
      <c r="BD3463" s="107"/>
      <c r="BF3463" s="107"/>
    </row>
    <row r="3464" spans="51:58" x14ac:dyDescent="0.25">
      <c r="AY3464" s="107"/>
      <c r="BB3464" s="108"/>
      <c r="BD3464" s="107"/>
      <c r="BF3464" s="107"/>
    </row>
    <row r="3465" spans="51:58" x14ac:dyDescent="0.25">
      <c r="AY3465" s="107"/>
      <c r="BB3465" s="108"/>
      <c r="BD3465" s="107"/>
      <c r="BF3465" s="107"/>
    </row>
    <row r="3466" spans="51:58" x14ac:dyDescent="0.25">
      <c r="AY3466" s="107"/>
      <c r="BB3466" s="108"/>
      <c r="BD3466" s="107"/>
      <c r="BF3466" s="107"/>
    </row>
    <row r="3467" spans="51:58" x14ac:dyDescent="0.25">
      <c r="AY3467" s="107"/>
      <c r="BB3467" s="108"/>
      <c r="BD3467" s="107"/>
      <c r="BF3467" s="107"/>
    </row>
    <row r="3468" spans="51:58" x14ac:dyDescent="0.25">
      <c r="AY3468" s="107"/>
      <c r="BB3468" s="108"/>
      <c r="BD3468" s="107"/>
      <c r="BF3468" s="107"/>
    </row>
    <row r="3469" spans="51:58" x14ac:dyDescent="0.25">
      <c r="AY3469" s="107"/>
      <c r="BB3469" s="108"/>
      <c r="BD3469" s="107"/>
      <c r="BF3469" s="107"/>
    </row>
    <row r="3470" spans="51:58" x14ac:dyDescent="0.25">
      <c r="AY3470" s="107"/>
      <c r="BB3470" s="108"/>
      <c r="BD3470" s="107"/>
      <c r="BF3470" s="107"/>
    </row>
    <row r="3471" spans="51:58" x14ac:dyDescent="0.25">
      <c r="AY3471" s="107"/>
      <c r="BB3471" s="108"/>
      <c r="BD3471" s="107"/>
      <c r="BF3471" s="107"/>
    </row>
    <row r="3472" spans="51:58" x14ac:dyDescent="0.25">
      <c r="AY3472" s="107"/>
      <c r="BB3472" s="108"/>
      <c r="BD3472" s="107"/>
      <c r="BF3472" s="107"/>
    </row>
    <row r="3473" spans="51:58" x14ac:dyDescent="0.25">
      <c r="AY3473" s="107"/>
      <c r="BB3473" s="108"/>
      <c r="BD3473" s="107"/>
      <c r="BF3473" s="107"/>
    </row>
    <row r="3474" spans="51:58" x14ac:dyDescent="0.25">
      <c r="AY3474" s="107"/>
      <c r="BB3474" s="108"/>
      <c r="BD3474" s="107"/>
      <c r="BF3474" s="107"/>
    </row>
    <row r="3475" spans="51:58" x14ac:dyDescent="0.25">
      <c r="AY3475" s="107"/>
      <c r="BB3475" s="108"/>
      <c r="BD3475" s="107"/>
      <c r="BF3475" s="107"/>
    </row>
    <row r="3476" spans="51:58" x14ac:dyDescent="0.25">
      <c r="AY3476" s="107"/>
      <c r="BB3476" s="108"/>
      <c r="BD3476" s="107"/>
      <c r="BF3476" s="107"/>
    </row>
    <row r="3477" spans="51:58" x14ac:dyDescent="0.25">
      <c r="AY3477" s="107"/>
      <c r="BB3477" s="108"/>
      <c r="BD3477" s="107"/>
      <c r="BF3477" s="107"/>
    </row>
    <row r="3478" spans="51:58" x14ac:dyDescent="0.25">
      <c r="AY3478" s="107"/>
      <c r="BB3478" s="108"/>
      <c r="BD3478" s="107"/>
      <c r="BF3478" s="107"/>
    </row>
    <row r="3479" spans="51:58" x14ac:dyDescent="0.25">
      <c r="AY3479" s="107"/>
      <c r="BB3479" s="108"/>
      <c r="BD3479" s="107"/>
      <c r="BF3479" s="107"/>
    </row>
    <row r="3480" spans="51:58" x14ac:dyDescent="0.25">
      <c r="AY3480" s="107"/>
      <c r="BB3480" s="108"/>
      <c r="BD3480" s="107"/>
      <c r="BF3480" s="107"/>
    </row>
    <row r="3481" spans="51:58" x14ac:dyDescent="0.25">
      <c r="AY3481" s="107"/>
      <c r="BB3481" s="108"/>
      <c r="BD3481" s="107"/>
      <c r="BF3481" s="107"/>
    </row>
    <row r="3482" spans="51:58" x14ac:dyDescent="0.25">
      <c r="AY3482" s="107"/>
      <c r="BB3482" s="108"/>
      <c r="BD3482" s="107"/>
      <c r="BF3482" s="107"/>
    </row>
    <row r="3483" spans="51:58" x14ac:dyDescent="0.25">
      <c r="AY3483" s="107"/>
      <c r="BB3483" s="108"/>
      <c r="BD3483" s="107"/>
      <c r="BF3483" s="107"/>
    </row>
    <row r="3484" spans="51:58" x14ac:dyDescent="0.25">
      <c r="AY3484" s="107"/>
      <c r="BB3484" s="108"/>
      <c r="BD3484" s="107"/>
      <c r="BF3484" s="107"/>
    </row>
    <row r="3485" spans="51:58" x14ac:dyDescent="0.25">
      <c r="AY3485" s="107"/>
      <c r="BB3485" s="108"/>
      <c r="BD3485" s="107"/>
      <c r="BF3485" s="107"/>
    </row>
    <row r="3486" spans="51:58" x14ac:dyDescent="0.25">
      <c r="AY3486" s="107"/>
      <c r="BB3486" s="108"/>
      <c r="BD3486" s="107"/>
      <c r="BF3486" s="107"/>
    </row>
    <row r="3487" spans="51:58" x14ac:dyDescent="0.25">
      <c r="AY3487" s="107"/>
      <c r="BB3487" s="108"/>
      <c r="BD3487" s="107"/>
      <c r="BF3487" s="107"/>
    </row>
    <row r="3488" spans="51:58" x14ac:dyDescent="0.25">
      <c r="AY3488" s="107"/>
      <c r="BB3488" s="108"/>
      <c r="BD3488" s="107"/>
      <c r="BF3488" s="107"/>
    </row>
    <row r="3489" spans="51:58" x14ac:dyDescent="0.25">
      <c r="AY3489" s="107"/>
      <c r="BB3489" s="108"/>
      <c r="BD3489" s="107"/>
      <c r="BF3489" s="107"/>
    </row>
    <row r="3490" spans="51:58" x14ac:dyDescent="0.25">
      <c r="AY3490" s="107"/>
      <c r="BB3490" s="108"/>
      <c r="BD3490" s="107"/>
      <c r="BF3490" s="107"/>
    </row>
    <row r="3491" spans="51:58" x14ac:dyDescent="0.25">
      <c r="AY3491" s="107"/>
      <c r="BB3491" s="108"/>
      <c r="BD3491" s="107"/>
      <c r="BF3491" s="107"/>
    </row>
    <row r="3492" spans="51:58" x14ac:dyDescent="0.25">
      <c r="AY3492" s="107"/>
      <c r="BB3492" s="108"/>
      <c r="BD3492" s="107"/>
      <c r="BF3492" s="107"/>
    </row>
    <row r="3493" spans="51:58" x14ac:dyDescent="0.25">
      <c r="AY3493" s="107"/>
      <c r="BB3493" s="108"/>
      <c r="BD3493" s="107"/>
      <c r="BF3493" s="107"/>
    </row>
    <row r="3494" spans="51:58" x14ac:dyDescent="0.25">
      <c r="AY3494" s="107"/>
      <c r="BB3494" s="108"/>
      <c r="BD3494" s="107"/>
      <c r="BF3494" s="107"/>
    </row>
    <row r="3495" spans="51:58" x14ac:dyDescent="0.25">
      <c r="AY3495" s="107"/>
      <c r="BB3495" s="108"/>
      <c r="BD3495" s="107"/>
      <c r="BF3495" s="107"/>
    </row>
    <row r="3496" spans="51:58" x14ac:dyDescent="0.25">
      <c r="AY3496" s="107"/>
      <c r="BB3496" s="108"/>
      <c r="BD3496" s="107"/>
      <c r="BF3496" s="107"/>
    </row>
    <row r="3497" spans="51:58" x14ac:dyDescent="0.25">
      <c r="AY3497" s="107"/>
      <c r="BB3497" s="108"/>
      <c r="BD3497" s="107"/>
      <c r="BF3497" s="107"/>
    </row>
    <row r="3498" spans="51:58" x14ac:dyDescent="0.25">
      <c r="AY3498" s="107"/>
      <c r="BB3498" s="108"/>
      <c r="BD3498" s="107"/>
      <c r="BF3498" s="107"/>
    </row>
    <row r="3499" spans="51:58" x14ac:dyDescent="0.25">
      <c r="AY3499" s="107"/>
      <c r="BB3499" s="108"/>
      <c r="BD3499" s="107"/>
      <c r="BF3499" s="107"/>
    </row>
    <row r="3500" spans="51:58" x14ac:dyDescent="0.25">
      <c r="AY3500" s="107"/>
      <c r="BB3500" s="108"/>
      <c r="BD3500" s="107"/>
      <c r="BF3500" s="107"/>
    </row>
    <row r="3501" spans="51:58" x14ac:dyDescent="0.25">
      <c r="AY3501" s="107"/>
      <c r="BB3501" s="108"/>
      <c r="BD3501" s="107"/>
      <c r="BF3501" s="107"/>
    </row>
    <row r="3502" spans="51:58" x14ac:dyDescent="0.25">
      <c r="AY3502" s="107"/>
      <c r="BB3502" s="108"/>
      <c r="BD3502" s="107"/>
      <c r="BF3502" s="107"/>
    </row>
    <row r="3503" spans="51:58" x14ac:dyDescent="0.25">
      <c r="AY3503" s="107"/>
      <c r="BB3503" s="108"/>
      <c r="BD3503" s="107"/>
      <c r="BF3503" s="107"/>
    </row>
    <row r="3504" spans="51:58" x14ac:dyDescent="0.25">
      <c r="AY3504" s="107"/>
      <c r="BB3504" s="108"/>
      <c r="BD3504" s="107"/>
      <c r="BF3504" s="107"/>
    </row>
    <row r="3505" spans="51:58" x14ac:dyDescent="0.25">
      <c r="AY3505" s="107"/>
      <c r="BB3505" s="108"/>
      <c r="BD3505" s="107"/>
      <c r="BF3505" s="107"/>
    </row>
    <row r="3506" spans="51:58" x14ac:dyDescent="0.25">
      <c r="AY3506" s="107"/>
      <c r="BB3506" s="108"/>
      <c r="BD3506" s="107"/>
      <c r="BF3506" s="107"/>
    </row>
    <row r="3507" spans="51:58" x14ac:dyDescent="0.25">
      <c r="AY3507" s="107"/>
      <c r="BB3507" s="108"/>
      <c r="BD3507" s="107"/>
      <c r="BF3507" s="107"/>
    </row>
    <row r="3508" spans="51:58" x14ac:dyDescent="0.25">
      <c r="AY3508" s="107"/>
      <c r="BB3508" s="108"/>
      <c r="BD3508" s="107"/>
      <c r="BF3508" s="107"/>
    </row>
    <row r="3509" spans="51:58" x14ac:dyDescent="0.25">
      <c r="AY3509" s="107"/>
      <c r="BB3509" s="108"/>
      <c r="BD3509" s="107"/>
      <c r="BF3509" s="107"/>
    </row>
    <row r="3510" spans="51:58" x14ac:dyDescent="0.25">
      <c r="AY3510" s="107"/>
      <c r="BB3510" s="108"/>
      <c r="BD3510" s="107"/>
      <c r="BF3510" s="107"/>
    </row>
    <row r="3511" spans="51:58" x14ac:dyDescent="0.25">
      <c r="AY3511" s="107"/>
      <c r="BB3511" s="108"/>
      <c r="BD3511" s="107"/>
      <c r="BF3511" s="107"/>
    </row>
    <row r="3512" spans="51:58" x14ac:dyDescent="0.25">
      <c r="AY3512" s="107"/>
      <c r="BB3512" s="108"/>
      <c r="BD3512" s="107"/>
      <c r="BF3512" s="107"/>
    </row>
    <row r="3513" spans="51:58" x14ac:dyDescent="0.25">
      <c r="AY3513" s="107"/>
      <c r="BB3513" s="108"/>
      <c r="BD3513" s="107"/>
      <c r="BF3513" s="107"/>
    </row>
    <row r="3514" spans="51:58" x14ac:dyDescent="0.25">
      <c r="AY3514" s="107"/>
      <c r="BB3514" s="108"/>
      <c r="BD3514" s="107"/>
      <c r="BF3514" s="107"/>
    </row>
    <row r="3515" spans="51:58" x14ac:dyDescent="0.25">
      <c r="AY3515" s="107"/>
      <c r="BB3515" s="108"/>
      <c r="BD3515" s="107"/>
      <c r="BF3515" s="107"/>
    </row>
    <row r="3516" spans="51:58" x14ac:dyDescent="0.25">
      <c r="AY3516" s="107"/>
      <c r="BB3516" s="108"/>
      <c r="BD3516" s="107"/>
      <c r="BF3516" s="107"/>
    </row>
    <row r="3517" spans="51:58" x14ac:dyDescent="0.25">
      <c r="AY3517" s="107"/>
      <c r="BB3517" s="108"/>
      <c r="BD3517" s="107"/>
      <c r="BF3517" s="107"/>
    </row>
    <row r="3518" spans="51:58" x14ac:dyDescent="0.25">
      <c r="AY3518" s="107"/>
      <c r="BB3518" s="108"/>
      <c r="BD3518" s="107"/>
      <c r="BF3518" s="107"/>
    </row>
    <row r="3519" spans="51:58" x14ac:dyDescent="0.25">
      <c r="AY3519" s="107"/>
      <c r="BB3519" s="108"/>
      <c r="BD3519" s="107"/>
      <c r="BF3519" s="107"/>
    </row>
    <row r="3520" spans="51:58" x14ac:dyDescent="0.25">
      <c r="AY3520" s="107"/>
      <c r="BB3520" s="108"/>
      <c r="BD3520" s="107"/>
      <c r="BF3520" s="107"/>
    </row>
    <row r="3521" spans="51:58" x14ac:dyDescent="0.25">
      <c r="AY3521" s="107"/>
      <c r="BB3521" s="108"/>
      <c r="BD3521" s="107"/>
      <c r="BF3521" s="107"/>
    </row>
    <row r="3522" spans="51:58" x14ac:dyDescent="0.25">
      <c r="AY3522" s="107"/>
      <c r="BB3522" s="108"/>
      <c r="BD3522" s="107"/>
      <c r="BF3522" s="107"/>
    </row>
    <row r="3523" spans="51:58" x14ac:dyDescent="0.25">
      <c r="AY3523" s="107"/>
      <c r="BB3523" s="108"/>
      <c r="BD3523" s="107"/>
      <c r="BF3523" s="107"/>
    </row>
    <row r="3524" spans="51:58" x14ac:dyDescent="0.25">
      <c r="AY3524" s="107"/>
      <c r="BB3524" s="108"/>
      <c r="BD3524" s="107"/>
      <c r="BF3524" s="107"/>
    </row>
    <row r="3525" spans="51:58" x14ac:dyDescent="0.25">
      <c r="AY3525" s="107"/>
      <c r="BB3525" s="108"/>
      <c r="BD3525" s="107"/>
      <c r="BF3525" s="107"/>
    </row>
    <row r="3526" spans="51:58" x14ac:dyDescent="0.25">
      <c r="AY3526" s="107"/>
      <c r="BB3526" s="108"/>
      <c r="BD3526" s="107"/>
      <c r="BF3526" s="107"/>
    </row>
    <row r="3527" spans="51:58" x14ac:dyDescent="0.25">
      <c r="AY3527" s="107"/>
      <c r="BB3527" s="108"/>
      <c r="BD3527" s="107"/>
      <c r="BF3527" s="107"/>
    </row>
    <row r="3528" spans="51:58" x14ac:dyDescent="0.25">
      <c r="AY3528" s="107"/>
      <c r="BB3528" s="108"/>
      <c r="BD3528" s="107"/>
      <c r="BF3528" s="107"/>
    </row>
    <row r="3529" spans="51:58" x14ac:dyDescent="0.25">
      <c r="AY3529" s="107"/>
      <c r="BB3529" s="108"/>
      <c r="BD3529" s="107"/>
      <c r="BF3529" s="107"/>
    </row>
    <row r="3530" spans="51:58" x14ac:dyDescent="0.25">
      <c r="AY3530" s="107"/>
      <c r="BB3530" s="108"/>
      <c r="BD3530" s="107"/>
      <c r="BF3530" s="107"/>
    </row>
    <row r="3531" spans="51:58" x14ac:dyDescent="0.25">
      <c r="AY3531" s="107"/>
      <c r="BB3531" s="108"/>
      <c r="BD3531" s="107"/>
      <c r="BF3531" s="107"/>
    </row>
    <row r="3532" spans="51:58" x14ac:dyDescent="0.25">
      <c r="AY3532" s="107"/>
      <c r="BB3532" s="108"/>
      <c r="BD3532" s="107"/>
      <c r="BF3532" s="107"/>
    </row>
    <row r="3533" spans="51:58" x14ac:dyDescent="0.25">
      <c r="AY3533" s="107"/>
      <c r="BB3533" s="108"/>
      <c r="BD3533" s="107"/>
      <c r="BF3533" s="107"/>
    </row>
    <row r="3534" spans="51:58" x14ac:dyDescent="0.25">
      <c r="AY3534" s="107"/>
      <c r="BB3534" s="108"/>
      <c r="BD3534" s="107"/>
      <c r="BF3534" s="107"/>
    </row>
    <row r="3535" spans="51:58" x14ac:dyDescent="0.25">
      <c r="AY3535" s="107"/>
      <c r="BB3535" s="108"/>
      <c r="BD3535" s="107"/>
      <c r="BF3535" s="107"/>
    </row>
    <row r="3536" spans="51:58" x14ac:dyDescent="0.25">
      <c r="AY3536" s="107"/>
      <c r="BB3536" s="108"/>
      <c r="BD3536" s="107"/>
      <c r="BF3536" s="107"/>
    </row>
    <row r="3537" spans="51:58" x14ac:dyDescent="0.25">
      <c r="AY3537" s="107"/>
      <c r="BB3537" s="108"/>
      <c r="BD3537" s="107"/>
      <c r="BF3537" s="107"/>
    </row>
    <row r="3538" spans="51:58" x14ac:dyDescent="0.25">
      <c r="AY3538" s="107"/>
      <c r="BB3538" s="108"/>
      <c r="BD3538" s="107"/>
      <c r="BF3538" s="107"/>
    </row>
    <row r="3539" spans="51:58" x14ac:dyDescent="0.25">
      <c r="AY3539" s="107"/>
      <c r="BB3539" s="108"/>
      <c r="BD3539" s="107"/>
      <c r="BF3539" s="107"/>
    </row>
    <row r="3540" spans="51:58" x14ac:dyDescent="0.25">
      <c r="AY3540" s="107"/>
      <c r="BB3540" s="108"/>
      <c r="BD3540" s="107"/>
      <c r="BF3540" s="107"/>
    </row>
    <row r="3541" spans="51:58" x14ac:dyDescent="0.25">
      <c r="AY3541" s="107"/>
      <c r="BB3541" s="108"/>
      <c r="BD3541" s="107"/>
      <c r="BF3541" s="107"/>
    </row>
    <row r="3542" spans="51:58" x14ac:dyDescent="0.25">
      <c r="AY3542" s="107"/>
      <c r="BB3542" s="108"/>
      <c r="BD3542" s="107"/>
      <c r="BF3542" s="107"/>
    </row>
    <row r="3543" spans="51:58" x14ac:dyDescent="0.25">
      <c r="AY3543" s="107"/>
      <c r="BB3543" s="108"/>
      <c r="BD3543" s="107"/>
      <c r="BF3543" s="107"/>
    </row>
    <row r="3544" spans="51:58" x14ac:dyDescent="0.25">
      <c r="AY3544" s="107"/>
      <c r="BB3544" s="108"/>
      <c r="BD3544" s="107"/>
      <c r="BF3544" s="107"/>
    </row>
    <row r="3545" spans="51:58" x14ac:dyDescent="0.25">
      <c r="AY3545" s="107"/>
      <c r="BB3545" s="108"/>
      <c r="BD3545" s="107"/>
      <c r="BF3545" s="107"/>
    </row>
    <row r="3546" spans="51:58" x14ac:dyDescent="0.25">
      <c r="AY3546" s="107"/>
      <c r="BB3546" s="108"/>
      <c r="BD3546" s="107"/>
      <c r="BF3546" s="107"/>
    </row>
    <row r="3547" spans="51:58" x14ac:dyDescent="0.25">
      <c r="AY3547" s="107"/>
      <c r="BB3547" s="108"/>
      <c r="BD3547" s="107"/>
      <c r="BF3547" s="107"/>
    </row>
    <row r="3548" spans="51:58" x14ac:dyDescent="0.25">
      <c r="AY3548" s="107"/>
      <c r="BB3548" s="108"/>
      <c r="BD3548" s="107"/>
      <c r="BF3548" s="107"/>
    </row>
    <row r="3549" spans="51:58" x14ac:dyDescent="0.25">
      <c r="AY3549" s="107"/>
      <c r="BB3549" s="108"/>
      <c r="BD3549" s="107"/>
      <c r="BF3549" s="107"/>
    </row>
    <row r="3550" spans="51:58" x14ac:dyDescent="0.25">
      <c r="AY3550" s="107"/>
      <c r="BB3550" s="108"/>
      <c r="BD3550" s="107"/>
      <c r="BF3550" s="107"/>
    </row>
    <row r="3551" spans="51:58" x14ac:dyDescent="0.25">
      <c r="AY3551" s="107"/>
      <c r="BB3551" s="108"/>
      <c r="BD3551" s="107"/>
      <c r="BF3551" s="107"/>
    </row>
    <row r="3552" spans="51:58" x14ac:dyDescent="0.25">
      <c r="AY3552" s="107"/>
      <c r="BB3552" s="108"/>
      <c r="BD3552" s="107"/>
      <c r="BF3552" s="107"/>
    </row>
    <row r="3553" spans="51:58" x14ac:dyDescent="0.25">
      <c r="AY3553" s="107"/>
      <c r="BB3553" s="108"/>
      <c r="BD3553" s="107"/>
      <c r="BF3553" s="107"/>
    </row>
    <row r="3554" spans="51:58" x14ac:dyDescent="0.25">
      <c r="AY3554" s="107"/>
      <c r="BB3554" s="108"/>
      <c r="BD3554" s="107"/>
      <c r="BF3554" s="107"/>
    </row>
    <row r="3555" spans="51:58" x14ac:dyDescent="0.25">
      <c r="AY3555" s="107"/>
      <c r="BB3555" s="108"/>
      <c r="BD3555" s="107"/>
      <c r="BF3555" s="107"/>
    </row>
    <row r="3556" spans="51:58" x14ac:dyDescent="0.25">
      <c r="AY3556" s="107"/>
      <c r="BB3556" s="108"/>
      <c r="BD3556" s="107"/>
      <c r="BF3556" s="107"/>
    </row>
    <row r="3557" spans="51:58" x14ac:dyDescent="0.25">
      <c r="AY3557" s="107"/>
      <c r="BB3557" s="108"/>
      <c r="BD3557" s="107"/>
      <c r="BF3557" s="107"/>
    </row>
    <row r="3558" spans="51:58" x14ac:dyDescent="0.25">
      <c r="AY3558" s="107"/>
      <c r="BB3558" s="108"/>
      <c r="BD3558" s="107"/>
      <c r="BF3558" s="107"/>
    </row>
    <row r="3559" spans="51:58" x14ac:dyDescent="0.25">
      <c r="AY3559" s="107"/>
      <c r="BB3559" s="108"/>
      <c r="BD3559" s="107"/>
      <c r="BF3559" s="107"/>
    </row>
    <row r="3560" spans="51:58" x14ac:dyDescent="0.25">
      <c r="AY3560" s="107"/>
      <c r="BB3560" s="108"/>
      <c r="BD3560" s="107"/>
      <c r="BF3560" s="107"/>
    </row>
    <row r="3561" spans="51:58" x14ac:dyDescent="0.25">
      <c r="AY3561" s="107"/>
      <c r="BB3561" s="108"/>
      <c r="BD3561" s="107"/>
      <c r="BF3561" s="107"/>
    </row>
    <row r="3562" spans="51:58" x14ac:dyDescent="0.25">
      <c r="AY3562" s="107"/>
      <c r="BB3562" s="108"/>
      <c r="BD3562" s="107"/>
      <c r="BF3562" s="107"/>
    </row>
    <row r="3563" spans="51:58" x14ac:dyDescent="0.25">
      <c r="AY3563" s="107"/>
      <c r="BB3563" s="108"/>
      <c r="BD3563" s="107"/>
      <c r="BF3563" s="107"/>
    </row>
    <row r="3564" spans="51:58" x14ac:dyDescent="0.25">
      <c r="AY3564" s="107"/>
      <c r="BB3564" s="108"/>
      <c r="BD3564" s="107"/>
      <c r="BF3564" s="107"/>
    </row>
    <row r="3565" spans="51:58" x14ac:dyDescent="0.25">
      <c r="AY3565" s="107"/>
      <c r="BB3565" s="108"/>
      <c r="BD3565" s="107"/>
      <c r="BF3565" s="107"/>
    </row>
    <row r="3566" spans="51:58" x14ac:dyDescent="0.25">
      <c r="AY3566" s="107"/>
      <c r="BB3566" s="108"/>
      <c r="BD3566" s="107"/>
      <c r="BF3566" s="107"/>
    </row>
    <row r="3567" spans="51:58" x14ac:dyDescent="0.25">
      <c r="AY3567" s="107"/>
      <c r="BB3567" s="108"/>
      <c r="BD3567" s="107"/>
      <c r="BF3567" s="107"/>
    </row>
    <row r="3568" spans="51:58" x14ac:dyDescent="0.25">
      <c r="AY3568" s="107"/>
      <c r="BB3568" s="108"/>
      <c r="BD3568" s="107"/>
      <c r="BF3568" s="107"/>
    </row>
    <row r="3569" spans="51:58" x14ac:dyDescent="0.25">
      <c r="AY3569" s="107"/>
      <c r="BB3569" s="108"/>
      <c r="BD3569" s="107"/>
      <c r="BF3569" s="107"/>
    </row>
    <row r="3570" spans="51:58" x14ac:dyDescent="0.25">
      <c r="AY3570" s="107"/>
      <c r="BB3570" s="108"/>
      <c r="BD3570" s="107"/>
      <c r="BF3570" s="107"/>
    </row>
    <row r="3571" spans="51:58" x14ac:dyDescent="0.25">
      <c r="AY3571" s="107"/>
      <c r="BB3571" s="108"/>
      <c r="BD3571" s="107"/>
      <c r="BF3571" s="107"/>
    </row>
    <row r="3572" spans="51:58" x14ac:dyDescent="0.25">
      <c r="AY3572" s="107"/>
      <c r="BB3572" s="108"/>
      <c r="BD3572" s="107"/>
      <c r="BF3572" s="107"/>
    </row>
    <row r="3573" spans="51:58" x14ac:dyDescent="0.25">
      <c r="AY3573" s="107"/>
      <c r="BB3573" s="108"/>
      <c r="BD3573" s="107"/>
      <c r="BF3573" s="107"/>
    </row>
    <row r="3574" spans="51:58" x14ac:dyDescent="0.25">
      <c r="AY3574" s="107"/>
      <c r="BB3574" s="108"/>
      <c r="BD3574" s="107"/>
      <c r="BF3574" s="107"/>
    </row>
    <row r="3575" spans="51:58" x14ac:dyDescent="0.25">
      <c r="AY3575" s="107"/>
      <c r="BB3575" s="108"/>
      <c r="BD3575" s="107"/>
      <c r="BF3575" s="107"/>
    </row>
    <row r="3576" spans="51:58" x14ac:dyDescent="0.25">
      <c r="AY3576" s="107"/>
      <c r="BB3576" s="108"/>
      <c r="BD3576" s="107"/>
      <c r="BF3576" s="107"/>
    </row>
    <row r="3577" spans="51:58" x14ac:dyDescent="0.25">
      <c r="AY3577" s="107"/>
      <c r="BB3577" s="108"/>
      <c r="BD3577" s="107"/>
      <c r="BF3577" s="107"/>
    </row>
    <row r="3578" spans="51:58" x14ac:dyDescent="0.25">
      <c r="AY3578" s="107"/>
      <c r="BB3578" s="108"/>
      <c r="BD3578" s="107"/>
      <c r="BF3578" s="107"/>
    </row>
    <row r="3579" spans="51:58" x14ac:dyDescent="0.25">
      <c r="AY3579" s="107"/>
      <c r="BB3579" s="108"/>
      <c r="BD3579" s="107"/>
      <c r="BF3579" s="107"/>
    </row>
    <row r="3580" spans="51:58" x14ac:dyDescent="0.25">
      <c r="AY3580" s="107"/>
      <c r="BB3580" s="108"/>
      <c r="BD3580" s="107"/>
      <c r="BF3580" s="107"/>
    </row>
    <row r="3581" spans="51:58" x14ac:dyDescent="0.25">
      <c r="AY3581" s="107"/>
      <c r="BB3581" s="108"/>
      <c r="BD3581" s="107"/>
      <c r="BF3581" s="107"/>
    </row>
    <row r="3582" spans="51:58" x14ac:dyDescent="0.25">
      <c r="AY3582" s="107"/>
      <c r="BB3582" s="108"/>
      <c r="BD3582" s="107"/>
      <c r="BF3582" s="107"/>
    </row>
    <row r="3583" spans="51:58" x14ac:dyDescent="0.25">
      <c r="AY3583" s="107"/>
      <c r="BB3583" s="108"/>
      <c r="BD3583" s="107"/>
      <c r="BF3583" s="107"/>
    </row>
    <row r="3584" spans="51:58" x14ac:dyDescent="0.25">
      <c r="AY3584" s="107"/>
      <c r="BB3584" s="108"/>
      <c r="BD3584" s="107"/>
      <c r="BF3584" s="107"/>
    </row>
    <row r="3585" spans="51:58" x14ac:dyDescent="0.25">
      <c r="AY3585" s="107"/>
      <c r="BB3585" s="108"/>
      <c r="BD3585" s="107"/>
      <c r="BF3585" s="107"/>
    </row>
    <row r="3586" spans="51:58" x14ac:dyDescent="0.25">
      <c r="AY3586" s="107"/>
      <c r="BB3586" s="108"/>
      <c r="BD3586" s="107"/>
      <c r="BF3586" s="107"/>
    </row>
    <row r="3587" spans="51:58" x14ac:dyDescent="0.25">
      <c r="AY3587" s="107"/>
      <c r="BB3587" s="108"/>
      <c r="BD3587" s="107"/>
      <c r="BF3587" s="107"/>
    </row>
    <row r="3588" spans="51:58" x14ac:dyDescent="0.25">
      <c r="AY3588" s="107"/>
      <c r="BB3588" s="108"/>
      <c r="BD3588" s="107"/>
      <c r="BF3588" s="107"/>
    </row>
    <row r="3589" spans="51:58" x14ac:dyDescent="0.25">
      <c r="AY3589" s="107"/>
      <c r="BB3589" s="108"/>
      <c r="BD3589" s="107"/>
      <c r="BF3589" s="107"/>
    </row>
    <row r="3590" spans="51:58" x14ac:dyDescent="0.25">
      <c r="AY3590" s="107"/>
      <c r="BB3590" s="108"/>
      <c r="BD3590" s="107"/>
      <c r="BF3590" s="107"/>
    </row>
    <row r="3591" spans="51:58" x14ac:dyDescent="0.25">
      <c r="AY3591" s="107"/>
      <c r="BB3591" s="108"/>
      <c r="BD3591" s="107"/>
      <c r="BF3591" s="107"/>
    </row>
    <row r="3592" spans="51:58" x14ac:dyDescent="0.25">
      <c r="AY3592" s="107"/>
      <c r="BB3592" s="108"/>
      <c r="BD3592" s="107"/>
      <c r="BF3592" s="107"/>
    </row>
    <row r="3593" spans="51:58" x14ac:dyDescent="0.25">
      <c r="AY3593" s="107"/>
      <c r="BB3593" s="108"/>
      <c r="BD3593" s="107"/>
      <c r="BF3593" s="107"/>
    </row>
    <row r="3594" spans="51:58" x14ac:dyDescent="0.25">
      <c r="AY3594" s="107"/>
      <c r="BB3594" s="108"/>
      <c r="BD3594" s="107"/>
      <c r="BF3594" s="107"/>
    </row>
    <row r="3595" spans="51:58" x14ac:dyDescent="0.25">
      <c r="AY3595" s="107"/>
      <c r="BB3595" s="108"/>
      <c r="BD3595" s="107"/>
      <c r="BF3595" s="107"/>
    </row>
    <row r="3596" spans="51:58" x14ac:dyDescent="0.25">
      <c r="AY3596" s="107"/>
      <c r="BB3596" s="108"/>
      <c r="BD3596" s="107"/>
      <c r="BF3596" s="107"/>
    </row>
    <row r="3597" spans="51:58" x14ac:dyDescent="0.25">
      <c r="AY3597" s="107"/>
      <c r="BB3597" s="108"/>
      <c r="BD3597" s="107"/>
      <c r="BF3597" s="107"/>
    </row>
    <row r="3598" spans="51:58" x14ac:dyDescent="0.25">
      <c r="AY3598" s="107"/>
      <c r="BB3598" s="108"/>
      <c r="BD3598" s="107"/>
      <c r="BF3598" s="107"/>
    </row>
    <row r="3599" spans="51:58" x14ac:dyDescent="0.25">
      <c r="AY3599" s="107"/>
      <c r="BB3599" s="108"/>
      <c r="BD3599" s="107"/>
      <c r="BF3599" s="107"/>
    </row>
    <row r="3600" spans="51:58" x14ac:dyDescent="0.25">
      <c r="AY3600" s="107"/>
      <c r="BB3600" s="108"/>
      <c r="BD3600" s="107"/>
      <c r="BF3600" s="107"/>
    </row>
    <row r="3601" spans="51:58" x14ac:dyDescent="0.25">
      <c r="AY3601" s="107"/>
      <c r="BB3601" s="108"/>
      <c r="BD3601" s="107"/>
      <c r="BF3601" s="107"/>
    </row>
    <row r="3602" spans="51:58" x14ac:dyDescent="0.25">
      <c r="AY3602" s="107"/>
      <c r="BB3602" s="108"/>
      <c r="BD3602" s="107"/>
      <c r="BF3602" s="107"/>
    </row>
    <row r="3603" spans="51:58" x14ac:dyDescent="0.25">
      <c r="AY3603" s="107"/>
      <c r="BB3603" s="108"/>
      <c r="BD3603" s="107"/>
      <c r="BF3603" s="107"/>
    </row>
    <row r="3604" spans="51:58" x14ac:dyDescent="0.25">
      <c r="AY3604" s="107"/>
      <c r="BB3604" s="108"/>
      <c r="BD3604" s="107"/>
      <c r="BF3604" s="107"/>
    </row>
    <row r="3605" spans="51:58" x14ac:dyDescent="0.25">
      <c r="AY3605" s="107"/>
      <c r="BB3605" s="108"/>
      <c r="BD3605" s="107"/>
      <c r="BF3605" s="107"/>
    </row>
    <row r="3606" spans="51:58" x14ac:dyDescent="0.25">
      <c r="AY3606" s="107"/>
      <c r="BB3606" s="108"/>
      <c r="BD3606" s="107"/>
      <c r="BF3606" s="107"/>
    </row>
    <row r="3607" spans="51:58" x14ac:dyDescent="0.25">
      <c r="AY3607" s="107"/>
      <c r="BB3607" s="108"/>
      <c r="BD3607" s="107"/>
      <c r="BF3607" s="107"/>
    </row>
    <row r="3608" spans="51:58" x14ac:dyDescent="0.25">
      <c r="AY3608" s="107"/>
      <c r="BB3608" s="108"/>
      <c r="BD3608" s="107"/>
      <c r="BF3608" s="107"/>
    </row>
    <row r="3609" spans="51:58" x14ac:dyDescent="0.25">
      <c r="AY3609" s="107"/>
      <c r="BB3609" s="108"/>
      <c r="BD3609" s="107"/>
      <c r="BF3609" s="107"/>
    </row>
    <row r="3610" spans="51:58" x14ac:dyDescent="0.25">
      <c r="AY3610" s="107"/>
      <c r="BB3610" s="108"/>
      <c r="BD3610" s="107"/>
      <c r="BF3610" s="107"/>
    </row>
    <row r="3611" spans="51:58" x14ac:dyDescent="0.25">
      <c r="AY3611" s="107"/>
      <c r="BB3611" s="108"/>
      <c r="BD3611" s="107"/>
      <c r="BF3611" s="107"/>
    </row>
    <row r="3612" spans="51:58" x14ac:dyDescent="0.25">
      <c r="AY3612" s="107"/>
      <c r="BB3612" s="108"/>
      <c r="BD3612" s="107"/>
      <c r="BF3612" s="107"/>
    </row>
    <row r="3613" spans="51:58" x14ac:dyDescent="0.25">
      <c r="AY3613" s="107"/>
      <c r="BB3613" s="108"/>
      <c r="BD3613" s="107"/>
      <c r="BF3613" s="107"/>
    </row>
    <row r="3614" spans="51:58" x14ac:dyDescent="0.25">
      <c r="AY3614" s="107"/>
      <c r="BB3614" s="108"/>
      <c r="BD3614" s="107"/>
      <c r="BF3614" s="107"/>
    </row>
    <row r="3615" spans="51:58" x14ac:dyDescent="0.25">
      <c r="AY3615" s="107"/>
      <c r="BB3615" s="108"/>
      <c r="BD3615" s="107"/>
      <c r="BF3615" s="107"/>
    </row>
    <row r="3616" spans="51:58" x14ac:dyDescent="0.25">
      <c r="AY3616" s="107"/>
      <c r="BB3616" s="108"/>
      <c r="BD3616" s="107"/>
      <c r="BF3616" s="107"/>
    </row>
    <row r="3617" spans="51:58" x14ac:dyDescent="0.25">
      <c r="AY3617" s="107"/>
      <c r="BB3617" s="108"/>
      <c r="BD3617" s="107"/>
      <c r="BF3617" s="107"/>
    </row>
    <row r="3618" spans="51:58" x14ac:dyDescent="0.25">
      <c r="AY3618" s="107"/>
      <c r="BB3618" s="108"/>
      <c r="BD3618" s="107"/>
      <c r="BF3618" s="107"/>
    </row>
    <row r="3619" spans="51:58" x14ac:dyDescent="0.25">
      <c r="AY3619" s="107"/>
      <c r="BB3619" s="108"/>
      <c r="BD3619" s="107"/>
      <c r="BF3619" s="107"/>
    </row>
    <row r="3620" spans="51:58" x14ac:dyDescent="0.25">
      <c r="AY3620" s="107"/>
      <c r="BB3620" s="108"/>
      <c r="BD3620" s="107"/>
      <c r="BF3620" s="107"/>
    </row>
    <row r="3621" spans="51:58" x14ac:dyDescent="0.25">
      <c r="AY3621" s="107"/>
      <c r="BB3621" s="108"/>
      <c r="BD3621" s="107"/>
      <c r="BF3621" s="107"/>
    </row>
    <row r="3622" spans="51:58" x14ac:dyDescent="0.25">
      <c r="AY3622" s="107"/>
      <c r="BB3622" s="108"/>
      <c r="BD3622" s="107"/>
      <c r="BF3622" s="107"/>
    </row>
    <row r="3623" spans="51:58" x14ac:dyDescent="0.25">
      <c r="AY3623" s="107"/>
      <c r="BB3623" s="108"/>
      <c r="BD3623" s="107"/>
      <c r="BF3623" s="107"/>
    </row>
    <row r="3624" spans="51:58" x14ac:dyDescent="0.25">
      <c r="AY3624" s="107"/>
      <c r="BB3624" s="108"/>
      <c r="BD3624" s="107"/>
      <c r="BF3624" s="107"/>
    </row>
    <row r="3625" spans="51:58" x14ac:dyDescent="0.25">
      <c r="AY3625" s="107"/>
      <c r="BB3625" s="108"/>
      <c r="BD3625" s="107"/>
      <c r="BF3625" s="107"/>
    </row>
    <row r="3626" spans="51:58" x14ac:dyDescent="0.25">
      <c r="AY3626" s="107"/>
      <c r="BB3626" s="108"/>
      <c r="BD3626" s="107"/>
      <c r="BF3626" s="107"/>
    </row>
    <row r="3627" spans="51:58" x14ac:dyDescent="0.25">
      <c r="AY3627" s="107"/>
      <c r="BB3627" s="108"/>
      <c r="BD3627" s="107"/>
      <c r="BF3627" s="107"/>
    </row>
    <row r="3628" spans="51:58" x14ac:dyDescent="0.25">
      <c r="AY3628" s="107"/>
      <c r="BB3628" s="108"/>
      <c r="BD3628" s="107"/>
      <c r="BF3628" s="107"/>
    </row>
    <row r="3629" spans="51:58" x14ac:dyDescent="0.25">
      <c r="AY3629" s="107"/>
      <c r="BB3629" s="108"/>
      <c r="BD3629" s="107"/>
      <c r="BF3629" s="107"/>
    </row>
    <row r="3630" spans="51:58" x14ac:dyDescent="0.25">
      <c r="AY3630" s="107"/>
      <c r="BB3630" s="108"/>
      <c r="BD3630" s="107"/>
      <c r="BF3630" s="107"/>
    </row>
    <row r="3631" spans="51:58" x14ac:dyDescent="0.25">
      <c r="AY3631" s="107"/>
      <c r="BB3631" s="108"/>
      <c r="BD3631" s="107"/>
      <c r="BF3631" s="107"/>
    </row>
    <row r="3632" spans="51:58" x14ac:dyDescent="0.25">
      <c r="AY3632" s="107"/>
      <c r="BB3632" s="108"/>
      <c r="BD3632" s="107"/>
      <c r="BF3632" s="107"/>
    </row>
    <row r="3633" spans="51:58" x14ac:dyDescent="0.25">
      <c r="AY3633" s="107"/>
      <c r="BB3633" s="108"/>
      <c r="BD3633" s="107"/>
      <c r="BF3633" s="107"/>
    </row>
    <row r="3634" spans="51:58" x14ac:dyDescent="0.25">
      <c r="AY3634" s="107"/>
      <c r="BB3634" s="108"/>
      <c r="BD3634" s="107"/>
      <c r="BF3634" s="107"/>
    </row>
    <row r="3635" spans="51:58" x14ac:dyDescent="0.25">
      <c r="AY3635" s="107"/>
      <c r="BB3635" s="108"/>
      <c r="BD3635" s="107"/>
      <c r="BF3635" s="107"/>
    </row>
    <row r="3636" spans="51:58" x14ac:dyDescent="0.25">
      <c r="AY3636" s="107"/>
      <c r="BB3636" s="108"/>
      <c r="BD3636" s="107"/>
      <c r="BF3636" s="107"/>
    </row>
    <row r="3637" spans="51:58" x14ac:dyDescent="0.25">
      <c r="AY3637" s="107"/>
      <c r="BB3637" s="108"/>
      <c r="BD3637" s="107"/>
      <c r="BF3637" s="107"/>
    </row>
    <row r="3638" spans="51:58" x14ac:dyDescent="0.25">
      <c r="AY3638" s="107"/>
      <c r="BB3638" s="108"/>
      <c r="BD3638" s="107"/>
      <c r="BF3638" s="107"/>
    </row>
    <row r="3639" spans="51:58" x14ac:dyDescent="0.25">
      <c r="AY3639" s="107"/>
      <c r="BB3639" s="108"/>
      <c r="BD3639" s="107"/>
      <c r="BF3639" s="107"/>
    </row>
    <row r="3640" spans="51:58" x14ac:dyDescent="0.25">
      <c r="AY3640" s="107"/>
      <c r="BB3640" s="108"/>
      <c r="BD3640" s="107"/>
      <c r="BF3640" s="107"/>
    </row>
    <row r="3641" spans="51:58" x14ac:dyDescent="0.25">
      <c r="AY3641" s="107"/>
      <c r="BB3641" s="108"/>
      <c r="BD3641" s="107"/>
      <c r="BF3641" s="107"/>
    </row>
    <row r="3642" spans="51:58" x14ac:dyDescent="0.25">
      <c r="AY3642" s="107"/>
      <c r="BB3642" s="108"/>
      <c r="BD3642" s="107"/>
      <c r="BF3642" s="107"/>
    </row>
    <row r="3643" spans="51:58" x14ac:dyDescent="0.25">
      <c r="AY3643" s="107"/>
      <c r="BB3643" s="108"/>
      <c r="BD3643" s="107"/>
      <c r="BF3643" s="107"/>
    </row>
    <row r="3644" spans="51:58" x14ac:dyDescent="0.25">
      <c r="AY3644" s="107"/>
      <c r="BB3644" s="108"/>
      <c r="BD3644" s="107"/>
      <c r="BF3644" s="107"/>
    </row>
    <row r="3645" spans="51:58" x14ac:dyDescent="0.25">
      <c r="AY3645" s="107"/>
      <c r="BB3645" s="108"/>
      <c r="BD3645" s="107"/>
      <c r="BF3645" s="107"/>
    </row>
    <row r="3646" spans="51:58" x14ac:dyDescent="0.25">
      <c r="AY3646" s="107"/>
      <c r="BB3646" s="108"/>
      <c r="BD3646" s="107"/>
      <c r="BF3646" s="107"/>
    </row>
    <row r="3647" spans="51:58" x14ac:dyDescent="0.25">
      <c r="AY3647" s="107"/>
      <c r="BB3647" s="108"/>
      <c r="BD3647" s="107"/>
      <c r="BF3647" s="107"/>
    </row>
    <row r="3648" spans="51:58" x14ac:dyDescent="0.25">
      <c r="AY3648" s="107"/>
      <c r="BB3648" s="108"/>
      <c r="BD3648" s="107"/>
      <c r="BF3648" s="107"/>
    </row>
    <row r="3649" spans="51:58" x14ac:dyDescent="0.25">
      <c r="AY3649" s="107"/>
      <c r="BB3649" s="108"/>
      <c r="BD3649" s="107"/>
      <c r="BF3649" s="107"/>
    </row>
    <row r="3650" spans="51:58" x14ac:dyDescent="0.25">
      <c r="AY3650" s="107"/>
      <c r="BB3650" s="108"/>
      <c r="BD3650" s="107"/>
      <c r="BF3650" s="107"/>
    </row>
    <row r="3651" spans="51:58" x14ac:dyDescent="0.25">
      <c r="AY3651" s="107"/>
      <c r="BB3651" s="108"/>
      <c r="BD3651" s="107"/>
      <c r="BF3651" s="107"/>
    </row>
    <row r="3652" spans="51:58" x14ac:dyDescent="0.25">
      <c r="AY3652" s="107"/>
      <c r="BB3652" s="108"/>
      <c r="BD3652" s="107"/>
      <c r="BF3652" s="107"/>
    </row>
    <row r="3653" spans="51:58" x14ac:dyDescent="0.25">
      <c r="AY3653" s="107"/>
      <c r="BB3653" s="108"/>
      <c r="BD3653" s="107"/>
      <c r="BF3653" s="107"/>
    </row>
    <row r="3654" spans="51:58" x14ac:dyDescent="0.25">
      <c r="AY3654" s="107"/>
      <c r="BB3654" s="108"/>
      <c r="BD3654" s="107"/>
      <c r="BF3654" s="107"/>
    </row>
    <row r="3655" spans="51:58" x14ac:dyDescent="0.25">
      <c r="AY3655" s="107"/>
      <c r="BB3655" s="108"/>
      <c r="BD3655" s="107"/>
      <c r="BF3655" s="107"/>
    </row>
    <row r="3656" spans="51:58" x14ac:dyDescent="0.25">
      <c r="AY3656" s="107"/>
      <c r="BB3656" s="108"/>
      <c r="BD3656" s="107"/>
      <c r="BF3656" s="107"/>
    </row>
    <row r="3657" spans="51:58" x14ac:dyDescent="0.25">
      <c r="AY3657" s="107"/>
      <c r="BB3657" s="108"/>
      <c r="BD3657" s="107"/>
      <c r="BF3657" s="107"/>
    </row>
    <row r="3658" spans="51:58" x14ac:dyDescent="0.25">
      <c r="AY3658" s="107"/>
      <c r="BB3658" s="108"/>
      <c r="BD3658" s="107"/>
      <c r="BF3658" s="107"/>
    </row>
    <row r="3659" spans="51:58" x14ac:dyDescent="0.25">
      <c r="AY3659" s="107"/>
      <c r="BB3659" s="108"/>
      <c r="BD3659" s="107"/>
      <c r="BF3659" s="107"/>
    </row>
    <row r="3660" spans="51:58" x14ac:dyDescent="0.25">
      <c r="AY3660" s="107"/>
      <c r="BB3660" s="108"/>
      <c r="BD3660" s="107"/>
      <c r="BF3660" s="107"/>
    </row>
    <row r="3661" spans="51:58" x14ac:dyDescent="0.25">
      <c r="AY3661" s="107"/>
      <c r="BB3661" s="108"/>
      <c r="BD3661" s="107"/>
      <c r="BF3661" s="107"/>
    </row>
    <row r="3662" spans="51:58" x14ac:dyDescent="0.25">
      <c r="AY3662" s="107"/>
      <c r="BB3662" s="108"/>
      <c r="BD3662" s="107"/>
      <c r="BF3662" s="107"/>
    </row>
    <row r="3663" spans="51:58" x14ac:dyDescent="0.25">
      <c r="AY3663" s="107"/>
      <c r="BB3663" s="108"/>
      <c r="BD3663" s="107"/>
      <c r="BF3663" s="107"/>
    </row>
    <row r="3664" spans="51:58" x14ac:dyDescent="0.25">
      <c r="AY3664" s="107"/>
      <c r="BB3664" s="108"/>
      <c r="BD3664" s="107"/>
      <c r="BF3664" s="107"/>
    </row>
    <row r="3665" spans="51:58" x14ac:dyDescent="0.25">
      <c r="AY3665" s="107"/>
      <c r="BB3665" s="108"/>
      <c r="BD3665" s="107"/>
      <c r="BF3665" s="107"/>
    </row>
    <row r="3666" spans="51:58" x14ac:dyDescent="0.25">
      <c r="AY3666" s="107"/>
      <c r="BB3666" s="108"/>
      <c r="BD3666" s="107"/>
      <c r="BF3666" s="107"/>
    </row>
    <row r="3667" spans="51:58" x14ac:dyDescent="0.25">
      <c r="AY3667" s="107"/>
      <c r="BB3667" s="108"/>
      <c r="BD3667" s="107"/>
      <c r="BF3667" s="107"/>
    </row>
    <row r="3668" spans="51:58" x14ac:dyDescent="0.25">
      <c r="AY3668" s="107"/>
      <c r="BB3668" s="108"/>
      <c r="BD3668" s="107"/>
      <c r="BF3668" s="107"/>
    </row>
    <row r="3669" spans="51:58" x14ac:dyDescent="0.25">
      <c r="AY3669" s="107"/>
      <c r="BB3669" s="108"/>
      <c r="BD3669" s="107"/>
      <c r="BF3669" s="107"/>
    </row>
    <row r="3670" spans="51:58" x14ac:dyDescent="0.25">
      <c r="AY3670" s="107"/>
      <c r="BB3670" s="108"/>
      <c r="BD3670" s="107"/>
      <c r="BF3670" s="107"/>
    </row>
    <row r="3671" spans="51:58" x14ac:dyDescent="0.25">
      <c r="AY3671" s="107"/>
      <c r="BB3671" s="108"/>
      <c r="BD3671" s="107"/>
      <c r="BF3671" s="107"/>
    </row>
    <row r="3672" spans="51:58" x14ac:dyDescent="0.25">
      <c r="AY3672" s="107"/>
      <c r="BB3672" s="108"/>
      <c r="BD3672" s="107"/>
      <c r="BF3672" s="107"/>
    </row>
    <row r="3673" spans="51:58" x14ac:dyDescent="0.25">
      <c r="AY3673" s="107"/>
      <c r="BB3673" s="108"/>
      <c r="BD3673" s="107"/>
      <c r="BF3673" s="107"/>
    </row>
    <row r="3674" spans="51:58" x14ac:dyDescent="0.25">
      <c r="AY3674" s="107"/>
      <c r="BB3674" s="108"/>
      <c r="BD3674" s="107"/>
      <c r="BF3674" s="107"/>
    </row>
    <row r="3675" spans="51:58" x14ac:dyDescent="0.25">
      <c r="AY3675" s="107"/>
      <c r="BB3675" s="108"/>
      <c r="BD3675" s="107"/>
      <c r="BF3675" s="107"/>
    </row>
    <row r="3676" spans="51:58" x14ac:dyDescent="0.25">
      <c r="AY3676" s="107"/>
      <c r="BB3676" s="108"/>
      <c r="BD3676" s="107"/>
      <c r="BF3676" s="107"/>
    </row>
    <row r="3677" spans="51:58" x14ac:dyDescent="0.25">
      <c r="AY3677" s="107"/>
      <c r="BB3677" s="108"/>
      <c r="BD3677" s="107"/>
      <c r="BF3677" s="107"/>
    </row>
    <row r="3678" spans="51:58" x14ac:dyDescent="0.25">
      <c r="AY3678" s="107"/>
      <c r="BB3678" s="108"/>
      <c r="BD3678" s="107"/>
      <c r="BF3678" s="107"/>
    </row>
    <row r="3679" spans="51:58" x14ac:dyDescent="0.25">
      <c r="AY3679" s="107"/>
      <c r="BB3679" s="108"/>
      <c r="BD3679" s="107"/>
      <c r="BF3679" s="107"/>
    </row>
    <row r="3680" spans="51:58" x14ac:dyDescent="0.25">
      <c r="AY3680" s="107"/>
      <c r="BB3680" s="108"/>
      <c r="BD3680" s="107"/>
      <c r="BF3680" s="107"/>
    </row>
    <row r="3681" spans="51:58" x14ac:dyDescent="0.25">
      <c r="AY3681" s="107"/>
      <c r="BB3681" s="108"/>
      <c r="BD3681" s="107"/>
      <c r="BF3681" s="107"/>
    </row>
    <row r="3682" spans="51:58" x14ac:dyDescent="0.25">
      <c r="AY3682" s="107"/>
      <c r="BB3682" s="108"/>
      <c r="BD3682" s="107"/>
      <c r="BF3682" s="107"/>
    </row>
    <row r="3683" spans="51:58" x14ac:dyDescent="0.25">
      <c r="AY3683" s="107"/>
      <c r="BB3683" s="108"/>
      <c r="BD3683" s="107"/>
      <c r="BF3683" s="107"/>
    </row>
    <row r="3684" spans="51:58" x14ac:dyDescent="0.25">
      <c r="AY3684" s="107"/>
      <c r="BB3684" s="108"/>
      <c r="BD3684" s="107"/>
      <c r="BF3684" s="107"/>
    </row>
    <row r="3685" spans="51:58" x14ac:dyDescent="0.25">
      <c r="AY3685" s="107"/>
      <c r="BB3685" s="108"/>
      <c r="BD3685" s="107"/>
      <c r="BF3685" s="107"/>
    </row>
    <row r="3686" spans="51:58" x14ac:dyDescent="0.25">
      <c r="AY3686" s="107"/>
      <c r="BB3686" s="108"/>
      <c r="BD3686" s="107"/>
      <c r="BF3686" s="107"/>
    </row>
    <row r="3687" spans="51:58" x14ac:dyDescent="0.25">
      <c r="AY3687" s="107"/>
      <c r="BB3687" s="108"/>
      <c r="BD3687" s="107"/>
      <c r="BF3687" s="107"/>
    </row>
    <row r="3688" spans="51:58" x14ac:dyDescent="0.25">
      <c r="AY3688" s="107"/>
      <c r="BB3688" s="108"/>
      <c r="BD3688" s="107"/>
      <c r="BF3688" s="107"/>
    </row>
    <row r="3689" spans="51:58" x14ac:dyDescent="0.25">
      <c r="AY3689" s="107"/>
      <c r="BB3689" s="108"/>
      <c r="BD3689" s="107"/>
      <c r="BF3689" s="107"/>
    </row>
    <row r="3690" spans="51:58" x14ac:dyDescent="0.25">
      <c r="AY3690" s="107"/>
      <c r="BB3690" s="108"/>
      <c r="BD3690" s="107"/>
      <c r="BF3690" s="107"/>
    </row>
    <row r="3691" spans="51:58" x14ac:dyDescent="0.25">
      <c r="AY3691" s="107"/>
      <c r="BB3691" s="108"/>
      <c r="BD3691" s="107"/>
      <c r="BF3691" s="107"/>
    </row>
    <row r="3692" spans="51:58" x14ac:dyDescent="0.25">
      <c r="AY3692" s="107"/>
      <c r="BB3692" s="108"/>
      <c r="BD3692" s="107"/>
      <c r="BF3692" s="107"/>
    </row>
    <row r="3693" spans="51:58" x14ac:dyDescent="0.25">
      <c r="AY3693" s="107"/>
      <c r="BB3693" s="108"/>
      <c r="BD3693" s="107"/>
      <c r="BF3693" s="107"/>
    </row>
    <row r="3694" spans="51:58" x14ac:dyDescent="0.25">
      <c r="AY3694" s="107"/>
      <c r="BB3694" s="108"/>
      <c r="BD3694" s="107"/>
      <c r="BF3694" s="107"/>
    </row>
    <row r="3695" spans="51:58" x14ac:dyDescent="0.25">
      <c r="AY3695" s="107"/>
      <c r="BB3695" s="108"/>
      <c r="BD3695" s="107"/>
      <c r="BF3695" s="107"/>
    </row>
    <row r="3696" spans="51:58" x14ac:dyDescent="0.25">
      <c r="AY3696" s="107"/>
      <c r="BB3696" s="108"/>
      <c r="BD3696" s="107"/>
      <c r="BF3696" s="107"/>
    </row>
    <row r="3697" spans="51:58" x14ac:dyDescent="0.25">
      <c r="AY3697" s="107"/>
      <c r="BB3697" s="108"/>
      <c r="BD3697" s="107"/>
      <c r="BF3697" s="107"/>
    </row>
    <row r="3698" spans="51:58" x14ac:dyDescent="0.25">
      <c r="AY3698" s="107"/>
      <c r="BB3698" s="108"/>
      <c r="BD3698" s="107"/>
      <c r="BF3698" s="107"/>
    </row>
    <row r="3699" spans="51:58" x14ac:dyDescent="0.25">
      <c r="AY3699" s="107"/>
      <c r="BB3699" s="108"/>
      <c r="BD3699" s="107"/>
      <c r="BF3699" s="107"/>
    </row>
    <row r="3700" spans="51:58" x14ac:dyDescent="0.25">
      <c r="AY3700" s="107"/>
      <c r="BB3700" s="108"/>
      <c r="BD3700" s="107"/>
      <c r="BF3700" s="107"/>
    </row>
    <row r="3701" spans="51:58" x14ac:dyDescent="0.25">
      <c r="AY3701" s="107"/>
      <c r="BB3701" s="108"/>
      <c r="BD3701" s="107"/>
      <c r="BF3701" s="107"/>
    </row>
    <row r="3702" spans="51:58" x14ac:dyDescent="0.25">
      <c r="AY3702" s="107"/>
      <c r="BB3702" s="108"/>
      <c r="BD3702" s="107"/>
      <c r="BF3702" s="107"/>
    </row>
    <row r="3703" spans="51:58" x14ac:dyDescent="0.25">
      <c r="AY3703" s="107"/>
      <c r="BB3703" s="108"/>
      <c r="BD3703" s="107"/>
      <c r="BF3703" s="107"/>
    </row>
    <row r="3704" spans="51:58" x14ac:dyDescent="0.25">
      <c r="AY3704" s="107"/>
      <c r="BB3704" s="108"/>
      <c r="BD3704" s="107"/>
      <c r="BF3704" s="107"/>
    </row>
    <row r="3705" spans="51:58" x14ac:dyDescent="0.25">
      <c r="AY3705" s="107"/>
      <c r="BB3705" s="108"/>
      <c r="BD3705" s="107"/>
      <c r="BF3705" s="107"/>
    </row>
    <row r="3706" spans="51:58" x14ac:dyDescent="0.25">
      <c r="AY3706" s="107"/>
      <c r="BB3706" s="108"/>
      <c r="BD3706" s="107"/>
      <c r="BF3706" s="107"/>
    </row>
    <row r="3707" spans="51:58" x14ac:dyDescent="0.25">
      <c r="AY3707" s="107"/>
      <c r="BB3707" s="108"/>
      <c r="BD3707" s="107"/>
      <c r="BF3707" s="107"/>
    </row>
    <row r="3708" spans="51:58" x14ac:dyDescent="0.25">
      <c r="AY3708" s="107"/>
      <c r="BB3708" s="108"/>
      <c r="BD3708" s="107"/>
      <c r="BF3708" s="107"/>
    </row>
    <row r="3709" spans="51:58" x14ac:dyDescent="0.25">
      <c r="AY3709" s="107"/>
      <c r="BB3709" s="108"/>
      <c r="BD3709" s="107"/>
      <c r="BF3709" s="107"/>
    </row>
    <row r="3710" spans="51:58" x14ac:dyDescent="0.25">
      <c r="AY3710" s="107"/>
      <c r="BB3710" s="108"/>
      <c r="BD3710" s="107"/>
      <c r="BF3710" s="107"/>
    </row>
    <row r="3711" spans="51:58" x14ac:dyDescent="0.25">
      <c r="AY3711" s="107"/>
      <c r="BB3711" s="108"/>
      <c r="BD3711" s="107"/>
      <c r="BF3711" s="107"/>
    </row>
    <row r="3712" spans="51:58" x14ac:dyDescent="0.25">
      <c r="AY3712" s="107"/>
      <c r="BB3712" s="108"/>
      <c r="BD3712" s="107"/>
      <c r="BF3712" s="107"/>
    </row>
    <row r="3713" spans="51:58" x14ac:dyDescent="0.25">
      <c r="AY3713" s="107"/>
      <c r="BB3713" s="108"/>
      <c r="BD3713" s="107"/>
      <c r="BF3713" s="107"/>
    </row>
    <row r="3714" spans="51:58" x14ac:dyDescent="0.25">
      <c r="AY3714" s="107"/>
      <c r="BB3714" s="108"/>
      <c r="BD3714" s="107"/>
      <c r="BF3714" s="107"/>
    </row>
    <row r="3715" spans="51:58" x14ac:dyDescent="0.25">
      <c r="AY3715" s="107"/>
      <c r="BB3715" s="108"/>
      <c r="BD3715" s="107"/>
      <c r="BF3715" s="107"/>
    </row>
    <row r="3716" spans="51:58" x14ac:dyDescent="0.25">
      <c r="AY3716" s="107"/>
      <c r="BB3716" s="108"/>
      <c r="BD3716" s="107"/>
      <c r="BF3716" s="107"/>
    </row>
    <row r="3717" spans="51:58" x14ac:dyDescent="0.25">
      <c r="AY3717" s="107"/>
      <c r="BB3717" s="108"/>
      <c r="BD3717" s="107"/>
      <c r="BF3717" s="107"/>
    </row>
    <row r="3718" spans="51:58" x14ac:dyDescent="0.25">
      <c r="AY3718" s="107"/>
      <c r="BB3718" s="108"/>
      <c r="BD3718" s="107"/>
      <c r="BF3718" s="107"/>
    </row>
    <row r="3719" spans="51:58" x14ac:dyDescent="0.25">
      <c r="AY3719" s="107"/>
      <c r="BB3719" s="108"/>
      <c r="BD3719" s="107"/>
      <c r="BF3719" s="107"/>
    </row>
    <row r="3720" spans="51:58" x14ac:dyDescent="0.25">
      <c r="AY3720" s="107"/>
      <c r="BB3720" s="108"/>
      <c r="BD3720" s="107"/>
      <c r="BF3720" s="107"/>
    </row>
    <row r="3721" spans="51:58" x14ac:dyDescent="0.25">
      <c r="AY3721" s="107"/>
      <c r="BB3721" s="108"/>
      <c r="BD3721" s="107"/>
      <c r="BF3721" s="107"/>
    </row>
    <row r="3722" spans="51:58" x14ac:dyDescent="0.25">
      <c r="AY3722" s="107"/>
      <c r="BB3722" s="108"/>
      <c r="BD3722" s="107"/>
      <c r="BF3722" s="107"/>
    </row>
    <row r="3723" spans="51:58" x14ac:dyDescent="0.25">
      <c r="AY3723" s="107"/>
      <c r="BB3723" s="108"/>
      <c r="BD3723" s="107"/>
      <c r="BF3723" s="107"/>
    </row>
    <row r="3724" spans="51:58" x14ac:dyDescent="0.25">
      <c r="AY3724" s="107"/>
      <c r="BB3724" s="108"/>
      <c r="BD3724" s="107"/>
      <c r="BF3724" s="107"/>
    </row>
    <row r="3725" spans="51:58" x14ac:dyDescent="0.25">
      <c r="AY3725" s="107"/>
      <c r="BB3725" s="108"/>
      <c r="BD3725" s="107"/>
      <c r="BF3725" s="107"/>
    </row>
    <row r="3726" spans="51:58" x14ac:dyDescent="0.25">
      <c r="AY3726" s="107"/>
      <c r="BB3726" s="108"/>
      <c r="BD3726" s="107"/>
      <c r="BF3726" s="107"/>
    </row>
    <row r="3727" spans="51:58" x14ac:dyDescent="0.25">
      <c r="AY3727" s="107"/>
      <c r="BB3727" s="108"/>
      <c r="BD3727" s="107"/>
      <c r="BF3727" s="107"/>
    </row>
    <row r="3728" spans="51:58" x14ac:dyDescent="0.25">
      <c r="AY3728" s="107"/>
      <c r="BB3728" s="108"/>
      <c r="BD3728" s="107"/>
      <c r="BF3728" s="107"/>
    </row>
    <row r="3729" spans="51:58" x14ac:dyDescent="0.25">
      <c r="AY3729" s="107"/>
      <c r="BB3729" s="108"/>
      <c r="BD3729" s="107"/>
      <c r="BF3729" s="107"/>
    </row>
    <row r="3730" spans="51:58" x14ac:dyDescent="0.25">
      <c r="AY3730" s="107"/>
      <c r="BB3730" s="108"/>
      <c r="BD3730" s="107"/>
      <c r="BF3730" s="107"/>
    </row>
    <row r="3731" spans="51:58" x14ac:dyDescent="0.25">
      <c r="AY3731" s="107"/>
      <c r="BB3731" s="108"/>
      <c r="BD3731" s="107"/>
      <c r="BF3731" s="107"/>
    </row>
    <row r="3732" spans="51:58" x14ac:dyDescent="0.25">
      <c r="AY3732" s="107"/>
      <c r="BB3732" s="108"/>
      <c r="BD3732" s="107"/>
      <c r="BF3732" s="107"/>
    </row>
    <row r="3733" spans="51:58" x14ac:dyDescent="0.25">
      <c r="AY3733" s="107"/>
      <c r="BB3733" s="108"/>
      <c r="BD3733" s="107"/>
      <c r="BF3733" s="107"/>
    </row>
    <row r="3734" spans="51:58" x14ac:dyDescent="0.25">
      <c r="AY3734" s="107"/>
      <c r="BB3734" s="108"/>
      <c r="BD3734" s="107"/>
      <c r="BF3734" s="107"/>
    </row>
    <row r="3735" spans="51:58" x14ac:dyDescent="0.25">
      <c r="AY3735" s="107"/>
      <c r="BB3735" s="108"/>
      <c r="BD3735" s="107"/>
      <c r="BF3735" s="107"/>
    </row>
    <row r="3736" spans="51:58" x14ac:dyDescent="0.25">
      <c r="AY3736" s="107"/>
      <c r="BB3736" s="108"/>
      <c r="BD3736" s="107"/>
      <c r="BF3736" s="107"/>
    </row>
    <row r="3737" spans="51:58" x14ac:dyDescent="0.25">
      <c r="AY3737" s="107"/>
      <c r="BB3737" s="108"/>
      <c r="BD3737" s="107"/>
      <c r="BF3737" s="107"/>
    </row>
    <row r="3738" spans="51:58" x14ac:dyDescent="0.25">
      <c r="AY3738" s="107"/>
      <c r="BB3738" s="108"/>
      <c r="BD3738" s="107"/>
      <c r="BF3738" s="107"/>
    </row>
    <row r="3739" spans="51:58" x14ac:dyDescent="0.25">
      <c r="AY3739" s="107"/>
      <c r="BB3739" s="108"/>
      <c r="BD3739" s="107"/>
      <c r="BF3739" s="107"/>
    </row>
    <row r="3740" spans="51:58" x14ac:dyDescent="0.25">
      <c r="AY3740" s="107"/>
      <c r="BB3740" s="108"/>
      <c r="BD3740" s="107"/>
      <c r="BF3740" s="107"/>
    </row>
    <row r="3741" spans="51:58" x14ac:dyDescent="0.25">
      <c r="AY3741" s="107"/>
      <c r="BB3741" s="108"/>
      <c r="BD3741" s="107"/>
      <c r="BF3741" s="107"/>
    </row>
    <row r="3742" spans="51:58" x14ac:dyDescent="0.25">
      <c r="AY3742" s="107"/>
      <c r="BB3742" s="108"/>
      <c r="BD3742" s="107"/>
      <c r="BF3742" s="107"/>
    </row>
    <row r="3743" spans="51:58" x14ac:dyDescent="0.25">
      <c r="AY3743" s="107"/>
      <c r="BB3743" s="108"/>
      <c r="BD3743" s="107"/>
      <c r="BF3743" s="107"/>
    </row>
    <row r="3744" spans="51:58" x14ac:dyDescent="0.25">
      <c r="AY3744" s="107"/>
      <c r="BB3744" s="108"/>
      <c r="BD3744" s="107"/>
      <c r="BF3744" s="107"/>
    </row>
    <row r="3745" spans="51:58" x14ac:dyDescent="0.25">
      <c r="AY3745" s="107"/>
      <c r="BB3745" s="108"/>
      <c r="BD3745" s="107"/>
      <c r="BF3745" s="107"/>
    </row>
    <row r="3746" spans="51:58" x14ac:dyDescent="0.25">
      <c r="AY3746" s="107"/>
      <c r="BB3746" s="108"/>
      <c r="BD3746" s="107"/>
      <c r="BF3746" s="107"/>
    </row>
    <row r="3747" spans="51:58" x14ac:dyDescent="0.25">
      <c r="AY3747" s="107"/>
      <c r="BB3747" s="108"/>
      <c r="BD3747" s="107"/>
      <c r="BF3747" s="107"/>
    </row>
    <row r="3748" spans="51:58" x14ac:dyDescent="0.25">
      <c r="AY3748" s="107"/>
      <c r="BB3748" s="108"/>
      <c r="BD3748" s="107"/>
      <c r="BF3748" s="107"/>
    </row>
    <row r="3749" spans="51:58" x14ac:dyDescent="0.25">
      <c r="AY3749" s="107"/>
      <c r="BB3749" s="108"/>
      <c r="BD3749" s="107"/>
      <c r="BF3749" s="107"/>
    </row>
    <row r="3750" spans="51:58" x14ac:dyDescent="0.25">
      <c r="AY3750" s="107"/>
      <c r="BB3750" s="108"/>
      <c r="BD3750" s="107"/>
      <c r="BF3750" s="107"/>
    </row>
    <row r="3751" spans="51:58" x14ac:dyDescent="0.25">
      <c r="AY3751" s="107"/>
      <c r="BB3751" s="108"/>
      <c r="BD3751" s="107"/>
      <c r="BF3751" s="107"/>
    </row>
    <row r="3752" spans="51:58" x14ac:dyDescent="0.25">
      <c r="AY3752" s="107"/>
      <c r="BB3752" s="108"/>
      <c r="BD3752" s="107"/>
      <c r="BF3752" s="107"/>
    </row>
    <row r="3753" spans="51:58" x14ac:dyDescent="0.25">
      <c r="AY3753" s="107"/>
      <c r="BB3753" s="108"/>
      <c r="BD3753" s="107"/>
      <c r="BF3753" s="107"/>
    </row>
    <row r="3754" spans="51:58" x14ac:dyDescent="0.25">
      <c r="AY3754" s="107"/>
      <c r="BB3754" s="108"/>
      <c r="BD3754" s="107"/>
      <c r="BF3754" s="107"/>
    </row>
    <row r="3755" spans="51:58" x14ac:dyDescent="0.25">
      <c r="AY3755" s="107"/>
      <c r="BB3755" s="108"/>
      <c r="BD3755" s="107"/>
      <c r="BF3755" s="107"/>
    </row>
    <row r="3756" spans="51:58" x14ac:dyDescent="0.25">
      <c r="AY3756" s="107"/>
      <c r="BB3756" s="108"/>
      <c r="BD3756" s="107"/>
      <c r="BF3756" s="107"/>
    </row>
    <row r="3757" spans="51:58" x14ac:dyDescent="0.25">
      <c r="AY3757" s="107"/>
      <c r="BB3757" s="108"/>
      <c r="BD3757" s="107"/>
      <c r="BF3757" s="107"/>
    </row>
    <row r="3758" spans="51:58" x14ac:dyDescent="0.25">
      <c r="AY3758" s="107"/>
      <c r="BB3758" s="108"/>
      <c r="BD3758" s="107"/>
      <c r="BF3758" s="107"/>
    </row>
    <row r="3759" spans="51:58" x14ac:dyDescent="0.25">
      <c r="AY3759" s="107"/>
      <c r="BB3759" s="108"/>
      <c r="BD3759" s="107"/>
      <c r="BF3759" s="107"/>
    </row>
    <row r="3760" spans="51:58" x14ac:dyDescent="0.25">
      <c r="AY3760" s="107"/>
      <c r="BB3760" s="108"/>
      <c r="BD3760" s="107"/>
      <c r="BF3760" s="107"/>
    </row>
    <row r="3761" spans="51:58" x14ac:dyDescent="0.25">
      <c r="AY3761" s="107"/>
      <c r="BB3761" s="108"/>
      <c r="BD3761" s="107"/>
      <c r="BF3761" s="107"/>
    </row>
    <row r="3762" spans="51:58" x14ac:dyDescent="0.25">
      <c r="AY3762" s="107"/>
      <c r="BB3762" s="108"/>
      <c r="BD3762" s="107"/>
      <c r="BF3762" s="107"/>
    </row>
    <row r="3763" spans="51:58" x14ac:dyDescent="0.25">
      <c r="AY3763" s="107"/>
      <c r="BB3763" s="108"/>
      <c r="BD3763" s="107"/>
      <c r="BF3763" s="107"/>
    </row>
    <row r="3764" spans="51:58" x14ac:dyDescent="0.25">
      <c r="AY3764" s="107"/>
      <c r="BB3764" s="108"/>
      <c r="BD3764" s="107"/>
      <c r="BF3764" s="107"/>
    </row>
    <row r="3765" spans="51:58" x14ac:dyDescent="0.25">
      <c r="AY3765" s="107"/>
      <c r="BB3765" s="108"/>
      <c r="BD3765" s="107"/>
      <c r="BF3765" s="107"/>
    </row>
    <row r="3766" spans="51:58" x14ac:dyDescent="0.25">
      <c r="AY3766" s="107"/>
      <c r="BB3766" s="108"/>
      <c r="BD3766" s="107"/>
      <c r="BF3766" s="107"/>
    </row>
    <row r="3767" spans="51:58" x14ac:dyDescent="0.25">
      <c r="AY3767" s="107"/>
      <c r="BB3767" s="108"/>
      <c r="BD3767" s="107"/>
      <c r="BF3767" s="107"/>
    </row>
    <row r="3768" spans="51:58" x14ac:dyDescent="0.25">
      <c r="AY3768" s="107"/>
      <c r="BB3768" s="108"/>
      <c r="BD3768" s="107"/>
      <c r="BF3768" s="107"/>
    </row>
    <row r="3769" spans="51:58" x14ac:dyDescent="0.25">
      <c r="AY3769" s="107"/>
      <c r="BB3769" s="108"/>
      <c r="BD3769" s="107"/>
      <c r="BF3769" s="107"/>
    </row>
    <row r="3770" spans="51:58" x14ac:dyDescent="0.25">
      <c r="AY3770" s="107"/>
      <c r="BB3770" s="108"/>
      <c r="BD3770" s="107"/>
      <c r="BF3770" s="107"/>
    </row>
    <row r="3771" spans="51:58" x14ac:dyDescent="0.25">
      <c r="AY3771" s="107"/>
      <c r="BB3771" s="108"/>
      <c r="BD3771" s="107"/>
      <c r="BF3771" s="107"/>
    </row>
    <row r="3772" spans="51:58" x14ac:dyDescent="0.25">
      <c r="AY3772" s="107"/>
      <c r="BB3772" s="108"/>
      <c r="BD3772" s="107"/>
      <c r="BF3772" s="107"/>
    </row>
    <row r="3773" spans="51:58" x14ac:dyDescent="0.25">
      <c r="AY3773" s="107"/>
      <c r="BB3773" s="108"/>
      <c r="BD3773" s="107"/>
      <c r="BF3773" s="107"/>
    </row>
    <row r="3774" spans="51:58" x14ac:dyDescent="0.25">
      <c r="AY3774" s="107"/>
      <c r="BB3774" s="108"/>
      <c r="BD3774" s="107"/>
      <c r="BF3774" s="107"/>
    </row>
    <row r="3775" spans="51:58" x14ac:dyDescent="0.25">
      <c r="AY3775" s="107"/>
      <c r="BB3775" s="108"/>
      <c r="BD3775" s="107"/>
      <c r="BF3775" s="107"/>
    </row>
    <row r="3776" spans="51:58" x14ac:dyDescent="0.25">
      <c r="AY3776" s="107"/>
      <c r="BB3776" s="108"/>
      <c r="BD3776" s="107"/>
      <c r="BF3776" s="107"/>
    </row>
    <row r="3777" spans="51:58" x14ac:dyDescent="0.25">
      <c r="AY3777" s="107"/>
      <c r="BB3777" s="108"/>
      <c r="BD3777" s="107"/>
      <c r="BF3777" s="107"/>
    </row>
    <row r="3778" spans="51:58" x14ac:dyDescent="0.25">
      <c r="AY3778" s="107"/>
      <c r="BB3778" s="108"/>
      <c r="BD3778" s="107"/>
      <c r="BF3778" s="107"/>
    </row>
    <row r="3779" spans="51:58" x14ac:dyDescent="0.25">
      <c r="AY3779" s="107"/>
      <c r="BB3779" s="108"/>
      <c r="BD3779" s="107"/>
      <c r="BF3779" s="107"/>
    </row>
    <row r="3780" spans="51:58" x14ac:dyDescent="0.25">
      <c r="AY3780" s="107"/>
      <c r="BB3780" s="108"/>
      <c r="BD3780" s="107"/>
      <c r="BF3780" s="107"/>
    </row>
    <row r="3781" spans="51:58" x14ac:dyDescent="0.25">
      <c r="AY3781" s="107"/>
      <c r="BB3781" s="108"/>
      <c r="BD3781" s="107"/>
      <c r="BF3781" s="107"/>
    </row>
    <row r="3782" spans="51:58" x14ac:dyDescent="0.25">
      <c r="AY3782" s="107"/>
      <c r="BB3782" s="108"/>
      <c r="BD3782" s="107"/>
      <c r="BF3782" s="107"/>
    </row>
    <row r="3783" spans="51:58" x14ac:dyDescent="0.25">
      <c r="AY3783" s="107"/>
      <c r="BB3783" s="108"/>
      <c r="BD3783" s="107"/>
      <c r="BF3783" s="107"/>
    </row>
    <row r="3784" spans="51:58" x14ac:dyDescent="0.25">
      <c r="AY3784" s="107"/>
      <c r="BB3784" s="108"/>
      <c r="BD3784" s="107"/>
      <c r="BF3784" s="107"/>
    </row>
    <row r="3785" spans="51:58" x14ac:dyDescent="0.25">
      <c r="AY3785" s="107"/>
      <c r="BB3785" s="108"/>
      <c r="BD3785" s="107"/>
      <c r="BF3785" s="107"/>
    </row>
    <row r="3786" spans="51:58" x14ac:dyDescent="0.25">
      <c r="AY3786" s="107"/>
      <c r="BB3786" s="108"/>
      <c r="BD3786" s="107"/>
      <c r="BF3786" s="107"/>
    </row>
    <row r="3787" spans="51:58" x14ac:dyDescent="0.25">
      <c r="AY3787" s="107"/>
      <c r="BB3787" s="108"/>
      <c r="BD3787" s="107"/>
      <c r="BF3787" s="107"/>
    </row>
    <row r="3788" spans="51:58" x14ac:dyDescent="0.25">
      <c r="AY3788" s="107"/>
      <c r="BB3788" s="108"/>
      <c r="BD3788" s="107"/>
      <c r="BF3788" s="107"/>
    </row>
    <row r="3789" spans="51:58" x14ac:dyDescent="0.25">
      <c r="AY3789" s="107"/>
      <c r="BB3789" s="108"/>
      <c r="BD3789" s="107"/>
      <c r="BF3789" s="107"/>
    </row>
    <row r="3790" spans="51:58" x14ac:dyDescent="0.25">
      <c r="AY3790" s="107"/>
      <c r="BB3790" s="108"/>
      <c r="BD3790" s="107"/>
      <c r="BF3790" s="107"/>
    </row>
    <row r="3791" spans="51:58" x14ac:dyDescent="0.25">
      <c r="AY3791" s="107"/>
      <c r="BB3791" s="108"/>
      <c r="BD3791" s="107"/>
      <c r="BF3791" s="107"/>
    </row>
    <row r="3792" spans="51:58" x14ac:dyDescent="0.25">
      <c r="AY3792" s="107"/>
      <c r="BB3792" s="108"/>
      <c r="BD3792" s="107"/>
      <c r="BF3792" s="107"/>
    </row>
    <row r="3793" spans="51:58" x14ac:dyDescent="0.25">
      <c r="AY3793" s="107"/>
      <c r="BB3793" s="108"/>
      <c r="BD3793" s="107"/>
      <c r="BF3793" s="107"/>
    </row>
    <row r="3794" spans="51:58" x14ac:dyDescent="0.25">
      <c r="AY3794" s="107"/>
      <c r="BB3794" s="108"/>
      <c r="BD3794" s="107"/>
      <c r="BF3794" s="107"/>
    </row>
    <row r="3795" spans="51:58" x14ac:dyDescent="0.25">
      <c r="AY3795" s="107"/>
      <c r="BB3795" s="108"/>
      <c r="BD3795" s="107"/>
      <c r="BF3795" s="107"/>
    </row>
    <row r="3796" spans="51:58" x14ac:dyDescent="0.25">
      <c r="AY3796" s="107"/>
      <c r="BB3796" s="108"/>
      <c r="BD3796" s="107"/>
      <c r="BF3796" s="107"/>
    </row>
    <row r="3797" spans="51:58" x14ac:dyDescent="0.25">
      <c r="AY3797" s="107"/>
      <c r="BB3797" s="108"/>
      <c r="BD3797" s="107"/>
      <c r="BF3797" s="107"/>
    </row>
    <row r="3798" spans="51:58" x14ac:dyDescent="0.25">
      <c r="AY3798" s="107"/>
      <c r="BB3798" s="108"/>
      <c r="BD3798" s="107"/>
      <c r="BF3798" s="107"/>
    </row>
    <row r="3799" spans="51:58" x14ac:dyDescent="0.25">
      <c r="AY3799" s="107"/>
      <c r="BB3799" s="108"/>
      <c r="BD3799" s="107"/>
      <c r="BF3799" s="107"/>
    </row>
    <row r="3800" spans="51:58" x14ac:dyDescent="0.25">
      <c r="AY3800" s="107"/>
      <c r="BB3800" s="108"/>
      <c r="BD3800" s="107"/>
      <c r="BF3800" s="107"/>
    </row>
    <row r="3801" spans="51:58" x14ac:dyDescent="0.25">
      <c r="AY3801" s="107"/>
      <c r="BB3801" s="108"/>
      <c r="BD3801" s="107"/>
      <c r="BF3801" s="107"/>
    </row>
    <row r="3802" spans="51:58" x14ac:dyDescent="0.25">
      <c r="AY3802" s="107"/>
      <c r="BB3802" s="108"/>
      <c r="BD3802" s="107"/>
      <c r="BF3802" s="107"/>
    </row>
    <row r="3803" spans="51:58" x14ac:dyDescent="0.25">
      <c r="AY3803" s="107"/>
      <c r="BB3803" s="108"/>
      <c r="BD3803" s="107"/>
      <c r="BF3803" s="107"/>
    </row>
    <row r="3804" spans="51:58" x14ac:dyDescent="0.25">
      <c r="AY3804" s="107"/>
      <c r="BB3804" s="108"/>
      <c r="BD3804" s="107"/>
      <c r="BF3804" s="107"/>
    </row>
    <row r="3805" spans="51:58" x14ac:dyDescent="0.25">
      <c r="AY3805" s="107"/>
      <c r="BB3805" s="108"/>
      <c r="BD3805" s="107"/>
      <c r="BF3805" s="107"/>
    </row>
    <row r="3806" spans="51:58" x14ac:dyDescent="0.25">
      <c r="AY3806" s="107"/>
      <c r="BB3806" s="108"/>
      <c r="BD3806" s="107"/>
      <c r="BF3806" s="107"/>
    </row>
    <row r="3807" spans="51:58" x14ac:dyDescent="0.25">
      <c r="AY3807" s="107"/>
      <c r="BB3807" s="108"/>
      <c r="BD3807" s="107"/>
      <c r="BF3807" s="107"/>
    </row>
    <row r="3808" spans="51:58" x14ac:dyDescent="0.25">
      <c r="AY3808" s="107"/>
      <c r="BB3808" s="108"/>
      <c r="BD3808" s="107"/>
      <c r="BF3808" s="107"/>
    </row>
    <row r="3809" spans="51:58" x14ac:dyDescent="0.25">
      <c r="AY3809" s="107"/>
      <c r="BB3809" s="108"/>
      <c r="BD3809" s="107"/>
      <c r="BF3809" s="107"/>
    </row>
    <row r="3810" spans="51:58" x14ac:dyDescent="0.25">
      <c r="AY3810" s="107"/>
      <c r="BB3810" s="108"/>
      <c r="BD3810" s="107"/>
      <c r="BF3810" s="107"/>
    </row>
    <row r="3811" spans="51:58" x14ac:dyDescent="0.25">
      <c r="AY3811" s="107"/>
      <c r="BB3811" s="108"/>
      <c r="BD3811" s="107"/>
      <c r="BF3811" s="107"/>
    </row>
    <row r="3812" spans="51:58" x14ac:dyDescent="0.25">
      <c r="AY3812" s="107"/>
      <c r="BB3812" s="108"/>
      <c r="BD3812" s="107"/>
      <c r="BF3812" s="107"/>
    </row>
    <row r="3813" spans="51:58" x14ac:dyDescent="0.25">
      <c r="AY3813" s="107"/>
      <c r="BB3813" s="108"/>
      <c r="BD3813" s="107"/>
      <c r="BF3813" s="107"/>
    </row>
    <row r="3814" spans="51:58" x14ac:dyDescent="0.25">
      <c r="AY3814" s="107"/>
      <c r="BB3814" s="108"/>
      <c r="BD3814" s="107"/>
      <c r="BF3814" s="107"/>
    </row>
    <row r="3815" spans="51:58" x14ac:dyDescent="0.25">
      <c r="AY3815" s="107"/>
      <c r="BB3815" s="108"/>
      <c r="BD3815" s="107"/>
      <c r="BF3815" s="107"/>
    </row>
    <row r="3816" spans="51:58" x14ac:dyDescent="0.25">
      <c r="AY3816" s="107"/>
      <c r="BB3816" s="108"/>
      <c r="BD3816" s="107"/>
      <c r="BF3816" s="107"/>
    </row>
    <row r="3817" spans="51:58" x14ac:dyDescent="0.25">
      <c r="AY3817" s="107"/>
      <c r="BB3817" s="108"/>
      <c r="BD3817" s="107"/>
      <c r="BF3817" s="107"/>
    </row>
    <row r="3818" spans="51:58" x14ac:dyDescent="0.25">
      <c r="AY3818" s="107"/>
      <c r="BB3818" s="108"/>
      <c r="BD3818" s="107"/>
      <c r="BF3818" s="107"/>
    </row>
    <row r="3819" spans="51:58" x14ac:dyDescent="0.25">
      <c r="AY3819" s="107"/>
      <c r="BB3819" s="108"/>
      <c r="BD3819" s="107"/>
      <c r="BF3819" s="107"/>
    </row>
    <row r="3820" spans="51:58" x14ac:dyDescent="0.25">
      <c r="AY3820" s="107"/>
      <c r="BB3820" s="108"/>
      <c r="BD3820" s="107"/>
      <c r="BF3820" s="107"/>
    </row>
    <row r="3821" spans="51:58" x14ac:dyDescent="0.25">
      <c r="AY3821" s="107"/>
      <c r="BB3821" s="108"/>
      <c r="BD3821" s="107"/>
      <c r="BF3821" s="107"/>
    </row>
    <row r="3822" spans="51:58" x14ac:dyDescent="0.25">
      <c r="AY3822" s="107"/>
      <c r="BB3822" s="108"/>
      <c r="BD3822" s="107"/>
      <c r="BF3822" s="107"/>
    </row>
    <row r="3823" spans="51:58" x14ac:dyDescent="0.25">
      <c r="AY3823" s="107"/>
      <c r="BB3823" s="108"/>
      <c r="BD3823" s="107"/>
      <c r="BF3823" s="107"/>
    </row>
    <row r="3824" spans="51:58" x14ac:dyDescent="0.25">
      <c r="AY3824" s="107"/>
      <c r="BB3824" s="108"/>
      <c r="BD3824" s="107"/>
      <c r="BF3824" s="107"/>
    </row>
    <row r="3825" spans="51:58" x14ac:dyDescent="0.25">
      <c r="AY3825" s="107"/>
      <c r="BB3825" s="108"/>
      <c r="BD3825" s="107"/>
      <c r="BF3825" s="107"/>
    </row>
    <row r="3826" spans="51:58" x14ac:dyDescent="0.25">
      <c r="AY3826" s="107"/>
      <c r="BB3826" s="108"/>
      <c r="BD3826" s="107"/>
      <c r="BF3826" s="107"/>
    </row>
    <row r="3827" spans="51:58" x14ac:dyDescent="0.25">
      <c r="AY3827" s="107"/>
      <c r="BB3827" s="108"/>
      <c r="BD3827" s="107"/>
      <c r="BF3827" s="107"/>
    </row>
    <row r="3828" spans="51:58" x14ac:dyDescent="0.25">
      <c r="AY3828" s="107"/>
      <c r="BB3828" s="108"/>
      <c r="BD3828" s="107"/>
      <c r="BF3828" s="107"/>
    </row>
    <row r="3829" spans="51:58" x14ac:dyDescent="0.25">
      <c r="AY3829" s="107"/>
      <c r="BB3829" s="108"/>
      <c r="BD3829" s="107"/>
      <c r="BF3829" s="107"/>
    </row>
    <row r="3830" spans="51:58" x14ac:dyDescent="0.25">
      <c r="AY3830" s="107"/>
      <c r="BB3830" s="108"/>
      <c r="BD3830" s="107"/>
      <c r="BF3830" s="107"/>
    </row>
    <row r="3831" spans="51:58" x14ac:dyDescent="0.25">
      <c r="AY3831" s="107"/>
      <c r="BB3831" s="108"/>
      <c r="BD3831" s="107"/>
      <c r="BF3831" s="107"/>
    </row>
    <row r="3832" spans="51:58" x14ac:dyDescent="0.25">
      <c r="AY3832" s="107"/>
      <c r="BB3832" s="108"/>
      <c r="BD3832" s="107"/>
      <c r="BF3832" s="107"/>
    </row>
    <row r="3833" spans="51:58" x14ac:dyDescent="0.25">
      <c r="AY3833" s="107"/>
      <c r="BB3833" s="108"/>
      <c r="BD3833" s="107"/>
      <c r="BF3833" s="107"/>
    </row>
    <row r="3834" spans="51:58" x14ac:dyDescent="0.25">
      <c r="AY3834" s="107"/>
      <c r="BB3834" s="108"/>
      <c r="BD3834" s="107"/>
      <c r="BF3834" s="107"/>
    </row>
    <row r="3835" spans="51:58" x14ac:dyDescent="0.25">
      <c r="AY3835" s="107"/>
      <c r="BB3835" s="108"/>
      <c r="BD3835" s="107"/>
      <c r="BF3835" s="107"/>
    </row>
    <row r="3836" spans="51:58" x14ac:dyDescent="0.25">
      <c r="AY3836" s="107"/>
      <c r="BB3836" s="108"/>
      <c r="BD3836" s="107"/>
      <c r="BF3836" s="107"/>
    </row>
    <row r="3837" spans="51:58" x14ac:dyDescent="0.25">
      <c r="AY3837" s="107"/>
      <c r="BB3837" s="108"/>
      <c r="BD3837" s="107"/>
      <c r="BF3837" s="107"/>
    </row>
    <row r="3838" spans="51:58" x14ac:dyDescent="0.25">
      <c r="AY3838" s="107"/>
      <c r="BB3838" s="108"/>
      <c r="BD3838" s="107"/>
      <c r="BF3838" s="107"/>
    </row>
    <row r="3839" spans="51:58" x14ac:dyDescent="0.25">
      <c r="AY3839" s="107"/>
      <c r="BB3839" s="108"/>
      <c r="BD3839" s="107"/>
      <c r="BF3839" s="107"/>
    </row>
    <row r="3840" spans="51:58" x14ac:dyDescent="0.25">
      <c r="AY3840" s="107"/>
      <c r="BB3840" s="108"/>
      <c r="BD3840" s="107"/>
      <c r="BF3840" s="107"/>
    </row>
    <row r="3841" spans="51:58" x14ac:dyDescent="0.25">
      <c r="AY3841" s="107"/>
      <c r="BB3841" s="108"/>
      <c r="BD3841" s="107"/>
      <c r="BF3841" s="107"/>
    </row>
    <row r="3842" spans="51:58" x14ac:dyDescent="0.25">
      <c r="AY3842" s="107"/>
      <c r="BB3842" s="108"/>
      <c r="BD3842" s="107"/>
      <c r="BF3842" s="107"/>
    </row>
    <row r="3843" spans="51:58" x14ac:dyDescent="0.25">
      <c r="AY3843" s="107"/>
      <c r="BB3843" s="108"/>
      <c r="BD3843" s="107"/>
      <c r="BF3843" s="107"/>
    </row>
    <row r="3844" spans="51:58" x14ac:dyDescent="0.25">
      <c r="AY3844" s="107"/>
      <c r="BB3844" s="108"/>
      <c r="BD3844" s="107"/>
      <c r="BF3844" s="107"/>
    </row>
    <row r="3845" spans="51:58" x14ac:dyDescent="0.25">
      <c r="AY3845" s="107"/>
      <c r="BB3845" s="108"/>
      <c r="BD3845" s="107"/>
      <c r="BF3845" s="107"/>
    </row>
    <row r="3846" spans="51:58" x14ac:dyDescent="0.25">
      <c r="AY3846" s="107"/>
      <c r="BB3846" s="108"/>
      <c r="BD3846" s="107"/>
      <c r="BF3846" s="107"/>
    </row>
    <row r="3847" spans="51:58" x14ac:dyDescent="0.25">
      <c r="AY3847" s="107"/>
      <c r="BB3847" s="108"/>
      <c r="BD3847" s="107"/>
      <c r="BF3847" s="107"/>
    </row>
    <row r="3848" spans="51:58" x14ac:dyDescent="0.25">
      <c r="AY3848" s="107"/>
      <c r="BB3848" s="108"/>
      <c r="BD3848" s="107"/>
      <c r="BF3848" s="107"/>
    </row>
    <row r="3849" spans="51:58" x14ac:dyDescent="0.25">
      <c r="AY3849" s="107"/>
      <c r="BB3849" s="108"/>
      <c r="BD3849" s="107"/>
      <c r="BF3849" s="107"/>
    </row>
    <row r="3850" spans="51:58" x14ac:dyDescent="0.25">
      <c r="AY3850" s="107"/>
      <c r="BB3850" s="108"/>
      <c r="BD3850" s="107"/>
      <c r="BF3850" s="107"/>
    </row>
    <row r="3851" spans="51:58" x14ac:dyDescent="0.25">
      <c r="AY3851" s="107"/>
      <c r="BB3851" s="108"/>
      <c r="BD3851" s="107"/>
      <c r="BF3851" s="107"/>
    </row>
    <row r="3852" spans="51:58" x14ac:dyDescent="0.25">
      <c r="AY3852" s="107"/>
      <c r="BB3852" s="108"/>
      <c r="BD3852" s="107"/>
      <c r="BF3852" s="107"/>
    </row>
    <row r="3853" spans="51:58" x14ac:dyDescent="0.25">
      <c r="BB3853" s="108"/>
      <c r="BD3853" s="107"/>
      <c r="BF3853" s="107"/>
    </row>
    <row r="3854" spans="51:58" x14ac:dyDescent="0.25">
      <c r="BB3854" s="108"/>
      <c r="BD3854" s="107"/>
      <c r="BF3854" s="107"/>
    </row>
    <row r="3855" spans="51:58" x14ac:dyDescent="0.25">
      <c r="BB3855" s="108"/>
      <c r="BD3855" s="107"/>
      <c r="BF3855" s="107"/>
    </row>
    <row r="3856" spans="51:58" x14ac:dyDescent="0.25">
      <c r="BB3856" s="108"/>
      <c r="BD3856" s="107"/>
      <c r="BF3856" s="107"/>
    </row>
    <row r="3857" spans="54:58" x14ac:dyDescent="0.25">
      <c r="BB3857" s="108"/>
      <c r="BD3857" s="107"/>
      <c r="BF3857" s="107"/>
    </row>
    <row r="3858" spans="54:58" x14ac:dyDescent="0.25">
      <c r="BB3858" s="108"/>
      <c r="BD3858" s="107"/>
      <c r="BF3858" s="107"/>
    </row>
    <row r="3859" spans="54:58" x14ac:dyDescent="0.25">
      <c r="BB3859" s="108"/>
      <c r="BD3859" s="107"/>
      <c r="BF3859" s="107"/>
    </row>
    <row r="3860" spans="54:58" x14ac:dyDescent="0.25">
      <c r="BB3860" s="108"/>
      <c r="BD3860" s="107"/>
      <c r="BF3860" s="107"/>
    </row>
    <row r="3861" spans="54:58" x14ac:dyDescent="0.25">
      <c r="BB3861" s="108"/>
      <c r="BD3861" s="107"/>
      <c r="BF3861" s="107"/>
    </row>
    <row r="3862" spans="54:58" x14ac:dyDescent="0.25">
      <c r="BB3862" s="108"/>
      <c r="BD3862" s="107"/>
      <c r="BF3862" s="107"/>
    </row>
    <row r="3863" spans="54:58" x14ac:dyDescent="0.25">
      <c r="BB3863" s="108"/>
      <c r="BD3863" s="107"/>
      <c r="BF3863" s="107"/>
    </row>
    <row r="3864" spans="54:58" x14ac:dyDescent="0.25">
      <c r="BB3864" s="108"/>
      <c r="BD3864" s="107"/>
      <c r="BF3864" s="107"/>
    </row>
    <row r="3865" spans="54:58" x14ac:dyDescent="0.25">
      <c r="BB3865" s="108"/>
      <c r="BD3865" s="107"/>
      <c r="BF3865" s="107"/>
    </row>
    <row r="3866" spans="54:58" x14ac:dyDescent="0.25">
      <c r="BB3866" s="108"/>
      <c r="BD3866" s="107"/>
      <c r="BF3866" s="107"/>
    </row>
    <row r="3867" spans="54:58" x14ac:dyDescent="0.25">
      <c r="BB3867" s="108"/>
      <c r="BD3867" s="107"/>
      <c r="BF3867" s="107"/>
    </row>
    <row r="3868" spans="54:58" x14ac:dyDescent="0.25">
      <c r="BB3868" s="108"/>
      <c r="BD3868" s="107"/>
      <c r="BF3868" s="107"/>
    </row>
    <row r="3869" spans="54:58" x14ac:dyDescent="0.25">
      <c r="BB3869" s="108"/>
      <c r="BD3869" s="107"/>
      <c r="BF3869" s="107"/>
    </row>
    <row r="3870" spans="54:58" x14ac:dyDescent="0.25">
      <c r="BB3870" s="108"/>
      <c r="BD3870" s="107"/>
      <c r="BF3870" s="107"/>
    </row>
    <row r="3871" spans="54:58" x14ac:dyDescent="0.25">
      <c r="BB3871" s="108"/>
      <c r="BD3871" s="107"/>
      <c r="BF3871" s="107"/>
    </row>
    <row r="3872" spans="54:58" x14ac:dyDescent="0.25">
      <c r="BB3872" s="108"/>
      <c r="BD3872" s="107"/>
      <c r="BF3872" s="107"/>
    </row>
    <row r="3873" spans="54:58" x14ac:dyDescent="0.25">
      <c r="BB3873" s="108"/>
      <c r="BD3873" s="107"/>
      <c r="BF3873" s="107"/>
    </row>
    <row r="3874" spans="54:58" x14ac:dyDescent="0.25">
      <c r="BB3874" s="108"/>
      <c r="BD3874" s="107"/>
      <c r="BF3874" s="107"/>
    </row>
    <row r="3875" spans="54:58" x14ac:dyDescent="0.25">
      <c r="BB3875" s="108"/>
      <c r="BD3875" s="107"/>
      <c r="BF3875" s="107"/>
    </row>
    <row r="3876" spans="54:58" x14ac:dyDescent="0.25">
      <c r="BB3876" s="108"/>
      <c r="BD3876" s="107"/>
      <c r="BF3876" s="107"/>
    </row>
    <row r="3877" spans="54:58" x14ac:dyDescent="0.25">
      <c r="BB3877" s="108"/>
      <c r="BD3877" s="107"/>
      <c r="BF3877" s="107"/>
    </row>
    <row r="3878" spans="54:58" x14ac:dyDescent="0.25">
      <c r="BB3878" s="108"/>
      <c r="BD3878" s="107"/>
      <c r="BF3878" s="107"/>
    </row>
    <row r="3879" spans="54:58" x14ac:dyDescent="0.25">
      <c r="BB3879" s="108"/>
      <c r="BD3879" s="107"/>
      <c r="BF3879" s="107"/>
    </row>
    <row r="3880" spans="54:58" x14ac:dyDescent="0.25">
      <c r="BB3880" s="108"/>
      <c r="BD3880" s="107"/>
      <c r="BF3880" s="107"/>
    </row>
    <row r="3881" spans="54:58" x14ac:dyDescent="0.25">
      <c r="BB3881" s="108"/>
      <c r="BD3881" s="107"/>
      <c r="BF3881" s="107"/>
    </row>
    <row r="3882" spans="54:58" x14ac:dyDescent="0.25">
      <c r="BB3882" s="108"/>
      <c r="BD3882" s="107"/>
      <c r="BF3882" s="107"/>
    </row>
    <row r="3883" spans="54:58" x14ac:dyDescent="0.25">
      <c r="BB3883" s="108"/>
      <c r="BD3883" s="107"/>
      <c r="BF3883" s="107"/>
    </row>
    <row r="3884" spans="54:58" x14ac:dyDescent="0.25">
      <c r="BB3884" s="108"/>
      <c r="BD3884" s="107"/>
      <c r="BF3884" s="107"/>
    </row>
    <row r="3885" spans="54:58" x14ac:dyDescent="0.25">
      <c r="BB3885" s="108"/>
      <c r="BD3885" s="107"/>
      <c r="BF3885" s="107"/>
    </row>
    <row r="3886" spans="54:58" x14ac:dyDescent="0.25">
      <c r="BB3886" s="108"/>
      <c r="BD3886" s="107"/>
      <c r="BF3886" s="107"/>
    </row>
    <row r="3887" spans="54:58" x14ac:dyDescent="0.25">
      <c r="BB3887" s="108"/>
      <c r="BD3887" s="107"/>
      <c r="BF3887" s="107"/>
    </row>
    <row r="3888" spans="54:58" x14ac:dyDescent="0.25">
      <c r="BB3888" s="108"/>
      <c r="BD3888" s="107"/>
      <c r="BF3888" s="107"/>
    </row>
    <row r="3889" spans="54:58" x14ac:dyDescent="0.25">
      <c r="BB3889" s="108"/>
      <c r="BD3889" s="107"/>
      <c r="BF3889" s="107"/>
    </row>
    <row r="3890" spans="54:58" x14ac:dyDescent="0.25">
      <c r="BB3890" s="108"/>
      <c r="BD3890" s="107"/>
      <c r="BF3890" s="107"/>
    </row>
    <row r="3891" spans="54:58" x14ac:dyDescent="0.25">
      <c r="BB3891" s="108"/>
      <c r="BD3891" s="107"/>
      <c r="BF3891" s="107"/>
    </row>
    <row r="3892" spans="54:58" x14ac:dyDescent="0.25">
      <c r="BB3892" s="108"/>
      <c r="BD3892" s="107"/>
      <c r="BF3892" s="107"/>
    </row>
    <row r="3893" spans="54:58" x14ac:dyDescent="0.25">
      <c r="BB3893" s="108"/>
      <c r="BD3893" s="107"/>
      <c r="BF3893" s="107"/>
    </row>
    <row r="3894" spans="54:58" x14ac:dyDescent="0.25">
      <c r="BB3894" s="108"/>
      <c r="BD3894" s="107"/>
      <c r="BF3894" s="107"/>
    </row>
    <row r="3895" spans="54:58" x14ac:dyDescent="0.25">
      <c r="BB3895" s="108"/>
      <c r="BD3895" s="107"/>
      <c r="BF3895" s="107"/>
    </row>
    <row r="3896" spans="54:58" x14ac:dyDescent="0.25">
      <c r="BB3896" s="108"/>
      <c r="BD3896" s="107"/>
      <c r="BF3896" s="107"/>
    </row>
    <row r="3897" spans="54:58" x14ac:dyDescent="0.25">
      <c r="BB3897" s="108"/>
      <c r="BD3897" s="107"/>
      <c r="BF3897" s="107"/>
    </row>
    <row r="3898" spans="54:58" x14ac:dyDescent="0.25">
      <c r="BB3898" s="108"/>
      <c r="BD3898" s="107"/>
      <c r="BF3898" s="107"/>
    </row>
    <row r="3899" spans="54:58" x14ac:dyDescent="0.25">
      <c r="BB3899" s="108"/>
      <c r="BD3899" s="107"/>
      <c r="BF3899" s="107"/>
    </row>
    <row r="3900" spans="54:58" x14ac:dyDescent="0.25">
      <c r="BB3900" s="108"/>
      <c r="BD3900" s="107"/>
      <c r="BF3900" s="107"/>
    </row>
    <row r="3901" spans="54:58" x14ac:dyDescent="0.25">
      <c r="BB3901" s="108"/>
      <c r="BD3901" s="107"/>
      <c r="BF3901" s="107"/>
    </row>
    <row r="3902" spans="54:58" x14ac:dyDescent="0.25">
      <c r="BB3902" s="108"/>
      <c r="BD3902" s="107"/>
      <c r="BF3902" s="107"/>
    </row>
    <row r="3903" spans="54:58" x14ac:dyDescent="0.25">
      <c r="BB3903" s="108"/>
      <c r="BD3903" s="107"/>
      <c r="BF3903" s="107"/>
    </row>
    <row r="3904" spans="54:58" x14ac:dyDescent="0.25">
      <c r="BB3904" s="108"/>
      <c r="BD3904" s="107"/>
      <c r="BF3904" s="107"/>
    </row>
    <row r="3905" spans="54:58" x14ac:dyDescent="0.25">
      <c r="BB3905" s="108"/>
      <c r="BD3905" s="107"/>
      <c r="BF3905" s="107"/>
    </row>
    <row r="3906" spans="54:58" x14ac:dyDescent="0.25">
      <c r="BB3906" s="108"/>
      <c r="BD3906" s="107"/>
      <c r="BF3906" s="107"/>
    </row>
    <row r="3907" spans="54:58" x14ac:dyDescent="0.25">
      <c r="BB3907" s="108"/>
      <c r="BD3907" s="107"/>
      <c r="BF3907" s="107"/>
    </row>
    <row r="3908" spans="54:58" x14ac:dyDescent="0.25">
      <c r="BB3908" s="108"/>
      <c r="BD3908" s="107"/>
      <c r="BF3908" s="107"/>
    </row>
    <row r="3909" spans="54:58" x14ac:dyDescent="0.25">
      <c r="BB3909" s="108"/>
      <c r="BD3909" s="107"/>
      <c r="BF3909" s="107"/>
    </row>
    <row r="3910" spans="54:58" x14ac:dyDescent="0.25">
      <c r="BB3910" s="108"/>
      <c r="BD3910" s="107"/>
      <c r="BF3910" s="107"/>
    </row>
    <row r="3911" spans="54:58" x14ac:dyDescent="0.25">
      <c r="BB3911" s="108"/>
      <c r="BD3911" s="107"/>
      <c r="BF3911" s="107"/>
    </row>
    <row r="3912" spans="54:58" x14ac:dyDescent="0.25">
      <c r="BB3912" s="108"/>
      <c r="BD3912" s="107"/>
      <c r="BF3912" s="107"/>
    </row>
    <row r="3913" spans="54:58" x14ac:dyDescent="0.25">
      <c r="BB3913" s="108"/>
      <c r="BD3913" s="107"/>
      <c r="BF3913" s="107"/>
    </row>
    <row r="3914" spans="54:58" x14ac:dyDescent="0.25">
      <c r="BB3914" s="108"/>
      <c r="BD3914" s="107"/>
      <c r="BF3914" s="107"/>
    </row>
    <row r="3915" spans="54:58" x14ac:dyDescent="0.25">
      <c r="BB3915" s="108"/>
      <c r="BD3915" s="107"/>
      <c r="BF3915" s="107"/>
    </row>
    <row r="3916" spans="54:58" x14ac:dyDescent="0.25">
      <c r="BB3916" s="108"/>
      <c r="BD3916" s="107"/>
      <c r="BF3916" s="107"/>
    </row>
    <row r="3917" spans="54:58" x14ac:dyDescent="0.25">
      <c r="BB3917" s="108"/>
      <c r="BD3917" s="107"/>
      <c r="BF3917" s="107"/>
    </row>
    <row r="3918" spans="54:58" x14ac:dyDescent="0.25">
      <c r="BB3918" s="108"/>
      <c r="BD3918" s="107"/>
      <c r="BF3918" s="107"/>
    </row>
    <row r="3919" spans="54:58" x14ac:dyDescent="0.25">
      <c r="BB3919" s="108"/>
      <c r="BD3919" s="107"/>
      <c r="BF3919" s="107"/>
    </row>
    <row r="3920" spans="54:58" x14ac:dyDescent="0.25">
      <c r="BB3920" s="108"/>
      <c r="BD3920" s="107"/>
      <c r="BF3920" s="107"/>
    </row>
    <row r="3921" spans="54:58" x14ac:dyDescent="0.25">
      <c r="BB3921" s="108"/>
      <c r="BD3921" s="107"/>
      <c r="BF3921" s="107"/>
    </row>
    <row r="3922" spans="54:58" x14ac:dyDescent="0.25">
      <c r="BB3922" s="108"/>
      <c r="BD3922" s="107"/>
      <c r="BF3922" s="107"/>
    </row>
    <row r="3923" spans="54:58" x14ac:dyDescent="0.25">
      <c r="BB3923" s="108"/>
      <c r="BD3923" s="107"/>
      <c r="BF3923" s="107"/>
    </row>
    <row r="3924" spans="54:58" x14ac:dyDescent="0.25">
      <c r="BB3924" s="108"/>
      <c r="BD3924" s="107"/>
      <c r="BF3924" s="107"/>
    </row>
    <row r="3925" spans="54:58" x14ac:dyDescent="0.25">
      <c r="BB3925" s="108"/>
      <c r="BD3925" s="107"/>
      <c r="BF3925" s="107"/>
    </row>
    <row r="3926" spans="54:58" x14ac:dyDescent="0.25">
      <c r="BB3926" s="108"/>
      <c r="BD3926" s="107"/>
      <c r="BF3926" s="107"/>
    </row>
    <row r="3927" spans="54:58" x14ac:dyDescent="0.25">
      <c r="BB3927" s="108"/>
      <c r="BD3927" s="107"/>
      <c r="BF3927" s="107"/>
    </row>
    <row r="3928" spans="54:58" x14ac:dyDescent="0.25">
      <c r="BB3928" s="108"/>
      <c r="BD3928" s="107"/>
      <c r="BF3928" s="107"/>
    </row>
    <row r="3929" spans="54:58" x14ac:dyDescent="0.25">
      <c r="BB3929" s="108"/>
      <c r="BD3929" s="107"/>
      <c r="BF3929" s="107"/>
    </row>
    <row r="3930" spans="54:58" x14ac:dyDescent="0.25">
      <c r="BB3930" s="108"/>
      <c r="BD3930" s="107"/>
      <c r="BF3930" s="107"/>
    </row>
    <row r="3931" spans="54:58" x14ac:dyDescent="0.25">
      <c r="BB3931" s="108"/>
      <c r="BD3931" s="107"/>
      <c r="BF3931" s="107"/>
    </row>
    <row r="3932" spans="54:58" x14ac:dyDescent="0.25">
      <c r="BB3932" s="108"/>
      <c r="BD3932" s="107"/>
      <c r="BF3932" s="107"/>
    </row>
    <row r="3933" spans="54:58" x14ac:dyDescent="0.25">
      <c r="BB3933" s="108"/>
      <c r="BD3933" s="107"/>
      <c r="BF3933" s="107"/>
    </row>
    <row r="3934" spans="54:58" x14ac:dyDescent="0.25">
      <c r="BB3934" s="108"/>
      <c r="BD3934" s="107"/>
      <c r="BF3934" s="107"/>
    </row>
    <row r="3935" spans="54:58" x14ac:dyDescent="0.25">
      <c r="BB3935" s="108"/>
      <c r="BD3935" s="107"/>
      <c r="BF3935" s="107"/>
    </row>
    <row r="3936" spans="54:58" x14ac:dyDescent="0.25">
      <c r="BB3936" s="108"/>
      <c r="BD3936" s="107"/>
      <c r="BF3936" s="107"/>
    </row>
    <row r="3937" spans="54:58" x14ac:dyDescent="0.25">
      <c r="BB3937" s="108"/>
      <c r="BD3937" s="107"/>
      <c r="BF3937" s="107"/>
    </row>
    <row r="3938" spans="54:58" x14ac:dyDescent="0.25">
      <c r="BB3938" s="108"/>
      <c r="BD3938" s="107"/>
      <c r="BF3938" s="107"/>
    </row>
    <row r="3939" spans="54:58" x14ac:dyDescent="0.25">
      <c r="BB3939" s="108"/>
      <c r="BD3939" s="107"/>
      <c r="BF3939" s="107"/>
    </row>
    <row r="3940" spans="54:58" x14ac:dyDescent="0.25">
      <c r="BB3940" s="108"/>
      <c r="BD3940" s="107"/>
      <c r="BF3940" s="107"/>
    </row>
    <row r="3941" spans="54:58" x14ac:dyDescent="0.25">
      <c r="BB3941" s="108"/>
      <c r="BD3941" s="107"/>
      <c r="BF3941" s="107"/>
    </row>
    <row r="3942" spans="54:58" x14ac:dyDescent="0.25">
      <c r="BB3942" s="108"/>
      <c r="BD3942" s="107"/>
      <c r="BF3942" s="107"/>
    </row>
    <row r="3943" spans="54:58" x14ac:dyDescent="0.25">
      <c r="BB3943" s="108"/>
      <c r="BD3943" s="107"/>
      <c r="BF3943" s="107"/>
    </row>
    <row r="3944" spans="54:58" x14ac:dyDescent="0.25">
      <c r="BB3944" s="108"/>
      <c r="BD3944" s="107"/>
      <c r="BF3944" s="107"/>
    </row>
    <row r="3945" spans="54:58" x14ac:dyDescent="0.25">
      <c r="BB3945" s="108"/>
      <c r="BD3945" s="107"/>
      <c r="BF3945" s="107"/>
    </row>
    <row r="3946" spans="54:58" x14ac:dyDescent="0.25">
      <c r="BB3946" s="108"/>
      <c r="BD3946" s="107"/>
      <c r="BF3946" s="107"/>
    </row>
    <row r="3947" spans="54:58" x14ac:dyDescent="0.25">
      <c r="BB3947" s="108"/>
      <c r="BD3947" s="107"/>
      <c r="BF3947" s="107"/>
    </row>
    <row r="3948" spans="54:58" x14ac:dyDescent="0.25">
      <c r="BB3948" s="108"/>
      <c r="BD3948" s="107"/>
      <c r="BF3948" s="107"/>
    </row>
    <row r="3949" spans="54:58" x14ac:dyDescent="0.25">
      <c r="BB3949" s="108"/>
      <c r="BD3949" s="107"/>
      <c r="BF3949" s="107"/>
    </row>
    <row r="3950" spans="54:58" x14ac:dyDescent="0.25">
      <c r="BB3950" s="108"/>
      <c r="BD3950" s="107"/>
      <c r="BF3950" s="107"/>
    </row>
    <row r="3951" spans="54:58" x14ac:dyDescent="0.25">
      <c r="BB3951" s="108"/>
      <c r="BD3951" s="107"/>
      <c r="BF3951" s="107"/>
    </row>
    <row r="3952" spans="54:58" x14ac:dyDescent="0.25">
      <c r="BB3952" s="108"/>
      <c r="BD3952" s="107"/>
      <c r="BF3952" s="107"/>
    </row>
    <row r="3953" spans="54:58" x14ac:dyDescent="0.25">
      <c r="BB3953" s="108"/>
      <c r="BD3953" s="107"/>
      <c r="BF3953" s="107"/>
    </row>
    <row r="3954" spans="54:58" x14ac:dyDescent="0.25">
      <c r="BB3954" s="108"/>
      <c r="BD3954" s="107"/>
      <c r="BF3954" s="107"/>
    </row>
    <row r="3955" spans="54:58" x14ac:dyDescent="0.25">
      <c r="BB3955" s="108"/>
      <c r="BD3955" s="107"/>
      <c r="BF3955" s="107"/>
    </row>
    <row r="3956" spans="54:58" x14ac:dyDescent="0.25">
      <c r="BB3956" s="108"/>
      <c r="BD3956" s="107"/>
      <c r="BF3956" s="107"/>
    </row>
    <row r="3957" spans="54:58" x14ac:dyDescent="0.25">
      <c r="BB3957" s="108"/>
      <c r="BD3957" s="107"/>
      <c r="BF3957" s="107"/>
    </row>
    <row r="3958" spans="54:58" x14ac:dyDescent="0.25">
      <c r="BB3958" s="108"/>
      <c r="BD3958" s="107"/>
      <c r="BF3958" s="107"/>
    </row>
    <row r="3959" spans="54:58" x14ac:dyDescent="0.25">
      <c r="BB3959" s="108"/>
      <c r="BD3959" s="107"/>
      <c r="BF3959" s="107"/>
    </row>
    <row r="3960" spans="54:58" x14ac:dyDescent="0.25">
      <c r="BB3960" s="108"/>
      <c r="BD3960" s="107"/>
      <c r="BF3960" s="107"/>
    </row>
    <row r="3961" spans="54:58" x14ac:dyDescent="0.25">
      <c r="BB3961" s="108"/>
      <c r="BD3961" s="107"/>
      <c r="BF3961" s="107"/>
    </row>
    <row r="3962" spans="54:58" x14ac:dyDescent="0.25">
      <c r="BB3962" s="108"/>
      <c r="BD3962" s="107"/>
      <c r="BF3962" s="107"/>
    </row>
    <row r="3963" spans="54:58" x14ac:dyDescent="0.25">
      <c r="BB3963" s="108"/>
      <c r="BD3963" s="107"/>
      <c r="BF3963" s="107"/>
    </row>
    <row r="3964" spans="54:58" x14ac:dyDescent="0.25">
      <c r="BB3964" s="108"/>
      <c r="BD3964" s="107"/>
      <c r="BF3964" s="107"/>
    </row>
    <row r="3965" spans="54:58" x14ac:dyDescent="0.25">
      <c r="BB3965" s="108"/>
      <c r="BD3965" s="107"/>
      <c r="BF3965" s="107"/>
    </row>
    <row r="3966" spans="54:58" x14ac:dyDescent="0.25">
      <c r="BB3966" s="108"/>
      <c r="BD3966" s="107"/>
      <c r="BF3966" s="107"/>
    </row>
    <row r="3967" spans="54:58" x14ac:dyDescent="0.25">
      <c r="BB3967" s="108"/>
      <c r="BD3967" s="107"/>
      <c r="BF3967" s="107"/>
    </row>
    <row r="3968" spans="54:58" x14ac:dyDescent="0.25">
      <c r="BB3968" s="108"/>
      <c r="BD3968" s="107"/>
      <c r="BF3968" s="107"/>
    </row>
    <row r="3969" spans="54:58" x14ac:dyDescent="0.25">
      <c r="BB3969" s="108"/>
      <c r="BD3969" s="107"/>
      <c r="BF3969" s="107"/>
    </row>
    <row r="3970" spans="54:58" x14ac:dyDescent="0.25">
      <c r="BB3970" s="108"/>
      <c r="BD3970" s="107"/>
      <c r="BF3970" s="107"/>
    </row>
    <row r="3971" spans="54:58" x14ac:dyDescent="0.25">
      <c r="BB3971" s="108"/>
      <c r="BD3971" s="107"/>
      <c r="BF3971" s="107"/>
    </row>
    <row r="3972" spans="54:58" x14ac:dyDescent="0.25">
      <c r="BB3972" s="108"/>
      <c r="BD3972" s="107"/>
      <c r="BF3972" s="107"/>
    </row>
    <row r="3973" spans="54:58" x14ac:dyDescent="0.25">
      <c r="BB3973" s="108"/>
      <c r="BD3973" s="107"/>
      <c r="BF3973" s="107"/>
    </row>
    <row r="3974" spans="54:58" x14ac:dyDescent="0.25">
      <c r="BB3974" s="108"/>
      <c r="BD3974" s="107"/>
      <c r="BF3974" s="107"/>
    </row>
    <row r="3975" spans="54:58" x14ac:dyDescent="0.25">
      <c r="BB3975" s="108"/>
      <c r="BD3975" s="107"/>
      <c r="BF3975" s="107"/>
    </row>
    <row r="3976" spans="54:58" x14ac:dyDescent="0.25">
      <c r="BB3976" s="108"/>
      <c r="BD3976" s="107"/>
      <c r="BF3976" s="107"/>
    </row>
    <row r="3977" spans="54:58" x14ac:dyDescent="0.25">
      <c r="BB3977" s="108"/>
      <c r="BD3977" s="107"/>
      <c r="BF3977" s="107"/>
    </row>
    <row r="3978" spans="54:58" x14ac:dyDescent="0.25">
      <c r="BB3978" s="108"/>
      <c r="BD3978" s="107"/>
      <c r="BF3978" s="107"/>
    </row>
    <row r="3979" spans="54:58" x14ac:dyDescent="0.25">
      <c r="BB3979" s="108"/>
      <c r="BD3979" s="107"/>
      <c r="BF3979" s="107"/>
    </row>
    <row r="3980" spans="54:58" x14ac:dyDescent="0.25">
      <c r="BB3980" s="108"/>
      <c r="BD3980" s="107"/>
      <c r="BF3980" s="107"/>
    </row>
    <row r="3981" spans="54:58" x14ac:dyDescent="0.25">
      <c r="BB3981" s="108"/>
      <c r="BD3981" s="107"/>
      <c r="BF3981" s="107"/>
    </row>
    <row r="3982" spans="54:58" x14ac:dyDescent="0.25">
      <c r="BB3982" s="108"/>
      <c r="BD3982" s="107"/>
      <c r="BF3982" s="107"/>
    </row>
    <row r="3983" spans="54:58" x14ac:dyDescent="0.25">
      <c r="BB3983" s="108"/>
      <c r="BD3983" s="107"/>
      <c r="BF3983" s="107"/>
    </row>
    <row r="3984" spans="54:58" x14ac:dyDescent="0.25">
      <c r="BB3984" s="108"/>
      <c r="BD3984" s="107"/>
      <c r="BF3984" s="107"/>
    </row>
    <row r="3985" spans="54:58" x14ac:dyDescent="0.25">
      <c r="BB3985" s="108"/>
      <c r="BD3985" s="107"/>
      <c r="BF3985" s="107"/>
    </row>
    <row r="3986" spans="54:58" x14ac:dyDescent="0.25">
      <c r="BB3986" s="108"/>
      <c r="BD3986" s="107"/>
      <c r="BF3986" s="107"/>
    </row>
    <row r="3987" spans="54:58" x14ac:dyDescent="0.25">
      <c r="BB3987" s="108"/>
      <c r="BD3987" s="107"/>
      <c r="BF3987" s="107"/>
    </row>
    <row r="3988" spans="54:58" x14ac:dyDescent="0.25">
      <c r="BB3988" s="108"/>
      <c r="BD3988" s="107"/>
      <c r="BF3988" s="107"/>
    </row>
    <row r="3989" spans="54:58" x14ac:dyDescent="0.25">
      <c r="BB3989" s="108"/>
      <c r="BD3989" s="107"/>
      <c r="BF3989" s="107"/>
    </row>
    <row r="3990" spans="54:58" x14ac:dyDescent="0.25">
      <c r="BB3990" s="108"/>
      <c r="BD3990" s="107"/>
      <c r="BF3990" s="107"/>
    </row>
    <row r="3991" spans="54:58" x14ac:dyDescent="0.25">
      <c r="BB3991" s="108"/>
      <c r="BD3991" s="107"/>
      <c r="BF3991" s="107"/>
    </row>
    <row r="3992" spans="54:58" x14ac:dyDescent="0.25">
      <c r="BB3992" s="108"/>
      <c r="BD3992" s="107"/>
      <c r="BF3992" s="107"/>
    </row>
    <row r="3993" spans="54:58" x14ac:dyDescent="0.25">
      <c r="BB3993" s="108"/>
      <c r="BD3993" s="107"/>
      <c r="BF3993" s="107"/>
    </row>
    <row r="3994" spans="54:58" x14ac:dyDescent="0.25">
      <c r="BB3994" s="108"/>
      <c r="BD3994" s="107"/>
      <c r="BF3994" s="107"/>
    </row>
    <row r="3995" spans="54:58" x14ac:dyDescent="0.25">
      <c r="BB3995" s="108"/>
      <c r="BD3995" s="107"/>
      <c r="BF3995" s="107"/>
    </row>
    <row r="3996" spans="54:58" x14ac:dyDescent="0.25">
      <c r="BB3996" s="108"/>
      <c r="BD3996" s="107"/>
      <c r="BF3996" s="107"/>
    </row>
    <row r="3997" spans="54:58" x14ac:dyDescent="0.25">
      <c r="BB3997" s="108"/>
      <c r="BD3997" s="107"/>
      <c r="BF3997" s="107"/>
    </row>
    <row r="3998" spans="54:58" x14ac:dyDescent="0.25">
      <c r="BB3998" s="108"/>
      <c r="BD3998" s="107"/>
      <c r="BF3998" s="107"/>
    </row>
    <row r="3999" spans="54:58" x14ac:dyDescent="0.25">
      <c r="BB3999" s="108"/>
      <c r="BD3999" s="107"/>
      <c r="BF3999" s="107"/>
    </row>
    <row r="4000" spans="54:58" x14ac:dyDescent="0.25">
      <c r="BB4000" s="108"/>
      <c r="BD4000" s="107"/>
      <c r="BF4000" s="107"/>
    </row>
    <row r="4001" spans="54:58" x14ac:dyDescent="0.25">
      <c r="BB4001" s="108"/>
      <c r="BD4001" s="107"/>
      <c r="BF4001" s="107"/>
    </row>
    <row r="4002" spans="54:58" x14ac:dyDescent="0.25">
      <c r="BB4002" s="108"/>
      <c r="BD4002" s="107"/>
      <c r="BF4002" s="107"/>
    </row>
    <row r="4003" spans="54:58" x14ac:dyDescent="0.25">
      <c r="BB4003" s="108"/>
      <c r="BD4003" s="107"/>
      <c r="BF4003" s="107"/>
    </row>
    <row r="4004" spans="54:58" x14ac:dyDescent="0.25">
      <c r="BB4004" s="108"/>
      <c r="BD4004" s="107"/>
      <c r="BF4004" s="107"/>
    </row>
    <row r="4005" spans="54:58" x14ac:dyDescent="0.25">
      <c r="BB4005" s="108"/>
      <c r="BD4005" s="107"/>
      <c r="BF4005" s="107"/>
    </row>
    <row r="4006" spans="54:58" x14ac:dyDescent="0.25">
      <c r="BB4006" s="108"/>
      <c r="BD4006" s="107"/>
      <c r="BF4006" s="107"/>
    </row>
    <row r="4007" spans="54:58" x14ac:dyDescent="0.25">
      <c r="BB4007" s="108"/>
      <c r="BD4007" s="107"/>
      <c r="BF4007" s="107"/>
    </row>
    <row r="4008" spans="54:58" x14ac:dyDescent="0.25">
      <c r="BB4008" s="108"/>
      <c r="BD4008" s="107"/>
      <c r="BF4008" s="107"/>
    </row>
    <row r="4009" spans="54:58" x14ac:dyDescent="0.25">
      <c r="BB4009" s="108"/>
      <c r="BD4009" s="107"/>
      <c r="BF4009" s="107"/>
    </row>
    <row r="4010" spans="54:58" x14ac:dyDescent="0.25">
      <c r="BB4010" s="108"/>
      <c r="BD4010" s="107"/>
      <c r="BF4010" s="107"/>
    </row>
    <row r="4011" spans="54:58" x14ac:dyDescent="0.25">
      <c r="BB4011" s="108"/>
      <c r="BD4011" s="107"/>
      <c r="BF4011" s="107"/>
    </row>
    <row r="4012" spans="54:58" x14ac:dyDescent="0.25">
      <c r="BB4012" s="108"/>
      <c r="BD4012" s="107"/>
      <c r="BF4012" s="107"/>
    </row>
    <row r="4013" spans="54:58" x14ac:dyDescent="0.25">
      <c r="BB4013" s="108"/>
      <c r="BD4013" s="107"/>
      <c r="BF4013" s="107"/>
    </row>
    <row r="4014" spans="54:58" x14ac:dyDescent="0.25">
      <c r="BB4014" s="108"/>
      <c r="BD4014" s="107"/>
      <c r="BF4014" s="107"/>
    </row>
    <row r="4015" spans="54:58" x14ac:dyDescent="0.25">
      <c r="BB4015" s="108"/>
      <c r="BD4015" s="107"/>
      <c r="BF4015" s="107"/>
    </row>
    <row r="4016" spans="54:58" x14ac:dyDescent="0.25">
      <c r="BB4016" s="108"/>
      <c r="BD4016" s="107"/>
      <c r="BF4016" s="107"/>
    </row>
    <row r="4017" spans="54:58" x14ac:dyDescent="0.25">
      <c r="BB4017" s="108"/>
      <c r="BD4017" s="107"/>
      <c r="BF4017" s="107"/>
    </row>
    <row r="4018" spans="54:58" x14ac:dyDescent="0.25">
      <c r="BB4018" s="108"/>
      <c r="BD4018" s="107"/>
      <c r="BF4018" s="107"/>
    </row>
    <row r="4019" spans="54:58" x14ac:dyDescent="0.25">
      <c r="BB4019" s="108"/>
      <c r="BD4019" s="107"/>
      <c r="BF4019" s="107"/>
    </row>
    <row r="4020" spans="54:58" x14ac:dyDescent="0.25">
      <c r="BB4020" s="108"/>
      <c r="BD4020" s="107"/>
      <c r="BF4020" s="107"/>
    </row>
    <row r="4021" spans="54:58" x14ac:dyDescent="0.25">
      <c r="BB4021" s="108"/>
      <c r="BD4021" s="107"/>
      <c r="BF4021" s="107"/>
    </row>
    <row r="4022" spans="54:58" x14ac:dyDescent="0.25">
      <c r="BB4022" s="108"/>
      <c r="BD4022" s="107"/>
      <c r="BF4022" s="107"/>
    </row>
    <row r="4023" spans="54:58" x14ac:dyDescent="0.25">
      <c r="BB4023" s="108"/>
      <c r="BD4023" s="107"/>
      <c r="BF4023" s="107"/>
    </row>
    <row r="4024" spans="54:58" x14ac:dyDescent="0.25">
      <c r="BB4024" s="108"/>
      <c r="BD4024" s="107"/>
      <c r="BF4024" s="107"/>
    </row>
    <row r="4025" spans="54:58" x14ac:dyDescent="0.25">
      <c r="BB4025" s="108"/>
      <c r="BD4025" s="107"/>
      <c r="BF4025" s="107"/>
    </row>
    <row r="4026" spans="54:58" x14ac:dyDescent="0.25">
      <c r="BB4026" s="108"/>
      <c r="BD4026" s="107"/>
      <c r="BF4026" s="107"/>
    </row>
    <row r="4027" spans="54:58" x14ac:dyDescent="0.25">
      <c r="BB4027" s="108"/>
      <c r="BD4027" s="107"/>
      <c r="BF4027" s="107"/>
    </row>
    <row r="4028" spans="54:58" x14ac:dyDescent="0.25">
      <c r="BB4028" s="108"/>
      <c r="BD4028" s="107"/>
      <c r="BF4028" s="107"/>
    </row>
    <row r="4029" spans="54:58" x14ac:dyDescent="0.25">
      <c r="BB4029" s="108"/>
      <c r="BD4029" s="107"/>
      <c r="BF4029" s="107"/>
    </row>
    <row r="4030" spans="54:58" x14ac:dyDescent="0.25">
      <c r="BB4030" s="108"/>
      <c r="BD4030" s="107"/>
      <c r="BF4030" s="107"/>
    </row>
    <row r="4031" spans="54:58" x14ac:dyDescent="0.25">
      <c r="BB4031" s="108"/>
      <c r="BD4031" s="107"/>
      <c r="BF4031" s="107"/>
    </row>
    <row r="4032" spans="54:58" x14ac:dyDescent="0.25">
      <c r="BB4032" s="108"/>
      <c r="BD4032" s="107"/>
      <c r="BF4032" s="107"/>
    </row>
    <row r="4033" spans="54:58" x14ac:dyDescent="0.25">
      <c r="BB4033" s="108"/>
      <c r="BD4033" s="107"/>
      <c r="BF4033" s="107"/>
    </row>
    <row r="4034" spans="54:58" x14ac:dyDescent="0.25">
      <c r="BB4034" s="108"/>
      <c r="BD4034" s="107"/>
      <c r="BF4034" s="107"/>
    </row>
    <row r="4035" spans="54:58" x14ac:dyDescent="0.25">
      <c r="BB4035" s="108"/>
      <c r="BD4035" s="107"/>
      <c r="BF4035" s="107"/>
    </row>
    <row r="4036" spans="54:58" x14ac:dyDescent="0.25">
      <c r="BB4036" s="108"/>
      <c r="BD4036" s="107"/>
      <c r="BF4036" s="107"/>
    </row>
    <row r="4037" spans="54:58" x14ac:dyDescent="0.25">
      <c r="BB4037" s="108"/>
      <c r="BD4037" s="107"/>
      <c r="BF4037" s="107"/>
    </row>
    <row r="4038" spans="54:58" x14ac:dyDescent="0.25">
      <c r="BB4038" s="108"/>
      <c r="BD4038" s="107"/>
      <c r="BF4038" s="107"/>
    </row>
    <row r="4039" spans="54:58" x14ac:dyDescent="0.25">
      <c r="BB4039" s="108"/>
      <c r="BD4039" s="107"/>
      <c r="BF4039" s="107"/>
    </row>
    <row r="4040" spans="54:58" x14ac:dyDescent="0.25">
      <c r="BB4040" s="108"/>
      <c r="BD4040" s="107"/>
      <c r="BF4040" s="107"/>
    </row>
    <row r="4041" spans="54:58" x14ac:dyDescent="0.25">
      <c r="BB4041" s="108"/>
      <c r="BD4041" s="107"/>
      <c r="BF4041" s="107"/>
    </row>
    <row r="4042" spans="54:58" x14ac:dyDescent="0.25">
      <c r="BB4042" s="108"/>
      <c r="BD4042" s="107"/>
      <c r="BF4042" s="107"/>
    </row>
    <row r="4043" spans="54:58" x14ac:dyDescent="0.25">
      <c r="BB4043" s="108"/>
      <c r="BD4043" s="107"/>
      <c r="BF4043" s="107"/>
    </row>
    <row r="4044" spans="54:58" x14ac:dyDescent="0.25">
      <c r="BB4044" s="108"/>
      <c r="BD4044" s="107"/>
      <c r="BF4044" s="107"/>
    </row>
    <row r="4045" spans="54:58" x14ac:dyDescent="0.25">
      <c r="BB4045" s="108"/>
      <c r="BD4045" s="107"/>
      <c r="BF4045" s="107"/>
    </row>
    <row r="4046" spans="54:58" x14ac:dyDescent="0.25">
      <c r="BB4046" s="108"/>
      <c r="BD4046" s="107"/>
      <c r="BF4046" s="107"/>
    </row>
    <row r="4047" spans="54:58" x14ac:dyDescent="0.25">
      <c r="BB4047" s="108"/>
      <c r="BD4047" s="107"/>
      <c r="BF4047" s="107"/>
    </row>
    <row r="4048" spans="54:58" x14ac:dyDescent="0.25">
      <c r="BB4048" s="108"/>
      <c r="BD4048" s="107"/>
      <c r="BF4048" s="107"/>
    </row>
    <row r="4049" spans="54:58" x14ac:dyDescent="0.25">
      <c r="BB4049" s="108"/>
      <c r="BD4049" s="107"/>
      <c r="BF4049" s="107"/>
    </row>
    <row r="4050" spans="54:58" x14ac:dyDescent="0.25">
      <c r="BB4050" s="108"/>
      <c r="BD4050" s="107"/>
      <c r="BF4050" s="107"/>
    </row>
    <row r="4051" spans="54:58" x14ac:dyDescent="0.25">
      <c r="BB4051" s="108"/>
      <c r="BD4051" s="107"/>
      <c r="BF4051" s="107"/>
    </row>
    <row r="4052" spans="54:58" x14ac:dyDescent="0.25">
      <c r="BB4052" s="108"/>
      <c r="BD4052" s="107"/>
      <c r="BF4052" s="107"/>
    </row>
    <row r="4053" spans="54:58" x14ac:dyDescent="0.25">
      <c r="BB4053" s="108"/>
      <c r="BD4053" s="107"/>
      <c r="BF4053" s="107"/>
    </row>
    <row r="4054" spans="54:58" x14ac:dyDescent="0.25">
      <c r="BB4054" s="108"/>
      <c r="BD4054" s="107"/>
      <c r="BF4054" s="107"/>
    </row>
    <row r="4055" spans="54:58" x14ac:dyDescent="0.25">
      <c r="BB4055" s="108"/>
      <c r="BD4055" s="107"/>
      <c r="BF4055" s="107"/>
    </row>
    <row r="4056" spans="54:58" x14ac:dyDescent="0.25">
      <c r="BB4056" s="108"/>
      <c r="BD4056" s="107"/>
      <c r="BF4056" s="107"/>
    </row>
    <row r="4057" spans="54:58" x14ac:dyDescent="0.25">
      <c r="BB4057" s="108"/>
      <c r="BD4057" s="107"/>
      <c r="BF4057" s="107"/>
    </row>
    <row r="4058" spans="54:58" x14ac:dyDescent="0.25">
      <c r="BB4058" s="108"/>
      <c r="BD4058" s="107"/>
      <c r="BF4058" s="107"/>
    </row>
    <row r="4059" spans="54:58" x14ac:dyDescent="0.25">
      <c r="BB4059" s="108"/>
      <c r="BD4059" s="107"/>
      <c r="BF4059" s="107"/>
    </row>
    <row r="4060" spans="54:58" x14ac:dyDescent="0.25">
      <c r="BB4060" s="108"/>
      <c r="BD4060" s="107"/>
      <c r="BF4060" s="107"/>
    </row>
    <row r="4061" spans="54:58" x14ac:dyDescent="0.25">
      <c r="BB4061" s="108"/>
      <c r="BD4061" s="107"/>
      <c r="BF4061" s="107"/>
    </row>
    <row r="4062" spans="54:58" x14ac:dyDescent="0.25">
      <c r="BB4062" s="108"/>
      <c r="BD4062" s="107"/>
      <c r="BF4062" s="107"/>
    </row>
    <row r="4063" spans="54:58" x14ac:dyDescent="0.25">
      <c r="BB4063" s="108"/>
      <c r="BD4063" s="107"/>
      <c r="BF4063" s="107"/>
    </row>
    <row r="4064" spans="54:58" x14ac:dyDescent="0.25">
      <c r="BB4064" s="108"/>
      <c r="BD4064" s="107"/>
      <c r="BF4064" s="107"/>
    </row>
    <row r="4065" spans="54:58" x14ac:dyDescent="0.25">
      <c r="BB4065" s="108"/>
      <c r="BD4065" s="107"/>
      <c r="BF4065" s="107"/>
    </row>
    <row r="4066" spans="54:58" x14ac:dyDescent="0.25">
      <c r="BB4066" s="108"/>
      <c r="BD4066" s="107"/>
      <c r="BF4066" s="107"/>
    </row>
    <row r="4067" spans="54:58" x14ac:dyDescent="0.25">
      <c r="BB4067" s="108"/>
      <c r="BD4067" s="107"/>
      <c r="BF4067" s="107"/>
    </row>
    <row r="4068" spans="54:58" x14ac:dyDescent="0.25">
      <c r="BB4068" s="108"/>
      <c r="BD4068" s="107"/>
      <c r="BF4068" s="107"/>
    </row>
    <row r="4069" spans="54:58" x14ac:dyDescent="0.25">
      <c r="BB4069" s="108"/>
      <c r="BD4069" s="107"/>
      <c r="BF4069" s="107"/>
    </row>
    <row r="4070" spans="54:58" x14ac:dyDescent="0.25">
      <c r="BB4070" s="108"/>
      <c r="BD4070" s="107"/>
      <c r="BF4070" s="107"/>
    </row>
    <row r="4071" spans="54:58" x14ac:dyDescent="0.25">
      <c r="BB4071" s="108"/>
      <c r="BD4071" s="107"/>
      <c r="BF4071" s="107"/>
    </row>
    <row r="4072" spans="54:58" x14ac:dyDescent="0.25">
      <c r="BB4072" s="108"/>
      <c r="BD4072" s="107"/>
      <c r="BF4072" s="107"/>
    </row>
    <row r="4073" spans="54:58" x14ac:dyDescent="0.25">
      <c r="BB4073" s="108"/>
      <c r="BD4073" s="107"/>
      <c r="BF4073" s="107"/>
    </row>
    <row r="4074" spans="54:58" x14ac:dyDescent="0.25">
      <c r="BB4074" s="108"/>
      <c r="BD4074" s="107"/>
      <c r="BF4074" s="107"/>
    </row>
    <row r="4075" spans="54:58" x14ac:dyDescent="0.25">
      <c r="BB4075" s="108"/>
      <c r="BD4075" s="107"/>
      <c r="BF4075" s="107"/>
    </row>
    <row r="4076" spans="54:58" x14ac:dyDescent="0.25">
      <c r="BB4076" s="108"/>
      <c r="BD4076" s="107"/>
      <c r="BF4076" s="107"/>
    </row>
    <row r="4077" spans="54:58" x14ac:dyDescent="0.25">
      <c r="BB4077" s="108"/>
      <c r="BD4077" s="107"/>
      <c r="BF4077" s="107"/>
    </row>
    <row r="4078" spans="54:58" x14ac:dyDescent="0.25">
      <c r="BB4078" s="108"/>
      <c r="BD4078" s="107"/>
      <c r="BF4078" s="107"/>
    </row>
    <row r="4079" spans="54:58" x14ac:dyDescent="0.25">
      <c r="BB4079" s="108"/>
      <c r="BD4079" s="107"/>
      <c r="BF4079" s="107"/>
    </row>
    <row r="4080" spans="54:58" x14ac:dyDescent="0.25">
      <c r="BB4080" s="108"/>
      <c r="BD4080" s="107"/>
      <c r="BF4080" s="107"/>
    </row>
    <row r="4081" spans="54:58" x14ac:dyDescent="0.25">
      <c r="BB4081" s="108"/>
      <c r="BD4081" s="107"/>
      <c r="BF4081" s="107"/>
    </row>
    <row r="4082" spans="54:58" x14ac:dyDescent="0.25">
      <c r="BB4082" s="108"/>
      <c r="BD4082" s="107"/>
      <c r="BF4082" s="107"/>
    </row>
    <row r="4083" spans="54:58" x14ac:dyDescent="0.25">
      <c r="BB4083" s="108"/>
      <c r="BD4083" s="107"/>
      <c r="BF4083" s="107"/>
    </row>
    <row r="4084" spans="54:58" x14ac:dyDescent="0.25">
      <c r="BB4084" s="108"/>
      <c r="BD4084" s="107"/>
      <c r="BF4084" s="107"/>
    </row>
    <row r="4085" spans="54:58" x14ac:dyDescent="0.25">
      <c r="BB4085" s="108"/>
      <c r="BD4085" s="107"/>
      <c r="BF4085" s="107"/>
    </row>
    <row r="4086" spans="54:58" x14ac:dyDescent="0.25">
      <c r="BB4086" s="108"/>
      <c r="BD4086" s="107"/>
      <c r="BF4086" s="107"/>
    </row>
    <row r="4087" spans="54:58" x14ac:dyDescent="0.25">
      <c r="BB4087" s="108"/>
      <c r="BD4087" s="107"/>
      <c r="BF4087" s="107"/>
    </row>
    <row r="4088" spans="54:58" x14ac:dyDescent="0.25">
      <c r="BB4088" s="108"/>
      <c r="BD4088" s="107"/>
      <c r="BF4088" s="107"/>
    </row>
    <row r="4089" spans="54:58" x14ac:dyDescent="0.25">
      <c r="BB4089" s="108"/>
      <c r="BD4089" s="107"/>
      <c r="BF4089" s="107"/>
    </row>
    <row r="4090" spans="54:58" x14ac:dyDescent="0.25">
      <c r="BB4090" s="108"/>
      <c r="BD4090" s="107"/>
      <c r="BF4090" s="107"/>
    </row>
    <row r="4091" spans="54:58" x14ac:dyDescent="0.25">
      <c r="BB4091" s="108"/>
      <c r="BD4091" s="107"/>
      <c r="BF4091" s="107"/>
    </row>
    <row r="4092" spans="54:58" x14ac:dyDescent="0.25">
      <c r="BB4092" s="108"/>
      <c r="BD4092" s="107"/>
      <c r="BF4092" s="107"/>
    </row>
    <row r="4093" spans="54:58" x14ac:dyDescent="0.25">
      <c r="BB4093" s="108"/>
      <c r="BD4093" s="107"/>
      <c r="BF4093" s="107"/>
    </row>
    <row r="4094" spans="54:58" x14ac:dyDescent="0.25">
      <c r="BB4094" s="108"/>
      <c r="BD4094" s="107"/>
      <c r="BF4094" s="107"/>
    </row>
    <row r="4095" spans="54:58" x14ac:dyDescent="0.25">
      <c r="BB4095" s="108"/>
      <c r="BD4095" s="107"/>
      <c r="BF4095" s="107"/>
    </row>
    <row r="4096" spans="54:58" x14ac:dyDescent="0.25">
      <c r="BB4096" s="108"/>
      <c r="BD4096" s="107"/>
      <c r="BF4096" s="107"/>
    </row>
    <row r="4097" spans="54:58" x14ac:dyDescent="0.25">
      <c r="BB4097" s="108"/>
      <c r="BD4097" s="107"/>
      <c r="BF4097" s="107"/>
    </row>
    <row r="4098" spans="54:58" x14ac:dyDescent="0.25">
      <c r="BB4098" s="108"/>
      <c r="BD4098" s="107"/>
      <c r="BF4098" s="107"/>
    </row>
    <row r="4099" spans="54:58" x14ac:dyDescent="0.25">
      <c r="BB4099" s="108"/>
      <c r="BD4099" s="107"/>
      <c r="BF4099" s="107"/>
    </row>
    <row r="4100" spans="54:58" x14ac:dyDescent="0.25">
      <c r="BB4100" s="108"/>
      <c r="BD4100" s="107"/>
      <c r="BF4100" s="107"/>
    </row>
    <row r="4101" spans="54:58" x14ac:dyDescent="0.25">
      <c r="BB4101" s="108"/>
      <c r="BD4101" s="107"/>
      <c r="BF4101" s="107"/>
    </row>
    <row r="4102" spans="54:58" x14ac:dyDescent="0.25">
      <c r="BB4102" s="108"/>
      <c r="BD4102" s="107"/>
      <c r="BF4102" s="107"/>
    </row>
    <row r="4103" spans="54:58" x14ac:dyDescent="0.25">
      <c r="BB4103" s="108"/>
      <c r="BD4103" s="107"/>
      <c r="BF4103" s="107"/>
    </row>
    <row r="4104" spans="54:58" x14ac:dyDescent="0.25">
      <c r="BB4104" s="108"/>
      <c r="BD4104" s="107"/>
      <c r="BF4104" s="107"/>
    </row>
    <row r="4105" spans="54:58" x14ac:dyDescent="0.25">
      <c r="BB4105" s="108"/>
      <c r="BD4105" s="107"/>
      <c r="BF4105" s="107"/>
    </row>
    <row r="4106" spans="54:58" x14ac:dyDescent="0.25">
      <c r="BB4106" s="108"/>
      <c r="BD4106" s="107"/>
      <c r="BF4106" s="107"/>
    </row>
    <row r="4107" spans="54:58" x14ac:dyDescent="0.25">
      <c r="BB4107" s="108"/>
      <c r="BD4107" s="107"/>
      <c r="BF4107" s="107"/>
    </row>
    <row r="4108" spans="54:58" x14ac:dyDescent="0.25">
      <c r="BB4108" s="108"/>
      <c r="BD4108" s="107"/>
      <c r="BF4108" s="107"/>
    </row>
    <row r="4109" spans="54:58" x14ac:dyDescent="0.25">
      <c r="BB4109" s="108"/>
      <c r="BD4109" s="107"/>
      <c r="BF4109" s="107"/>
    </row>
    <row r="4110" spans="54:58" x14ac:dyDescent="0.25">
      <c r="BB4110" s="108"/>
      <c r="BD4110" s="107"/>
      <c r="BF4110" s="107"/>
    </row>
    <row r="4111" spans="54:58" x14ac:dyDescent="0.25">
      <c r="BB4111" s="108"/>
      <c r="BD4111" s="107"/>
      <c r="BF4111" s="107"/>
    </row>
    <row r="4112" spans="54:58" x14ac:dyDescent="0.25">
      <c r="BB4112" s="108"/>
      <c r="BD4112" s="107"/>
      <c r="BF4112" s="107"/>
    </row>
    <row r="4113" spans="54:58" x14ac:dyDescent="0.25">
      <c r="BB4113" s="108"/>
      <c r="BD4113" s="107"/>
      <c r="BF4113" s="107"/>
    </row>
    <row r="4114" spans="54:58" x14ac:dyDescent="0.25">
      <c r="BB4114" s="108"/>
      <c r="BD4114" s="107"/>
      <c r="BF4114" s="107"/>
    </row>
    <row r="4115" spans="54:58" x14ac:dyDescent="0.25">
      <c r="BB4115" s="108"/>
      <c r="BD4115" s="107"/>
      <c r="BF4115" s="107"/>
    </row>
    <row r="4116" spans="54:58" x14ac:dyDescent="0.25">
      <c r="BB4116" s="108"/>
      <c r="BD4116" s="107"/>
      <c r="BF4116" s="107"/>
    </row>
    <row r="4117" spans="54:58" x14ac:dyDescent="0.25">
      <c r="BB4117" s="108"/>
      <c r="BD4117" s="107"/>
      <c r="BF4117" s="107"/>
    </row>
    <row r="4118" spans="54:58" x14ac:dyDescent="0.25">
      <c r="BB4118" s="108"/>
      <c r="BD4118" s="107"/>
      <c r="BF4118" s="107"/>
    </row>
    <row r="4119" spans="54:58" x14ac:dyDescent="0.25">
      <c r="BB4119" s="108"/>
      <c r="BD4119" s="107"/>
      <c r="BF4119" s="107"/>
    </row>
    <row r="4120" spans="54:58" x14ac:dyDescent="0.25">
      <c r="BB4120" s="108"/>
      <c r="BD4120" s="107"/>
      <c r="BF4120" s="107"/>
    </row>
    <row r="4121" spans="54:58" x14ac:dyDescent="0.25">
      <c r="BB4121" s="108"/>
      <c r="BD4121" s="107"/>
      <c r="BF4121" s="107"/>
    </row>
    <row r="4122" spans="54:58" x14ac:dyDescent="0.25">
      <c r="BB4122" s="108"/>
      <c r="BD4122" s="107"/>
      <c r="BF4122" s="107"/>
    </row>
    <row r="4123" spans="54:58" x14ac:dyDescent="0.25">
      <c r="BB4123" s="108"/>
      <c r="BD4123" s="107"/>
      <c r="BF4123" s="107"/>
    </row>
    <row r="4124" spans="54:58" x14ac:dyDescent="0.25">
      <c r="BB4124" s="108"/>
      <c r="BD4124" s="107"/>
      <c r="BF4124" s="107"/>
    </row>
    <row r="4125" spans="54:58" x14ac:dyDescent="0.25">
      <c r="BB4125" s="108"/>
      <c r="BD4125" s="107"/>
      <c r="BF4125" s="107"/>
    </row>
    <row r="4126" spans="54:58" x14ac:dyDescent="0.25">
      <c r="BB4126" s="108"/>
      <c r="BD4126" s="107"/>
      <c r="BF4126" s="107"/>
    </row>
    <row r="4127" spans="54:58" x14ac:dyDescent="0.25">
      <c r="BB4127" s="108"/>
      <c r="BD4127" s="107"/>
      <c r="BF4127" s="107"/>
    </row>
    <row r="4128" spans="54:58" x14ac:dyDescent="0.25">
      <c r="BB4128" s="108"/>
      <c r="BD4128" s="107"/>
      <c r="BF4128" s="107"/>
    </row>
    <row r="4129" spans="54:58" x14ac:dyDescent="0.25">
      <c r="BB4129" s="108"/>
      <c r="BD4129" s="107"/>
      <c r="BF4129" s="107"/>
    </row>
    <row r="4130" spans="54:58" x14ac:dyDescent="0.25">
      <c r="BB4130" s="108"/>
      <c r="BD4130" s="107"/>
      <c r="BF4130" s="107"/>
    </row>
    <row r="4131" spans="54:58" x14ac:dyDescent="0.25">
      <c r="BB4131" s="108"/>
      <c r="BD4131" s="107"/>
      <c r="BF4131" s="107"/>
    </row>
    <row r="4132" spans="54:58" x14ac:dyDescent="0.25">
      <c r="BB4132" s="108"/>
      <c r="BD4132" s="107"/>
      <c r="BF4132" s="107"/>
    </row>
    <row r="4133" spans="54:58" x14ac:dyDescent="0.25">
      <c r="BB4133" s="108"/>
      <c r="BD4133" s="107"/>
      <c r="BF4133" s="107"/>
    </row>
    <row r="4134" spans="54:58" x14ac:dyDescent="0.25">
      <c r="BB4134" s="108"/>
      <c r="BD4134" s="107"/>
      <c r="BF4134" s="107"/>
    </row>
    <row r="4135" spans="54:58" x14ac:dyDescent="0.25">
      <c r="BB4135" s="108"/>
      <c r="BD4135" s="107"/>
      <c r="BF4135" s="107"/>
    </row>
    <row r="4136" spans="54:58" x14ac:dyDescent="0.25">
      <c r="BB4136" s="108"/>
      <c r="BD4136" s="107"/>
      <c r="BF4136" s="107"/>
    </row>
    <row r="4137" spans="54:58" x14ac:dyDescent="0.25">
      <c r="BB4137" s="108"/>
      <c r="BD4137" s="107"/>
      <c r="BF4137" s="107"/>
    </row>
    <row r="4138" spans="54:58" x14ac:dyDescent="0.25">
      <c r="BB4138" s="108"/>
      <c r="BD4138" s="107"/>
      <c r="BF4138" s="107"/>
    </row>
    <row r="4139" spans="54:58" x14ac:dyDescent="0.25">
      <c r="BB4139" s="108"/>
      <c r="BD4139" s="107"/>
      <c r="BF4139" s="107"/>
    </row>
    <row r="4140" spans="54:58" x14ac:dyDescent="0.25">
      <c r="BB4140" s="108"/>
      <c r="BD4140" s="107"/>
      <c r="BF4140" s="107"/>
    </row>
    <row r="4141" spans="54:58" x14ac:dyDescent="0.25">
      <c r="BB4141" s="108"/>
      <c r="BD4141" s="107"/>
      <c r="BF4141" s="107"/>
    </row>
    <row r="4142" spans="54:58" x14ac:dyDescent="0.25">
      <c r="BB4142" s="108"/>
      <c r="BD4142" s="107"/>
      <c r="BF4142" s="107"/>
    </row>
    <row r="4143" spans="54:58" x14ac:dyDescent="0.25">
      <c r="BB4143" s="108"/>
      <c r="BD4143" s="107"/>
      <c r="BF4143" s="107"/>
    </row>
    <row r="4144" spans="54:58" x14ac:dyDescent="0.25">
      <c r="BB4144" s="108"/>
      <c r="BD4144" s="107"/>
      <c r="BF4144" s="107"/>
    </row>
    <row r="4145" spans="54:58" x14ac:dyDescent="0.25">
      <c r="BB4145" s="108"/>
      <c r="BD4145" s="107"/>
      <c r="BF4145" s="107"/>
    </row>
    <row r="4146" spans="54:58" x14ac:dyDescent="0.25">
      <c r="BB4146" s="108"/>
      <c r="BD4146" s="107"/>
      <c r="BF4146" s="107"/>
    </row>
    <row r="4147" spans="54:58" x14ac:dyDescent="0.25">
      <c r="BB4147" s="108"/>
      <c r="BD4147" s="107"/>
      <c r="BF4147" s="107"/>
    </row>
    <row r="4148" spans="54:58" x14ac:dyDescent="0.25">
      <c r="BB4148" s="108"/>
      <c r="BD4148" s="107"/>
      <c r="BF4148" s="107"/>
    </row>
    <row r="4149" spans="54:58" x14ac:dyDescent="0.25">
      <c r="BB4149" s="108"/>
      <c r="BD4149" s="107"/>
      <c r="BF4149" s="107"/>
    </row>
    <row r="4150" spans="54:58" x14ac:dyDescent="0.25">
      <c r="BB4150" s="108"/>
      <c r="BD4150" s="107"/>
      <c r="BF4150" s="107"/>
    </row>
    <row r="4151" spans="54:58" x14ac:dyDescent="0.25">
      <c r="BB4151" s="108"/>
      <c r="BD4151" s="107"/>
      <c r="BF4151" s="107"/>
    </row>
    <row r="4152" spans="54:58" x14ac:dyDescent="0.25">
      <c r="BB4152" s="108"/>
      <c r="BD4152" s="107"/>
      <c r="BF4152" s="107"/>
    </row>
    <row r="4153" spans="54:58" x14ac:dyDescent="0.25">
      <c r="BB4153" s="108"/>
      <c r="BD4153" s="107"/>
      <c r="BF4153" s="107"/>
    </row>
    <row r="4154" spans="54:58" x14ac:dyDescent="0.25">
      <c r="BB4154" s="108"/>
      <c r="BD4154" s="107"/>
      <c r="BF4154" s="107"/>
    </row>
    <row r="4155" spans="54:58" x14ac:dyDescent="0.25">
      <c r="BB4155" s="108"/>
      <c r="BD4155" s="107"/>
      <c r="BF4155" s="107"/>
    </row>
    <row r="4156" spans="54:58" x14ac:dyDescent="0.25">
      <c r="BB4156" s="108"/>
      <c r="BD4156" s="107"/>
      <c r="BF4156" s="107"/>
    </row>
    <row r="4157" spans="54:58" x14ac:dyDescent="0.25">
      <c r="BB4157" s="108"/>
      <c r="BD4157" s="107"/>
      <c r="BF4157" s="107"/>
    </row>
    <row r="4158" spans="54:58" x14ac:dyDescent="0.25">
      <c r="BB4158" s="108"/>
      <c r="BD4158" s="107"/>
      <c r="BF4158" s="107"/>
    </row>
    <row r="4159" spans="54:58" x14ac:dyDescent="0.25">
      <c r="BB4159" s="108"/>
      <c r="BD4159" s="107"/>
      <c r="BF4159" s="107"/>
    </row>
    <row r="4160" spans="54:58" x14ac:dyDescent="0.25">
      <c r="BB4160" s="108"/>
      <c r="BD4160" s="107"/>
      <c r="BF4160" s="107"/>
    </row>
    <row r="4161" spans="54:58" x14ac:dyDescent="0.25">
      <c r="BB4161" s="108"/>
      <c r="BD4161" s="107"/>
      <c r="BF4161" s="107"/>
    </row>
    <row r="4162" spans="54:58" x14ac:dyDescent="0.25">
      <c r="BB4162" s="108"/>
      <c r="BD4162" s="107"/>
      <c r="BF4162" s="107"/>
    </row>
    <row r="4163" spans="54:58" x14ac:dyDescent="0.25">
      <c r="BB4163" s="108"/>
      <c r="BD4163" s="107"/>
      <c r="BF4163" s="107"/>
    </row>
    <row r="4164" spans="54:58" x14ac:dyDescent="0.25">
      <c r="BB4164" s="108"/>
      <c r="BD4164" s="107"/>
      <c r="BF4164" s="107"/>
    </row>
    <row r="4165" spans="54:58" x14ac:dyDescent="0.25">
      <c r="BB4165" s="108"/>
      <c r="BD4165" s="107"/>
      <c r="BF4165" s="107"/>
    </row>
    <row r="4166" spans="54:58" x14ac:dyDescent="0.25">
      <c r="BB4166" s="108"/>
      <c r="BD4166" s="107"/>
      <c r="BF4166" s="107"/>
    </row>
    <row r="4167" spans="54:58" x14ac:dyDescent="0.25">
      <c r="BB4167" s="108"/>
      <c r="BD4167" s="107"/>
      <c r="BF4167" s="107"/>
    </row>
    <row r="4168" spans="54:58" x14ac:dyDescent="0.25">
      <c r="BB4168" s="108"/>
      <c r="BD4168" s="107"/>
      <c r="BF4168" s="107"/>
    </row>
    <row r="4169" spans="54:58" x14ac:dyDescent="0.25">
      <c r="BB4169" s="108"/>
      <c r="BD4169" s="107"/>
      <c r="BF4169" s="107"/>
    </row>
    <row r="4170" spans="54:58" x14ac:dyDescent="0.25">
      <c r="BB4170" s="108"/>
      <c r="BD4170" s="107"/>
      <c r="BF4170" s="107"/>
    </row>
    <row r="4171" spans="54:58" x14ac:dyDescent="0.25">
      <c r="BB4171" s="108"/>
      <c r="BD4171" s="107"/>
      <c r="BF4171" s="107"/>
    </row>
    <row r="4172" spans="54:58" x14ac:dyDescent="0.25">
      <c r="BB4172" s="108"/>
      <c r="BD4172" s="107"/>
      <c r="BF4172" s="107"/>
    </row>
    <row r="4173" spans="54:58" x14ac:dyDescent="0.25">
      <c r="BB4173" s="108"/>
      <c r="BD4173" s="107"/>
      <c r="BF4173" s="107"/>
    </row>
    <row r="4174" spans="54:58" x14ac:dyDescent="0.25">
      <c r="BB4174" s="108"/>
      <c r="BD4174" s="107"/>
      <c r="BF4174" s="107"/>
    </row>
    <row r="4175" spans="54:58" x14ac:dyDescent="0.25">
      <c r="BB4175" s="108"/>
      <c r="BD4175" s="107"/>
      <c r="BF4175" s="107"/>
    </row>
    <row r="4176" spans="54:58" x14ac:dyDescent="0.25">
      <c r="BB4176" s="108"/>
      <c r="BD4176" s="107"/>
      <c r="BF4176" s="107"/>
    </row>
    <row r="4177" spans="54:58" x14ac:dyDescent="0.25">
      <c r="BB4177" s="108"/>
      <c r="BD4177" s="107"/>
      <c r="BF4177" s="107"/>
    </row>
    <row r="4178" spans="54:58" x14ac:dyDescent="0.25">
      <c r="BB4178" s="108"/>
      <c r="BD4178" s="107"/>
      <c r="BF4178" s="107"/>
    </row>
    <row r="4179" spans="54:58" x14ac:dyDescent="0.25">
      <c r="BB4179" s="108"/>
      <c r="BD4179" s="107"/>
      <c r="BF4179" s="107"/>
    </row>
    <row r="4180" spans="54:58" x14ac:dyDescent="0.25">
      <c r="BB4180" s="108"/>
      <c r="BD4180" s="107"/>
      <c r="BF4180" s="107"/>
    </row>
    <row r="4181" spans="54:58" x14ac:dyDescent="0.25">
      <c r="BB4181" s="108"/>
      <c r="BD4181" s="107"/>
      <c r="BF4181" s="107"/>
    </row>
    <row r="4182" spans="54:58" x14ac:dyDescent="0.25">
      <c r="BB4182" s="108"/>
      <c r="BD4182" s="107"/>
      <c r="BF4182" s="107"/>
    </row>
    <row r="4183" spans="54:58" x14ac:dyDescent="0.25">
      <c r="BB4183" s="108"/>
      <c r="BD4183" s="107"/>
      <c r="BF4183" s="107"/>
    </row>
    <row r="4184" spans="54:58" x14ac:dyDescent="0.25">
      <c r="BB4184" s="108"/>
      <c r="BD4184" s="107"/>
      <c r="BF4184" s="107"/>
    </row>
    <row r="4185" spans="54:58" x14ac:dyDescent="0.25">
      <c r="BB4185" s="108"/>
      <c r="BD4185" s="107"/>
      <c r="BF4185" s="107"/>
    </row>
    <row r="4186" spans="54:58" x14ac:dyDescent="0.25">
      <c r="BB4186" s="108"/>
      <c r="BD4186" s="107"/>
      <c r="BF4186" s="107"/>
    </row>
    <row r="4187" spans="54:58" x14ac:dyDescent="0.25">
      <c r="BB4187" s="108"/>
      <c r="BD4187" s="107"/>
      <c r="BF4187" s="107"/>
    </row>
    <row r="4188" spans="54:58" x14ac:dyDescent="0.25">
      <c r="BB4188" s="108"/>
      <c r="BD4188" s="107"/>
      <c r="BF4188" s="107"/>
    </row>
    <row r="4189" spans="54:58" x14ac:dyDescent="0.25">
      <c r="BB4189" s="108"/>
      <c r="BD4189" s="107"/>
      <c r="BF4189" s="107"/>
    </row>
    <row r="4190" spans="54:58" x14ac:dyDescent="0.25">
      <c r="BB4190" s="108"/>
      <c r="BD4190" s="107"/>
      <c r="BF4190" s="107"/>
    </row>
    <row r="4191" spans="54:58" x14ac:dyDescent="0.25">
      <c r="BB4191" s="108"/>
      <c r="BD4191" s="107"/>
      <c r="BF4191" s="107"/>
    </row>
    <row r="4192" spans="54:58" x14ac:dyDescent="0.25">
      <c r="BB4192" s="108"/>
      <c r="BD4192" s="107"/>
      <c r="BF4192" s="107"/>
    </row>
    <row r="4193" spans="54:58" x14ac:dyDescent="0.25">
      <c r="BB4193" s="108"/>
      <c r="BD4193" s="107"/>
      <c r="BF4193" s="107"/>
    </row>
    <row r="4194" spans="54:58" x14ac:dyDescent="0.25">
      <c r="BB4194" s="108"/>
      <c r="BD4194" s="107"/>
      <c r="BF4194" s="107"/>
    </row>
    <row r="4195" spans="54:58" x14ac:dyDescent="0.25">
      <c r="BB4195" s="108"/>
      <c r="BD4195" s="107"/>
      <c r="BF4195" s="107"/>
    </row>
    <row r="4196" spans="54:58" x14ac:dyDescent="0.25">
      <c r="BB4196" s="108"/>
      <c r="BD4196" s="107"/>
      <c r="BF4196" s="107"/>
    </row>
    <row r="4197" spans="54:58" x14ac:dyDescent="0.25">
      <c r="BB4197" s="108"/>
      <c r="BD4197" s="107"/>
      <c r="BF4197" s="107"/>
    </row>
    <row r="4198" spans="54:58" x14ac:dyDescent="0.25">
      <c r="BB4198" s="108"/>
      <c r="BD4198" s="107"/>
      <c r="BF4198" s="107"/>
    </row>
    <row r="4199" spans="54:58" x14ac:dyDescent="0.25">
      <c r="BB4199" s="108"/>
      <c r="BD4199" s="107"/>
      <c r="BF4199" s="107"/>
    </row>
    <row r="4200" spans="54:58" x14ac:dyDescent="0.25">
      <c r="BB4200" s="108"/>
      <c r="BD4200" s="107"/>
      <c r="BF4200" s="107"/>
    </row>
    <row r="4201" spans="54:58" x14ac:dyDescent="0.25">
      <c r="BB4201" s="108"/>
      <c r="BD4201" s="107"/>
      <c r="BF4201" s="107"/>
    </row>
    <row r="4202" spans="54:58" x14ac:dyDescent="0.25">
      <c r="BB4202" s="108"/>
      <c r="BD4202" s="107"/>
      <c r="BF4202" s="107"/>
    </row>
    <row r="4203" spans="54:58" x14ac:dyDescent="0.25">
      <c r="BB4203" s="108"/>
      <c r="BD4203" s="107"/>
      <c r="BF4203" s="107"/>
    </row>
    <row r="4204" spans="54:58" x14ac:dyDescent="0.25">
      <c r="BB4204" s="108"/>
      <c r="BD4204" s="107"/>
      <c r="BF4204" s="107"/>
    </row>
    <row r="4205" spans="54:58" x14ac:dyDescent="0.25">
      <c r="BB4205" s="108"/>
      <c r="BD4205" s="107"/>
      <c r="BF4205" s="107"/>
    </row>
    <row r="4206" spans="54:58" x14ac:dyDescent="0.25">
      <c r="BB4206" s="108"/>
      <c r="BD4206" s="107"/>
      <c r="BF4206" s="107"/>
    </row>
    <row r="4207" spans="54:58" x14ac:dyDescent="0.25">
      <c r="BB4207" s="108"/>
      <c r="BD4207" s="107"/>
      <c r="BF4207" s="107"/>
    </row>
    <row r="4208" spans="54:58" x14ac:dyDescent="0.25">
      <c r="BB4208" s="108"/>
      <c r="BD4208" s="107"/>
      <c r="BF4208" s="107"/>
    </row>
    <row r="4209" spans="54:58" x14ac:dyDescent="0.25">
      <c r="BB4209" s="108"/>
      <c r="BD4209" s="107"/>
      <c r="BF4209" s="107"/>
    </row>
    <row r="4210" spans="54:58" x14ac:dyDescent="0.25">
      <c r="BB4210" s="108"/>
      <c r="BD4210" s="107"/>
      <c r="BF4210" s="107"/>
    </row>
    <row r="4211" spans="54:58" x14ac:dyDescent="0.25">
      <c r="BB4211" s="108"/>
      <c r="BD4211" s="107"/>
      <c r="BF4211" s="107"/>
    </row>
    <row r="4212" spans="54:58" x14ac:dyDescent="0.25">
      <c r="BB4212" s="108"/>
      <c r="BD4212" s="107"/>
      <c r="BF4212" s="107"/>
    </row>
    <row r="4213" spans="54:58" x14ac:dyDescent="0.25">
      <c r="BB4213" s="108"/>
      <c r="BD4213" s="107"/>
      <c r="BF4213" s="107"/>
    </row>
    <row r="4214" spans="54:58" x14ac:dyDescent="0.25">
      <c r="BB4214" s="108"/>
      <c r="BD4214" s="107"/>
      <c r="BF4214" s="107"/>
    </row>
    <row r="4215" spans="54:58" x14ac:dyDescent="0.25">
      <c r="BB4215" s="108"/>
      <c r="BD4215" s="107"/>
      <c r="BF4215" s="107"/>
    </row>
    <row r="4216" spans="54:58" x14ac:dyDescent="0.25">
      <c r="BB4216" s="108"/>
      <c r="BD4216" s="107"/>
      <c r="BF4216" s="107"/>
    </row>
    <row r="4217" spans="54:58" x14ac:dyDescent="0.25">
      <c r="BB4217" s="108"/>
      <c r="BD4217" s="107"/>
      <c r="BF4217" s="107"/>
    </row>
    <row r="4218" spans="54:58" x14ac:dyDescent="0.25">
      <c r="BB4218" s="108"/>
      <c r="BD4218" s="107"/>
      <c r="BF4218" s="107"/>
    </row>
    <row r="4219" spans="54:58" x14ac:dyDescent="0.25">
      <c r="BB4219" s="108"/>
      <c r="BD4219" s="107"/>
      <c r="BF4219" s="107"/>
    </row>
    <row r="4220" spans="54:58" x14ac:dyDescent="0.25">
      <c r="BB4220" s="108"/>
      <c r="BD4220" s="107"/>
      <c r="BF4220" s="107"/>
    </row>
    <row r="4221" spans="54:58" x14ac:dyDescent="0.25">
      <c r="BB4221" s="108"/>
      <c r="BD4221" s="107"/>
      <c r="BF4221" s="107"/>
    </row>
    <row r="4222" spans="54:58" x14ac:dyDescent="0.25">
      <c r="BB4222" s="108"/>
      <c r="BD4222" s="107"/>
      <c r="BF4222" s="107"/>
    </row>
    <row r="4223" spans="54:58" x14ac:dyDescent="0.25">
      <c r="BB4223" s="108"/>
      <c r="BD4223" s="107"/>
      <c r="BF4223" s="107"/>
    </row>
    <row r="4224" spans="54:58" x14ac:dyDescent="0.25">
      <c r="BB4224" s="108"/>
      <c r="BD4224" s="107"/>
      <c r="BF4224" s="107"/>
    </row>
    <row r="4225" spans="54:58" x14ac:dyDescent="0.25">
      <c r="BB4225" s="108"/>
      <c r="BD4225" s="107"/>
      <c r="BF4225" s="107"/>
    </row>
    <row r="4226" spans="54:58" x14ac:dyDescent="0.25">
      <c r="BB4226" s="108"/>
      <c r="BD4226" s="107"/>
      <c r="BF4226" s="107"/>
    </row>
    <row r="4227" spans="54:58" x14ac:dyDescent="0.25">
      <c r="BB4227" s="108"/>
      <c r="BD4227" s="107"/>
      <c r="BF4227" s="107"/>
    </row>
    <row r="4228" spans="54:58" x14ac:dyDescent="0.25">
      <c r="BB4228" s="108"/>
      <c r="BD4228" s="107"/>
      <c r="BF4228" s="107"/>
    </row>
    <row r="4229" spans="54:58" x14ac:dyDescent="0.25">
      <c r="BB4229" s="108"/>
      <c r="BD4229" s="107"/>
      <c r="BF4229" s="107"/>
    </row>
    <row r="4230" spans="54:58" x14ac:dyDescent="0.25">
      <c r="BB4230" s="108"/>
      <c r="BD4230" s="107"/>
      <c r="BF4230" s="107"/>
    </row>
    <row r="4231" spans="54:58" x14ac:dyDescent="0.25">
      <c r="BB4231" s="108"/>
      <c r="BD4231" s="107"/>
      <c r="BF4231" s="107"/>
    </row>
    <row r="4232" spans="54:58" x14ac:dyDescent="0.25">
      <c r="BB4232" s="108"/>
      <c r="BD4232" s="107"/>
      <c r="BF4232" s="107"/>
    </row>
    <row r="4233" spans="54:58" x14ac:dyDescent="0.25">
      <c r="BB4233" s="108"/>
      <c r="BD4233" s="107"/>
      <c r="BF4233" s="107"/>
    </row>
    <row r="4234" spans="54:58" x14ac:dyDescent="0.25">
      <c r="BB4234" s="108"/>
      <c r="BD4234" s="107"/>
      <c r="BF4234" s="107"/>
    </row>
    <row r="4235" spans="54:58" x14ac:dyDescent="0.25">
      <c r="BB4235" s="108"/>
      <c r="BD4235" s="107"/>
      <c r="BF4235" s="107"/>
    </row>
    <row r="4236" spans="54:58" x14ac:dyDescent="0.25">
      <c r="BB4236" s="108"/>
      <c r="BD4236" s="107"/>
      <c r="BF4236" s="107"/>
    </row>
    <row r="4237" spans="54:58" x14ac:dyDescent="0.25">
      <c r="BB4237" s="108"/>
      <c r="BD4237" s="107"/>
      <c r="BF4237" s="107"/>
    </row>
    <row r="4238" spans="54:58" x14ac:dyDescent="0.25">
      <c r="BB4238" s="108"/>
      <c r="BD4238" s="107"/>
      <c r="BF4238" s="107"/>
    </row>
    <row r="4239" spans="54:58" x14ac:dyDescent="0.25">
      <c r="BB4239" s="108"/>
      <c r="BD4239" s="107"/>
      <c r="BF4239" s="107"/>
    </row>
    <row r="4240" spans="54:58" x14ac:dyDescent="0.25">
      <c r="BB4240" s="108"/>
      <c r="BD4240" s="107"/>
      <c r="BF4240" s="107"/>
    </row>
    <row r="4241" spans="54:58" x14ac:dyDescent="0.25">
      <c r="BB4241" s="108"/>
      <c r="BD4241" s="107"/>
      <c r="BF4241" s="107"/>
    </row>
    <row r="4242" spans="54:58" x14ac:dyDescent="0.25">
      <c r="BB4242" s="108"/>
      <c r="BD4242" s="107"/>
      <c r="BF4242" s="107"/>
    </row>
    <row r="4243" spans="54:58" x14ac:dyDescent="0.25">
      <c r="BB4243" s="108"/>
      <c r="BD4243" s="107"/>
      <c r="BF4243" s="107"/>
    </row>
    <row r="4244" spans="54:58" x14ac:dyDescent="0.25">
      <c r="BB4244" s="108"/>
      <c r="BD4244" s="107"/>
      <c r="BF4244" s="107"/>
    </row>
    <row r="4245" spans="54:58" x14ac:dyDescent="0.25">
      <c r="BB4245" s="108"/>
      <c r="BD4245" s="107"/>
      <c r="BF4245" s="107"/>
    </row>
    <row r="4246" spans="54:58" x14ac:dyDescent="0.25">
      <c r="BB4246" s="108"/>
      <c r="BD4246" s="107"/>
      <c r="BF4246" s="107"/>
    </row>
    <row r="4247" spans="54:58" x14ac:dyDescent="0.25">
      <c r="BB4247" s="108"/>
      <c r="BD4247" s="107"/>
      <c r="BF4247" s="107"/>
    </row>
    <row r="4248" spans="54:58" x14ac:dyDescent="0.25">
      <c r="BB4248" s="108"/>
      <c r="BD4248" s="107"/>
      <c r="BF4248" s="107"/>
    </row>
    <row r="4249" spans="54:58" x14ac:dyDescent="0.25">
      <c r="BB4249" s="108"/>
      <c r="BD4249" s="107"/>
      <c r="BF4249" s="107"/>
    </row>
    <row r="4250" spans="54:58" x14ac:dyDescent="0.25">
      <c r="BB4250" s="108"/>
      <c r="BD4250" s="107"/>
      <c r="BF4250" s="107"/>
    </row>
    <row r="4251" spans="54:58" x14ac:dyDescent="0.25">
      <c r="BB4251" s="108"/>
      <c r="BD4251" s="107"/>
      <c r="BF4251" s="107"/>
    </row>
    <row r="4252" spans="54:58" x14ac:dyDescent="0.25">
      <c r="BB4252" s="108"/>
      <c r="BD4252" s="107"/>
      <c r="BF4252" s="107"/>
    </row>
    <row r="4253" spans="54:58" x14ac:dyDescent="0.25">
      <c r="BB4253" s="108"/>
      <c r="BD4253" s="107"/>
      <c r="BF4253" s="107"/>
    </row>
    <row r="4254" spans="54:58" x14ac:dyDescent="0.25">
      <c r="BB4254" s="108"/>
      <c r="BD4254" s="107"/>
      <c r="BF4254" s="107"/>
    </row>
    <row r="4255" spans="54:58" x14ac:dyDescent="0.25">
      <c r="BB4255" s="108"/>
      <c r="BD4255" s="107"/>
      <c r="BF4255" s="107"/>
    </row>
    <row r="4256" spans="54:58" x14ac:dyDescent="0.25">
      <c r="BB4256" s="108"/>
      <c r="BD4256" s="107"/>
      <c r="BF4256" s="107"/>
    </row>
    <row r="4257" spans="54:58" x14ac:dyDescent="0.25">
      <c r="BB4257" s="108"/>
      <c r="BD4257" s="107"/>
      <c r="BF4257" s="107"/>
    </row>
    <row r="4258" spans="54:58" x14ac:dyDescent="0.25">
      <c r="BB4258" s="108"/>
      <c r="BD4258" s="107"/>
      <c r="BF4258" s="107"/>
    </row>
    <row r="4259" spans="54:58" x14ac:dyDescent="0.25">
      <c r="BB4259" s="108"/>
      <c r="BD4259" s="107"/>
      <c r="BF4259" s="107"/>
    </row>
    <row r="4260" spans="54:58" x14ac:dyDescent="0.25">
      <c r="BB4260" s="108"/>
      <c r="BD4260" s="107"/>
      <c r="BF4260" s="107"/>
    </row>
    <row r="4261" spans="54:58" x14ac:dyDescent="0.25">
      <c r="BB4261" s="108"/>
      <c r="BD4261" s="107"/>
      <c r="BF4261" s="107"/>
    </row>
    <row r="4262" spans="54:58" x14ac:dyDescent="0.25">
      <c r="BB4262" s="108"/>
      <c r="BD4262" s="107"/>
      <c r="BF4262" s="107"/>
    </row>
    <row r="4263" spans="54:58" x14ac:dyDescent="0.25">
      <c r="BB4263" s="108"/>
      <c r="BD4263" s="107"/>
      <c r="BF4263" s="107"/>
    </row>
    <row r="4264" spans="54:58" x14ac:dyDescent="0.25">
      <c r="BB4264" s="108"/>
      <c r="BD4264" s="107"/>
      <c r="BF4264" s="107"/>
    </row>
    <row r="4265" spans="54:58" x14ac:dyDescent="0.25">
      <c r="BB4265" s="108"/>
      <c r="BD4265" s="107"/>
      <c r="BF4265" s="107"/>
    </row>
    <row r="4266" spans="54:58" x14ac:dyDescent="0.25">
      <c r="BB4266" s="108"/>
      <c r="BD4266" s="107"/>
      <c r="BF4266" s="107"/>
    </row>
    <row r="4267" spans="54:58" x14ac:dyDescent="0.25">
      <c r="BB4267" s="108"/>
      <c r="BD4267" s="107"/>
      <c r="BF4267" s="107"/>
    </row>
    <row r="4268" spans="54:58" x14ac:dyDescent="0.25">
      <c r="BB4268" s="108"/>
      <c r="BD4268" s="107"/>
      <c r="BF4268" s="107"/>
    </row>
    <row r="4269" spans="54:58" x14ac:dyDescent="0.25">
      <c r="BB4269" s="108"/>
      <c r="BD4269" s="107"/>
      <c r="BF4269" s="107"/>
    </row>
    <row r="4270" spans="54:58" x14ac:dyDescent="0.25">
      <c r="BB4270" s="108"/>
      <c r="BD4270" s="107"/>
      <c r="BF4270" s="107"/>
    </row>
    <row r="4271" spans="54:58" x14ac:dyDescent="0.25">
      <c r="BB4271" s="108"/>
      <c r="BD4271" s="107"/>
      <c r="BF4271" s="107"/>
    </row>
    <row r="4272" spans="54:58" x14ac:dyDescent="0.25">
      <c r="BB4272" s="108"/>
      <c r="BD4272" s="107"/>
      <c r="BF4272" s="107"/>
    </row>
    <row r="4273" spans="54:58" x14ac:dyDescent="0.25">
      <c r="BB4273" s="108"/>
      <c r="BD4273" s="107"/>
      <c r="BF4273" s="107"/>
    </row>
    <row r="4274" spans="54:58" x14ac:dyDescent="0.25">
      <c r="BB4274" s="108"/>
      <c r="BD4274" s="107"/>
      <c r="BF4274" s="107"/>
    </row>
    <row r="4275" spans="54:58" x14ac:dyDescent="0.25">
      <c r="BB4275" s="108"/>
      <c r="BD4275" s="107"/>
      <c r="BF4275" s="107"/>
    </row>
    <row r="4276" spans="54:58" x14ac:dyDescent="0.25">
      <c r="BB4276" s="108"/>
      <c r="BD4276" s="107"/>
      <c r="BF4276" s="107"/>
    </row>
    <row r="4277" spans="54:58" x14ac:dyDescent="0.25">
      <c r="BB4277" s="108"/>
      <c r="BD4277" s="107"/>
      <c r="BF4277" s="107"/>
    </row>
    <row r="4278" spans="54:58" x14ac:dyDescent="0.25">
      <c r="BB4278" s="108"/>
      <c r="BD4278" s="107"/>
      <c r="BF4278" s="107"/>
    </row>
    <row r="4279" spans="54:58" x14ac:dyDescent="0.25">
      <c r="BB4279" s="108"/>
      <c r="BD4279" s="107"/>
      <c r="BF4279" s="107"/>
    </row>
    <row r="4280" spans="54:58" x14ac:dyDescent="0.25">
      <c r="BB4280" s="108"/>
      <c r="BD4280" s="107"/>
      <c r="BF4280" s="107"/>
    </row>
    <row r="4281" spans="54:58" x14ac:dyDescent="0.25">
      <c r="BB4281" s="108"/>
      <c r="BD4281" s="107"/>
      <c r="BF4281" s="107"/>
    </row>
    <row r="4282" spans="54:58" x14ac:dyDescent="0.25">
      <c r="BB4282" s="108"/>
      <c r="BD4282" s="107"/>
      <c r="BF4282" s="107"/>
    </row>
    <row r="4283" spans="54:58" x14ac:dyDescent="0.25">
      <c r="BB4283" s="108"/>
      <c r="BD4283" s="107"/>
      <c r="BF4283" s="107"/>
    </row>
    <row r="4284" spans="54:58" x14ac:dyDescent="0.25">
      <c r="BB4284" s="108"/>
      <c r="BD4284" s="107"/>
      <c r="BF4284" s="107"/>
    </row>
    <row r="4285" spans="54:58" x14ac:dyDescent="0.25">
      <c r="BB4285" s="108"/>
      <c r="BD4285" s="107"/>
      <c r="BF4285" s="107"/>
    </row>
    <row r="4286" spans="54:58" x14ac:dyDescent="0.25">
      <c r="BB4286" s="108"/>
      <c r="BD4286" s="107"/>
      <c r="BF4286" s="107"/>
    </row>
    <row r="4287" spans="54:58" x14ac:dyDescent="0.25">
      <c r="BB4287" s="108"/>
      <c r="BD4287" s="107"/>
      <c r="BF4287" s="107"/>
    </row>
    <row r="4288" spans="54:58" x14ac:dyDescent="0.25">
      <c r="BB4288" s="108"/>
      <c r="BD4288" s="107"/>
      <c r="BF4288" s="107"/>
    </row>
    <row r="4289" spans="54:58" x14ac:dyDescent="0.25">
      <c r="BB4289" s="108"/>
      <c r="BD4289" s="107"/>
      <c r="BF4289" s="107"/>
    </row>
    <row r="4290" spans="54:58" x14ac:dyDescent="0.25">
      <c r="BB4290" s="108"/>
      <c r="BD4290" s="107"/>
      <c r="BF4290" s="107"/>
    </row>
    <row r="4291" spans="54:58" x14ac:dyDescent="0.25">
      <c r="BB4291" s="108"/>
      <c r="BD4291" s="107"/>
      <c r="BF4291" s="107"/>
    </row>
    <row r="4292" spans="54:58" x14ac:dyDescent="0.25">
      <c r="BB4292" s="108"/>
      <c r="BD4292" s="107"/>
      <c r="BF4292" s="107"/>
    </row>
    <row r="4293" spans="54:58" x14ac:dyDescent="0.25">
      <c r="BB4293" s="108"/>
      <c r="BD4293" s="107"/>
      <c r="BF4293" s="107"/>
    </row>
    <row r="4294" spans="54:58" x14ac:dyDescent="0.25">
      <c r="BB4294" s="108"/>
      <c r="BD4294" s="107"/>
      <c r="BF4294" s="107"/>
    </row>
    <row r="4295" spans="54:58" x14ac:dyDescent="0.25">
      <c r="BB4295" s="108"/>
      <c r="BD4295" s="107"/>
      <c r="BF4295" s="107"/>
    </row>
    <row r="4296" spans="54:58" x14ac:dyDescent="0.25">
      <c r="BB4296" s="108"/>
      <c r="BD4296" s="107"/>
      <c r="BF4296" s="107"/>
    </row>
    <row r="4297" spans="54:58" x14ac:dyDescent="0.25">
      <c r="BB4297" s="108"/>
      <c r="BD4297" s="107"/>
      <c r="BF4297" s="107"/>
    </row>
    <row r="4298" spans="54:58" x14ac:dyDescent="0.25">
      <c r="BB4298" s="108"/>
      <c r="BD4298" s="107"/>
      <c r="BF4298" s="107"/>
    </row>
    <row r="4299" spans="54:58" x14ac:dyDescent="0.25">
      <c r="BB4299" s="108"/>
      <c r="BD4299" s="107"/>
      <c r="BF4299" s="107"/>
    </row>
    <row r="4300" spans="54:58" x14ac:dyDescent="0.25">
      <c r="BB4300" s="108"/>
      <c r="BD4300" s="107"/>
      <c r="BF4300" s="107"/>
    </row>
    <row r="4301" spans="54:58" x14ac:dyDescent="0.25">
      <c r="BB4301" s="108"/>
      <c r="BD4301" s="107"/>
      <c r="BF4301" s="107"/>
    </row>
    <row r="4302" spans="54:58" x14ac:dyDescent="0.25">
      <c r="BB4302" s="108"/>
      <c r="BD4302" s="107"/>
      <c r="BF4302" s="107"/>
    </row>
    <row r="4303" spans="54:58" x14ac:dyDescent="0.25">
      <c r="BB4303" s="108"/>
      <c r="BD4303" s="107"/>
      <c r="BF4303" s="107"/>
    </row>
    <row r="4304" spans="54:58" x14ac:dyDescent="0.25">
      <c r="BB4304" s="108"/>
      <c r="BD4304" s="107"/>
      <c r="BF4304" s="107"/>
    </row>
    <row r="4305" spans="54:58" x14ac:dyDescent="0.25">
      <c r="BB4305" s="108"/>
      <c r="BD4305" s="107"/>
      <c r="BF4305" s="107"/>
    </row>
    <row r="4306" spans="54:58" x14ac:dyDescent="0.25">
      <c r="BB4306" s="108"/>
      <c r="BD4306" s="107"/>
      <c r="BF4306" s="107"/>
    </row>
    <row r="4307" spans="54:58" x14ac:dyDescent="0.25">
      <c r="BB4307" s="108"/>
      <c r="BD4307" s="107"/>
      <c r="BF4307" s="107"/>
    </row>
    <row r="4308" spans="54:58" x14ac:dyDescent="0.25">
      <c r="BB4308" s="108"/>
      <c r="BD4308" s="107"/>
      <c r="BF4308" s="107"/>
    </row>
    <row r="4309" spans="54:58" x14ac:dyDescent="0.25">
      <c r="BB4309" s="108"/>
      <c r="BD4309" s="107"/>
      <c r="BF4309" s="107"/>
    </row>
    <row r="4310" spans="54:58" x14ac:dyDescent="0.25">
      <c r="BB4310" s="108"/>
      <c r="BD4310" s="107"/>
      <c r="BF4310" s="107"/>
    </row>
    <row r="4311" spans="54:58" x14ac:dyDescent="0.25">
      <c r="BB4311" s="108"/>
      <c r="BD4311" s="107"/>
      <c r="BF4311" s="107"/>
    </row>
    <row r="4312" spans="54:58" x14ac:dyDescent="0.25">
      <c r="BB4312" s="108"/>
      <c r="BD4312" s="107"/>
      <c r="BF4312" s="107"/>
    </row>
    <row r="4313" spans="54:58" x14ac:dyDescent="0.25">
      <c r="BB4313" s="108"/>
      <c r="BD4313" s="107"/>
      <c r="BF4313" s="107"/>
    </row>
    <row r="4314" spans="54:58" x14ac:dyDescent="0.25">
      <c r="BB4314" s="108"/>
      <c r="BD4314" s="107"/>
      <c r="BF4314" s="107"/>
    </row>
    <row r="4315" spans="54:58" x14ac:dyDescent="0.25">
      <c r="BB4315" s="108"/>
      <c r="BD4315" s="107"/>
      <c r="BF4315" s="107"/>
    </row>
    <row r="4316" spans="54:58" x14ac:dyDescent="0.25">
      <c r="BB4316" s="108"/>
      <c r="BD4316" s="107"/>
      <c r="BF4316" s="107"/>
    </row>
    <row r="4317" spans="54:58" x14ac:dyDescent="0.25">
      <c r="BB4317" s="108"/>
      <c r="BD4317" s="107"/>
      <c r="BF4317" s="107"/>
    </row>
    <row r="4318" spans="54:58" x14ac:dyDescent="0.25">
      <c r="BB4318" s="108"/>
      <c r="BD4318" s="107"/>
      <c r="BF4318" s="107"/>
    </row>
    <row r="4319" spans="54:58" x14ac:dyDescent="0.25">
      <c r="BB4319" s="108"/>
      <c r="BD4319" s="107"/>
      <c r="BF4319" s="107"/>
    </row>
    <row r="4320" spans="54:58" x14ac:dyDescent="0.25">
      <c r="BB4320" s="108"/>
      <c r="BD4320" s="107"/>
      <c r="BF4320" s="107"/>
    </row>
    <row r="4321" spans="54:58" x14ac:dyDescent="0.25">
      <c r="BB4321" s="108"/>
      <c r="BD4321" s="107"/>
      <c r="BF4321" s="107"/>
    </row>
    <row r="4322" spans="54:58" x14ac:dyDescent="0.25">
      <c r="BB4322" s="108"/>
      <c r="BD4322" s="107"/>
      <c r="BF4322" s="107"/>
    </row>
    <row r="4323" spans="54:58" x14ac:dyDescent="0.25">
      <c r="BB4323" s="108"/>
      <c r="BD4323" s="107"/>
      <c r="BF4323" s="107"/>
    </row>
    <row r="4324" spans="54:58" x14ac:dyDescent="0.25">
      <c r="BB4324" s="108"/>
      <c r="BD4324" s="107"/>
      <c r="BF4324" s="107"/>
    </row>
    <row r="4325" spans="54:58" x14ac:dyDescent="0.25">
      <c r="BB4325" s="108"/>
      <c r="BD4325" s="107"/>
      <c r="BF4325" s="107"/>
    </row>
    <row r="4326" spans="54:58" x14ac:dyDescent="0.25">
      <c r="BB4326" s="108"/>
      <c r="BD4326" s="107"/>
      <c r="BF4326" s="107"/>
    </row>
    <row r="4327" spans="54:58" x14ac:dyDescent="0.25">
      <c r="BB4327" s="108"/>
      <c r="BD4327" s="107"/>
      <c r="BF4327" s="107"/>
    </row>
    <row r="4328" spans="54:58" x14ac:dyDescent="0.25">
      <c r="BB4328" s="108"/>
      <c r="BD4328" s="107"/>
      <c r="BF4328" s="107"/>
    </row>
    <row r="4329" spans="54:58" x14ac:dyDescent="0.25">
      <c r="BB4329" s="108"/>
      <c r="BD4329" s="107"/>
      <c r="BF4329" s="107"/>
    </row>
    <row r="4330" spans="54:58" x14ac:dyDescent="0.25">
      <c r="BB4330" s="108"/>
      <c r="BD4330" s="107"/>
      <c r="BF4330" s="107"/>
    </row>
    <row r="4331" spans="54:58" x14ac:dyDescent="0.25">
      <c r="BB4331" s="108"/>
      <c r="BD4331" s="107"/>
      <c r="BF4331" s="107"/>
    </row>
    <row r="4332" spans="54:58" x14ac:dyDescent="0.25">
      <c r="BB4332" s="108"/>
      <c r="BD4332" s="107"/>
      <c r="BF4332" s="107"/>
    </row>
    <row r="4333" spans="54:58" x14ac:dyDescent="0.25">
      <c r="BB4333" s="108"/>
      <c r="BD4333" s="107"/>
      <c r="BF4333" s="107"/>
    </row>
    <row r="4334" spans="54:58" x14ac:dyDescent="0.25">
      <c r="BB4334" s="108"/>
      <c r="BD4334" s="107"/>
      <c r="BF4334" s="107"/>
    </row>
    <row r="4335" spans="54:58" x14ac:dyDescent="0.25">
      <c r="BB4335" s="108"/>
      <c r="BD4335" s="107"/>
      <c r="BF4335" s="107"/>
    </row>
    <row r="4336" spans="54:58" x14ac:dyDescent="0.25">
      <c r="BB4336" s="108"/>
      <c r="BD4336" s="107"/>
      <c r="BF4336" s="107"/>
    </row>
    <row r="4337" spans="54:58" x14ac:dyDescent="0.25">
      <c r="BB4337" s="108"/>
      <c r="BD4337" s="107"/>
      <c r="BF4337" s="107"/>
    </row>
    <row r="4338" spans="54:58" x14ac:dyDescent="0.25">
      <c r="BB4338" s="108"/>
      <c r="BD4338" s="107"/>
      <c r="BF4338" s="107"/>
    </row>
    <row r="4339" spans="54:58" x14ac:dyDescent="0.25">
      <c r="BB4339" s="108"/>
      <c r="BD4339" s="107"/>
      <c r="BF4339" s="107"/>
    </row>
    <row r="4340" spans="54:58" x14ac:dyDescent="0.25">
      <c r="BB4340" s="108"/>
      <c r="BD4340" s="107"/>
      <c r="BF4340" s="107"/>
    </row>
    <row r="4341" spans="54:58" x14ac:dyDescent="0.25">
      <c r="BB4341" s="108"/>
      <c r="BD4341" s="107"/>
      <c r="BF4341" s="107"/>
    </row>
    <row r="4342" spans="54:58" x14ac:dyDescent="0.25">
      <c r="BB4342" s="108"/>
      <c r="BD4342" s="107"/>
      <c r="BF4342" s="107"/>
    </row>
    <row r="4343" spans="54:58" x14ac:dyDescent="0.25">
      <c r="BB4343" s="108"/>
      <c r="BD4343" s="107"/>
      <c r="BF4343" s="107"/>
    </row>
    <row r="4344" spans="54:58" x14ac:dyDescent="0.25">
      <c r="BB4344" s="108"/>
      <c r="BD4344" s="107"/>
      <c r="BF4344" s="107"/>
    </row>
    <row r="4345" spans="54:58" x14ac:dyDescent="0.25">
      <c r="BB4345" s="108"/>
      <c r="BD4345" s="107"/>
      <c r="BF4345" s="107"/>
    </row>
    <row r="4346" spans="54:58" x14ac:dyDescent="0.25">
      <c r="BB4346" s="108"/>
      <c r="BD4346" s="107"/>
      <c r="BF4346" s="107"/>
    </row>
    <row r="4347" spans="54:58" x14ac:dyDescent="0.25">
      <c r="BB4347" s="108"/>
      <c r="BD4347" s="107"/>
      <c r="BF4347" s="107"/>
    </row>
    <row r="4348" spans="54:58" x14ac:dyDescent="0.25">
      <c r="BB4348" s="108"/>
      <c r="BD4348" s="107"/>
      <c r="BF4348" s="107"/>
    </row>
    <row r="4349" spans="54:58" x14ac:dyDescent="0.25">
      <c r="BB4349" s="108"/>
      <c r="BD4349" s="107"/>
      <c r="BF4349" s="107"/>
    </row>
    <row r="4350" spans="54:58" x14ac:dyDescent="0.25">
      <c r="BB4350" s="108"/>
      <c r="BD4350" s="107"/>
      <c r="BF4350" s="107"/>
    </row>
    <row r="4351" spans="54:58" x14ac:dyDescent="0.25">
      <c r="BB4351" s="108"/>
      <c r="BD4351" s="107"/>
      <c r="BF4351" s="107"/>
    </row>
    <row r="4352" spans="54:58" x14ac:dyDescent="0.25">
      <c r="BB4352" s="108"/>
      <c r="BD4352" s="107"/>
      <c r="BF4352" s="107"/>
    </row>
    <row r="4353" spans="54:58" x14ac:dyDescent="0.25">
      <c r="BB4353" s="108"/>
      <c r="BD4353" s="107"/>
      <c r="BF4353" s="107"/>
    </row>
    <row r="4354" spans="54:58" x14ac:dyDescent="0.25">
      <c r="BB4354" s="108"/>
      <c r="BD4354" s="107"/>
      <c r="BF4354" s="107"/>
    </row>
    <row r="4355" spans="54:58" x14ac:dyDescent="0.25">
      <c r="BB4355" s="108"/>
      <c r="BD4355" s="107"/>
      <c r="BF4355" s="107"/>
    </row>
    <row r="4356" spans="54:58" x14ac:dyDescent="0.25">
      <c r="BB4356" s="108"/>
      <c r="BD4356" s="107"/>
      <c r="BF4356" s="107"/>
    </row>
    <row r="4357" spans="54:58" x14ac:dyDescent="0.25">
      <c r="BB4357" s="108"/>
      <c r="BD4357" s="107"/>
      <c r="BF4357" s="107"/>
    </row>
    <row r="4358" spans="54:58" x14ac:dyDescent="0.25">
      <c r="BB4358" s="108"/>
      <c r="BD4358" s="107"/>
      <c r="BF4358" s="107"/>
    </row>
    <row r="4359" spans="54:58" x14ac:dyDescent="0.25">
      <c r="BB4359" s="108"/>
      <c r="BD4359" s="107"/>
      <c r="BF4359" s="107"/>
    </row>
    <row r="4360" spans="54:58" x14ac:dyDescent="0.25">
      <c r="BB4360" s="108"/>
      <c r="BD4360" s="107"/>
      <c r="BF4360" s="107"/>
    </row>
    <row r="4361" spans="54:58" x14ac:dyDescent="0.25">
      <c r="BB4361" s="108"/>
      <c r="BD4361" s="107"/>
      <c r="BF4361" s="107"/>
    </row>
    <row r="4362" spans="54:58" x14ac:dyDescent="0.25">
      <c r="BB4362" s="108"/>
      <c r="BD4362" s="107"/>
      <c r="BF4362" s="107"/>
    </row>
    <row r="4363" spans="54:58" x14ac:dyDescent="0.25">
      <c r="BB4363" s="108"/>
      <c r="BD4363" s="107"/>
      <c r="BF4363" s="107"/>
    </row>
    <row r="4364" spans="54:58" x14ac:dyDescent="0.25">
      <c r="BB4364" s="108"/>
      <c r="BD4364" s="107"/>
      <c r="BF4364" s="107"/>
    </row>
    <row r="4365" spans="54:58" x14ac:dyDescent="0.25">
      <c r="BB4365" s="108"/>
      <c r="BD4365" s="107"/>
      <c r="BF4365" s="107"/>
    </row>
    <row r="4366" spans="54:58" x14ac:dyDescent="0.25">
      <c r="BB4366" s="108"/>
      <c r="BD4366" s="107"/>
      <c r="BF4366" s="107"/>
    </row>
    <row r="4367" spans="54:58" x14ac:dyDescent="0.25">
      <c r="BB4367" s="108"/>
      <c r="BD4367" s="107"/>
      <c r="BF4367" s="107"/>
    </row>
    <row r="4368" spans="54:58" x14ac:dyDescent="0.25">
      <c r="BB4368" s="108"/>
      <c r="BD4368" s="107"/>
      <c r="BF4368" s="107"/>
    </row>
    <row r="4369" spans="54:58" x14ac:dyDescent="0.25">
      <c r="BB4369" s="108"/>
      <c r="BD4369" s="107"/>
      <c r="BF4369" s="107"/>
    </row>
    <row r="4370" spans="54:58" x14ac:dyDescent="0.25">
      <c r="BB4370" s="108"/>
      <c r="BD4370" s="107"/>
      <c r="BF4370" s="107"/>
    </row>
    <row r="4371" spans="54:58" x14ac:dyDescent="0.25">
      <c r="BB4371" s="108"/>
      <c r="BD4371" s="107"/>
      <c r="BF4371" s="107"/>
    </row>
    <row r="4372" spans="54:58" x14ac:dyDescent="0.25">
      <c r="BB4372" s="108"/>
      <c r="BD4372" s="107"/>
      <c r="BF4372" s="107"/>
    </row>
    <row r="4373" spans="54:58" x14ac:dyDescent="0.25">
      <c r="BB4373" s="108"/>
      <c r="BD4373" s="107"/>
      <c r="BF4373" s="107"/>
    </row>
    <row r="4374" spans="54:58" x14ac:dyDescent="0.25">
      <c r="BB4374" s="108"/>
      <c r="BD4374" s="107"/>
      <c r="BF4374" s="107"/>
    </row>
    <row r="4375" spans="54:58" x14ac:dyDescent="0.25">
      <c r="BB4375" s="108"/>
      <c r="BD4375" s="107"/>
      <c r="BF4375" s="107"/>
    </row>
    <row r="4376" spans="54:58" x14ac:dyDescent="0.25">
      <c r="BB4376" s="108"/>
      <c r="BD4376" s="107"/>
      <c r="BF4376" s="107"/>
    </row>
    <row r="4377" spans="54:58" x14ac:dyDescent="0.25">
      <c r="BB4377" s="108"/>
      <c r="BD4377" s="107"/>
      <c r="BF4377" s="107"/>
    </row>
    <row r="4378" spans="54:58" x14ac:dyDescent="0.25">
      <c r="BB4378" s="108"/>
      <c r="BD4378" s="107"/>
      <c r="BF4378" s="107"/>
    </row>
    <row r="4379" spans="54:58" x14ac:dyDescent="0.25">
      <c r="BB4379" s="108"/>
      <c r="BD4379" s="107"/>
      <c r="BF4379" s="107"/>
    </row>
    <row r="4380" spans="54:58" x14ac:dyDescent="0.25">
      <c r="BB4380" s="108"/>
      <c r="BD4380" s="107"/>
      <c r="BF4380" s="107"/>
    </row>
    <row r="4381" spans="54:58" x14ac:dyDescent="0.25">
      <c r="BB4381" s="108"/>
      <c r="BD4381" s="107"/>
      <c r="BF4381" s="107"/>
    </row>
    <row r="4382" spans="54:58" x14ac:dyDescent="0.25">
      <c r="BB4382" s="108"/>
      <c r="BD4382" s="107"/>
      <c r="BF4382" s="107"/>
    </row>
    <row r="4383" spans="54:58" x14ac:dyDescent="0.25">
      <c r="BB4383" s="108"/>
      <c r="BD4383" s="107"/>
      <c r="BF4383" s="107"/>
    </row>
    <row r="4384" spans="54:58" x14ac:dyDescent="0.25">
      <c r="BB4384" s="108"/>
      <c r="BD4384" s="107"/>
      <c r="BF4384" s="107"/>
    </row>
    <row r="4385" spans="54:58" x14ac:dyDescent="0.25">
      <c r="BB4385" s="108"/>
      <c r="BD4385" s="107"/>
      <c r="BF4385" s="107"/>
    </row>
    <row r="4386" spans="54:58" x14ac:dyDescent="0.25">
      <c r="BB4386" s="108"/>
      <c r="BD4386" s="107"/>
      <c r="BF4386" s="107"/>
    </row>
    <row r="4387" spans="54:58" x14ac:dyDescent="0.25">
      <c r="BB4387" s="108"/>
      <c r="BD4387" s="107"/>
      <c r="BF4387" s="107"/>
    </row>
    <row r="4388" spans="54:58" x14ac:dyDescent="0.25">
      <c r="BB4388" s="108"/>
      <c r="BD4388" s="107"/>
      <c r="BF4388" s="107"/>
    </row>
    <row r="4389" spans="54:58" x14ac:dyDescent="0.25">
      <c r="BB4389" s="108"/>
      <c r="BD4389" s="107"/>
      <c r="BF4389" s="107"/>
    </row>
    <row r="4390" spans="54:58" x14ac:dyDescent="0.25">
      <c r="BB4390" s="108"/>
      <c r="BD4390" s="107"/>
      <c r="BF4390" s="107"/>
    </row>
    <row r="4391" spans="54:58" x14ac:dyDescent="0.25">
      <c r="BB4391" s="108"/>
      <c r="BD4391" s="107"/>
      <c r="BF4391" s="107"/>
    </row>
    <row r="4392" spans="54:58" x14ac:dyDescent="0.25">
      <c r="BB4392" s="108"/>
      <c r="BD4392" s="107"/>
      <c r="BF4392" s="107"/>
    </row>
    <row r="4393" spans="54:58" x14ac:dyDescent="0.25">
      <c r="BB4393" s="108"/>
      <c r="BD4393" s="107"/>
      <c r="BF4393" s="107"/>
    </row>
    <row r="4394" spans="54:58" x14ac:dyDescent="0.25">
      <c r="BB4394" s="108"/>
      <c r="BD4394" s="107"/>
      <c r="BF4394" s="107"/>
    </row>
    <row r="4395" spans="54:58" x14ac:dyDescent="0.25">
      <c r="BB4395" s="108"/>
      <c r="BD4395" s="107"/>
      <c r="BF4395" s="107"/>
    </row>
    <row r="4396" spans="54:58" x14ac:dyDescent="0.25">
      <c r="BB4396" s="108"/>
      <c r="BD4396" s="107"/>
      <c r="BF4396" s="107"/>
    </row>
    <row r="4397" spans="54:58" x14ac:dyDescent="0.25">
      <c r="BB4397" s="108"/>
      <c r="BD4397" s="107"/>
      <c r="BF4397" s="107"/>
    </row>
    <row r="4398" spans="54:58" x14ac:dyDescent="0.25">
      <c r="BB4398" s="108"/>
      <c r="BD4398" s="107"/>
      <c r="BF4398" s="107"/>
    </row>
    <row r="4399" spans="54:58" x14ac:dyDescent="0.25">
      <c r="BB4399" s="108"/>
      <c r="BD4399" s="107"/>
      <c r="BF4399" s="107"/>
    </row>
    <row r="4400" spans="54:58" x14ac:dyDescent="0.25">
      <c r="BB4400" s="108"/>
      <c r="BD4400" s="107"/>
      <c r="BF4400" s="107"/>
    </row>
    <row r="4401" spans="54:58" x14ac:dyDescent="0.25">
      <c r="BB4401" s="108"/>
      <c r="BD4401" s="107"/>
      <c r="BF4401" s="107"/>
    </row>
    <row r="4402" spans="54:58" x14ac:dyDescent="0.25">
      <c r="BB4402" s="108"/>
      <c r="BD4402" s="107"/>
      <c r="BF4402" s="107"/>
    </row>
    <row r="4403" spans="54:58" x14ac:dyDescent="0.25">
      <c r="BB4403" s="108"/>
      <c r="BD4403" s="107"/>
      <c r="BF4403" s="107"/>
    </row>
    <row r="4404" spans="54:58" x14ac:dyDescent="0.25">
      <c r="BB4404" s="108"/>
      <c r="BD4404" s="107"/>
      <c r="BF4404" s="107"/>
    </row>
    <row r="4405" spans="54:58" x14ac:dyDescent="0.25">
      <c r="BB4405" s="108"/>
      <c r="BD4405" s="107"/>
      <c r="BF4405" s="107"/>
    </row>
    <row r="4406" spans="54:58" x14ac:dyDescent="0.25">
      <c r="BB4406" s="108"/>
      <c r="BD4406" s="107"/>
      <c r="BF4406" s="107"/>
    </row>
    <row r="4407" spans="54:58" x14ac:dyDescent="0.25">
      <c r="BB4407" s="108"/>
      <c r="BD4407" s="107"/>
      <c r="BF4407" s="107"/>
    </row>
    <row r="4408" spans="54:58" x14ac:dyDescent="0.25">
      <c r="BB4408" s="108"/>
      <c r="BD4408" s="107"/>
      <c r="BF4408" s="107"/>
    </row>
    <row r="4409" spans="54:58" x14ac:dyDescent="0.25">
      <c r="BB4409" s="108"/>
      <c r="BD4409" s="107"/>
      <c r="BF4409" s="107"/>
    </row>
    <row r="4410" spans="54:58" x14ac:dyDescent="0.25">
      <c r="BB4410" s="108"/>
      <c r="BD4410" s="107"/>
      <c r="BF4410" s="107"/>
    </row>
    <row r="4411" spans="54:58" x14ac:dyDescent="0.25">
      <c r="BB4411" s="108"/>
      <c r="BD4411" s="107"/>
      <c r="BF4411" s="107"/>
    </row>
    <row r="4412" spans="54:58" x14ac:dyDescent="0.25">
      <c r="BB4412" s="108"/>
      <c r="BD4412" s="107"/>
      <c r="BF4412" s="107"/>
    </row>
    <row r="4413" spans="54:58" x14ac:dyDescent="0.25">
      <c r="BB4413" s="108"/>
      <c r="BD4413" s="107"/>
      <c r="BF4413" s="107"/>
    </row>
    <row r="4414" spans="54:58" x14ac:dyDescent="0.25">
      <c r="BB4414" s="108"/>
      <c r="BD4414" s="107"/>
      <c r="BF4414" s="107"/>
    </row>
    <row r="4415" spans="54:58" x14ac:dyDescent="0.25">
      <c r="BB4415" s="108"/>
      <c r="BD4415" s="107"/>
      <c r="BF4415" s="107"/>
    </row>
    <row r="4416" spans="54:58" x14ac:dyDescent="0.25">
      <c r="BB4416" s="108"/>
      <c r="BD4416" s="107"/>
      <c r="BF4416" s="107"/>
    </row>
    <row r="4417" spans="54:58" x14ac:dyDescent="0.25">
      <c r="BB4417" s="108"/>
      <c r="BD4417" s="107"/>
      <c r="BF4417" s="107"/>
    </row>
    <row r="4418" spans="54:58" x14ac:dyDescent="0.25">
      <c r="BB4418" s="108"/>
      <c r="BD4418" s="107"/>
      <c r="BF4418" s="107"/>
    </row>
    <row r="4419" spans="54:58" x14ac:dyDescent="0.25">
      <c r="BB4419" s="108"/>
      <c r="BD4419" s="107"/>
      <c r="BF4419" s="107"/>
    </row>
    <row r="4420" spans="54:58" x14ac:dyDescent="0.25">
      <c r="BB4420" s="108"/>
      <c r="BD4420" s="107"/>
      <c r="BF4420" s="107"/>
    </row>
    <row r="4421" spans="54:58" x14ac:dyDescent="0.25">
      <c r="BB4421" s="108"/>
      <c r="BD4421" s="107"/>
      <c r="BF4421" s="107"/>
    </row>
    <row r="4422" spans="54:58" x14ac:dyDescent="0.25">
      <c r="BB4422" s="108"/>
      <c r="BD4422" s="107"/>
      <c r="BF4422" s="107"/>
    </row>
    <row r="4423" spans="54:58" x14ac:dyDescent="0.25">
      <c r="BB4423" s="108"/>
      <c r="BD4423" s="107"/>
      <c r="BF4423" s="107"/>
    </row>
    <row r="4424" spans="54:58" x14ac:dyDescent="0.25">
      <c r="BB4424" s="108"/>
      <c r="BD4424" s="107"/>
      <c r="BF4424" s="107"/>
    </row>
    <row r="4425" spans="54:58" x14ac:dyDescent="0.25">
      <c r="BB4425" s="108"/>
      <c r="BD4425" s="107"/>
      <c r="BF4425" s="107"/>
    </row>
    <row r="4426" spans="54:58" x14ac:dyDescent="0.25">
      <c r="BB4426" s="108"/>
      <c r="BD4426" s="107"/>
      <c r="BF4426" s="107"/>
    </row>
    <row r="4427" spans="54:58" x14ac:dyDescent="0.25">
      <c r="BB4427" s="108"/>
      <c r="BD4427" s="107"/>
      <c r="BF4427" s="107"/>
    </row>
    <row r="4428" spans="54:58" x14ac:dyDescent="0.25">
      <c r="BB4428" s="108"/>
      <c r="BD4428" s="107"/>
      <c r="BF4428" s="107"/>
    </row>
    <row r="4429" spans="54:58" x14ac:dyDescent="0.25">
      <c r="BB4429" s="108"/>
      <c r="BD4429" s="107"/>
      <c r="BF4429" s="107"/>
    </row>
    <row r="4430" spans="54:58" x14ac:dyDescent="0.25">
      <c r="BB4430" s="108"/>
      <c r="BD4430" s="107"/>
      <c r="BF4430" s="107"/>
    </row>
    <row r="4431" spans="54:58" x14ac:dyDescent="0.25">
      <c r="BB4431" s="108"/>
      <c r="BD4431" s="107"/>
      <c r="BF4431" s="107"/>
    </row>
    <row r="4432" spans="54:58" x14ac:dyDescent="0.25">
      <c r="BB4432" s="108"/>
      <c r="BD4432" s="107"/>
      <c r="BF4432" s="107"/>
    </row>
    <row r="4433" spans="54:58" x14ac:dyDescent="0.25">
      <c r="BB4433" s="108"/>
      <c r="BD4433" s="107"/>
      <c r="BF4433" s="107"/>
    </row>
    <row r="4434" spans="54:58" x14ac:dyDescent="0.25">
      <c r="BB4434" s="108"/>
      <c r="BD4434" s="107"/>
      <c r="BF4434" s="107"/>
    </row>
    <row r="4435" spans="54:58" x14ac:dyDescent="0.25">
      <c r="BB4435" s="108"/>
      <c r="BD4435" s="107"/>
      <c r="BF4435" s="107"/>
    </row>
    <row r="4436" spans="54:58" x14ac:dyDescent="0.25">
      <c r="BB4436" s="108"/>
      <c r="BD4436" s="107"/>
      <c r="BF4436" s="107"/>
    </row>
    <row r="4437" spans="54:58" x14ac:dyDescent="0.25">
      <c r="BB4437" s="108"/>
      <c r="BD4437" s="107"/>
      <c r="BF4437" s="107"/>
    </row>
    <row r="4438" spans="54:58" x14ac:dyDescent="0.25">
      <c r="BB4438" s="108"/>
      <c r="BD4438" s="107"/>
      <c r="BF4438" s="107"/>
    </row>
    <row r="4439" spans="54:58" x14ac:dyDescent="0.25">
      <c r="BB4439" s="108"/>
      <c r="BD4439" s="107"/>
      <c r="BF4439" s="107"/>
    </row>
    <row r="4440" spans="54:58" x14ac:dyDescent="0.25">
      <c r="BB4440" s="108"/>
      <c r="BD4440" s="107"/>
      <c r="BF4440" s="107"/>
    </row>
    <row r="4441" spans="54:58" x14ac:dyDescent="0.25">
      <c r="BB4441" s="108"/>
      <c r="BD4441" s="107"/>
      <c r="BF4441" s="107"/>
    </row>
    <row r="4442" spans="54:58" x14ac:dyDescent="0.25">
      <c r="BB4442" s="108"/>
      <c r="BD4442" s="107"/>
      <c r="BF4442" s="107"/>
    </row>
    <row r="4443" spans="54:58" x14ac:dyDescent="0.25">
      <c r="BB4443" s="108"/>
      <c r="BD4443" s="107"/>
      <c r="BF4443" s="107"/>
    </row>
    <row r="4444" spans="54:58" x14ac:dyDescent="0.25">
      <c r="BB4444" s="108"/>
      <c r="BD4444" s="107"/>
      <c r="BF4444" s="107"/>
    </row>
    <row r="4445" spans="54:58" x14ac:dyDescent="0.25">
      <c r="BB4445" s="108"/>
      <c r="BD4445" s="107"/>
      <c r="BF4445" s="107"/>
    </row>
    <row r="4446" spans="54:58" x14ac:dyDescent="0.25">
      <c r="BB4446" s="108"/>
      <c r="BD4446" s="107"/>
      <c r="BF4446" s="107"/>
    </row>
    <row r="4447" spans="54:58" x14ac:dyDescent="0.25">
      <c r="BB4447" s="108"/>
      <c r="BD4447" s="107"/>
      <c r="BF4447" s="107"/>
    </row>
    <row r="4448" spans="54:58" x14ac:dyDescent="0.25">
      <c r="BB4448" s="108"/>
      <c r="BD4448" s="107"/>
      <c r="BF4448" s="107"/>
    </row>
    <row r="4449" spans="54:58" x14ac:dyDescent="0.25">
      <c r="BB4449" s="108"/>
      <c r="BD4449" s="107"/>
      <c r="BF4449" s="107"/>
    </row>
    <row r="4450" spans="54:58" x14ac:dyDescent="0.25">
      <c r="BB4450" s="108"/>
      <c r="BD4450" s="107"/>
      <c r="BF4450" s="107"/>
    </row>
    <row r="4451" spans="54:58" x14ac:dyDescent="0.25">
      <c r="BB4451" s="108"/>
      <c r="BD4451" s="107"/>
      <c r="BF4451" s="107"/>
    </row>
    <row r="4452" spans="54:58" x14ac:dyDescent="0.25">
      <c r="BB4452" s="108"/>
      <c r="BD4452" s="107"/>
      <c r="BF4452" s="107"/>
    </row>
    <row r="4453" spans="54:58" x14ac:dyDescent="0.25">
      <c r="BB4453" s="108"/>
      <c r="BD4453" s="107"/>
      <c r="BF4453" s="107"/>
    </row>
    <row r="4454" spans="54:58" x14ac:dyDescent="0.25">
      <c r="BB4454" s="108"/>
      <c r="BD4454" s="107"/>
      <c r="BF4454" s="107"/>
    </row>
    <row r="4455" spans="54:58" x14ac:dyDescent="0.25">
      <c r="BB4455" s="108"/>
      <c r="BD4455" s="107"/>
      <c r="BF4455" s="107"/>
    </row>
    <row r="4456" spans="54:58" x14ac:dyDescent="0.25">
      <c r="BB4456" s="108"/>
      <c r="BD4456" s="107"/>
      <c r="BF4456" s="107"/>
    </row>
    <row r="4457" spans="54:58" x14ac:dyDescent="0.25">
      <c r="BB4457" s="108"/>
      <c r="BD4457" s="107"/>
      <c r="BF4457" s="107"/>
    </row>
    <row r="4458" spans="54:58" x14ac:dyDescent="0.25">
      <c r="BB4458" s="108"/>
      <c r="BD4458" s="107"/>
      <c r="BF4458" s="107"/>
    </row>
    <row r="4459" spans="54:58" x14ac:dyDescent="0.25">
      <c r="BB4459" s="108"/>
      <c r="BD4459" s="107"/>
      <c r="BF4459" s="107"/>
    </row>
    <row r="4460" spans="54:58" x14ac:dyDescent="0.25">
      <c r="BB4460" s="108"/>
      <c r="BD4460" s="107"/>
      <c r="BF4460" s="107"/>
    </row>
    <row r="4461" spans="54:58" x14ac:dyDescent="0.25">
      <c r="BB4461" s="108"/>
      <c r="BD4461" s="107"/>
      <c r="BF4461" s="107"/>
    </row>
    <row r="4462" spans="54:58" x14ac:dyDescent="0.25">
      <c r="BB4462" s="108"/>
      <c r="BD4462" s="107"/>
      <c r="BF4462" s="107"/>
    </row>
    <row r="4463" spans="54:58" x14ac:dyDescent="0.25">
      <c r="BB4463" s="108"/>
      <c r="BD4463" s="107"/>
      <c r="BF4463" s="107"/>
    </row>
    <row r="4464" spans="54:58" x14ac:dyDescent="0.25">
      <c r="BB4464" s="108"/>
      <c r="BD4464" s="107"/>
      <c r="BF4464" s="107"/>
    </row>
    <row r="4465" spans="54:58" x14ac:dyDescent="0.25">
      <c r="BB4465" s="108"/>
      <c r="BD4465" s="107"/>
      <c r="BF4465" s="107"/>
    </row>
    <row r="4466" spans="54:58" x14ac:dyDescent="0.25">
      <c r="BB4466" s="108"/>
      <c r="BD4466" s="107"/>
      <c r="BF4466" s="107"/>
    </row>
    <row r="4467" spans="54:58" x14ac:dyDescent="0.25">
      <c r="BB4467" s="108"/>
      <c r="BD4467" s="107"/>
      <c r="BF4467" s="107"/>
    </row>
    <row r="4468" spans="54:58" x14ac:dyDescent="0.25">
      <c r="BB4468" s="108"/>
      <c r="BD4468" s="107"/>
      <c r="BF4468" s="107"/>
    </row>
    <row r="4469" spans="54:58" x14ac:dyDescent="0.25">
      <c r="BB4469" s="108"/>
      <c r="BD4469" s="107"/>
      <c r="BF4469" s="107"/>
    </row>
    <row r="4470" spans="54:58" x14ac:dyDescent="0.25">
      <c r="BB4470" s="108"/>
      <c r="BD4470" s="107"/>
      <c r="BF4470" s="107"/>
    </row>
    <row r="4471" spans="54:58" x14ac:dyDescent="0.25">
      <c r="BB4471" s="108"/>
      <c r="BD4471" s="107"/>
      <c r="BF4471" s="107"/>
    </row>
    <row r="4472" spans="54:58" x14ac:dyDescent="0.25">
      <c r="BB4472" s="108"/>
      <c r="BD4472" s="107"/>
      <c r="BF4472" s="107"/>
    </row>
    <row r="4473" spans="54:58" x14ac:dyDescent="0.25">
      <c r="BB4473" s="108"/>
      <c r="BD4473" s="107"/>
      <c r="BF4473" s="107"/>
    </row>
    <row r="4474" spans="54:58" x14ac:dyDescent="0.25">
      <c r="BB4474" s="108"/>
      <c r="BD4474" s="107"/>
      <c r="BF4474" s="107"/>
    </row>
    <row r="4475" spans="54:58" x14ac:dyDescent="0.25">
      <c r="BB4475" s="108"/>
      <c r="BD4475" s="107"/>
      <c r="BF4475" s="107"/>
    </row>
    <row r="4476" spans="54:58" x14ac:dyDescent="0.25">
      <c r="BB4476" s="108"/>
      <c r="BD4476" s="107"/>
      <c r="BF4476" s="107"/>
    </row>
    <row r="4477" spans="54:58" x14ac:dyDescent="0.25">
      <c r="BB4477" s="108"/>
      <c r="BD4477" s="107"/>
      <c r="BF4477" s="107"/>
    </row>
    <row r="4478" spans="54:58" x14ac:dyDescent="0.25">
      <c r="BB4478" s="108"/>
      <c r="BD4478" s="107"/>
      <c r="BF4478" s="107"/>
    </row>
    <row r="4479" spans="54:58" x14ac:dyDescent="0.25">
      <c r="BB4479" s="108"/>
      <c r="BD4479" s="107"/>
      <c r="BF4479" s="107"/>
    </row>
    <row r="4480" spans="54:58" x14ac:dyDescent="0.25">
      <c r="BB4480" s="108"/>
      <c r="BD4480" s="107"/>
      <c r="BF4480" s="107"/>
    </row>
    <row r="4481" spans="54:58" x14ac:dyDescent="0.25">
      <c r="BB4481" s="108"/>
      <c r="BD4481" s="107"/>
      <c r="BF4481" s="107"/>
    </row>
    <row r="4482" spans="54:58" x14ac:dyDescent="0.25">
      <c r="BB4482" s="108"/>
      <c r="BD4482" s="107"/>
      <c r="BF4482" s="107"/>
    </row>
    <row r="4483" spans="54:58" x14ac:dyDescent="0.25">
      <c r="BB4483" s="108"/>
      <c r="BD4483" s="107"/>
      <c r="BF4483" s="107"/>
    </row>
    <row r="4484" spans="54:58" x14ac:dyDescent="0.25">
      <c r="BB4484" s="108"/>
      <c r="BD4484" s="107"/>
      <c r="BF4484" s="107"/>
    </row>
    <row r="4485" spans="54:58" x14ac:dyDescent="0.25">
      <c r="BB4485" s="108"/>
      <c r="BD4485" s="107"/>
      <c r="BF4485" s="107"/>
    </row>
    <row r="4486" spans="54:58" x14ac:dyDescent="0.25">
      <c r="BB4486" s="108"/>
      <c r="BD4486" s="107"/>
      <c r="BF4486" s="107"/>
    </row>
    <row r="4487" spans="54:58" x14ac:dyDescent="0.25">
      <c r="BB4487" s="108"/>
      <c r="BD4487" s="107"/>
      <c r="BF4487" s="107"/>
    </row>
    <row r="4488" spans="54:58" x14ac:dyDescent="0.25">
      <c r="BB4488" s="108"/>
      <c r="BD4488" s="107"/>
      <c r="BF4488" s="107"/>
    </row>
    <row r="4489" spans="54:58" x14ac:dyDescent="0.25">
      <c r="BB4489" s="108"/>
      <c r="BD4489" s="107"/>
      <c r="BF4489" s="107"/>
    </row>
    <row r="4490" spans="54:58" x14ac:dyDescent="0.25">
      <c r="BB4490" s="108"/>
      <c r="BD4490" s="107"/>
      <c r="BF4490" s="107"/>
    </row>
    <row r="4491" spans="54:58" x14ac:dyDescent="0.25">
      <c r="BB4491" s="108"/>
      <c r="BD4491" s="107"/>
      <c r="BF4491" s="107"/>
    </row>
    <row r="4492" spans="54:58" x14ac:dyDescent="0.25">
      <c r="BB4492" s="108"/>
      <c r="BD4492" s="107"/>
      <c r="BF4492" s="107"/>
    </row>
    <row r="4493" spans="54:58" x14ac:dyDescent="0.25">
      <c r="BB4493" s="108"/>
      <c r="BD4493" s="107"/>
      <c r="BF4493" s="107"/>
    </row>
    <row r="4494" spans="54:58" x14ac:dyDescent="0.25">
      <c r="BB4494" s="108"/>
      <c r="BD4494" s="107"/>
      <c r="BF4494" s="107"/>
    </row>
    <row r="4495" spans="54:58" x14ac:dyDescent="0.25">
      <c r="BB4495" s="108"/>
      <c r="BD4495" s="107"/>
      <c r="BF4495" s="107"/>
    </row>
    <row r="4496" spans="54:58" x14ac:dyDescent="0.25">
      <c r="BB4496" s="108"/>
      <c r="BD4496" s="107"/>
      <c r="BF4496" s="107"/>
    </row>
    <row r="4497" spans="54:58" x14ac:dyDescent="0.25">
      <c r="BB4497" s="108"/>
      <c r="BD4497" s="107"/>
      <c r="BF4497" s="107"/>
    </row>
    <row r="4498" spans="54:58" x14ac:dyDescent="0.25">
      <c r="BB4498" s="108"/>
      <c r="BD4498" s="107"/>
      <c r="BF4498" s="107"/>
    </row>
    <row r="4499" spans="54:58" x14ac:dyDescent="0.25">
      <c r="BB4499" s="108"/>
      <c r="BD4499" s="107"/>
      <c r="BF4499" s="107"/>
    </row>
    <row r="4500" spans="54:58" x14ac:dyDescent="0.25">
      <c r="BB4500" s="108"/>
      <c r="BD4500" s="107"/>
      <c r="BF4500" s="107"/>
    </row>
    <row r="4501" spans="54:58" x14ac:dyDescent="0.25">
      <c r="BB4501" s="108"/>
      <c r="BD4501" s="107"/>
      <c r="BF4501" s="107"/>
    </row>
    <row r="4502" spans="54:58" x14ac:dyDescent="0.25">
      <c r="BB4502" s="108"/>
      <c r="BD4502" s="107"/>
      <c r="BF4502" s="107"/>
    </row>
    <row r="4503" spans="54:58" x14ac:dyDescent="0.25">
      <c r="BB4503" s="108"/>
      <c r="BD4503" s="107"/>
      <c r="BF4503" s="107"/>
    </row>
    <row r="4504" spans="54:58" x14ac:dyDescent="0.25">
      <c r="BB4504" s="108"/>
      <c r="BD4504" s="107"/>
      <c r="BF4504" s="107"/>
    </row>
    <row r="4505" spans="54:58" x14ac:dyDescent="0.25">
      <c r="BB4505" s="108"/>
      <c r="BD4505" s="107"/>
      <c r="BF4505" s="107"/>
    </row>
    <row r="4506" spans="54:58" x14ac:dyDescent="0.25">
      <c r="BB4506" s="108"/>
      <c r="BD4506" s="107"/>
      <c r="BF4506" s="107"/>
    </row>
    <row r="4507" spans="54:58" x14ac:dyDescent="0.25">
      <c r="BB4507" s="108"/>
      <c r="BD4507" s="107"/>
      <c r="BF4507" s="107"/>
    </row>
    <row r="4508" spans="54:58" x14ac:dyDescent="0.25">
      <c r="BB4508" s="108"/>
      <c r="BD4508" s="107"/>
      <c r="BF4508" s="107"/>
    </row>
    <row r="4509" spans="54:58" x14ac:dyDescent="0.25">
      <c r="BB4509" s="108"/>
      <c r="BD4509" s="107"/>
      <c r="BF4509" s="107"/>
    </row>
    <row r="4510" spans="54:58" x14ac:dyDescent="0.25">
      <c r="BB4510" s="108"/>
      <c r="BD4510" s="107"/>
      <c r="BF4510" s="107"/>
    </row>
    <row r="4511" spans="54:58" x14ac:dyDescent="0.25">
      <c r="BB4511" s="108"/>
      <c r="BD4511" s="107"/>
      <c r="BF4511" s="107"/>
    </row>
    <row r="4512" spans="54:58" x14ac:dyDescent="0.25">
      <c r="BB4512" s="108"/>
      <c r="BD4512" s="107"/>
      <c r="BF4512" s="107"/>
    </row>
    <row r="4513" spans="54:58" x14ac:dyDescent="0.25">
      <c r="BB4513" s="108"/>
      <c r="BD4513" s="107"/>
      <c r="BF4513" s="107"/>
    </row>
    <row r="4514" spans="54:58" x14ac:dyDescent="0.25">
      <c r="BB4514" s="108"/>
      <c r="BD4514" s="107"/>
      <c r="BF4514" s="107"/>
    </row>
    <row r="4515" spans="54:58" x14ac:dyDescent="0.25">
      <c r="BB4515" s="108"/>
      <c r="BD4515" s="107"/>
      <c r="BF4515" s="107"/>
    </row>
    <row r="4516" spans="54:58" x14ac:dyDescent="0.25">
      <c r="BB4516" s="108"/>
      <c r="BD4516" s="107"/>
      <c r="BF4516" s="107"/>
    </row>
    <row r="4517" spans="54:58" x14ac:dyDescent="0.25">
      <c r="BB4517" s="108"/>
      <c r="BD4517" s="107"/>
      <c r="BF4517" s="107"/>
    </row>
    <row r="4518" spans="54:58" x14ac:dyDescent="0.25">
      <c r="BB4518" s="108"/>
      <c r="BD4518" s="107"/>
      <c r="BF4518" s="107"/>
    </row>
    <row r="4519" spans="54:58" x14ac:dyDescent="0.25">
      <c r="BB4519" s="108"/>
      <c r="BD4519" s="107"/>
      <c r="BF4519" s="107"/>
    </row>
    <row r="4520" spans="54:58" x14ac:dyDescent="0.25">
      <c r="BB4520" s="108"/>
      <c r="BD4520" s="107"/>
      <c r="BF4520" s="107"/>
    </row>
    <row r="4521" spans="54:58" x14ac:dyDescent="0.25">
      <c r="BB4521" s="108"/>
      <c r="BD4521" s="107"/>
      <c r="BF4521" s="107"/>
    </row>
    <row r="4522" spans="54:58" x14ac:dyDescent="0.25">
      <c r="BB4522" s="108"/>
      <c r="BD4522" s="107"/>
      <c r="BF4522" s="107"/>
    </row>
    <row r="4523" spans="54:58" x14ac:dyDescent="0.25">
      <c r="BB4523" s="108"/>
      <c r="BD4523" s="107"/>
      <c r="BF4523" s="107"/>
    </row>
    <row r="4524" spans="54:58" x14ac:dyDescent="0.25">
      <c r="BB4524" s="108"/>
      <c r="BD4524" s="107"/>
      <c r="BF4524" s="107"/>
    </row>
    <row r="4525" spans="54:58" x14ac:dyDescent="0.25">
      <c r="BB4525" s="108"/>
      <c r="BD4525" s="107"/>
      <c r="BF4525" s="107"/>
    </row>
    <row r="4526" spans="54:58" x14ac:dyDescent="0.25">
      <c r="BB4526" s="108"/>
      <c r="BD4526" s="107"/>
      <c r="BF4526" s="107"/>
    </row>
    <row r="4527" spans="54:58" x14ac:dyDescent="0.25">
      <c r="BB4527" s="108"/>
      <c r="BD4527" s="107"/>
      <c r="BF4527" s="107"/>
    </row>
    <row r="4528" spans="54:58" x14ac:dyDescent="0.25">
      <c r="BB4528" s="108"/>
      <c r="BD4528" s="107"/>
      <c r="BF4528" s="107"/>
    </row>
    <row r="4529" spans="54:58" x14ac:dyDescent="0.25">
      <c r="BB4529" s="108"/>
      <c r="BD4529" s="107"/>
      <c r="BF4529" s="107"/>
    </row>
    <row r="4530" spans="54:58" x14ac:dyDescent="0.25">
      <c r="BB4530" s="108"/>
      <c r="BD4530" s="107"/>
      <c r="BF4530" s="107"/>
    </row>
    <row r="4531" spans="54:58" x14ac:dyDescent="0.25">
      <c r="BB4531" s="108"/>
      <c r="BD4531" s="107"/>
      <c r="BF4531" s="107"/>
    </row>
    <row r="4532" spans="54:58" x14ac:dyDescent="0.25">
      <c r="BB4532" s="108"/>
      <c r="BD4532" s="107"/>
      <c r="BF4532" s="107"/>
    </row>
    <row r="4533" spans="54:58" x14ac:dyDescent="0.25">
      <c r="BB4533" s="108"/>
      <c r="BD4533" s="107"/>
      <c r="BF4533" s="107"/>
    </row>
    <row r="4534" spans="54:58" x14ac:dyDescent="0.25">
      <c r="BB4534" s="108"/>
      <c r="BD4534" s="107"/>
      <c r="BF4534" s="107"/>
    </row>
    <row r="4535" spans="54:58" x14ac:dyDescent="0.25">
      <c r="BB4535" s="108"/>
      <c r="BD4535" s="107"/>
      <c r="BF4535" s="107"/>
    </row>
    <row r="4536" spans="54:58" x14ac:dyDescent="0.25">
      <c r="BB4536" s="108"/>
      <c r="BD4536" s="107"/>
      <c r="BF4536" s="107"/>
    </row>
    <row r="4537" spans="54:58" x14ac:dyDescent="0.25">
      <c r="BB4537" s="108"/>
      <c r="BD4537" s="107"/>
      <c r="BF4537" s="107"/>
    </row>
    <row r="4538" spans="54:58" x14ac:dyDescent="0.25">
      <c r="BB4538" s="108"/>
      <c r="BD4538" s="107"/>
      <c r="BF4538" s="107"/>
    </row>
    <row r="4539" spans="54:58" x14ac:dyDescent="0.25">
      <c r="BB4539" s="108"/>
      <c r="BD4539" s="107"/>
      <c r="BF4539" s="107"/>
    </row>
    <row r="4540" spans="54:58" x14ac:dyDescent="0.25">
      <c r="BB4540" s="108"/>
      <c r="BD4540" s="107"/>
      <c r="BF4540" s="107"/>
    </row>
    <row r="4541" spans="54:58" x14ac:dyDescent="0.25">
      <c r="BB4541" s="108"/>
      <c r="BD4541" s="107"/>
      <c r="BF4541" s="107"/>
    </row>
    <row r="4542" spans="54:58" x14ac:dyDescent="0.25">
      <c r="BB4542" s="108"/>
      <c r="BD4542" s="107"/>
      <c r="BF4542" s="107"/>
    </row>
    <row r="4543" spans="54:58" x14ac:dyDescent="0.25">
      <c r="BB4543" s="108"/>
      <c r="BD4543" s="107"/>
      <c r="BF4543" s="107"/>
    </row>
    <row r="4544" spans="54:58" x14ac:dyDescent="0.25">
      <c r="BB4544" s="108"/>
      <c r="BD4544" s="107"/>
      <c r="BF4544" s="107"/>
    </row>
    <row r="4545" spans="54:58" x14ac:dyDescent="0.25">
      <c r="BB4545" s="108"/>
      <c r="BD4545" s="107"/>
      <c r="BF4545" s="107"/>
    </row>
    <row r="4546" spans="54:58" x14ac:dyDescent="0.25">
      <c r="BB4546" s="108"/>
      <c r="BD4546" s="107"/>
      <c r="BF4546" s="107"/>
    </row>
    <row r="4547" spans="54:58" x14ac:dyDescent="0.25">
      <c r="BB4547" s="108"/>
      <c r="BD4547" s="107"/>
      <c r="BF4547" s="107"/>
    </row>
    <row r="4548" spans="54:58" x14ac:dyDescent="0.25">
      <c r="BB4548" s="108"/>
      <c r="BD4548" s="107"/>
      <c r="BF4548" s="107"/>
    </row>
    <row r="4549" spans="54:58" x14ac:dyDescent="0.25">
      <c r="BB4549" s="108"/>
      <c r="BD4549" s="107"/>
      <c r="BF4549" s="107"/>
    </row>
    <row r="4550" spans="54:58" x14ac:dyDescent="0.25">
      <c r="BB4550" s="108"/>
      <c r="BD4550" s="107"/>
      <c r="BF4550" s="107"/>
    </row>
    <row r="4551" spans="54:58" x14ac:dyDescent="0.25">
      <c r="BB4551" s="108"/>
      <c r="BD4551" s="107"/>
      <c r="BF4551" s="107"/>
    </row>
    <row r="4552" spans="54:58" x14ac:dyDescent="0.25">
      <c r="BB4552" s="108"/>
      <c r="BD4552" s="107"/>
      <c r="BF4552" s="107"/>
    </row>
    <row r="4553" spans="54:58" x14ac:dyDescent="0.25">
      <c r="BB4553" s="108"/>
      <c r="BD4553" s="107"/>
      <c r="BF4553" s="107"/>
    </row>
    <row r="4554" spans="54:58" x14ac:dyDescent="0.25">
      <c r="BB4554" s="108"/>
      <c r="BD4554" s="107"/>
      <c r="BF4554" s="107"/>
    </row>
    <row r="4555" spans="54:58" x14ac:dyDescent="0.25">
      <c r="BB4555" s="108"/>
      <c r="BD4555" s="107"/>
      <c r="BF4555" s="107"/>
    </row>
    <row r="4556" spans="54:58" x14ac:dyDescent="0.25">
      <c r="BB4556" s="108"/>
      <c r="BD4556" s="107"/>
      <c r="BF4556" s="107"/>
    </row>
    <row r="4557" spans="54:58" x14ac:dyDescent="0.25">
      <c r="BB4557" s="108"/>
      <c r="BD4557" s="107"/>
      <c r="BF4557" s="107"/>
    </row>
    <row r="4558" spans="54:58" x14ac:dyDescent="0.25">
      <c r="BB4558" s="108"/>
      <c r="BD4558" s="107"/>
      <c r="BF4558" s="107"/>
    </row>
    <row r="4559" spans="54:58" x14ac:dyDescent="0.25">
      <c r="BB4559" s="108"/>
      <c r="BD4559" s="107"/>
      <c r="BF4559" s="107"/>
    </row>
    <row r="4560" spans="54:58" x14ac:dyDescent="0.25">
      <c r="BB4560" s="108"/>
      <c r="BD4560" s="107"/>
      <c r="BF4560" s="107"/>
    </row>
    <row r="4561" spans="54:58" x14ac:dyDescent="0.25">
      <c r="BB4561" s="108"/>
      <c r="BD4561" s="107"/>
      <c r="BF4561" s="107"/>
    </row>
    <row r="4562" spans="54:58" x14ac:dyDescent="0.25">
      <c r="BB4562" s="108"/>
      <c r="BD4562" s="107"/>
      <c r="BF4562" s="107"/>
    </row>
    <row r="4563" spans="54:58" x14ac:dyDescent="0.25">
      <c r="BB4563" s="108"/>
      <c r="BD4563" s="107"/>
      <c r="BF4563" s="107"/>
    </row>
    <row r="4564" spans="54:58" x14ac:dyDescent="0.25">
      <c r="BB4564" s="108"/>
      <c r="BD4564" s="107"/>
      <c r="BF4564" s="107"/>
    </row>
    <row r="4565" spans="54:58" x14ac:dyDescent="0.25">
      <c r="BB4565" s="108"/>
      <c r="BD4565" s="107"/>
      <c r="BF4565" s="107"/>
    </row>
    <row r="4566" spans="54:58" x14ac:dyDescent="0.25">
      <c r="BB4566" s="108"/>
      <c r="BD4566" s="107"/>
      <c r="BF4566" s="107"/>
    </row>
    <row r="4567" spans="54:58" x14ac:dyDescent="0.25">
      <c r="BB4567" s="108"/>
      <c r="BD4567" s="107"/>
      <c r="BF4567" s="107"/>
    </row>
    <row r="4568" spans="54:58" x14ac:dyDescent="0.25">
      <c r="BB4568" s="108"/>
      <c r="BD4568" s="107"/>
      <c r="BF4568" s="107"/>
    </row>
    <row r="4569" spans="54:58" x14ac:dyDescent="0.25">
      <c r="BB4569" s="108"/>
      <c r="BD4569" s="107"/>
      <c r="BF4569" s="107"/>
    </row>
    <row r="4570" spans="54:58" x14ac:dyDescent="0.25">
      <c r="BB4570" s="108"/>
      <c r="BD4570" s="107"/>
      <c r="BF4570" s="107"/>
    </row>
    <row r="4571" spans="54:58" x14ac:dyDescent="0.25">
      <c r="BB4571" s="108"/>
      <c r="BD4571" s="107"/>
      <c r="BF4571" s="107"/>
    </row>
    <row r="4572" spans="54:58" x14ac:dyDescent="0.25">
      <c r="BB4572" s="108"/>
      <c r="BD4572" s="107"/>
      <c r="BF4572" s="107"/>
    </row>
    <row r="4573" spans="54:58" x14ac:dyDescent="0.25">
      <c r="BB4573" s="108"/>
      <c r="BD4573" s="107"/>
      <c r="BF4573" s="107"/>
    </row>
    <row r="4574" spans="54:58" x14ac:dyDescent="0.25">
      <c r="BB4574" s="108"/>
      <c r="BD4574" s="107"/>
      <c r="BF4574" s="107"/>
    </row>
    <row r="4575" spans="54:58" x14ac:dyDescent="0.25">
      <c r="BB4575" s="108"/>
      <c r="BD4575" s="107"/>
      <c r="BF4575" s="107"/>
    </row>
    <row r="4576" spans="54:58" x14ac:dyDescent="0.25">
      <c r="BB4576" s="108"/>
      <c r="BD4576" s="107"/>
      <c r="BF4576" s="107"/>
    </row>
    <row r="4577" spans="54:58" x14ac:dyDescent="0.25">
      <c r="BB4577" s="108"/>
      <c r="BD4577" s="107"/>
      <c r="BF4577" s="107"/>
    </row>
    <row r="4578" spans="54:58" x14ac:dyDescent="0.25">
      <c r="BB4578" s="108"/>
      <c r="BD4578" s="107"/>
      <c r="BF4578" s="107"/>
    </row>
    <row r="4579" spans="54:58" x14ac:dyDescent="0.25">
      <c r="BB4579" s="108"/>
      <c r="BD4579" s="107"/>
      <c r="BF4579" s="107"/>
    </row>
    <row r="4580" spans="54:58" x14ac:dyDescent="0.25">
      <c r="BB4580" s="108"/>
      <c r="BD4580" s="107"/>
      <c r="BF4580" s="107"/>
    </row>
    <row r="4581" spans="54:58" x14ac:dyDescent="0.25">
      <c r="BB4581" s="108"/>
      <c r="BD4581" s="107"/>
      <c r="BF4581" s="107"/>
    </row>
    <row r="4582" spans="54:58" x14ac:dyDescent="0.25">
      <c r="BB4582" s="108"/>
      <c r="BD4582" s="107"/>
      <c r="BF4582" s="107"/>
    </row>
    <row r="4583" spans="54:58" x14ac:dyDescent="0.25">
      <c r="BB4583" s="108"/>
      <c r="BD4583" s="107"/>
      <c r="BF4583" s="107"/>
    </row>
    <row r="4584" spans="54:58" x14ac:dyDescent="0.25">
      <c r="BB4584" s="108"/>
      <c r="BD4584" s="107"/>
      <c r="BF4584" s="107"/>
    </row>
    <row r="4585" spans="54:58" x14ac:dyDescent="0.25">
      <c r="BB4585" s="108"/>
      <c r="BD4585" s="107"/>
      <c r="BF4585" s="107"/>
    </row>
    <row r="4586" spans="54:58" x14ac:dyDescent="0.25">
      <c r="BB4586" s="108"/>
      <c r="BD4586" s="107"/>
      <c r="BF4586" s="107"/>
    </row>
    <row r="4587" spans="54:58" x14ac:dyDescent="0.25">
      <c r="BB4587" s="108"/>
      <c r="BD4587" s="107"/>
      <c r="BF4587" s="107"/>
    </row>
    <row r="4588" spans="54:58" x14ac:dyDescent="0.25">
      <c r="BB4588" s="108"/>
      <c r="BD4588" s="107"/>
      <c r="BF4588" s="107"/>
    </row>
    <row r="4589" spans="54:58" x14ac:dyDescent="0.25">
      <c r="BB4589" s="108"/>
      <c r="BD4589" s="107"/>
      <c r="BF4589" s="107"/>
    </row>
    <row r="4590" spans="54:58" x14ac:dyDescent="0.25">
      <c r="BB4590" s="108"/>
      <c r="BD4590" s="107"/>
      <c r="BF4590" s="107"/>
    </row>
    <row r="4591" spans="54:58" x14ac:dyDescent="0.25">
      <c r="BB4591" s="108"/>
      <c r="BD4591" s="107"/>
      <c r="BF4591" s="107"/>
    </row>
    <row r="4592" spans="54:58" x14ac:dyDescent="0.25">
      <c r="BB4592" s="108"/>
      <c r="BD4592" s="107"/>
      <c r="BF4592" s="107"/>
    </row>
    <row r="4593" spans="54:58" x14ac:dyDescent="0.25">
      <c r="BB4593" s="108"/>
      <c r="BD4593" s="107"/>
      <c r="BF4593" s="107"/>
    </row>
    <row r="4594" spans="54:58" x14ac:dyDescent="0.25">
      <c r="BB4594" s="108"/>
      <c r="BD4594" s="107"/>
      <c r="BF4594" s="107"/>
    </row>
    <row r="4595" spans="54:58" x14ac:dyDescent="0.25">
      <c r="BB4595" s="108"/>
      <c r="BD4595" s="107"/>
      <c r="BF4595" s="107"/>
    </row>
    <row r="4596" spans="54:58" x14ac:dyDescent="0.25">
      <c r="BB4596" s="108"/>
      <c r="BD4596" s="107"/>
      <c r="BF4596" s="107"/>
    </row>
    <row r="4597" spans="54:58" x14ac:dyDescent="0.25">
      <c r="BB4597" s="108"/>
      <c r="BD4597" s="107"/>
      <c r="BF4597" s="107"/>
    </row>
    <row r="4598" spans="54:58" x14ac:dyDescent="0.25">
      <c r="BB4598" s="108"/>
      <c r="BD4598" s="107"/>
      <c r="BF4598" s="107"/>
    </row>
    <row r="4599" spans="54:58" x14ac:dyDescent="0.25">
      <c r="BB4599" s="108"/>
      <c r="BD4599" s="107"/>
      <c r="BF4599" s="107"/>
    </row>
    <row r="4600" spans="54:58" x14ac:dyDescent="0.25">
      <c r="BB4600" s="108"/>
      <c r="BD4600" s="107"/>
      <c r="BF4600" s="107"/>
    </row>
    <row r="4601" spans="54:58" x14ac:dyDescent="0.25">
      <c r="BB4601" s="108"/>
      <c r="BD4601" s="107"/>
      <c r="BF4601" s="107"/>
    </row>
    <row r="4602" spans="54:58" x14ac:dyDescent="0.25">
      <c r="BB4602" s="108"/>
      <c r="BD4602" s="107"/>
      <c r="BF4602" s="107"/>
    </row>
    <row r="4603" spans="54:58" x14ac:dyDescent="0.25">
      <c r="BB4603" s="108"/>
      <c r="BD4603" s="107"/>
      <c r="BF4603" s="107"/>
    </row>
    <row r="4604" spans="54:58" x14ac:dyDescent="0.25">
      <c r="BB4604" s="108"/>
      <c r="BD4604" s="107"/>
      <c r="BF4604" s="107"/>
    </row>
    <row r="4605" spans="54:58" x14ac:dyDescent="0.25">
      <c r="BB4605" s="108"/>
      <c r="BD4605" s="107"/>
      <c r="BF4605" s="107"/>
    </row>
    <row r="4606" spans="54:58" x14ac:dyDescent="0.25">
      <c r="BB4606" s="108"/>
      <c r="BD4606" s="107"/>
      <c r="BF4606" s="107"/>
    </row>
    <row r="4607" spans="54:58" x14ac:dyDescent="0.25">
      <c r="BB4607" s="108"/>
      <c r="BD4607" s="107"/>
      <c r="BF4607" s="107"/>
    </row>
    <row r="4608" spans="54:58" x14ac:dyDescent="0.25">
      <c r="BB4608" s="108"/>
      <c r="BD4608" s="107"/>
      <c r="BF4608" s="107"/>
    </row>
    <row r="4609" spans="54:58" x14ac:dyDescent="0.25">
      <c r="BB4609" s="108"/>
      <c r="BD4609" s="107"/>
      <c r="BF4609" s="107"/>
    </row>
    <row r="4610" spans="54:58" x14ac:dyDescent="0.25">
      <c r="BB4610" s="108"/>
      <c r="BD4610" s="107"/>
      <c r="BF4610" s="107"/>
    </row>
    <row r="4611" spans="54:58" x14ac:dyDescent="0.25">
      <c r="BB4611" s="108"/>
      <c r="BD4611" s="107"/>
      <c r="BF4611" s="107"/>
    </row>
    <row r="4612" spans="54:58" x14ac:dyDescent="0.25">
      <c r="BB4612" s="108"/>
      <c r="BD4612" s="107"/>
      <c r="BF4612" s="107"/>
    </row>
    <row r="4613" spans="54:58" x14ac:dyDescent="0.25">
      <c r="BB4613" s="108"/>
      <c r="BD4613" s="107"/>
      <c r="BF4613" s="107"/>
    </row>
    <row r="4614" spans="54:58" x14ac:dyDescent="0.25">
      <c r="BB4614" s="108"/>
      <c r="BD4614" s="107"/>
      <c r="BF4614" s="107"/>
    </row>
    <row r="4615" spans="54:58" x14ac:dyDescent="0.25">
      <c r="BB4615" s="108"/>
      <c r="BD4615" s="107"/>
      <c r="BF4615" s="107"/>
    </row>
    <row r="4616" spans="54:58" x14ac:dyDescent="0.25">
      <c r="BB4616" s="108"/>
      <c r="BD4616" s="107"/>
      <c r="BF4616" s="107"/>
    </row>
    <row r="4617" spans="54:58" x14ac:dyDescent="0.25">
      <c r="BB4617" s="108"/>
      <c r="BD4617" s="107"/>
      <c r="BF4617" s="107"/>
    </row>
    <row r="4618" spans="54:58" x14ac:dyDescent="0.25">
      <c r="BB4618" s="108"/>
      <c r="BD4618" s="107"/>
      <c r="BF4618" s="107"/>
    </row>
    <row r="4619" spans="54:58" x14ac:dyDescent="0.25">
      <c r="BB4619" s="108"/>
      <c r="BD4619" s="107"/>
      <c r="BF4619" s="107"/>
    </row>
    <row r="4620" spans="54:58" x14ac:dyDescent="0.25">
      <c r="BB4620" s="108"/>
      <c r="BD4620" s="107"/>
      <c r="BF4620" s="107"/>
    </row>
    <row r="4621" spans="54:58" x14ac:dyDescent="0.25">
      <c r="BB4621" s="108"/>
      <c r="BD4621" s="107"/>
      <c r="BF4621" s="107"/>
    </row>
    <row r="4622" spans="54:58" x14ac:dyDescent="0.25">
      <c r="BB4622" s="108"/>
      <c r="BD4622" s="107"/>
      <c r="BF4622" s="107"/>
    </row>
    <row r="4623" spans="54:58" x14ac:dyDescent="0.25">
      <c r="BB4623" s="108"/>
      <c r="BD4623" s="107"/>
      <c r="BF4623" s="107"/>
    </row>
    <row r="4624" spans="54:58" x14ac:dyDescent="0.25">
      <c r="BB4624" s="108"/>
      <c r="BD4624" s="107"/>
      <c r="BF4624" s="107"/>
    </row>
    <row r="4625" spans="54:58" x14ac:dyDescent="0.25">
      <c r="BB4625" s="108"/>
      <c r="BD4625" s="107"/>
      <c r="BF4625" s="107"/>
    </row>
    <row r="4626" spans="54:58" x14ac:dyDescent="0.25">
      <c r="BB4626" s="108"/>
      <c r="BD4626" s="107"/>
      <c r="BF4626" s="107"/>
    </row>
    <row r="4627" spans="54:58" x14ac:dyDescent="0.25">
      <c r="BB4627" s="108"/>
      <c r="BD4627" s="107"/>
      <c r="BF4627" s="107"/>
    </row>
    <row r="4628" spans="54:58" x14ac:dyDescent="0.25">
      <c r="BB4628" s="108"/>
      <c r="BD4628" s="107"/>
      <c r="BF4628" s="107"/>
    </row>
    <row r="4629" spans="54:58" x14ac:dyDescent="0.25">
      <c r="BB4629" s="108"/>
      <c r="BD4629" s="107"/>
      <c r="BF4629" s="107"/>
    </row>
    <row r="4630" spans="54:58" x14ac:dyDescent="0.25">
      <c r="BB4630" s="108"/>
      <c r="BD4630" s="107"/>
      <c r="BF4630" s="107"/>
    </row>
    <row r="4631" spans="54:58" x14ac:dyDescent="0.25">
      <c r="BB4631" s="108"/>
      <c r="BD4631" s="107"/>
      <c r="BF4631" s="107"/>
    </row>
    <row r="4632" spans="54:58" x14ac:dyDescent="0.25">
      <c r="BB4632" s="108"/>
      <c r="BD4632" s="107"/>
      <c r="BF4632" s="107"/>
    </row>
    <row r="4633" spans="54:58" x14ac:dyDescent="0.25">
      <c r="BB4633" s="108"/>
      <c r="BD4633" s="107"/>
      <c r="BF4633" s="107"/>
    </row>
    <row r="4634" spans="54:58" x14ac:dyDescent="0.25">
      <c r="BB4634" s="108"/>
      <c r="BD4634" s="107"/>
      <c r="BF4634" s="107"/>
    </row>
    <row r="4635" spans="54:58" x14ac:dyDescent="0.25">
      <c r="BB4635" s="108"/>
      <c r="BD4635" s="107"/>
      <c r="BF4635" s="107"/>
    </row>
    <row r="4636" spans="54:58" x14ac:dyDescent="0.25">
      <c r="BB4636" s="108"/>
      <c r="BD4636" s="107"/>
      <c r="BF4636" s="107"/>
    </row>
    <row r="4637" spans="54:58" x14ac:dyDescent="0.25">
      <c r="BB4637" s="108"/>
      <c r="BD4637" s="107"/>
      <c r="BF4637" s="107"/>
    </row>
    <row r="4638" spans="54:58" x14ac:dyDescent="0.25">
      <c r="BB4638" s="108"/>
      <c r="BD4638" s="107"/>
      <c r="BF4638" s="107"/>
    </row>
    <row r="4639" spans="54:58" x14ac:dyDescent="0.25">
      <c r="BB4639" s="108"/>
      <c r="BD4639" s="107"/>
      <c r="BF4639" s="107"/>
    </row>
    <row r="4640" spans="54:58" x14ac:dyDescent="0.25">
      <c r="BB4640" s="108"/>
      <c r="BD4640" s="107"/>
      <c r="BF4640" s="107"/>
    </row>
    <row r="4641" spans="54:58" x14ac:dyDescent="0.25">
      <c r="BB4641" s="108"/>
      <c r="BD4641" s="107"/>
      <c r="BF4641" s="107"/>
    </row>
    <row r="4642" spans="54:58" x14ac:dyDescent="0.25">
      <c r="BB4642" s="108"/>
      <c r="BD4642" s="107"/>
      <c r="BF4642" s="107"/>
    </row>
    <row r="4643" spans="54:58" x14ac:dyDescent="0.25">
      <c r="BB4643" s="108"/>
      <c r="BD4643" s="107"/>
      <c r="BF4643" s="107"/>
    </row>
    <row r="4644" spans="54:58" x14ac:dyDescent="0.25">
      <c r="BB4644" s="108"/>
      <c r="BD4644" s="107"/>
      <c r="BF4644" s="107"/>
    </row>
    <row r="4645" spans="54:58" x14ac:dyDescent="0.25">
      <c r="BB4645" s="108"/>
      <c r="BD4645" s="107"/>
      <c r="BF4645" s="107"/>
    </row>
    <row r="4646" spans="54:58" x14ac:dyDescent="0.25">
      <c r="BB4646" s="108"/>
      <c r="BD4646" s="107"/>
      <c r="BF4646" s="107"/>
    </row>
    <row r="4647" spans="54:58" x14ac:dyDescent="0.25">
      <c r="BB4647" s="108"/>
      <c r="BD4647" s="107"/>
      <c r="BF4647" s="107"/>
    </row>
    <row r="4648" spans="54:58" x14ac:dyDescent="0.25">
      <c r="BB4648" s="108"/>
      <c r="BD4648" s="107"/>
      <c r="BF4648" s="107"/>
    </row>
    <row r="4649" spans="54:58" x14ac:dyDescent="0.25">
      <c r="BB4649" s="108"/>
      <c r="BD4649" s="107"/>
      <c r="BF4649" s="107"/>
    </row>
    <row r="4650" spans="54:58" x14ac:dyDescent="0.25">
      <c r="BB4650" s="108"/>
      <c r="BD4650" s="107"/>
      <c r="BF4650" s="107"/>
    </row>
    <row r="4651" spans="54:58" x14ac:dyDescent="0.25">
      <c r="BB4651" s="108"/>
      <c r="BD4651" s="107"/>
      <c r="BF4651" s="107"/>
    </row>
    <row r="4652" spans="54:58" x14ac:dyDescent="0.25">
      <c r="BB4652" s="108"/>
      <c r="BD4652" s="107"/>
      <c r="BF4652" s="107"/>
    </row>
    <row r="4653" spans="54:58" x14ac:dyDescent="0.25">
      <c r="BB4653" s="108"/>
      <c r="BD4653" s="107"/>
      <c r="BF4653" s="107"/>
    </row>
    <row r="4654" spans="54:58" x14ac:dyDescent="0.25">
      <c r="BB4654" s="108"/>
      <c r="BD4654" s="107"/>
      <c r="BF4654" s="107"/>
    </row>
    <row r="4655" spans="54:58" x14ac:dyDescent="0.25">
      <c r="BB4655" s="108"/>
      <c r="BD4655" s="107"/>
      <c r="BF4655" s="107"/>
    </row>
    <row r="4656" spans="54:58" x14ac:dyDescent="0.25">
      <c r="BB4656" s="108"/>
      <c r="BD4656" s="107"/>
      <c r="BF4656" s="107"/>
    </row>
    <row r="4657" spans="54:58" x14ac:dyDescent="0.25">
      <c r="BB4657" s="108"/>
      <c r="BD4657" s="107"/>
      <c r="BF4657" s="107"/>
    </row>
    <row r="4658" spans="54:58" x14ac:dyDescent="0.25">
      <c r="BB4658" s="108"/>
      <c r="BD4658" s="107"/>
      <c r="BF4658" s="107"/>
    </row>
    <row r="4659" spans="54:58" x14ac:dyDescent="0.25">
      <c r="BB4659" s="108"/>
      <c r="BD4659" s="107"/>
      <c r="BF4659" s="107"/>
    </row>
    <row r="4660" spans="54:58" x14ac:dyDescent="0.25">
      <c r="BB4660" s="108"/>
      <c r="BD4660" s="107"/>
      <c r="BF4660" s="107"/>
    </row>
    <row r="4661" spans="54:58" x14ac:dyDescent="0.25">
      <c r="BB4661" s="108"/>
      <c r="BD4661" s="107"/>
      <c r="BF4661" s="107"/>
    </row>
    <row r="4662" spans="54:58" x14ac:dyDescent="0.25">
      <c r="BB4662" s="108"/>
      <c r="BD4662" s="107"/>
      <c r="BF4662" s="107"/>
    </row>
    <row r="4663" spans="54:58" x14ac:dyDescent="0.25">
      <c r="BB4663" s="108"/>
      <c r="BD4663" s="107"/>
      <c r="BF4663" s="107"/>
    </row>
    <row r="4664" spans="54:58" x14ac:dyDescent="0.25">
      <c r="BB4664" s="108"/>
      <c r="BD4664" s="107"/>
      <c r="BF4664" s="107"/>
    </row>
    <row r="4665" spans="54:58" x14ac:dyDescent="0.25">
      <c r="BB4665" s="108"/>
      <c r="BD4665" s="107"/>
      <c r="BF4665" s="107"/>
    </row>
    <row r="4666" spans="54:58" x14ac:dyDescent="0.25">
      <c r="BB4666" s="108"/>
      <c r="BD4666" s="107"/>
      <c r="BF4666" s="107"/>
    </row>
    <row r="4667" spans="54:58" x14ac:dyDescent="0.25">
      <c r="BB4667" s="108"/>
      <c r="BD4667" s="107"/>
      <c r="BF4667" s="107"/>
    </row>
    <row r="4668" spans="54:58" x14ac:dyDescent="0.25">
      <c r="BB4668" s="108"/>
      <c r="BD4668" s="107"/>
      <c r="BF4668" s="107"/>
    </row>
    <row r="4669" spans="54:58" x14ac:dyDescent="0.25">
      <c r="BB4669" s="108"/>
      <c r="BD4669" s="107"/>
      <c r="BF4669" s="107"/>
    </row>
    <row r="4670" spans="54:58" x14ac:dyDescent="0.25">
      <c r="BB4670" s="108"/>
      <c r="BD4670" s="107"/>
      <c r="BF4670" s="107"/>
    </row>
    <row r="4671" spans="54:58" x14ac:dyDescent="0.25">
      <c r="BB4671" s="108"/>
      <c r="BD4671" s="107"/>
      <c r="BF4671" s="107"/>
    </row>
    <row r="4672" spans="54:58" x14ac:dyDescent="0.25">
      <c r="BB4672" s="108"/>
      <c r="BD4672" s="107"/>
      <c r="BF4672" s="107"/>
    </row>
    <row r="4673" spans="54:58" x14ac:dyDescent="0.25">
      <c r="BB4673" s="108"/>
      <c r="BD4673" s="107"/>
      <c r="BF4673" s="107"/>
    </row>
    <row r="4674" spans="54:58" x14ac:dyDescent="0.25">
      <c r="BB4674" s="108"/>
      <c r="BD4674" s="107"/>
      <c r="BF4674" s="107"/>
    </row>
    <row r="4675" spans="54:58" x14ac:dyDescent="0.25">
      <c r="BB4675" s="108"/>
      <c r="BD4675" s="107"/>
      <c r="BF4675" s="107"/>
    </row>
    <row r="4676" spans="54:58" x14ac:dyDescent="0.25">
      <c r="BB4676" s="108"/>
      <c r="BD4676" s="107"/>
      <c r="BF4676" s="107"/>
    </row>
    <row r="4677" spans="54:58" x14ac:dyDescent="0.25">
      <c r="BB4677" s="108"/>
      <c r="BD4677" s="107"/>
      <c r="BF4677" s="107"/>
    </row>
    <row r="4678" spans="54:58" x14ac:dyDescent="0.25">
      <c r="BB4678" s="108"/>
      <c r="BD4678" s="107"/>
      <c r="BF4678" s="107"/>
    </row>
    <row r="4679" spans="54:58" x14ac:dyDescent="0.25">
      <c r="BB4679" s="108"/>
      <c r="BD4679" s="107"/>
      <c r="BF4679" s="107"/>
    </row>
    <row r="4680" spans="54:58" x14ac:dyDescent="0.25">
      <c r="BB4680" s="108"/>
      <c r="BD4680" s="107"/>
      <c r="BF4680" s="107"/>
    </row>
    <row r="4681" spans="54:58" x14ac:dyDescent="0.25">
      <c r="BB4681" s="108"/>
      <c r="BD4681" s="107"/>
      <c r="BF4681" s="107"/>
    </row>
    <row r="4682" spans="54:58" x14ac:dyDescent="0.25">
      <c r="BB4682" s="108"/>
      <c r="BD4682" s="107"/>
      <c r="BF4682" s="107"/>
    </row>
    <row r="4683" spans="54:58" x14ac:dyDescent="0.25">
      <c r="BB4683" s="108"/>
      <c r="BD4683" s="107"/>
      <c r="BF4683" s="107"/>
    </row>
    <row r="4684" spans="54:58" x14ac:dyDescent="0.25">
      <c r="BB4684" s="108"/>
      <c r="BD4684" s="107"/>
      <c r="BF4684" s="107"/>
    </row>
    <row r="4685" spans="54:58" x14ac:dyDescent="0.25">
      <c r="BB4685" s="108"/>
      <c r="BD4685" s="107"/>
      <c r="BF4685" s="107"/>
    </row>
    <row r="4686" spans="54:58" x14ac:dyDescent="0.25">
      <c r="BB4686" s="108"/>
      <c r="BD4686" s="107"/>
      <c r="BF4686" s="107"/>
    </row>
    <row r="4687" spans="54:58" x14ac:dyDescent="0.25">
      <c r="BB4687" s="108"/>
      <c r="BD4687" s="107"/>
      <c r="BF4687" s="107"/>
    </row>
    <row r="4688" spans="54:58" x14ac:dyDescent="0.25">
      <c r="BB4688" s="108"/>
      <c r="BD4688" s="107"/>
      <c r="BF4688" s="107"/>
    </row>
    <row r="4689" spans="54:58" x14ac:dyDescent="0.25">
      <c r="BB4689" s="108"/>
      <c r="BD4689" s="107"/>
      <c r="BF4689" s="107"/>
    </row>
    <row r="4690" spans="54:58" x14ac:dyDescent="0.25">
      <c r="BB4690" s="108"/>
      <c r="BD4690" s="107"/>
      <c r="BF4690" s="107"/>
    </row>
    <row r="4691" spans="54:58" x14ac:dyDescent="0.25">
      <c r="BB4691" s="108"/>
      <c r="BD4691" s="107"/>
      <c r="BF4691" s="107"/>
    </row>
    <row r="4692" spans="54:58" x14ac:dyDescent="0.25">
      <c r="BB4692" s="108"/>
      <c r="BD4692" s="107"/>
      <c r="BF4692" s="107"/>
    </row>
    <row r="4693" spans="54:58" x14ac:dyDescent="0.25">
      <c r="BB4693" s="108"/>
      <c r="BD4693" s="107"/>
      <c r="BF4693" s="107"/>
    </row>
    <row r="4694" spans="54:58" x14ac:dyDescent="0.25">
      <c r="BB4694" s="108"/>
      <c r="BD4694" s="107"/>
      <c r="BF4694" s="107"/>
    </row>
    <row r="4695" spans="54:58" x14ac:dyDescent="0.25">
      <c r="BB4695" s="108"/>
      <c r="BD4695" s="107"/>
      <c r="BF4695" s="107"/>
    </row>
    <row r="4696" spans="54:58" x14ac:dyDescent="0.25">
      <c r="BB4696" s="108"/>
      <c r="BD4696" s="107"/>
      <c r="BF4696" s="107"/>
    </row>
    <row r="4697" spans="54:58" x14ac:dyDescent="0.25">
      <c r="BB4697" s="108"/>
      <c r="BD4697" s="107"/>
      <c r="BF4697" s="107"/>
    </row>
    <row r="4698" spans="54:58" x14ac:dyDescent="0.25">
      <c r="BB4698" s="108"/>
      <c r="BD4698" s="107"/>
      <c r="BF4698" s="107"/>
    </row>
    <row r="4699" spans="54:58" x14ac:dyDescent="0.25">
      <c r="BB4699" s="108"/>
      <c r="BD4699" s="107"/>
      <c r="BF4699" s="107"/>
    </row>
    <row r="4700" spans="54:58" x14ac:dyDescent="0.25">
      <c r="BB4700" s="108"/>
      <c r="BD4700" s="107"/>
      <c r="BF4700" s="107"/>
    </row>
    <row r="4701" spans="54:58" x14ac:dyDescent="0.25">
      <c r="BB4701" s="108"/>
      <c r="BD4701" s="107"/>
      <c r="BF4701" s="107"/>
    </row>
    <row r="4702" spans="54:58" x14ac:dyDescent="0.25">
      <c r="BB4702" s="108"/>
      <c r="BD4702" s="107"/>
      <c r="BF4702" s="107"/>
    </row>
    <row r="4703" spans="54:58" x14ac:dyDescent="0.25">
      <c r="BB4703" s="108"/>
      <c r="BD4703" s="107"/>
      <c r="BF4703" s="107"/>
    </row>
    <row r="4704" spans="54:58" x14ac:dyDescent="0.25">
      <c r="BB4704" s="108"/>
      <c r="BD4704" s="107"/>
      <c r="BF4704" s="107"/>
    </row>
    <row r="4705" spans="54:58" x14ac:dyDescent="0.25">
      <c r="BB4705" s="108"/>
      <c r="BD4705" s="107"/>
      <c r="BF4705" s="107"/>
    </row>
    <row r="4706" spans="54:58" x14ac:dyDescent="0.25">
      <c r="BB4706" s="108"/>
      <c r="BD4706" s="107"/>
      <c r="BF4706" s="107"/>
    </row>
    <row r="4707" spans="54:58" x14ac:dyDescent="0.25">
      <c r="BB4707" s="108"/>
      <c r="BD4707" s="107"/>
      <c r="BF4707" s="107"/>
    </row>
    <row r="4708" spans="54:58" x14ac:dyDescent="0.25">
      <c r="BB4708" s="108"/>
      <c r="BD4708" s="107"/>
      <c r="BF4708" s="107"/>
    </row>
    <row r="4709" spans="54:58" x14ac:dyDescent="0.25">
      <c r="BB4709" s="108"/>
      <c r="BD4709" s="107"/>
      <c r="BF4709" s="107"/>
    </row>
    <row r="4710" spans="54:58" x14ac:dyDescent="0.25">
      <c r="BB4710" s="108"/>
      <c r="BD4710" s="107"/>
      <c r="BF4710" s="107"/>
    </row>
    <row r="4711" spans="54:58" x14ac:dyDescent="0.25">
      <c r="BB4711" s="108"/>
      <c r="BD4711" s="107"/>
      <c r="BF4711" s="107"/>
    </row>
    <row r="4712" spans="54:58" x14ac:dyDescent="0.25">
      <c r="BB4712" s="108"/>
      <c r="BD4712" s="107"/>
      <c r="BF4712" s="107"/>
    </row>
    <row r="4713" spans="54:58" x14ac:dyDescent="0.25">
      <c r="BB4713" s="108"/>
      <c r="BD4713" s="107"/>
      <c r="BF4713" s="107"/>
    </row>
    <row r="4714" spans="54:58" x14ac:dyDescent="0.25">
      <c r="BB4714" s="108"/>
      <c r="BD4714" s="107"/>
      <c r="BF4714" s="107"/>
    </row>
    <row r="4715" spans="54:58" x14ac:dyDescent="0.25">
      <c r="BB4715" s="108"/>
      <c r="BD4715" s="107"/>
      <c r="BF4715" s="107"/>
    </row>
    <row r="4716" spans="54:58" x14ac:dyDescent="0.25">
      <c r="BB4716" s="108"/>
      <c r="BD4716" s="107"/>
      <c r="BF4716" s="107"/>
    </row>
    <row r="4717" spans="54:58" x14ac:dyDescent="0.25">
      <c r="BB4717" s="108"/>
      <c r="BD4717" s="107"/>
      <c r="BF4717" s="107"/>
    </row>
    <row r="4718" spans="54:58" x14ac:dyDescent="0.25">
      <c r="BB4718" s="108"/>
      <c r="BD4718" s="107"/>
      <c r="BF4718" s="107"/>
    </row>
    <row r="4719" spans="54:58" x14ac:dyDescent="0.25">
      <c r="BB4719" s="108"/>
      <c r="BD4719" s="107"/>
      <c r="BF4719" s="107"/>
    </row>
    <row r="4720" spans="54:58" x14ac:dyDescent="0.25">
      <c r="BB4720" s="108"/>
      <c r="BD4720" s="107"/>
      <c r="BF4720" s="107"/>
    </row>
    <row r="4721" spans="54:58" x14ac:dyDescent="0.25">
      <c r="BB4721" s="108"/>
      <c r="BD4721" s="107"/>
      <c r="BF4721" s="107"/>
    </row>
    <row r="4722" spans="54:58" x14ac:dyDescent="0.25">
      <c r="BB4722" s="108"/>
      <c r="BD4722" s="107"/>
      <c r="BF4722" s="107"/>
    </row>
    <row r="4723" spans="54:58" x14ac:dyDescent="0.25">
      <c r="BB4723" s="108"/>
      <c r="BD4723" s="107"/>
      <c r="BF4723" s="107"/>
    </row>
    <row r="4724" spans="54:58" x14ac:dyDescent="0.25">
      <c r="BB4724" s="108"/>
      <c r="BD4724" s="107"/>
      <c r="BF4724" s="107"/>
    </row>
    <row r="4725" spans="54:58" x14ac:dyDescent="0.25">
      <c r="BB4725" s="108"/>
      <c r="BD4725" s="107"/>
      <c r="BF4725" s="107"/>
    </row>
    <row r="4726" spans="54:58" x14ac:dyDescent="0.25">
      <c r="BB4726" s="108"/>
      <c r="BD4726" s="107"/>
      <c r="BF4726" s="107"/>
    </row>
    <row r="4727" spans="54:58" x14ac:dyDescent="0.25">
      <c r="BB4727" s="108"/>
      <c r="BD4727" s="107"/>
      <c r="BF4727" s="107"/>
    </row>
    <row r="4728" spans="54:58" x14ac:dyDescent="0.25">
      <c r="BB4728" s="108"/>
      <c r="BD4728" s="107"/>
      <c r="BF4728" s="107"/>
    </row>
    <row r="4729" spans="54:58" x14ac:dyDescent="0.25">
      <c r="BB4729" s="108"/>
      <c r="BD4729" s="107"/>
      <c r="BF4729" s="107"/>
    </row>
    <row r="4730" spans="54:58" x14ac:dyDescent="0.25">
      <c r="BB4730" s="108"/>
      <c r="BD4730" s="107"/>
      <c r="BF4730" s="107"/>
    </row>
    <row r="4731" spans="54:58" x14ac:dyDescent="0.25">
      <c r="BB4731" s="108"/>
      <c r="BD4731" s="107"/>
      <c r="BF4731" s="107"/>
    </row>
    <row r="4732" spans="54:58" x14ac:dyDescent="0.25">
      <c r="BB4732" s="108"/>
      <c r="BD4732" s="107"/>
      <c r="BF4732" s="107"/>
    </row>
    <row r="4733" spans="54:58" x14ac:dyDescent="0.25">
      <c r="BB4733" s="108"/>
      <c r="BD4733" s="107"/>
      <c r="BF4733" s="107"/>
    </row>
    <row r="4734" spans="54:58" x14ac:dyDescent="0.25">
      <c r="BB4734" s="108"/>
      <c r="BD4734" s="107"/>
      <c r="BF4734" s="107"/>
    </row>
    <row r="4735" spans="54:58" x14ac:dyDescent="0.25">
      <c r="BB4735" s="108"/>
      <c r="BD4735" s="107"/>
      <c r="BF4735" s="107"/>
    </row>
    <row r="4736" spans="54:58" x14ac:dyDescent="0.25">
      <c r="BB4736" s="108"/>
      <c r="BD4736" s="107"/>
      <c r="BF4736" s="107"/>
    </row>
    <row r="4737" spans="54:58" x14ac:dyDescent="0.25">
      <c r="BB4737" s="108"/>
      <c r="BD4737" s="107"/>
      <c r="BF4737" s="107"/>
    </row>
    <row r="4738" spans="54:58" x14ac:dyDescent="0.25">
      <c r="BB4738" s="108"/>
      <c r="BD4738" s="107"/>
      <c r="BF4738" s="107"/>
    </row>
    <row r="4739" spans="54:58" x14ac:dyDescent="0.25">
      <c r="BB4739" s="108"/>
      <c r="BD4739" s="107"/>
      <c r="BF4739" s="107"/>
    </row>
    <row r="4740" spans="54:58" x14ac:dyDescent="0.25">
      <c r="BB4740" s="108"/>
      <c r="BD4740" s="107"/>
      <c r="BF4740" s="107"/>
    </row>
    <row r="4741" spans="54:58" x14ac:dyDescent="0.25">
      <c r="BB4741" s="108"/>
      <c r="BD4741" s="107"/>
      <c r="BF4741" s="107"/>
    </row>
    <row r="4742" spans="54:58" x14ac:dyDescent="0.25">
      <c r="BB4742" s="108"/>
      <c r="BD4742" s="107"/>
      <c r="BF4742" s="107"/>
    </row>
    <row r="4743" spans="54:58" x14ac:dyDescent="0.25">
      <c r="BB4743" s="108"/>
      <c r="BD4743" s="107"/>
      <c r="BF4743" s="107"/>
    </row>
    <row r="4744" spans="54:58" x14ac:dyDescent="0.25">
      <c r="BB4744" s="108"/>
      <c r="BD4744" s="107"/>
      <c r="BF4744" s="107"/>
    </row>
    <row r="4745" spans="54:58" x14ac:dyDescent="0.25">
      <c r="BB4745" s="108"/>
      <c r="BD4745" s="107"/>
      <c r="BF4745" s="107"/>
    </row>
    <row r="4746" spans="54:58" x14ac:dyDescent="0.25">
      <c r="BB4746" s="108"/>
      <c r="BD4746" s="107"/>
      <c r="BF4746" s="107"/>
    </row>
    <row r="4747" spans="54:58" x14ac:dyDescent="0.25">
      <c r="BB4747" s="108"/>
      <c r="BD4747" s="107"/>
      <c r="BF4747" s="107"/>
    </row>
    <row r="4748" spans="54:58" x14ac:dyDescent="0.25">
      <c r="BB4748" s="108"/>
      <c r="BD4748" s="107"/>
      <c r="BF4748" s="107"/>
    </row>
    <row r="4749" spans="54:58" x14ac:dyDescent="0.25">
      <c r="BB4749" s="108"/>
      <c r="BD4749" s="107"/>
      <c r="BF4749" s="107"/>
    </row>
    <row r="4750" spans="54:58" x14ac:dyDescent="0.25">
      <c r="BB4750" s="108"/>
      <c r="BD4750" s="107"/>
      <c r="BF4750" s="107"/>
    </row>
    <row r="4751" spans="54:58" x14ac:dyDescent="0.25">
      <c r="BB4751" s="108"/>
      <c r="BD4751" s="107"/>
      <c r="BF4751" s="107"/>
    </row>
    <row r="4752" spans="54:58" x14ac:dyDescent="0.25">
      <c r="BB4752" s="108"/>
      <c r="BD4752" s="107"/>
      <c r="BF4752" s="107"/>
    </row>
    <row r="4753" spans="54:58" x14ac:dyDescent="0.25">
      <c r="BB4753" s="108"/>
      <c r="BD4753" s="107"/>
      <c r="BF4753" s="107"/>
    </row>
    <row r="4754" spans="54:58" x14ac:dyDescent="0.25">
      <c r="BB4754" s="108"/>
      <c r="BD4754" s="107"/>
      <c r="BF4754" s="107"/>
    </row>
    <row r="4755" spans="54:58" x14ac:dyDescent="0.25">
      <c r="BB4755" s="108"/>
      <c r="BD4755" s="107"/>
      <c r="BF4755" s="107"/>
    </row>
    <row r="4756" spans="54:58" x14ac:dyDescent="0.25">
      <c r="BB4756" s="108"/>
      <c r="BD4756" s="107"/>
      <c r="BF4756" s="107"/>
    </row>
    <row r="4757" spans="54:58" x14ac:dyDescent="0.25">
      <c r="BB4757" s="108"/>
      <c r="BD4757" s="107"/>
      <c r="BF4757" s="107"/>
    </row>
    <row r="4758" spans="54:58" x14ac:dyDescent="0.25">
      <c r="BB4758" s="108"/>
      <c r="BD4758" s="107"/>
      <c r="BF4758" s="107"/>
    </row>
    <row r="4759" spans="54:58" x14ac:dyDescent="0.25">
      <c r="BB4759" s="108"/>
      <c r="BD4759" s="107"/>
      <c r="BF4759" s="107"/>
    </row>
    <row r="4760" spans="54:58" x14ac:dyDescent="0.25">
      <c r="BB4760" s="108"/>
      <c r="BD4760" s="107"/>
      <c r="BF4760" s="107"/>
    </row>
    <row r="4761" spans="54:58" x14ac:dyDescent="0.25">
      <c r="BB4761" s="108"/>
      <c r="BD4761" s="107"/>
      <c r="BF4761" s="107"/>
    </row>
    <row r="4762" spans="54:58" x14ac:dyDescent="0.25">
      <c r="BB4762" s="108"/>
      <c r="BD4762" s="107"/>
      <c r="BF4762" s="107"/>
    </row>
    <row r="4763" spans="54:58" x14ac:dyDescent="0.25">
      <c r="BB4763" s="108"/>
      <c r="BD4763" s="107"/>
      <c r="BF4763" s="107"/>
    </row>
    <row r="4764" spans="54:58" x14ac:dyDescent="0.25">
      <c r="BB4764" s="108"/>
      <c r="BD4764" s="107"/>
      <c r="BF4764" s="107"/>
    </row>
    <row r="4765" spans="54:58" x14ac:dyDescent="0.25">
      <c r="BB4765" s="108"/>
      <c r="BD4765" s="107"/>
      <c r="BF4765" s="107"/>
    </row>
    <row r="4766" spans="54:58" x14ac:dyDescent="0.25">
      <c r="BB4766" s="108"/>
      <c r="BD4766" s="107"/>
      <c r="BF4766" s="107"/>
    </row>
    <row r="4767" spans="54:58" x14ac:dyDescent="0.25">
      <c r="BB4767" s="108"/>
      <c r="BD4767" s="107"/>
      <c r="BF4767" s="107"/>
    </row>
    <row r="4768" spans="54:58" x14ac:dyDescent="0.25">
      <c r="BB4768" s="108"/>
      <c r="BD4768" s="107"/>
      <c r="BF4768" s="107"/>
    </row>
    <row r="4769" spans="54:58" x14ac:dyDescent="0.25">
      <c r="BB4769" s="108"/>
      <c r="BD4769" s="107"/>
      <c r="BF4769" s="107"/>
    </row>
    <row r="4770" spans="54:58" x14ac:dyDescent="0.25">
      <c r="BB4770" s="108"/>
      <c r="BD4770" s="107"/>
      <c r="BF4770" s="107"/>
    </row>
    <row r="4771" spans="54:58" x14ac:dyDescent="0.25">
      <c r="BB4771" s="108"/>
      <c r="BD4771" s="107"/>
      <c r="BF4771" s="107"/>
    </row>
    <row r="4772" spans="54:58" x14ac:dyDescent="0.25">
      <c r="BB4772" s="108"/>
      <c r="BD4772" s="107"/>
      <c r="BF4772" s="107"/>
    </row>
    <row r="4773" spans="54:58" x14ac:dyDescent="0.25">
      <c r="BB4773" s="108"/>
      <c r="BD4773" s="107"/>
      <c r="BF4773" s="107"/>
    </row>
    <row r="4774" spans="54:58" x14ac:dyDescent="0.25">
      <c r="BB4774" s="108"/>
      <c r="BD4774" s="107"/>
      <c r="BF4774" s="107"/>
    </row>
    <row r="4775" spans="54:58" x14ac:dyDescent="0.25">
      <c r="BB4775" s="108"/>
      <c r="BD4775" s="107"/>
      <c r="BF4775" s="107"/>
    </row>
    <row r="4776" spans="54:58" x14ac:dyDescent="0.25">
      <c r="BB4776" s="108"/>
      <c r="BD4776" s="107"/>
      <c r="BF4776" s="107"/>
    </row>
    <row r="4777" spans="54:58" x14ac:dyDescent="0.25">
      <c r="BB4777" s="108"/>
      <c r="BD4777" s="107"/>
      <c r="BF4777" s="107"/>
    </row>
    <row r="4778" spans="54:58" x14ac:dyDescent="0.25">
      <c r="BB4778" s="108"/>
      <c r="BD4778" s="107"/>
      <c r="BF4778" s="107"/>
    </row>
    <row r="4779" spans="54:58" x14ac:dyDescent="0.25">
      <c r="BB4779" s="108"/>
      <c r="BD4779" s="107"/>
      <c r="BF4779" s="107"/>
    </row>
    <row r="4780" spans="54:58" x14ac:dyDescent="0.25">
      <c r="BB4780" s="108"/>
      <c r="BD4780" s="107"/>
      <c r="BF4780" s="107"/>
    </row>
    <row r="4781" spans="54:58" x14ac:dyDescent="0.25">
      <c r="BB4781" s="108"/>
      <c r="BD4781" s="107"/>
      <c r="BF4781" s="107"/>
    </row>
    <row r="4782" spans="54:58" x14ac:dyDescent="0.25">
      <c r="BB4782" s="108"/>
      <c r="BD4782" s="107"/>
      <c r="BF4782" s="107"/>
    </row>
    <row r="4783" spans="54:58" x14ac:dyDescent="0.25">
      <c r="BB4783" s="108"/>
      <c r="BD4783" s="107"/>
      <c r="BF4783" s="107"/>
    </row>
    <row r="4784" spans="54:58" x14ac:dyDescent="0.25">
      <c r="BB4784" s="108"/>
      <c r="BD4784" s="107"/>
      <c r="BF4784" s="107"/>
    </row>
    <row r="4785" spans="54:58" x14ac:dyDescent="0.25">
      <c r="BB4785" s="108"/>
      <c r="BD4785" s="107"/>
      <c r="BF4785" s="107"/>
    </row>
    <row r="4786" spans="54:58" x14ac:dyDescent="0.25">
      <c r="BB4786" s="108"/>
      <c r="BD4786" s="107"/>
      <c r="BF4786" s="107"/>
    </row>
    <row r="4787" spans="54:58" x14ac:dyDescent="0.25">
      <c r="BB4787" s="108"/>
      <c r="BD4787" s="107"/>
      <c r="BF4787" s="107"/>
    </row>
    <row r="4788" spans="54:58" x14ac:dyDescent="0.25">
      <c r="BB4788" s="108"/>
      <c r="BD4788" s="107"/>
      <c r="BF4788" s="107"/>
    </row>
    <row r="4789" spans="54:58" x14ac:dyDescent="0.25">
      <c r="BB4789" s="108"/>
      <c r="BD4789" s="107"/>
      <c r="BF4789" s="107"/>
    </row>
    <row r="4790" spans="54:58" x14ac:dyDescent="0.25">
      <c r="BB4790" s="108"/>
      <c r="BD4790" s="107"/>
      <c r="BF4790" s="107"/>
    </row>
    <row r="4791" spans="54:58" x14ac:dyDescent="0.25">
      <c r="BB4791" s="108"/>
      <c r="BD4791" s="107"/>
      <c r="BF4791" s="107"/>
    </row>
    <row r="4792" spans="54:58" x14ac:dyDescent="0.25">
      <c r="BB4792" s="108"/>
      <c r="BD4792" s="107"/>
      <c r="BF4792" s="107"/>
    </row>
    <row r="4793" spans="54:58" x14ac:dyDescent="0.25">
      <c r="BB4793" s="108"/>
      <c r="BD4793" s="107"/>
      <c r="BF4793" s="107"/>
    </row>
    <row r="4794" spans="54:58" x14ac:dyDescent="0.25">
      <c r="BB4794" s="108"/>
      <c r="BD4794" s="107"/>
      <c r="BF4794" s="107"/>
    </row>
    <row r="4795" spans="54:58" x14ac:dyDescent="0.25">
      <c r="BB4795" s="108"/>
      <c r="BD4795" s="107"/>
      <c r="BF4795" s="107"/>
    </row>
    <row r="4796" spans="54:58" x14ac:dyDescent="0.25">
      <c r="BB4796" s="108"/>
      <c r="BD4796" s="107"/>
      <c r="BF4796" s="107"/>
    </row>
    <row r="4797" spans="54:58" x14ac:dyDescent="0.25">
      <c r="BB4797" s="108"/>
      <c r="BD4797" s="107"/>
      <c r="BF4797" s="107"/>
    </row>
    <row r="4798" spans="54:58" x14ac:dyDescent="0.25">
      <c r="BB4798" s="108"/>
      <c r="BD4798" s="107"/>
      <c r="BF4798" s="107"/>
    </row>
    <row r="4799" spans="54:58" x14ac:dyDescent="0.25">
      <c r="BB4799" s="108"/>
      <c r="BD4799" s="107"/>
      <c r="BF4799" s="107"/>
    </row>
    <row r="4800" spans="54:58" x14ac:dyDescent="0.25">
      <c r="BB4800" s="108"/>
      <c r="BD4800" s="107"/>
      <c r="BF4800" s="107"/>
    </row>
    <row r="4801" spans="54:58" x14ac:dyDescent="0.25">
      <c r="BB4801" s="108"/>
      <c r="BD4801" s="107"/>
      <c r="BF4801" s="107"/>
    </row>
    <row r="4802" spans="54:58" x14ac:dyDescent="0.25">
      <c r="BB4802" s="108"/>
      <c r="BD4802" s="107"/>
      <c r="BF4802" s="107"/>
    </row>
    <row r="4803" spans="54:58" x14ac:dyDescent="0.25">
      <c r="BB4803" s="108"/>
      <c r="BD4803" s="107"/>
      <c r="BF4803" s="107"/>
    </row>
    <row r="4804" spans="54:58" x14ac:dyDescent="0.25">
      <c r="BB4804" s="108"/>
      <c r="BD4804" s="107"/>
      <c r="BF4804" s="107"/>
    </row>
    <row r="4805" spans="54:58" x14ac:dyDescent="0.25">
      <c r="BB4805" s="108"/>
      <c r="BD4805" s="107"/>
      <c r="BF4805" s="107"/>
    </row>
    <row r="4806" spans="54:58" x14ac:dyDescent="0.25">
      <c r="BB4806" s="108"/>
      <c r="BD4806" s="107"/>
      <c r="BF4806" s="107"/>
    </row>
    <row r="4807" spans="54:58" x14ac:dyDescent="0.25">
      <c r="BB4807" s="108"/>
      <c r="BD4807" s="107"/>
      <c r="BF4807" s="107"/>
    </row>
    <row r="4808" spans="54:58" x14ac:dyDescent="0.25">
      <c r="BB4808" s="108"/>
      <c r="BD4808" s="107"/>
      <c r="BF4808" s="107"/>
    </row>
    <row r="4809" spans="54:58" x14ac:dyDescent="0.25">
      <c r="BB4809" s="108"/>
      <c r="BD4809" s="107"/>
      <c r="BF4809" s="107"/>
    </row>
    <row r="4810" spans="54:58" x14ac:dyDescent="0.25">
      <c r="BB4810" s="108"/>
      <c r="BD4810" s="107"/>
      <c r="BF4810" s="107"/>
    </row>
    <row r="4811" spans="54:58" x14ac:dyDescent="0.25">
      <c r="BB4811" s="108"/>
      <c r="BD4811" s="107"/>
      <c r="BF4811" s="107"/>
    </row>
    <row r="4812" spans="54:58" x14ac:dyDescent="0.25">
      <c r="BB4812" s="108"/>
      <c r="BD4812" s="107"/>
      <c r="BF4812" s="107"/>
    </row>
    <row r="4813" spans="54:58" x14ac:dyDescent="0.25">
      <c r="BB4813" s="108"/>
      <c r="BD4813" s="107"/>
      <c r="BF4813" s="107"/>
    </row>
    <row r="4814" spans="54:58" x14ac:dyDescent="0.25">
      <c r="BB4814" s="108"/>
      <c r="BD4814" s="107"/>
      <c r="BF4814" s="107"/>
    </row>
    <row r="4815" spans="54:58" x14ac:dyDescent="0.25">
      <c r="BB4815" s="108"/>
      <c r="BD4815" s="107"/>
      <c r="BF4815" s="107"/>
    </row>
    <row r="4816" spans="54:58" x14ac:dyDescent="0.25">
      <c r="BB4816" s="108"/>
      <c r="BD4816" s="107"/>
      <c r="BF4816" s="107"/>
    </row>
    <row r="4817" spans="54:58" x14ac:dyDescent="0.25">
      <c r="BB4817" s="108"/>
      <c r="BD4817" s="107"/>
      <c r="BF4817" s="107"/>
    </row>
    <row r="4818" spans="54:58" x14ac:dyDescent="0.25">
      <c r="BB4818" s="108"/>
      <c r="BD4818" s="107"/>
      <c r="BF4818" s="107"/>
    </row>
    <row r="4819" spans="54:58" x14ac:dyDescent="0.25">
      <c r="BB4819" s="108"/>
      <c r="BD4819" s="107"/>
      <c r="BF4819" s="107"/>
    </row>
    <row r="4820" spans="54:58" x14ac:dyDescent="0.25">
      <c r="BB4820" s="108"/>
      <c r="BD4820" s="107"/>
      <c r="BF4820" s="107"/>
    </row>
    <row r="4821" spans="54:58" x14ac:dyDescent="0.25">
      <c r="BB4821" s="108"/>
      <c r="BD4821" s="107"/>
      <c r="BF4821" s="107"/>
    </row>
    <row r="4822" spans="54:58" x14ac:dyDescent="0.25">
      <c r="BB4822" s="108"/>
      <c r="BD4822" s="107"/>
      <c r="BF4822" s="107"/>
    </row>
    <row r="4823" spans="54:58" x14ac:dyDescent="0.25">
      <c r="BB4823" s="108"/>
      <c r="BD4823" s="107"/>
      <c r="BF4823" s="107"/>
    </row>
    <row r="4824" spans="54:58" x14ac:dyDescent="0.25">
      <c r="BB4824" s="108"/>
      <c r="BD4824" s="107"/>
      <c r="BF4824" s="107"/>
    </row>
    <row r="4825" spans="54:58" x14ac:dyDescent="0.25">
      <c r="BB4825" s="108"/>
      <c r="BD4825" s="107"/>
      <c r="BF4825" s="107"/>
    </row>
    <row r="4826" spans="54:58" x14ac:dyDescent="0.25">
      <c r="BB4826" s="108"/>
      <c r="BD4826" s="107"/>
      <c r="BF4826" s="107"/>
    </row>
    <row r="4827" spans="54:58" x14ac:dyDescent="0.25">
      <c r="BB4827" s="108"/>
      <c r="BD4827" s="107"/>
      <c r="BF4827" s="107"/>
    </row>
    <row r="4828" spans="54:58" x14ac:dyDescent="0.25">
      <c r="BB4828" s="108"/>
      <c r="BD4828" s="107"/>
      <c r="BF4828" s="107"/>
    </row>
    <row r="4829" spans="54:58" x14ac:dyDescent="0.25">
      <c r="BB4829" s="108"/>
      <c r="BD4829" s="107"/>
      <c r="BF4829" s="107"/>
    </row>
    <row r="4830" spans="54:58" x14ac:dyDescent="0.25">
      <c r="BB4830" s="108"/>
      <c r="BD4830" s="107"/>
      <c r="BF4830" s="107"/>
    </row>
    <row r="4831" spans="54:58" x14ac:dyDescent="0.25">
      <c r="BB4831" s="108"/>
      <c r="BD4831" s="107"/>
      <c r="BF4831" s="107"/>
    </row>
    <row r="4832" spans="54:58" x14ac:dyDescent="0.25">
      <c r="BB4832" s="108"/>
      <c r="BD4832" s="107"/>
      <c r="BF4832" s="107"/>
    </row>
    <row r="4833" spans="54:58" x14ac:dyDescent="0.25">
      <c r="BB4833" s="108"/>
      <c r="BD4833" s="107"/>
      <c r="BF4833" s="107"/>
    </row>
    <row r="4834" spans="54:58" x14ac:dyDescent="0.25">
      <c r="BB4834" s="108"/>
      <c r="BD4834" s="107"/>
      <c r="BF4834" s="107"/>
    </row>
    <row r="4835" spans="54:58" x14ac:dyDescent="0.25">
      <c r="BB4835" s="108"/>
      <c r="BD4835" s="107"/>
      <c r="BF4835" s="107"/>
    </row>
    <row r="4836" spans="54:58" x14ac:dyDescent="0.25">
      <c r="BB4836" s="108"/>
      <c r="BD4836" s="107"/>
      <c r="BF4836" s="107"/>
    </row>
    <row r="4837" spans="54:58" x14ac:dyDescent="0.25">
      <c r="BB4837" s="108"/>
      <c r="BD4837" s="107"/>
      <c r="BF4837" s="107"/>
    </row>
    <row r="4838" spans="54:58" x14ac:dyDescent="0.25">
      <c r="BB4838" s="108"/>
      <c r="BD4838" s="107"/>
      <c r="BF4838" s="107"/>
    </row>
    <row r="4839" spans="54:58" x14ac:dyDescent="0.25">
      <c r="BB4839" s="108"/>
      <c r="BD4839" s="107"/>
      <c r="BF4839" s="107"/>
    </row>
    <row r="4840" spans="54:58" x14ac:dyDescent="0.25">
      <c r="BB4840" s="108"/>
      <c r="BD4840" s="107"/>
      <c r="BF4840" s="107"/>
    </row>
    <row r="4841" spans="54:58" x14ac:dyDescent="0.25">
      <c r="BB4841" s="108"/>
      <c r="BD4841" s="107"/>
      <c r="BF4841" s="107"/>
    </row>
    <row r="4842" spans="54:58" x14ac:dyDescent="0.25">
      <c r="BB4842" s="108"/>
      <c r="BD4842" s="107"/>
      <c r="BF4842" s="107"/>
    </row>
    <row r="4843" spans="54:58" x14ac:dyDescent="0.25">
      <c r="BB4843" s="108"/>
      <c r="BD4843" s="107"/>
      <c r="BF4843" s="107"/>
    </row>
    <row r="4844" spans="54:58" x14ac:dyDescent="0.25">
      <c r="BB4844" s="108"/>
      <c r="BD4844" s="107"/>
      <c r="BF4844" s="107"/>
    </row>
    <row r="4845" spans="54:58" x14ac:dyDescent="0.25">
      <c r="BB4845" s="108"/>
      <c r="BD4845" s="107"/>
      <c r="BF4845" s="107"/>
    </row>
    <row r="4846" spans="54:58" x14ac:dyDescent="0.25">
      <c r="BB4846" s="108"/>
      <c r="BD4846" s="107"/>
      <c r="BF4846" s="107"/>
    </row>
    <row r="4847" spans="54:58" x14ac:dyDescent="0.25">
      <c r="BB4847" s="108"/>
      <c r="BD4847" s="107"/>
      <c r="BF4847" s="107"/>
    </row>
    <row r="4848" spans="54:58" x14ac:dyDescent="0.25">
      <c r="BB4848" s="108"/>
      <c r="BD4848" s="107"/>
      <c r="BF4848" s="107"/>
    </row>
    <row r="4849" spans="54:58" x14ac:dyDescent="0.25">
      <c r="BB4849" s="108"/>
      <c r="BD4849" s="107"/>
      <c r="BF4849" s="107"/>
    </row>
    <row r="4850" spans="54:58" x14ac:dyDescent="0.25">
      <c r="BB4850" s="108"/>
      <c r="BD4850" s="107"/>
      <c r="BF4850" s="107"/>
    </row>
    <row r="4851" spans="54:58" x14ac:dyDescent="0.25">
      <c r="BB4851" s="108"/>
      <c r="BD4851" s="107"/>
      <c r="BF4851" s="107"/>
    </row>
    <row r="4852" spans="54:58" x14ac:dyDescent="0.25">
      <c r="BB4852" s="108"/>
      <c r="BD4852" s="107"/>
      <c r="BF4852" s="107"/>
    </row>
    <row r="4853" spans="54:58" x14ac:dyDescent="0.25">
      <c r="BB4853" s="108"/>
      <c r="BD4853" s="107"/>
      <c r="BF4853" s="107"/>
    </row>
    <row r="4854" spans="54:58" x14ac:dyDescent="0.25">
      <c r="BB4854" s="108"/>
      <c r="BD4854" s="107"/>
      <c r="BF4854" s="107"/>
    </row>
    <row r="4855" spans="54:58" x14ac:dyDescent="0.25">
      <c r="BB4855" s="108"/>
      <c r="BD4855" s="107"/>
      <c r="BF4855" s="107"/>
    </row>
    <row r="4856" spans="54:58" x14ac:dyDescent="0.25">
      <c r="BB4856" s="108"/>
      <c r="BD4856" s="107"/>
      <c r="BF4856" s="107"/>
    </row>
    <row r="4857" spans="54:58" x14ac:dyDescent="0.25">
      <c r="BB4857" s="108"/>
      <c r="BD4857" s="107"/>
      <c r="BF4857" s="107"/>
    </row>
    <row r="4858" spans="54:58" x14ac:dyDescent="0.25">
      <c r="BB4858" s="108"/>
      <c r="BD4858" s="107"/>
      <c r="BF4858" s="107"/>
    </row>
    <row r="4859" spans="54:58" x14ac:dyDescent="0.25">
      <c r="BB4859" s="108"/>
      <c r="BD4859" s="107"/>
      <c r="BF4859" s="107"/>
    </row>
    <row r="4860" spans="54:58" x14ac:dyDescent="0.25">
      <c r="BB4860" s="108"/>
      <c r="BD4860" s="107"/>
      <c r="BF4860" s="107"/>
    </row>
    <row r="4861" spans="54:58" x14ac:dyDescent="0.25">
      <c r="BB4861" s="108"/>
      <c r="BD4861" s="107"/>
      <c r="BF4861" s="107"/>
    </row>
    <row r="4862" spans="54:58" x14ac:dyDescent="0.25">
      <c r="BB4862" s="108"/>
      <c r="BD4862" s="107"/>
      <c r="BF4862" s="107"/>
    </row>
    <row r="4863" spans="54:58" x14ac:dyDescent="0.25">
      <c r="BB4863" s="108"/>
      <c r="BD4863" s="107"/>
      <c r="BF4863" s="107"/>
    </row>
    <row r="4864" spans="54:58" x14ac:dyDescent="0.25">
      <c r="BB4864" s="108"/>
      <c r="BD4864" s="107"/>
      <c r="BF4864" s="107"/>
    </row>
    <row r="4865" spans="54:58" x14ac:dyDescent="0.25">
      <c r="BB4865" s="108"/>
      <c r="BD4865" s="107"/>
      <c r="BF4865" s="107"/>
    </row>
    <row r="4866" spans="54:58" x14ac:dyDescent="0.25">
      <c r="BB4866" s="108"/>
      <c r="BD4866" s="107"/>
      <c r="BF4866" s="107"/>
    </row>
    <row r="4867" spans="54:58" x14ac:dyDescent="0.25">
      <c r="BB4867" s="108"/>
      <c r="BD4867" s="107"/>
      <c r="BF4867" s="107"/>
    </row>
    <row r="4868" spans="54:58" x14ac:dyDescent="0.25">
      <c r="BB4868" s="108"/>
      <c r="BD4868" s="107"/>
      <c r="BF4868" s="107"/>
    </row>
    <row r="4869" spans="54:58" x14ac:dyDescent="0.25">
      <c r="BB4869" s="108"/>
      <c r="BD4869" s="107"/>
      <c r="BF4869" s="107"/>
    </row>
    <row r="4870" spans="54:58" x14ac:dyDescent="0.25">
      <c r="BB4870" s="108"/>
      <c r="BD4870" s="107"/>
      <c r="BF4870" s="107"/>
    </row>
    <row r="4871" spans="54:58" x14ac:dyDescent="0.25">
      <c r="BB4871" s="108"/>
      <c r="BD4871" s="107"/>
      <c r="BF4871" s="107"/>
    </row>
    <row r="4872" spans="54:58" x14ac:dyDescent="0.25">
      <c r="BB4872" s="108"/>
      <c r="BD4872" s="107"/>
      <c r="BF4872" s="107"/>
    </row>
    <row r="4873" spans="54:58" x14ac:dyDescent="0.25">
      <c r="BB4873" s="108"/>
      <c r="BD4873" s="107"/>
      <c r="BF4873" s="107"/>
    </row>
    <row r="4874" spans="54:58" x14ac:dyDescent="0.25">
      <c r="BB4874" s="108"/>
      <c r="BD4874" s="107"/>
      <c r="BF4874" s="107"/>
    </row>
    <row r="4875" spans="54:58" x14ac:dyDescent="0.25">
      <c r="BB4875" s="108"/>
      <c r="BD4875" s="107"/>
      <c r="BF4875" s="107"/>
    </row>
    <row r="4876" spans="54:58" x14ac:dyDescent="0.25">
      <c r="BB4876" s="108"/>
      <c r="BD4876" s="107"/>
      <c r="BF4876" s="107"/>
    </row>
    <row r="4877" spans="54:58" x14ac:dyDescent="0.25">
      <c r="BB4877" s="108"/>
      <c r="BD4877" s="107"/>
      <c r="BF4877" s="107"/>
    </row>
    <row r="4878" spans="54:58" x14ac:dyDescent="0.25">
      <c r="BB4878" s="108"/>
      <c r="BD4878" s="107"/>
      <c r="BF4878" s="107"/>
    </row>
    <row r="4879" spans="54:58" x14ac:dyDescent="0.25">
      <c r="BB4879" s="108"/>
      <c r="BD4879" s="107"/>
      <c r="BF4879" s="107"/>
    </row>
    <row r="4880" spans="54:58" x14ac:dyDescent="0.25">
      <c r="BB4880" s="108"/>
      <c r="BD4880" s="107"/>
      <c r="BF4880" s="107"/>
    </row>
    <row r="4881" spans="54:58" x14ac:dyDescent="0.25">
      <c r="BB4881" s="108"/>
      <c r="BD4881" s="107"/>
      <c r="BF4881" s="107"/>
    </row>
    <row r="4882" spans="54:58" x14ac:dyDescent="0.25">
      <c r="BB4882" s="108"/>
      <c r="BD4882" s="107"/>
      <c r="BF4882" s="107"/>
    </row>
    <row r="4883" spans="54:58" x14ac:dyDescent="0.25">
      <c r="BB4883" s="108"/>
      <c r="BD4883" s="107"/>
      <c r="BF4883" s="107"/>
    </row>
    <row r="4884" spans="54:58" x14ac:dyDescent="0.25">
      <c r="BB4884" s="108"/>
      <c r="BD4884" s="107"/>
      <c r="BF4884" s="107"/>
    </row>
    <row r="4885" spans="54:58" x14ac:dyDescent="0.25">
      <c r="BB4885" s="108"/>
      <c r="BD4885" s="107"/>
      <c r="BF4885" s="107"/>
    </row>
    <row r="4886" spans="54:58" x14ac:dyDescent="0.25">
      <c r="BB4886" s="108"/>
      <c r="BD4886" s="107"/>
      <c r="BF4886" s="107"/>
    </row>
    <row r="4887" spans="54:58" x14ac:dyDescent="0.25">
      <c r="BB4887" s="108"/>
      <c r="BD4887" s="107"/>
      <c r="BF4887" s="107"/>
    </row>
    <row r="4888" spans="54:58" x14ac:dyDescent="0.25">
      <c r="BB4888" s="108"/>
      <c r="BD4888" s="107"/>
      <c r="BF4888" s="107"/>
    </row>
    <row r="4889" spans="54:58" x14ac:dyDescent="0.25">
      <c r="BB4889" s="108"/>
      <c r="BD4889" s="107"/>
      <c r="BF4889" s="107"/>
    </row>
    <row r="4890" spans="54:58" x14ac:dyDescent="0.25">
      <c r="BB4890" s="108"/>
      <c r="BD4890" s="107"/>
      <c r="BF4890" s="107"/>
    </row>
    <row r="4891" spans="54:58" x14ac:dyDescent="0.25">
      <c r="BB4891" s="108"/>
      <c r="BD4891" s="107"/>
      <c r="BF4891" s="107"/>
    </row>
    <row r="4892" spans="54:58" x14ac:dyDescent="0.25">
      <c r="BB4892" s="108"/>
      <c r="BD4892" s="107"/>
      <c r="BF4892" s="107"/>
    </row>
    <row r="4893" spans="54:58" x14ac:dyDescent="0.25">
      <c r="BB4893" s="108"/>
      <c r="BD4893" s="107"/>
      <c r="BF4893" s="107"/>
    </row>
    <row r="4894" spans="54:58" x14ac:dyDescent="0.25">
      <c r="BB4894" s="108"/>
      <c r="BD4894" s="107"/>
      <c r="BF4894" s="107"/>
    </row>
    <row r="4895" spans="54:58" x14ac:dyDescent="0.25">
      <c r="BB4895" s="108"/>
      <c r="BD4895" s="107"/>
      <c r="BF4895" s="107"/>
    </row>
    <row r="4896" spans="54:58" x14ac:dyDescent="0.25">
      <c r="BB4896" s="108"/>
      <c r="BD4896" s="107"/>
      <c r="BF4896" s="107"/>
    </row>
    <row r="4897" spans="54:58" x14ac:dyDescent="0.25">
      <c r="BB4897" s="108"/>
      <c r="BD4897" s="107"/>
      <c r="BF4897" s="107"/>
    </row>
    <row r="4898" spans="54:58" x14ac:dyDescent="0.25">
      <c r="BB4898" s="108"/>
      <c r="BD4898" s="107"/>
      <c r="BF4898" s="107"/>
    </row>
    <row r="4899" spans="54:58" x14ac:dyDescent="0.25">
      <c r="BB4899" s="108"/>
      <c r="BD4899" s="107"/>
      <c r="BF4899" s="107"/>
    </row>
    <row r="4900" spans="54:58" x14ac:dyDescent="0.25">
      <c r="BB4900" s="108"/>
      <c r="BD4900" s="107"/>
      <c r="BF4900" s="107"/>
    </row>
    <row r="4901" spans="54:58" x14ac:dyDescent="0.25">
      <c r="BB4901" s="108"/>
      <c r="BD4901" s="107"/>
      <c r="BF4901" s="107"/>
    </row>
    <row r="4902" spans="54:58" x14ac:dyDescent="0.25">
      <c r="BB4902" s="108"/>
      <c r="BD4902" s="107"/>
      <c r="BF4902" s="107"/>
    </row>
    <row r="4903" spans="54:58" x14ac:dyDescent="0.25">
      <c r="BB4903" s="108"/>
      <c r="BD4903" s="107"/>
      <c r="BF4903" s="107"/>
    </row>
    <row r="4904" spans="54:58" x14ac:dyDescent="0.25">
      <c r="BB4904" s="108"/>
      <c r="BD4904" s="107"/>
      <c r="BF4904" s="107"/>
    </row>
    <row r="4905" spans="54:58" x14ac:dyDescent="0.25">
      <c r="BB4905" s="108"/>
      <c r="BD4905" s="107"/>
      <c r="BF4905" s="107"/>
    </row>
    <row r="4906" spans="54:58" x14ac:dyDescent="0.25">
      <c r="BB4906" s="108"/>
      <c r="BD4906" s="107"/>
      <c r="BF4906" s="107"/>
    </row>
    <row r="4907" spans="54:58" x14ac:dyDescent="0.25">
      <c r="BB4907" s="108"/>
      <c r="BD4907" s="107"/>
      <c r="BF4907" s="107"/>
    </row>
    <row r="4908" spans="54:58" x14ac:dyDescent="0.25">
      <c r="BB4908" s="108"/>
      <c r="BD4908" s="107"/>
      <c r="BF4908" s="107"/>
    </row>
    <row r="4909" spans="54:58" x14ac:dyDescent="0.25">
      <c r="BB4909" s="108"/>
      <c r="BD4909" s="107"/>
      <c r="BF4909" s="107"/>
    </row>
    <row r="4910" spans="54:58" x14ac:dyDescent="0.25">
      <c r="BB4910" s="108"/>
      <c r="BD4910" s="107"/>
      <c r="BF4910" s="107"/>
    </row>
    <row r="4911" spans="54:58" x14ac:dyDescent="0.25">
      <c r="BB4911" s="108"/>
      <c r="BD4911" s="107"/>
      <c r="BF4911" s="107"/>
    </row>
    <row r="4912" spans="54:58" x14ac:dyDescent="0.25">
      <c r="BB4912" s="108"/>
      <c r="BD4912" s="107"/>
      <c r="BF4912" s="107"/>
    </row>
    <row r="4913" spans="54:58" x14ac:dyDescent="0.25">
      <c r="BB4913" s="108"/>
      <c r="BD4913" s="107"/>
      <c r="BF4913" s="107"/>
    </row>
    <row r="4914" spans="54:58" x14ac:dyDescent="0.25">
      <c r="BB4914" s="108"/>
      <c r="BD4914" s="107"/>
      <c r="BF4914" s="107"/>
    </row>
    <row r="4915" spans="54:58" x14ac:dyDescent="0.25">
      <c r="BB4915" s="108"/>
      <c r="BD4915" s="107"/>
      <c r="BF4915" s="107"/>
    </row>
    <row r="4916" spans="54:58" x14ac:dyDescent="0.25">
      <c r="BB4916" s="108"/>
      <c r="BD4916" s="107"/>
      <c r="BF4916" s="107"/>
    </row>
    <row r="4917" spans="54:58" x14ac:dyDescent="0.25">
      <c r="BB4917" s="108"/>
      <c r="BD4917" s="107"/>
      <c r="BF4917" s="107"/>
    </row>
    <row r="4918" spans="54:58" x14ac:dyDescent="0.25">
      <c r="BB4918" s="108"/>
      <c r="BD4918" s="107"/>
      <c r="BF4918" s="107"/>
    </row>
    <row r="4919" spans="54:58" x14ac:dyDescent="0.25">
      <c r="BB4919" s="108"/>
      <c r="BD4919" s="107"/>
      <c r="BF4919" s="107"/>
    </row>
    <row r="4920" spans="54:58" x14ac:dyDescent="0.25">
      <c r="BB4920" s="108"/>
      <c r="BD4920" s="107"/>
      <c r="BF4920" s="107"/>
    </row>
    <row r="4921" spans="54:58" x14ac:dyDescent="0.25">
      <c r="BB4921" s="108"/>
      <c r="BD4921" s="107"/>
      <c r="BF4921" s="107"/>
    </row>
    <row r="4922" spans="54:58" x14ac:dyDescent="0.25">
      <c r="BB4922" s="108"/>
      <c r="BD4922" s="107"/>
      <c r="BF4922" s="107"/>
    </row>
    <row r="4923" spans="54:58" x14ac:dyDescent="0.25">
      <c r="BB4923" s="108"/>
      <c r="BD4923" s="107"/>
      <c r="BF4923" s="107"/>
    </row>
    <row r="4924" spans="54:58" x14ac:dyDescent="0.25">
      <c r="BB4924" s="108"/>
      <c r="BD4924" s="107"/>
      <c r="BF4924" s="107"/>
    </row>
    <row r="4925" spans="54:58" x14ac:dyDescent="0.25">
      <c r="BB4925" s="108"/>
      <c r="BD4925" s="107"/>
      <c r="BF4925" s="107"/>
    </row>
    <row r="4926" spans="54:58" x14ac:dyDescent="0.25">
      <c r="BB4926" s="108"/>
      <c r="BD4926" s="107"/>
      <c r="BF4926" s="107"/>
    </row>
    <row r="4927" spans="54:58" x14ac:dyDescent="0.25">
      <c r="BB4927" s="108"/>
      <c r="BD4927" s="107"/>
      <c r="BF4927" s="107"/>
    </row>
    <row r="4928" spans="54:58" x14ac:dyDescent="0.25">
      <c r="BB4928" s="108"/>
      <c r="BD4928" s="107"/>
      <c r="BF4928" s="107"/>
    </row>
    <row r="4929" spans="54:58" x14ac:dyDescent="0.25">
      <c r="BB4929" s="108"/>
      <c r="BD4929" s="107"/>
      <c r="BF4929" s="107"/>
    </row>
    <row r="4930" spans="54:58" x14ac:dyDescent="0.25">
      <c r="BB4930" s="108"/>
      <c r="BD4930" s="107"/>
      <c r="BF4930" s="107"/>
    </row>
    <row r="4931" spans="54:58" x14ac:dyDescent="0.25">
      <c r="BB4931" s="108"/>
      <c r="BD4931" s="107"/>
      <c r="BF4931" s="107"/>
    </row>
    <row r="4932" spans="54:58" x14ac:dyDescent="0.25">
      <c r="BB4932" s="108"/>
      <c r="BD4932" s="107"/>
      <c r="BF4932" s="107"/>
    </row>
    <row r="4933" spans="54:58" x14ac:dyDescent="0.25">
      <c r="BB4933" s="108"/>
      <c r="BD4933" s="107"/>
      <c r="BF4933" s="107"/>
    </row>
    <row r="4934" spans="54:58" x14ac:dyDescent="0.25">
      <c r="BB4934" s="108"/>
      <c r="BD4934" s="107"/>
      <c r="BF4934" s="107"/>
    </row>
    <row r="4935" spans="54:58" x14ac:dyDescent="0.25">
      <c r="BB4935" s="108"/>
      <c r="BD4935" s="107"/>
      <c r="BF4935" s="107"/>
    </row>
    <row r="4936" spans="54:58" x14ac:dyDescent="0.25">
      <c r="BB4936" s="108"/>
      <c r="BD4936" s="107"/>
      <c r="BF4936" s="107"/>
    </row>
    <row r="4937" spans="54:58" x14ac:dyDescent="0.25">
      <c r="BB4937" s="108"/>
      <c r="BD4937" s="107"/>
      <c r="BF4937" s="107"/>
    </row>
    <row r="4938" spans="54:58" x14ac:dyDescent="0.25">
      <c r="BB4938" s="108"/>
      <c r="BD4938" s="107"/>
      <c r="BF4938" s="107"/>
    </row>
    <row r="4939" spans="54:58" x14ac:dyDescent="0.25">
      <c r="BB4939" s="108"/>
      <c r="BD4939" s="107"/>
      <c r="BF4939" s="107"/>
    </row>
    <row r="4940" spans="54:58" x14ac:dyDescent="0.25">
      <c r="BB4940" s="108"/>
      <c r="BD4940" s="107"/>
      <c r="BF4940" s="107"/>
    </row>
    <row r="4941" spans="54:58" x14ac:dyDescent="0.25">
      <c r="BB4941" s="108"/>
      <c r="BD4941" s="107"/>
      <c r="BF4941" s="107"/>
    </row>
    <row r="4942" spans="54:58" x14ac:dyDescent="0.25">
      <c r="BB4942" s="108"/>
      <c r="BD4942" s="107"/>
      <c r="BF4942" s="107"/>
    </row>
    <row r="4943" spans="54:58" x14ac:dyDescent="0.25">
      <c r="BB4943" s="108"/>
      <c r="BD4943" s="107"/>
      <c r="BF4943" s="107"/>
    </row>
    <row r="4944" spans="54:58" x14ac:dyDescent="0.25">
      <c r="BB4944" s="108"/>
      <c r="BD4944" s="107"/>
      <c r="BF4944" s="107"/>
    </row>
    <row r="4945" spans="54:58" x14ac:dyDescent="0.25">
      <c r="BB4945" s="108"/>
      <c r="BD4945" s="107"/>
      <c r="BF4945" s="107"/>
    </row>
    <row r="4946" spans="54:58" x14ac:dyDescent="0.25">
      <c r="BB4946" s="108"/>
      <c r="BD4946" s="107"/>
      <c r="BF4946" s="107"/>
    </row>
    <row r="4947" spans="54:58" x14ac:dyDescent="0.25">
      <c r="BB4947" s="108"/>
      <c r="BD4947" s="107"/>
      <c r="BF4947" s="107"/>
    </row>
    <row r="4948" spans="54:58" x14ac:dyDescent="0.25">
      <c r="BB4948" s="108"/>
      <c r="BD4948" s="107"/>
      <c r="BF4948" s="107"/>
    </row>
    <row r="4949" spans="54:58" x14ac:dyDescent="0.25">
      <c r="BB4949" s="108"/>
      <c r="BD4949" s="107"/>
      <c r="BF4949" s="107"/>
    </row>
    <row r="4950" spans="54:58" x14ac:dyDescent="0.25">
      <c r="BB4950" s="108"/>
      <c r="BD4950" s="107"/>
      <c r="BF4950" s="107"/>
    </row>
    <row r="4951" spans="54:58" x14ac:dyDescent="0.25">
      <c r="BB4951" s="108"/>
      <c r="BD4951" s="107"/>
      <c r="BF4951" s="107"/>
    </row>
    <row r="4952" spans="54:58" x14ac:dyDescent="0.25">
      <c r="BB4952" s="108"/>
      <c r="BD4952" s="107"/>
      <c r="BF4952" s="107"/>
    </row>
    <row r="4953" spans="54:58" x14ac:dyDescent="0.25">
      <c r="BB4953" s="108"/>
      <c r="BD4953" s="107"/>
      <c r="BF4953" s="107"/>
    </row>
    <row r="4954" spans="54:58" x14ac:dyDescent="0.25">
      <c r="BB4954" s="108"/>
      <c r="BD4954" s="107"/>
      <c r="BF4954" s="107"/>
    </row>
    <row r="4955" spans="54:58" x14ac:dyDescent="0.25">
      <c r="BB4955" s="108"/>
      <c r="BD4955" s="107"/>
      <c r="BF4955" s="107"/>
    </row>
    <row r="4956" spans="54:58" x14ac:dyDescent="0.25">
      <c r="BB4956" s="108"/>
      <c r="BD4956" s="107"/>
      <c r="BF4956" s="107"/>
    </row>
    <row r="4957" spans="54:58" x14ac:dyDescent="0.25">
      <c r="BB4957" s="108"/>
      <c r="BD4957" s="107"/>
      <c r="BF4957" s="107"/>
    </row>
    <row r="4958" spans="54:58" x14ac:dyDescent="0.25">
      <c r="BB4958" s="108"/>
      <c r="BD4958" s="107"/>
      <c r="BF4958" s="107"/>
    </row>
    <row r="4959" spans="54:58" x14ac:dyDescent="0.25">
      <c r="BB4959" s="108"/>
      <c r="BD4959" s="107"/>
      <c r="BF4959" s="107"/>
    </row>
    <row r="4960" spans="54:58" x14ac:dyDescent="0.25">
      <c r="BB4960" s="108"/>
      <c r="BD4960" s="107"/>
      <c r="BF4960" s="107"/>
    </row>
    <row r="4961" spans="54:58" x14ac:dyDescent="0.25">
      <c r="BB4961" s="108"/>
      <c r="BD4961" s="107"/>
      <c r="BF4961" s="107"/>
    </row>
    <row r="4962" spans="54:58" x14ac:dyDescent="0.25">
      <c r="BB4962" s="108"/>
      <c r="BD4962" s="107"/>
      <c r="BF4962" s="107"/>
    </row>
    <row r="4963" spans="54:58" x14ac:dyDescent="0.25">
      <c r="BB4963" s="108"/>
      <c r="BD4963" s="107"/>
      <c r="BF4963" s="107"/>
    </row>
    <row r="4964" spans="54:58" x14ac:dyDescent="0.25">
      <c r="BB4964" s="108"/>
      <c r="BD4964" s="107"/>
      <c r="BF4964" s="107"/>
    </row>
    <row r="4965" spans="54:58" x14ac:dyDescent="0.25">
      <c r="BB4965" s="108"/>
      <c r="BD4965" s="107"/>
      <c r="BF4965" s="107"/>
    </row>
    <row r="4966" spans="54:58" x14ac:dyDescent="0.25">
      <c r="BB4966" s="108"/>
      <c r="BD4966" s="107"/>
      <c r="BF4966" s="107"/>
    </row>
    <row r="4967" spans="54:58" x14ac:dyDescent="0.25">
      <c r="BB4967" s="108"/>
      <c r="BD4967" s="107"/>
      <c r="BF4967" s="107"/>
    </row>
    <row r="4968" spans="54:58" x14ac:dyDescent="0.25">
      <c r="BB4968" s="108"/>
      <c r="BD4968" s="107"/>
      <c r="BF4968" s="107"/>
    </row>
    <row r="4969" spans="54:58" x14ac:dyDescent="0.25">
      <c r="BB4969" s="108"/>
      <c r="BD4969" s="107"/>
      <c r="BF4969" s="107"/>
    </row>
    <row r="4970" spans="54:58" x14ac:dyDescent="0.25">
      <c r="BB4970" s="108"/>
      <c r="BD4970" s="107"/>
      <c r="BF4970" s="107"/>
    </row>
    <row r="4971" spans="54:58" x14ac:dyDescent="0.25">
      <c r="BB4971" s="108"/>
      <c r="BD4971" s="107"/>
      <c r="BF4971" s="107"/>
    </row>
    <row r="4972" spans="54:58" x14ac:dyDescent="0.25">
      <c r="BB4972" s="108"/>
      <c r="BD4972" s="107"/>
      <c r="BF4972" s="107"/>
    </row>
    <row r="4973" spans="54:58" x14ac:dyDescent="0.25">
      <c r="BB4973" s="108"/>
      <c r="BD4973" s="107"/>
      <c r="BF4973" s="107"/>
    </row>
    <row r="4974" spans="54:58" x14ac:dyDescent="0.25">
      <c r="BB4974" s="108"/>
      <c r="BD4974" s="107"/>
      <c r="BF4974" s="107"/>
    </row>
    <row r="4975" spans="54:58" x14ac:dyDescent="0.25">
      <c r="BB4975" s="108"/>
      <c r="BD4975" s="107"/>
      <c r="BF4975" s="107"/>
    </row>
    <row r="4976" spans="54:58" x14ac:dyDescent="0.25">
      <c r="BB4976" s="108"/>
      <c r="BD4976" s="107"/>
      <c r="BF4976" s="107"/>
    </row>
    <row r="4977" spans="54:58" x14ac:dyDescent="0.25">
      <c r="BB4977" s="108"/>
      <c r="BD4977" s="107"/>
      <c r="BF4977" s="107"/>
    </row>
    <row r="4978" spans="54:58" x14ac:dyDescent="0.25">
      <c r="BB4978" s="108"/>
      <c r="BD4978" s="107"/>
      <c r="BF4978" s="107"/>
    </row>
    <row r="4979" spans="54:58" x14ac:dyDescent="0.25">
      <c r="BB4979" s="108"/>
      <c r="BD4979" s="107"/>
      <c r="BF4979" s="107"/>
    </row>
    <row r="4980" spans="54:58" x14ac:dyDescent="0.25">
      <c r="BB4980" s="108"/>
      <c r="BD4980" s="107"/>
      <c r="BF4980" s="107"/>
    </row>
    <row r="4981" spans="54:58" x14ac:dyDescent="0.25">
      <c r="BB4981" s="108"/>
      <c r="BD4981" s="107"/>
      <c r="BF4981" s="107"/>
    </row>
    <row r="4982" spans="54:58" x14ac:dyDescent="0.25">
      <c r="BB4982" s="108"/>
      <c r="BD4982" s="107"/>
      <c r="BF4982" s="107"/>
    </row>
    <row r="4983" spans="54:58" x14ac:dyDescent="0.25">
      <c r="BB4983" s="108"/>
      <c r="BD4983" s="107"/>
      <c r="BF4983" s="107"/>
    </row>
    <row r="4984" spans="54:58" x14ac:dyDescent="0.25">
      <c r="BB4984" s="108"/>
      <c r="BD4984" s="107"/>
      <c r="BF4984" s="107"/>
    </row>
    <row r="4985" spans="54:58" x14ac:dyDescent="0.25">
      <c r="BB4985" s="108"/>
      <c r="BD4985" s="107"/>
      <c r="BF4985" s="107"/>
    </row>
    <row r="4986" spans="54:58" x14ac:dyDescent="0.25">
      <c r="BB4986" s="108"/>
      <c r="BD4986" s="107"/>
      <c r="BF4986" s="107"/>
    </row>
    <row r="4987" spans="54:58" x14ac:dyDescent="0.25">
      <c r="BB4987" s="108"/>
      <c r="BD4987" s="107"/>
      <c r="BF4987" s="107"/>
    </row>
    <row r="4988" spans="54:58" x14ac:dyDescent="0.25">
      <c r="BB4988" s="108"/>
      <c r="BD4988" s="107"/>
      <c r="BF4988" s="107"/>
    </row>
    <row r="4989" spans="54:58" x14ac:dyDescent="0.25">
      <c r="BB4989" s="108"/>
      <c r="BD4989" s="107"/>
      <c r="BF4989" s="107"/>
    </row>
    <row r="4990" spans="54:58" x14ac:dyDescent="0.25">
      <c r="BB4990" s="108"/>
      <c r="BD4990" s="107"/>
      <c r="BF4990" s="107"/>
    </row>
    <row r="4991" spans="54:58" x14ac:dyDescent="0.25">
      <c r="BB4991" s="108"/>
      <c r="BD4991" s="107"/>
      <c r="BF4991" s="107"/>
    </row>
    <row r="4992" spans="54:58" x14ac:dyDescent="0.25">
      <c r="BB4992" s="108"/>
      <c r="BD4992" s="107"/>
      <c r="BF4992" s="107"/>
    </row>
    <row r="4993" spans="54:58" x14ac:dyDescent="0.25">
      <c r="BB4993" s="108"/>
      <c r="BD4993" s="107"/>
      <c r="BF4993" s="107"/>
    </row>
    <row r="4994" spans="54:58" x14ac:dyDescent="0.25">
      <c r="BB4994" s="108"/>
      <c r="BD4994" s="107"/>
      <c r="BF4994" s="107"/>
    </row>
    <row r="4995" spans="54:58" x14ac:dyDescent="0.25">
      <c r="BB4995" s="108"/>
      <c r="BD4995" s="107"/>
      <c r="BF4995" s="107"/>
    </row>
    <row r="4996" spans="54:58" x14ac:dyDescent="0.25">
      <c r="BB4996" s="108"/>
      <c r="BD4996" s="107"/>
      <c r="BF4996" s="107"/>
    </row>
    <row r="4997" spans="54:58" x14ac:dyDescent="0.25">
      <c r="BB4997" s="108"/>
      <c r="BD4997" s="107"/>
      <c r="BF4997" s="107"/>
    </row>
    <row r="4998" spans="54:58" x14ac:dyDescent="0.25">
      <c r="BB4998" s="108"/>
      <c r="BD4998" s="107"/>
      <c r="BF4998" s="107"/>
    </row>
    <row r="4999" spans="54:58" x14ac:dyDescent="0.25">
      <c r="BB4999" s="108"/>
      <c r="BD4999" s="107"/>
      <c r="BF4999" s="107"/>
    </row>
    <row r="5000" spans="54:58" x14ac:dyDescent="0.25">
      <c r="BB5000" s="108"/>
      <c r="BD5000" s="107"/>
      <c r="BF5000" s="107"/>
    </row>
    <row r="5001" spans="54:58" x14ac:dyDescent="0.25">
      <c r="BB5001" s="108"/>
      <c r="BD5001" s="107"/>
      <c r="BF5001" s="107"/>
    </row>
    <row r="5002" spans="54:58" x14ac:dyDescent="0.25">
      <c r="BB5002" s="108"/>
      <c r="BD5002" s="107"/>
      <c r="BF5002" s="107"/>
    </row>
    <row r="5003" spans="54:58" x14ac:dyDescent="0.25">
      <c r="BB5003" s="108"/>
      <c r="BD5003" s="107"/>
      <c r="BF5003" s="107"/>
    </row>
    <row r="5004" spans="54:58" x14ac:dyDescent="0.25">
      <c r="BB5004" s="108"/>
      <c r="BD5004" s="107"/>
      <c r="BF5004" s="107"/>
    </row>
    <row r="5005" spans="54:58" x14ac:dyDescent="0.25">
      <c r="BB5005" s="108"/>
      <c r="BD5005" s="107"/>
      <c r="BF5005" s="107"/>
    </row>
    <row r="5006" spans="54:58" x14ac:dyDescent="0.25">
      <c r="BB5006" s="108"/>
      <c r="BD5006" s="107"/>
      <c r="BF5006" s="107"/>
    </row>
    <row r="5007" spans="54:58" x14ac:dyDescent="0.25">
      <c r="BB5007" s="108"/>
      <c r="BD5007" s="107"/>
      <c r="BF5007" s="107"/>
    </row>
    <row r="5008" spans="54:58" x14ac:dyDescent="0.25">
      <c r="BB5008" s="108"/>
      <c r="BD5008" s="107"/>
      <c r="BF5008" s="107"/>
    </row>
    <row r="5009" spans="54:58" x14ac:dyDescent="0.25">
      <c r="BB5009" s="108"/>
      <c r="BD5009" s="107"/>
      <c r="BF5009" s="107"/>
    </row>
    <row r="5010" spans="54:58" x14ac:dyDescent="0.25">
      <c r="BB5010" s="108"/>
      <c r="BD5010" s="107"/>
      <c r="BF5010" s="107"/>
    </row>
    <row r="5011" spans="54:58" x14ac:dyDescent="0.25">
      <c r="BB5011" s="108"/>
      <c r="BD5011" s="107"/>
      <c r="BF5011" s="107"/>
    </row>
    <row r="5012" spans="54:58" x14ac:dyDescent="0.25">
      <c r="BB5012" s="108"/>
      <c r="BD5012" s="107"/>
      <c r="BF5012" s="107"/>
    </row>
    <row r="5013" spans="54:58" x14ac:dyDescent="0.25">
      <c r="BB5013" s="108"/>
      <c r="BD5013" s="107"/>
      <c r="BF5013" s="107"/>
    </row>
    <row r="5014" spans="54:58" x14ac:dyDescent="0.25">
      <c r="BB5014" s="108"/>
      <c r="BD5014" s="107"/>
      <c r="BF5014" s="107"/>
    </row>
    <row r="5015" spans="54:58" x14ac:dyDescent="0.25">
      <c r="BB5015" s="108"/>
      <c r="BD5015" s="107"/>
      <c r="BF5015" s="107"/>
    </row>
    <row r="5016" spans="54:58" x14ac:dyDescent="0.25">
      <c r="BB5016" s="108"/>
      <c r="BD5016" s="107"/>
      <c r="BF5016" s="107"/>
    </row>
    <row r="5017" spans="54:58" x14ac:dyDescent="0.25">
      <c r="BB5017" s="108"/>
      <c r="BD5017" s="107"/>
      <c r="BF5017" s="107"/>
    </row>
    <row r="5018" spans="54:58" x14ac:dyDescent="0.25">
      <c r="BB5018" s="108"/>
      <c r="BD5018" s="107"/>
      <c r="BF5018" s="107"/>
    </row>
    <row r="5019" spans="54:58" x14ac:dyDescent="0.25">
      <c r="BB5019" s="108"/>
      <c r="BD5019" s="107"/>
      <c r="BF5019" s="107"/>
    </row>
    <row r="5020" spans="54:58" x14ac:dyDescent="0.25">
      <c r="BB5020" s="108"/>
      <c r="BD5020" s="107"/>
      <c r="BF5020" s="107"/>
    </row>
    <row r="5021" spans="54:58" x14ac:dyDescent="0.25">
      <c r="BB5021" s="108"/>
      <c r="BD5021" s="107"/>
      <c r="BF5021" s="107"/>
    </row>
    <row r="5022" spans="54:58" x14ac:dyDescent="0.25">
      <c r="BB5022" s="108"/>
      <c r="BD5022" s="107"/>
      <c r="BF5022" s="107"/>
    </row>
    <row r="5023" spans="54:58" x14ac:dyDescent="0.25">
      <c r="BB5023" s="108"/>
      <c r="BD5023" s="107"/>
      <c r="BF5023" s="107"/>
    </row>
    <row r="5024" spans="54:58" x14ac:dyDescent="0.25">
      <c r="BB5024" s="108"/>
      <c r="BD5024" s="107"/>
      <c r="BF5024" s="107"/>
    </row>
    <row r="5025" spans="54:58" x14ac:dyDescent="0.25">
      <c r="BB5025" s="108"/>
      <c r="BD5025" s="107"/>
      <c r="BF5025" s="107"/>
    </row>
    <row r="5026" spans="54:58" x14ac:dyDescent="0.25">
      <c r="BB5026" s="108"/>
      <c r="BD5026" s="107"/>
      <c r="BF5026" s="107"/>
    </row>
    <row r="5027" spans="54:58" x14ac:dyDescent="0.25">
      <c r="BB5027" s="108"/>
      <c r="BD5027" s="107"/>
      <c r="BF5027" s="107"/>
    </row>
    <row r="5028" spans="54:58" x14ac:dyDescent="0.25">
      <c r="BB5028" s="108"/>
      <c r="BD5028" s="107"/>
      <c r="BF5028" s="107"/>
    </row>
    <row r="5029" spans="54:58" x14ac:dyDescent="0.25">
      <c r="BB5029" s="108"/>
      <c r="BD5029" s="107"/>
      <c r="BF5029" s="107"/>
    </row>
    <row r="5030" spans="54:58" x14ac:dyDescent="0.25">
      <c r="BB5030" s="108"/>
      <c r="BD5030" s="107"/>
      <c r="BF5030" s="107"/>
    </row>
    <row r="5031" spans="54:58" x14ac:dyDescent="0.25">
      <c r="BB5031" s="108"/>
      <c r="BD5031" s="107"/>
      <c r="BF5031" s="107"/>
    </row>
    <row r="5032" spans="54:58" x14ac:dyDescent="0.25">
      <c r="BB5032" s="108"/>
      <c r="BD5032" s="107"/>
      <c r="BF5032" s="107"/>
    </row>
    <row r="5033" spans="54:58" x14ac:dyDescent="0.25">
      <c r="BB5033" s="108"/>
      <c r="BD5033" s="107"/>
      <c r="BF5033" s="107"/>
    </row>
    <row r="5034" spans="54:58" x14ac:dyDescent="0.25">
      <c r="BB5034" s="108"/>
      <c r="BD5034" s="107"/>
      <c r="BF5034" s="107"/>
    </row>
    <row r="5035" spans="54:58" x14ac:dyDescent="0.25">
      <c r="BB5035" s="108"/>
      <c r="BD5035" s="107"/>
      <c r="BF5035" s="107"/>
    </row>
    <row r="5036" spans="54:58" x14ac:dyDescent="0.25">
      <c r="BB5036" s="108"/>
      <c r="BD5036" s="107"/>
      <c r="BF5036" s="107"/>
    </row>
    <row r="5037" spans="54:58" x14ac:dyDescent="0.25">
      <c r="BB5037" s="108"/>
      <c r="BD5037" s="107"/>
      <c r="BF5037" s="107"/>
    </row>
    <row r="5038" spans="54:58" x14ac:dyDescent="0.25">
      <c r="BB5038" s="108"/>
      <c r="BD5038" s="107"/>
      <c r="BF5038" s="107"/>
    </row>
    <row r="5039" spans="54:58" x14ac:dyDescent="0.25">
      <c r="BB5039" s="108"/>
      <c r="BD5039" s="107"/>
      <c r="BF5039" s="107"/>
    </row>
    <row r="5040" spans="54:58" x14ac:dyDescent="0.25">
      <c r="BB5040" s="108"/>
      <c r="BD5040" s="107"/>
      <c r="BF5040" s="107"/>
    </row>
    <row r="5041" spans="54:58" x14ac:dyDescent="0.25">
      <c r="BB5041" s="108"/>
      <c r="BD5041" s="107"/>
      <c r="BF5041" s="107"/>
    </row>
    <row r="5042" spans="54:58" x14ac:dyDescent="0.25">
      <c r="BB5042" s="108"/>
      <c r="BD5042" s="107"/>
      <c r="BF5042" s="107"/>
    </row>
    <row r="5043" spans="54:58" x14ac:dyDescent="0.25">
      <c r="BB5043" s="108"/>
      <c r="BD5043" s="107"/>
      <c r="BF5043" s="107"/>
    </row>
    <row r="5044" spans="54:58" x14ac:dyDescent="0.25">
      <c r="BB5044" s="108"/>
      <c r="BD5044" s="107"/>
      <c r="BF5044" s="107"/>
    </row>
    <row r="5045" spans="54:58" x14ac:dyDescent="0.25">
      <c r="BB5045" s="108"/>
      <c r="BD5045" s="107"/>
      <c r="BF5045" s="107"/>
    </row>
    <row r="5046" spans="54:58" x14ac:dyDescent="0.25">
      <c r="BB5046" s="108"/>
      <c r="BD5046" s="107"/>
      <c r="BF5046" s="107"/>
    </row>
    <row r="5047" spans="54:58" x14ac:dyDescent="0.25">
      <c r="BB5047" s="108"/>
      <c r="BD5047" s="107"/>
      <c r="BF5047" s="107"/>
    </row>
    <row r="5048" spans="54:58" x14ac:dyDescent="0.25">
      <c r="BB5048" s="108"/>
      <c r="BD5048" s="107"/>
      <c r="BF5048" s="107"/>
    </row>
    <row r="5049" spans="54:58" x14ac:dyDescent="0.25">
      <c r="BB5049" s="108"/>
      <c r="BD5049" s="107"/>
      <c r="BF5049" s="107"/>
    </row>
    <row r="5050" spans="54:58" x14ac:dyDescent="0.25">
      <c r="BB5050" s="108"/>
      <c r="BD5050" s="107"/>
      <c r="BF5050" s="107"/>
    </row>
    <row r="5051" spans="54:58" x14ac:dyDescent="0.25">
      <c r="BB5051" s="108"/>
      <c r="BD5051" s="107"/>
      <c r="BF5051" s="107"/>
    </row>
    <row r="5052" spans="54:58" x14ac:dyDescent="0.25">
      <c r="BB5052" s="108"/>
      <c r="BD5052" s="107"/>
      <c r="BF5052" s="107"/>
    </row>
    <row r="5053" spans="54:58" x14ac:dyDescent="0.25">
      <c r="BB5053" s="108"/>
      <c r="BD5053" s="107"/>
      <c r="BF5053" s="107"/>
    </row>
    <row r="5054" spans="54:58" x14ac:dyDescent="0.25">
      <c r="BB5054" s="108"/>
      <c r="BD5054" s="107"/>
      <c r="BF5054" s="107"/>
    </row>
    <row r="5055" spans="54:58" x14ac:dyDescent="0.25">
      <c r="BB5055" s="108"/>
      <c r="BD5055" s="107"/>
      <c r="BF5055" s="107"/>
    </row>
    <row r="5056" spans="54:58" x14ac:dyDescent="0.25">
      <c r="BB5056" s="108"/>
      <c r="BD5056" s="107"/>
      <c r="BF5056" s="107"/>
    </row>
    <row r="5057" spans="54:58" x14ac:dyDescent="0.25">
      <c r="BB5057" s="108"/>
      <c r="BD5057" s="107"/>
      <c r="BF5057" s="107"/>
    </row>
    <row r="5058" spans="54:58" x14ac:dyDescent="0.25">
      <c r="BB5058" s="108"/>
      <c r="BD5058" s="107"/>
      <c r="BF5058" s="107"/>
    </row>
    <row r="5059" spans="54:58" x14ac:dyDescent="0.25">
      <c r="BB5059" s="108"/>
      <c r="BD5059" s="107"/>
      <c r="BF5059" s="107"/>
    </row>
    <row r="5060" spans="54:58" x14ac:dyDescent="0.25">
      <c r="BB5060" s="108"/>
      <c r="BD5060" s="107"/>
      <c r="BF5060" s="107"/>
    </row>
    <row r="5061" spans="54:58" x14ac:dyDescent="0.25">
      <c r="BB5061" s="108"/>
      <c r="BD5061" s="107"/>
      <c r="BF5061" s="107"/>
    </row>
    <row r="5062" spans="54:58" x14ac:dyDescent="0.25">
      <c r="BB5062" s="108"/>
      <c r="BD5062" s="107"/>
      <c r="BF5062" s="107"/>
    </row>
    <row r="5063" spans="54:58" x14ac:dyDescent="0.25">
      <c r="BB5063" s="108"/>
      <c r="BD5063" s="107"/>
      <c r="BF5063" s="107"/>
    </row>
    <row r="5064" spans="54:58" x14ac:dyDescent="0.25">
      <c r="BB5064" s="108"/>
      <c r="BD5064" s="107"/>
      <c r="BF5064" s="107"/>
    </row>
    <row r="5065" spans="54:58" x14ac:dyDescent="0.25">
      <c r="BB5065" s="108"/>
      <c r="BD5065" s="107"/>
      <c r="BF5065" s="107"/>
    </row>
    <row r="5066" spans="54:58" x14ac:dyDescent="0.25">
      <c r="BB5066" s="108"/>
      <c r="BD5066" s="107"/>
      <c r="BF5066" s="107"/>
    </row>
    <row r="5067" spans="54:58" x14ac:dyDescent="0.25">
      <c r="BB5067" s="108"/>
      <c r="BD5067" s="107"/>
      <c r="BF5067" s="107"/>
    </row>
    <row r="5068" spans="54:58" x14ac:dyDescent="0.25">
      <c r="BB5068" s="108"/>
      <c r="BD5068" s="107"/>
      <c r="BF5068" s="107"/>
    </row>
    <row r="5069" spans="54:58" x14ac:dyDescent="0.25">
      <c r="BB5069" s="108"/>
      <c r="BD5069" s="107"/>
      <c r="BF5069" s="107"/>
    </row>
    <row r="5070" spans="54:58" x14ac:dyDescent="0.25">
      <c r="BB5070" s="108"/>
      <c r="BD5070" s="107"/>
      <c r="BF5070" s="107"/>
    </row>
    <row r="5071" spans="54:58" x14ac:dyDescent="0.25">
      <c r="BB5071" s="108"/>
      <c r="BD5071" s="107"/>
      <c r="BF5071" s="107"/>
    </row>
    <row r="5072" spans="54:58" x14ac:dyDescent="0.25">
      <c r="BB5072" s="108"/>
      <c r="BD5072" s="107"/>
      <c r="BF5072" s="107"/>
    </row>
    <row r="5073" spans="54:58" x14ac:dyDescent="0.25">
      <c r="BB5073" s="108"/>
      <c r="BD5073" s="107"/>
      <c r="BF5073" s="107"/>
    </row>
    <row r="5074" spans="54:58" x14ac:dyDescent="0.25">
      <c r="BB5074" s="108"/>
      <c r="BD5074" s="107"/>
      <c r="BF5074" s="107"/>
    </row>
    <row r="5075" spans="54:58" x14ac:dyDescent="0.25">
      <c r="BB5075" s="108"/>
      <c r="BD5075" s="107"/>
      <c r="BF5075" s="107"/>
    </row>
    <row r="5076" spans="54:58" x14ac:dyDescent="0.25">
      <c r="BB5076" s="108"/>
      <c r="BD5076" s="107"/>
      <c r="BF5076" s="107"/>
    </row>
    <row r="5077" spans="54:58" x14ac:dyDescent="0.25">
      <c r="BB5077" s="108"/>
      <c r="BD5077" s="107"/>
      <c r="BF5077" s="107"/>
    </row>
    <row r="5078" spans="54:58" x14ac:dyDescent="0.25">
      <c r="BB5078" s="108"/>
      <c r="BD5078" s="107"/>
      <c r="BF5078" s="107"/>
    </row>
    <row r="5079" spans="54:58" x14ac:dyDescent="0.25">
      <c r="BB5079" s="108"/>
      <c r="BD5079" s="107"/>
      <c r="BF5079" s="107"/>
    </row>
    <row r="5080" spans="54:58" x14ac:dyDescent="0.25">
      <c r="BB5080" s="108"/>
      <c r="BD5080" s="107"/>
      <c r="BF5080" s="107"/>
    </row>
    <row r="5081" spans="54:58" x14ac:dyDescent="0.25">
      <c r="BB5081" s="108"/>
      <c r="BD5081" s="107"/>
      <c r="BF5081" s="107"/>
    </row>
    <row r="5082" spans="54:58" x14ac:dyDescent="0.25">
      <c r="BB5082" s="108"/>
      <c r="BD5082" s="107"/>
      <c r="BF5082" s="107"/>
    </row>
    <row r="5083" spans="54:58" x14ac:dyDescent="0.25">
      <c r="BB5083" s="108"/>
      <c r="BD5083" s="107"/>
      <c r="BF5083" s="107"/>
    </row>
    <row r="5084" spans="54:58" x14ac:dyDescent="0.25">
      <c r="BB5084" s="108"/>
      <c r="BD5084" s="107"/>
      <c r="BF5084" s="107"/>
    </row>
    <row r="5085" spans="54:58" x14ac:dyDescent="0.25">
      <c r="BB5085" s="108"/>
      <c r="BD5085" s="107"/>
      <c r="BF5085" s="107"/>
    </row>
    <row r="5086" spans="54:58" x14ac:dyDescent="0.25">
      <c r="BB5086" s="108"/>
      <c r="BD5086" s="107"/>
      <c r="BF5086" s="107"/>
    </row>
    <row r="5087" spans="54:58" x14ac:dyDescent="0.25">
      <c r="BB5087" s="108"/>
      <c r="BD5087" s="107"/>
      <c r="BF5087" s="107"/>
    </row>
    <row r="5088" spans="54:58" x14ac:dyDescent="0.25">
      <c r="BB5088" s="108"/>
      <c r="BD5088" s="107"/>
      <c r="BF5088" s="107"/>
    </row>
    <row r="5089" spans="54:58" x14ac:dyDescent="0.25">
      <c r="BB5089" s="108"/>
      <c r="BD5089" s="107"/>
      <c r="BF5089" s="107"/>
    </row>
    <row r="5090" spans="54:58" x14ac:dyDescent="0.25">
      <c r="BB5090" s="108"/>
      <c r="BD5090" s="107"/>
      <c r="BF5090" s="107"/>
    </row>
    <row r="5091" spans="54:58" x14ac:dyDescent="0.25">
      <c r="BB5091" s="108"/>
      <c r="BD5091" s="107"/>
      <c r="BF5091" s="107"/>
    </row>
    <row r="5092" spans="54:58" x14ac:dyDescent="0.25">
      <c r="BB5092" s="108"/>
      <c r="BD5092" s="107"/>
      <c r="BF5092" s="107"/>
    </row>
    <row r="5093" spans="54:58" x14ac:dyDescent="0.25">
      <c r="BB5093" s="108"/>
      <c r="BD5093" s="107"/>
      <c r="BF5093" s="107"/>
    </row>
    <row r="5094" spans="54:58" x14ac:dyDescent="0.25">
      <c r="BB5094" s="108"/>
      <c r="BD5094" s="107"/>
      <c r="BF5094" s="107"/>
    </row>
    <row r="5095" spans="54:58" x14ac:dyDescent="0.25">
      <c r="BB5095" s="108"/>
      <c r="BD5095" s="107"/>
      <c r="BF5095" s="107"/>
    </row>
    <row r="5096" spans="54:58" x14ac:dyDescent="0.25">
      <c r="BB5096" s="108"/>
      <c r="BD5096" s="107"/>
      <c r="BF5096" s="107"/>
    </row>
    <row r="5097" spans="54:58" x14ac:dyDescent="0.25">
      <c r="BB5097" s="108"/>
      <c r="BD5097" s="107"/>
      <c r="BF5097" s="107"/>
    </row>
    <row r="5098" spans="54:58" x14ac:dyDescent="0.25">
      <c r="BB5098" s="108"/>
      <c r="BD5098" s="107"/>
      <c r="BF5098" s="107"/>
    </row>
    <row r="5099" spans="54:58" x14ac:dyDescent="0.25">
      <c r="BB5099" s="108"/>
      <c r="BD5099" s="107"/>
      <c r="BF5099" s="107"/>
    </row>
    <row r="5100" spans="54:58" x14ac:dyDescent="0.25">
      <c r="BB5100" s="108"/>
      <c r="BD5100" s="107"/>
      <c r="BF5100" s="107"/>
    </row>
    <row r="5101" spans="54:58" x14ac:dyDescent="0.25">
      <c r="BB5101" s="108"/>
      <c r="BD5101" s="107"/>
      <c r="BF5101" s="107"/>
    </row>
    <row r="5102" spans="54:58" x14ac:dyDescent="0.25">
      <c r="BB5102" s="108"/>
      <c r="BD5102" s="107"/>
      <c r="BF5102" s="107"/>
    </row>
    <row r="5103" spans="54:58" x14ac:dyDescent="0.25">
      <c r="BB5103" s="108"/>
      <c r="BD5103" s="107"/>
      <c r="BF5103" s="107"/>
    </row>
    <row r="5104" spans="54:58" x14ac:dyDescent="0.25">
      <c r="BB5104" s="108"/>
      <c r="BD5104" s="107"/>
      <c r="BF5104" s="107"/>
    </row>
    <row r="5105" spans="54:58" x14ac:dyDescent="0.25">
      <c r="BB5105" s="108"/>
      <c r="BD5105" s="107"/>
      <c r="BF5105" s="107"/>
    </row>
    <row r="5106" spans="54:58" x14ac:dyDescent="0.25">
      <c r="BB5106" s="108"/>
      <c r="BD5106" s="107"/>
      <c r="BF5106" s="107"/>
    </row>
    <row r="5107" spans="54:58" x14ac:dyDescent="0.25">
      <c r="BB5107" s="108"/>
      <c r="BD5107" s="107"/>
      <c r="BF5107" s="107"/>
    </row>
    <row r="5108" spans="54:58" x14ac:dyDescent="0.25">
      <c r="BB5108" s="108"/>
      <c r="BD5108" s="107"/>
      <c r="BF5108" s="107"/>
    </row>
    <row r="5109" spans="54:58" x14ac:dyDescent="0.25">
      <c r="BB5109" s="108"/>
      <c r="BD5109" s="107"/>
      <c r="BF5109" s="107"/>
    </row>
    <row r="5110" spans="54:58" x14ac:dyDescent="0.25">
      <c r="BB5110" s="108"/>
      <c r="BD5110" s="107"/>
      <c r="BF5110" s="107"/>
    </row>
    <row r="5111" spans="54:58" x14ac:dyDescent="0.25">
      <c r="BB5111" s="108"/>
      <c r="BD5111" s="107"/>
      <c r="BF5111" s="107"/>
    </row>
    <row r="5112" spans="54:58" x14ac:dyDescent="0.25">
      <c r="BB5112" s="108"/>
      <c r="BD5112" s="107"/>
      <c r="BF5112" s="107"/>
    </row>
    <row r="5113" spans="54:58" x14ac:dyDescent="0.25">
      <c r="BB5113" s="108"/>
      <c r="BD5113" s="107"/>
      <c r="BF5113" s="107"/>
    </row>
    <row r="5114" spans="54:58" x14ac:dyDescent="0.25">
      <c r="BB5114" s="108"/>
      <c r="BD5114" s="107"/>
      <c r="BF5114" s="107"/>
    </row>
    <row r="5115" spans="54:58" x14ac:dyDescent="0.25">
      <c r="BB5115" s="108"/>
      <c r="BD5115" s="107"/>
      <c r="BF5115" s="107"/>
    </row>
    <row r="5116" spans="54:58" x14ac:dyDescent="0.25">
      <c r="BB5116" s="108"/>
      <c r="BD5116" s="107"/>
      <c r="BF5116" s="107"/>
    </row>
    <row r="5117" spans="54:58" x14ac:dyDescent="0.25">
      <c r="BB5117" s="108"/>
      <c r="BD5117" s="107"/>
      <c r="BF5117" s="107"/>
    </row>
    <row r="5118" spans="54:58" x14ac:dyDescent="0.25">
      <c r="BB5118" s="108"/>
      <c r="BD5118" s="107"/>
      <c r="BF5118" s="107"/>
    </row>
    <row r="5119" spans="54:58" x14ac:dyDescent="0.25">
      <c r="BB5119" s="108"/>
      <c r="BD5119" s="107"/>
      <c r="BF5119" s="107"/>
    </row>
    <row r="5120" spans="54:58" x14ac:dyDescent="0.25">
      <c r="BB5120" s="108"/>
      <c r="BD5120" s="107"/>
      <c r="BF5120" s="107"/>
    </row>
    <row r="5121" spans="54:58" x14ac:dyDescent="0.25">
      <c r="BB5121" s="108"/>
      <c r="BD5121" s="107"/>
      <c r="BF5121" s="107"/>
    </row>
    <row r="5122" spans="54:58" x14ac:dyDescent="0.25">
      <c r="BB5122" s="108"/>
      <c r="BD5122" s="107"/>
      <c r="BF5122" s="107"/>
    </row>
    <row r="5123" spans="54:58" x14ac:dyDescent="0.25">
      <c r="BB5123" s="108"/>
      <c r="BD5123" s="107"/>
      <c r="BF5123" s="107"/>
    </row>
    <row r="5124" spans="54:58" x14ac:dyDescent="0.25">
      <c r="BB5124" s="108"/>
      <c r="BD5124" s="107"/>
      <c r="BF5124" s="107"/>
    </row>
    <row r="5125" spans="54:58" x14ac:dyDescent="0.25">
      <c r="BB5125" s="108"/>
      <c r="BD5125" s="107"/>
      <c r="BF5125" s="107"/>
    </row>
    <row r="5126" spans="54:58" x14ac:dyDescent="0.25">
      <c r="BB5126" s="108"/>
      <c r="BD5126" s="107"/>
      <c r="BF5126" s="107"/>
    </row>
    <row r="5127" spans="54:58" x14ac:dyDescent="0.25">
      <c r="BB5127" s="108"/>
      <c r="BD5127" s="107"/>
      <c r="BF5127" s="107"/>
    </row>
    <row r="5128" spans="54:58" x14ac:dyDescent="0.25">
      <c r="BB5128" s="108"/>
      <c r="BD5128" s="107"/>
      <c r="BF5128" s="107"/>
    </row>
    <row r="5129" spans="54:58" x14ac:dyDescent="0.25">
      <c r="BB5129" s="108"/>
      <c r="BD5129" s="107"/>
      <c r="BF5129" s="107"/>
    </row>
    <row r="5130" spans="54:58" x14ac:dyDescent="0.25">
      <c r="BB5130" s="108"/>
      <c r="BD5130" s="107"/>
      <c r="BF5130" s="107"/>
    </row>
    <row r="5131" spans="54:58" x14ac:dyDescent="0.25">
      <c r="BB5131" s="108"/>
      <c r="BD5131" s="107"/>
      <c r="BF5131" s="107"/>
    </row>
    <row r="5132" spans="54:58" x14ac:dyDescent="0.25">
      <c r="BB5132" s="108"/>
      <c r="BD5132" s="107"/>
      <c r="BF5132" s="107"/>
    </row>
    <row r="5133" spans="54:58" x14ac:dyDescent="0.25">
      <c r="BB5133" s="108"/>
      <c r="BD5133" s="107"/>
      <c r="BF5133" s="107"/>
    </row>
    <row r="5134" spans="54:58" x14ac:dyDescent="0.25">
      <c r="BB5134" s="108"/>
      <c r="BD5134" s="107"/>
      <c r="BF5134" s="107"/>
    </row>
    <row r="5135" spans="54:58" x14ac:dyDescent="0.25">
      <c r="BB5135" s="108"/>
      <c r="BD5135" s="107"/>
      <c r="BF5135" s="107"/>
    </row>
    <row r="5136" spans="54:58" x14ac:dyDescent="0.25">
      <c r="BB5136" s="108"/>
      <c r="BD5136" s="107"/>
      <c r="BF5136" s="107"/>
    </row>
    <row r="5137" spans="54:58" x14ac:dyDescent="0.25">
      <c r="BB5137" s="108"/>
      <c r="BD5137" s="107"/>
      <c r="BF5137" s="107"/>
    </row>
    <row r="5138" spans="54:58" x14ac:dyDescent="0.25">
      <c r="BB5138" s="108"/>
      <c r="BD5138" s="107"/>
      <c r="BF5138" s="107"/>
    </row>
    <row r="5139" spans="54:58" x14ac:dyDescent="0.25">
      <c r="BB5139" s="108"/>
      <c r="BD5139" s="107"/>
      <c r="BF5139" s="107"/>
    </row>
    <row r="5140" spans="54:58" x14ac:dyDescent="0.25">
      <c r="BB5140" s="108"/>
      <c r="BD5140" s="107"/>
      <c r="BF5140" s="107"/>
    </row>
    <row r="5141" spans="54:58" x14ac:dyDescent="0.25">
      <c r="BB5141" s="108"/>
      <c r="BD5141" s="107"/>
      <c r="BF5141" s="107"/>
    </row>
    <row r="5142" spans="54:58" x14ac:dyDescent="0.25">
      <c r="BB5142" s="108"/>
      <c r="BD5142" s="107"/>
      <c r="BF5142" s="107"/>
    </row>
    <row r="5143" spans="54:58" x14ac:dyDescent="0.25">
      <c r="BB5143" s="108"/>
      <c r="BD5143" s="107"/>
      <c r="BF5143" s="107"/>
    </row>
    <row r="5144" spans="54:58" x14ac:dyDescent="0.25">
      <c r="BB5144" s="108"/>
      <c r="BD5144" s="107"/>
      <c r="BF5144" s="107"/>
    </row>
    <row r="5145" spans="54:58" x14ac:dyDescent="0.25">
      <c r="BB5145" s="108"/>
      <c r="BD5145" s="107"/>
      <c r="BF5145" s="107"/>
    </row>
    <row r="5146" spans="54:58" x14ac:dyDescent="0.25">
      <c r="BB5146" s="108"/>
      <c r="BD5146" s="107"/>
      <c r="BF5146" s="107"/>
    </row>
    <row r="5147" spans="54:58" x14ac:dyDescent="0.25">
      <c r="BB5147" s="108"/>
      <c r="BD5147" s="107"/>
      <c r="BF5147" s="107"/>
    </row>
    <row r="5148" spans="54:58" x14ac:dyDescent="0.25">
      <c r="BB5148" s="108"/>
      <c r="BD5148" s="107"/>
      <c r="BF5148" s="107"/>
    </row>
    <row r="5149" spans="54:58" x14ac:dyDescent="0.25">
      <c r="BB5149" s="108"/>
      <c r="BD5149" s="107"/>
      <c r="BF5149" s="107"/>
    </row>
    <row r="5150" spans="54:58" x14ac:dyDescent="0.25">
      <c r="BB5150" s="108"/>
      <c r="BD5150" s="107"/>
      <c r="BF5150" s="107"/>
    </row>
    <row r="5151" spans="54:58" x14ac:dyDescent="0.25">
      <c r="BB5151" s="108"/>
      <c r="BD5151" s="107"/>
      <c r="BF5151" s="107"/>
    </row>
    <row r="5152" spans="54:58" x14ac:dyDescent="0.25">
      <c r="BB5152" s="108"/>
      <c r="BD5152" s="107"/>
      <c r="BF5152" s="107"/>
    </row>
    <row r="5153" spans="54:58" x14ac:dyDescent="0.25">
      <c r="BB5153" s="108"/>
      <c r="BD5153" s="107"/>
      <c r="BF5153" s="107"/>
    </row>
    <row r="5154" spans="54:58" x14ac:dyDescent="0.25">
      <c r="BB5154" s="108"/>
      <c r="BD5154" s="107"/>
      <c r="BF5154" s="107"/>
    </row>
    <row r="5155" spans="54:58" x14ac:dyDescent="0.25">
      <c r="BB5155" s="108"/>
      <c r="BD5155" s="107"/>
      <c r="BF5155" s="107"/>
    </row>
    <row r="5156" spans="54:58" x14ac:dyDescent="0.25">
      <c r="BB5156" s="108"/>
      <c r="BD5156" s="107"/>
      <c r="BF5156" s="107"/>
    </row>
    <row r="5157" spans="54:58" x14ac:dyDescent="0.25">
      <c r="BB5157" s="108"/>
      <c r="BD5157" s="107"/>
      <c r="BF5157" s="107"/>
    </row>
    <row r="5158" spans="54:58" x14ac:dyDescent="0.25">
      <c r="BB5158" s="108"/>
      <c r="BD5158" s="107"/>
      <c r="BF5158" s="107"/>
    </row>
    <row r="5159" spans="54:58" x14ac:dyDescent="0.25">
      <c r="BB5159" s="108"/>
      <c r="BD5159" s="107"/>
      <c r="BF5159" s="107"/>
    </row>
    <row r="5160" spans="54:58" x14ac:dyDescent="0.25">
      <c r="BB5160" s="108"/>
      <c r="BD5160" s="107"/>
      <c r="BF5160" s="107"/>
    </row>
    <row r="5161" spans="54:58" x14ac:dyDescent="0.25">
      <c r="BB5161" s="108"/>
      <c r="BD5161" s="107"/>
      <c r="BF5161" s="107"/>
    </row>
    <row r="5162" spans="54:58" x14ac:dyDescent="0.25">
      <c r="BB5162" s="108"/>
      <c r="BD5162" s="107"/>
      <c r="BF5162" s="107"/>
    </row>
    <row r="5163" spans="54:58" x14ac:dyDescent="0.25">
      <c r="BB5163" s="108"/>
      <c r="BD5163" s="107"/>
      <c r="BF5163" s="107"/>
    </row>
    <row r="5164" spans="54:58" x14ac:dyDescent="0.25">
      <c r="BB5164" s="108"/>
      <c r="BD5164" s="107"/>
      <c r="BF5164" s="107"/>
    </row>
    <row r="5165" spans="54:58" x14ac:dyDescent="0.25">
      <c r="BB5165" s="108"/>
      <c r="BD5165" s="107"/>
      <c r="BF5165" s="107"/>
    </row>
    <row r="5166" spans="54:58" x14ac:dyDescent="0.25">
      <c r="BB5166" s="108"/>
      <c r="BD5166" s="107"/>
      <c r="BF5166" s="107"/>
    </row>
    <row r="5167" spans="54:58" x14ac:dyDescent="0.25">
      <c r="BB5167" s="108"/>
      <c r="BD5167" s="107"/>
      <c r="BF5167" s="107"/>
    </row>
    <row r="5168" spans="54:58" x14ac:dyDescent="0.25">
      <c r="BB5168" s="108"/>
      <c r="BD5168" s="107"/>
      <c r="BF5168" s="107"/>
    </row>
    <row r="5169" spans="54:58" x14ac:dyDescent="0.25">
      <c r="BB5169" s="108"/>
      <c r="BD5169" s="107"/>
      <c r="BF5169" s="107"/>
    </row>
    <row r="5170" spans="54:58" x14ac:dyDescent="0.25">
      <c r="BB5170" s="108"/>
      <c r="BD5170" s="107"/>
      <c r="BF5170" s="107"/>
    </row>
    <row r="5171" spans="54:58" x14ac:dyDescent="0.25">
      <c r="BB5171" s="108"/>
      <c r="BD5171" s="107"/>
      <c r="BF5171" s="107"/>
    </row>
    <row r="5172" spans="54:58" x14ac:dyDescent="0.25">
      <c r="BB5172" s="108"/>
      <c r="BD5172" s="107"/>
      <c r="BF5172" s="107"/>
    </row>
    <row r="5173" spans="54:58" x14ac:dyDescent="0.25">
      <c r="BB5173" s="108"/>
      <c r="BD5173" s="107"/>
      <c r="BF5173" s="107"/>
    </row>
    <row r="5174" spans="54:58" x14ac:dyDescent="0.25">
      <c r="BB5174" s="108"/>
      <c r="BD5174" s="107"/>
      <c r="BF5174" s="107"/>
    </row>
    <row r="5175" spans="54:58" x14ac:dyDescent="0.25">
      <c r="BB5175" s="108"/>
      <c r="BD5175" s="107"/>
      <c r="BF5175" s="107"/>
    </row>
    <row r="5176" spans="54:58" x14ac:dyDescent="0.25">
      <c r="BB5176" s="108"/>
      <c r="BD5176" s="107"/>
      <c r="BF5176" s="107"/>
    </row>
    <row r="5177" spans="54:58" x14ac:dyDescent="0.25">
      <c r="BB5177" s="108"/>
      <c r="BD5177" s="107"/>
      <c r="BF5177" s="107"/>
    </row>
    <row r="5178" spans="54:58" x14ac:dyDescent="0.25">
      <c r="BB5178" s="108"/>
      <c r="BD5178" s="107"/>
      <c r="BF5178" s="107"/>
    </row>
    <row r="5179" spans="54:58" x14ac:dyDescent="0.25">
      <c r="BB5179" s="108"/>
      <c r="BD5179" s="107"/>
      <c r="BF5179" s="107"/>
    </row>
    <row r="5180" spans="54:58" x14ac:dyDescent="0.25">
      <c r="BB5180" s="108"/>
      <c r="BD5180" s="107"/>
      <c r="BF5180" s="107"/>
    </row>
    <row r="5181" spans="54:58" x14ac:dyDescent="0.25">
      <c r="BB5181" s="108"/>
      <c r="BD5181" s="107"/>
      <c r="BF5181" s="107"/>
    </row>
    <row r="5182" spans="54:58" x14ac:dyDescent="0.25">
      <c r="BB5182" s="108"/>
      <c r="BD5182" s="107"/>
      <c r="BF5182" s="107"/>
    </row>
    <row r="5183" spans="54:58" x14ac:dyDescent="0.25">
      <c r="BB5183" s="108"/>
      <c r="BD5183" s="107"/>
      <c r="BF5183" s="107"/>
    </row>
    <row r="5184" spans="54:58" x14ac:dyDescent="0.25">
      <c r="BB5184" s="108"/>
      <c r="BD5184" s="107"/>
      <c r="BF5184" s="107"/>
    </row>
    <row r="5185" spans="54:58" x14ac:dyDescent="0.25">
      <c r="BB5185" s="108"/>
      <c r="BD5185" s="107"/>
      <c r="BF5185" s="107"/>
    </row>
    <row r="5186" spans="54:58" x14ac:dyDescent="0.25">
      <c r="BB5186" s="108"/>
      <c r="BD5186" s="107"/>
      <c r="BF5186" s="107"/>
    </row>
    <row r="5187" spans="54:58" x14ac:dyDescent="0.25">
      <c r="BB5187" s="108"/>
      <c r="BD5187" s="107"/>
      <c r="BF5187" s="107"/>
    </row>
    <row r="5188" spans="54:58" x14ac:dyDescent="0.25">
      <c r="BB5188" s="108"/>
      <c r="BD5188" s="107"/>
      <c r="BF5188" s="107"/>
    </row>
    <row r="5189" spans="54:58" x14ac:dyDescent="0.25">
      <c r="BB5189" s="108"/>
      <c r="BD5189" s="107"/>
      <c r="BF5189" s="107"/>
    </row>
    <row r="5190" spans="54:58" x14ac:dyDescent="0.25">
      <c r="BB5190" s="108"/>
      <c r="BD5190" s="107"/>
      <c r="BF5190" s="107"/>
    </row>
    <row r="5191" spans="54:58" x14ac:dyDescent="0.25">
      <c r="BB5191" s="108"/>
      <c r="BD5191" s="107"/>
      <c r="BF5191" s="107"/>
    </row>
    <row r="5192" spans="54:58" x14ac:dyDescent="0.25">
      <c r="BB5192" s="108"/>
      <c r="BD5192" s="107"/>
      <c r="BF5192" s="107"/>
    </row>
    <row r="5193" spans="54:58" x14ac:dyDescent="0.25">
      <c r="BB5193" s="108"/>
      <c r="BD5193" s="107"/>
      <c r="BF5193" s="107"/>
    </row>
    <row r="5194" spans="54:58" x14ac:dyDescent="0.25">
      <c r="BB5194" s="108"/>
      <c r="BD5194" s="107"/>
      <c r="BF5194" s="107"/>
    </row>
    <row r="5195" spans="54:58" x14ac:dyDescent="0.25">
      <c r="BB5195" s="108"/>
      <c r="BD5195" s="107"/>
      <c r="BF5195" s="107"/>
    </row>
    <row r="5196" spans="54:58" x14ac:dyDescent="0.25">
      <c r="BB5196" s="108"/>
      <c r="BD5196" s="107"/>
      <c r="BF5196" s="107"/>
    </row>
    <row r="5197" spans="54:58" x14ac:dyDescent="0.25">
      <c r="BB5197" s="108"/>
      <c r="BD5197" s="107"/>
      <c r="BF5197" s="107"/>
    </row>
    <row r="5198" spans="54:58" x14ac:dyDescent="0.25">
      <c r="BB5198" s="108"/>
      <c r="BD5198" s="107"/>
      <c r="BF5198" s="107"/>
    </row>
    <row r="5199" spans="54:58" x14ac:dyDescent="0.25">
      <c r="BB5199" s="108"/>
      <c r="BD5199" s="107"/>
      <c r="BF5199" s="107"/>
    </row>
    <row r="5200" spans="54:58" x14ac:dyDescent="0.25">
      <c r="BB5200" s="108"/>
      <c r="BD5200" s="107"/>
      <c r="BF5200" s="107"/>
    </row>
    <row r="5201" spans="54:58" x14ac:dyDescent="0.25">
      <c r="BB5201" s="108"/>
      <c r="BD5201" s="107"/>
      <c r="BF5201" s="107"/>
    </row>
    <row r="5202" spans="54:58" x14ac:dyDescent="0.25">
      <c r="BB5202" s="108"/>
      <c r="BD5202" s="107"/>
      <c r="BF5202" s="107"/>
    </row>
    <row r="5203" spans="54:58" x14ac:dyDescent="0.25">
      <c r="BB5203" s="108"/>
      <c r="BD5203" s="107"/>
      <c r="BF5203" s="107"/>
    </row>
    <row r="5204" spans="54:58" x14ac:dyDescent="0.25">
      <c r="BB5204" s="108"/>
      <c r="BD5204" s="107"/>
      <c r="BF5204" s="107"/>
    </row>
    <row r="5205" spans="54:58" x14ac:dyDescent="0.25">
      <c r="BB5205" s="108"/>
      <c r="BD5205" s="107"/>
      <c r="BF5205" s="107"/>
    </row>
    <row r="5206" spans="54:58" x14ac:dyDescent="0.25">
      <c r="BB5206" s="108"/>
      <c r="BD5206" s="107"/>
      <c r="BF5206" s="107"/>
    </row>
    <row r="5207" spans="54:58" x14ac:dyDescent="0.25">
      <c r="BB5207" s="108"/>
      <c r="BD5207" s="107"/>
      <c r="BF5207" s="107"/>
    </row>
    <row r="5208" spans="54:58" x14ac:dyDescent="0.25">
      <c r="BB5208" s="108"/>
      <c r="BD5208" s="107"/>
      <c r="BF5208" s="107"/>
    </row>
    <row r="5209" spans="54:58" x14ac:dyDescent="0.25">
      <c r="BB5209" s="108"/>
      <c r="BD5209" s="107"/>
      <c r="BF5209" s="107"/>
    </row>
    <row r="5210" spans="54:58" x14ac:dyDescent="0.25">
      <c r="BB5210" s="108"/>
      <c r="BD5210" s="107"/>
      <c r="BF5210" s="107"/>
    </row>
    <row r="5211" spans="54:58" x14ac:dyDescent="0.25">
      <c r="BB5211" s="108"/>
      <c r="BD5211" s="107"/>
      <c r="BF5211" s="107"/>
    </row>
    <row r="5212" spans="54:58" x14ac:dyDescent="0.25">
      <c r="BB5212" s="108"/>
      <c r="BD5212" s="107"/>
      <c r="BF5212" s="107"/>
    </row>
    <row r="5213" spans="54:58" x14ac:dyDescent="0.25">
      <c r="BB5213" s="108"/>
      <c r="BD5213" s="107"/>
      <c r="BF5213" s="107"/>
    </row>
    <row r="5214" spans="54:58" x14ac:dyDescent="0.25">
      <c r="BB5214" s="108"/>
      <c r="BD5214" s="107"/>
      <c r="BF5214" s="107"/>
    </row>
    <row r="5215" spans="54:58" x14ac:dyDescent="0.25">
      <c r="BB5215" s="108"/>
      <c r="BD5215" s="107"/>
      <c r="BF5215" s="107"/>
    </row>
    <row r="5216" spans="54:58" x14ac:dyDescent="0.25">
      <c r="BB5216" s="108"/>
      <c r="BD5216" s="107"/>
      <c r="BF5216" s="107"/>
    </row>
    <row r="5217" spans="54:58" x14ac:dyDescent="0.25">
      <c r="BB5217" s="108"/>
      <c r="BD5217" s="107"/>
      <c r="BF5217" s="107"/>
    </row>
    <row r="5218" spans="54:58" x14ac:dyDescent="0.25">
      <c r="BB5218" s="108"/>
      <c r="BD5218" s="107"/>
      <c r="BF5218" s="107"/>
    </row>
    <row r="5219" spans="54:58" x14ac:dyDescent="0.25">
      <c r="BB5219" s="108"/>
      <c r="BD5219" s="107"/>
      <c r="BF5219" s="107"/>
    </row>
    <row r="5220" spans="54:58" x14ac:dyDescent="0.25">
      <c r="BB5220" s="108"/>
      <c r="BD5220" s="107"/>
      <c r="BF5220" s="107"/>
    </row>
    <row r="5221" spans="54:58" x14ac:dyDescent="0.25">
      <c r="BB5221" s="108"/>
      <c r="BD5221" s="107"/>
      <c r="BF5221" s="107"/>
    </row>
    <row r="5222" spans="54:58" x14ac:dyDescent="0.25">
      <c r="BB5222" s="108"/>
      <c r="BD5222" s="107"/>
      <c r="BF5222" s="107"/>
    </row>
    <row r="5223" spans="54:58" x14ac:dyDescent="0.25">
      <c r="BB5223" s="108"/>
      <c r="BD5223" s="107"/>
      <c r="BF5223" s="107"/>
    </row>
    <row r="5224" spans="54:58" x14ac:dyDescent="0.25">
      <c r="BB5224" s="108"/>
      <c r="BD5224" s="107"/>
      <c r="BF5224" s="107"/>
    </row>
    <row r="5225" spans="54:58" x14ac:dyDescent="0.25">
      <c r="BB5225" s="108"/>
      <c r="BD5225" s="107"/>
      <c r="BF5225" s="107"/>
    </row>
    <row r="5226" spans="54:58" x14ac:dyDescent="0.25">
      <c r="BB5226" s="108"/>
      <c r="BD5226" s="107"/>
      <c r="BF5226" s="107"/>
    </row>
    <row r="5227" spans="54:58" x14ac:dyDescent="0.25">
      <c r="BB5227" s="108"/>
      <c r="BD5227" s="107"/>
      <c r="BF5227" s="107"/>
    </row>
    <row r="5228" spans="54:58" x14ac:dyDescent="0.25">
      <c r="BB5228" s="108"/>
      <c r="BD5228" s="107"/>
      <c r="BF5228" s="107"/>
    </row>
    <row r="5229" spans="54:58" x14ac:dyDescent="0.25">
      <c r="BB5229" s="108"/>
      <c r="BD5229" s="107"/>
      <c r="BF5229" s="107"/>
    </row>
    <row r="5230" spans="54:58" x14ac:dyDescent="0.25">
      <c r="BB5230" s="108"/>
      <c r="BD5230" s="107"/>
      <c r="BF5230" s="107"/>
    </row>
    <row r="5231" spans="54:58" x14ac:dyDescent="0.25">
      <c r="BB5231" s="108"/>
      <c r="BD5231" s="107"/>
      <c r="BF5231" s="107"/>
    </row>
    <row r="5232" spans="54:58" x14ac:dyDescent="0.25">
      <c r="BB5232" s="108"/>
      <c r="BD5232" s="107"/>
      <c r="BF5232" s="107"/>
    </row>
    <row r="5233" spans="54:58" x14ac:dyDescent="0.25">
      <c r="BB5233" s="108"/>
      <c r="BD5233" s="107"/>
      <c r="BF5233" s="107"/>
    </row>
    <row r="5234" spans="54:58" x14ac:dyDescent="0.25">
      <c r="BB5234" s="108"/>
      <c r="BD5234" s="107"/>
      <c r="BF5234" s="107"/>
    </row>
    <row r="5235" spans="54:58" x14ac:dyDescent="0.25">
      <c r="BB5235" s="108"/>
      <c r="BD5235" s="107"/>
      <c r="BF5235" s="107"/>
    </row>
    <row r="5236" spans="54:58" x14ac:dyDescent="0.25">
      <c r="BB5236" s="108"/>
      <c r="BD5236" s="107"/>
      <c r="BF5236" s="107"/>
    </row>
    <row r="5237" spans="54:58" x14ac:dyDescent="0.25">
      <c r="BB5237" s="108"/>
      <c r="BD5237" s="107"/>
      <c r="BF5237" s="107"/>
    </row>
    <row r="5238" spans="54:58" x14ac:dyDescent="0.25">
      <c r="BB5238" s="108"/>
      <c r="BD5238" s="107"/>
      <c r="BF5238" s="107"/>
    </row>
    <row r="5239" spans="54:58" x14ac:dyDescent="0.25">
      <c r="BB5239" s="108"/>
      <c r="BD5239" s="107"/>
      <c r="BF5239" s="107"/>
    </row>
    <row r="5240" spans="54:58" x14ac:dyDescent="0.25">
      <c r="BB5240" s="108"/>
      <c r="BD5240" s="107"/>
      <c r="BF5240" s="107"/>
    </row>
    <row r="5241" spans="54:58" x14ac:dyDescent="0.25">
      <c r="BB5241" s="108"/>
      <c r="BD5241" s="107"/>
      <c r="BF5241" s="107"/>
    </row>
    <row r="5242" spans="54:58" x14ac:dyDescent="0.25">
      <c r="BB5242" s="108"/>
      <c r="BD5242" s="107"/>
      <c r="BF5242" s="107"/>
    </row>
    <row r="5243" spans="54:58" x14ac:dyDescent="0.25">
      <c r="BB5243" s="108"/>
      <c r="BD5243" s="107"/>
      <c r="BF5243" s="107"/>
    </row>
    <row r="5244" spans="54:58" x14ac:dyDescent="0.25">
      <c r="BB5244" s="108"/>
      <c r="BD5244" s="107"/>
      <c r="BF5244" s="107"/>
    </row>
    <row r="5245" spans="54:58" x14ac:dyDescent="0.25">
      <c r="BB5245" s="108"/>
      <c r="BD5245" s="107"/>
      <c r="BF5245" s="107"/>
    </row>
    <row r="5246" spans="54:58" x14ac:dyDescent="0.25">
      <c r="BB5246" s="108"/>
      <c r="BD5246" s="107"/>
      <c r="BF5246" s="107"/>
    </row>
    <row r="5247" spans="54:58" x14ac:dyDescent="0.25">
      <c r="BB5247" s="108"/>
      <c r="BD5247" s="107"/>
      <c r="BF5247" s="107"/>
    </row>
    <row r="5248" spans="54:58" x14ac:dyDescent="0.25">
      <c r="BB5248" s="108"/>
      <c r="BD5248" s="107"/>
      <c r="BF5248" s="107"/>
    </row>
    <row r="5249" spans="54:58" x14ac:dyDescent="0.25">
      <c r="BB5249" s="108"/>
      <c r="BD5249" s="107"/>
      <c r="BF5249" s="107"/>
    </row>
    <row r="5250" spans="54:58" x14ac:dyDescent="0.25">
      <c r="BB5250" s="108"/>
      <c r="BD5250" s="107"/>
      <c r="BF5250" s="107"/>
    </row>
    <row r="5251" spans="54:58" x14ac:dyDescent="0.25">
      <c r="BB5251" s="108"/>
      <c r="BD5251" s="107"/>
      <c r="BF5251" s="107"/>
    </row>
    <row r="5252" spans="54:58" x14ac:dyDescent="0.25">
      <c r="BB5252" s="108"/>
      <c r="BD5252" s="107"/>
      <c r="BF5252" s="107"/>
    </row>
    <row r="5253" spans="54:58" x14ac:dyDescent="0.25">
      <c r="BB5253" s="108"/>
      <c r="BD5253" s="107"/>
      <c r="BF5253" s="107"/>
    </row>
    <row r="5254" spans="54:58" x14ac:dyDescent="0.25">
      <c r="BB5254" s="108"/>
      <c r="BD5254" s="107"/>
      <c r="BF5254" s="107"/>
    </row>
    <row r="5255" spans="54:58" x14ac:dyDescent="0.25">
      <c r="BB5255" s="108"/>
      <c r="BD5255" s="107"/>
      <c r="BF5255" s="107"/>
    </row>
    <row r="5256" spans="54:58" x14ac:dyDescent="0.25">
      <c r="BB5256" s="108"/>
      <c r="BD5256" s="107"/>
      <c r="BF5256" s="107"/>
    </row>
    <row r="5257" spans="54:58" x14ac:dyDescent="0.25">
      <c r="BB5257" s="108"/>
      <c r="BD5257" s="107"/>
      <c r="BF5257" s="107"/>
    </row>
    <row r="5258" spans="54:58" x14ac:dyDescent="0.25">
      <c r="BB5258" s="108"/>
      <c r="BD5258" s="107"/>
      <c r="BF5258" s="107"/>
    </row>
    <row r="5259" spans="54:58" x14ac:dyDescent="0.25">
      <c r="BB5259" s="108"/>
      <c r="BD5259" s="107"/>
      <c r="BF5259" s="107"/>
    </row>
    <row r="5260" spans="54:58" x14ac:dyDescent="0.25">
      <c r="BB5260" s="108"/>
      <c r="BD5260" s="107"/>
      <c r="BF5260" s="107"/>
    </row>
    <row r="5261" spans="54:58" x14ac:dyDescent="0.25">
      <c r="BB5261" s="108"/>
      <c r="BD5261" s="107"/>
      <c r="BF5261" s="107"/>
    </row>
    <row r="5262" spans="54:58" x14ac:dyDescent="0.25">
      <c r="BB5262" s="108"/>
      <c r="BD5262" s="107"/>
      <c r="BF5262" s="107"/>
    </row>
    <row r="5263" spans="54:58" x14ac:dyDescent="0.25">
      <c r="BB5263" s="108"/>
      <c r="BD5263" s="107"/>
      <c r="BF5263" s="107"/>
    </row>
    <row r="5264" spans="54:58" x14ac:dyDescent="0.25">
      <c r="BB5264" s="108"/>
      <c r="BD5264" s="107"/>
      <c r="BF5264" s="107"/>
    </row>
    <row r="5265" spans="54:58" x14ac:dyDescent="0.25">
      <c r="BB5265" s="108"/>
      <c r="BD5265" s="107"/>
      <c r="BF5265" s="107"/>
    </row>
    <row r="5266" spans="54:58" x14ac:dyDescent="0.25">
      <c r="BB5266" s="108"/>
      <c r="BF5266" s="107"/>
    </row>
    <row r="5267" spans="54:58" x14ac:dyDescent="0.25">
      <c r="BB5267" s="108"/>
      <c r="BF5267" s="107"/>
    </row>
    <row r="5268" spans="54:58" x14ac:dyDescent="0.25">
      <c r="BB5268" s="108"/>
      <c r="BF5268" s="107"/>
    </row>
    <row r="5269" spans="54:58" x14ac:dyDescent="0.25">
      <c r="BB5269" s="108"/>
      <c r="BF5269" s="107"/>
    </row>
    <row r="5270" spans="54:58" x14ac:dyDescent="0.25">
      <c r="BB5270" s="108"/>
      <c r="BF5270" s="107"/>
    </row>
    <row r="5271" spans="54:58" x14ac:dyDescent="0.25">
      <c r="BB5271" s="108"/>
      <c r="BF5271" s="107"/>
    </row>
    <row r="5272" spans="54:58" x14ac:dyDescent="0.25">
      <c r="BB5272" s="108"/>
      <c r="BF5272" s="107"/>
    </row>
    <row r="5273" spans="54:58" x14ac:dyDescent="0.25">
      <c r="BB5273" s="108"/>
      <c r="BF5273" s="107"/>
    </row>
    <row r="5274" spans="54:58" x14ac:dyDescent="0.25">
      <c r="BB5274" s="108"/>
      <c r="BF5274" s="107"/>
    </row>
    <row r="5275" spans="54:58" x14ac:dyDescent="0.25">
      <c r="BB5275" s="108"/>
      <c r="BF5275" s="107"/>
    </row>
    <row r="5276" spans="54:58" x14ac:dyDescent="0.25">
      <c r="BB5276" s="108"/>
      <c r="BF5276" s="107"/>
    </row>
    <row r="5277" spans="54:58" x14ac:dyDescent="0.25">
      <c r="BB5277" s="108"/>
      <c r="BF5277" s="107"/>
    </row>
    <row r="5278" spans="54:58" x14ac:dyDescent="0.25">
      <c r="BB5278" s="108"/>
      <c r="BF5278" s="107"/>
    </row>
    <row r="5279" spans="54:58" x14ac:dyDescent="0.25">
      <c r="BB5279" s="108"/>
      <c r="BF5279" s="107"/>
    </row>
    <row r="5280" spans="54:58" x14ac:dyDescent="0.25">
      <c r="BB5280" s="108"/>
      <c r="BF5280" s="107"/>
    </row>
    <row r="5281" spans="54:58" x14ac:dyDescent="0.25">
      <c r="BB5281" s="108"/>
      <c r="BF5281" s="107"/>
    </row>
    <row r="5282" spans="54:58" x14ac:dyDescent="0.25">
      <c r="BB5282" s="108"/>
      <c r="BF5282" s="107"/>
    </row>
    <row r="5283" spans="54:58" x14ac:dyDescent="0.25">
      <c r="BB5283" s="108"/>
      <c r="BF5283" s="107"/>
    </row>
    <row r="5284" spans="54:58" x14ac:dyDescent="0.25">
      <c r="BB5284" s="108"/>
      <c r="BF5284" s="107"/>
    </row>
    <row r="5285" spans="54:58" x14ac:dyDescent="0.25">
      <c r="BB5285" s="108"/>
      <c r="BF5285" s="107"/>
    </row>
    <row r="5286" spans="54:58" x14ac:dyDescent="0.25">
      <c r="BB5286" s="108"/>
      <c r="BF5286" s="107"/>
    </row>
    <row r="5287" spans="54:58" x14ac:dyDescent="0.25">
      <c r="BB5287" s="108"/>
      <c r="BF5287" s="107"/>
    </row>
    <row r="5288" spans="54:58" x14ac:dyDescent="0.25">
      <c r="BB5288" s="108"/>
      <c r="BF5288" s="107"/>
    </row>
    <row r="5289" spans="54:58" x14ac:dyDescent="0.25">
      <c r="BB5289" s="108"/>
      <c r="BF5289" s="107"/>
    </row>
    <row r="5290" spans="54:58" x14ac:dyDescent="0.25">
      <c r="BB5290" s="108"/>
      <c r="BF5290" s="107"/>
    </row>
    <row r="5291" spans="54:58" x14ac:dyDescent="0.25">
      <c r="BB5291" s="108"/>
      <c r="BF5291" s="107"/>
    </row>
    <row r="5292" spans="54:58" x14ac:dyDescent="0.25">
      <c r="BB5292" s="108"/>
      <c r="BF5292" s="107"/>
    </row>
    <row r="5293" spans="54:58" x14ac:dyDescent="0.25">
      <c r="BB5293" s="108"/>
      <c r="BF5293" s="107"/>
    </row>
    <row r="5294" spans="54:58" x14ac:dyDescent="0.25">
      <c r="BB5294" s="108"/>
      <c r="BF5294" s="107"/>
    </row>
    <row r="5295" spans="54:58" x14ac:dyDescent="0.25">
      <c r="BB5295" s="108"/>
      <c r="BF5295" s="107"/>
    </row>
    <row r="5296" spans="54:58" x14ac:dyDescent="0.25">
      <c r="BB5296" s="108"/>
      <c r="BF5296" s="107"/>
    </row>
    <row r="5297" spans="54:58" x14ac:dyDescent="0.25">
      <c r="BB5297" s="108"/>
      <c r="BF5297" s="107"/>
    </row>
    <row r="5298" spans="54:58" x14ac:dyDescent="0.25">
      <c r="BB5298" s="108"/>
      <c r="BF5298" s="107"/>
    </row>
    <row r="5299" spans="54:58" x14ac:dyDescent="0.25">
      <c r="BB5299" s="108"/>
      <c r="BF5299" s="107"/>
    </row>
    <row r="5300" spans="54:58" x14ac:dyDescent="0.25">
      <c r="BB5300" s="108"/>
      <c r="BF5300" s="107"/>
    </row>
    <row r="5301" spans="54:58" x14ac:dyDescent="0.25">
      <c r="BB5301" s="108"/>
      <c r="BF5301" s="107"/>
    </row>
    <row r="5302" spans="54:58" x14ac:dyDescent="0.25">
      <c r="BB5302" s="108"/>
      <c r="BF5302" s="107"/>
    </row>
    <row r="5303" spans="54:58" x14ac:dyDescent="0.25">
      <c r="BB5303" s="108"/>
      <c r="BF5303" s="107"/>
    </row>
    <row r="5304" spans="54:58" x14ac:dyDescent="0.25">
      <c r="BB5304" s="108"/>
      <c r="BF5304" s="107"/>
    </row>
    <row r="5305" spans="54:58" x14ac:dyDescent="0.25">
      <c r="BB5305" s="108"/>
      <c r="BF5305" s="107"/>
    </row>
    <row r="5306" spans="54:58" x14ac:dyDescent="0.25">
      <c r="BB5306" s="108"/>
      <c r="BF5306" s="107"/>
    </row>
    <row r="5307" spans="54:58" x14ac:dyDescent="0.25">
      <c r="BB5307" s="108"/>
      <c r="BF5307" s="107"/>
    </row>
    <row r="5308" spans="54:58" x14ac:dyDescent="0.25">
      <c r="BB5308" s="108"/>
      <c r="BF5308" s="107"/>
    </row>
    <row r="5309" spans="54:58" x14ac:dyDescent="0.25">
      <c r="BB5309" s="108"/>
      <c r="BF5309" s="107"/>
    </row>
    <row r="5310" spans="54:58" x14ac:dyDescent="0.25">
      <c r="BB5310" s="108"/>
      <c r="BF5310" s="107"/>
    </row>
    <row r="5311" spans="54:58" x14ac:dyDescent="0.25">
      <c r="BB5311" s="108"/>
      <c r="BF5311" s="107"/>
    </row>
    <row r="5312" spans="54:58" x14ac:dyDescent="0.25">
      <c r="BB5312" s="108"/>
      <c r="BF5312" s="107"/>
    </row>
    <row r="5313" spans="54:58" x14ac:dyDescent="0.25">
      <c r="BB5313" s="108"/>
      <c r="BF5313" s="107"/>
    </row>
    <row r="5314" spans="54:58" x14ac:dyDescent="0.25">
      <c r="BB5314" s="108"/>
      <c r="BF5314" s="107"/>
    </row>
    <row r="5315" spans="54:58" x14ac:dyDescent="0.25">
      <c r="BB5315" s="108"/>
      <c r="BF5315" s="107"/>
    </row>
    <row r="5316" spans="54:58" x14ac:dyDescent="0.25">
      <c r="BB5316" s="108"/>
      <c r="BF5316" s="107"/>
    </row>
    <row r="5317" spans="54:58" x14ac:dyDescent="0.25">
      <c r="BB5317" s="108"/>
      <c r="BF5317" s="107"/>
    </row>
    <row r="5318" spans="54:58" x14ac:dyDescent="0.25">
      <c r="BB5318" s="108"/>
      <c r="BF5318" s="107"/>
    </row>
    <row r="5319" spans="54:58" x14ac:dyDescent="0.25">
      <c r="BB5319" s="108"/>
      <c r="BF5319" s="107"/>
    </row>
    <row r="5320" spans="54:58" x14ac:dyDescent="0.25">
      <c r="BB5320" s="108"/>
      <c r="BF5320" s="107"/>
    </row>
    <row r="5321" spans="54:58" x14ac:dyDescent="0.25">
      <c r="BB5321" s="108"/>
      <c r="BF5321" s="107"/>
    </row>
    <row r="5322" spans="54:58" x14ac:dyDescent="0.25">
      <c r="BB5322" s="108"/>
      <c r="BF5322" s="107"/>
    </row>
    <row r="5323" spans="54:58" x14ac:dyDescent="0.25">
      <c r="BB5323" s="108"/>
      <c r="BF5323" s="107"/>
    </row>
    <row r="5324" spans="54:58" x14ac:dyDescent="0.25">
      <c r="BB5324" s="108"/>
      <c r="BF5324" s="107"/>
    </row>
    <row r="5325" spans="54:58" x14ac:dyDescent="0.25">
      <c r="BB5325" s="108"/>
      <c r="BF5325" s="107"/>
    </row>
    <row r="5326" spans="54:58" x14ac:dyDescent="0.25">
      <c r="BB5326" s="108"/>
      <c r="BF5326" s="107"/>
    </row>
    <row r="5327" spans="54:58" x14ac:dyDescent="0.25">
      <c r="BB5327" s="108"/>
      <c r="BF5327" s="107"/>
    </row>
    <row r="5328" spans="54:58" x14ac:dyDescent="0.25">
      <c r="BB5328" s="108"/>
      <c r="BF5328" s="107"/>
    </row>
    <row r="5329" spans="54:58" x14ac:dyDescent="0.25">
      <c r="BB5329" s="108"/>
      <c r="BF5329" s="107"/>
    </row>
    <row r="5330" spans="54:58" x14ac:dyDescent="0.25">
      <c r="BB5330" s="108"/>
      <c r="BF5330" s="107"/>
    </row>
    <row r="5331" spans="54:58" x14ac:dyDescent="0.25">
      <c r="BB5331" s="108"/>
      <c r="BF5331" s="107"/>
    </row>
    <row r="5332" spans="54:58" x14ac:dyDescent="0.25">
      <c r="BB5332" s="108"/>
      <c r="BF5332" s="107"/>
    </row>
    <row r="5333" spans="54:58" x14ac:dyDescent="0.25">
      <c r="BB5333" s="108"/>
      <c r="BF5333" s="107"/>
    </row>
    <row r="5334" spans="54:58" x14ac:dyDescent="0.25">
      <c r="BB5334" s="108"/>
      <c r="BF5334" s="107"/>
    </row>
    <row r="5335" spans="54:58" x14ac:dyDescent="0.25">
      <c r="BB5335" s="108"/>
      <c r="BF5335" s="107"/>
    </row>
    <row r="5336" spans="54:58" x14ac:dyDescent="0.25">
      <c r="BB5336" s="108"/>
      <c r="BF5336" s="107"/>
    </row>
    <row r="5337" spans="54:58" x14ac:dyDescent="0.25">
      <c r="BB5337" s="108"/>
      <c r="BF5337" s="107"/>
    </row>
    <row r="5338" spans="54:58" x14ac:dyDescent="0.25">
      <c r="BB5338" s="108"/>
      <c r="BF5338" s="107"/>
    </row>
    <row r="5339" spans="54:58" x14ac:dyDescent="0.25">
      <c r="BB5339" s="108"/>
      <c r="BF5339" s="107"/>
    </row>
    <row r="5340" spans="54:58" x14ac:dyDescent="0.25">
      <c r="BB5340" s="108"/>
      <c r="BF5340" s="107"/>
    </row>
    <row r="5341" spans="54:58" x14ac:dyDescent="0.25">
      <c r="BB5341" s="108"/>
      <c r="BF5341" s="107"/>
    </row>
    <row r="5342" spans="54:58" x14ac:dyDescent="0.25">
      <c r="BB5342" s="108"/>
      <c r="BF5342" s="107"/>
    </row>
    <row r="5343" spans="54:58" x14ac:dyDescent="0.25">
      <c r="BB5343" s="108"/>
      <c r="BF5343" s="107"/>
    </row>
    <row r="5344" spans="54:58" x14ac:dyDescent="0.25">
      <c r="BB5344" s="108"/>
      <c r="BF5344" s="107"/>
    </row>
    <row r="5345" spans="54:58" x14ac:dyDescent="0.25">
      <c r="BB5345" s="108"/>
      <c r="BF5345" s="107"/>
    </row>
    <row r="5346" spans="54:58" x14ac:dyDescent="0.25">
      <c r="BB5346" s="108"/>
      <c r="BF5346" s="107"/>
    </row>
    <row r="5347" spans="54:58" x14ac:dyDescent="0.25">
      <c r="BB5347" s="108"/>
      <c r="BF5347" s="107"/>
    </row>
    <row r="5348" spans="54:58" x14ac:dyDescent="0.25">
      <c r="BB5348" s="108"/>
      <c r="BF5348" s="107"/>
    </row>
    <row r="5349" spans="54:58" x14ac:dyDescent="0.25">
      <c r="BB5349" s="108"/>
      <c r="BF5349" s="107"/>
    </row>
    <row r="5350" spans="54:58" x14ac:dyDescent="0.25">
      <c r="BB5350" s="108"/>
      <c r="BF5350" s="107"/>
    </row>
    <row r="5351" spans="54:58" x14ac:dyDescent="0.25">
      <c r="BB5351" s="108"/>
      <c r="BF5351" s="107"/>
    </row>
    <row r="5352" spans="54:58" x14ac:dyDescent="0.25">
      <c r="BB5352" s="108"/>
      <c r="BF5352" s="107"/>
    </row>
    <row r="5353" spans="54:58" x14ac:dyDescent="0.25">
      <c r="BB5353" s="108"/>
      <c r="BF5353" s="107"/>
    </row>
    <row r="5354" spans="54:58" x14ac:dyDescent="0.25">
      <c r="BB5354" s="108"/>
      <c r="BF5354" s="107"/>
    </row>
    <row r="5355" spans="54:58" x14ac:dyDescent="0.25">
      <c r="BB5355" s="108"/>
      <c r="BF5355" s="107"/>
    </row>
    <row r="5356" spans="54:58" x14ac:dyDescent="0.25">
      <c r="BB5356" s="108"/>
      <c r="BF5356" s="107"/>
    </row>
    <row r="5357" spans="54:58" x14ac:dyDescent="0.25">
      <c r="BB5357" s="108"/>
      <c r="BF5357" s="107"/>
    </row>
    <row r="5358" spans="54:58" x14ac:dyDescent="0.25">
      <c r="BB5358" s="108"/>
      <c r="BF5358" s="107"/>
    </row>
    <row r="5359" spans="54:58" x14ac:dyDescent="0.25">
      <c r="BB5359" s="108"/>
      <c r="BF5359" s="107"/>
    </row>
    <row r="5360" spans="54:58" x14ac:dyDescent="0.25">
      <c r="BB5360" s="108"/>
      <c r="BF5360" s="107"/>
    </row>
    <row r="5361" spans="54:58" x14ac:dyDescent="0.25">
      <c r="BB5361" s="108"/>
      <c r="BF5361" s="107"/>
    </row>
    <row r="5362" spans="54:58" x14ac:dyDescent="0.25">
      <c r="BB5362" s="108"/>
      <c r="BF5362" s="107"/>
    </row>
    <row r="5363" spans="54:58" x14ac:dyDescent="0.25">
      <c r="BB5363" s="108"/>
      <c r="BF5363" s="107"/>
    </row>
    <row r="5364" spans="54:58" x14ac:dyDescent="0.25">
      <c r="BB5364" s="108"/>
      <c r="BF5364" s="107"/>
    </row>
    <row r="5365" spans="54:58" x14ac:dyDescent="0.25">
      <c r="BB5365" s="108"/>
      <c r="BF5365" s="107"/>
    </row>
    <row r="5366" spans="54:58" x14ac:dyDescent="0.25">
      <c r="BB5366" s="108"/>
      <c r="BF5366" s="107"/>
    </row>
    <row r="5367" spans="54:58" x14ac:dyDescent="0.25">
      <c r="BB5367" s="108"/>
      <c r="BF5367" s="107"/>
    </row>
    <row r="5368" spans="54:58" x14ac:dyDescent="0.25">
      <c r="BB5368" s="108"/>
      <c r="BF5368" s="107"/>
    </row>
    <row r="5369" spans="54:58" x14ac:dyDescent="0.25">
      <c r="BB5369" s="108"/>
      <c r="BF5369" s="107"/>
    </row>
    <row r="5370" spans="54:58" x14ac:dyDescent="0.25">
      <c r="BB5370" s="108"/>
      <c r="BF5370" s="107"/>
    </row>
    <row r="5371" spans="54:58" x14ac:dyDescent="0.25">
      <c r="BB5371" s="108"/>
      <c r="BF5371" s="107"/>
    </row>
    <row r="5372" spans="54:58" x14ac:dyDescent="0.25">
      <c r="BB5372" s="108"/>
      <c r="BF5372" s="107"/>
    </row>
    <row r="5373" spans="54:58" x14ac:dyDescent="0.25">
      <c r="BB5373" s="108"/>
      <c r="BF5373" s="107"/>
    </row>
    <row r="5374" spans="54:58" x14ac:dyDescent="0.25">
      <c r="BB5374" s="108"/>
      <c r="BF5374" s="107"/>
    </row>
    <row r="5375" spans="54:58" x14ac:dyDescent="0.25">
      <c r="BB5375" s="108"/>
      <c r="BF5375" s="107"/>
    </row>
    <row r="5376" spans="54:58" x14ac:dyDescent="0.25">
      <c r="BB5376" s="108"/>
      <c r="BF5376" s="107"/>
    </row>
    <row r="5377" spans="54:58" x14ac:dyDescent="0.25">
      <c r="BB5377" s="108"/>
      <c r="BF5377" s="107"/>
    </row>
    <row r="5378" spans="54:58" x14ac:dyDescent="0.25">
      <c r="BB5378" s="108"/>
      <c r="BF5378" s="107"/>
    </row>
    <row r="5379" spans="54:58" x14ac:dyDescent="0.25">
      <c r="BB5379" s="108"/>
      <c r="BF5379" s="107"/>
    </row>
    <row r="5380" spans="54:58" x14ac:dyDescent="0.25">
      <c r="BB5380" s="108"/>
      <c r="BF5380" s="107"/>
    </row>
    <row r="5381" spans="54:58" x14ac:dyDescent="0.25">
      <c r="BB5381" s="108"/>
      <c r="BF5381" s="107"/>
    </row>
    <row r="5382" spans="54:58" x14ac:dyDescent="0.25">
      <c r="BB5382" s="108"/>
      <c r="BF5382" s="107"/>
    </row>
    <row r="5383" spans="54:58" x14ac:dyDescent="0.25">
      <c r="BB5383" s="108"/>
      <c r="BF5383" s="107"/>
    </row>
    <row r="5384" spans="54:58" x14ac:dyDescent="0.25">
      <c r="BB5384" s="108"/>
      <c r="BF5384" s="107"/>
    </row>
    <row r="5385" spans="54:58" x14ac:dyDescent="0.25">
      <c r="BB5385" s="108"/>
      <c r="BF5385" s="107"/>
    </row>
    <row r="5386" spans="54:58" x14ac:dyDescent="0.25">
      <c r="BB5386" s="108"/>
      <c r="BF5386" s="107"/>
    </row>
    <row r="5387" spans="54:58" x14ac:dyDescent="0.25">
      <c r="BB5387" s="108"/>
      <c r="BF5387" s="107"/>
    </row>
    <row r="5388" spans="54:58" x14ac:dyDescent="0.25">
      <c r="BB5388" s="108"/>
      <c r="BF5388" s="107"/>
    </row>
    <row r="5389" spans="54:58" x14ac:dyDescent="0.25">
      <c r="BB5389" s="108"/>
      <c r="BF5389" s="107"/>
    </row>
    <row r="5390" spans="54:58" x14ac:dyDescent="0.25">
      <c r="BB5390" s="108"/>
      <c r="BF5390" s="107"/>
    </row>
    <row r="5391" spans="54:58" x14ac:dyDescent="0.25">
      <c r="BB5391" s="108"/>
      <c r="BF5391" s="107"/>
    </row>
    <row r="5392" spans="54:58" x14ac:dyDescent="0.25">
      <c r="BB5392" s="108"/>
      <c r="BF5392" s="107"/>
    </row>
    <row r="5393" spans="54:58" x14ac:dyDescent="0.25">
      <c r="BB5393" s="108"/>
      <c r="BF5393" s="107"/>
    </row>
    <row r="5394" spans="54:58" x14ac:dyDescent="0.25">
      <c r="BB5394" s="108"/>
      <c r="BF5394" s="107"/>
    </row>
    <row r="5395" spans="54:58" x14ac:dyDescent="0.25">
      <c r="BB5395" s="108"/>
      <c r="BF5395" s="107"/>
    </row>
    <row r="5396" spans="54:58" x14ac:dyDescent="0.25">
      <c r="BB5396" s="108"/>
      <c r="BF5396" s="107"/>
    </row>
    <row r="5397" spans="54:58" x14ac:dyDescent="0.25">
      <c r="BB5397" s="108"/>
      <c r="BF5397" s="107"/>
    </row>
    <row r="5398" spans="54:58" x14ac:dyDescent="0.25">
      <c r="BB5398" s="108"/>
      <c r="BF5398" s="107"/>
    </row>
    <row r="5399" spans="54:58" x14ac:dyDescent="0.25">
      <c r="BB5399" s="108"/>
      <c r="BF5399" s="107"/>
    </row>
    <row r="5400" spans="54:58" x14ac:dyDescent="0.25">
      <c r="BB5400" s="108"/>
      <c r="BF5400" s="107"/>
    </row>
    <row r="5401" spans="54:58" x14ac:dyDescent="0.25">
      <c r="BB5401" s="108"/>
      <c r="BF5401" s="107"/>
    </row>
    <row r="5402" spans="54:58" x14ac:dyDescent="0.25">
      <c r="BB5402" s="108"/>
      <c r="BF5402" s="107"/>
    </row>
    <row r="5403" spans="54:58" x14ac:dyDescent="0.25">
      <c r="BB5403" s="108"/>
      <c r="BF5403" s="107"/>
    </row>
    <row r="5404" spans="54:58" x14ac:dyDescent="0.25">
      <c r="BB5404" s="108"/>
      <c r="BF5404" s="107"/>
    </row>
    <row r="5405" spans="54:58" x14ac:dyDescent="0.25">
      <c r="BB5405" s="108"/>
      <c r="BF5405" s="107"/>
    </row>
    <row r="5406" spans="54:58" x14ac:dyDescent="0.25">
      <c r="BB5406" s="108"/>
      <c r="BF5406" s="107"/>
    </row>
    <row r="5407" spans="54:58" x14ac:dyDescent="0.25">
      <c r="BB5407" s="108"/>
      <c r="BF5407" s="107"/>
    </row>
    <row r="5408" spans="54:58" x14ac:dyDescent="0.25">
      <c r="BB5408" s="108"/>
      <c r="BF5408" s="107"/>
    </row>
    <row r="5409" spans="54:58" x14ac:dyDescent="0.25">
      <c r="BB5409" s="108"/>
      <c r="BF5409" s="107"/>
    </row>
    <row r="5410" spans="54:58" x14ac:dyDescent="0.25">
      <c r="BB5410" s="108"/>
      <c r="BF5410" s="107"/>
    </row>
    <row r="5411" spans="54:58" x14ac:dyDescent="0.25">
      <c r="BB5411" s="108"/>
      <c r="BF5411" s="107"/>
    </row>
    <row r="5412" spans="54:58" x14ac:dyDescent="0.25">
      <c r="BB5412" s="108"/>
      <c r="BF5412" s="107"/>
    </row>
    <row r="5413" spans="54:58" x14ac:dyDescent="0.25">
      <c r="BB5413" s="108"/>
      <c r="BF5413" s="107"/>
    </row>
    <row r="5414" spans="54:58" x14ac:dyDescent="0.25">
      <c r="BB5414" s="108"/>
      <c r="BF5414" s="107"/>
    </row>
    <row r="5415" spans="54:58" x14ac:dyDescent="0.25">
      <c r="BB5415" s="108"/>
      <c r="BF5415" s="107"/>
    </row>
    <row r="5416" spans="54:58" x14ac:dyDescent="0.25">
      <c r="BB5416" s="108"/>
      <c r="BF5416" s="107"/>
    </row>
    <row r="5417" spans="54:58" x14ac:dyDescent="0.25">
      <c r="BB5417" s="108"/>
      <c r="BF5417" s="107"/>
    </row>
    <row r="5418" spans="54:58" x14ac:dyDescent="0.25">
      <c r="BB5418" s="108"/>
      <c r="BF5418" s="107"/>
    </row>
    <row r="5419" spans="54:58" x14ac:dyDescent="0.25">
      <c r="BB5419" s="108"/>
      <c r="BF5419" s="107"/>
    </row>
    <row r="5420" spans="54:58" x14ac:dyDescent="0.25">
      <c r="BB5420" s="108"/>
      <c r="BF5420" s="107"/>
    </row>
    <row r="5421" spans="54:58" x14ac:dyDescent="0.25">
      <c r="BB5421" s="108"/>
      <c r="BF5421" s="107"/>
    </row>
    <row r="5422" spans="54:58" x14ac:dyDescent="0.25">
      <c r="BB5422" s="108"/>
      <c r="BF5422" s="107"/>
    </row>
    <row r="5423" spans="54:58" x14ac:dyDescent="0.25">
      <c r="BB5423" s="108"/>
      <c r="BF5423" s="107"/>
    </row>
    <row r="5424" spans="54:58" x14ac:dyDescent="0.25">
      <c r="BB5424" s="108"/>
      <c r="BF5424" s="107"/>
    </row>
    <row r="5425" spans="54:58" x14ac:dyDescent="0.25">
      <c r="BB5425" s="108"/>
      <c r="BF5425" s="107"/>
    </row>
    <row r="5426" spans="54:58" x14ac:dyDescent="0.25">
      <c r="BB5426" s="108"/>
      <c r="BF5426" s="107"/>
    </row>
    <row r="5427" spans="54:58" x14ac:dyDescent="0.25">
      <c r="BB5427" s="108"/>
      <c r="BF5427" s="107"/>
    </row>
    <row r="5428" spans="54:58" x14ac:dyDescent="0.25">
      <c r="BB5428" s="108"/>
      <c r="BF5428" s="107"/>
    </row>
    <row r="5429" spans="54:58" x14ac:dyDescent="0.25">
      <c r="BB5429" s="108"/>
      <c r="BF5429" s="107"/>
    </row>
    <row r="5430" spans="54:58" x14ac:dyDescent="0.25">
      <c r="BB5430" s="108"/>
      <c r="BF5430" s="107"/>
    </row>
    <row r="5431" spans="54:58" x14ac:dyDescent="0.25">
      <c r="BB5431" s="108"/>
      <c r="BF5431" s="107"/>
    </row>
    <row r="5432" spans="54:58" x14ac:dyDescent="0.25">
      <c r="BB5432" s="108"/>
      <c r="BF5432" s="107"/>
    </row>
    <row r="5433" spans="54:58" x14ac:dyDescent="0.25">
      <c r="BB5433" s="108"/>
      <c r="BF5433" s="107"/>
    </row>
    <row r="5434" spans="54:58" x14ac:dyDescent="0.25">
      <c r="BB5434" s="108"/>
      <c r="BF5434" s="107"/>
    </row>
    <row r="5435" spans="54:58" x14ac:dyDescent="0.25">
      <c r="BB5435" s="108"/>
      <c r="BF5435" s="107"/>
    </row>
    <row r="5436" spans="54:58" x14ac:dyDescent="0.25">
      <c r="BB5436" s="108"/>
      <c r="BF5436" s="107"/>
    </row>
    <row r="5437" spans="54:58" x14ac:dyDescent="0.25">
      <c r="BB5437" s="108"/>
      <c r="BF5437" s="107"/>
    </row>
    <row r="5438" spans="54:58" x14ac:dyDescent="0.25">
      <c r="BB5438" s="108"/>
      <c r="BF5438" s="107"/>
    </row>
    <row r="5439" spans="54:58" x14ac:dyDescent="0.25">
      <c r="BB5439" s="108"/>
      <c r="BF5439" s="107"/>
    </row>
    <row r="5440" spans="54:58" x14ac:dyDescent="0.25">
      <c r="BB5440" s="108"/>
      <c r="BF5440" s="107"/>
    </row>
    <row r="5441" spans="54:58" x14ac:dyDescent="0.25">
      <c r="BB5441" s="108"/>
      <c r="BF5441" s="107"/>
    </row>
    <row r="5442" spans="54:58" x14ac:dyDescent="0.25">
      <c r="BB5442" s="108"/>
      <c r="BF5442" s="107"/>
    </row>
    <row r="5443" spans="54:58" x14ac:dyDescent="0.25">
      <c r="BB5443" s="108"/>
      <c r="BF5443" s="107"/>
    </row>
    <row r="5444" spans="54:58" x14ac:dyDescent="0.25">
      <c r="BB5444" s="108"/>
      <c r="BF5444" s="107"/>
    </row>
    <row r="5445" spans="54:58" x14ac:dyDescent="0.25">
      <c r="BB5445" s="108"/>
      <c r="BF5445" s="107"/>
    </row>
    <row r="5446" spans="54:58" x14ac:dyDescent="0.25">
      <c r="BB5446" s="108"/>
      <c r="BF5446" s="107"/>
    </row>
    <row r="5447" spans="54:58" x14ac:dyDescent="0.25">
      <c r="BB5447" s="108"/>
      <c r="BF5447" s="107"/>
    </row>
    <row r="5448" spans="54:58" x14ac:dyDescent="0.25">
      <c r="BB5448" s="108"/>
      <c r="BF5448" s="107"/>
    </row>
    <row r="5449" spans="54:58" x14ac:dyDescent="0.25">
      <c r="BB5449" s="108"/>
      <c r="BF5449" s="107"/>
    </row>
    <row r="5450" spans="54:58" x14ac:dyDescent="0.25">
      <c r="BB5450" s="108"/>
      <c r="BF5450" s="107"/>
    </row>
    <row r="5451" spans="54:58" x14ac:dyDescent="0.25">
      <c r="BB5451" s="108"/>
      <c r="BF5451" s="107"/>
    </row>
    <row r="5452" spans="54:58" x14ac:dyDescent="0.25">
      <c r="BB5452" s="108"/>
      <c r="BF5452" s="107"/>
    </row>
    <row r="5453" spans="54:58" x14ac:dyDescent="0.25">
      <c r="BB5453" s="108"/>
      <c r="BF5453" s="107"/>
    </row>
    <row r="5454" spans="54:58" x14ac:dyDescent="0.25">
      <c r="BB5454" s="108"/>
      <c r="BF5454" s="107"/>
    </row>
    <row r="5455" spans="54:58" x14ac:dyDescent="0.25">
      <c r="BB5455" s="108"/>
      <c r="BF5455" s="107"/>
    </row>
    <row r="5456" spans="54:58" x14ac:dyDescent="0.25">
      <c r="BB5456" s="108"/>
      <c r="BF5456" s="107"/>
    </row>
    <row r="5457" spans="54:58" x14ac:dyDescent="0.25">
      <c r="BB5457" s="108"/>
      <c r="BF5457" s="107"/>
    </row>
    <row r="5458" spans="54:58" x14ac:dyDescent="0.25">
      <c r="BB5458" s="108"/>
      <c r="BF5458" s="107"/>
    </row>
    <row r="5459" spans="54:58" x14ac:dyDescent="0.25">
      <c r="BB5459" s="108"/>
      <c r="BF5459" s="107"/>
    </row>
    <row r="5460" spans="54:58" x14ac:dyDescent="0.25">
      <c r="BB5460" s="108"/>
      <c r="BF5460" s="107"/>
    </row>
    <row r="5461" spans="54:58" x14ac:dyDescent="0.25">
      <c r="BB5461" s="108"/>
      <c r="BF5461" s="107"/>
    </row>
    <row r="5462" spans="54:58" x14ac:dyDescent="0.25">
      <c r="BB5462" s="108"/>
      <c r="BF5462" s="107"/>
    </row>
    <row r="5463" spans="54:58" x14ac:dyDescent="0.25">
      <c r="BB5463" s="108"/>
      <c r="BF5463" s="107"/>
    </row>
    <row r="5464" spans="54:58" x14ac:dyDescent="0.25">
      <c r="BB5464" s="108"/>
      <c r="BF5464" s="107"/>
    </row>
    <row r="5465" spans="54:58" x14ac:dyDescent="0.25">
      <c r="BB5465" s="108"/>
      <c r="BF5465" s="107"/>
    </row>
    <row r="5466" spans="54:58" x14ac:dyDescent="0.25">
      <c r="BB5466" s="108"/>
      <c r="BF5466" s="107"/>
    </row>
    <row r="5467" spans="54:58" x14ac:dyDescent="0.25">
      <c r="BB5467" s="108"/>
      <c r="BF5467" s="107"/>
    </row>
    <row r="5468" spans="54:58" x14ac:dyDescent="0.25">
      <c r="BB5468" s="108"/>
      <c r="BF5468" s="107"/>
    </row>
    <row r="5469" spans="54:58" x14ac:dyDescent="0.25">
      <c r="BB5469" s="108"/>
      <c r="BF5469" s="107"/>
    </row>
    <row r="5470" spans="54:58" x14ac:dyDescent="0.25">
      <c r="BB5470" s="108"/>
      <c r="BF5470" s="107"/>
    </row>
    <row r="5471" spans="54:58" x14ac:dyDescent="0.25">
      <c r="BB5471" s="108"/>
      <c r="BF5471" s="107"/>
    </row>
    <row r="5472" spans="54:58" x14ac:dyDescent="0.25">
      <c r="BB5472" s="108"/>
      <c r="BF5472" s="107"/>
    </row>
    <row r="5473" spans="54:58" x14ac:dyDescent="0.25">
      <c r="BB5473" s="108"/>
      <c r="BF5473" s="107"/>
    </row>
    <row r="5474" spans="54:58" x14ac:dyDescent="0.25">
      <c r="BB5474" s="108"/>
      <c r="BF5474" s="107"/>
    </row>
    <row r="5475" spans="54:58" x14ac:dyDescent="0.25">
      <c r="BB5475" s="108"/>
      <c r="BF5475" s="107"/>
    </row>
    <row r="5476" spans="54:58" x14ac:dyDescent="0.25">
      <c r="BB5476" s="108"/>
      <c r="BF5476" s="107"/>
    </row>
    <row r="5477" spans="54:58" x14ac:dyDescent="0.25">
      <c r="BB5477" s="108"/>
      <c r="BF5477" s="107"/>
    </row>
    <row r="5478" spans="54:58" x14ac:dyDescent="0.25">
      <c r="BB5478" s="108"/>
      <c r="BF5478" s="107"/>
    </row>
    <row r="5479" spans="54:58" x14ac:dyDescent="0.25">
      <c r="BB5479" s="108"/>
      <c r="BF5479" s="107"/>
    </row>
    <row r="5480" spans="54:58" x14ac:dyDescent="0.25">
      <c r="BB5480" s="108"/>
      <c r="BF5480" s="107"/>
    </row>
    <row r="5481" spans="54:58" x14ac:dyDescent="0.25">
      <c r="BB5481" s="108"/>
      <c r="BF5481" s="107"/>
    </row>
    <row r="5482" spans="54:58" x14ac:dyDescent="0.25">
      <c r="BB5482" s="108"/>
      <c r="BF5482" s="107"/>
    </row>
    <row r="5483" spans="54:58" x14ac:dyDescent="0.25">
      <c r="BB5483" s="108"/>
      <c r="BF5483" s="107"/>
    </row>
    <row r="5484" spans="54:58" x14ac:dyDescent="0.25">
      <c r="BB5484" s="108"/>
      <c r="BF5484" s="107"/>
    </row>
    <row r="5485" spans="54:58" x14ac:dyDescent="0.25">
      <c r="BB5485" s="108"/>
      <c r="BF5485" s="107"/>
    </row>
    <row r="5486" spans="54:58" x14ac:dyDescent="0.25">
      <c r="BB5486" s="108"/>
      <c r="BF5486" s="107"/>
    </row>
    <row r="5487" spans="54:58" x14ac:dyDescent="0.25">
      <c r="BB5487" s="108"/>
      <c r="BF5487" s="107"/>
    </row>
    <row r="5488" spans="54:58" x14ac:dyDescent="0.25">
      <c r="BB5488" s="108"/>
      <c r="BF5488" s="107"/>
    </row>
    <row r="5489" spans="54:58" x14ac:dyDescent="0.25">
      <c r="BB5489" s="108"/>
      <c r="BF5489" s="107"/>
    </row>
    <row r="5490" spans="54:58" x14ac:dyDescent="0.25">
      <c r="BB5490" s="108"/>
      <c r="BF5490" s="107"/>
    </row>
    <row r="5491" spans="54:58" x14ac:dyDescent="0.25">
      <c r="BB5491" s="108"/>
      <c r="BF5491" s="107"/>
    </row>
    <row r="5492" spans="54:58" x14ac:dyDescent="0.25">
      <c r="BB5492" s="108"/>
      <c r="BF5492" s="107"/>
    </row>
    <row r="5493" spans="54:58" x14ac:dyDescent="0.25">
      <c r="BB5493" s="108"/>
      <c r="BF5493" s="107"/>
    </row>
    <row r="5494" spans="54:58" x14ac:dyDescent="0.25">
      <c r="BB5494" s="108"/>
      <c r="BF5494" s="107"/>
    </row>
    <row r="5495" spans="54:58" x14ac:dyDescent="0.25">
      <c r="BB5495" s="108"/>
      <c r="BF5495" s="107"/>
    </row>
    <row r="5496" spans="54:58" x14ac:dyDescent="0.25">
      <c r="BB5496" s="108"/>
      <c r="BF5496" s="107"/>
    </row>
    <row r="5497" spans="54:58" x14ac:dyDescent="0.25">
      <c r="BB5497" s="108"/>
      <c r="BF5497" s="107"/>
    </row>
    <row r="5498" spans="54:58" x14ac:dyDescent="0.25">
      <c r="BB5498" s="108"/>
      <c r="BF5498" s="107"/>
    </row>
    <row r="5499" spans="54:58" x14ac:dyDescent="0.25">
      <c r="BB5499" s="108"/>
      <c r="BF5499" s="107"/>
    </row>
    <row r="5500" spans="54:58" x14ac:dyDescent="0.25">
      <c r="BB5500" s="108"/>
      <c r="BF5500" s="107"/>
    </row>
    <row r="5501" spans="54:58" x14ac:dyDescent="0.25">
      <c r="BB5501" s="108"/>
      <c r="BF5501" s="107"/>
    </row>
    <row r="5502" spans="54:58" x14ac:dyDescent="0.25">
      <c r="BB5502" s="108"/>
      <c r="BF5502" s="107"/>
    </row>
    <row r="5503" spans="54:58" x14ac:dyDescent="0.25">
      <c r="BB5503" s="108"/>
      <c r="BF5503" s="107"/>
    </row>
    <row r="5504" spans="54:58" x14ac:dyDescent="0.25">
      <c r="BB5504" s="108"/>
      <c r="BF5504" s="107"/>
    </row>
    <row r="5505" spans="54:58" x14ac:dyDescent="0.25">
      <c r="BB5505" s="108"/>
      <c r="BF5505" s="107"/>
    </row>
    <row r="5506" spans="54:58" x14ac:dyDescent="0.25">
      <c r="BB5506" s="108"/>
      <c r="BF5506" s="107"/>
    </row>
    <row r="5507" spans="54:58" x14ac:dyDescent="0.25">
      <c r="BB5507" s="108"/>
      <c r="BF5507" s="107"/>
    </row>
    <row r="5508" spans="54:58" x14ac:dyDescent="0.25">
      <c r="BB5508" s="108"/>
      <c r="BF5508" s="107"/>
    </row>
    <row r="5509" spans="54:58" x14ac:dyDescent="0.25">
      <c r="BB5509" s="108"/>
      <c r="BF5509" s="107"/>
    </row>
    <row r="5510" spans="54:58" x14ac:dyDescent="0.25">
      <c r="BB5510" s="108"/>
      <c r="BF5510" s="107"/>
    </row>
    <row r="5511" spans="54:58" x14ac:dyDescent="0.25">
      <c r="BB5511" s="108"/>
      <c r="BF5511" s="107"/>
    </row>
    <row r="5512" spans="54:58" x14ac:dyDescent="0.25">
      <c r="BB5512" s="108"/>
      <c r="BF5512" s="107"/>
    </row>
    <row r="5513" spans="54:58" x14ac:dyDescent="0.25">
      <c r="BB5513" s="108"/>
      <c r="BF5513" s="107"/>
    </row>
    <row r="5514" spans="54:58" x14ac:dyDescent="0.25">
      <c r="BB5514" s="108"/>
      <c r="BF5514" s="107"/>
    </row>
    <row r="5515" spans="54:58" x14ac:dyDescent="0.25">
      <c r="BB5515" s="108"/>
      <c r="BF5515" s="107"/>
    </row>
    <row r="5516" spans="54:58" x14ac:dyDescent="0.25">
      <c r="BB5516" s="108"/>
      <c r="BF5516" s="107"/>
    </row>
    <row r="5517" spans="54:58" x14ac:dyDescent="0.25">
      <c r="BB5517" s="108"/>
      <c r="BF5517" s="107"/>
    </row>
    <row r="5518" spans="54:58" x14ac:dyDescent="0.25">
      <c r="BB5518" s="108"/>
      <c r="BF5518" s="107"/>
    </row>
    <row r="5519" spans="54:58" x14ac:dyDescent="0.25">
      <c r="BB5519" s="108"/>
      <c r="BF5519" s="107"/>
    </row>
    <row r="5520" spans="54:58" x14ac:dyDescent="0.25">
      <c r="BB5520" s="108"/>
      <c r="BF5520" s="107"/>
    </row>
    <row r="5521" spans="54:58" x14ac:dyDescent="0.25">
      <c r="BB5521" s="108"/>
      <c r="BF5521" s="107"/>
    </row>
    <row r="5522" spans="54:58" x14ac:dyDescent="0.25">
      <c r="BB5522" s="108"/>
      <c r="BF5522" s="107"/>
    </row>
    <row r="5523" spans="54:58" x14ac:dyDescent="0.25">
      <c r="BB5523" s="108"/>
      <c r="BF5523" s="107"/>
    </row>
    <row r="5524" spans="54:58" x14ac:dyDescent="0.25">
      <c r="BB5524" s="108"/>
      <c r="BF5524" s="107"/>
    </row>
    <row r="5525" spans="54:58" x14ac:dyDescent="0.25">
      <c r="BB5525" s="108"/>
      <c r="BF5525" s="107"/>
    </row>
    <row r="5526" spans="54:58" x14ac:dyDescent="0.25">
      <c r="BB5526" s="108"/>
      <c r="BF5526" s="107"/>
    </row>
    <row r="5527" spans="54:58" x14ac:dyDescent="0.25">
      <c r="BB5527" s="108"/>
      <c r="BF5527" s="107"/>
    </row>
    <row r="5528" spans="54:58" x14ac:dyDescent="0.25">
      <c r="BB5528" s="108"/>
      <c r="BF5528" s="107"/>
    </row>
    <row r="5529" spans="54:58" x14ac:dyDescent="0.25">
      <c r="BB5529" s="108"/>
      <c r="BF5529" s="107"/>
    </row>
    <row r="5530" spans="54:58" x14ac:dyDescent="0.25">
      <c r="BB5530" s="108"/>
      <c r="BF5530" s="107"/>
    </row>
    <row r="5531" spans="54:58" x14ac:dyDescent="0.25">
      <c r="BB5531" s="108"/>
      <c r="BF5531" s="107"/>
    </row>
    <row r="5532" spans="54:58" x14ac:dyDescent="0.25">
      <c r="BB5532" s="108"/>
      <c r="BF5532" s="107"/>
    </row>
    <row r="5533" spans="54:58" x14ac:dyDescent="0.25">
      <c r="BB5533" s="108"/>
      <c r="BF5533" s="107"/>
    </row>
    <row r="5534" spans="54:58" x14ac:dyDescent="0.25">
      <c r="BB5534" s="108"/>
      <c r="BF5534" s="107"/>
    </row>
    <row r="5535" spans="54:58" x14ac:dyDescent="0.25">
      <c r="BB5535" s="108"/>
      <c r="BF5535" s="107"/>
    </row>
    <row r="5536" spans="54:58" x14ac:dyDescent="0.25">
      <c r="BB5536" s="108"/>
      <c r="BF5536" s="107"/>
    </row>
    <row r="5537" spans="54:58" x14ac:dyDescent="0.25">
      <c r="BB5537" s="108"/>
      <c r="BF5537" s="107"/>
    </row>
    <row r="5538" spans="54:58" x14ac:dyDescent="0.25">
      <c r="BB5538" s="108"/>
      <c r="BF5538" s="107"/>
    </row>
    <row r="5539" spans="54:58" x14ac:dyDescent="0.25">
      <c r="BB5539" s="108"/>
      <c r="BF5539" s="107"/>
    </row>
    <row r="5540" spans="54:58" x14ac:dyDescent="0.25">
      <c r="BB5540" s="108"/>
      <c r="BF5540" s="107"/>
    </row>
    <row r="5541" spans="54:58" x14ac:dyDescent="0.25">
      <c r="BB5541" s="108"/>
      <c r="BF5541" s="107"/>
    </row>
    <row r="5542" spans="54:58" x14ac:dyDescent="0.25">
      <c r="BB5542" s="108"/>
      <c r="BF5542" s="107"/>
    </row>
    <row r="5543" spans="54:58" x14ac:dyDescent="0.25">
      <c r="BB5543" s="108"/>
      <c r="BF5543" s="107"/>
    </row>
    <row r="5544" spans="54:58" x14ac:dyDescent="0.25">
      <c r="BB5544" s="108"/>
      <c r="BF5544" s="107"/>
    </row>
    <row r="5545" spans="54:58" x14ac:dyDescent="0.25">
      <c r="BB5545" s="108"/>
      <c r="BF5545" s="107"/>
    </row>
    <row r="5546" spans="54:58" x14ac:dyDescent="0.25">
      <c r="BB5546" s="108"/>
      <c r="BF5546" s="107"/>
    </row>
    <row r="5547" spans="54:58" x14ac:dyDescent="0.25">
      <c r="BB5547" s="108"/>
      <c r="BF5547" s="107"/>
    </row>
    <row r="5548" spans="54:58" x14ac:dyDescent="0.25">
      <c r="BB5548" s="108"/>
      <c r="BF5548" s="107"/>
    </row>
    <row r="5549" spans="54:58" x14ac:dyDescent="0.25">
      <c r="BB5549" s="108"/>
      <c r="BF5549" s="107"/>
    </row>
    <row r="5550" spans="54:58" x14ac:dyDescent="0.25">
      <c r="BB5550" s="108"/>
      <c r="BF5550" s="107"/>
    </row>
    <row r="5551" spans="54:58" x14ac:dyDescent="0.25">
      <c r="BB5551" s="108"/>
      <c r="BF5551" s="107"/>
    </row>
    <row r="5552" spans="54:58" x14ac:dyDescent="0.25">
      <c r="BB5552" s="108"/>
      <c r="BF5552" s="107"/>
    </row>
    <row r="5553" spans="54:58" x14ac:dyDescent="0.25">
      <c r="BB5553" s="108"/>
      <c r="BF5553" s="107"/>
    </row>
    <row r="5554" spans="54:58" x14ac:dyDescent="0.25">
      <c r="BB5554" s="108"/>
      <c r="BF5554" s="107"/>
    </row>
    <row r="5555" spans="54:58" x14ac:dyDescent="0.25">
      <c r="BB5555" s="108"/>
      <c r="BF5555" s="107"/>
    </row>
    <row r="5556" spans="54:58" x14ac:dyDescent="0.25">
      <c r="BB5556" s="108"/>
      <c r="BF5556" s="107"/>
    </row>
    <row r="5557" spans="54:58" x14ac:dyDescent="0.25">
      <c r="BB5557" s="108"/>
      <c r="BF5557" s="107"/>
    </row>
    <row r="5558" spans="54:58" x14ac:dyDescent="0.25">
      <c r="BB5558" s="108"/>
      <c r="BF5558" s="107"/>
    </row>
    <row r="5559" spans="54:58" x14ac:dyDescent="0.25">
      <c r="BB5559" s="108"/>
      <c r="BF5559" s="107"/>
    </row>
    <row r="5560" spans="54:58" x14ac:dyDescent="0.25">
      <c r="BB5560" s="108"/>
      <c r="BF5560" s="107"/>
    </row>
    <row r="5561" spans="54:58" x14ac:dyDescent="0.25">
      <c r="BB5561" s="108"/>
      <c r="BF5561" s="107"/>
    </row>
    <row r="5562" spans="54:58" x14ac:dyDescent="0.25">
      <c r="BB5562" s="108"/>
      <c r="BF5562" s="107"/>
    </row>
    <row r="5563" spans="54:58" x14ac:dyDescent="0.25">
      <c r="BB5563" s="108"/>
      <c r="BF5563" s="107"/>
    </row>
    <row r="5564" spans="54:58" x14ac:dyDescent="0.25">
      <c r="BB5564" s="108"/>
      <c r="BF5564" s="107"/>
    </row>
    <row r="5565" spans="54:58" x14ac:dyDescent="0.25">
      <c r="BB5565" s="108"/>
      <c r="BF5565" s="107"/>
    </row>
    <row r="5566" spans="54:58" x14ac:dyDescent="0.25">
      <c r="BB5566" s="108"/>
      <c r="BF5566" s="107"/>
    </row>
    <row r="5567" spans="54:58" x14ac:dyDescent="0.25">
      <c r="BB5567" s="108"/>
      <c r="BF5567" s="107"/>
    </row>
    <row r="5568" spans="54:58" x14ac:dyDescent="0.25">
      <c r="BB5568" s="108"/>
      <c r="BF5568" s="107"/>
    </row>
    <row r="5569" spans="54:58" x14ac:dyDescent="0.25">
      <c r="BB5569" s="108"/>
      <c r="BF5569" s="107"/>
    </row>
    <row r="5570" spans="54:58" x14ac:dyDescent="0.25">
      <c r="BB5570" s="108"/>
      <c r="BF5570" s="107"/>
    </row>
    <row r="5571" spans="54:58" x14ac:dyDescent="0.25">
      <c r="BB5571" s="108"/>
      <c r="BF5571" s="107"/>
    </row>
    <row r="5572" spans="54:58" x14ac:dyDescent="0.25">
      <c r="BB5572" s="108"/>
      <c r="BF5572" s="107"/>
    </row>
    <row r="5573" spans="54:58" x14ac:dyDescent="0.25">
      <c r="BB5573" s="108"/>
      <c r="BF5573" s="107"/>
    </row>
    <row r="5574" spans="54:58" x14ac:dyDescent="0.25">
      <c r="BB5574" s="108"/>
      <c r="BF5574" s="107"/>
    </row>
    <row r="5575" spans="54:58" x14ac:dyDescent="0.25">
      <c r="BB5575" s="108"/>
      <c r="BF5575" s="107"/>
    </row>
    <row r="5576" spans="54:58" x14ac:dyDescent="0.25">
      <c r="BB5576" s="108"/>
      <c r="BF5576" s="107"/>
    </row>
    <row r="5577" spans="54:58" x14ac:dyDescent="0.25">
      <c r="BB5577" s="108"/>
      <c r="BF5577" s="107"/>
    </row>
    <row r="5578" spans="54:58" x14ac:dyDescent="0.25">
      <c r="BB5578" s="108"/>
      <c r="BF5578" s="107"/>
    </row>
    <row r="5579" spans="54:58" x14ac:dyDescent="0.25">
      <c r="BB5579" s="108"/>
      <c r="BF5579" s="107"/>
    </row>
    <row r="5580" spans="54:58" x14ac:dyDescent="0.25">
      <c r="BB5580" s="108"/>
      <c r="BF5580" s="107"/>
    </row>
    <row r="5581" spans="54:58" x14ac:dyDescent="0.25">
      <c r="BB5581" s="108"/>
      <c r="BF5581" s="107"/>
    </row>
    <row r="5582" spans="54:58" x14ac:dyDescent="0.25">
      <c r="BB5582" s="108"/>
      <c r="BF5582" s="107"/>
    </row>
    <row r="5583" spans="54:58" x14ac:dyDescent="0.25">
      <c r="BB5583" s="108"/>
      <c r="BF5583" s="107"/>
    </row>
    <row r="5584" spans="54:58" x14ac:dyDescent="0.25">
      <c r="BB5584" s="108"/>
      <c r="BF5584" s="107"/>
    </row>
    <row r="5585" spans="54:58" x14ac:dyDescent="0.25">
      <c r="BB5585" s="108"/>
      <c r="BF5585" s="107"/>
    </row>
    <row r="5586" spans="54:58" x14ac:dyDescent="0.25">
      <c r="BB5586" s="108"/>
      <c r="BF5586" s="107"/>
    </row>
    <row r="5587" spans="54:58" x14ac:dyDescent="0.25">
      <c r="BB5587" s="108"/>
      <c r="BF5587" s="107"/>
    </row>
    <row r="5588" spans="54:58" x14ac:dyDescent="0.25">
      <c r="BB5588" s="108"/>
      <c r="BF5588" s="107"/>
    </row>
    <row r="5589" spans="54:58" x14ac:dyDescent="0.25">
      <c r="BB5589" s="108"/>
      <c r="BF5589" s="107"/>
    </row>
    <row r="5590" spans="54:58" x14ac:dyDescent="0.25">
      <c r="BB5590" s="108"/>
      <c r="BF5590" s="107"/>
    </row>
    <row r="5591" spans="54:58" x14ac:dyDescent="0.25">
      <c r="BB5591" s="108"/>
      <c r="BF5591" s="107"/>
    </row>
    <row r="5592" spans="54:58" x14ac:dyDescent="0.25">
      <c r="BB5592" s="108"/>
      <c r="BF5592" s="107"/>
    </row>
    <row r="5593" spans="54:58" x14ac:dyDescent="0.25">
      <c r="BB5593" s="108"/>
      <c r="BF5593" s="107"/>
    </row>
    <row r="5594" spans="54:58" x14ac:dyDescent="0.25">
      <c r="BB5594" s="108"/>
      <c r="BF5594" s="107"/>
    </row>
    <row r="5595" spans="54:58" x14ac:dyDescent="0.25">
      <c r="BB5595" s="108"/>
      <c r="BF5595" s="107"/>
    </row>
    <row r="5596" spans="54:58" x14ac:dyDescent="0.25">
      <c r="BB5596" s="108"/>
      <c r="BF5596" s="107"/>
    </row>
    <row r="5597" spans="54:58" x14ac:dyDescent="0.25">
      <c r="BB5597" s="108"/>
      <c r="BF5597" s="107"/>
    </row>
    <row r="5598" spans="54:58" x14ac:dyDescent="0.25">
      <c r="BB5598" s="108"/>
      <c r="BF5598" s="107"/>
    </row>
    <row r="5599" spans="54:58" x14ac:dyDescent="0.25">
      <c r="BB5599" s="108"/>
      <c r="BF5599" s="107"/>
    </row>
    <row r="5600" spans="54:58" x14ac:dyDescent="0.25">
      <c r="BB5600" s="108"/>
      <c r="BF5600" s="107"/>
    </row>
    <row r="5601" spans="54:58" x14ac:dyDescent="0.25">
      <c r="BB5601" s="108"/>
      <c r="BF5601" s="107"/>
    </row>
    <row r="5602" spans="54:58" x14ac:dyDescent="0.25">
      <c r="BB5602" s="108"/>
      <c r="BF5602" s="107"/>
    </row>
    <row r="5603" spans="54:58" x14ac:dyDescent="0.25">
      <c r="BB5603" s="108"/>
      <c r="BF5603" s="107"/>
    </row>
    <row r="5604" spans="54:58" x14ac:dyDescent="0.25">
      <c r="BB5604" s="108"/>
      <c r="BF5604" s="107"/>
    </row>
    <row r="5605" spans="54:58" x14ac:dyDescent="0.25">
      <c r="BB5605" s="108"/>
      <c r="BF5605" s="107"/>
    </row>
    <row r="5606" spans="54:58" x14ac:dyDescent="0.25">
      <c r="BB5606" s="108"/>
      <c r="BF5606" s="107"/>
    </row>
    <row r="5607" spans="54:58" x14ac:dyDescent="0.25">
      <c r="BB5607" s="108"/>
      <c r="BF5607" s="107"/>
    </row>
    <row r="5608" spans="54:58" x14ac:dyDescent="0.25">
      <c r="BB5608" s="108"/>
      <c r="BF5608" s="107"/>
    </row>
    <row r="5609" spans="54:58" x14ac:dyDescent="0.25">
      <c r="BB5609" s="108"/>
      <c r="BF5609" s="107"/>
    </row>
    <row r="5610" spans="54:58" x14ac:dyDescent="0.25">
      <c r="BB5610" s="108"/>
      <c r="BF5610" s="107"/>
    </row>
    <row r="5611" spans="54:58" x14ac:dyDescent="0.25">
      <c r="BB5611" s="108"/>
      <c r="BF5611" s="107"/>
    </row>
    <row r="5612" spans="54:58" x14ac:dyDescent="0.25">
      <c r="BB5612" s="108"/>
      <c r="BF5612" s="107"/>
    </row>
    <row r="5613" spans="54:58" x14ac:dyDescent="0.25">
      <c r="BB5613" s="108"/>
      <c r="BF5613" s="107"/>
    </row>
    <row r="5614" spans="54:58" x14ac:dyDescent="0.25">
      <c r="BB5614" s="108"/>
      <c r="BF5614" s="107"/>
    </row>
    <row r="5615" spans="54:58" x14ac:dyDescent="0.25">
      <c r="BB5615" s="108"/>
      <c r="BF5615" s="107"/>
    </row>
    <row r="5616" spans="54:58" x14ac:dyDescent="0.25">
      <c r="BB5616" s="108"/>
      <c r="BF5616" s="107"/>
    </row>
    <row r="5617" spans="54:58" x14ac:dyDescent="0.25">
      <c r="BB5617" s="108"/>
      <c r="BF5617" s="107"/>
    </row>
    <row r="5618" spans="54:58" x14ac:dyDescent="0.25">
      <c r="BB5618" s="108"/>
      <c r="BF5618" s="107"/>
    </row>
    <row r="5619" spans="54:58" x14ac:dyDescent="0.25">
      <c r="BB5619" s="108"/>
      <c r="BF5619" s="107"/>
    </row>
    <row r="5620" spans="54:58" x14ac:dyDescent="0.25">
      <c r="BB5620" s="108"/>
      <c r="BF5620" s="107"/>
    </row>
    <row r="5621" spans="54:58" x14ac:dyDescent="0.25">
      <c r="BB5621" s="108"/>
      <c r="BF5621" s="107"/>
    </row>
    <row r="5622" spans="54:58" x14ac:dyDescent="0.25">
      <c r="BB5622" s="108"/>
      <c r="BF5622" s="107"/>
    </row>
    <row r="5623" spans="54:58" x14ac:dyDescent="0.25">
      <c r="BB5623" s="108"/>
      <c r="BF5623" s="107"/>
    </row>
    <row r="5624" spans="54:58" x14ac:dyDescent="0.25">
      <c r="BB5624" s="108"/>
      <c r="BF5624" s="107"/>
    </row>
    <row r="5625" spans="54:58" x14ac:dyDescent="0.25">
      <c r="BB5625" s="108"/>
      <c r="BF5625" s="107"/>
    </row>
    <row r="5626" spans="54:58" x14ac:dyDescent="0.25">
      <c r="BB5626" s="108"/>
      <c r="BF5626" s="107"/>
    </row>
    <row r="5627" spans="54:58" x14ac:dyDescent="0.25">
      <c r="BB5627" s="108"/>
      <c r="BF5627" s="107"/>
    </row>
    <row r="5628" spans="54:58" x14ac:dyDescent="0.25">
      <c r="BB5628" s="108"/>
      <c r="BF5628" s="107"/>
    </row>
    <row r="5629" spans="54:58" x14ac:dyDescent="0.25">
      <c r="BB5629" s="108"/>
      <c r="BF5629" s="107"/>
    </row>
    <row r="5630" spans="54:58" x14ac:dyDescent="0.25">
      <c r="BB5630" s="108"/>
      <c r="BF5630" s="107"/>
    </row>
    <row r="5631" spans="54:58" x14ac:dyDescent="0.25">
      <c r="BB5631" s="108"/>
      <c r="BF5631" s="107"/>
    </row>
    <row r="5632" spans="54:58" x14ac:dyDescent="0.25">
      <c r="BB5632" s="108"/>
      <c r="BF5632" s="107"/>
    </row>
    <row r="5633" spans="54:58" x14ac:dyDescent="0.25">
      <c r="BB5633" s="108"/>
      <c r="BF5633" s="107"/>
    </row>
    <row r="5634" spans="54:58" x14ac:dyDescent="0.25">
      <c r="BB5634" s="108"/>
      <c r="BF5634" s="107"/>
    </row>
    <row r="5635" spans="54:58" x14ac:dyDescent="0.25">
      <c r="BB5635" s="108"/>
      <c r="BF5635" s="107"/>
    </row>
    <row r="5636" spans="54:58" x14ac:dyDescent="0.25">
      <c r="BB5636" s="108"/>
      <c r="BF5636" s="107"/>
    </row>
    <row r="5637" spans="54:58" x14ac:dyDescent="0.25">
      <c r="BB5637" s="108"/>
      <c r="BF5637" s="107"/>
    </row>
    <row r="5638" spans="54:58" x14ac:dyDescent="0.25">
      <c r="BB5638" s="108"/>
      <c r="BF5638" s="107"/>
    </row>
    <row r="5639" spans="54:58" x14ac:dyDescent="0.25">
      <c r="BB5639" s="108"/>
      <c r="BF5639" s="107"/>
    </row>
    <row r="5640" spans="54:58" x14ac:dyDescent="0.25">
      <c r="BB5640" s="108"/>
      <c r="BF5640" s="107"/>
    </row>
    <row r="5641" spans="54:58" x14ac:dyDescent="0.25">
      <c r="BB5641" s="108"/>
      <c r="BF5641" s="107"/>
    </row>
    <row r="5642" spans="54:58" x14ac:dyDescent="0.25">
      <c r="BB5642" s="108"/>
      <c r="BF5642" s="107"/>
    </row>
    <row r="5643" spans="54:58" x14ac:dyDescent="0.25">
      <c r="BB5643" s="108"/>
      <c r="BF5643" s="107"/>
    </row>
    <row r="5644" spans="54:58" x14ac:dyDescent="0.25">
      <c r="BB5644" s="108"/>
      <c r="BF5644" s="107"/>
    </row>
    <row r="5645" spans="54:58" x14ac:dyDescent="0.25">
      <c r="BB5645" s="108"/>
      <c r="BF5645" s="107"/>
    </row>
    <row r="5646" spans="54:58" x14ac:dyDescent="0.25">
      <c r="BB5646" s="108"/>
      <c r="BF5646" s="107"/>
    </row>
    <row r="5647" spans="54:58" x14ac:dyDescent="0.25">
      <c r="BB5647" s="108"/>
      <c r="BF5647" s="107"/>
    </row>
    <row r="5648" spans="54:58" x14ac:dyDescent="0.25">
      <c r="BB5648" s="108"/>
      <c r="BF5648" s="107"/>
    </row>
    <row r="5649" spans="54:58" x14ac:dyDescent="0.25">
      <c r="BB5649" s="108"/>
      <c r="BF5649" s="107"/>
    </row>
    <row r="5650" spans="54:58" x14ac:dyDescent="0.25">
      <c r="BB5650" s="108"/>
      <c r="BF5650" s="107"/>
    </row>
    <row r="5651" spans="54:58" x14ac:dyDescent="0.25">
      <c r="BB5651" s="108"/>
      <c r="BF5651" s="107"/>
    </row>
    <row r="5652" spans="54:58" x14ac:dyDescent="0.25">
      <c r="BB5652" s="108"/>
      <c r="BF5652" s="107"/>
    </row>
    <row r="5653" spans="54:58" x14ac:dyDescent="0.25">
      <c r="BB5653" s="108"/>
      <c r="BF5653" s="107"/>
    </row>
    <row r="5654" spans="54:58" x14ac:dyDescent="0.25">
      <c r="BB5654" s="108"/>
      <c r="BF5654" s="107"/>
    </row>
    <row r="5655" spans="54:58" x14ac:dyDescent="0.25">
      <c r="BB5655" s="108"/>
      <c r="BF5655" s="107"/>
    </row>
    <row r="5656" spans="54:58" x14ac:dyDescent="0.25">
      <c r="BB5656" s="108"/>
      <c r="BF5656" s="107"/>
    </row>
    <row r="5657" spans="54:58" x14ac:dyDescent="0.25">
      <c r="BB5657" s="108"/>
      <c r="BF5657" s="107"/>
    </row>
    <row r="5658" spans="54:58" x14ac:dyDescent="0.25">
      <c r="BB5658" s="108"/>
      <c r="BF5658" s="107"/>
    </row>
    <row r="5659" spans="54:58" x14ac:dyDescent="0.25">
      <c r="BB5659" s="108"/>
      <c r="BF5659" s="107"/>
    </row>
    <row r="5660" spans="54:58" x14ac:dyDescent="0.25">
      <c r="BB5660" s="108"/>
      <c r="BF5660" s="107"/>
    </row>
    <row r="5661" spans="54:58" x14ac:dyDescent="0.25">
      <c r="BB5661" s="108"/>
      <c r="BF5661" s="107"/>
    </row>
    <row r="5662" spans="54:58" x14ac:dyDescent="0.25">
      <c r="BB5662" s="108"/>
      <c r="BF5662" s="107"/>
    </row>
    <row r="5663" spans="54:58" x14ac:dyDescent="0.25">
      <c r="BB5663" s="108"/>
      <c r="BF5663" s="107"/>
    </row>
    <row r="5664" spans="54:58" x14ac:dyDescent="0.25">
      <c r="BB5664" s="108"/>
      <c r="BF5664" s="107"/>
    </row>
    <row r="5665" spans="54:58" x14ac:dyDescent="0.25">
      <c r="BB5665" s="108"/>
      <c r="BF5665" s="107"/>
    </row>
    <row r="5666" spans="54:58" x14ac:dyDescent="0.25">
      <c r="BB5666" s="108"/>
      <c r="BF5666" s="107"/>
    </row>
    <row r="5667" spans="54:58" x14ac:dyDescent="0.25">
      <c r="BB5667" s="108"/>
      <c r="BF5667" s="107"/>
    </row>
    <row r="5668" spans="54:58" x14ac:dyDescent="0.25">
      <c r="BB5668" s="108"/>
      <c r="BF5668" s="107"/>
    </row>
    <row r="5669" spans="54:58" x14ac:dyDescent="0.25">
      <c r="BB5669" s="108"/>
      <c r="BF5669" s="107"/>
    </row>
    <row r="5670" spans="54:58" x14ac:dyDescent="0.25">
      <c r="BB5670" s="108"/>
      <c r="BF5670" s="107"/>
    </row>
    <row r="5671" spans="54:58" x14ac:dyDescent="0.25">
      <c r="BB5671" s="108"/>
      <c r="BF5671" s="107"/>
    </row>
    <row r="5672" spans="54:58" x14ac:dyDescent="0.25">
      <c r="BB5672" s="108"/>
      <c r="BF5672" s="107"/>
    </row>
    <row r="5673" spans="54:58" x14ac:dyDescent="0.25">
      <c r="BB5673" s="108"/>
      <c r="BF5673" s="107"/>
    </row>
    <row r="5674" spans="54:58" x14ac:dyDescent="0.25">
      <c r="BB5674" s="108"/>
      <c r="BF5674" s="107"/>
    </row>
    <row r="5675" spans="54:58" x14ac:dyDescent="0.25">
      <c r="BB5675" s="108"/>
      <c r="BF5675" s="107"/>
    </row>
    <row r="5676" spans="54:58" x14ac:dyDescent="0.25">
      <c r="BB5676" s="108"/>
      <c r="BF5676" s="107"/>
    </row>
    <row r="5677" spans="54:58" x14ac:dyDescent="0.25">
      <c r="BB5677" s="108"/>
      <c r="BF5677" s="107"/>
    </row>
    <row r="5678" spans="54:58" x14ac:dyDescent="0.25">
      <c r="BB5678" s="108"/>
      <c r="BF5678" s="107"/>
    </row>
    <row r="5679" spans="54:58" x14ac:dyDescent="0.25">
      <c r="BB5679" s="108"/>
      <c r="BF5679" s="107"/>
    </row>
    <row r="5680" spans="54:58" x14ac:dyDescent="0.25">
      <c r="BB5680" s="108"/>
      <c r="BF5680" s="107"/>
    </row>
    <row r="5681" spans="54:58" x14ac:dyDescent="0.25">
      <c r="BB5681" s="108"/>
      <c r="BF5681" s="107"/>
    </row>
    <row r="5682" spans="54:58" x14ac:dyDescent="0.25">
      <c r="BB5682" s="108"/>
      <c r="BF5682" s="107"/>
    </row>
    <row r="5683" spans="54:58" x14ac:dyDescent="0.25">
      <c r="BB5683" s="108"/>
      <c r="BF5683" s="107"/>
    </row>
    <row r="5684" spans="54:58" x14ac:dyDescent="0.25">
      <c r="BB5684" s="108"/>
      <c r="BF5684" s="107"/>
    </row>
    <row r="5685" spans="54:58" x14ac:dyDescent="0.25">
      <c r="BB5685" s="108"/>
      <c r="BF5685" s="107"/>
    </row>
    <row r="5686" spans="54:58" x14ac:dyDescent="0.25">
      <c r="BB5686" s="108"/>
      <c r="BF5686" s="107"/>
    </row>
    <row r="5687" spans="54:58" x14ac:dyDescent="0.25">
      <c r="BB5687" s="108"/>
      <c r="BF5687" s="107"/>
    </row>
    <row r="5688" spans="54:58" x14ac:dyDescent="0.25">
      <c r="BB5688" s="108"/>
      <c r="BF5688" s="107"/>
    </row>
    <row r="5689" spans="54:58" x14ac:dyDescent="0.25">
      <c r="BB5689" s="108"/>
      <c r="BF5689" s="107"/>
    </row>
    <row r="5690" spans="54:58" x14ac:dyDescent="0.25">
      <c r="BB5690" s="108"/>
      <c r="BF5690" s="107"/>
    </row>
    <row r="5691" spans="54:58" x14ac:dyDescent="0.25">
      <c r="BB5691" s="108"/>
      <c r="BF5691" s="107"/>
    </row>
    <row r="5692" spans="54:58" x14ac:dyDescent="0.25">
      <c r="BB5692" s="108"/>
      <c r="BF5692" s="107"/>
    </row>
    <row r="5693" spans="54:58" x14ac:dyDescent="0.25">
      <c r="BB5693" s="108"/>
      <c r="BF5693" s="107"/>
    </row>
    <row r="5694" spans="54:58" x14ac:dyDescent="0.25">
      <c r="BB5694" s="108"/>
      <c r="BF5694" s="107"/>
    </row>
    <row r="5695" spans="54:58" x14ac:dyDescent="0.25">
      <c r="BB5695" s="108"/>
      <c r="BF5695" s="107"/>
    </row>
    <row r="5696" spans="54:58" x14ac:dyDescent="0.25">
      <c r="BB5696" s="108"/>
      <c r="BF5696" s="107"/>
    </row>
    <row r="5697" spans="54:58" x14ac:dyDescent="0.25">
      <c r="BB5697" s="108"/>
      <c r="BF5697" s="107"/>
    </row>
    <row r="5698" spans="54:58" x14ac:dyDescent="0.25">
      <c r="BB5698" s="108"/>
      <c r="BF5698" s="107"/>
    </row>
    <row r="5699" spans="54:58" x14ac:dyDescent="0.25">
      <c r="BB5699" s="108"/>
      <c r="BF5699" s="107"/>
    </row>
    <row r="5700" spans="54:58" x14ac:dyDescent="0.25">
      <c r="BB5700" s="108"/>
      <c r="BF5700" s="107"/>
    </row>
    <row r="5701" spans="54:58" x14ac:dyDescent="0.25">
      <c r="BB5701" s="108"/>
      <c r="BF5701" s="107"/>
    </row>
    <row r="5702" spans="54:58" x14ac:dyDescent="0.25">
      <c r="BB5702" s="108"/>
      <c r="BF5702" s="107"/>
    </row>
    <row r="5703" spans="54:58" x14ac:dyDescent="0.25">
      <c r="BB5703" s="108"/>
      <c r="BF5703" s="107"/>
    </row>
    <row r="5704" spans="54:58" x14ac:dyDescent="0.25">
      <c r="BB5704" s="108"/>
      <c r="BF5704" s="107"/>
    </row>
    <row r="5705" spans="54:58" x14ac:dyDescent="0.25">
      <c r="BB5705" s="108"/>
      <c r="BF5705" s="107"/>
    </row>
    <row r="5706" spans="54:58" x14ac:dyDescent="0.25">
      <c r="BB5706" s="108"/>
      <c r="BF5706" s="107"/>
    </row>
    <row r="5707" spans="54:58" x14ac:dyDescent="0.25">
      <c r="BB5707" s="108"/>
      <c r="BF5707" s="107"/>
    </row>
    <row r="5708" spans="54:58" x14ac:dyDescent="0.25">
      <c r="BB5708" s="108"/>
      <c r="BF5708" s="107"/>
    </row>
    <row r="5709" spans="54:58" x14ac:dyDescent="0.25">
      <c r="BB5709" s="108"/>
      <c r="BF5709" s="107"/>
    </row>
    <row r="5710" spans="54:58" x14ac:dyDescent="0.25">
      <c r="BB5710" s="108"/>
      <c r="BF5710" s="107"/>
    </row>
    <row r="5711" spans="54:58" x14ac:dyDescent="0.25">
      <c r="BB5711" s="108"/>
      <c r="BF5711" s="107"/>
    </row>
    <row r="5712" spans="54:58" x14ac:dyDescent="0.25">
      <c r="BB5712" s="108"/>
      <c r="BF5712" s="107"/>
    </row>
    <row r="5713" spans="54:58" x14ac:dyDescent="0.25">
      <c r="BB5713" s="108"/>
      <c r="BF5713" s="107"/>
    </row>
    <row r="5714" spans="54:58" x14ac:dyDescent="0.25">
      <c r="BB5714" s="108"/>
      <c r="BF5714" s="107"/>
    </row>
    <row r="5715" spans="54:58" x14ac:dyDescent="0.25">
      <c r="BB5715" s="108"/>
      <c r="BF5715" s="107"/>
    </row>
    <row r="5716" spans="54:58" x14ac:dyDescent="0.25">
      <c r="BB5716" s="108"/>
      <c r="BF5716" s="107"/>
    </row>
    <row r="5717" spans="54:58" x14ac:dyDescent="0.25">
      <c r="BB5717" s="108"/>
      <c r="BF5717" s="107"/>
    </row>
    <row r="5718" spans="54:58" x14ac:dyDescent="0.25">
      <c r="BB5718" s="108"/>
      <c r="BF5718" s="107"/>
    </row>
    <row r="5719" spans="54:58" x14ac:dyDescent="0.25">
      <c r="BB5719" s="108"/>
      <c r="BF5719" s="107"/>
    </row>
    <row r="5720" spans="54:58" x14ac:dyDescent="0.25">
      <c r="BB5720" s="108"/>
      <c r="BF5720" s="107"/>
    </row>
    <row r="5721" spans="54:58" x14ac:dyDescent="0.25">
      <c r="BB5721" s="108"/>
      <c r="BF5721" s="107"/>
    </row>
    <row r="5722" spans="54:58" x14ac:dyDescent="0.25">
      <c r="BB5722" s="108"/>
      <c r="BF5722" s="107"/>
    </row>
    <row r="5723" spans="54:58" x14ac:dyDescent="0.25">
      <c r="BB5723" s="108"/>
      <c r="BF5723" s="107"/>
    </row>
    <row r="5724" spans="54:58" x14ac:dyDescent="0.25">
      <c r="BB5724" s="108"/>
      <c r="BF5724" s="107"/>
    </row>
    <row r="5725" spans="54:58" x14ac:dyDescent="0.25">
      <c r="BB5725" s="108"/>
      <c r="BF5725" s="107"/>
    </row>
    <row r="5726" spans="54:58" x14ac:dyDescent="0.25">
      <c r="BB5726" s="108"/>
      <c r="BF5726" s="107"/>
    </row>
    <row r="5727" spans="54:58" x14ac:dyDescent="0.25">
      <c r="BB5727" s="108"/>
      <c r="BF5727" s="107"/>
    </row>
    <row r="5728" spans="54:58" x14ac:dyDescent="0.25">
      <c r="BB5728" s="108"/>
      <c r="BF5728" s="107"/>
    </row>
    <row r="5729" spans="54:58" x14ac:dyDescent="0.25">
      <c r="BB5729" s="108"/>
      <c r="BF5729" s="107"/>
    </row>
    <row r="5730" spans="54:58" x14ac:dyDescent="0.25">
      <c r="BB5730" s="108"/>
      <c r="BF5730" s="107"/>
    </row>
    <row r="5731" spans="54:58" x14ac:dyDescent="0.25">
      <c r="BB5731" s="108"/>
      <c r="BF5731" s="107"/>
    </row>
    <row r="5732" spans="54:58" x14ac:dyDescent="0.25">
      <c r="BB5732" s="108"/>
      <c r="BF5732" s="107"/>
    </row>
    <row r="5733" spans="54:58" x14ac:dyDescent="0.25">
      <c r="BB5733" s="108"/>
      <c r="BF5733" s="107"/>
    </row>
    <row r="5734" spans="54:58" x14ac:dyDescent="0.25">
      <c r="BB5734" s="108"/>
      <c r="BF5734" s="107"/>
    </row>
    <row r="5735" spans="54:58" x14ac:dyDescent="0.25">
      <c r="BB5735" s="108"/>
      <c r="BF5735" s="107"/>
    </row>
    <row r="5736" spans="54:58" x14ac:dyDescent="0.25">
      <c r="BB5736" s="108"/>
      <c r="BF5736" s="107"/>
    </row>
    <row r="5737" spans="54:58" x14ac:dyDescent="0.25">
      <c r="BB5737" s="108"/>
      <c r="BF5737" s="107"/>
    </row>
    <row r="5738" spans="54:58" x14ac:dyDescent="0.25">
      <c r="BB5738" s="108"/>
      <c r="BF5738" s="107"/>
    </row>
    <row r="5739" spans="54:58" x14ac:dyDescent="0.25">
      <c r="BB5739" s="108"/>
      <c r="BF5739" s="107"/>
    </row>
    <row r="5740" spans="54:58" x14ac:dyDescent="0.25">
      <c r="BB5740" s="108"/>
      <c r="BF5740" s="107"/>
    </row>
    <row r="5741" spans="54:58" x14ac:dyDescent="0.25">
      <c r="BB5741" s="108"/>
      <c r="BF5741" s="107"/>
    </row>
    <row r="5742" spans="54:58" x14ac:dyDescent="0.25">
      <c r="BB5742" s="108"/>
      <c r="BF5742" s="107"/>
    </row>
    <row r="5743" spans="54:58" x14ac:dyDescent="0.25">
      <c r="BB5743" s="108"/>
      <c r="BF5743" s="107"/>
    </row>
    <row r="5744" spans="54:58" x14ac:dyDescent="0.25">
      <c r="BB5744" s="108"/>
      <c r="BF5744" s="107"/>
    </row>
    <row r="5745" spans="54:58" x14ac:dyDescent="0.25">
      <c r="BB5745" s="108"/>
      <c r="BF5745" s="107"/>
    </row>
    <row r="5746" spans="54:58" x14ac:dyDescent="0.25">
      <c r="BB5746" s="108"/>
      <c r="BF5746" s="107"/>
    </row>
    <row r="5747" spans="54:58" x14ac:dyDescent="0.25">
      <c r="BB5747" s="108"/>
      <c r="BF5747" s="107"/>
    </row>
    <row r="5748" spans="54:58" x14ac:dyDescent="0.25">
      <c r="BB5748" s="108"/>
      <c r="BF5748" s="107"/>
    </row>
    <row r="5749" spans="54:58" x14ac:dyDescent="0.25">
      <c r="BB5749" s="108"/>
      <c r="BF5749" s="107"/>
    </row>
    <row r="5750" spans="54:58" x14ac:dyDescent="0.25">
      <c r="BB5750" s="108"/>
      <c r="BF5750" s="107"/>
    </row>
    <row r="5751" spans="54:58" x14ac:dyDescent="0.25">
      <c r="BB5751" s="108"/>
      <c r="BF5751" s="107"/>
    </row>
    <row r="5752" spans="54:58" x14ac:dyDescent="0.25">
      <c r="BB5752" s="108"/>
      <c r="BF5752" s="107"/>
    </row>
    <row r="5753" spans="54:58" x14ac:dyDescent="0.25">
      <c r="BB5753" s="108"/>
      <c r="BF5753" s="107"/>
    </row>
    <row r="5754" spans="54:58" x14ac:dyDescent="0.25">
      <c r="BB5754" s="108"/>
      <c r="BF5754" s="107"/>
    </row>
    <row r="5755" spans="54:58" x14ac:dyDescent="0.25">
      <c r="BB5755" s="108"/>
      <c r="BF5755" s="107"/>
    </row>
    <row r="5756" spans="54:58" x14ac:dyDescent="0.25">
      <c r="BB5756" s="108"/>
      <c r="BF5756" s="107"/>
    </row>
    <row r="5757" spans="54:58" x14ac:dyDescent="0.25">
      <c r="BB5757" s="108"/>
      <c r="BF5757" s="107"/>
    </row>
    <row r="5758" spans="54:58" x14ac:dyDescent="0.25">
      <c r="BB5758" s="108"/>
      <c r="BF5758" s="107"/>
    </row>
    <row r="5759" spans="54:58" x14ac:dyDescent="0.25">
      <c r="BB5759" s="108"/>
      <c r="BF5759" s="107"/>
    </row>
    <row r="5760" spans="54:58" x14ac:dyDescent="0.25">
      <c r="BB5760" s="108"/>
      <c r="BF5760" s="107"/>
    </row>
    <row r="5761" spans="54:58" x14ac:dyDescent="0.25">
      <c r="BB5761" s="108"/>
      <c r="BF5761" s="107"/>
    </row>
    <row r="5762" spans="54:58" x14ac:dyDescent="0.25">
      <c r="BB5762" s="108"/>
      <c r="BF5762" s="107"/>
    </row>
    <row r="5763" spans="54:58" x14ac:dyDescent="0.25">
      <c r="BB5763" s="108"/>
      <c r="BF5763" s="107"/>
    </row>
    <row r="5764" spans="54:58" x14ac:dyDescent="0.25">
      <c r="BB5764" s="108"/>
      <c r="BF5764" s="107"/>
    </row>
    <row r="5765" spans="54:58" x14ac:dyDescent="0.25">
      <c r="BB5765" s="108"/>
      <c r="BF5765" s="107"/>
    </row>
    <row r="5766" spans="54:58" x14ac:dyDescent="0.25">
      <c r="BB5766" s="108"/>
      <c r="BF5766" s="107"/>
    </row>
    <row r="5767" spans="54:58" x14ac:dyDescent="0.25">
      <c r="BB5767" s="108"/>
      <c r="BF5767" s="107"/>
    </row>
    <row r="5768" spans="54:58" x14ac:dyDescent="0.25">
      <c r="BB5768" s="108"/>
      <c r="BF5768" s="107"/>
    </row>
    <row r="5769" spans="54:58" x14ac:dyDescent="0.25">
      <c r="BB5769" s="108"/>
      <c r="BF5769" s="107"/>
    </row>
    <row r="5770" spans="54:58" x14ac:dyDescent="0.25">
      <c r="BB5770" s="108"/>
      <c r="BF5770" s="107"/>
    </row>
    <row r="5771" spans="54:58" x14ac:dyDescent="0.25">
      <c r="BB5771" s="108"/>
      <c r="BF5771" s="107"/>
    </row>
    <row r="5772" spans="54:58" x14ac:dyDescent="0.25">
      <c r="BB5772" s="108"/>
      <c r="BF5772" s="107"/>
    </row>
    <row r="5773" spans="54:58" x14ac:dyDescent="0.25">
      <c r="BB5773" s="108"/>
      <c r="BF5773" s="107"/>
    </row>
    <row r="5774" spans="54:58" x14ac:dyDescent="0.25">
      <c r="BB5774" s="108"/>
      <c r="BF5774" s="107"/>
    </row>
    <row r="5775" spans="54:58" x14ac:dyDescent="0.25">
      <c r="BB5775" s="108"/>
      <c r="BF5775" s="107"/>
    </row>
    <row r="5776" spans="54:58" x14ac:dyDescent="0.25">
      <c r="BB5776" s="108"/>
      <c r="BF5776" s="107"/>
    </row>
    <row r="5777" spans="54:58" x14ac:dyDescent="0.25">
      <c r="BB5777" s="108"/>
      <c r="BF5777" s="107"/>
    </row>
    <row r="5778" spans="54:58" x14ac:dyDescent="0.25">
      <c r="BB5778" s="108"/>
      <c r="BF5778" s="107"/>
    </row>
    <row r="5779" spans="54:58" x14ac:dyDescent="0.25">
      <c r="BB5779" s="108"/>
      <c r="BF5779" s="107"/>
    </row>
    <row r="5780" spans="54:58" x14ac:dyDescent="0.25">
      <c r="BB5780" s="108"/>
      <c r="BF5780" s="107"/>
    </row>
    <row r="5781" spans="54:58" x14ac:dyDescent="0.25">
      <c r="BB5781" s="108"/>
      <c r="BF5781" s="107"/>
    </row>
    <row r="5782" spans="54:58" x14ac:dyDescent="0.25">
      <c r="BB5782" s="108"/>
      <c r="BF5782" s="107"/>
    </row>
    <row r="5783" spans="54:58" x14ac:dyDescent="0.25">
      <c r="BB5783" s="108"/>
      <c r="BF5783" s="107"/>
    </row>
    <row r="5784" spans="54:58" x14ac:dyDescent="0.25">
      <c r="BB5784" s="108"/>
      <c r="BF5784" s="107"/>
    </row>
    <row r="5785" spans="54:58" x14ac:dyDescent="0.25">
      <c r="BB5785" s="108"/>
      <c r="BF5785" s="107"/>
    </row>
    <row r="5786" spans="54:58" x14ac:dyDescent="0.25">
      <c r="BB5786" s="108"/>
      <c r="BF5786" s="107"/>
    </row>
    <row r="5787" spans="54:58" x14ac:dyDescent="0.25">
      <c r="BB5787" s="108"/>
      <c r="BF5787" s="107"/>
    </row>
    <row r="5788" spans="54:58" x14ac:dyDescent="0.25">
      <c r="BB5788" s="108"/>
      <c r="BF5788" s="107"/>
    </row>
    <row r="5789" spans="54:58" x14ac:dyDescent="0.25">
      <c r="BB5789" s="108"/>
      <c r="BF5789" s="107"/>
    </row>
    <row r="5790" spans="54:58" x14ac:dyDescent="0.25">
      <c r="BB5790" s="108"/>
      <c r="BF5790" s="107"/>
    </row>
    <row r="5791" spans="54:58" x14ac:dyDescent="0.25">
      <c r="BB5791" s="108"/>
      <c r="BF5791" s="107"/>
    </row>
    <row r="5792" spans="54:58" x14ac:dyDescent="0.25">
      <c r="BB5792" s="108"/>
      <c r="BF5792" s="107"/>
    </row>
    <row r="5793" spans="54:58" x14ac:dyDescent="0.25">
      <c r="BB5793" s="108"/>
      <c r="BF5793" s="107"/>
    </row>
    <row r="5794" spans="54:58" x14ac:dyDescent="0.25">
      <c r="BB5794" s="108"/>
      <c r="BF5794" s="107"/>
    </row>
    <row r="5795" spans="54:58" x14ac:dyDescent="0.25">
      <c r="BB5795" s="108"/>
      <c r="BF5795" s="107"/>
    </row>
    <row r="5796" spans="54:58" x14ac:dyDescent="0.25">
      <c r="BB5796" s="108"/>
      <c r="BF5796" s="107"/>
    </row>
    <row r="5797" spans="54:58" x14ac:dyDescent="0.25">
      <c r="BB5797" s="108"/>
      <c r="BF5797" s="107"/>
    </row>
    <row r="5798" spans="54:58" x14ac:dyDescent="0.25">
      <c r="BB5798" s="108"/>
      <c r="BF5798" s="107"/>
    </row>
    <row r="5799" spans="54:58" x14ac:dyDescent="0.25">
      <c r="BB5799" s="108"/>
      <c r="BF5799" s="107"/>
    </row>
    <row r="5800" spans="54:58" x14ac:dyDescent="0.25">
      <c r="BB5800" s="108"/>
      <c r="BF5800" s="107"/>
    </row>
    <row r="5801" spans="54:58" x14ac:dyDescent="0.25">
      <c r="BB5801" s="108"/>
      <c r="BF5801" s="107"/>
    </row>
    <row r="5802" spans="54:58" x14ac:dyDescent="0.25">
      <c r="BB5802" s="108"/>
      <c r="BF5802" s="107"/>
    </row>
    <row r="5803" spans="54:58" x14ac:dyDescent="0.25">
      <c r="BB5803" s="108"/>
      <c r="BF5803" s="107"/>
    </row>
    <row r="5804" spans="54:58" x14ac:dyDescent="0.25">
      <c r="BB5804" s="108"/>
      <c r="BF5804" s="107"/>
    </row>
    <row r="5805" spans="54:58" x14ac:dyDescent="0.25">
      <c r="BB5805" s="108"/>
      <c r="BF5805" s="107"/>
    </row>
    <row r="5806" spans="54:58" x14ac:dyDescent="0.25">
      <c r="BB5806" s="108"/>
      <c r="BF5806" s="107"/>
    </row>
    <row r="5807" spans="54:58" x14ac:dyDescent="0.25">
      <c r="BB5807" s="108"/>
      <c r="BF5807" s="107"/>
    </row>
    <row r="5808" spans="54:58" x14ac:dyDescent="0.25">
      <c r="BB5808" s="108"/>
      <c r="BF5808" s="107"/>
    </row>
    <row r="5809" spans="54:58" x14ac:dyDescent="0.25">
      <c r="BB5809" s="108"/>
      <c r="BF5809" s="107"/>
    </row>
    <row r="5810" spans="54:58" x14ac:dyDescent="0.25">
      <c r="BB5810" s="108"/>
      <c r="BF5810" s="107"/>
    </row>
    <row r="5811" spans="54:58" x14ac:dyDescent="0.25">
      <c r="BB5811" s="108"/>
      <c r="BF5811" s="107"/>
    </row>
    <row r="5812" spans="54:58" x14ac:dyDescent="0.25">
      <c r="BB5812" s="108"/>
      <c r="BF5812" s="107"/>
    </row>
    <row r="5813" spans="54:58" x14ac:dyDescent="0.25">
      <c r="BB5813" s="108"/>
      <c r="BF5813" s="107"/>
    </row>
    <row r="5814" spans="54:58" x14ac:dyDescent="0.25">
      <c r="BB5814" s="108"/>
      <c r="BF5814" s="107"/>
    </row>
    <row r="5815" spans="54:58" x14ac:dyDescent="0.25">
      <c r="BB5815" s="108"/>
      <c r="BF5815" s="107"/>
    </row>
    <row r="5816" spans="54:58" x14ac:dyDescent="0.25">
      <c r="BB5816" s="108"/>
      <c r="BF5816" s="107"/>
    </row>
    <row r="5817" spans="54:58" x14ac:dyDescent="0.25">
      <c r="BB5817" s="108"/>
      <c r="BF5817" s="107"/>
    </row>
    <row r="5818" spans="54:58" x14ac:dyDescent="0.25">
      <c r="BB5818" s="108"/>
      <c r="BF5818" s="107"/>
    </row>
    <row r="5819" spans="54:58" x14ac:dyDescent="0.25">
      <c r="BB5819" s="108"/>
      <c r="BF5819" s="107"/>
    </row>
    <row r="5820" spans="54:58" x14ac:dyDescent="0.25">
      <c r="BB5820" s="108"/>
      <c r="BF5820" s="107"/>
    </row>
    <row r="5821" spans="54:58" x14ac:dyDescent="0.25">
      <c r="BB5821" s="108"/>
      <c r="BF5821" s="107"/>
    </row>
    <row r="5822" spans="54:58" x14ac:dyDescent="0.25">
      <c r="BB5822" s="108"/>
      <c r="BF5822" s="107"/>
    </row>
    <row r="5823" spans="54:58" x14ac:dyDescent="0.25">
      <c r="BB5823" s="108"/>
      <c r="BF5823" s="107"/>
    </row>
    <row r="5824" spans="54:58" x14ac:dyDescent="0.25">
      <c r="BB5824" s="108"/>
      <c r="BF5824" s="107"/>
    </row>
    <row r="5825" spans="54:58" x14ac:dyDescent="0.25">
      <c r="BB5825" s="108"/>
      <c r="BF5825" s="107"/>
    </row>
    <row r="5826" spans="54:58" x14ac:dyDescent="0.25">
      <c r="BB5826" s="108"/>
      <c r="BF5826" s="107"/>
    </row>
    <row r="5827" spans="54:58" x14ac:dyDescent="0.25">
      <c r="BB5827" s="108"/>
      <c r="BF5827" s="107"/>
    </row>
    <row r="5828" spans="54:58" x14ac:dyDescent="0.25">
      <c r="BB5828" s="108"/>
      <c r="BF5828" s="107"/>
    </row>
    <row r="5829" spans="54:58" x14ac:dyDescent="0.25">
      <c r="BB5829" s="108"/>
      <c r="BF5829" s="107"/>
    </row>
    <row r="5830" spans="54:58" x14ac:dyDescent="0.25">
      <c r="BB5830" s="108"/>
      <c r="BF5830" s="107"/>
    </row>
    <row r="5831" spans="54:58" x14ac:dyDescent="0.25">
      <c r="BB5831" s="108"/>
      <c r="BF5831" s="107"/>
    </row>
    <row r="5832" spans="54:58" x14ac:dyDescent="0.25">
      <c r="BB5832" s="108"/>
      <c r="BF5832" s="107"/>
    </row>
    <row r="5833" spans="54:58" x14ac:dyDescent="0.25">
      <c r="BB5833" s="108"/>
      <c r="BF5833" s="107"/>
    </row>
    <row r="5834" spans="54:58" x14ac:dyDescent="0.25">
      <c r="BB5834" s="108"/>
      <c r="BF5834" s="107"/>
    </row>
    <row r="5835" spans="54:58" x14ac:dyDescent="0.25">
      <c r="BB5835" s="108"/>
      <c r="BF5835" s="107"/>
    </row>
    <row r="5836" spans="54:58" x14ac:dyDescent="0.25">
      <c r="BB5836" s="108"/>
      <c r="BF5836" s="107"/>
    </row>
    <row r="5837" spans="54:58" x14ac:dyDescent="0.25">
      <c r="BB5837" s="108"/>
      <c r="BF5837" s="107"/>
    </row>
    <row r="5838" spans="54:58" x14ac:dyDescent="0.25">
      <c r="BB5838" s="108"/>
      <c r="BF5838" s="107"/>
    </row>
    <row r="5839" spans="54:58" x14ac:dyDescent="0.25">
      <c r="BB5839" s="108"/>
      <c r="BF5839" s="107"/>
    </row>
    <row r="5840" spans="54:58" x14ac:dyDescent="0.25">
      <c r="BB5840" s="108"/>
      <c r="BF5840" s="107"/>
    </row>
    <row r="5841" spans="54:58" x14ac:dyDescent="0.25">
      <c r="BB5841" s="108"/>
      <c r="BF5841" s="107"/>
    </row>
    <row r="5842" spans="54:58" x14ac:dyDescent="0.25">
      <c r="BB5842" s="108"/>
      <c r="BF5842" s="107"/>
    </row>
    <row r="5843" spans="54:58" x14ac:dyDescent="0.25">
      <c r="BB5843" s="108"/>
      <c r="BF5843" s="107"/>
    </row>
    <row r="5844" spans="54:58" x14ac:dyDescent="0.25">
      <c r="BB5844" s="108"/>
      <c r="BF5844" s="107"/>
    </row>
    <row r="5845" spans="54:58" x14ac:dyDescent="0.25">
      <c r="BB5845" s="108"/>
      <c r="BF5845" s="107"/>
    </row>
    <row r="5846" spans="54:58" x14ac:dyDescent="0.25">
      <c r="BB5846" s="108"/>
      <c r="BF5846" s="107"/>
    </row>
    <row r="5847" spans="54:58" x14ac:dyDescent="0.25">
      <c r="BB5847" s="108"/>
      <c r="BF5847" s="107"/>
    </row>
    <row r="5848" spans="54:58" x14ac:dyDescent="0.25">
      <c r="BB5848" s="108"/>
      <c r="BF5848" s="107"/>
    </row>
    <row r="5849" spans="54:58" x14ac:dyDescent="0.25">
      <c r="BB5849" s="108"/>
      <c r="BF5849" s="107"/>
    </row>
    <row r="5850" spans="54:58" x14ac:dyDescent="0.25">
      <c r="BB5850" s="108"/>
      <c r="BF5850" s="107"/>
    </row>
    <row r="5851" spans="54:58" x14ac:dyDescent="0.25">
      <c r="BB5851" s="108"/>
      <c r="BF5851" s="107"/>
    </row>
    <row r="5852" spans="54:58" x14ac:dyDescent="0.25">
      <c r="BB5852" s="108"/>
      <c r="BF5852" s="107"/>
    </row>
    <row r="5853" spans="54:58" x14ac:dyDescent="0.25">
      <c r="BB5853" s="108"/>
      <c r="BF5853" s="107"/>
    </row>
    <row r="5854" spans="54:58" x14ac:dyDescent="0.25">
      <c r="BB5854" s="108"/>
      <c r="BF5854" s="107"/>
    </row>
    <row r="5855" spans="54:58" x14ac:dyDescent="0.25">
      <c r="BB5855" s="108"/>
      <c r="BF5855" s="107"/>
    </row>
    <row r="5856" spans="54:58" x14ac:dyDescent="0.25">
      <c r="BB5856" s="108"/>
      <c r="BF5856" s="107"/>
    </row>
    <row r="5857" spans="54:58" x14ac:dyDescent="0.25">
      <c r="BB5857" s="108"/>
      <c r="BF5857" s="107"/>
    </row>
    <row r="5858" spans="54:58" x14ac:dyDescent="0.25">
      <c r="BB5858" s="108"/>
      <c r="BF5858" s="107"/>
    </row>
    <row r="5859" spans="54:58" x14ac:dyDescent="0.25">
      <c r="BB5859" s="108"/>
      <c r="BF5859" s="107"/>
    </row>
    <row r="5860" spans="54:58" x14ac:dyDescent="0.25">
      <c r="BB5860" s="108"/>
      <c r="BF5860" s="107"/>
    </row>
    <row r="5861" spans="54:58" x14ac:dyDescent="0.25">
      <c r="BB5861" s="108"/>
      <c r="BF5861" s="107"/>
    </row>
    <row r="5862" spans="54:58" x14ac:dyDescent="0.25">
      <c r="BB5862" s="108"/>
      <c r="BF5862" s="107"/>
    </row>
    <row r="5863" spans="54:58" x14ac:dyDescent="0.25">
      <c r="BB5863" s="108"/>
      <c r="BF5863" s="107"/>
    </row>
    <row r="5864" spans="54:58" x14ac:dyDescent="0.25">
      <c r="BB5864" s="108"/>
      <c r="BF5864" s="107"/>
    </row>
    <row r="5865" spans="54:58" x14ac:dyDescent="0.25">
      <c r="BB5865" s="108"/>
      <c r="BF5865" s="107"/>
    </row>
    <row r="5866" spans="54:58" x14ac:dyDescent="0.25">
      <c r="BB5866" s="108"/>
      <c r="BF5866" s="107"/>
    </row>
    <row r="5867" spans="54:58" x14ac:dyDescent="0.25">
      <c r="BB5867" s="108"/>
      <c r="BF5867" s="107"/>
    </row>
    <row r="5868" spans="54:58" x14ac:dyDescent="0.25">
      <c r="BB5868" s="108"/>
      <c r="BF5868" s="107"/>
    </row>
    <row r="5869" spans="54:58" x14ac:dyDescent="0.25">
      <c r="BB5869" s="108"/>
      <c r="BF5869" s="107"/>
    </row>
    <row r="5870" spans="54:58" x14ac:dyDescent="0.25">
      <c r="BB5870" s="108"/>
      <c r="BF5870" s="107"/>
    </row>
    <row r="5871" spans="54:58" x14ac:dyDescent="0.25">
      <c r="BB5871" s="108"/>
      <c r="BF5871" s="107"/>
    </row>
    <row r="5872" spans="54:58" x14ac:dyDescent="0.25">
      <c r="BB5872" s="108"/>
      <c r="BF5872" s="107"/>
    </row>
    <row r="5873" spans="54:58" x14ac:dyDescent="0.25">
      <c r="BB5873" s="108"/>
      <c r="BF5873" s="107"/>
    </row>
    <row r="5874" spans="54:58" x14ac:dyDescent="0.25">
      <c r="BB5874" s="108"/>
      <c r="BF5874" s="107"/>
    </row>
    <row r="5875" spans="54:58" x14ac:dyDescent="0.25">
      <c r="BB5875" s="108"/>
      <c r="BF5875" s="107"/>
    </row>
    <row r="5876" spans="54:58" x14ac:dyDescent="0.25">
      <c r="BB5876" s="108"/>
      <c r="BF5876" s="107"/>
    </row>
    <row r="5877" spans="54:58" x14ac:dyDescent="0.25">
      <c r="BB5877" s="108"/>
      <c r="BF5877" s="107"/>
    </row>
    <row r="5878" spans="54:58" x14ac:dyDescent="0.25">
      <c r="BB5878" s="108"/>
      <c r="BF5878" s="107"/>
    </row>
    <row r="5879" spans="54:58" x14ac:dyDescent="0.25">
      <c r="BB5879" s="108"/>
      <c r="BF5879" s="107"/>
    </row>
    <row r="5880" spans="54:58" x14ac:dyDescent="0.25">
      <c r="BB5880" s="108"/>
      <c r="BF5880" s="107"/>
    </row>
    <row r="5881" spans="54:58" x14ac:dyDescent="0.25">
      <c r="BB5881" s="108"/>
      <c r="BF5881" s="107"/>
    </row>
    <row r="5882" spans="54:58" x14ac:dyDescent="0.25">
      <c r="BB5882" s="108"/>
      <c r="BF5882" s="107"/>
    </row>
    <row r="5883" spans="54:58" x14ac:dyDescent="0.25">
      <c r="BB5883" s="108"/>
      <c r="BF5883" s="107"/>
    </row>
    <row r="5884" spans="54:58" x14ac:dyDescent="0.25">
      <c r="BB5884" s="108"/>
      <c r="BF5884" s="107"/>
    </row>
    <row r="5885" spans="54:58" x14ac:dyDescent="0.25">
      <c r="BB5885" s="108"/>
      <c r="BF5885" s="107"/>
    </row>
    <row r="5886" spans="54:58" x14ac:dyDescent="0.25">
      <c r="BB5886" s="108"/>
      <c r="BF5886" s="107"/>
    </row>
    <row r="5887" spans="54:58" x14ac:dyDescent="0.25">
      <c r="BB5887" s="108"/>
      <c r="BF5887" s="107"/>
    </row>
    <row r="5888" spans="54:58" x14ac:dyDescent="0.25">
      <c r="BB5888" s="108"/>
      <c r="BF5888" s="107"/>
    </row>
    <row r="5889" spans="54:58" x14ac:dyDescent="0.25">
      <c r="BB5889" s="108"/>
      <c r="BF5889" s="107"/>
    </row>
    <row r="5890" spans="54:58" x14ac:dyDescent="0.25">
      <c r="BB5890" s="108"/>
      <c r="BF5890" s="107"/>
    </row>
    <row r="5891" spans="54:58" x14ac:dyDescent="0.25">
      <c r="BB5891" s="108"/>
      <c r="BF5891" s="107"/>
    </row>
    <row r="5892" spans="54:58" x14ac:dyDescent="0.25">
      <c r="BB5892" s="108"/>
      <c r="BF5892" s="107"/>
    </row>
    <row r="5893" spans="54:58" x14ac:dyDescent="0.25">
      <c r="BB5893" s="108"/>
      <c r="BF5893" s="107"/>
    </row>
    <row r="5894" spans="54:58" x14ac:dyDescent="0.25">
      <c r="BB5894" s="108"/>
      <c r="BF5894" s="107"/>
    </row>
    <row r="5895" spans="54:58" x14ac:dyDescent="0.25">
      <c r="BB5895" s="108"/>
      <c r="BF5895" s="107"/>
    </row>
    <row r="5896" spans="54:58" x14ac:dyDescent="0.25">
      <c r="BB5896" s="108"/>
      <c r="BF5896" s="107"/>
    </row>
    <row r="5897" spans="54:58" x14ac:dyDescent="0.25">
      <c r="BB5897" s="108"/>
      <c r="BF5897" s="107"/>
    </row>
    <row r="5898" spans="54:58" x14ac:dyDescent="0.25">
      <c r="BB5898" s="108"/>
      <c r="BF5898" s="107"/>
    </row>
    <row r="5899" spans="54:58" x14ac:dyDescent="0.25">
      <c r="BB5899" s="108"/>
      <c r="BF5899" s="107"/>
    </row>
    <row r="5900" spans="54:58" x14ac:dyDescent="0.25">
      <c r="BB5900" s="108"/>
      <c r="BF5900" s="107"/>
    </row>
    <row r="5901" spans="54:58" x14ac:dyDescent="0.25">
      <c r="BB5901" s="108"/>
      <c r="BF5901" s="107"/>
    </row>
    <row r="5902" spans="54:58" x14ac:dyDescent="0.25">
      <c r="BB5902" s="108"/>
      <c r="BF5902" s="107"/>
    </row>
    <row r="5903" spans="54:58" x14ac:dyDescent="0.25">
      <c r="BB5903" s="108"/>
      <c r="BF5903" s="107"/>
    </row>
    <row r="5904" spans="54:58" x14ac:dyDescent="0.25">
      <c r="BB5904" s="108"/>
      <c r="BF5904" s="107"/>
    </row>
    <row r="5905" spans="54:58" x14ac:dyDescent="0.25">
      <c r="BB5905" s="108"/>
      <c r="BF5905" s="107"/>
    </row>
    <row r="5906" spans="54:58" x14ac:dyDescent="0.25">
      <c r="BB5906" s="108"/>
      <c r="BF5906" s="107"/>
    </row>
    <row r="5907" spans="54:58" x14ac:dyDescent="0.25">
      <c r="BB5907" s="108"/>
      <c r="BF5907" s="107"/>
    </row>
    <row r="5908" spans="54:58" x14ac:dyDescent="0.25">
      <c r="BB5908" s="108"/>
      <c r="BF5908" s="107"/>
    </row>
    <row r="5909" spans="54:58" x14ac:dyDescent="0.25">
      <c r="BB5909" s="108"/>
      <c r="BF5909" s="107"/>
    </row>
    <row r="5910" spans="54:58" x14ac:dyDescent="0.25">
      <c r="BB5910" s="108"/>
      <c r="BF5910" s="107"/>
    </row>
    <row r="5911" spans="54:58" x14ac:dyDescent="0.25">
      <c r="BB5911" s="108"/>
      <c r="BF5911" s="107"/>
    </row>
    <row r="5912" spans="54:58" x14ac:dyDescent="0.25">
      <c r="BB5912" s="108"/>
      <c r="BF5912" s="107"/>
    </row>
    <row r="5913" spans="54:58" x14ac:dyDescent="0.25">
      <c r="BB5913" s="108"/>
      <c r="BF5913" s="107"/>
    </row>
    <row r="5914" spans="54:58" x14ac:dyDescent="0.25">
      <c r="BB5914" s="108"/>
      <c r="BF5914" s="107"/>
    </row>
    <row r="5915" spans="54:58" x14ac:dyDescent="0.25">
      <c r="BB5915" s="108"/>
      <c r="BF5915" s="107"/>
    </row>
    <row r="5916" spans="54:58" x14ac:dyDescent="0.25">
      <c r="BB5916" s="108"/>
      <c r="BF5916" s="107"/>
    </row>
    <row r="5917" spans="54:58" x14ac:dyDescent="0.25">
      <c r="BB5917" s="108"/>
      <c r="BF5917" s="107"/>
    </row>
    <row r="5918" spans="54:58" x14ac:dyDescent="0.25">
      <c r="BB5918" s="108"/>
      <c r="BF5918" s="107"/>
    </row>
    <row r="5919" spans="54:58" x14ac:dyDescent="0.25">
      <c r="BB5919" s="108"/>
      <c r="BF5919" s="107"/>
    </row>
    <row r="5920" spans="54:58" x14ac:dyDescent="0.25">
      <c r="BB5920" s="108"/>
      <c r="BF5920" s="107"/>
    </row>
    <row r="5921" spans="54:58" x14ac:dyDescent="0.25">
      <c r="BB5921" s="108"/>
      <c r="BF5921" s="107"/>
    </row>
    <row r="5922" spans="54:58" x14ac:dyDescent="0.25">
      <c r="BB5922" s="108"/>
      <c r="BF5922" s="107"/>
    </row>
    <row r="5923" spans="54:58" x14ac:dyDescent="0.25">
      <c r="BB5923" s="108"/>
      <c r="BF5923" s="107"/>
    </row>
    <row r="5924" spans="54:58" x14ac:dyDescent="0.25">
      <c r="BB5924" s="108"/>
      <c r="BF5924" s="107"/>
    </row>
    <row r="5925" spans="54:58" x14ac:dyDescent="0.25">
      <c r="BB5925" s="108"/>
      <c r="BF5925" s="107"/>
    </row>
    <row r="5926" spans="54:58" x14ac:dyDescent="0.25">
      <c r="BB5926" s="108"/>
      <c r="BF5926" s="107"/>
    </row>
    <row r="5927" spans="54:58" x14ac:dyDescent="0.25">
      <c r="BB5927" s="108"/>
      <c r="BF5927" s="107"/>
    </row>
    <row r="5928" spans="54:58" x14ac:dyDescent="0.25">
      <c r="BB5928" s="108"/>
      <c r="BF5928" s="107"/>
    </row>
    <row r="5929" spans="54:58" x14ac:dyDescent="0.25">
      <c r="BB5929" s="108"/>
      <c r="BF5929" s="107"/>
    </row>
    <row r="5930" spans="54:58" x14ac:dyDescent="0.25">
      <c r="BB5930" s="108"/>
      <c r="BF5930" s="107"/>
    </row>
    <row r="5931" spans="54:58" x14ac:dyDescent="0.25">
      <c r="BB5931" s="108"/>
      <c r="BF5931" s="107"/>
    </row>
    <row r="5932" spans="54:58" x14ac:dyDescent="0.25">
      <c r="BB5932" s="108"/>
      <c r="BF5932" s="107"/>
    </row>
    <row r="5933" spans="54:58" x14ac:dyDescent="0.25">
      <c r="BB5933" s="108"/>
      <c r="BF5933" s="107"/>
    </row>
    <row r="5934" spans="54:58" x14ac:dyDescent="0.25">
      <c r="BB5934" s="108"/>
      <c r="BF5934" s="107"/>
    </row>
    <row r="5935" spans="54:58" x14ac:dyDescent="0.25">
      <c r="BB5935" s="108"/>
      <c r="BF5935" s="107"/>
    </row>
    <row r="5936" spans="54:58" x14ac:dyDescent="0.25">
      <c r="BB5936" s="108"/>
      <c r="BF5936" s="107"/>
    </row>
    <row r="5937" spans="54:58" x14ac:dyDescent="0.25">
      <c r="BB5937" s="108"/>
      <c r="BF5937" s="107"/>
    </row>
    <row r="5938" spans="54:58" x14ac:dyDescent="0.25">
      <c r="BB5938" s="108"/>
      <c r="BF5938" s="107"/>
    </row>
    <row r="5939" spans="54:58" x14ac:dyDescent="0.25">
      <c r="BB5939" s="108"/>
      <c r="BF5939" s="107"/>
    </row>
    <row r="5940" spans="54:58" x14ac:dyDescent="0.25">
      <c r="BB5940" s="108"/>
      <c r="BF5940" s="107"/>
    </row>
    <row r="5941" spans="54:58" x14ac:dyDescent="0.25">
      <c r="BB5941" s="108"/>
      <c r="BF5941" s="107"/>
    </row>
    <row r="5942" spans="54:58" x14ac:dyDescent="0.25">
      <c r="BB5942" s="108"/>
      <c r="BF5942" s="107"/>
    </row>
    <row r="5943" spans="54:58" x14ac:dyDescent="0.25">
      <c r="BB5943" s="108"/>
      <c r="BF5943" s="107"/>
    </row>
    <row r="5944" spans="54:58" x14ac:dyDescent="0.25">
      <c r="BB5944" s="108"/>
      <c r="BF5944" s="107"/>
    </row>
    <row r="5945" spans="54:58" x14ac:dyDescent="0.25">
      <c r="BB5945" s="108"/>
      <c r="BF5945" s="107"/>
    </row>
    <row r="5946" spans="54:58" x14ac:dyDescent="0.25">
      <c r="BB5946" s="108"/>
      <c r="BF5946" s="107"/>
    </row>
    <row r="5947" spans="54:58" x14ac:dyDescent="0.25">
      <c r="BB5947" s="108"/>
      <c r="BF5947" s="107"/>
    </row>
    <row r="5948" spans="54:58" x14ac:dyDescent="0.25">
      <c r="BB5948" s="108"/>
      <c r="BF5948" s="107"/>
    </row>
    <row r="5949" spans="54:58" x14ac:dyDescent="0.25">
      <c r="BB5949" s="108"/>
      <c r="BF5949" s="107"/>
    </row>
    <row r="5950" spans="54:58" x14ac:dyDescent="0.25">
      <c r="BB5950" s="108"/>
      <c r="BF5950" s="107"/>
    </row>
    <row r="5951" spans="54:58" x14ac:dyDescent="0.25">
      <c r="BB5951" s="108"/>
      <c r="BF5951" s="107"/>
    </row>
    <row r="5952" spans="54:58" x14ac:dyDescent="0.25">
      <c r="BB5952" s="108"/>
      <c r="BF5952" s="107"/>
    </row>
    <row r="5953" spans="54:58" x14ac:dyDescent="0.25">
      <c r="BB5953" s="108"/>
      <c r="BF5953" s="107"/>
    </row>
    <row r="5954" spans="54:58" x14ac:dyDescent="0.25">
      <c r="BB5954" s="108"/>
      <c r="BF5954" s="107"/>
    </row>
    <row r="5955" spans="54:58" x14ac:dyDescent="0.25">
      <c r="BB5955" s="108"/>
      <c r="BF5955" s="107"/>
    </row>
    <row r="5956" spans="54:58" x14ac:dyDescent="0.25">
      <c r="BB5956" s="108"/>
      <c r="BF5956" s="107"/>
    </row>
    <row r="5957" spans="54:58" x14ac:dyDescent="0.25">
      <c r="BB5957" s="108"/>
      <c r="BF5957" s="107"/>
    </row>
    <row r="5958" spans="54:58" x14ac:dyDescent="0.25">
      <c r="BB5958" s="108"/>
      <c r="BF5958" s="107"/>
    </row>
    <row r="5959" spans="54:58" x14ac:dyDescent="0.25">
      <c r="BB5959" s="108"/>
      <c r="BF5959" s="107"/>
    </row>
    <row r="5960" spans="54:58" x14ac:dyDescent="0.25">
      <c r="BB5960" s="108"/>
      <c r="BF5960" s="107"/>
    </row>
    <row r="5961" spans="54:58" x14ac:dyDescent="0.25">
      <c r="BB5961" s="108"/>
      <c r="BF5961" s="107"/>
    </row>
    <row r="5962" spans="54:58" x14ac:dyDescent="0.25">
      <c r="BB5962" s="108"/>
      <c r="BF5962" s="107"/>
    </row>
    <row r="5963" spans="54:58" x14ac:dyDescent="0.25">
      <c r="BB5963" s="108"/>
      <c r="BF5963" s="107"/>
    </row>
    <row r="5964" spans="54:58" x14ac:dyDescent="0.25">
      <c r="BB5964" s="108"/>
      <c r="BF5964" s="107"/>
    </row>
    <row r="5965" spans="54:58" x14ac:dyDescent="0.25">
      <c r="BB5965" s="108"/>
      <c r="BF5965" s="107"/>
    </row>
    <row r="5966" spans="54:58" x14ac:dyDescent="0.25">
      <c r="BB5966" s="108"/>
      <c r="BF5966" s="107"/>
    </row>
    <row r="5967" spans="54:58" x14ac:dyDescent="0.25">
      <c r="BB5967" s="108"/>
      <c r="BF5967" s="107"/>
    </row>
    <row r="5968" spans="54:58" x14ac:dyDescent="0.25">
      <c r="BB5968" s="108"/>
      <c r="BF5968" s="107"/>
    </row>
    <row r="5969" spans="54:58" x14ac:dyDescent="0.25">
      <c r="BB5969" s="108"/>
      <c r="BF5969" s="107"/>
    </row>
    <row r="5970" spans="54:58" x14ac:dyDescent="0.25">
      <c r="BB5970" s="108"/>
      <c r="BF5970" s="107"/>
    </row>
    <row r="5971" spans="54:58" x14ac:dyDescent="0.25">
      <c r="BB5971" s="108"/>
      <c r="BF5971" s="107"/>
    </row>
    <row r="5972" spans="54:58" x14ac:dyDescent="0.25">
      <c r="BB5972" s="108"/>
      <c r="BF5972" s="107"/>
    </row>
    <row r="5973" spans="54:58" x14ac:dyDescent="0.25">
      <c r="BB5973" s="108"/>
      <c r="BF5973" s="107"/>
    </row>
    <row r="5974" spans="54:58" x14ac:dyDescent="0.25">
      <c r="BB5974" s="108"/>
      <c r="BF5974" s="107"/>
    </row>
    <row r="5975" spans="54:58" x14ac:dyDescent="0.25">
      <c r="BB5975" s="108"/>
      <c r="BF5975" s="107"/>
    </row>
    <row r="5976" spans="54:58" x14ac:dyDescent="0.25">
      <c r="BB5976" s="108"/>
      <c r="BF5976" s="107"/>
    </row>
    <row r="5977" spans="54:58" x14ac:dyDescent="0.25">
      <c r="BB5977" s="108"/>
      <c r="BF5977" s="107"/>
    </row>
    <row r="5978" spans="54:58" x14ac:dyDescent="0.25">
      <c r="BB5978" s="108"/>
      <c r="BF5978" s="107"/>
    </row>
    <row r="5979" spans="54:58" x14ac:dyDescent="0.25">
      <c r="BB5979" s="108"/>
      <c r="BF5979" s="107"/>
    </row>
    <row r="5980" spans="54:58" x14ac:dyDescent="0.25">
      <c r="BB5980" s="108"/>
      <c r="BF5980" s="107"/>
    </row>
    <row r="5981" spans="54:58" x14ac:dyDescent="0.25">
      <c r="BB5981" s="108"/>
      <c r="BF5981" s="107"/>
    </row>
    <row r="5982" spans="54:58" x14ac:dyDescent="0.25">
      <c r="BB5982" s="108"/>
      <c r="BF5982" s="107"/>
    </row>
    <row r="5983" spans="54:58" x14ac:dyDescent="0.25">
      <c r="BB5983" s="108"/>
      <c r="BF5983" s="107"/>
    </row>
    <row r="5984" spans="54:58" x14ac:dyDescent="0.25">
      <c r="BB5984" s="108"/>
      <c r="BF5984" s="107"/>
    </row>
    <row r="5985" spans="54:58" x14ac:dyDescent="0.25">
      <c r="BB5985" s="108"/>
      <c r="BF5985" s="107"/>
    </row>
    <row r="5986" spans="54:58" x14ac:dyDescent="0.25">
      <c r="BB5986" s="108"/>
      <c r="BF5986" s="107"/>
    </row>
    <row r="5987" spans="54:58" x14ac:dyDescent="0.25">
      <c r="BB5987" s="108"/>
      <c r="BF5987" s="107"/>
    </row>
    <row r="5988" spans="54:58" x14ac:dyDescent="0.25">
      <c r="BB5988" s="108"/>
      <c r="BF5988" s="107"/>
    </row>
    <row r="5989" spans="54:58" x14ac:dyDescent="0.25">
      <c r="BB5989" s="108"/>
      <c r="BF5989" s="107"/>
    </row>
    <row r="5990" spans="54:58" x14ac:dyDescent="0.25">
      <c r="BB5990" s="108"/>
      <c r="BF5990" s="107"/>
    </row>
    <row r="5991" spans="54:58" x14ac:dyDescent="0.25">
      <c r="BB5991" s="108"/>
      <c r="BF5991" s="107"/>
    </row>
    <row r="5992" spans="54:58" x14ac:dyDescent="0.25">
      <c r="BB5992" s="108"/>
      <c r="BF5992" s="107"/>
    </row>
    <row r="5993" spans="54:58" x14ac:dyDescent="0.25">
      <c r="BB5993" s="108"/>
      <c r="BF5993" s="107"/>
    </row>
    <row r="5994" spans="54:58" x14ac:dyDescent="0.25">
      <c r="BB5994" s="108"/>
      <c r="BF5994" s="107"/>
    </row>
    <row r="5995" spans="54:58" x14ac:dyDescent="0.25">
      <c r="BB5995" s="108"/>
      <c r="BF5995" s="107"/>
    </row>
    <row r="5996" spans="54:58" x14ac:dyDescent="0.25">
      <c r="BB5996" s="108"/>
      <c r="BF5996" s="107"/>
    </row>
    <row r="5997" spans="54:58" x14ac:dyDescent="0.25">
      <c r="BB5997" s="108"/>
      <c r="BF5997" s="107"/>
    </row>
    <row r="5998" spans="54:58" x14ac:dyDescent="0.25">
      <c r="BB5998" s="108"/>
      <c r="BF5998" s="107"/>
    </row>
    <row r="5999" spans="54:58" x14ac:dyDescent="0.25">
      <c r="BB5999" s="108"/>
      <c r="BF5999" s="107"/>
    </row>
    <row r="6000" spans="54:58" x14ac:dyDescent="0.25">
      <c r="BB6000" s="108"/>
      <c r="BF6000" s="107"/>
    </row>
    <row r="6001" spans="54:58" x14ac:dyDescent="0.25">
      <c r="BB6001" s="108"/>
      <c r="BF6001" s="107"/>
    </row>
    <row r="6002" spans="54:58" x14ac:dyDescent="0.25">
      <c r="BB6002" s="108"/>
      <c r="BF6002" s="107"/>
    </row>
    <row r="6003" spans="54:58" x14ac:dyDescent="0.25">
      <c r="BB6003" s="108"/>
      <c r="BF6003" s="107"/>
    </row>
    <row r="6004" spans="54:58" x14ac:dyDescent="0.25">
      <c r="BB6004" s="108"/>
      <c r="BF6004" s="107"/>
    </row>
    <row r="6005" spans="54:58" x14ac:dyDescent="0.25">
      <c r="BB6005" s="108"/>
      <c r="BF6005" s="107"/>
    </row>
    <row r="6006" spans="54:58" x14ac:dyDescent="0.25">
      <c r="BB6006" s="108"/>
      <c r="BF6006" s="107"/>
    </row>
    <row r="6007" spans="54:58" x14ac:dyDescent="0.25">
      <c r="BB6007" s="108"/>
      <c r="BF6007" s="107"/>
    </row>
    <row r="6008" spans="54:58" x14ac:dyDescent="0.25">
      <c r="BB6008" s="108"/>
      <c r="BF6008" s="107"/>
    </row>
    <row r="6009" spans="54:58" x14ac:dyDescent="0.25">
      <c r="BB6009" s="108"/>
      <c r="BF6009" s="107"/>
    </row>
    <row r="6010" spans="54:58" x14ac:dyDescent="0.25">
      <c r="BB6010" s="108"/>
      <c r="BF6010" s="107"/>
    </row>
    <row r="6011" spans="54:58" x14ac:dyDescent="0.25">
      <c r="BB6011" s="108"/>
      <c r="BF6011" s="107"/>
    </row>
    <row r="6012" spans="54:58" x14ac:dyDescent="0.25">
      <c r="BB6012" s="108"/>
      <c r="BF6012" s="107"/>
    </row>
    <row r="6013" spans="54:58" x14ac:dyDescent="0.25">
      <c r="BB6013" s="108"/>
      <c r="BF6013" s="107"/>
    </row>
    <row r="6014" spans="54:58" x14ac:dyDescent="0.25">
      <c r="BB6014" s="108"/>
      <c r="BF6014" s="107"/>
    </row>
    <row r="6015" spans="54:58" x14ac:dyDescent="0.25">
      <c r="BB6015" s="108"/>
      <c r="BF6015" s="107"/>
    </row>
    <row r="6016" spans="54:58" x14ac:dyDescent="0.25">
      <c r="BB6016" s="108"/>
      <c r="BF6016" s="107"/>
    </row>
    <row r="6017" spans="54:58" x14ac:dyDescent="0.25">
      <c r="BB6017" s="108"/>
      <c r="BF6017" s="107"/>
    </row>
    <row r="6018" spans="54:58" x14ac:dyDescent="0.25">
      <c r="BB6018" s="108"/>
      <c r="BF6018" s="107"/>
    </row>
    <row r="6019" spans="54:58" x14ac:dyDescent="0.25">
      <c r="BB6019" s="108"/>
      <c r="BF6019" s="107"/>
    </row>
    <row r="6020" spans="54:58" x14ac:dyDescent="0.25">
      <c r="BB6020" s="108"/>
      <c r="BF6020" s="107"/>
    </row>
    <row r="6021" spans="54:58" x14ac:dyDescent="0.25">
      <c r="BB6021" s="108"/>
      <c r="BF6021" s="107"/>
    </row>
    <row r="6022" spans="54:58" x14ac:dyDescent="0.25">
      <c r="BB6022" s="108"/>
      <c r="BF6022" s="107"/>
    </row>
    <row r="6023" spans="54:58" x14ac:dyDescent="0.25">
      <c r="BB6023" s="108"/>
      <c r="BF6023" s="107"/>
    </row>
    <row r="6024" spans="54:58" x14ac:dyDescent="0.25">
      <c r="BB6024" s="108"/>
      <c r="BF6024" s="107"/>
    </row>
    <row r="6025" spans="54:58" x14ac:dyDescent="0.25">
      <c r="BB6025" s="108"/>
      <c r="BF6025" s="107"/>
    </row>
    <row r="6026" spans="54:58" x14ac:dyDescent="0.25">
      <c r="BB6026" s="108"/>
      <c r="BF6026" s="107"/>
    </row>
    <row r="6027" spans="54:58" x14ac:dyDescent="0.25">
      <c r="BB6027" s="108"/>
      <c r="BF6027" s="107"/>
    </row>
    <row r="6028" spans="54:58" x14ac:dyDescent="0.25">
      <c r="BB6028" s="108"/>
      <c r="BF6028" s="107"/>
    </row>
    <row r="6029" spans="54:58" x14ac:dyDescent="0.25">
      <c r="BB6029" s="108"/>
      <c r="BF6029" s="107"/>
    </row>
    <row r="6030" spans="54:58" x14ac:dyDescent="0.25">
      <c r="BB6030" s="108"/>
      <c r="BF6030" s="107"/>
    </row>
    <row r="6031" spans="54:58" x14ac:dyDescent="0.25">
      <c r="BB6031" s="108"/>
      <c r="BF6031" s="107"/>
    </row>
    <row r="6032" spans="54:58" x14ac:dyDescent="0.25">
      <c r="BB6032" s="108"/>
      <c r="BF6032" s="107"/>
    </row>
    <row r="6033" spans="54:58" x14ac:dyDescent="0.25">
      <c r="BB6033" s="108"/>
      <c r="BF6033" s="107"/>
    </row>
    <row r="6034" spans="54:58" x14ac:dyDescent="0.25">
      <c r="BB6034" s="108"/>
      <c r="BF6034" s="107"/>
    </row>
    <row r="6035" spans="54:58" x14ac:dyDescent="0.25">
      <c r="BB6035" s="108"/>
      <c r="BF6035" s="107"/>
    </row>
    <row r="6036" spans="54:58" x14ac:dyDescent="0.25">
      <c r="BB6036" s="108"/>
      <c r="BF6036" s="107"/>
    </row>
    <row r="6037" spans="54:58" x14ac:dyDescent="0.25">
      <c r="BB6037" s="108"/>
      <c r="BF6037" s="107"/>
    </row>
    <row r="6038" spans="54:58" x14ac:dyDescent="0.25">
      <c r="BB6038" s="108"/>
      <c r="BF6038" s="107"/>
    </row>
    <row r="6039" spans="54:58" x14ac:dyDescent="0.25">
      <c r="BB6039" s="108"/>
      <c r="BF6039" s="107"/>
    </row>
    <row r="6040" spans="54:58" x14ac:dyDescent="0.25">
      <c r="BB6040" s="108"/>
      <c r="BF6040" s="107"/>
    </row>
    <row r="6041" spans="54:58" x14ac:dyDescent="0.25">
      <c r="BB6041" s="108"/>
      <c r="BF6041" s="107"/>
    </row>
    <row r="6042" spans="54:58" x14ac:dyDescent="0.25">
      <c r="BB6042" s="108"/>
      <c r="BF6042" s="107"/>
    </row>
    <row r="6043" spans="54:58" x14ac:dyDescent="0.25">
      <c r="BB6043" s="108"/>
      <c r="BF6043" s="107"/>
    </row>
    <row r="6044" spans="54:58" x14ac:dyDescent="0.25">
      <c r="BB6044" s="108"/>
      <c r="BF6044" s="107"/>
    </row>
    <row r="6045" spans="54:58" x14ac:dyDescent="0.25">
      <c r="BB6045" s="108"/>
      <c r="BF6045" s="107"/>
    </row>
    <row r="6046" spans="54:58" x14ac:dyDescent="0.25">
      <c r="BB6046" s="108"/>
      <c r="BF6046" s="107"/>
    </row>
    <row r="6047" spans="54:58" x14ac:dyDescent="0.25">
      <c r="BB6047" s="108"/>
      <c r="BF6047" s="107"/>
    </row>
    <row r="6048" spans="54:58" x14ac:dyDescent="0.25">
      <c r="BB6048" s="108"/>
      <c r="BF6048" s="107"/>
    </row>
    <row r="6049" spans="54:58" x14ac:dyDescent="0.25">
      <c r="BB6049" s="108"/>
      <c r="BF6049" s="107"/>
    </row>
    <row r="6050" spans="54:58" x14ac:dyDescent="0.25">
      <c r="BB6050" s="108"/>
      <c r="BF6050" s="107"/>
    </row>
    <row r="6051" spans="54:58" x14ac:dyDescent="0.25">
      <c r="BB6051" s="108"/>
      <c r="BF6051" s="107"/>
    </row>
    <row r="6052" spans="54:58" x14ac:dyDescent="0.25">
      <c r="BB6052" s="108"/>
      <c r="BF6052" s="107"/>
    </row>
    <row r="6053" spans="54:58" x14ac:dyDescent="0.25">
      <c r="BB6053" s="108"/>
      <c r="BF6053" s="107"/>
    </row>
    <row r="6054" spans="54:58" x14ac:dyDescent="0.25">
      <c r="BB6054" s="108"/>
      <c r="BF6054" s="107"/>
    </row>
    <row r="6055" spans="54:58" x14ac:dyDescent="0.25">
      <c r="BB6055" s="108"/>
      <c r="BF6055" s="107"/>
    </row>
    <row r="6056" spans="54:58" x14ac:dyDescent="0.25">
      <c r="BB6056" s="108"/>
      <c r="BF6056" s="107"/>
    </row>
    <row r="6057" spans="54:58" x14ac:dyDescent="0.25">
      <c r="BB6057" s="108"/>
      <c r="BF6057" s="107"/>
    </row>
    <row r="6058" spans="54:58" x14ac:dyDescent="0.25">
      <c r="BB6058" s="108"/>
      <c r="BF6058" s="107"/>
    </row>
    <row r="6059" spans="54:58" x14ac:dyDescent="0.25">
      <c r="BB6059" s="108"/>
      <c r="BF6059" s="107"/>
    </row>
    <row r="6060" spans="54:58" x14ac:dyDescent="0.25">
      <c r="BB6060" s="108"/>
      <c r="BF6060" s="107"/>
    </row>
    <row r="6061" spans="54:58" x14ac:dyDescent="0.25">
      <c r="BB6061" s="108"/>
      <c r="BF6061" s="107"/>
    </row>
    <row r="6062" spans="54:58" x14ac:dyDescent="0.25">
      <c r="BB6062" s="108"/>
      <c r="BF6062" s="107"/>
    </row>
    <row r="6063" spans="54:58" x14ac:dyDescent="0.25">
      <c r="BB6063" s="108"/>
      <c r="BF6063" s="107"/>
    </row>
    <row r="6064" spans="54:58" x14ac:dyDescent="0.25">
      <c r="BB6064" s="108"/>
      <c r="BF6064" s="107"/>
    </row>
    <row r="6065" spans="54:58" x14ac:dyDescent="0.25">
      <c r="BB6065" s="108"/>
      <c r="BF6065" s="107"/>
    </row>
    <row r="6066" spans="54:58" x14ac:dyDescent="0.25">
      <c r="BB6066" s="108"/>
      <c r="BF6066" s="107"/>
    </row>
    <row r="6067" spans="54:58" x14ac:dyDescent="0.25">
      <c r="BB6067" s="108"/>
      <c r="BF6067" s="107"/>
    </row>
    <row r="6068" spans="54:58" x14ac:dyDescent="0.25">
      <c r="BB6068" s="108"/>
      <c r="BF6068" s="107"/>
    </row>
    <row r="6069" spans="54:58" x14ac:dyDescent="0.25">
      <c r="BB6069" s="108"/>
      <c r="BF6069" s="107"/>
    </row>
    <row r="6070" spans="54:58" x14ac:dyDescent="0.25">
      <c r="BB6070" s="108"/>
      <c r="BF6070" s="107"/>
    </row>
    <row r="6071" spans="54:58" x14ac:dyDescent="0.25">
      <c r="BB6071" s="108"/>
      <c r="BF6071" s="107"/>
    </row>
    <row r="6072" spans="54:58" x14ac:dyDescent="0.25">
      <c r="BB6072" s="108"/>
      <c r="BF6072" s="107"/>
    </row>
    <row r="6073" spans="54:58" x14ac:dyDescent="0.25">
      <c r="BB6073" s="108"/>
      <c r="BF6073" s="107"/>
    </row>
    <row r="6074" spans="54:58" x14ac:dyDescent="0.25">
      <c r="BB6074" s="108"/>
      <c r="BF6074" s="107"/>
    </row>
    <row r="6075" spans="54:58" x14ac:dyDescent="0.25">
      <c r="BB6075" s="108"/>
      <c r="BF6075" s="107"/>
    </row>
    <row r="6076" spans="54:58" x14ac:dyDescent="0.25">
      <c r="BB6076" s="108"/>
      <c r="BF6076" s="107"/>
    </row>
    <row r="6077" spans="54:58" x14ac:dyDescent="0.25">
      <c r="BB6077" s="108"/>
      <c r="BF6077" s="107"/>
    </row>
    <row r="6078" spans="54:58" x14ac:dyDescent="0.25">
      <c r="BB6078" s="108"/>
      <c r="BF6078" s="107"/>
    </row>
    <row r="6079" spans="54:58" x14ac:dyDescent="0.25">
      <c r="BB6079" s="108"/>
      <c r="BF6079" s="107"/>
    </row>
    <row r="6080" spans="54:58" x14ac:dyDescent="0.25">
      <c r="BB6080" s="108"/>
      <c r="BF6080" s="107"/>
    </row>
    <row r="6081" spans="54:58" x14ac:dyDescent="0.25">
      <c r="BB6081" s="108"/>
      <c r="BF6081" s="107"/>
    </row>
    <row r="6082" spans="54:58" x14ac:dyDescent="0.25">
      <c r="BB6082" s="108"/>
      <c r="BF6082" s="107"/>
    </row>
    <row r="6083" spans="54:58" x14ac:dyDescent="0.25">
      <c r="BB6083" s="108"/>
      <c r="BF6083" s="107"/>
    </row>
    <row r="6084" spans="54:58" x14ac:dyDescent="0.25">
      <c r="BB6084" s="108"/>
      <c r="BF6084" s="107"/>
    </row>
    <row r="6085" spans="54:58" x14ac:dyDescent="0.25">
      <c r="BB6085" s="108"/>
      <c r="BF6085" s="107"/>
    </row>
    <row r="6086" spans="54:58" x14ac:dyDescent="0.25">
      <c r="BB6086" s="108"/>
      <c r="BF6086" s="107"/>
    </row>
    <row r="6087" spans="54:58" x14ac:dyDescent="0.25">
      <c r="BB6087" s="108"/>
      <c r="BF6087" s="107"/>
    </row>
    <row r="6088" spans="54:58" x14ac:dyDescent="0.25">
      <c r="BB6088" s="108"/>
      <c r="BF6088" s="107"/>
    </row>
    <row r="6089" spans="54:58" x14ac:dyDescent="0.25">
      <c r="BB6089" s="108"/>
      <c r="BF6089" s="107"/>
    </row>
    <row r="6090" spans="54:58" x14ac:dyDescent="0.25">
      <c r="BB6090" s="108"/>
      <c r="BF6090" s="107"/>
    </row>
    <row r="6091" spans="54:58" x14ac:dyDescent="0.25">
      <c r="BB6091" s="108"/>
      <c r="BF6091" s="107"/>
    </row>
    <row r="6092" spans="54:58" x14ac:dyDescent="0.25">
      <c r="BB6092" s="108"/>
      <c r="BF6092" s="107"/>
    </row>
    <row r="6093" spans="54:58" x14ac:dyDescent="0.25">
      <c r="BB6093" s="108"/>
      <c r="BF6093" s="107"/>
    </row>
    <row r="6094" spans="54:58" x14ac:dyDescent="0.25">
      <c r="BB6094" s="108"/>
      <c r="BF6094" s="107"/>
    </row>
    <row r="6095" spans="54:58" x14ac:dyDescent="0.25">
      <c r="BB6095" s="108"/>
      <c r="BF6095" s="107"/>
    </row>
    <row r="6096" spans="54:58" x14ac:dyDescent="0.25">
      <c r="BB6096" s="108"/>
      <c r="BF6096" s="107"/>
    </row>
    <row r="6097" spans="54:58" x14ac:dyDescent="0.25">
      <c r="BB6097" s="108"/>
      <c r="BF6097" s="107"/>
    </row>
    <row r="6098" spans="54:58" x14ac:dyDescent="0.25">
      <c r="BB6098" s="108"/>
      <c r="BF6098" s="107"/>
    </row>
    <row r="6099" spans="54:58" x14ac:dyDescent="0.25">
      <c r="BB6099" s="108"/>
      <c r="BF6099" s="107"/>
    </row>
    <row r="6100" spans="54:58" x14ac:dyDescent="0.25">
      <c r="BB6100" s="108"/>
      <c r="BF6100" s="107"/>
    </row>
    <row r="6101" spans="54:58" x14ac:dyDescent="0.25">
      <c r="BB6101" s="108"/>
      <c r="BF6101" s="107"/>
    </row>
    <row r="6102" spans="54:58" x14ac:dyDescent="0.25">
      <c r="BB6102" s="108"/>
      <c r="BF6102" s="107"/>
    </row>
    <row r="6103" spans="54:58" x14ac:dyDescent="0.25">
      <c r="BB6103" s="108"/>
      <c r="BF6103" s="107"/>
    </row>
    <row r="6104" spans="54:58" x14ac:dyDescent="0.25">
      <c r="BB6104" s="108"/>
      <c r="BF6104" s="107"/>
    </row>
    <row r="6105" spans="54:58" x14ac:dyDescent="0.25">
      <c r="BB6105" s="108"/>
      <c r="BF6105" s="107"/>
    </row>
    <row r="6106" spans="54:58" x14ac:dyDescent="0.25">
      <c r="BB6106" s="108"/>
      <c r="BF6106" s="107"/>
    </row>
    <row r="6107" spans="54:58" x14ac:dyDescent="0.25">
      <c r="BB6107" s="108"/>
      <c r="BF6107" s="107"/>
    </row>
    <row r="6108" spans="54:58" x14ac:dyDescent="0.25">
      <c r="BB6108" s="108"/>
      <c r="BF6108" s="107"/>
    </row>
    <row r="6109" spans="54:58" x14ac:dyDescent="0.25">
      <c r="BB6109" s="108"/>
      <c r="BF6109" s="107"/>
    </row>
    <row r="6110" spans="54:58" x14ac:dyDescent="0.25">
      <c r="BB6110" s="108"/>
      <c r="BF6110" s="107"/>
    </row>
    <row r="6111" spans="54:58" x14ac:dyDescent="0.25">
      <c r="BB6111" s="108"/>
      <c r="BF6111" s="107"/>
    </row>
    <row r="6112" spans="54:58" x14ac:dyDescent="0.25">
      <c r="BB6112" s="108"/>
      <c r="BF6112" s="107"/>
    </row>
    <row r="6113" spans="54:58" x14ac:dyDescent="0.25">
      <c r="BB6113" s="108"/>
      <c r="BF6113" s="107"/>
    </row>
    <row r="6114" spans="54:58" x14ac:dyDescent="0.25">
      <c r="BB6114" s="108"/>
      <c r="BF6114" s="107"/>
    </row>
    <row r="6115" spans="54:58" x14ac:dyDescent="0.25">
      <c r="BB6115" s="108"/>
      <c r="BF6115" s="107"/>
    </row>
    <row r="6116" spans="54:58" x14ac:dyDescent="0.25">
      <c r="BB6116" s="108"/>
      <c r="BF6116" s="107"/>
    </row>
    <row r="6117" spans="54:58" x14ac:dyDescent="0.25">
      <c r="BB6117" s="108"/>
      <c r="BF6117" s="107"/>
    </row>
    <row r="6118" spans="54:58" x14ac:dyDescent="0.25">
      <c r="BB6118" s="108"/>
      <c r="BF6118" s="107"/>
    </row>
    <row r="6119" spans="54:58" x14ac:dyDescent="0.25">
      <c r="BB6119" s="108"/>
      <c r="BF6119" s="107"/>
    </row>
    <row r="6120" spans="54:58" x14ac:dyDescent="0.25">
      <c r="BB6120" s="108"/>
      <c r="BF6120" s="107"/>
    </row>
    <row r="6121" spans="54:58" x14ac:dyDescent="0.25">
      <c r="BB6121" s="108"/>
      <c r="BF6121" s="107"/>
    </row>
    <row r="6122" spans="54:58" x14ac:dyDescent="0.25">
      <c r="BB6122" s="108"/>
      <c r="BF6122" s="107"/>
    </row>
    <row r="6123" spans="54:58" x14ac:dyDescent="0.25">
      <c r="BB6123" s="108"/>
      <c r="BF6123" s="107"/>
    </row>
    <row r="6124" spans="54:58" x14ac:dyDescent="0.25">
      <c r="BB6124" s="108"/>
      <c r="BF6124" s="107"/>
    </row>
    <row r="6125" spans="54:58" x14ac:dyDescent="0.25">
      <c r="BB6125" s="108"/>
      <c r="BF6125" s="107"/>
    </row>
    <row r="6126" spans="54:58" x14ac:dyDescent="0.25">
      <c r="BB6126" s="108"/>
      <c r="BF6126" s="107"/>
    </row>
    <row r="6127" spans="54:58" x14ac:dyDescent="0.25">
      <c r="BB6127" s="108"/>
      <c r="BF6127" s="107"/>
    </row>
    <row r="6128" spans="54:58" x14ac:dyDescent="0.25">
      <c r="BB6128" s="108"/>
      <c r="BF6128" s="107"/>
    </row>
    <row r="6129" spans="54:58" x14ac:dyDescent="0.25">
      <c r="BB6129" s="108"/>
      <c r="BF6129" s="107"/>
    </row>
    <row r="6130" spans="54:58" x14ac:dyDescent="0.25">
      <c r="BB6130" s="108"/>
      <c r="BF6130" s="107"/>
    </row>
    <row r="6131" spans="54:58" x14ac:dyDescent="0.25">
      <c r="BB6131" s="108"/>
      <c r="BF6131" s="107"/>
    </row>
    <row r="6132" spans="54:58" x14ac:dyDescent="0.25">
      <c r="BB6132" s="108"/>
      <c r="BF6132" s="107"/>
    </row>
    <row r="6133" spans="54:58" x14ac:dyDescent="0.25">
      <c r="BB6133" s="108"/>
      <c r="BF6133" s="107"/>
    </row>
    <row r="6134" spans="54:58" x14ac:dyDescent="0.25">
      <c r="BB6134" s="108"/>
      <c r="BF6134" s="107"/>
    </row>
    <row r="6135" spans="54:58" x14ac:dyDescent="0.25">
      <c r="BB6135" s="108"/>
      <c r="BF6135" s="107"/>
    </row>
    <row r="6136" spans="54:58" x14ac:dyDescent="0.25">
      <c r="BB6136" s="108"/>
      <c r="BF6136" s="107"/>
    </row>
    <row r="6137" spans="54:58" x14ac:dyDescent="0.25">
      <c r="BB6137" s="108"/>
      <c r="BF6137" s="107"/>
    </row>
    <row r="6138" spans="54:58" x14ac:dyDescent="0.25">
      <c r="BB6138" s="108"/>
      <c r="BF6138" s="107"/>
    </row>
    <row r="6139" spans="54:58" x14ac:dyDescent="0.25">
      <c r="BB6139" s="108"/>
      <c r="BF6139" s="107"/>
    </row>
    <row r="6140" spans="54:58" x14ac:dyDescent="0.25">
      <c r="BB6140" s="108"/>
      <c r="BF6140" s="107"/>
    </row>
    <row r="6141" spans="54:58" x14ac:dyDescent="0.25">
      <c r="BB6141" s="108"/>
      <c r="BF6141" s="107"/>
    </row>
    <row r="6142" spans="54:58" x14ac:dyDescent="0.25">
      <c r="BB6142" s="108"/>
      <c r="BF6142" s="107"/>
    </row>
    <row r="6143" spans="54:58" x14ac:dyDescent="0.25">
      <c r="BB6143" s="108"/>
      <c r="BF6143" s="107"/>
    </row>
    <row r="6144" spans="54:58" x14ac:dyDescent="0.25">
      <c r="BB6144" s="108"/>
      <c r="BF6144" s="107"/>
    </row>
    <row r="6145" spans="54:58" x14ac:dyDescent="0.25">
      <c r="BB6145" s="108"/>
      <c r="BF6145" s="107"/>
    </row>
    <row r="6146" spans="54:58" x14ac:dyDescent="0.25">
      <c r="BB6146" s="108"/>
      <c r="BF6146" s="107"/>
    </row>
    <row r="6147" spans="54:58" x14ac:dyDescent="0.25">
      <c r="BB6147" s="108"/>
      <c r="BF6147" s="107"/>
    </row>
    <row r="6148" spans="54:58" x14ac:dyDescent="0.25">
      <c r="BB6148" s="108"/>
      <c r="BF6148" s="107"/>
    </row>
    <row r="6149" spans="54:58" x14ac:dyDescent="0.25">
      <c r="BB6149" s="108"/>
      <c r="BF6149" s="107"/>
    </row>
    <row r="6150" spans="54:58" x14ac:dyDescent="0.25">
      <c r="BB6150" s="108"/>
      <c r="BF6150" s="107"/>
    </row>
    <row r="6151" spans="54:58" x14ac:dyDescent="0.25">
      <c r="BB6151" s="108"/>
      <c r="BF6151" s="107"/>
    </row>
    <row r="6152" spans="54:58" x14ac:dyDescent="0.25">
      <c r="BB6152" s="108"/>
      <c r="BF6152" s="107"/>
    </row>
    <row r="6153" spans="54:58" x14ac:dyDescent="0.25">
      <c r="BB6153" s="108"/>
      <c r="BF6153" s="107"/>
    </row>
    <row r="6154" spans="54:58" x14ac:dyDescent="0.25">
      <c r="BB6154" s="108"/>
      <c r="BF6154" s="107"/>
    </row>
    <row r="6155" spans="54:58" x14ac:dyDescent="0.25">
      <c r="BB6155" s="108"/>
      <c r="BF6155" s="107"/>
    </row>
    <row r="6156" spans="54:58" x14ac:dyDescent="0.25">
      <c r="BB6156" s="108"/>
      <c r="BF6156" s="107"/>
    </row>
    <row r="6157" spans="54:58" x14ac:dyDescent="0.25">
      <c r="BB6157" s="108"/>
      <c r="BF6157" s="107"/>
    </row>
    <row r="6158" spans="54:58" x14ac:dyDescent="0.25">
      <c r="BB6158" s="108"/>
      <c r="BF6158" s="107"/>
    </row>
    <row r="6159" spans="54:58" x14ac:dyDescent="0.25">
      <c r="BB6159" s="108"/>
      <c r="BF6159" s="107"/>
    </row>
    <row r="6160" spans="54:58" x14ac:dyDescent="0.25">
      <c r="BB6160" s="108"/>
      <c r="BF6160" s="107"/>
    </row>
    <row r="6161" spans="54:58" x14ac:dyDescent="0.25">
      <c r="BB6161" s="108"/>
      <c r="BF6161" s="107"/>
    </row>
    <row r="6162" spans="54:58" x14ac:dyDescent="0.25">
      <c r="BB6162" s="108"/>
      <c r="BF6162" s="107"/>
    </row>
    <row r="6163" spans="54:58" x14ac:dyDescent="0.25">
      <c r="BB6163" s="108"/>
      <c r="BF6163" s="107"/>
    </row>
    <row r="6164" spans="54:58" x14ac:dyDescent="0.25">
      <c r="BB6164" s="108"/>
      <c r="BF6164" s="107"/>
    </row>
    <row r="6165" spans="54:58" x14ac:dyDescent="0.25">
      <c r="BB6165" s="108"/>
      <c r="BF6165" s="107"/>
    </row>
    <row r="6166" spans="54:58" x14ac:dyDescent="0.25">
      <c r="BB6166" s="108"/>
      <c r="BF6166" s="107"/>
    </row>
    <row r="6167" spans="54:58" x14ac:dyDescent="0.25">
      <c r="BB6167" s="108"/>
      <c r="BF6167" s="107"/>
    </row>
    <row r="6168" spans="54:58" x14ac:dyDescent="0.25">
      <c r="BB6168" s="108"/>
      <c r="BF6168" s="107"/>
    </row>
    <row r="6169" spans="54:58" x14ac:dyDescent="0.25">
      <c r="BB6169" s="108"/>
      <c r="BF6169" s="107"/>
    </row>
    <row r="6170" spans="54:58" x14ac:dyDescent="0.25">
      <c r="BB6170" s="108"/>
      <c r="BF6170" s="107"/>
    </row>
    <row r="6171" spans="54:58" x14ac:dyDescent="0.25">
      <c r="BB6171" s="108"/>
      <c r="BF6171" s="107"/>
    </row>
    <row r="6172" spans="54:58" x14ac:dyDescent="0.25">
      <c r="BB6172" s="108"/>
      <c r="BF6172" s="107"/>
    </row>
    <row r="6173" spans="54:58" x14ac:dyDescent="0.25">
      <c r="BB6173" s="108"/>
      <c r="BF6173" s="107"/>
    </row>
    <row r="6174" spans="54:58" x14ac:dyDescent="0.25">
      <c r="BB6174" s="108"/>
      <c r="BF6174" s="107"/>
    </row>
    <row r="6175" spans="54:58" x14ac:dyDescent="0.25">
      <c r="BB6175" s="108"/>
      <c r="BF6175" s="107"/>
    </row>
    <row r="6176" spans="54:58" x14ac:dyDescent="0.25">
      <c r="BB6176" s="108"/>
      <c r="BF6176" s="107"/>
    </row>
    <row r="6177" spans="54:58" x14ac:dyDescent="0.25">
      <c r="BB6177" s="108"/>
      <c r="BF6177" s="107"/>
    </row>
    <row r="6178" spans="54:58" x14ac:dyDescent="0.25">
      <c r="BB6178" s="108"/>
      <c r="BF6178" s="107"/>
    </row>
    <row r="6179" spans="54:58" x14ac:dyDescent="0.25">
      <c r="BB6179" s="108"/>
      <c r="BF6179" s="107"/>
    </row>
    <row r="6180" spans="54:58" x14ac:dyDescent="0.25">
      <c r="BB6180" s="108"/>
      <c r="BF6180" s="107"/>
    </row>
    <row r="6181" spans="54:58" x14ac:dyDescent="0.25">
      <c r="BB6181" s="108"/>
      <c r="BF6181" s="107"/>
    </row>
    <row r="6182" spans="54:58" x14ac:dyDescent="0.25">
      <c r="BB6182" s="108"/>
      <c r="BF6182" s="107"/>
    </row>
    <row r="6183" spans="54:58" x14ac:dyDescent="0.25">
      <c r="BB6183" s="108"/>
      <c r="BF6183" s="107"/>
    </row>
    <row r="6184" spans="54:58" x14ac:dyDescent="0.25">
      <c r="BB6184" s="108"/>
      <c r="BF6184" s="107"/>
    </row>
    <row r="6185" spans="54:58" x14ac:dyDescent="0.25">
      <c r="BB6185" s="108"/>
      <c r="BF6185" s="107"/>
    </row>
    <row r="6186" spans="54:58" x14ac:dyDescent="0.25">
      <c r="BB6186" s="108"/>
      <c r="BF6186" s="107"/>
    </row>
    <row r="6187" spans="54:58" x14ac:dyDescent="0.25">
      <c r="BB6187" s="108"/>
      <c r="BF6187" s="107"/>
    </row>
    <row r="6188" spans="54:58" x14ac:dyDescent="0.25">
      <c r="BB6188" s="108"/>
      <c r="BF6188" s="107"/>
    </row>
    <row r="6189" spans="54:58" x14ac:dyDescent="0.25">
      <c r="BB6189" s="108"/>
      <c r="BF6189" s="107"/>
    </row>
    <row r="6190" spans="54:58" x14ac:dyDescent="0.25">
      <c r="BB6190" s="108"/>
      <c r="BF6190" s="107"/>
    </row>
    <row r="6191" spans="54:58" x14ac:dyDescent="0.25">
      <c r="BB6191" s="108"/>
      <c r="BF6191" s="107"/>
    </row>
    <row r="6192" spans="54:58" x14ac:dyDescent="0.25">
      <c r="BB6192" s="108"/>
      <c r="BF6192" s="107"/>
    </row>
    <row r="6193" spans="54:58" x14ac:dyDescent="0.25">
      <c r="BB6193" s="108"/>
      <c r="BF6193" s="107"/>
    </row>
    <row r="6194" spans="54:58" x14ac:dyDescent="0.25">
      <c r="BB6194" s="108"/>
      <c r="BF6194" s="107"/>
    </row>
    <row r="6195" spans="54:58" x14ac:dyDescent="0.25">
      <c r="BB6195" s="108"/>
      <c r="BF6195" s="107"/>
    </row>
    <row r="6196" spans="54:58" x14ac:dyDescent="0.25">
      <c r="BB6196" s="108"/>
      <c r="BF6196" s="107"/>
    </row>
    <row r="6197" spans="54:58" x14ac:dyDescent="0.25">
      <c r="BB6197" s="108"/>
      <c r="BF6197" s="107"/>
    </row>
    <row r="6198" spans="54:58" x14ac:dyDescent="0.25">
      <c r="BB6198" s="108"/>
      <c r="BF6198" s="107"/>
    </row>
    <row r="6199" spans="54:58" x14ac:dyDescent="0.25">
      <c r="BB6199" s="108"/>
      <c r="BF6199" s="107"/>
    </row>
    <row r="6200" spans="54:58" x14ac:dyDescent="0.25">
      <c r="BB6200" s="108"/>
      <c r="BF6200" s="107"/>
    </row>
    <row r="6201" spans="54:58" x14ac:dyDescent="0.25">
      <c r="BB6201" s="108"/>
      <c r="BF6201" s="107"/>
    </row>
    <row r="6202" spans="54:58" x14ac:dyDescent="0.25">
      <c r="BB6202" s="108"/>
      <c r="BF6202" s="107"/>
    </row>
    <row r="6203" spans="54:58" x14ac:dyDescent="0.25">
      <c r="BB6203" s="108"/>
      <c r="BF6203" s="107"/>
    </row>
    <row r="6204" spans="54:58" x14ac:dyDescent="0.25">
      <c r="BB6204" s="108"/>
      <c r="BF6204" s="107"/>
    </row>
    <row r="6205" spans="54:58" x14ac:dyDescent="0.25">
      <c r="BB6205" s="108"/>
      <c r="BF6205" s="107"/>
    </row>
    <row r="6206" spans="54:58" x14ac:dyDescent="0.25">
      <c r="BB6206" s="108"/>
      <c r="BF6206" s="107"/>
    </row>
    <row r="6207" spans="54:58" x14ac:dyDescent="0.25">
      <c r="BB6207" s="108"/>
      <c r="BF6207" s="107"/>
    </row>
    <row r="6208" spans="54:58" x14ac:dyDescent="0.25">
      <c r="BB6208" s="108"/>
      <c r="BF6208" s="107"/>
    </row>
    <row r="6209" spans="54:58" x14ac:dyDescent="0.25">
      <c r="BB6209" s="108"/>
      <c r="BF6209" s="107"/>
    </row>
    <row r="6210" spans="54:58" x14ac:dyDescent="0.25">
      <c r="BB6210" s="108"/>
      <c r="BF6210" s="107"/>
    </row>
    <row r="6211" spans="54:58" x14ac:dyDescent="0.25">
      <c r="BB6211" s="108"/>
      <c r="BF6211" s="107"/>
    </row>
    <row r="6212" spans="54:58" x14ac:dyDescent="0.25">
      <c r="BB6212" s="108"/>
      <c r="BF6212" s="107"/>
    </row>
    <row r="6213" spans="54:58" x14ac:dyDescent="0.25">
      <c r="BB6213" s="108"/>
      <c r="BF6213" s="107"/>
    </row>
    <row r="6214" spans="54:58" x14ac:dyDescent="0.25">
      <c r="BB6214" s="108"/>
      <c r="BF6214" s="107"/>
    </row>
    <row r="6215" spans="54:58" x14ac:dyDescent="0.25">
      <c r="BB6215" s="108"/>
      <c r="BF6215" s="107"/>
    </row>
    <row r="6216" spans="54:58" x14ac:dyDescent="0.25">
      <c r="BB6216" s="108"/>
      <c r="BF6216" s="107"/>
    </row>
    <row r="6217" spans="54:58" x14ac:dyDescent="0.25">
      <c r="BB6217" s="108"/>
      <c r="BF6217" s="107"/>
    </row>
    <row r="6218" spans="54:58" x14ac:dyDescent="0.25">
      <c r="BB6218" s="108"/>
      <c r="BF6218" s="107"/>
    </row>
    <row r="6219" spans="54:58" x14ac:dyDescent="0.25">
      <c r="BB6219" s="108"/>
      <c r="BF6219" s="107"/>
    </row>
    <row r="6220" spans="54:58" x14ac:dyDescent="0.25">
      <c r="BB6220" s="108"/>
      <c r="BF6220" s="107"/>
    </row>
    <row r="6221" spans="54:58" x14ac:dyDescent="0.25">
      <c r="BB6221" s="108"/>
      <c r="BF6221" s="107"/>
    </row>
    <row r="6222" spans="54:58" x14ac:dyDescent="0.25">
      <c r="BB6222" s="108"/>
      <c r="BF6222" s="107"/>
    </row>
    <row r="6223" spans="54:58" x14ac:dyDescent="0.25">
      <c r="BB6223" s="108"/>
      <c r="BF6223" s="107"/>
    </row>
    <row r="6224" spans="54:58" x14ac:dyDescent="0.25">
      <c r="BB6224" s="108"/>
      <c r="BF6224" s="107"/>
    </row>
    <row r="6225" spans="54:58" x14ac:dyDescent="0.25">
      <c r="BB6225" s="108"/>
      <c r="BF6225" s="107"/>
    </row>
    <row r="6226" spans="54:58" x14ac:dyDescent="0.25">
      <c r="BB6226" s="108"/>
      <c r="BF6226" s="107"/>
    </row>
    <row r="6227" spans="54:58" x14ac:dyDescent="0.25">
      <c r="BB6227" s="108"/>
      <c r="BF6227" s="107"/>
    </row>
    <row r="6228" spans="54:58" x14ac:dyDescent="0.25">
      <c r="BB6228" s="108"/>
      <c r="BF6228" s="107"/>
    </row>
    <row r="6229" spans="54:58" x14ac:dyDescent="0.25">
      <c r="BB6229" s="108"/>
      <c r="BF6229" s="107"/>
    </row>
    <row r="6230" spans="54:58" x14ac:dyDescent="0.25">
      <c r="BB6230" s="108"/>
      <c r="BF6230" s="107"/>
    </row>
    <row r="6231" spans="54:58" x14ac:dyDescent="0.25">
      <c r="BB6231" s="108"/>
      <c r="BF6231" s="107"/>
    </row>
    <row r="6232" spans="54:58" x14ac:dyDescent="0.25">
      <c r="BB6232" s="108"/>
      <c r="BF6232" s="107"/>
    </row>
    <row r="6233" spans="54:58" x14ac:dyDescent="0.25">
      <c r="BB6233" s="108"/>
      <c r="BF6233" s="107"/>
    </row>
    <row r="6234" spans="54:58" x14ac:dyDescent="0.25">
      <c r="BB6234" s="108"/>
      <c r="BF6234" s="107"/>
    </row>
    <row r="6235" spans="54:58" x14ac:dyDescent="0.25">
      <c r="BB6235" s="108"/>
      <c r="BF6235" s="107"/>
    </row>
    <row r="6236" spans="54:58" x14ac:dyDescent="0.25">
      <c r="BB6236" s="108"/>
      <c r="BF6236" s="107"/>
    </row>
    <row r="6237" spans="54:58" x14ac:dyDescent="0.25">
      <c r="BB6237" s="108"/>
      <c r="BF6237" s="107"/>
    </row>
    <row r="6238" spans="54:58" x14ac:dyDescent="0.25">
      <c r="BB6238" s="108"/>
      <c r="BF6238" s="107"/>
    </row>
    <row r="6239" spans="54:58" x14ac:dyDescent="0.25">
      <c r="BB6239" s="108"/>
      <c r="BF6239" s="107"/>
    </row>
    <row r="6240" spans="54:58" x14ac:dyDescent="0.25">
      <c r="BB6240" s="108"/>
      <c r="BF6240" s="107"/>
    </row>
    <row r="6241" spans="54:58" x14ac:dyDescent="0.25">
      <c r="BB6241" s="108"/>
      <c r="BF6241" s="107"/>
    </row>
    <row r="6242" spans="54:58" x14ac:dyDescent="0.25">
      <c r="BB6242" s="108"/>
      <c r="BF6242" s="107"/>
    </row>
    <row r="6243" spans="54:58" x14ac:dyDescent="0.25">
      <c r="BB6243" s="108"/>
      <c r="BF6243" s="107"/>
    </row>
    <row r="6244" spans="54:58" x14ac:dyDescent="0.25">
      <c r="BB6244" s="108"/>
      <c r="BF6244" s="107"/>
    </row>
    <row r="6245" spans="54:58" x14ac:dyDescent="0.25">
      <c r="BB6245" s="108"/>
      <c r="BF6245" s="107"/>
    </row>
    <row r="6246" spans="54:58" x14ac:dyDescent="0.25">
      <c r="BB6246" s="108"/>
      <c r="BF6246" s="107"/>
    </row>
    <row r="6247" spans="54:58" x14ac:dyDescent="0.25">
      <c r="BB6247" s="108"/>
      <c r="BF6247" s="107"/>
    </row>
    <row r="6248" spans="54:58" x14ac:dyDescent="0.25">
      <c r="BB6248" s="108"/>
      <c r="BF6248" s="107"/>
    </row>
    <row r="6249" spans="54:58" x14ac:dyDescent="0.25">
      <c r="BB6249" s="108"/>
      <c r="BF6249" s="107"/>
    </row>
    <row r="6250" spans="54:58" x14ac:dyDescent="0.25">
      <c r="BB6250" s="108"/>
      <c r="BF6250" s="107"/>
    </row>
    <row r="6251" spans="54:58" x14ac:dyDescent="0.25">
      <c r="BB6251" s="108"/>
      <c r="BF6251" s="107"/>
    </row>
    <row r="6252" spans="54:58" x14ac:dyDescent="0.25">
      <c r="BB6252" s="108"/>
      <c r="BF6252" s="107"/>
    </row>
    <row r="6253" spans="54:58" x14ac:dyDescent="0.25">
      <c r="BB6253" s="108"/>
      <c r="BF6253" s="107"/>
    </row>
    <row r="6254" spans="54:58" x14ac:dyDescent="0.25">
      <c r="BB6254" s="108"/>
      <c r="BF6254" s="107"/>
    </row>
    <row r="6255" spans="54:58" x14ac:dyDescent="0.25">
      <c r="BB6255" s="108"/>
      <c r="BF6255" s="107"/>
    </row>
    <row r="6256" spans="54:58" x14ac:dyDescent="0.25">
      <c r="BB6256" s="108"/>
      <c r="BF6256" s="107"/>
    </row>
    <row r="6257" spans="54:58" x14ac:dyDescent="0.25">
      <c r="BB6257" s="108"/>
      <c r="BF6257" s="107"/>
    </row>
    <row r="6258" spans="54:58" x14ac:dyDescent="0.25">
      <c r="BB6258" s="108"/>
      <c r="BF6258" s="107"/>
    </row>
    <row r="6259" spans="54:58" x14ac:dyDescent="0.25">
      <c r="BB6259" s="108"/>
      <c r="BF6259" s="107"/>
    </row>
    <row r="6260" spans="54:58" x14ac:dyDescent="0.25">
      <c r="BB6260" s="108"/>
      <c r="BF6260" s="107"/>
    </row>
    <row r="6261" spans="54:58" x14ac:dyDescent="0.25">
      <c r="BB6261" s="108"/>
      <c r="BF6261" s="107"/>
    </row>
    <row r="6262" spans="54:58" x14ac:dyDescent="0.25">
      <c r="BB6262" s="108"/>
      <c r="BF6262" s="107"/>
    </row>
    <row r="6263" spans="54:58" x14ac:dyDescent="0.25">
      <c r="BB6263" s="108"/>
      <c r="BF6263" s="107"/>
    </row>
    <row r="6264" spans="54:58" x14ac:dyDescent="0.25">
      <c r="BB6264" s="108"/>
      <c r="BF6264" s="107"/>
    </row>
    <row r="6265" spans="54:58" x14ac:dyDescent="0.25">
      <c r="BB6265" s="108"/>
      <c r="BF6265" s="107"/>
    </row>
    <row r="6266" spans="54:58" x14ac:dyDescent="0.25">
      <c r="BB6266" s="108"/>
      <c r="BF6266" s="107"/>
    </row>
    <row r="6267" spans="54:58" x14ac:dyDescent="0.25">
      <c r="BB6267" s="108"/>
      <c r="BF6267" s="107"/>
    </row>
    <row r="6268" spans="54:58" x14ac:dyDescent="0.25">
      <c r="BB6268" s="108"/>
      <c r="BF6268" s="107"/>
    </row>
    <row r="6269" spans="54:58" x14ac:dyDescent="0.25">
      <c r="BB6269" s="108"/>
      <c r="BF6269" s="107"/>
    </row>
    <row r="6270" spans="54:58" x14ac:dyDescent="0.25">
      <c r="BB6270" s="108"/>
      <c r="BF6270" s="107"/>
    </row>
    <row r="6271" spans="54:58" x14ac:dyDescent="0.25">
      <c r="BB6271" s="108"/>
      <c r="BF6271" s="107"/>
    </row>
    <row r="6272" spans="54:58" x14ac:dyDescent="0.25">
      <c r="BB6272" s="108"/>
      <c r="BF6272" s="107"/>
    </row>
    <row r="6273" spans="54:58" x14ac:dyDescent="0.25">
      <c r="BB6273" s="108"/>
      <c r="BF6273" s="107"/>
    </row>
    <row r="6274" spans="54:58" x14ac:dyDescent="0.25">
      <c r="BB6274" s="108"/>
      <c r="BF6274" s="107"/>
    </row>
    <row r="6275" spans="54:58" x14ac:dyDescent="0.25">
      <c r="BB6275" s="108"/>
      <c r="BF6275" s="107"/>
    </row>
    <row r="6276" spans="54:58" x14ac:dyDescent="0.25">
      <c r="BB6276" s="108"/>
      <c r="BF6276" s="107"/>
    </row>
    <row r="6277" spans="54:58" x14ac:dyDescent="0.25">
      <c r="BB6277" s="108"/>
      <c r="BF6277" s="107"/>
    </row>
    <row r="6278" spans="54:58" x14ac:dyDescent="0.25">
      <c r="BB6278" s="108"/>
      <c r="BF6278" s="107"/>
    </row>
    <row r="6279" spans="54:58" x14ac:dyDescent="0.25">
      <c r="BB6279" s="108"/>
      <c r="BF6279" s="107"/>
    </row>
    <row r="6280" spans="54:58" x14ac:dyDescent="0.25">
      <c r="BB6280" s="108"/>
      <c r="BF6280" s="107"/>
    </row>
    <row r="6281" spans="54:58" x14ac:dyDescent="0.25">
      <c r="BB6281" s="108"/>
      <c r="BF6281" s="107"/>
    </row>
    <row r="6282" spans="54:58" x14ac:dyDescent="0.25">
      <c r="BB6282" s="108"/>
      <c r="BF6282" s="107"/>
    </row>
    <row r="6283" spans="54:58" x14ac:dyDescent="0.25">
      <c r="BB6283" s="108"/>
      <c r="BF6283" s="107"/>
    </row>
    <row r="6284" spans="54:58" x14ac:dyDescent="0.25">
      <c r="BB6284" s="108"/>
      <c r="BF6284" s="107"/>
    </row>
    <row r="6285" spans="54:58" x14ac:dyDescent="0.25">
      <c r="BB6285" s="108"/>
      <c r="BF6285" s="107"/>
    </row>
    <row r="6286" spans="54:58" x14ac:dyDescent="0.25">
      <c r="BB6286" s="108"/>
      <c r="BF6286" s="107"/>
    </row>
    <row r="6287" spans="54:58" x14ac:dyDescent="0.25">
      <c r="BB6287" s="108"/>
      <c r="BF6287" s="107"/>
    </row>
    <row r="6288" spans="54:58" x14ac:dyDescent="0.25">
      <c r="BB6288" s="108"/>
      <c r="BF6288" s="107"/>
    </row>
    <row r="6289" spans="54:58" x14ac:dyDescent="0.25">
      <c r="BB6289" s="108"/>
      <c r="BF6289" s="107"/>
    </row>
    <row r="6290" spans="54:58" x14ac:dyDescent="0.25">
      <c r="BB6290" s="108"/>
      <c r="BF6290" s="107"/>
    </row>
    <row r="6291" spans="54:58" x14ac:dyDescent="0.25">
      <c r="BB6291" s="108"/>
      <c r="BF6291" s="107"/>
    </row>
    <row r="6292" spans="54:58" x14ac:dyDescent="0.25">
      <c r="BB6292" s="108"/>
      <c r="BF6292" s="107"/>
    </row>
    <row r="6293" spans="54:58" x14ac:dyDescent="0.25">
      <c r="BB6293" s="108"/>
      <c r="BF6293" s="107"/>
    </row>
    <row r="6294" spans="54:58" x14ac:dyDescent="0.25">
      <c r="BB6294" s="108"/>
      <c r="BF6294" s="107"/>
    </row>
    <row r="6295" spans="54:58" x14ac:dyDescent="0.25">
      <c r="BB6295" s="108"/>
      <c r="BF6295" s="107"/>
    </row>
    <row r="6296" spans="54:58" x14ac:dyDescent="0.25">
      <c r="BB6296" s="108"/>
      <c r="BF6296" s="107"/>
    </row>
    <row r="6297" spans="54:58" x14ac:dyDescent="0.25">
      <c r="BB6297" s="108"/>
      <c r="BF6297" s="107"/>
    </row>
    <row r="6298" spans="54:58" x14ac:dyDescent="0.25">
      <c r="BB6298" s="108"/>
      <c r="BF6298" s="107"/>
    </row>
    <row r="6299" spans="54:58" x14ac:dyDescent="0.25">
      <c r="BB6299" s="108"/>
      <c r="BF6299" s="107"/>
    </row>
    <row r="6300" spans="54:58" x14ac:dyDescent="0.25">
      <c r="BB6300" s="108"/>
      <c r="BF6300" s="107"/>
    </row>
    <row r="6301" spans="54:58" x14ac:dyDescent="0.25">
      <c r="BB6301" s="108"/>
      <c r="BF6301" s="107"/>
    </row>
    <row r="6302" spans="54:58" x14ac:dyDescent="0.25">
      <c r="BB6302" s="108"/>
      <c r="BF6302" s="107"/>
    </row>
    <row r="6303" spans="54:58" x14ac:dyDescent="0.25">
      <c r="BB6303" s="108"/>
      <c r="BF6303" s="107"/>
    </row>
    <row r="6304" spans="54:58" x14ac:dyDescent="0.25">
      <c r="BB6304" s="108"/>
      <c r="BF6304" s="107"/>
    </row>
    <row r="6305" spans="54:58" x14ac:dyDescent="0.25">
      <c r="BB6305" s="108"/>
      <c r="BF6305" s="107"/>
    </row>
    <row r="6306" spans="54:58" x14ac:dyDescent="0.25">
      <c r="BB6306" s="108"/>
      <c r="BF6306" s="107"/>
    </row>
    <row r="6307" spans="54:58" x14ac:dyDescent="0.25">
      <c r="BB6307" s="108"/>
      <c r="BF6307" s="107"/>
    </row>
    <row r="6308" spans="54:58" x14ac:dyDescent="0.25">
      <c r="BB6308" s="108"/>
      <c r="BF6308" s="107"/>
    </row>
    <row r="6309" spans="54:58" x14ac:dyDescent="0.25">
      <c r="BB6309" s="108"/>
      <c r="BF6309" s="107"/>
    </row>
    <row r="6310" spans="54:58" x14ac:dyDescent="0.25">
      <c r="BB6310" s="108"/>
      <c r="BF6310" s="107"/>
    </row>
    <row r="6311" spans="54:58" x14ac:dyDescent="0.25">
      <c r="BB6311" s="108"/>
      <c r="BF6311" s="107"/>
    </row>
    <row r="6312" spans="54:58" x14ac:dyDescent="0.25">
      <c r="BB6312" s="108"/>
      <c r="BF6312" s="107"/>
    </row>
    <row r="6313" spans="54:58" x14ac:dyDescent="0.25">
      <c r="BB6313" s="108"/>
      <c r="BF6313" s="107"/>
    </row>
    <row r="6314" spans="54:58" x14ac:dyDescent="0.25">
      <c r="BB6314" s="108"/>
      <c r="BF6314" s="107"/>
    </row>
    <row r="6315" spans="54:58" x14ac:dyDescent="0.25">
      <c r="BB6315" s="108"/>
      <c r="BF6315" s="107"/>
    </row>
    <row r="6316" spans="54:58" x14ac:dyDescent="0.25">
      <c r="BB6316" s="108"/>
      <c r="BF6316" s="107"/>
    </row>
    <row r="6317" spans="54:58" x14ac:dyDescent="0.25">
      <c r="BB6317" s="108"/>
      <c r="BF6317" s="107"/>
    </row>
    <row r="6318" spans="54:58" x14ac:dyDescent="0.25">
      <c r="BB6318" s="108"/>
      <c r="BF6318" s="107"/>
    </row>
    <row r="6319" spans="54:58" x14ac:dyDescent="0.25">
      <c r="BB6319" s="108"/>
      <c r="BF6319" s="107"/>
    </row>
    <row r="6320" spans="54:58" x14ac:dyDescent="0.25">
      <c r="BB6320" s="108"/>
      <c r="BF6320" s="107"/>
    </row>
    <row r="6321" spans="54:58" x14ac:dyDescent="0.25">
      <c r="BB6321" s="108"/>
      <c r="BF6321" s="107"/>
    </row>
    <row r="6322" spans="54:58" x14ac:dyDescent="0.25">
      <c r="BB6322" s="108"/>
      <c r="BF6322" s="107"/>
    </row>
    <row r="6323" spans="54:58" x14ac:dyDescent="0.25">
      <c r="BB6323" s="108"/>
      <c r="BF6323" s="107"/>
    </row>
    <row r="6324" spans="54:58" x14ac:dyDescent="0.25">
      <c r="BB6324" s="108"/>
      <c r="BF6324" s="107"/>
    </row>
    <row r="6325" spans="54:58" x14ac:dyDescent="0.25">
      <c r="BB6325" s="108"/>
      <c r="BF6325" s="107"/>
    </row>
    <row r="6326" spans="54:58" x14ac:dyDescent="0.25">
      <c r="BB6326" s="108"/>
      <c r="BF6326" s="107"/>
    </row>
    <row r="6327" spans="54:58" x14ac:dyDescent="0.25">
      <c r="BB6327" s="108"/>
      <c r="BF6327" s="107"/>
    </row>
    <row r="6328" spans="54:58" x14ac:dyDescent="0.25">
      <c r="BB6328" s="108"/>
      <c r="BF6328" s="107"/>
    </row>
    <row r="6329" spans="54:58" x14ac:dyDescent="0.25">
      <c r="BB6329" s="108"/>
      <c r="BF6329" s="107"/>
    </row>
    <row r="6330" spans="54:58" x14ac:dyDescent="0.25">
      <c r="BB6330" s="108"/>
      <c r="BF6330" s="107"/>
    </row>
    <row r="6331" spans="54:58" x14ac:dyDescent="0.25">
      <c r="BB6331" s="108"/>
      <c r="BF6331" s="107"/>
    </row>
    <row r="6332" spans="54:58" x14ac:dyDescent="0.25">
      <c r="BB6332" s="108"/>
      <c r="BF6332" s="107"/>
    </row>
    <row r="6333" spans="54:58" x14ac:dyDescent="0.25">
      <c r="BB6333" s="108"/>
      <c r="BF6333" s="107"/>
    </row>
    <row r="6334" spans="54:58" x14ac:dyDescent="0.25">
      <c r="BB6334" s="108"/>
      <c r="BF6334" s="107"/>
    </row>
    <row r="6335" spans="54:58" x14ac:dyDescent="0.25">
      <c r="BB6335" s="108"/>
      <c r="BF6335" s="107"/>
    </row>
    <row r="6336" spans="54:58" x14ac:dyDescent="0.25">
      <c r="BB6336" s="108"/>
      <c r="BF6336" s="107"/>
    </row>
    <row r="6337" spans="54:58" x14ac:dyDescent="0.25">
      <c r="BB6337" s="108"/>
      <c r="BF6337" s="107"/>
    </row>
    <row r="6338" spans="54:58" x14ac:dyDescent="0.25">
      <c r="BB6338" s="108"/>
      <c r="BF6338" s="107"/>
    </row>
    <row r="6339" spans="54:58" x14ac:dyDescent="0.25">
      <c r="BB6339" s="108"/>
      <c r="BF6339" s="107"/>
    </row>
    <row r="6340" spans="54:58" x14ac:dyDescent="0.25">
      <c r="BB6340" s="108"/>
      <c r="BF6340" s="107"/>
    </row>
    <row r="6341" spans="54:58" x14ac:dyDescent="0.25">
      <c r="BB6341" s="108"/>
      <c r="BF6341" s="107"/>
    </row>
    <row r="6342" spans="54:58" x14ac:dyDescent="0.25">
      <c r="BB6342" s="108"/>
      <c r="BF6342" s="107"/>
    </row>
    <row r="6343" spans="54:58" x14ac:dyDescent="0.25">
      <c r="BB6343" s="108"/>
      <c r="BF6343" s="107"/>
    </row>
    <row r="6344" spans="54:58" x14ac:dyDescent="0.25">
      <c r="BB6344" s="108"/>
      <c r="BF6344" s="107"/>
    </row>
    <row r="6345" spans="54:58" x14ac:dyDescent="0.25">
      <c r="BB6345" s="108"/>
      <c r="BF6345" s="107"/>
    </row>
    <row r="6346" spans="54:58" x14ac:dyDescent="0.25">
      <c r="BB6346" s="108"/>
      <c r="BF6346" s="107"/>
    </row>
    <row r="6347" spans="54:58" x14ac:dyDescent="0.25">
      <c r="BB6347" s="108"/>
      <c r="BF6347" s="107"/>
    </row>
    <row r="6348" spans="54:58" x14ac:dyDescent="0.25">
      <c r="BB6348" s="108"/>
      <c r="BF6348" s="107"/>
    </row>
    <row r="6349" spans="54:58" x14ac:dyDescent="0.25">
      <c r="BB6349" s="108"/>
      <c r="BF6349" s="107"/>
    </row>
    <row r="6350" spans="54:58" x14ac:dyDescent="0.25">
      <c r="BB6350" s="108"/>
      <c r="BF6350" s="107"/>
    </row>
    <row r="6351" spans="54:58" x14ac:dyDescent="0.25">
      <c r="BB6351" s="108"/>
      <c r="BF6351" s="107"/>
    </row>
    <row r="6352" spans="54:58" x14ac:dyDescent="0.25">
      <c r="BB6352" s="108"/>
      <c r="BF6352" s="107"/>
    </row>
    <row r="6353" spans="54:58" x14ac:dyDescent="0.25">
      <c r="BB6353" s="108"/>
      <c r="BF6353" s="107"/>
    </row>
    <row r="6354" spans="54:58" x14ac:dyDescent="0.25">
      <c r="BB6354" s="108"/>
      <c r="BF6354" s="107"/>
    </row>
    <row r="6355" spans="54:58" x14ac:dyDescent="0.25">
      <c r="BB6355" s="108"/>
      <c r="BF6355" s="107"/>
    </row>
    <row r="6356" spans="54:58" x14ac:dyDescent="0.25">
      <c r="BB6356" s="108"/>
      <c r="BF6356" s="107"/>
    </row>
    <row r="6357" spans="54:58" x14ac:dyDescent="0.25">
      <c r="BB6357" s="108"/>
      <c r="BF6357" s="107"/>
    </row>
    <row r="6358" spans="54:58" x14ac:dyDescent="0.25">
      <c r="BB6358" s="108"/>
      <c r="BF6358" s="107"/>
    </row>
    <row r="6359" spans="54:58" x14ac:dyDescent="0.25">
      <c r="BB6359" s="108"/>
      <c r="BF6359" s="107"/>
    </row>
    <row r="6360" spans="54:58" x14ac:dyDescent="0.25">
      <c r="BB6360" s="108"/>
      <c r="BF6360" s="107"/>
    </row>
    <row r="6361" spans="54:58" x14ac:dyDescent="0.25">
      <c r="BB6361" s="108"/>
      <c r="BF6361" s="107"/>
    </row>
    <row r="6362" spans="54:58" x14ac:dyDescent="0.25">
      <c r="BB6362" s="108"/>
      <c r="BF6362" s="107"/>
    </row>
    <row r="6363" spans="54:58" x14ac:dyDescent="0.25">
      <c r="BB6363" s="108"/>
      <c r="BF6363" s="107"/>
    </row>
    <row r="6364" spans="54:58" x14ac:dyDescent="0.25">
      <c r="BB6364" s="108"/>
      <c r="BF6364" s="107"/>
    </row>
    <row r="6365" spans="54:58" x14ac:dyDescent="0.25">
      <c r="BB6365" s="108"/>
      <c r="BF6365" s="107"/>
    </row>
    <row r="6366" spans="54:58" x14ac:dyDescent="0.25">
      <c r="BB6366" s="108"/>
      <c r="BF6366" s="107"/>
    </row>
    <row r="6367" spans="54:58" x14ac:dyDescent="0.25">
      <c r="BB6367" s="108"/>
      <c r="BF6367" s="107"/>
    </row>
    <row r="6368" spans="54:58" x14ac:dyDescent="0.25">
      <c r="BB6368" s="108"/>
      <c r="BF6368" s="107"/>
    </row>
    <row r="6369" spans="54:58" x14ac:dyDescent="0.25">
      <c r="BB6369" s="108"/>
      <c r="BF6369" s="107"/>
    </row>
    <row r="6370" spans="54:58" x14ac:dyDescent="0.25">
      <c r="BB6370" s="108"/>
      <c r="BF6370" s="107"/>
    </row>
    <row r="6371" spans="54:58" x14ac:dyDescent="0.25">
      <c r="BB6371" s="108"/>
      <c r="BF6371" s="107"/>
    </row>
    <row r="6372" spans="54:58" x14ac:dyDescent="0.25">
      <c r="BB6372" s="108"/>
      <c r="BF6372" s="107"/>
    </row>
    <row r="6373" spans="54:58" x14ac:dyDescent="0.25">
      <c r="BB6373" s="108"/>
      <c r="BF6373" s="107"/>
    </row>
    <row r="6374" spans="54:58" x14ac:dyDescent="0.25">
      <c r="BB6374" s="108"/>
      <c r="BF6374" s="107"/>
    </row>
    <row r="6375" spans="54:58" x14ac:dyDescent="0.25">
      <c r="BB6375" s="108"/>
      <c r="BF6375" s="107"/>
    </row>
    <row r="6376" spans="54:58" x14ac:dyDescent="0.25">
      <c r="BB6376" s="108"/>
      <c r="BF6376" s="107"/>
    </row>
    <row r="6377" spans="54:58" x14ac:dyDescent="0.25">
      <c r="BB6377" s="108"/>
      <c r="BF6377" s="107"/>
    </row>
    <row r="6378" spans="54:58" x14ac:dyDescent="0.25">
      <c r="BB6378" s="108"/>
      <c r="BF6378" s="107"/>
    </row>
    <row r="6379" spans="54:58" x14ac:dyDescent="0.25">
      <c r="BB6379" s="108"/>
      <c r="BF6379" s="107"/>
    </row>
    <row r="6380" spans="54:58" x14ac:dyDescent="0.25">
      <c r="BB6380" s="108"/>
      <c r="BF6380" s="107"/>
    </row>
    <row r="6381" spans="54:58" x14ac:dyDescent="0.25">
      <c r="BB6381" s="108"/>
      <c r="BF6381" s="107"/>
    </row>
    <row r="6382" spans="54:58" x14ac:dyDescent="0.25">
      <c r="BB6382" s="108"/>
      <c r="BF6382" s="107"/>
    </row>
    <row r="6383" spans="54:58" x14ac:dyDescent="0.25">
      <c r="BB6383" s="108"/>
      <c r="BF6383" s="107"/>
    </row>
    <row r="6384" spans="54:58" x14ac:dyDescent="0.25">
      <c r="BB6384" s="108"/>
      <c r="BF6384" s="107"/>
    </row>
    <row r="6385" spans="54:58" x14ac:dyDescent="0.25">
      <c r="BB6385" s="108"/>
      <c r="BF6385" s="107"/>
    </row>
    <row r="6386" spans="54:58" x14ac:dyDescent="0.25">
      <c r="BB6386" s="108"/>
      <c r="BF6386" s="107"/>
    </row>
    <row r="6387" spans="54:58" x14ac:dyDescent="0.25">
      <c r="BB6387" s="108"/>
      <c r="BF6387" s="107"/>
    </row>
    <row r="6388" spans="54:58" x14ac:dyDescent="0.25">
      <c r="BB6388" s="108"/>
      <c r="BF6388" s="107"/>
    </row>
    <row r="6389" spans="54:58" x14ac:dyDescent="0.25">
      <c r="BB6389" s="108"/>
      <c r="BF6389" s="107"/>
    </row>
    <row r="6390" spans="54:58" x14ac:dyDescent="0.25">
      <c r="BB6390" s="108"/>
      <c r="BF6390" s="107"/>
    </row>
    <row r="6391" spans="54:58" x14ac:dyDescent="0.25">
      <c r="BB6391" s="108"/>
      <c r="BF6391" s="107"/>
    </row>
    <row r="6392" spans="54:58" x14ac:dyDescent="0.25">
      <c r="BB6392" s="108"/>
      <c r="BF6392" s="107"/>
    </row>
    <row r="6393" spans="54:58" x14ac:dyDescent="0.25">
      <c r="BB6393" s="108"/>
      <c r="BF6393" s="107"/>
    </row>
    <row r="6394" spans="54:58" x14ac:dyDescent="0.25">
      <c r="BB6394" s="108"/>
      <c r="BF6394" s="107"/>
    </row>
    <row r="6395" spans="54:58" x14ac:dyDescent="0.25">
      <c r="BB6395" s="108"/>
      <c r="BF6395" s="107"/>
    </row>
    <row r="6396" spans="54:58" x14ac:dyDescent="0.25">
      <c r="BB6396" s="108"/>
      <c r="BF6396" s="107"/>
    </row>
    <row r="6397" spans="54:58" x14ac:dyDescent="0.25">
      <c r="BB6397" s="108"/>
      <c r="BF6397" s="107"/>
    </row>
    <row r="6398" spans="54:58" x14ac:dyDescent="0.25">
      <c r="BB6398" s="108"/>
      <c r="BF6398" s="107"/>
    </row>
    <row r="6399" spans="54:58" x14ac:dyDescent="0.25">
      <c r="BB6399" s="108"/>
      <c r="BF6399" s="107"/>
    </row>
    <row r="6400" spans="54:58" x14ac:dyDescent="0.25">
      <c r="BB6400" s="108"/>
      <c r="BF6400" s="107"/>
    </row>
    <row r="6401" spans="54:58" x14ac:dyDescent="0.25">
      <c r="BB6401" s="108"/>
      <c r="BF6401" s="107"/>
    </row>
    <row r="6402" spans="54:58" x14ac:dyDescent="0.25">
      <c r="BB6402" s="108"/>
      <c r="BF6402" s="107"/>
    </row>
    <row r="6403" spans="54:58" x14ac:dyDescent="0.25">
      <c r="BB6403" s="108"/>
      <c r="BF6403" s="107"/>
    </row>
    <row r="6404" spans="54:58" x14ac:dyDescent="0.25">
      <c r="BB6404" s="108"/>
      <c r="BF6404" s="107"/>
    </row>
    <row r="6405" spans="54:58" x14ac:dyDescent="0.25">
      <c r="BB6405" s="108"/>
      <c r="BF6405" s="107"/>
    </row>
    <row r="6406" spans="54:58" x14ac:dyDescent="0.25">
      <c r="BB6406" s="108"/>
      <c r="BF6406" s="107"/>
    </row>
    <row r="6407" spans="54:58" x14ac:dyDescent="0.25">
      <c r="BB6407" s="108"/>
      <c r="BF6407" s="107"/>
    </row>
    <row r="6408" spans="54:58" x14ac:dyDescent="0.25">
      <c r="BB6408" s="108"/>
      <c r="BF6408" s="107"/>
    </row>
    <row r="6409" spans="54:58" x14ac:dyDescent="0.25">
      <c r="BB6409" s="108"/>
      <c r="BF6409" s="107"/>
    </row>
    <row r="6410" spans="54:58" x14ac:dyDescent="0.25">
      <c r="BB6410" s="108"/>
      <c r="BF6410" s="107"/>
    </row>
    <row r="6411" spans="54:58" x14ac:dyDescent="0.25">
      <c r="BB6411" s="108"/>
      <c r="BF6411" s="107"/>
    </row>
    <row r="6412" spans="54:58" x14ac:dyDescent="0.25">
      <c r="BB6412" s="108"/>
      <c r="BF6412" s="107"/>
    </row>
    <row r="6413" spans="54:58" x14ac:dyDescent="0.25">
      <c r="BB6413" s="108"/>
      <c r="BF6413" s="107"/>
    </row>
    <row r="6414" spans="54:58" x14ac:dyDescent="0.25">
      <c r="BB6414" s="108"/>
      <c r="BF6414" s="107"/>
    </row>
    <row r="6415" spans="54:58" x14ac:dyDescent="0.25">
      <c r="BB6415" s="108"/>
      <c r="BF6415" s="107"/>
    </row>
    <row r="6416" spans="54:58" x14ac:dyDescent="0.25">
      <c r="BB6416" s="108"/>
      <c r="BF6416" s="107"/>
    </row>
    <row r="6417" spans="54:58" x14ac:dyDescent="0.25">
      <c r="BB6417" s="108"/>
      <c r="BF6417" s="107"/>
    </row>
    <row r="6418" spans="54:58" x14ac:dyDescent="0.25">
      <c r="BB6418" s="108"/>
      <c r="BF6418" s="107"/>
    </row>
    <row r="6419" spans="54:58" x14ac:dyDescent="0.25">
      <c r="BB6419" s="108"/>
      <c r="BF6419" s="107"/>
    </row>
    <row r="6420" spans="54:58" x14ac:dyDescent="0.25">
      <c r="BB6420" s="108"/>
      <c r="BF6420" s="107"/>
    </row>
    <row r="6421" spans="54:58" x14ac:dyDescent="0.25">
      <c r="BB6421" s="108"/>
      <c r="BF6421" s="107"/>
    </row>
    <row r="6422" spans="54:58" x14ac:dyDescent="0.25">
      <c r="BB6422" s="108"/>
      <c r="BF6422" s="107"/>
    </row>
    <row r="6423" spans="54:58" x14ac:dyDescent="0.25">
      <c r="BB6423" s="108"/>
      <c r="BF6423" s="107"/>
    </row>
    <row r="6424" spans="54:58" x14ac:dyDescent="0.25">
      <c r="BB6424" s="108"/>
      <c r="BF6424" s="107"/>
    </row>
    <row r="6425" spans="54:58" x14ac:dyDescent="0.25">
      <c r="BB6425" s="108"/>
      <c r="BF6425" s="107"/>
    </row>
    <row r="6426" spans="54:58" x14ac:dyDescent="0.25">
      <c r="BB6426" s="108"/>
      <c r="BF6426" s="107"/>
    </row>
    <row r="6427" spans="54:58" x14ac:dyDescent="0.25">
      <c r="BB6427" s="108"/>
      <c r="BF6427" s="107"/>
    </row>
    <row r="6428" spans="54:58" x14ac:dyDescent="0.25">
      <c r="BB6428" s="108"/>
      <c r="BF6428" s="107"/>
    </row>
    <row r="6429" spans="54:58" x14ac:dyDescent="0.25">
      <c r="BB6429" s="108"/>
      <c r="BF6429" s="107"/>
    </row>
    <row r="6430" spans="54:58" x14ac:dyDescent="0.25">
      <c r="BB6430" s="108"/>
      <c r="BF6430" s="107"/>
    </row>
    <row r="6431" spans="54:58" x14ac:dyDescent="0.25">
      <c r="BB6431" s="108"/>
      <c r="BF6431" s="107"/>
    </row>
    <row r="6432" spans="54:58" x14ac:dyDescent="0.25">
      <c r="BB6432" s="108"/>
      <c r="BF6432" s="107"/>
    </row>
    <row r="6433" spans="54:58" x14ac:dyDescent="0.25">
      <c r="BB6433" s="108"/>
      <c r="BF6433" s="107"/>
    </row>
    <row r="6434" spans="54:58" x14ac:dyDescent="0.25">
      <c r="BB6434" s="108"/>
      <c r="BF6434" s="107"/>
    </row>
    <row r="6435" spans="54:58" x14ac:dyDescent="0.25">
      <c r="BB6435" s="108"/>
      <c r="BF6435" s="107"/>
    </row>
    <row r="6436" spans="54:58" x14ac:dyDescent="0.25">
      <c r="BB6436" s="108"/>
      <c r="BF6436" s="107"/>
    </row>
    <row r="6437" spans="54:58" x14ac:dyDescent="0.25">
      <c r="BB6437" s="108"/>
      <c r="BF6437" s="107"/>
    </row>
    <row r="6438" spans="54:58" x14ac:dyDescent="0.25">
      <c r="BB6438" s="108"/>
      <c r="BF6438" s="107"/>
    </row>
    <row r="6439" spans="54:58" x14ac:dyDescent="0.25">
      <c r="BB6439" s="108"/>
      <c r="BF6439" s="107"/>
    </row>
    <row r="6440" spans="54:58" x14ac:dyDescent="0.25">
      <c r="BB6440" s="108"/>
      <c r="BF6440" s="107"/>
    </row>
    <row r="6441" spans="54:58" x14ac:dyDescent="0.25">
      <c r="BB6441" s="108"/>
      <c r="BF6441" s="107"/>
    </row>
    <row r="6442" spans="54:58" x14ac:dyDescent="0.25">
      <c r="BB6442" s="108"/>
      <c r="BF6442" s="107"/>
    </row>
    <row r="6443" spans="54:58" x14ac:dyDescent="0.25">
      <c r="BB6443" s="108"/>
      <c r="BF6443" s="107"/>
    </row>
    <row r="6444" spans="54:58" x14ac:dyDescent="0.25">
      <c r="BB6444" s="108"/>
      <c r="BF6444" s="107"/>
    </row>
    <row r="6445" spans="54:58" x14ac:dyDescent="0.25">
      <c r="BB6445" s="108"/>
      <c r="BF6445" s="107"/>
    </row>
    <row r="6446" spans="54:58" x14ac:dyDescent="0.25">
      <c r="BB6446" s="108"/>
      <c r="BF6446" s="107"/>
    </row>
    <row r="6447" spans="54:58" x14ac:dyDescent="0.25">
      <c r="BB6447" s="108"/>
      <c r="BF6447" s="107"/>
    </row>
    <row r="6448" spans="54:58" x14ac:dyDescent="0.25">
      <c r="BB6448" s="108"/>
      <c r="BF6448" s="107"/>
    </row>
    <row r="6449" spans="54:58" x14ac:dyDescent="0.25">
      <c r="BB6449" s="108"/>
      <c r="BF6449" s="107"/>
    </row>
    <row r="6450" spans="54:58" x14ac:dyDescent="0.25">
      <c r="BB6450" s="108"/>
      <c r="BF6450" s="107"/>
    </row>
    <row r="6451" spans="54:58" x14ac:dyDescent="0.25">
      <c r="BB6451" s="108"/>
      <c r="BF6451" s="107"/>
    </row>
    <row r="6452" spans="54:58" x14ac:dyDescent="0.25">
      <c r="BB6452" s="108"/>
      <c r="BF6452" s="107"/>
    </row>
    <row r="6453" spans="54:58" x14ac:dyDescent="0.25">
      <c r="BB6453" s="108"/>
      <c r="BF6453" s="107"/>
    </row>
    <row r="6454" spans="54:58" x14ac:dyDescent="0.25">
      <c r="BB6454" s="108"/>
      <c r="BF6454" s="107"/>
    </row>
    <row r="6455" spans="54:58" x14ac:dyDescent="0.25">
      <c r="BB6455" s="108"/>
      <c r="BF6455" s="107"/>
    </row>
    <row r="6456" spans="54:58" x14ac:dyDescent="0.25">
      <c r="BB6456" s="108"/>
      <c r="BF6456" s="107"/>
    </row>
    <row r="6457" spans="54:58" x14ac:dyDescent="0.25">
      <c r="BB6457" s="108"/>
      <c r="BF6457" s="107"/>
    </row>
    <row r="6458" spans="54:58" x14ac:dyDescent="0.25">
      <c r="BB6458" s="108"/>
      <c r="BF6458" s="107"/>
    </row>
    <row r="6459" spans="54:58" x14ac:dyDescent="0.25">
      <c r="BB6459" s="108"/>
      <c r="BF6459" s="107"/>
    </row>
    <row r="6460" spans="54:58" x14ac:dyDescent="0.25">
      <c r="BB6460" s="108"/>
      <c r="BF6460" s="107"/>
    </row>
    <row r="6461" spans="54:58" x14ac:dyDescent="0.25">
      <c r="BB6461" s="108"/>
      <c r="BF6461" s="107"/>
    </row>
    <row r="6462" spans="54:58" x14ac:dyDescent="0.25">
      <c r="BB6462" s="108"/>
      <c r="BF6462" s="107"/>
    </row>
    <row r="6463" spans="54:58" x14ac:dyDescent="0.25">
      <c r="BB6463" s="108"/>
      <c r="BF6463" s="107"/>
    </row>
    <row r="6464" spans="54:58" x14ac:dyDescent="0.25">
      <c r="BB6464" s="108"/>
      <c r="BF6464" s="107"/>
    </row>
    <row r="6465" spans="54:58" x14ac:dyDescent="0.25">
      <c r="BB6465" s="108"/>
      <c r="BF6465" s="107"/>
    </row>
    <row r="6466" spans="54:58" x14ac:dyDescent="0.25">
      <c r="BB6466" s="108"/>
      <c r="BF6466" s="107"/>
    </row>
    <row r="6467" spans="54:58" x14ac:dyDescent="0.25">
      <c r="BB6467" s="108"/>
      <c r="BF6467" s="107"/>
    </row>
    <row r="6468" spans="54:58" x14ac:dyDescent="0.25">
      <c r="BB6468" s="108"/>
      <c r="BF6468" s="107"/>
    </row>
    <row r="6469" spans="54:58" x14ac:dyDescent="0.25">
      <c r="BB6469" s="108"/>
      <c r="BF6469" s="107"/>
    </row>
    <row r="6470" spans="54:58" x14ac:dyDescent="0.25">
      <c r="BB6470" s="108"/>
      <c r="BF6470" s="107"/>
    </row>
    <row r="6471" spans="54:58" x14ac:dyDescent="0.25">
      <c r="BB6471" s="108"/>
      <c r="BF6471" s="107"/>
    </row>
    <row r="6472" spans="54:58" x14ac:dyDescent="0.25">
      <c r="BB6472" s="108"/>
      <c r="BF6472" s="107"/>
    </row>
    <row r="6473" spans="54:58" x14ac:dyDescent="0.25">
      <c r="BB6473" s="108"/>
      <c r="BF6473" s="107"/>
    </row>
    <row r="6474" spans="54:58" x14ac:dyDescent="0.25">
      <c r="BB6474" s="108"/>
      <c r="BF6474" s="107"/>
    </row>
    <row r="6475" spans="54:58" x14ac:dyDescent="0.25">
      <c r="BB6475" s="108"/>
      <c r="BF6475" s="107"/>
    </row>
    <row r="6476" spans="54:58" x14ac:dyDescent="0.25">
      <c r="BB6476" s="108"/>
      <c r="BF6476" s="107"/>
    </row>
    <row r="6477" spans="54:58" x14ac:dyDescent="0.25">
      <c r="BB6477" s="108"/>
      <c r="BF6477" s="107"/>
    </row>
    <row r="6478" spans="54:58" x14ac:dyDescent="0.25">
      <c r="BB6478" s="108"/>
      <c r="BF6478" s="107"/>
    </row>
    <row r="6479" spans="54:58" x14ac:dyDescent="0.25">
      <c r="BB6479" s="108"/>
      <c r="BF6479" s="107"/>
    </row>
    <row r="6480" spans="54:58" x14ac:dyDescent="0.25">
      <c r="BB6480" s="108"/>
      <c r="BF6480" s="107"/>
    </row>
    <row r="6481" spans="54:58" x14ac:dyDescent="0.25">
      <c r="BB6481" s="108"/>
      <c r="BF6481" s="107"/>
    </row>
    <row r="6482" spans="54:58" x14ac:dyDescent="0.25">
      <c r="BB6482" s="108"/>
      <c r="BF6482" s="107"/>
    </row>
    <row r="6483" spans="54:58" x14ac:dyDescent="0.25">
      <c r="BB6483" s="108"/>
      <c r="BF6483" s="107"/>
    </row>
    <row r="6484" spans="54:58" x14ac:dyDescent="0.25">
      <c r="BB6484" s="108"/>
      <c r="BF6484" s="107"/>
    </row>
    <row r="6485" spans="54:58" x14ac:dyDescent="0.25">
      <c r="BB6485" s="108"/>
      <c r="BF6485" s="107"/>
    </row>
    <row r="6486" spans="54:58" x14ac:dyDescent="0.25">
      <c r="BB6486" s="108"/>
      <c r="BF6486" s="107"/>
    </row>
    <row r="6487" spans="54:58" x14ac:dyDescent="0.25">
      <c r="BB6487" s="108"/>
      <c r="BF6487" s="107"/>
    </row>
    <row r="6488" spans="54:58" x14ac:dyDescent="0.25">
      <c r="BB6488" s="108"/>
      <c r="BF6488" s="107"/>
    </row>
    <row r="6489" spans="54:58" x14ac:dyDescent="0.25">
      <c r="BB6489" s="108"/>
      <c r="BF6489" s="107"/>
    </row>
    <row r="6490" spans="54:58" x14ac:dyDescent="0.25">
      <c r="BB6490" s="108"/>
      <c r="BF6490" s="107"/>
    </row>
    <row r="6491" spans="54:58" x14ac:dyDescent="0.25">
      <c r="BB6491" s="108"/>
      <c r="BF6491" s="107"/>
    </row>
    <row r="6492" spans="54:58" x14ac:dyDescent="0.25">
      <c r="BB6492" s="108"/>
      <c r="BF6492" s="107"/>
    </row>
    <row r="6493" spans="54:58" x14ac:dyDescent="0.25">
      <c r="BB6493" s="108"/>
      <c r="BF6493" s="107"/>
    </row>
    <row r="6494" spans="54:58" x14ac:dyDescent="0.25">
      <c r="BB6494" s="108"/>
      <c r="BF6494" s="107"/>
    </row>
    <row r="6495" spans="54:58" x14ac:dyDescent="0.25">
      <c r="BB6495" s="108"/>
      <c r="BF6495" s="107"/>
    </row>
    <row r="6496" spans="54:58" x14ac:dyDescent="0.25">
      <c r="BB6496" s="108"/>
      <c r="BF6496" s="107"/>
    </row>
    <row r="6497" spans="54:58" x14ac:dyDescent="0.25">
      <c r="BB6497" s="108"/>
      <c r="BF6497" s="107"/>
    </row>
    <row r="6498" spans="54:58" x14ac:dyDescent="0.25">
      <c r="BB6498" s="108"/>
      <c r="BF6498" s="107"/>
    </row>
    <row r="6499" spans="54:58" x14ac:dyDescent="0.25">
      <c r="BB6499" s="108"/>
      <c r="BF6499" s="107"/>
    </row>
    <row r="6500" spans="54:58" x14ac:dyDescent="0.25">
      <c r="BB6500" s="108"/>
      <c r="BF6500" s="107"/>
    </row>
    <row r="6501" spans="54:58" x14ac:dyDescent="0.25">
      <c r="BB6501" s="108"/>
      <c r="BF6501" s="107"/>
    </row>
    <row r="6502" spans="54:58" x14ac:dyDescent="0.25">
      <c r="BB6502" s="108"/>
      <c r="BF6502" s="107"/>
    </row>
    <row r="6503" spans="54:58" x14ac:dyDescent="0.25">
      <c r="BB6503" s="108"/>
      <c r="BF6503" s="107"/>
    </row>
    <row r="6504" spans="54:58" x14ac:dyDescent="0.25">
      <c r="BB6504" s="108"/>
      <c r="BF6504" s="107"/>
    </row>
    <row r="6505" spans="54:58" x14ac:dyDescent="0.25">
      <c r="BB6505" s="108"/>
      <c r="BF6505" s="107"/>
    </row>
    <row r="6506" spans="54:58" x14ac:dyDescent="0.25">
      <c r="BB6506" s="108"/>
      <c r="BF6506" s="107"/>
    </row>
    <row r="6507" spans="54:58" x14ac:dyDescent="0.25">
      <c r="BB6507" s="108"/>
      <c r="BF6507" s="107"/>
    </row>
    <row r="6508" spans="54:58" x14ac:dyDescent="0.25">
      <c r="BB6508" s="108"/>
      <c r="BF6508" s="107"/>
    </row>
    <row r="6509" spans="54:58" x14ac:dyDescent="0.25">
      <c r="BB6509" s="108"/>
      <c r="BF6509" s="107"/>
    </row>
    <row r="6510" spans="54:58" x14ac:dyDescent="0.25">
      <c r="BB6510" s="108"/>
      <c r="BF6510" s="107"/>
    </row>
    <row r="6511" spans="54:58" x14ac:dyDescent="0.25">
      <c r="BB6511" s="108"/>
      <c r="BF6511" s="107"/>
    </row>
    <row r="6512" spans="54:58" x14ac:dyDescent="0.25">
      <c r="BB6512" s="108"/>
      <c r="BF6512" s="107"/>
    </row>
    <row r="6513" spans="54:58" x14ac:dyDescent="0.25">
      <c r="BB6513" s="108"/>
      <c r="BF6513" s="107"/>
    </row>
    <row r="6514" spans="54:58" x14ac:dyDescent="0.25">
      <c r="BB6514" s="108"/>
      <c r="BF6514" s="107"/>
    </row>
    <row r="6515" spans="54:58" x14ac:dyDescent="0.25">
      <c r="BB6515" s="108"/>
      <c r="BF6515" s="107"/>
    </row>
    <row r="6516" spans="54:58" x14ac:dyDescent="0.25">
      <c r="BB6516" s="108"/>
      <c r="BF6516" s="107"/>
    </row>
    <row r="6517" spans="54:58" x14ac:dyDescent="0.25">
      <c r="BB6517" s="108"/>
      <c r="BF6517" s="107"/>
    </row>
    <row r="6518" spans="54:58" x14ac:dyDescent="0.25">
      <c r="BB6518" s="108"/>
      <c r="BF6518" s="107"/>
    </row>
    <row r="6519" spans="54:58" x14ac:dyDescent="0.25">
      <c r="BB6519" s="108"/>
      <c r="BF6519" s="107"/>
    </row>
    <row r="6520" spans="54:58" x14ac:dyDescent="0.25">
      <c r="BB6520" s="108"/>
      <c r="BF6520" s="107"/>
    </row>
    <row r="6521" spans="54:58" x14ac:dyDescent="0.25">
      <c r="BB6521" s="108"/>
      <c r="BF6521" s="107"/>
    </row>
    <row r="6522" spans="54:58" x14ac:dyDescent="0.25">
      <c r="BB6522" s="108"/>
      <c r="BF6522" s="107"/>
    </row>
    <row r="6523" spans="54:58" x14ac:dyDescent="0.25">
      <c r="BB6523" s="108"/>
      <c r="BF6523" s="107"/>
    </row>
    <row r="6524" spans="54:58" x14ac:dyDescent="0.25">
      <c r="BB6524" s="108"/>
      <c r="BF6524" s="107"/>
    </row>
    <row r="6525" spans="54:58" x14ac:dyDescent="0.25">
      <c r="BB6525" s="108"/>
      <c r="BF6525" s="107"/>
    </row>
    <row r="6526" spans="54:58" x14ac:dyDescent="0.25">
      <c r="BB6526" s="108"/>
      <c r="BF6526" s="107"/>
    </row>
    <row r="6527" spans="54:58" x14ac:dyDescent="0.25">
      <c r="BB6527" s="108"/>
      <c r="BF6527" s="107"/>
    </row>
    <row r="6528" spans="54:58" x14ac:dyDescent="0.25">
      <c r="BB6528" s="108"/>
      <c r="BF6528" s="107"/>
    </row>
    <row r="6529" spans="54:58" x14ac:dyDescent="0.25">
      <c r="BB6529" s="108"/>
      <c r="BF6529" s="107"/>
    </row>
    <row r="6530" spans="54:58" x14ac:dyDescent="0.25">
      <c r="BB6530" s="108"/>
      <c r="BF6530" s="107"/>
    </row>
    <row r="6531" spans="54:58" x14ac:dyDescent="0.25">
      <c r="BB6531" s="108"/>
      <c r="BF6531" s="107"/>
    </row>
    <row r="6532" spans="54:58" x14ac:dyDescent="0.25">
      <c r="BB6532" s="108"/>
      <c r="BF6532" s="107"/>
    </row>
    <row r="6533" spans="54:58" x14ac:dyDescent="0.25">
      <c r="BB6533" s="108"/>
      <c r="BF6533" s="107"/>
    </row>
    <row r="6534" spans="54:58" x14ac:dyDescent="0.25">
      <c r="BB6534" s="108"/>
      <c r="BF6534" s="107"/>
    </row>
    <row r="6535" spans="54:58" x14ac:dyDescent="0.25">
      <c r="BB6535" s="108"/>
      <c r="BF6535" s="107"/>
    </row>
    <row r="6536" spans="54:58" x14ac:dyDescent="0.25">
      <c r="BB6536" s="108"/>
      <c r="BF6536" s="107"/>
    </row>
    <row r="6537" spans="54:58" x14ac:dyDescent="0.25">
      <c r="BB6537" s="108"/>
      <c r="BF6537" s="107"/>
    </row>
    <row r="6538" spans="54:58" x14ac:dyDescent="0.25">
      <c r="BB6538" s="108"/>
      <c r="BF6538" s="107"/>
    </row>
    <row r="6539" spans="54:58" x14ac:dyDescent="0.25">
      <c r="BB6539" s="108"/>
      <c r="BF6539" s="107"/>
    </row>
    <row r="6540" spans="54:58" x14ac:dyDescent="0.25">
      <c r="BB6540" s="108"/>
      <c r="BF6540" s="107"/>
    </row>
    <row r="6541" spans="54:58" x14ac:dyDescent="0.25">
      <c r="BB6541" s="108"/>
      <c r="BF6541" s="107"/>
    </row>
    <row r="6542" spans="54:58" x14ac:dyDescent="0.25">
      <c r="BB6542" s="108"/>
      <c r="BF6542" s="107"/>
    </row>
    <row r="6543" spans="54:58" x14ac:dyDescent="0.25">
      <c r="BB6543" s="108"/>
      <c r="BF6543" s="107"/>
    </row>
    <row r="6544" spans="54:58" x14ac:dyDescent="0.25">
      <c r="BB6544" s="108"/>
      <c r="BF6544" s="107"/>
    </row>
    <row r="6545" spans="54:58" x14ac:dyDescent="0.25">
      <c r="BB6545" s="108"/>
      <c r="BF6545" s="107"/>
    </row>
    <row r="6546" spans="54:58" x14ac:dyDescent="0.25">
      <c r="BB6546" s="108"/>
      <c r="BF6546" s="107"/>
    </row>
    <row r="6547" spans="54:58" x14ac:dyDescent="0.25">
      <c r="BB6547" s="108"/>
      <c r="BF6547" s="107"/>
    </row>
    <row r="6548" spans="54:58" x14ac:dyDescent="0.25">
      <c r="BB6548" s="108"/>
      <c r="BF6548" s="107"/>
    </row>
    <row r="6549" spans="54:58" x14ac:dyDescent="0.25">
      <c r="BB6549" s="108"/>
      <c r="BF6549" s="107"/>
    </row>
    <row r="6550" spans="54:58" x14ac:dyDescent="0.25">
      <c r="BB6550" s="108"/>
      <c r="BF6550" s="107"/>
    </row>
    <row r="6551" spans="54:58" x14ac:dyDescent="0.25">
      <c r="BB6551" s="108"/>
      <c r="BF6551" s="107"/>
    </row>
    <row r="6552" spans="54:58" x14ac:dyDescent="0.25">
      <c r="BB6552" s="108"/>
      <c r="BF6552" s="107"/>
    </row>
    <row r="6553" spans="54:58" x14ac:dyDescent="0.25">
      <c r="BB6553" s="108"/>
      <c r="BF6553" s="107"/>
    </row>
    <row r="6554" spans="54:58" x14ac:dyDescent="0.25">
      <c r="BB6554" s="108"/>
      <c r="BF6554" s="107"/>
    </row>
    <row r="6555" spans="54:58" x14ac:dyDescent="0.25">
      <c r="BB6555" s="108"/>
      <c r="BF6555" s="107"/>
    </row>
    <row r="6556" spans="54:58" x14ac:dyDescent="0.25">
      <c r="BB6556" s="108"/>
      <c r="BF6556" s="107"/>
    </row>
    <row r="6557" spans="54:58" x14ac:dyDescent="0.25">
      <c r="BB6557" s="108"/>
      <c r="BF6557" s="107"/>
    </row>
    <row r="6558" spans="54:58" x14ac:dyDescent="0.25">
      <c r="BB6558" s="108"/>
      <c r="BF6558" s="107"/>
    </row>
    <row r="6559" spans="54:58" x14ac:dyDescent="0.25">
      <c r="BB6559" s="108"/>
      <c r="BF6559" s="107"/>
    </row>
    <row r="6560" spans="54:58" x14ac:dyDescent="0.25">
      <c r="BB6560" s="108"/>
      <c r="BF6560" s="107"/>
    </row>
    <row r="6561" spans="54:58" x14ac:dyDescent="0.25">
      <c r="BB6561" s="108"/>
      <c r="BF6561" s="107"/>
    </row>
    <row r="6562" spans="54:58" x14ac:dyDescent="0.25">
      <c r="BB6562" s="108"/>
      <c r="BF6562" s="107"/>
    </row>
    <row r="6563" spans="54:58" x14ac:dyDescent="0.25">
      <c r="BB6563" s="108"/>
      <c r="BF6563" s="107"/>
    </row>
    <row r="6564" spans="54:58" x14ac:dyDescent="0.25">
      <c r="BB6564" s="108"/>
      <c r="BF6564" s="107"/>
    </row>
    <row r="6565" spans="54:58" x14ac:dyDescent="0.25">
      <c r="BB6565" s="108"/>
      <c r="BF6565" s="107"/>
    </row>
    <row r="6566" spans="54:58" x14ac:dyDescent="0.25">
      <c r="BB6566" s="108"/>
      <c r="BF6566" s="107"/>
    </row>
    <row r="6567" spans="54:58" x14ac:dyDescent="0.25">
      <c r="BB6567" s="108"/>
      <c r="BF6567" s="107"/>
    </row>
    <row r="6568" spans="54:58" x14ac:dyDescent="0.25">
      <c r="BB6568" s="108"/>
      <c r="BF6568" s="107"/>
    </row>
    <row r="6569" spans="54:58" x14ac:dyDescent="0.25">
      <c r="BB6569" s="108"/>
      <c r="BF6569" s="107"/>
    </row>
    <row r="6570" spans="54:58" x14ac:dyDescent="0.25">
      <c r="BB6570" s="108"/>
      <c r="BF6570" s="107"/>
    </row>
    <row r="6571" spans="54:58" x14ac:dyDescent="0.25">
      <c r="BB6571" s="108"/>
      <c r="BF6571" s="107"/>
    </row>
    <row r="6572" spans="54:58" x14ac:dyDescent="0.25">
      <c r="BB6572" s="108"/>
      <c r="BF6572" s="107"/>
    </row>
    <row r="6573" spans="54:58" x14ac:dyDescent="0.25">
      <c r="BB6573" s="108"/>
      <c r="BF6573" s="107"/>
    </row>
    <row r="6574" spans="54:58" x14ac:dyDescent="0.25">
      <c r="BB6574" s="108"/>
      <c r="BF6574" s="107"/>
    </row>
    <row r="6575" spans="54:58" x14ac:dyDescent="0.25">
      <c r="BB6575" s="108"/>
      <c r="BF6575" s="107"/>
    </row>
    <row r="6576" spans="54:58" x14ac:dyDescent="0.25">
      <c r="BB6576" s="108"/>
      <c r="BF6576" s="107"/>
    </row>
    <row r="6577" spans="54:58" x14ac:dyDescent="0.25">
      <c r="BB6577" s="108"/>
      <c r="BF6577" s="107"/>
    </row>
    <row r="6578" spans="54:58" x14ac:dyDescent="0.25">
      <c r="BB6578" s="108"/>
      <c r="BF6578" s="107"/>
    </row>
    <row r="6579" spans="54:58" x14ac:dyDescent="0.25">
      <c r="BB6579" s="108"/>
      <c r="BF6579" s="107"/>
    </row>
    <row r="6580" spans="54:58" x14ac:dyDescent="0.25">
      <c r="BB6580" s="108"/>
      <c r="BF6580" s="107"/>
    </row>
    <row r="6581" spans="54:58" x14ac:dyDescent="0.25">
      <c r="BB6581" s="108"/>
      <c r="BF6581" s="107"/>
    </row>
    <row r="6582" spans="54:58" x14ac:dyDescent="0.25">
      <c r="BB6582" s="108"/>
      <c r="BF6582" s="107"/>
    </row>
    <row r="6583" spans="54:58" x14ac:dyDescent="0.25">
      <c r="BB6583" s="108"/>
      <c r="BF6583" s="107"/>
    </row>
    <row r="6584" spans="54:58" x14ac:dyDescent="0.25">
      <c r="BB6584" s="108"/>
      <c r="BF6584" s="107"/>
    </row>
    <row r="6585" spans="54:58" x14ac:dyDescent="0.25">
      <c r="BB6585" s="108"/>
      <c r="BF6585" s="107"/>
    </row>
    <row r="6586" spans="54:58" x14ac:dyDescent="0.25">
      <c r="BB6586" s="108"/>
      <c r="BF6586" s="107"/>
    </row>
    <row r="6587" spans="54:58" x14ac:dyDescent="0.25">
      <c r="BB6587" s="108"/>
      <c r="BF6587" s="107"/>
    </row>
    <row r="6588" spans="54:58" x14ac:dyDescent="0.25">
      <c r="BB6588" s="108"/>
      <c r="BF6588" s="107"/>
    </row>
    <row r="6589" spans="54:58" x14ac:dyDescent="0.25">
      <c r="BB6589" s="108"/>
      <c r="BF6589" s="107"/>
    </row>
    <row r="6590" spans="54:58" x14ac:dyDescent="0.25">
      <c r="BB6590" s="108"/>
      <c r="BF6590" s="107"/>
    </row>
    <row r="6591" spans="54:58" x14ac:dyDescent="0.25">
      <c r="BB6591" s="108"/>
      <c r="BF6591" s="107"/>
    </row>
    <row r="6592" spans="54:58" x14ac:dyDescent="0.25">
      <c r="BB6592" s="108"/>
      <c r="BF6592" s="107"/>
    </row>
    <row r="6593" spans="54:58" x14ac:dyDescent="0.25">
      <c r="BB6593" s="108"/>
      <c r="BF6593" s="107"/>
    </row>
    <row r="6594" spans="54:58" x14ac:dyDescent="0.25">
      <c r="BB6594" s="108"/>
      <c r="BF6594" s="107"/>
    </row>
    <row r="6595" spans="54:58" x14ac:dyDescent="0.25">
      <c r="BB6595" s="108"/>
      <c r="BF6595" s="107"/>
    </row>
    <row r="6596" spans="54:58" x14ac:dyDescent="0.25">
      <c r="BB6596" s="108"/>
      <c r="BF6596" s="107"/>
    </row>
    <row r="6597" spans="54:58" x14ac:dyDescent="0.25">
      <c r="BB6597" s="108"/>
      <c r="BF6597" s="107"/>
    </row>
    <row r="6598" spans="54:58" x14ac:dyDescent="0.25">
      <c r="BB6598" s="108"/>
      <c r="BF6598" s="107"/>
    </row>
    <row r="6599" spans="54:58" x14ac:dyDescent="0.25">
      <c r="BB6599" s="108"/>
      <c r="BF6599" s="107"/>
    </row>
    <row r="6600" spans="54:58" x14ac:dyDescent="0.25">
      <c r="BB6600" s="108"/>
      <c r="BF6600" s="107"/>
    </row>
    <row r="6601" spans="54:58" x14ac:dyDescent="0.25">
      <c r="BB6601" s="108"/>
      <c r="BF6601" s="107"/>
    </row>
    <row r="6602" spans="54:58" x14ac:dyDescent="0.25">
      <c r="BB6602" s="108"/>
      <c r="BF6602" s="107"/>
    </row>
    <row r="6603" spans="54:58" x14ac:dyDescent="0.25">
      <c r="BB6603" s="108"/>
      <c r="BF6603" s="107"/>
    </row>
    <row r="6604" spans="54:58" x14ac:dyDescent="0.25">
      <c r="BB6604" s="108"/>
      <c r="BF6604" s="107"/>
    </row>
    <row r="6605" spans="54:58" x14ac:dyDescent="0.25">
      <c r="BB6605" s="108"/>
      <c r="BF6605" s="107"/>
    </row>
    <row r="6606" spans="54:58" x14ac:dyDescent="0.25">
      <c r="BB6606" s="108"/>
      <c r="BF6606" s="107"/>
    </row>
    <row r="6607" spans="54:58" x14ac:dyDescent="0.25">
      <c r="BB6607" s="108"/>
      <c r="BF6607" s="107"/>
    </row>
    <row r="6608" spans="54:58" x14ac:dyDescent="0.25">
      <c r="BB6608" s="108"/>
      <c r="BF6608" s="107"/>
    </row>
    <row r="6609" spans="54:58" x14ac:dyDescent="0.25">
      <c r="BB6609" s="108"/>
      <c r="BF6609" s="107"/>
    </row>
    <row r="6610" spans="54:58" x14ac:dyDescent="0.25">
      <c r="BB6610" s="108"/>
      <c r="BF6610" s="107"/>
    </row>
    <row r="6611" spans="54:58" x14ac:dyDescent="0.25">
      <c r="BB6611" s="108"/>
      <c r="BF6611" s="107"/>
    </row>
    <row r="6612" spans="54:58" x14ac:dyDescent="0.25">
      <c r="BB6612" s="108"/>
      <c r="BF6612" s="107"/>
    </row>
    <row r="6613" spans="54:58" x14ac:dyDescent="0.25">
      <c r="BB6613" s="108"/>
      <c r="BF6613" s="107"/>
    </row>
    <row r="6614" spans="54:58" x14ac:dyDescent="0.25">
      <c r="BB6614" s="108"/>
      <c r="BF6614" s="107"/>
    </row>
    <row r="6615" spans="54:58" x14ac:dyDescent="0.25">
      <c r="BB6615" s="108"/>
      <c r="BF6615" s="107"/>
    </row>
    <row r="6616" spans="54:58" x14ac:dyDescent="0.25">
      <c r="BB6616" s="108"/>
      <c r="BF6616" s="107"/>
    </row>
    <row r="6617" spans="54:58" x14ac:dyDescent="0.25">
      <c r="BB6617" s="108"/>
      <c r="BF6617" s="107"/>
    </row>
    <row r="6618" spans="54:58" x14ac:dyDescent="0.25">
      <c r="BB6618" s="108"/>
      <c r="BF6618" s="107"/>
    </row>
    <row r="6619" spans="54:58" x14ac:dyDescent="0.25">
      <c r="BB6619" s="108"/>
      <c r="BF6619" s="107"/>
    </row>
    <row r="6620" spans="54:58" x14ac:dyDescent="0.25">
      <c r="BB6620" s="108"/>
      <c r="BF6620" s="107"/>
    </row>
    <row r="6621" spans="54:58" x14ac:dyDescent="0.25">
      <c r="BB6621" s="108"/>
      <c r="BF6621" s="107"/>
    </row>
    <row r="6622" spans="54:58" x14ac:dyDescent="0.25">
      <c r="BB6622" s="108"/>
      <c r="BF6622" s="107"/>
    </row>
    <row r="6623" spans="54:58" x14ac:dyDescent="0.25">
      <c r="BB6623" s="108"/>
      <c r="BF6623" s="107"/>
    </row>
    <row r="6624" spans="54:58" x14ac:dyDescent="0.25">
      <c r="BB6624" s="108"/>
      <c r="BF6624" s="107"/>
    </row>
    <row r="6625" spans="54:58" x14ac:dyDescent="0.25">
      <c r="BB6625" s="108"/>
      <c r="BF6625" s="107"/>
    </row>
    <row r="6626" spans="54:58" x14ac:dyDescent="0.25">
      <c r="BB6626" s="108"/>
      <c r="BF6626" s="107"/>
    </row>
    <row r="6627" spans="54:58" x14ac:dyDescent="0.25">
      <c r="BB6627" s="108"/>
      <c r="BF6627" s="107"/>
    </row>
    <row r="6628" spans="54:58" x14ac:dyDescent="0.25">
      <c r="BB6628" s="108"/>
      <c r="BF6628" s="107"/>
    </row>
    <row r="6629" spans="54:58" x14ac:dyDescent="0.25">
      <c r="BB6629" s="108"/>
      <c r="BF6629" s="107"/>
    </row>
    <row r="6630" spans="54:58" x14ac:dyDescent="0.25">
      <c r="BB6630" s="108"/>
      <c r="BF6630" s="107"/>
    </row>
    <row r="6631" spans="54:58" x14ac:dyDescent="0.25">
      <c r="BB6631" s="108"/>
      <c r="BF6631" s="107"/>
    </row>
    <row r="6632" spans="54:58" x14ac:dyDescent="0.25">
      <c r="BB6632" s="108"/>
      <c r="BF6632" s="107"/>
    </row>
    <row r="6633" spans="54:58" x14ac:dyDescent="0.25">
      <c r="BB6633" s="108"/>
      <c r="BF6633" s="107"/>
    </row>
    <row r="6634" spans="54:58" x14ac:dyDescent="0.25">
      <c r="BB6634" s="108"/>
      <c r="BF6634" s="107"/>
    </row>
    <row r="6635" spans="54:58" x14ac:dyDescent="0.25">
      <c r="BB6635" s="108"/>
      <c r="BF6635" s="107"/>
    </row>
    <row r="6636" spans="54:58" x14ac:dyDescent="0.25">
      <c r="BB6636" s="108"/>
      <c r="BF6636" s="107"/>
    </row>
    <row r="6637" spans="54:58" x14ac:dyDescent="0.25">
      <c r="BB6637" s="108"/>
      <c r="BF6637" s="107"/>
    </row>
    <row r="6638" spans="54:58" x14ac:dyDescent="0.25">
      <c r="BB6638" s="108"/>
      <c r="BF6638" s="107"/>
    </row>
    <row r="6639" spans="54:58" x14ac:dyDescent="0.25">
      <c r="BB6639" s="108"/>
      <c r="BF6639" s="107"/>
    </row>
    <row r="6640" spans="54:58" x14ac:dyDescent="0.25">
      <c r="BB6640" s="108"/>
      <c r="BF6640" s="107"/>
    </row>
    <row r="6641" spans="54:58" x14ac:dyDescent="0.25">
      <c r="BB6641" s="108"/>
      <c r="BF6641" s="107"/>
    </row>
    <row r="6642" spans="54:58" x14ac:dyDescent="0.25">
      <c r="BB6642" s="108"/>
      <c r="BF6642" s="107"/>
    </row>
    <row r="6643" spans="54:58" x14ac:dyDescent="0.25">
      <c r="BB6643" s="108"/>
      <c r="BF6643" s="107"/>
    </row>
    <row r="6644" spans="54:58" x14ac:dyDescent="0.25">
      <c r="BB6644" s="108"/>
      <c r="BF6644" s="107"/>
    </row>
    <row r="6645" spans="54:58" x14ac:dyDescent="0.25">
      <c r="BB6645" s="108"/>
      <c r="BF6645" s="107"/>
    </row>
    <row r="6646" spans="54:58" x14ac:dyDescent="0.25">
      <c r="BB6646" s="108"/>
      <c r="BF6646" s="107"/>
    </row>
    <row r="6647" spans="54:58" x14ac:dyDescent="0.25">
      <c r="BB6647" s="108"/>
      <c r="BF6647" s="107"/>
    </row>
    <row r="6648" spans="54:58" x14ac:dyDescent="0.25">
      <c r="BB6648" s="108"/>
      <c r="BF6648" s="107"/>
    </row>
    <row r="6649" spans="54:58" x14ac:dyDescent="0.25">
      <c r="BB6649" s="108"/>
      <c r="BF6649" s="107"/>
    </row>
    <row r="6650" spans="54:58" x14ac:dyDescent="0.25">
      <c r="BB6650" s="108"/>
      <c r="BF6650" s="107"/>
    </row>
    <row r="6651" spans="54:58" x14ac:dyDescent="0.25">
      <c r="BB6651" s="108"/>
      <c r="BF6651" s="107"/>
    </row>
    <row r="6652" spans="54:58" x14ac:dyDescent="0.25">
      <c r="BB6652" s="108"/>
      <c r="BF6652" s="107"/>
    </row>
    <row r="6653" spans="54:58" x14ac:dyDescent="0.25">
      <c r="BB6653" s="108"/>
      <c r="BF6653" s="107"/>
    </row>
    <row r="6654" spans="54:58" x14ac:dyDescent="0.25">
      <c r="BB6654" s="108"/>
      <c r="BF6654" s="107"/>
    </row>
    <row r="6655" spans="54:58" x14ac:dyDescent="0.25">
      <c r="BB6655" s="108"/>
      <c r="BF6655" s="107"/>
    </row>
    <row r="6656" spans="54:58" x14ac:dyDescent="0.25">
      <c r="BB6656" s="108"/>
      <c r="BF6656" s="107"/>
    </row>
    <row r="6657" spans="54:58" x14ac:dyDescent="0.25">
      <c r="BB6657" s="108"/>
      <c r="BF6657" s="107"/>
    </row>
    <row r="6658" spans="54:58" x14ac:dyDescent="0.25">
      <c r="BB6658" s="108"/>
      <c r="BF6658" s="107"/>
    </row>
    <row r="6659" spans="54:58" x14ac:dyDescent="0.25">
      <c r="BB6659" s="108"/>
      <c r="BF6659" s="107"/>
    </row>
    <row r="6660" spans="54:58" x14ac:dyDescent="0.25">
      <c r="BB6660" s="108"/>
      <c r="BF6660" s="107"/>
    </row>
    <row r="6661" spans="54:58" x14ac:dyDescent="0.25">
      <c r="BB6661" s="108"/>
      <c r="BF6661" s="107"/>
    </row>
    <row r="6662" spans="54:58" x14ac:dyDescent="0.25">
      <c r="BB6662" s="108"/>
      <c r="BF6662" s="107"/>
    </row>
    <row r="6663" spans="54:58" x14ac:dyDescent="0.25">
      <c r="BB6663" s="108"/>
      <c r="BF6663" s="107"/>
    </row>
    <row r="6664" spans="54:58" x14ac:dyDescent="0.25">
      <c r="BB6664" s="108"/>
      <c r="BF6664" s="107"/>
    </row>
    <row r="6665" spans="54:58" x14ac:dyDescent="0.25">
      <c r="BB6665" s="108"/>
      <c r="BF6665" s="107"/>
    </row>
    <row r="6666" spans="54:58" x14ac:dyDescent="0.25">
      <c r="BB6666" s="108"/>
      <c r="BF6666" s="107"/>
    </row>
    <row r="6667" spans="54:58" x14ac:dyDescent="0.25">
      <c r="BB6667" s="108"/>
      <c r="BF6667" s="107"/>
    </row>
    <row r="6668" spans="54:58" x14ac:dyDescent="0.25">
      <c r="BB6668" s="108"/>
      <c r="BF6668" s="107"/>
    </row>
    <row r="6669" spans="54:58" x14ac:dyDescent="0.25">
      <c r="BB6669" s="108"/>
      <c r="BF6669" s="107"/>
    </row>
    <row r="6670" spans="54:58" x14ac:dyDescent="0.25">
      <c r="BB6670" s="108"/>
      <c r="BF6670" s="107"/>
    </row>
    <row r="6671" spans="54:58" x14ac:dyDescent="0.25">
      <c r="BB6671" s="108"/>
      <c r="BF6671" s="107"/>
    </row>
    <row r="6672" spans="54:58" x14ac:dyDescent="0.25">
      <c r="BB6672" s="108"/>
      <c r="BF6672" s="107"/>
    </row>
    <row r="6673" spans="54:58" x14ac:dyDescent="0.25">
      <c r="BB6673" s="108"/>
      <c r="BF6673" s="107"/>
    </row>
    <row r="6674" spans="54:58" x14ac:dyDescent="0.25">
      <c r="BB6674" s="108"/>
      <c r="BF6674" s="107"/>
    </row>
    <row r="6675" spans="54:58" x14ac:dyDescent="0.25">
      <c r="BB6675" s="108"/>
      <c r="BF6675" s="107"/>
    </row>
    <row r="6676" spans="54:58" x14ac:dyDescent="0.25">
      <c r="BB6676" s="108"/>
      <c r="BF6676" s="107"/>
    </row>
    <row r="6677" spans="54:58" x14ac:dyDescent="0.25">
      <c r="BB6677" s="108"/>
      <c r="BF6677" s="107"/>
    </row>
    <row r="6678" spans="54:58" x14ac:dyDescent="0.25">
      <c r="BB6678" s="108"/>
      <c r="BF6678" s="107"/>
    </row>
    <row r="6679" spans="54:58" x14ac:dyDescent="0.25">
      <c r="BB6679" s="108"/>
      <c r="BF6679" s="107"/>
    </row>
    <row r="6680" spans="54:58" x14ac:dyDescent="0.25">
      <c r="BB6680" s="108"/>
      <c r="BF6680" s="107"/>
    </row>
    <row r="6681" spans="54:58" x14ac:dyDescent="0.25">
      <c r="BB6681" s="108"/>
      <c r="BF6681" s="107"/>
    </row>
    <row r="6682" spans="54:58" x14ac:dyDescent="0.25">
      <c r="BB6682" s="108"/>
      <c r="BF6682" s="107"/>
    </row>
    <row r="6683" spans="54:58" x14ac:dyDescent="0.25">
      <c r="BB6683" s="108"/>
      <c r="BF6683" s="107"/>
    </row>
    <row r="6684" spans="54:58" x14ac:dyDescent="0.25">
      <c r="BB6684" s="108"/>
      <c r="BF6684" s="107"/>
    </row>
    <row r="6685" spans="54:58" x14ac:dyDescent="0.25">
      <c r="BB6685" s="108"/>
      <c r="BF6685" s="107"/>
    </row>
    <row r="6686" spans="54:58" x14ac:dyDescent="0.25">
      <c r="BB6686" s="108"/>
      <c r="BF6686" s="107"/>
    </row>
    <row r="6687" spans="54:58" x14ac:dyDescent="0.25">
      <c r="BB6687" s="108"/>
      <c r="BF6687" s="107"/>
    </row>
    <row r="6688" spans="54:58" x14ac:dyDescent="0.25">
      <c r="BB6688" s="108"/>
      <c r="BF6688" s="107"/>
    </row>
    <row r="6689" spans="54:58" x14ac:dyDescent="0.25">
      <c r="BB6689" s="108"/>
      <c r="BF6689" s="107"/>
    </row>
    <row r="6690" spans="54:58" x14ac:dyDescent="0.25">
      <c r="BB6690" s="108"/>
      <c r="BF6690" s="107"/>
    </row>
    <row r="6691" spans="54:58" x14ac:dyDescent="0.25">
      <c r="BB6691" s="108"/>
      <c r="BF6691" s="107"/>
    </row>
    <row r="6692" spans="54:58" x14ac:dyDescent="0.25">
      <c r="BB6692" s="108"/>
      <c r="BF6692" s="107"/>
    </row>
    <row r="6693" spans="54:58" x14ac:dyDescent="0.25">
      <c r="BB6693" s="108"/>
      <c r="BF6693" s="107"/>
    </row>
    <row r="6694" spans="54:58" x14ac:dyDescent="0.25">
      <c r="BB6694" s="108"/>
      <c r="BF6694" s="107"/>
    </row>
    <row r="6695" spans="54:58" x14ac:dyDescent="0.25">
      <c r="BB6695" s="108"/>
      <c r="BF6695" s="107"/>
    </row>
    <row r="6696" spans="54:58" x14ac:dyDescent="0.25">
      <c r="BB6696" s="108"/>
      <c r="BF6696" s="107"/>
    </row>
    <row r="6697" spans="54:58" x14ac:dyDescent="0.25">
      <c r="BB6697" s="108"/>
      <c r="BF6697" s="107"/>
    </row>
    <row r="6698" spans="54:58" x14ac:dyDescent="0.25">
      <c r="BB6698" s="108"/>
      <c r="BF6698" s="107"/>
    </row>
    <row r="6699" spans="54:58" x14ac:dyDescent="0.25">
      <c r="BB6699" s="108"/>
      <c r="BF6699" s="107"/>
    </row>
    <row r="6700" spans="54:58" x14ac:dyDescent="0.25">
      <c r="BB6700" s="108"/>
      <c r="BF6700" s="107"/>
    </row>
    <row r="6701" spans="54:58" x14ac:dyDescent="0.25">
      <c r="BB6701" s="108"/>
      <c r="BF6701" s="107"/>
    </row>
    <row r="6702" spans="54:58" x14ac:dyDescent="0.25">
      <c r="BB6702" s="108"/>
      <c r="BF6702" s="107"/>
    </row>
    <row r="6703" spans="54:58" x14ac:dyDescent="0.25">
      <c r="BB6703" s="108"/>
      <c r="BF6703" s="107"/>
    </row>
    <row r="6704" spans="54:58" x14ac:dyDescent="0.25">
      <c r="BB6704" s="108"/>
      <c r="BF6704" s="107"/>
    </row>
    <row r="6705" spans="54:58" x14ac:dyDescent="0.25">
      <c r="BB6705" s="108"/>
      <c r="BF6705" s="107"/>
    </row>
    <row r="6706" spans="54:58" x14ac:dyDescent="0.25">
      <c r="BB6706" s="108"/>
      <c r="BF6706" s="107"/>
    </row>
    <row r="6707" spans="54:58" x14ac:dyDescent="0.25">
      <c r="BB6707" s="108"/>
      <c r="BF6707" s="107"/>
    </row>
    <row r="6708" spans="54:58" x14ac:dyDescent="0.25">
      <c r="BB6708" s="108"/>
      <c r="BF6708" s="107"/>
    </row>
    <row r="6709" spans="54:58" x14ac:dyDescent="0.25">
      <c r="BB6709" s="108"/>
      <c r="BF6709" s="107"/>
    </row>
    <row r="6710" spans="54:58" x14ac:dyDescent="0.25">
      <c r="BB6710" s="108"/>
      <c r="BF6710" s="107"/>
    </row>
    <row r="6711" spans="54:58" x14ac:dyDescent="0.25">
      <c r="BB6711" s="108"/>
      <c r="BF6711" s="107"/>
    </row>
    <row r="6712" spans="54:58" x14ac:dyDescent="0.25">
      <c r="BB6712" s="108"/>
      <c r="BF6712" s="107"/>
    </row>
    <row r="6713" spans="54:58" x14ac:dyDescent="0.25">
      <c r="BB6713" s="108"/>
      <c r="BF6713" s="107"/>
    </row>
    <row r="6714" spans="54:58" x14ac:dyDescent="0.25">
      <c r="BB6714" s="108"/>
      <c r="BF6714" s="107"/>
    </row>
    <row r="6715" spans="54:58" x14ac:dyDescent="0.25">
      <c r="BB6715" s="108"/>
      <c r="BF6715" s="107"/>
    </row>
    <row r="6716" spans="54:58" x14ac:dyDescent="0.25">
      <c r="BB6716" s="108"/>
      <c r="BF6716" s="107"/>
    </row>
    <row r="6717" spans="54:58" x14ac:dyDescent="0.25">
      <c r="BB6717" s="108"/>
      <c r="BF6717" s="107"/>
    </row>
    <row r="6718" spans="54:58" x14ac:dyDescent="0.25">
      <c r="BB6718" s="108"/>
      <c r="BF6718" s="107"/>
    </row>
    <row r="6719" spans="54:58" x14ac:dyDescent="0.25">
      <c r="BB6719" s="108"/>
      <c r="BF6719" s="107"/>
    </row>
    <row r="6720" spans="54:58" x14ac:dyDescent="0.25">
      <c r="BB6720" s="108"/>
      <c r="BF6720" s="107"/>
    </row>
    <row r="6721" spans="54:58" x14ac:dyDescent="0.25">
      <c r="BB6721" s="108"/>
      <c r="BF6721" s="107"/>
    </row>
    <row r="6722" spans="54:58" x14ac:dyDescent="0.25">
      <c r="BB6722" s="108"/>
      <c r="BF6722" s="107"/>
    </row>
    <row r="6723" spans="54:58" x14ac:dyDescent="0.25">
      <c r="BB6723" s="108"/>
      <c r="BF6723" s="107"/>
    </row>
    <row r="6724" spans="54:58" x14ac:dyDescent="0.25">
      <c r="BB6724" s="108"/>
      <c r="BF6724" s="107"/>
    </row>
    <row r="6725" spans="54:58" x14ac:dyDescent="0.25">
      <c r="BB6725" s="108"/>
      <c r="BF6725" s="107"/>
    </row>
    <row r="6726" spans="54:58" x14ac:dyDescent="0.25">
      <c r="BB6726" s="108"/>
      <c r="BF6726" s="107"/>
    </row>
    <row r="6727" spans="54:58" x14ac:dyDescent="0.25">
      <c r="BB6727" s="108"/>
      <c r="BF6727" s="107"/>
    </row>
    <row r="6728" spans="54:58" x14ac:dyDescent="0.25">
      <c r="BB6728" s="108"/>
      <c r="BF6728" s="107"/>
    </row>
    <row r="6729" spans="54:58" x14ac:dyDescent="0.25">
      <c r="BB6729" s="108"/>
      <c r="BF6729" s="107"/>
    </row>
    <row r="6730" spans="54:58" x14ac:dyDescent="0.25">
      <c r="BB6730" s="108"/>
      <c r="BF6730" s="107"/>
    </row>
    <row r="6731" spans="54:58" x14ac:dyDescent="0.25">
      <c r="BB6731" s="108"/>
      <c r="BF6731" s="107"/>
    </row>
    <row r="6732" spans="54:58" x14ac:dyDescent="0.25">
      <c r="BB6732" s="108"/>
      <c r="BF6732" s="107"/>
    </row>
    <row r="6733" spans="54:58" x14ac:dyDescent="0.25">
      <c r="BB6733" s="108"/>
      <c r="BF6733" s="107"/>
    </row>
    <row r="6734" spans="54:58" x14ac:dyDescent="0.25">
      <c r="BB6734" s="108"/>
      <c r="BF6734" s="107"/>
    </row>
    <row r="6735" spans="54:58" x14ac:dyDescent="0.25">
      <c r="BB6735" s="108"/>
      <c r="BF6735" s="107"/>
    </row>
    <row r="6736" spans="54:58" x14ac:dyDescent="0.25">
      <c r="BB6736" s="108"/>
      <c r="BF6736" s="107"/>
    </row>
    <row r="6737" spans="54:58" x14ac:dyDescent="0.25">
      <c r="BB6737" s="108"/>
      <c r="BF6737" s="107"/>
    </row>
    <row r="6738" spans="54:58" x14ac:dyDescent="0.25">
      <c r="BB6738" s="108"/>
      <c r="BF6738" s="107"/>
    </row>
    <row r="6739" spans="54:58" x14ac:dyDescent="0.25">
      <c r="BB6739" s="108"/>
      <c r="BF6739" s="107"/>
    </row>
    <row r="6740" spans="54:58" x14ac:dyDescent="0.25">
      <c r="BB6740" s="108"/>
      <c r="BF6740" s="107"/>
    </row>
    <row r="6741" spans="54:58" x14ac:dyDescent="0.25">
      <c r="BB6741" s="108"/>
      <c r="BF6741" s="107"/>
    </row>
    <row r="6742" spans="54:58" x14ac:dyDescent="0.25">
      <c r="BB6742" s="108"/>
      <c r="BF6742" s="107"/>
    </row>
    <row r="6743" spans="54:58" x14ac:dyDescent="0.25">
      <c r="BB6743" s="108"/>
      <c r="BF6743" s="107"/>
    </row>
    <row r="6744" spans="54:58" x14ac:dyDescent="0.25">
      <c r="BB6744" s="108"/>
      <c r="BF6744" s="107"/>
    </row>
    <row r="6745" spans="54:58" x14ac:dyDescent="0.25">
      <c r="BB6745" s="108"/>
      <c r="BF6745" s="107"/>
    </row>
    <row r="6746" spans="54:58" x14ac:dyDescent="0.25">
      <c r="BB6746" s="108"/>
      <c r="BF6746" s="107"/>
    </row>
    <row r="6747" spans="54:58" x14ac:dyDescent="0.25">
      <c r="BB6747" s="108"/>
      <c r="BF6747" s="107"/>
    </row>
    <row r="6748" spans="54:58" x14ac:dyDescent="0.25">
      <c r="BB6748" s="108"/>
      <c r="BF6748" s="107"/>
    </row>
    <row r="6749" spans="54:58" x14ac:dyDescent="0.25">
      <c r="BB6749" s="108"/>
      <c r="BF6749" s="107"/>
    </row>
    <row r="6750" spans="54:58" x14ac:dyDescent="0.25">
      <c r="BB6750" s="108"/>
      <c r="BF6750" s="107"/>
    </row>
    <row r="6751" spans="54:58" x14ac:dyDescent="0.25">
      <c r="BB6751" s="108"/>
      <c r="BF6751" s="107"/>
    </row>
    <row r="6752" spans="54:58" x14ac:dyDescent="0.25">
      <c r="BB6752" s="108"/>
      <c r="BF6752" s="107"/>
    </row>
    <row r="6753" spans="54:58" x14ac:dyDescent="0.25">
      <c r="BB6753" s="108"/>
      <c r="BF6753" s="107"/>
    </row>
    <row r="6754" spans="54:58" x14ac:dyDescent="0.25">
      <c r="BB6754" s="108"/>
      <c r="BF6754" s="107"/>
    </row>
    <row r="6755" spans="54:58" x14ac:dyDescent="0.25">
      <c r="BB6755" s="108"/>
      <c r="BF6755" s="107"/>
    </row>
    <row r="6756" spans="54:58" x14ac:dyDescent="0.25">
      <c r="BB6756" s="108"/>
      <c r="BF6756" s="107"/>
    </row>
    <row r="6757" spans="54:58" x14ac:dyDescent="0.25">
      <c r="BB6757" s="108"/>
      <c r="BF6757" s="107"/>
    </row>
    <row r="6758" spans="54:58" x14ac:dyDescent="0.25">
      <c r="BB6758" s="108"/>
      <c r="BF6758" s="107"/>
    </row>
    <row r="6759" spans="54:58" x14ac:dyDescent="0.25">
      <c r="BB6759" s="108"/>
      <c r="BF6759" s="107"/>
    </row>
    <row r="6760" spans="54:58" x14ac:dyDescent="0.25">
      <c r="BB6760" s="108"/>
      <c r="BF6760" s="107"/>
    </row>
    <row r="6761" spans="54:58" x14ac:dyDescent="0.25">
      <c r="BB6761" s="108"/>
      <c r="BF6761" s="107"/>
    </row>
    <row r="6762" spans="54:58" x14ac:dyDescent="0.25">
      <c r="BB6762" s="108"/>
      <c r="BF6762" s="107"/>
    </row>
    <row r="6763" spans="54:58" x14ac:dyDescent="0.25">
      <c r="BB6763" s="108"/>
      <c r="BF6763" s="107"/>
    </row>
    <row r="6764" spans="54:58" x14ac:dyDescent="0.25">
      <c r="BB6764" s="108"/>
      <c r="BF6764" s="107"/>
    </row>
    <row r="6765" spans="54:58" x14ac:dyDescent="0.25">
      <c r="BB6765" s="108"/>
      <c r="BF6765" s="107"/>
    </row>
    <row r="6766" spans="54:58" x14ac:dyDescent="0.25">
      <c r="BB6766" s="108"/>
      <c r="BF6766" s="107"/>
    </row>
    <row r="6767" spans="54:58" x14ac:dyDescent="0.25">
      <c r="BB6767" s="108"/>
      <c r="BF6767" s="107"/>
    </row>
    <row r="6768" spans="54:58" x14ac:dyDescent="0.25">
      <c r="BB6768" s="108"/>
      <c r="BF6768" s="107"/>
    </row>
    <row r="6769" spans="54:58" x14ac:dyDescent="0.25">
      <c r="BB6769" s="108"/>
      <c r="BF6769" s="107"/>
    </row>
    <row r="6770" spans="54:58" x14ac:dyDescent="0.25">
      <c r="BB6770" s="108"/>
      <c r="BF6770" s="107"/>
    </row>
    <row r="6771" spans="54:58" x14ac:dyDescent="0.25">
      <c r="BB6771" s="108"/>
      <c r="BF6771" s="107"/>
    </row>
    <row r="6772" spans="54:58" x14ac:dyDescent="0.25">
      <c r="BB6772" s="108"/>
      <c r="BF6772" s="107"/>
    </row>
    <row r="6773" spans="54:58" x14ac:dyDescent="0.25">
      <c r="BB6773" s="108"/>
      <c r="BF6773" s="107"/>
    </row>
    <row r="6774" spans="54:58" x14ac:dyDescent="0.25">
      <c r="BB6774" s="108"/>
      <c r="BF6774" s="107"/>
    </row>
    <row r="6775" spans="54:58" x14ac:dyDescent="0.25">
      <c r="BB6775" s="108"/>
      <c r="BF6775" s="107"/>
    </row>
    <row r="6776" spans="54:58" x14ac:dyDescent="0.25">
      <c r="BB6776" s="108"/>
      <c r="BF6776" s="107"/>
    </row>
    <row r="6777" spans="54:58" x14ac:dyDescent="0.25">
      <c r="BB6777" s="108"/>
      <c r="BF6777" s="107"/>
    </row>
    <row r="6778" spans="54:58" x14ac:dyDescent="0.25">
      <c r="BB6778" s="108"/>
      <c r="BF6778" s="107"/>
    </row>
    <row r="6779" spans="54:58" x14ac:dyDescent="0.25">
      <c r="BB6779" s="108"/>
      <c r="BF6779" s="107"/>
    </row>
    <row r="6780" spans="54:58" x14ac:dyDescent="0.25">
      <c r="BB6780" s="108"/>
      <c r="BF6780" s="107"/>
    </row>
    <row r="6781" spans="54:58" x14ac:dyDescent="0.25">
      <c r="BB6781" s="108"/>
      <c r="BF6781" s="107"/>
    </row>
    <row r="6782" spans="54:58" x14ac:dyDescent="0.25">
      <c r="BB6782" s="108"/>
      <c r="BF6782" s="107"/>
    </row>
    <row r="6783" spans="54:58" x14ac:dyDescent="0.25">
      <c r="BB6783" s="108"/>
      <c r="BF6783" s="107"/>
    </row>
    <row r="6784" spans="54:58" x14ac:dyDescent="0.25">
      <c r="BB6784" s="108"/>
      <c r="BF6784" s="107"/>
    </row>
    <row r="6785" spans="54:58" x14ac:dyDescent="0.25">
      <c r="BB6785" s="108"/>
      <c r="BF6785" s="107"/>
    </row>
    <row r="6786" spans="54:58" x14ac:dyDescent="0.25">
      <c r="BB6786" s="108"/>
      <c r="BF6786" s="107"/>
    </row>
    <row r="6787" spans="54:58" x14ac:dyDescent="0.25">
      <c r="BB6787" s="108"/>
      <c r="BF6787" s="107"/>
    </row>
    <row r="6788" spans="54:58" x14ac:dyDescent="0.25">
      <c r="BB6788" s="108"/>
      <c r="BF6788" s="107"/>
    </row>
    <row r="6789" spans="54:58" x14ac:dyDescent="0.25">
      <c r="BB6789" s="108"/>
      <c r="BF6789" s="107"/>
    </row>
    <row r="6790" spans="54:58" x14ac:dyDescent="0.25">
      <c r="BB6790" s="108"/>
      <c r="BF6790" s="107"/>
    </row>
    <row r="6791" spans="54:58" x14ac:dyDescent="0.25">
      <c r="BB6791" s="108"/>
      <c r="BF6791" s="107"/>
    </row>
    <row r="6792" spans="54:58" x14ac:dyDescent="0.25">
      <c r="BB6792" s="108"/>
      <c r="BF6792" s="107"/>
    </row>
    <row r="6793" spans="54:58" x14ac:dyDescent="0.25">
      <c r="BB6793" s="108"/>
      <c r="BF6793" s="107"/>
    </row>
    <row r="6794" spans="54:58" x14ac:dyDescent="0.25">
      <c r="BB6794" s="108"/>
      <c r="BF6794" s="107"/>
    </row>
    <row r="6795" spans="54:58" x14ac:dyDescent="0.25">
      <c r="BB6795" s="108"/>
      <c r="BF6795" s="107"/>
    </row>
    <row r="6796" spans="54:58" x14ac:dyDescent="0.25">
      <c r="BB6796" s="108"/>
      <c r="BF6796" s="107"/>
    </row>
    <row r="6797" spans="54:58" x14ac:dyDescent="0.25">
      <c r="BB6797" s="108"/>
      <c r="BF6797" s="107"/>
    </row>
    <row r="6798" spans="54:58" x14ac:dyDescent="0.25">
      <c r="BB6798" s="108"/>
      <c r="BF6798" s="107"/>
    </row>
    <row r="6799" spans="54:58" x14ac:dyDescent="0.25">
      <c r="BB6799" s="108"/>
      <c r="BF6799" s="107"/>
    </row>
    <row r="6800" spans="54:58" x14ac:dyDescent="0.25">
      <c r="BB6800" s="108"/>
      <c r="BF6800" s="107"/>
    </row>
    <row r="6801" spans="54:58" x14ac:dyDescent="0.25">
      <c r="BB6801" s="108"/>
      <c r="BF6801" s="107"/>
    </row>
    <row r="6802" spans="54:58" x14ac:dyDescent="0.25">
      <c r="BB6802" s="108"/>
      <c r="BF6802" s="107"/>
    </row>
    <row r="6803" spans="54:58" x14ac:dyDescent="0.25">
      <c r="BB6803" s="108"/>
      <c r="BF6803" s="107"/>
    </row>
    <row r="6804" spans="54:58" x14ac:dyDescent="0.25">
      <c r="BB6804" s="108"/>
      <c r="BF6804" s="107"/>
    </row>
    <row r="6805" spans="54:58" x14ac:dyDescent="0.25">
      <c r="BB6805" s="108"/>
      <c r="BF6805" s="107"/>
    </row>
    <row r="6806" spans="54:58" x14ac:dyDescent="0.25">
      <c r="BB6806" s="108"/>
      <c r="BF6806" s="107"/>
    </row>
    <row r="6807" spans="54:58" x14ac:dyDescent="0.25">
      <c r="BB6807" s="108"/>
      <c r="BF6807" s="107"/>
    </row>
    <row r="6808" spans="54:58" x14ac:dyDescent="0.25">
      <c r="BB6808" s="108"/>
      <c r="BF6808" s="107"/>
    </row>
    <row r="6809" spans="54:58" x14ac:dyDescent="0.25">
      <c r="BB6809" s="108"/>
      <c r="BF6809" s="107"/>
    </row>
    <row r="6810" spans="54:58" x14ac:dyDescent="0.25">
      <c r="BB6810" s="108"/>
      <c r="BF6810" s="107"/>
    </row>
    <row r="6811" spans="54:58" x14ac:dyDescent="0.25">
      <c r="BB6811" s="108"/>
      <c r="BF6811" s="107"/>
    </row>
    <row r="6812" spans="54:58" x14ac:dyDescent="0.25">
      <c r="BB6812" s="108"/>
      <c r="BF6812" s="107"/>
    </row>
    <row r="6813" spans="54:58" x14ac:dyDescent="0.25">
      <c r="BB6813" s="108"/>
      <c r="BF6813" s="107"/>
    </row>
    <row r="6814" spans="54:58" x14ac:dyDescent="0.25">
      <c r="BB6814" s="108"/>
      <c r="BF6814" s="107"/>
    </row>
    <row r="6815" spans="54:58" x14ac:dyDescent="0.25">
      <c r="BB6815" s="108"/>
      <c r="BF6815" s="107"/>
    </row>
    <row r="6816" spans="54:58" x14ac:dyDescent="0.25">
      <c r="BB6816" s="108"/>
      <c r="BF6816" s="107"/>
    </row>
    <row r="6817" spans="54:58" x14ac:dyDescent="0.25">
      <c r="BB6817" s="108"/>
      <c r="BF6817" s="107"/>
    </row>
    <row r="6818" spans="54:58" x14ac:dyDescent="0.25">
      <c r="BB6818" s="108"/>
      <c r="BF6818" s="107"/>
    </row>
    <row r="6819" spans="54:58" x14ac:dyDescent="0.25">
      <c r="BB6819" s="108"/>
      <c r="BF6819" s="107"/>
    </row>
    <row r="6820" spans="54:58" x14ac:dyDescent="0.25">
      <c r="BB6820" s="108"/>
      <c r="BF6820" s="107"/>
    </row>
    <row r="6821" spans="54:58" x14ac:dyDescent="0.25">
      <c r="BB6821" s="108"/>
      <c r="BF6821" s="107"/>
    </row>
    <row r="6822" spans="54:58" x14ac:dyDescent="0.25">
      <c r="BB6822" s="108"/>
      <c r="BF6822" s="107"/>
    </row>
    <row r="6823" spans="54:58" x14ac:dyDescent="0.25">
      <c r="BB6823" s="108"/>
      <c r="BF6823" s="107"/>
    </row>
    <row r="6824" spans="54:58" x14ac:dyDescent="0.25">
      <c r="BB6824" s="108"/>
      <c r="BF6824" s="107"/>
    </row>
    <row r="6825" spans="54:58" x14ac:dyDescent="0.25">
      <c r="BB6825" s="108"/>
      <c r="BF6825" s="107"/>
    </row>
    <row r="6826" spans="54:58" x14ac:dyDescent="0.25">
      <c r="BB6826" s="108"/>
      <c r="BF6826" s="107"/>
    </row>
    <row r="6827" spans="54:58" x14ac:dyDescent="0.25">
      <c r="BB6827" s="108"/>
      <c r="BF6827" s="107"/>
    </row>
    <row r="6828" spans="54:58" x14ac:dyDescent="0.25">
      <c r="BB6828" s="108"/>
      <c r="BF6828" s="107"/>
    </row>
    <row r="6829" spans="54:58" x14ac:dyDescent="0.25">
      <c r="BB6829" s="108"/>
      <c r="BF6829" s="107"/>
    </row>
    <row r="6830" spans="54:58" x14ac:dyDescent="0.25">
      <c r="BB6830" s="108"/>
      <c r="BF6830" s="107"/>
    </row>
    <row r="6831" spans="54:58" x14ac:dyDescent="0.25">
      <c r="BB6831" s="108"/>
      <c r="BF6831" s="107"/>
    </row>
    <row r="6832" spans="54:58" x14ac:dyDescent="0.25">
      <c r="BB6832" s="108"/>
      <c r="BF6832" s="107"/>
    </row>
    <row r="6833" spans="54:58" x14ac:dyDescent="0.25">
      <c r="BB6833" s="108"/>
      <c r="BF6833" s="107"/>
    </row>
    <row r="6834" spans="54:58" x14ac:dyDescent="0.25">
      <c r="BB6834" s="108"/>
      <c r="BF6834" s="107"/>
    </row>
    <row r="6835" spans="54:58" x14ac:dyDescent="0.25">
      <c r="BB6835" s="108"/>
      <c r="BF6835" s="107"/>
    </row>
    <row r="6836" spans="54:58" x14ac:dyDescent="0.25">
      <c r="BB6836" s="108"/>
      <c r="BF6836" s="107"/>
    </row>
    <row r="6837" spans="54:58" x14ac:dyDescent="0.25">
      <c r="BB6837" s="108"/>
      <c r="BF6837" s="107"/>
    </row>
    <row r="6838" spans="54:58" x14ac:dyDescent="0.25">
      <c r="BB6838" s="108"/>
      <c r="BF6838" s="107"/>
    </row>
    <row r="6839" spans="54:58" x14ac:dyDescent="0.25">
      <c r="BB6839" s="108"/>
      <c r="BF6839" s="107"/>
    </row>
    <row r="6840" spans="54:58" x14ac:dyDescent="0.25">
      <c r="BB6840" s="108"/>
      <c r="BF6840" s="107"/>
    </row>
    <row r="6841" spans="54:58" x14ac:dyDescent="0.25">
      <c r="BB6841" s="108"/>
      <c r="BF6841" s="107"/>
    </row>
    <row r="6842" spans="54:58" x14ac:dyDescent="0.25">
      <c r="BB6842" s="108"/>
      <c r="BF6842" s="107"/>
    </row>
    <row r="6843" spans="54:58" x14ac:dyDescent="0.25">
      <c r="BB6843" s="108"/>
      <c r="BF6843" s="107"/>
    </row>
    <row r="6844" spans="54:58" x14ac:dyDescent="0.25">
      <c r="BB6844" s="108"/>
      <c r="BF6844" s="107"/>
    </row>
    <row r="6845" spans="54:58" x14ac:dyDescent="0.25">
      <c r="BB6845" s="108"/>
      <c r="BF6845" s="107"/>
    </row>
    <row r="6846" spans="54:58" x14ac:dyDescent="0.25">
      <c r="BB6846" s="108"/>
      <c r="BF6846" s="107"/>
    </row>
    <row r="6847" spans="54:58" x14ac:dyDescent="0.25">
      <c r="BB6847" s="108"/>
      <c r="BF6847" s="107"/>
    </row>
    <row r="6848" spans="54:58" x14ac:dyDescent="0.25">
      <c r="BB6848" s="108"/>
      <c r="BF6848" s="107"/>
    </row>
    <row r="6849" spans="54:58" x14ac:dyDescent="0.25">
      <c r="BB6849" s="108"/>
      <c r="BF6849" s="107"/>
    </row>
    <row r="6850" spans="54:58" x14ac:dyDescent="0.25">
      <c r="BB6850" s="108"/>
      <c r="BF6850" s="107"/>
    </row>
    <row r="6851" spans="54:58" x14ac:dyDescent="0.25">
      <c r="BB6851" s="108"/>
      <c r="BF6851" s="107"/>
    </row>
    <row r="6852" spans="54:58" x14ac:dyDescent="0.25">
      <c r="BB6852" s="108"/>
      <c r="BF6852" s="107"/>
    </row>
    <row r="6853" spans="54:58" x14ac:dyDescent="0.25">
      <c r="BB6853" s="108"/>
      <c r="BF6853" s="107"/>
    </row>
    <row r="6854" spans="54:58" x14ac:dyDescent="0.25">
      <c r="BB6854" s="108"/>
      <c r="BF6854" s="107"/>
    </row>
    <row r="6855" spans="54:58" x14ac:dyDescent="0.25">
      <c r="BB6855" s="108"/>
      <c r="BF6855" s="107"/>
    </row>
    <row r="6856" spans="54:58" x14ac:dyDescent="0.25">
      <c r="BB6856" s="108"/>
      <c r="BF6856" s="107"/>
    </row>
    <row r="6857" spans="54:58" x14ac:dyDescent="0.25">
      <c r="BB6857" s="108"/>
      <c r="BF6857" s="107"/>
    </row>
    <row r="6858" spans="54:58" x14ac:dyDescent="0.25">
      <c r="BB6858" s="108"/>
      <c r="BF6858" s="107"/>
    </row>
    <row r="6859" spans="54:58" x14ac:dyDescent="0.25">
      <c r="BB6859" s="108"/>
      <c r="BF6859" s="107"/>
    </row>
    <row r="6860" spans="54:58" x14ac:dyDescent="0.25">
      <c r="BB6860" s="108"/>
      <c r="BF6860" s="107"/>
    </row>
    <row r="6861" spans="54:58" x14ac:dyDescent="0.25">
      <c r="BB6861" s="108"/>
      <c r="BF6861" s="107"/>
    </row>
    <row r="6862" spans="54:58" x14ac:dyDescent="0.25">
      <c r="BB6862" s="108"/>
      <c r="BF6862" s="107"/>
    </row>
    <row r="6863" spans="54:58" x14ac:dyDescent="0.25">
      <c r="BB6863" s="108"/>
      <c r="BF6863" s="107"/>
    </row>
    <row r="6864" spans="54:58" x14ac:dyDescent="0.25">
      <c r="BB6864" s="108"/>
      <c r="BF6864" s="107"/>
    </row>
    <row r="6865" spans="54:58" x14ac:dyDescent="0.25">
      <c r="BB6865" s="108"/>
      <c r="BF6865" s="107"/>
    </row>
    <row r="6866" spans="54:58" x14ac:dyDescent="0.25">
      <c r="BB6866" s="108"/>
      <c r="BF6866" s="107"/>
    </row>
    <row r="6867" spans="54:58" x14ac:dyDescent="0.25">
      <c r="BB6867" s="108"/>
      <c r="BF6867" s="107"/>
    </row>
    <row r="6868" spans="54:58" x14ac:dyDescent="0.25">
      <c r="BB6868" s="108"/>
      <c r="BF6868" s="107"/>
    </row>
    <row r="6869" spans="54:58" x14ac:dyDescent="0.25">
      <c r="BB6869" s="108"/>
      <c r="BF6869" s="107"/>
    </row>
    <row r="6870" spans="54:58" x14ac:dyDescent="0.25">
      <c r="BB6870" s="108"/>
      <c r="BF6870" s="107"/>
    </row>
    <row r="6871" spans="54:58" x14ac:dyDescent="0.25">
      <c r="BB6871" s="108"/>
      <c r="BF6871" s="107"/>
    </row>
    <row r="6872" spans="54:58" x14ac:dyDescent="0.25">
      <c r="BB6872" s="108"/>
      <c r="BF6872" s="107"/>
    </row>
    <row r="6873" spans="54:58" x14ac:dyDescent="0.25">
      <c r="BB6873" s="108"/>
      <c r="BF6873" s="107"/>
    </row>
    <row r="6874" spans="54:58" x14ac:dyDescent="0.25">
      <c r="BB6874" s="108"/>
      <c r="BF6874" s="107"/>
    </row>
    <row r="6875" spans="54:58" x14ac:dyDescent="0.25">
      <c r="BB6875" s="108"/>
      <c r="BF6875" s="107"/>
    </row>
    <row r="6876" spans="54:58" x14ac:dyDescent="0.25">
      <c r="BB6876" s="108"/>
      <c r="BF6876" s="107"/>
    </row>
    <row r="6877" spans="54:58" x14ac:dyDescent="0.25">
      <c r="BB6877" s="108"/>
      <c r="BF6877" s="107"/>
    </row>
    <row r="6878" spans="54:58" x14ac:dyDescent="0.25">
      <c r="BB6878" s="108"/>
      <c r="BF6878" s="107"/>
    </row>
    <row r="6879" spans="54:58" x14ac:dyDescent="0.25">
      <c r="BB6879" s="108"/>
      <c r="BF6879" s="107"/>
    </row>
    <row r="6880" spans="54:58" x14ac:dyDescent="0.25">
      <c r="BB6880" s="108"/>
      <c r="BF6880" s="107"/>
    </row>
    <row r="6881" spans="54:58" x14ac:dyDescent="0.25">
      <c r="BB6881" s="108"/>
      <c r="BF6881" s="107"/>
    </row>
    <row r="6882" spans="54:58" x14ac:dyDescent="0.25">
      <c r="BB6882" s="108"/>
      <c r="BF6882" s="107"/>
    </row>
    <row r="6883" spans="54:58" x14ac:dyDescent="0.25">
      <c r="BB6883" s="108"/>
      <c r="BF6883" s="107"/>
    </row>
    <row r="6884" spans="54:58" x14ac:dyDescent="0.25">
      <c r="BB6884" s="108"/>
      <c r="BF6884" s="107"/>
    </row>
    <row r="6885" spans="54:58" x14ac:dyDescent="0.25">
      <c r="BB6885" s="108"/>
      <c r="BF6885" s="107"/>
    </row>
    <row r="6886" spans="54:58" x14ac:dyDescent="0.25">
      <c r="BB6886" s="108"/>
      <c r="BF6886" s="107"/>
    </row>
    <row r="6887" spans="54:58" x14ac:dyDescent="0.25">
      <c r="BB6887" s="108"/>
      <c r="BF6887" s="107"/>
    </row>
    <row r="6888" spans="54:58" x14ac:dyDescent="0.25">
      <c r="BB6888" s="108"/>
      <c r="BF6888" s="107"/>
    </row>
    <row r="6889" spans="54:58" x14ac:dyDescent="0.25">
      <c r="BB6889" s="108"/>
      <c r="BF6889" s="107"/>
    </row>
    <row r="6890" spans="54:58" x14ac:dyDescent="0.25">
      <c r="BB6890" s="108"/>
      <c r="BF6890" s="107"/>
    </row>
    <row r="6891" spans="54:58" x14ac:dyDescent="0.25">
      <c r="BB6891" s="108"/>
      <c r="BF6891" s="107"/>
    </row>
    <row r="6892" spans="54:58" x14ac:dyDescent="0.25">
      <c r="BB6892" s="108"/>
      <c r="BF6892" s="107"/>
    </row>
    <row r="6893" spans="54:58" x14ac:dyDescent="0.25">
      <c r="BB6893" s="108"/>
      <c r="BF6893" s="107"/>
    </row>
    <row r="6894" spans="54:58" x14ac:dyDescent="0.25">
      <c r="BB6894" s="108"/>
      <c r="BF6894" s="107"/>
    </row>
    <row r="6895" spans="54:58" x14ac:dyDescent="0.25">
      <c r="BB6895" s="108"/>
      <c r="BF6895" s="107"/>
    </row>
    <row r="6896" spans="54:58" x14ac:dyDescent="0.25">
      <c r="BB6896" s="108"/>
      <c r="BF6896" s="107"/>
    </row>
    <row r="6897" spans="54:58" x14ac:dyDescent="0.25">
      <c r="BB6897" s="108"/>
      <c r="BF6897" s="107"/>
    </row>
    <row r="6898" spans="54:58" x14ac:dyDescent="0.25">
      <c r="BB6898" s="108"/>
      <c r="BF6898" s="107"/>
    </row>
    <row r="6899" spans="54:58" x14ac:dyDescent="0.25">
      <c r="BB6899" s="108"/>
      <c r="BF6899" s="107"/>
    </row>
    <row r="6900" spans="54:58" x14ac:dyDescent="0.25">
      <c r="BB6900" s="108"/>
      <c r="BF6900" s="107"/>
    </row>
    <row r="6901" spans="54:58" x14ac:dyDescent="0.25">
      <c r="BB6901" s="108"/>
      <c r="BF6901" s="107"/>
    </row>
    <row r="6902" spans="54:58" x14ac:dyDescent="0.25">
      <c r="BB6902" s="108"/>
      <c r="BF6902" s="107"/>
    </row>
    <row r="6903" spans="54:58" x14ac:dyDescent="0.25">
      <c r="BB6903" s="108"/>
      <c r="BF6903" s="107"/>
    </row>
    <row r="6904" spans="54:58" x14ac:dyDescent="0.25">
      <c r="BB6904" s="108"/>
      <c r="BF6904" s="107"/>
    </row>
    <row r="6905" spans="54:58" x14ac:dyDescent="0.25">
      <c r="BB6905" s="108"/>
      <c r="BF6905" s="107"/>
    </row>
    <row r="6906" spans="54:58" x14ac:dyDescent="0.25">
      <c r="BB6906" s="108"/>
      <c r="BF6906" s="107"/>
    </row>
    <row r="6907" spans="54:58" x14ac:dyDescent="0.25">
      <c r="BB6907" s="108"/>
      <c r="BF6907" s="107"/>
    </row>
    <row r="6908" spans="54:58" x14ac:dyDescent="0.25">
      <c r="BB6908" s="108"/>
      <c r="BF6908" s="107"/>
    </row>
    <row r="6909" spans="54:58" x14ac:dyDescent="0.25">
      <c r="BB6909" s="108"/>
      <c r="BF6909" s="107"/>
    </row>
    <row r="6910" spans="54:58" x14ac:dyDescent="0.25">
      <c r="BB6910" s="108"/>
      <c r="BF6910" s="107"/>
    </row>
    <row r="6911" spans="54:58" x14ac:dyDescent="0.25">
      <c r="BB6911" s="108"/>
      <c r="BF6911" s="107"/>
    </row>
    <row r="6912" spans="54:58" x14ac:dyDescent="0.25">
      <c r="BB6912" s="108"/>
      <c r="BF6912" s="107"/>
    </row>
    <row r="6913" spans="54:58" x14ac:dyDescent="0.25">
      <c r="BB6913" s="108"/>
      <c r="BF6913" s="107"/>
    </row>
    <row r="6914" spans="54:58" x14ac:dyDescent="0.25">
      <c r="BB6914" s="108"/>
      <c r="BF6914" s="107"/>
    </row>
    <row r="6915" spans="54:58" x14ac:dyDescent="0.25">
      <c r="BB6915" s="108"/>
      <c r="BF6915" s="107"/>
    </row>
    <row r="6916" spans="54:58" x14ac:dyDescent="0.25">
      <c r="BB6916" s="108"/>
      <c r="BF6916" s="107"/>
    </row>
    <row r="6917" spans="54:58" x14ac:dyDescent="0.25">
      <c r="BB6917" s="108"/>
      <c r="BF6917" s="107"/>
    </row>
    <row r="6918" spans="54:58" x14ac:dyDescent="0.25">
      <c r="BB6918" s="108"/>
      <c r="BF6918" s="107"/>
    </row>
    <row r="6919" spans="54:58" x14ac:dyDescent="0.25">
      <c r="BB6919" s="108"/>
      <c r="BF6919" s="107"/>
    </row>
    <row r="6920" spans="54:58" x14ac:dyDescent="0.25">
      <c r="BB6920" s="108"/>
      <c r="BF6920" s="107"/>
    </row>
    <row r="6921" spans="54:58" x14ac:dyDescent="0.25">
      <c r="BB6921" s="108"/>
      <c r="BF6921" s="107"/>
    </row>
    <row r="6922" spans="54:58" x14ac:dyDescent="0.25">
      <c r="BB6922" s="108"/>
      <c r="BF6922" s="107"/>
    </row>
    <row r="6923" spans="54:58" x14ac:dyDescent="0.25">
      <c r="BB6923" s="108"/>
      <c r="BF6923" s="107"/>
    </row>
    <row r="6924" spans="54:58" x14ac:dyDescent="0.25">
      <c r="BB6924" s="108"/>
      <c r="BF6924" s="107"/>
    </row>
    <row r="6925" spans="54:58" x14ac:dyDescent="0.25">
      <c r="BB6925" s="108"/>
      <c r="BF6925" s="107"/>
    </row>
    <row r="6926" spans="54:58" x14ac:dyDescent="0.25">
      <c r="BB6926" s="108"/>
      <c r="BF6926" s="107"/>
    </row>
    <row r="6927" spans="54:58" x14ac:dyDescent="0.25">
      <c r="BB6927" s="108"/>
      <c r="BF6927" s="107"/>
    </row>
    <row r="6928" spans="54:58" x14ac:dyDescent="0.25">
      <c r="BB6928" s="108"/>
      <c r="BF6928" s="107"/>
    </row>
    <row r="6929" spans="54:58" x14ac:dyDescent="0.25">
      <c r="BB6929" s="108"/>
      <c r="BF6929" s="107"/>
    </row>
    <row r="6930" spans="54:58" x14ac:dyDescent="0.25">
      <c r="BB6930" s="108"/>
      <c r="BF6930" s="107"/>
    </row>
    <row r="6931" spans="54:58" x14ac:dyDescent="0.25">
      <c r="BB6931" s="108"/>
      <c r="BF6931" s="107"/>
    </row>
    <row r="6932" spans="54:58" x14ac:dyDescent="0.25">
      <c r="BB6932" s="108"/>
      <c r="BF6932" s="107"/>
    </row>
    <row r="6933" spans="54:58" x14ac:dyDescent="0.25">
      <c r="BB6933" s="108"/>
      <c r="BF6933" s="107"/>
    </row>
    <row r="6934" spans="54:58" x14ac:dyDescent="0.25">
      <c r="BB6934" s="108"/>
      <c r="BF6934" s="107"/>
    </row>
    <row r="6935" spans="54:58" x14ac:dyDescent="0.25">
      <c r="BB6935" s="108"/>
      <c r="BF6935" s="107"/>
    </row>
    <row r="6936" spans="54:58" x14ac:dyDescent="0.25">
      <c r="BB6936" s="108"/>
      <c r="BF6936" s="107"/>
    </row>
    <row r="6937" spans="54:58" x14ac:dyDescent="0.25">
      <c r="BB6937" s="108"/>
      <c r="BF6937" s="107"/>
    </row>
    <row r="6938" spans="54:58" x14ac:dyDescent="0.25">
      <c r="BB6938" s="108"/>
      <c r="BF6938" s="107"/>
    </row>
    <row r="6939" spans="54:58" x14ac:dyDescent="0.25">
      <c r="BB6939" s="108"/>
      <c r="BF6939" s="107"/>
    </row>
    <row r="6940" spans="54:58" x14ac:dyDescent="0.25">
      <c r="BB6940" s="108"/>
      <c r="BF6940" s="107"/>
    </row>
    <row r="6941" spans="54:58" x14ac:dyDescent="0.25">
      <c r="BB6941" s="108"/>
      <c r="BF6941" s="107"/>
    </row>
    <row r="6942" spans="54:58" x14ac:dyDescent="0.25">
      <c r="BB6942" s="108"/>
      <c r="BF6942" s="107"/>
    </row>
    <row r="6943" spans="54:58" x14ac:dyDescent="0.25">
      <c r="BB6943" s="108"/>
      <c r="BF6943" s="107"/>
    </row>
    <row r="6944" spans="54:58" x14ac:dyDescent="0.25">
      <c r="BB6944" s="108"/>
      <c r="BF6944" s="107"/>
    </row>
    <row r="6945" spans="54:58" x14ac:dyDescent="0.25">
      <c r="BB6945" s="108"/>
      <c r="BF6945" s="107"/>
    </row>
    <row r="6946" spans="54:58" x14ac:dyDescent="0.25">
      <c r="BB6946" s="108"/>
      <c r="BF6946" s="107"/>
    </row>
    <row r="6947" spans="54:58" x14ac:dyDescent="0.25">
      <c r="BB6947" s="108"/>
      <c r="BF6947" s="107"/>
    </row>
    <row r="6948" spans="54:58" x14ac:dyDescent="0.25">
      <c r="BB6948" s="108"/>
      <c r="BF6948" s="107"/>
    </row>
    <row r="6949" spans="54:58" x14ac:dyDescent="0.25">
      <c r="BB6949" s="108"/>
      <c r="BF6949" s="107"/>
    </row>
    <row r="6950" spans="54:58" x14ac:dyDescent="0.25">
      <c r="BB6950" s="108"/>
      <c r="BF6950" s="107"/>
    </row>
    <row r="6951" spans="54:58" x14ac:dyDescent="0.25">
      <c r="BB6951" s="108"/>
      <c r="BF6951" s="107"/>
    </row>
    <row r="6952" spans="54:58" x14ac:dyDescent="0.25">
      <c r="BB6952" s="108"/>
      <c r="BF6952" s="107"/>
    </row>
    <row r="6953" spans="54:58" x14ac:dyDescent="0.25">
      <c r="BB6953" s="108"/>
      <c r="BF6953" s="107"/>
    </row>
    <row r="6954" spans="54:58" x14ac:dyDescent="0.25">
      <c r="BB6954" s="108"/>
      <c r="BF6954" s="107"/>
    </row>
    <row r="6955" spans="54:58" x14ac:dyDescent="0.25">
      <c r="BB6955" s="108"/>
      <c r="BF6955" s="107"/>
    </row>
    <row r="6956" spans="54:58" x14ac:dyDescent="0.25">
      <c r="BB6956" s="108"/>
      <c r="BF6956" s="107"/>
    </row>
    <row r="6957" spans="54:58" x14ac:dyDescent="0.25">
      <c r="BB6957" s="108"/>
      <c r="BF6957" s="107"/>
    </row>
    <row r="6958" spans="54:58" x14ac:dyDescent="0.25">
      <c r="BB6958" s="108"/>
      <c r="BF6958" s="107"/>
    </row>
    <row r="6959" spans="54:58" x14ac:dyDescent="0.25">
      <c r="BB6959" s="108"/>
      <c r="BF6959" s="107"/>
    </row>
    <row r="6960" spans="54:58" x14ac:dyDescent="0.25">
      <c r="BB6960" s="108"/>
      <c r="BF6960" s="107"/>
    </row>
    <row r="6961" spans="54:58" x14ac:dyDescent="0.25">
      <c r="BB6961" s="108"/>
      <c r="BF6961" s="107"/>
    </row>
    <row r="6962" spans="54:58" x14ac:dyDescent="0.25">
      <c r="BB6962" s="108"/>
      <c r="BF6962" s="107"/>
    </row>
    <row r="6963" spans="54:58" x14ac:dyDescent="0.25">
      <c r="BB6963" s="108"/>
      <c r="BF6963" s="107"/>
    </row>
    <row r="6964" spans="54:58" x14ac:dyDescent="0.25">
      <c r="BB6964" s="108"/>
      <c r="BF6964" s="107"/>
    </row>
    <row r="6965" spans="54:58" x14ac:dyDescent="0.25">
      <c r="BB6965" s="108"/>
      <c r="BF6965" s="107"/>
    </row>
    <row r="6966" spans="54:58" x14ac:dyDescent="0.25">
      <c r="BB6966" s="108"/>
      <c r="BF6966" s="107"/>
    </row>
    <row r="6967" spans="54:58" x14ac:dyDescent="0.25">
      <c r="BB6967" s="108"/>
      <c r="BF6967" s="107"/>
    </row>
    <row r="6968" spans="54:58" x14ac:dyDescent="0.25">
      <c r="BB6968" s="108"/>
      <c r="BF6968" s="107"/>
    </row>
    <row r="6969" spans="54:58" x14ac:dyDescent="0.25">
      <c r="BB6969" s="108"/>
      <c r="BF6969" s="107"/>
    </row>
    <row r="6970" spans="54:58" x14ac:dyDescent="0.25">
      <c r="BB6970" s="108"/>
      <c r="BF6970" s="107"/>
    </row>
    <row r="6971" spans="54:58" x14ac:dyDescent="0.25">
      <c r="BB6971" s="108"/>
      <c r="BF6971" s="107"/>
    </row>
    <row r="6972" spans="54:58" x14ac:dyDescent="0.25">
      <c r="BB6972" s="108"/>
      <c r="BF6972" s="107"/>
    </row>
    <row r="6973" spans="54:58" x14ac:dyDescent="0.25">
      <c r="BB6973" s="108"/>
      <c r="BF6973" s="107"/>
    </row>
    <row r="6974" spans="54:58" x14ac:dyDescent="0.25">
      <c r="BB6974" s="108"/>
      <c r="BF6974" s="107"/>
    </row>
    <row r="6975" spans="54:58" x14ac:dyDescent="0.25">
      <c r="BB6975" s="108"/>
      <c r="BF6975" s="107"/>
    </row>
    <row r="6976" spans="54:58" x14ac:dyDescent="0.25">
      <c r="BB6976" s="108"/>
      <c r="BF6976" s="107"/>
    </row>
    <row r="6977" spans="54:58" x14ac:dyDescent="0.25">
      <c r="BB6977" s="108"/>
      <c r="BF6977" s="107"/>
    </row>
    <row r="6978" spans="54:58" x14ac:dyDescent="0.25">
      <c r="BB6978" s="108"/>
      <c r="BF6978" s="107"/>
    </row>
    <row r="6979" spans="54:58" x14ac:dyDescent="0.25">
      <c r="BB6979" s="108"/>
      <c r="BF6979" s="107"/>
    </row>
    <row r="6980" spans="54:58" x14ac:dyDescent="0.25">
      <c r="BB6980" s="108"/>
      <c r="BF6980" s="107"/>
    </row>
    <row r="6981" spans="54:58" x14ac:dyDescent="0.25">
      <c r="BB6981" s="108"/>
      <c r="BF6981" s="107"/>
    </row>
    <row r="6982" spans="54:58" x14ac:dyDescent="0.25">
      <c r="BB6982" s="108"/>
      <c r="BF6982" s="107"/>
    </row>
    <row r="6983" spans="54:58" x14ac:dyDescent="0.25">
      <c r="BB6983" s="108"/>
      <c r="BF6983" s="107"/>
    </row>
    <row r="6984" spans="54:58" x14ac:dyDescent="0.25">
      <c r="BB6984" s="108"/>
      <c r="BF6984" s="107"/>
    </row>
    <row r="6985" spans="54:58" x14ac:dyDescent="0.25">
      <c r="BB6985" s="108"/>
      <c r="BF6985" s="107"/>
    </row>
    <row r="6986" spans="54:58" x14ac:dyDescent="0.25">
      <c r="BB6986" s="108"/>
      <c r="BF6986" s="107"/>
    </row>
    <row r="6987" spans="54:58" x14ac:dyDescent="0.25">
      <c r="BB6987" s="108"/>
      <c r="BF6987" s="107"/>
    </row>
    <row r="6988" spans="54:58" x14ac:dyDescent="0.25">
      <c r="BB6988" s="108"/>
      <c r="BF6988" s="107"/>
    </row>
    <row r="6989" spans="54:58" x14ac:dyDescent="0.25">
      <c r="BB6989" s="108"/>
      <c r="BF6989" s="107"/>
    </row>
    <row r="6990" spans="54:58" x14ac:dyDescent="0.25">
      <c r="BB6990" s="108"/>
      <c r="BF6990" s="107"/>
    </row>
    <row r="6991" spans="54:58" x14ac:dyDescent="0.25">
      <c r="BB6991" s="108"/>
      <c r="BF6991" s="107"/>
    </row>
    <row r="6992" spans="54:58" x14ac:dyDescent="0.25">
      <c r="BB6992" s="108"/>
      <c r="BF6992" s="107"/>
    </row>
    <row r="6993" spans="54:58" x14ac:dyDescent="0.25">
      <c r="BB6993" s="108"/>
      <c r="BF6993" s="107"/>
    </row>
    <row r="6994" spans="54:58" x14ac:dyDescent="0.25">
      <c r="BB6994" s="108"/>
      <c r="BF6994" s="107"/>
    </row>
    <row r="6995" spans="54:58" x14ac:dyDescent="0.25">
      <c r="BB6995" s="108"/>
      <c r="BF6995" s="107"/>
    </row>
    <row r="6996" spans="54:58" x14ac:dyDescent="0.25">
      <c r="BB6996" s="108"/>
      <c r="BF6996" s="107"/>
    </row>
    <row r="6997" spans="54:58" x14ac:dyDescent="0.25">
      <c r="BB6997" s="108"/>
      <c r="BF6997" s="107"/>
    </row>
    <row r="6998" spans="54:58" x14ac:dyDescent="0.25">
      <c r="BB6998" s="108"/>
      <c r="BF6998" s="107"/>
    </row>
    <row r="6999" spans="54:58" x14ac:dyDescent="0.25">
      <c r="BB6999" s="108"/>
      <c r="BF6999" s="107"/>
    </row>
    <row r="7000" spans="54:58" x14ac:dyDescent="0.25">
      <c r="BB7000" s="108"/>
      <c r="BF7000" s="107"/>
    </row>
    <row r="7001" spans="54:58" x14ac:dyDescent="0.25">
      <c r="BB7001" s="108"/>
      <c r="BF7001" s="107"/>
    </row>
    <row r="7002" spans="54:58" x14ac:dyDescent="0.25">
      <c r="BB7002" s="108"/>
      <c r="BF7002" s="107"/>
    </row>
    <row r="7003" spans="54:58" x14ac:dyDescent="0.25">
      <c r="BB7003" s="108"/>
      <c r="BF7003" s="107"/>
    </row>
    <row r="7004" spans="54:58" x14ac:dyDescent="0.25">
      <c r="BB7004" s="108"/>
      <c r="BF7004" s="107"/>
    </row>
    <row r="7005" spans="54:58" x14ac:dyDescent="0.25">
      <c r="BB7005" s="108"/>
      <c r="BF7005" s="107"/>
    </row>
    <row r="7006" spans="54:58" x14ac:dyDescent="0.25">
      <c r="BB7006" s="108"/>
      <c r="BF7006" s="107"/>
    </row>
    <row r="7007" spans="54:58" x14ac:dyDescent="0.25">
      <c r="BB7007" s="108"/>
      <c r="BF7007" s="107"/>
    </row>
    <row r="7008" spans="54:58" x14ac:dyDescent="0.25">
      <c r="BB7008" s="108"/>
      <c r="BF7008" s="107"/>
    </row>
    <row r="7009" spans="54:58" x14ac:dyDescent="0.25">
      <c r="BB7009" s="108"/>
      <c r="BF7009" s="107"/>
    </row>
    <row r="7010" spans="54:58" x14ac:dyDescent="0.25">
      <c r="BB7010" s="108"/>
      <c r="BF7010" s="107"/>
    </row>
    <row r="7011" spans="54:58" x14ac:dyDescent="0.25">
      <c r="BB7011" s="108"/>
      <c r="BF7011" s="107"/>
    </row>
    <row r="7012" spans="54:58" x14ac:dyDescent="0.25">
      <c r="BB7012" s="108"/>
      <c r="BF7012" s="107"/>
    </row>
    <row r="7013" spans="54:58" x14ac:dyDescent="0.25">
      <c r="BB7013" s="108"/>
      <c r="BF7013" s="107"/>
    </row>
    <row r="7014" spans="54:58" x14ac:dyDescent="0.25">
      <c r="BB7014" s="108"/>
      <c r="BF7014" s="107"/>
    </row>
    <row r="7015" spans="54:58" x14ac:dyDescent="0.25">
      <c r="BB7015" s="108"/>
      <c r="BF7015" s="107"/>
    </row>
    <row r="7016" spans="54:58" x14ac:dyDescent="0.25">
      <c r="BB7016" s="108"/>
      <c r="BF7016" s="107"/>
    </row>
    <row r="7017" spans="54:58" x14ac:dyDescent="0.25">
      <c r="BB7017" s="108"/>
      <c r="BF7017" s="107"/>
    </row>
    <row r="7018" spans="54:58" x14ac:dyDescent="0.25">
      <c r="BB7018" s="108"/>
      <c r="BF7018" s="107"/>
    </row>
    <row r="7019" spans="54:58" x14ac:dyDescent="0.25">
      <c r="BB7019" s="108"/>
      <c r="BF7019" s="107"/>
    </row>
    <row r="7020" spans="54:58" x14ac:dyDescent="0.25">
      <c r="BB7020" s="108"/>
      <c r="BF7020" s="107"/>
    </row>
    <row r="7021" spans="54:58" x14ac:dyDescent="0.25">
      <c r="BB7021" s="108"/>
      <c r="BF7021" s="107"/>
    </row>
    <row r="7022" spans="54:58" x14ac:dyDescent="0.25">
      <c r="BB7022" s="108"/>
      <c r="BF7022" s="107"/>
    </row>
    <row r="7023" spans="54:58" x14ac:dyDescent="0.25">
      <c r="BB7023" s="108"/>
      <c r="BF7023" s="107"/>
    </row>
    <row r="7024" spans="54:58" x14ac:dyDescent="0.25">
      <c r="BB7024" s="108"/>
      <c r="BF7024" s="107"/>
    </row>
    <row r="7025" spans="54:58" x14ac:dyDescent="0.25">
      <c r="BB7025" s="108"/>
      <c r="BF7025" s="107"/>
    </row>
    <row r="7026" spans="54:58" x14ac:dyDescent="0.25">
      <c r="BB7026" s="108"/>
      <c r="BF7026" s="107"/>
    </row>
    <row r="7027" spans="54:58" x14ac:dyDescent="0.25">
      <c r="BB7027" s="108"/>
      <c r="BF7027" s="107"/>
    </row>
    <row r="7028" spans="54:58" x14ac:dyDescent="0.25">
      <c r="BB7028" s="108"/>
      <c r="BF7028" s="107"/>
    </row>
    <row r="7029" spans="54:58" x14ac:dyDescent="0.25">
      <c r="BB7029" s="108"/>
      <c r="BF7029" s="107"/>
    </row>
    <row r="7030" spans="54:58" x14ac:dyDescent="0.25">
      <c r="BB7030" s="108"/>
      <c r="BF7030" s="107"/>
    </row>
    <row r="7031" spans="54:58" x14ac:dyDescent="0.25">
      <c r="BB7031" s="108"/>
      <c r="BF7031" s="107"/>
    </row>
    <row r="7032" spans="54:58" x14ac:dyDescent="0.25">
      <c r="BB7032" s="108"/>
      <c r="BF7032" s="107"/>
    </row>
    <row r="7033" spans="54:58" x14ac:dyDescent="0.25">
      <c r="BB7033" s="108"/>
      <c r="BF7033" s="107"/>
    </row>
    <row r="7034" spans="54:58" x14ac:dyDescent="0.25">
      <c r="BB7034" s="108"/>
      <c r="BF7034" s="107"/>
    </row>
    <row r="7035" spans="54:58" x14ac:dyDescent="0.25">
      <c r="BB7035" s="108"/>
      <c r="BF7035" s="107"/>
    </row>
    <row r="7036" spans="54:58" x14ac:dyDescent="0.25">
      <c r="BB7036" s="108"/>
      <c r="BF7036" s="107"/>
    </row>
    <row r="7037" spans="54:58" x14ac:dyDescent="0.25">
      <c r="BB7037" s="108"/>
      <c r="BF7037" s="107"/>
    </row>
    <row r="7038" spans="54:58" x14ac:dyDescent="0.25">
      <c r="BB7038" s="108"/>
      <c r="BF7038" s="107"/>
    </row>
    <row r="7039" spans="54:58" x14ac:dyDescent="0.25">
      <c r="BB7039" s="108"/>
      <c r="BF7039" s="107"/>
    </row>
    <row r="7040" spans="54:58" x14ac:dyDescent="0.25">
      <c r="BB7040" s="108"/>
      <c r="BF7040" s="107"/>
    </row>
    <row r="7041" spans="54:58" x14ac:dyDescent="0.25">
      <c r="BB7041" s="108"/>
      <c r="BF7041" s="107"/>
    </row>
    <row r="7042" spans="54:58" x14ac:dyDescent="0.25">
      <c r="BB7042" s="108"/>
      <c r="BF7042" s="107"/>
    </row>
    <row r="7043" spans="54:58" x14ac:dyDescent="0.25">
      <c r="BB7043" s="108"/>
      <c r="BF7043" s="107"/>
    </row>
    <row r="7044" spans="54:58" x14ac:dyDescent="0.25">
      <c r="BB7044" s="108"/>
      <c r="BF7044" s="107"/>
    </row>
    <row r="7045" spans="54:58" x14ac:dyDescent="0.25">
      <c r="BB7045" s="108"/>
      <c r="BF7045" s="107"/>
    </row>
    <row r="7046" spans="54:58" x14ac:dyDescent="0.25">
      <c r="BB7046" s="108"/>
      <c r="BF7046" s="107"/>
    </row>
    <row r="7047" spans="54:58" x14ac:dyDescent="0.25">
      <c r="BB7047" s="108"/>
      <c r="BF7047" s="107"/>
    </row>
    <row r="7048" spans="54:58" x14ac:dyDescent="0.25">
      <c r="BB7048" s="108"/>
      <c r="BF7048" s="107"/>
    </row>
    <row r="7049" spans="54:58" x14ac:dyDescent="0.25">
      <c r="BB7049" s="108"/>
      <c r="BF7049" s="107"/>
    </row>
    <row r="7050" spans="54:58" x14ac:dyDescent="0.25">
      <c r="BB7050" s="108"/>
      <c r="BF7050" s="107"/>
    </row>
    <row r="7051" spans="54:58" x14ac:dyDescent="0.25">
      <c r="BB7051" s="108"/>
      <c r="BF7051" s="107"/>
    </row>
    <row r="7052" spans="54:58" x14ac:dyDescent="0.25">
      <c r="BB7052" s="108"/>
      <c r="BF7052" s="107"/>
    </row>
    <row r="7053" spans="54:58" x14ac:dyDescent="0.25">
      <c r="BB7053" s="108"/>
      <c r="BF7053" s="107"/>
    </row>
    <row r="7054" spans="54:58" x14ac:dyDescent="0.25">
      <c r="BB7054" s="108"/>
      <c r="BF7054" s="107"/>
    </row>
    <row r="7055" spans="54:58" x14ac:dyDescent="0.25">
      <c r="BB7055" s="108"/>
      <c r="BF7055" s="107"/>
    </row>
    <row r="7056" spans="54:58" x14ac:dyDescent="0.25">
      <c r="BB7056" s="108"/>
      <c r="BF7056" s="107"/>
    </row>
    <row r="7057" spans="54:58" x14ac:dyDescent="0.25">
      <c r="BB7057" s="108"/>
      <c r="BF7057" s="107"/>
    </row>
    <row r="7058" spans="54:58" x14ac:dyDescent="0.25">
      <c r="BB7058" s="108"/>
      <c r="BF7058" s="107"/>
    </row>
    <row r="7059" spans="54:58" x14ac:dyDescent="0.25">
      <c r="BB7059" s="108"/>
      <c r="BF7059" s="107"/>
    </row>
    <row r="7060" spans="54:58" x14ac:dyDescent="0.25">
      <c r="BB7060" s="108"/>
      <c r="BF7060" s="107"/>
    </row>
    <row r="7061" spans="54:58" x14ac:dyDescent="0.25">
      <c r="BB7061" s="108"/>
      <c r="BF7061" s="107"/>
    </row>
    <row r="7062" spans="54:58" x14ac:dyDescent="0.25">
      <c r="BB7062" s="108"/>
      <c r="BF7062" s="107"/>
    </row>
    <row r="7063" spans="54:58" x14ac:dyDescent="0.25">
      <c r="BB7063" s="108"/>
      <c r="BF7063" s="107"/>
    </row>
    <row r="7064" spans="54:58" x14ac:dyDescent="0.25">
      <c r="BB7064" s="108"/>
      <c r="BF7064" s="107"/>
    </row>
    <row r="7065" spans="54:58" x14ac:dyDescent="0.25">
      <c r="BB7065" s="108"/>
      <c r="BF7065" s="107"/>
    </row>
    <row r="7066" spans="54:58" x14ac:dyDescent="0.25">
      <c r="BB7066" s="108"/>
      <c r="BF7066" s="107"/>
    </row>
    <row r="7067" spans="54:58" x14ac:dyDescent="0.25">
      <c r="BB7067" s="108"/>
      <c r="BF7067" s="107"/>
    </row>
    <row r="7068" spans="54:58" x14ac:dyDescent="0.25">
      <c r="BB7068" s="108"/>
      <c r="BF7068" s="107"/>
    </row>
    <row r="7069" spans="54:58" x14ac:dyDescent="0.25">
      <c r="BB7069" s="108"/>
      <c r="BF7069" s="107"/>
    </row>
    <row r="7070" spans="54:58" x14ac:dyDescent="0.25">
      <c r="BB7070" s="108"/>
      <c r="BF7070" s="107"/>
    </row>
    <row r="7071" spans="54:58" x14ac:dyDescent="0.25">
      <c r="BB7071" s="108"/>
      <c r="BF7071" s="107"/>
    </row>
    <row r="7072" spans="54:58" x14ac:dyDescent="0.25">
      <c r="BB7072" s="108"/>
      <c r="BF7072" s="107"/>
    </row>
    <row r="7073" spans="54:58" x14ac:dyDescent="0.25">
      <c r="BB7073" s="108"/>
      <c r="BF7073" s="107"/>
    </row>
    <row r="7074" spans="54:58" x14ac:dyDescent="0.25">
      <c r="BB7074" s="108"/>
      <c r="BF7074" s="107"/>
    </row>
    <row r="7075" spans="54:58" x14ac:dyDescent="0.25">
      <c r="BB7075" s="108"/>
      <c r="BF7075" s="107"/>
    </row>
    <row r="7076" spans="54:58" x14ac:dyDescent="0.25">
      <c r="BB7076" s="108"/>
      <c r="BF7076" s="107"/>
    </row>
    <row r="7077" spans="54:58" x14ac:dyDescent="0.25">
      <c r="BB7077" s="108"/>
      <c r="BF7077" s="107"/>
    </row>
    <row r="7078" spans="54:58" x14ac:dyDescent="0.25">
      <c r="BB7078" s="108"/>
      <c r="BF7078" s="107"/>
    </row>
    <row r="7079" spans="54:58" x14ac:dyDescent="0.25">
      <c r="BB7079" s="108"/>
      <c r="BF7079" s="107"/>
    </row>
    <row r="7080" spans="54:58" x14ac:dyDescent="0.25">
      <c r="BB7080" s="108"/>
      <c r="BF7080" s="107"/>
    </row>
    <row r="7081" spans="54:58" x14ac:dyDescent="0.25">
      <c r="BB7081" s="108"/>
      <c r="BF7081" s="107"/>
    </row>
    <row r="7082" spans="54:58" x14ac:dyDescent="0.25">
      <c r="BB7082" s="108"/>
      <c r="BF7082" s="107"/>
    </row>
    <row r="7083" spans="54:58" x14ac:dyDescent="0.25">
      <c r="BB7083" s="108"/>
      <c r="BF7083" s="107"/>
    </row>
    <row r="7084" spans="54:58" x14ac:dyDescent="0.25">
      <c r="BB7084" s="108"/>
      <c r="BF7084" s="107"/>
    </row>
    <row r="7085" spans="54:58" x14ac:dyDescent="0.25">
      <c r="BB7085" s="108"/>
      <c r="BF7085" s="107"/>
    </row>
    <row r="7086" spans="54:58" x14ac:dyDescent="0.25">
      <c r="BB7086" s="108"/>
      <c r="BF7086" s="107"/>
    </row>
    <row r="7087" spans="54:58" x14ac:dyDescent="0.25">
      <c r="BB7087" s="108"/>
      <c r="BF7087" s="107"/>
    </row>
    <row r="7088" spans="54:58" x14ac:dyDescent="0.25">
      <c r="BB7088" s="108"/>
      <c r="BF7088" s="107"/>
    </row>
    <row r="7089" spans="54:58" x14ac:dyDescent="0.25">
      <c r="BB7089" s="108"/>
      <c r="BF7089" s="107"/>
    </row>
    <row r="7090" spans="54:58" x14ac:dyDescent="0.25">
      <c r="BB7090" s="108"/>
      <c r="BF7090" s="107"/>
    </row>
    <row r="7091" spans="54:58" x14ac:dyDescent="0.25">
      <c r="BB7091" s="108"/>
      <c r="BF7091" s="107"/>
    </row>
    <row r="7092" spans="54:58" x14ac:dyDescent="0.25">
      <c r="BB7092" s="108"/>
      <c r="BF7092" s="107"/>
    </row>
    <row r="7093" spans="54:58" x14ac:dyDescent="0.25">
      <c r="BB7093" s="108"/>
      <c r="BF7093" s="107"/>
    </row>
    <row r="7094" spans="54:58" x14ac:dyDescent="0.25">
      <c r="BB7094" s="108"/>
      <c r="BF7094" s="107"/>
    </row>
    <row r="7095" spans="54:58" x14ac:dyDescent="0.25">
      <c r="BB7095" s="108"/>
      <c r="BF7095" s="107"/>
    </row>
    <row r="7096" spans="54:58" x14ac:dyDescent="0.25">
      <c r="BB7096" s="108"/>
      <c r="BF7096" s="107"/>
    </row>
    <row r="7097" spans="54:58" x14ac:dyDescent="0.25">
      <c r="BB7097" s="108"/>
      <c r="BF7097" s="107"/>
    </row>
    <row r="7098" spans="54:58" x14ac:dyDescent="0.25">
      <c r="BB7098" s="108"/>
      <c r="BF7098" s="107"/>
    </row>
    <row r="7099" spans="54:58" x14ac:dyDescent="0.25">
      <c r="BB7099" s="108"/>
      <c r="BF7099" s="107"/>
    </row>
    <row r="7100" spans="54:58" x14ac:dyDescent="0.25">
      <c r="BB7100" s="108"/>
      <c r="BF7100" s="107"/>
    </row>
    <row r="7101" spans="54:58" x14ac:dyDescent="0.25">
      <c r="BB7101" s="108"/>
      <c r="BF7101" s="107"/>
    </row>
    <row r="7102" spans="54:58" x14ac:dyDescent="0.25">
      <c r="BB7102" s="108"/>
      <c r="BF7102" s="107"/>
    </row>
    <row r="7103" spans="54:58" x14ac:dyDescent="0.25">
      <c r="BB7103" s="108"/>
      <c r="BF7103" s="107"/>
    </row>
    <row r="7104" spans="54:58" x14ac:dyDescent="0.25">
      <c r="BB7104" s="108"/>
      <c r="BF7104" s="107"/>
    </row>
    <row r="7105" spans="54:58" x14ac:dyDescent="0.25">
      <c r="BB7105" s="108"/>
      <c r="BF7105" s="107"/>
    </row>
    <row r="7106" spans="54:58" x14ac:dyDescent="0.25">
      <c r="BB7106" s="108"/>
      <c r="BF7106" s="107"/>
    </row>
    <row r="7107" spans="54:58" x14ac:dyDescent="0.25">
      <c r="BB7107" s="108"/>
      <c r="BF7107" s="107"/>
    </row>
    <row r="7108" spans="54:58" x14ac:dyDescent="0.25">
      <c r="BB7108" s="108"/>
      <c r="BF7108" s="107"/>
    </row>
    <row r="7109" spans="54:58" x14ac:dyDescent="0.25">
      <c r="BB7109" s="108"/>
      <c r="BF7109" s="107"/>
    </row>
    <row r="7110" spans="54:58" x14ac:dyDescent="0.25">
      <c r="BB7110" s="108"/>
      <c r="BF7110" s="107"/>
    </row>
    <row r="7111" spans="54:58" x14ac:dyDescent="0.25">
      <c r="BB7111" s="108"/>
      <c r="BF7111" s="107"/>
    </row>
    <row r="7112" spans="54:58" x14ac:dyDescent="0.25">
      <c r="BB7112" s="108"/>
      <c r="BF7112" s="107"/>
    </row>
    <row r="7113" spans="54:58" x14ac:dyDescent="0.25">
      <c r="BB7113" s="108"/>
      <c r="BF7113" s="107"/>
    </row>
    <row r="7114" spans="54:58" x14ac:dyDescent="0.25">
      <c r="BB7114" s="108"/>
      <c r="BF7114" s="107"/>
    </row>
    <row r="7115" spans="54:58" x14ac:dyDescent="0.25">
      <c r="BB7115" s="108"/>
      <c r="BF7115" s="107"/>
    </row>
    <row r="7116" spans="54:58" x14ac:dyDescent="0.25">
      <c r="BB7116" s="108"/>
      <c r="BF7116" s="107"/>
    </row>
    <row r="7117" spans="54:58" x14ac:dyDescent="0.25">
      <c r="BB7117" s="108"/>
      <c r="BF7117" s="107"/>
    </row>
    <row r="7118" spans="54:58" x14ac:dyDescent="0.25">
      <c r="BB7118" s="108"/>
      <c r="BF7118" s="107"/>
    </row>
    <row r="7119" spans="54:58" x14ac:dyDescent="0.25">
      <c r="BB7119" s="108"/>
      <c r="BF7119" s="107"/>
    </row>
    <row r="7120" spans="54:58" x14ac:dyDescent="0.25">
      <c r="BB7120" s="108"/>
      <c r="BF7120" s="107"/>
    </row>
    <row r="7121" spans="54:58" x14ac:dyDescent="0.25">
      <c r="BB7121" s="108"/>
      <c r="BF7121" s="107"/>
    </row>
    <row r="7122" spans="54:58" x14ac:dyDescent="0.25">
      <c r="BB7122" s="108"/>
      <c r="BF7122" s="107"/>
    </row>
    <row r="7123" spans="54:58" x14ac:dyDescent="0.25">
      <c r="BB7123" s="108"/>
      <c r="BF7123" s="107"/>
    </row>
    <row r="7124" spans="54:58" x14ac:dyDescent="0.25">
      <c r="BB7124" s="108"/>
      <c r="BF7124" s="107"/>
    </row>
    <row r="7125" spans="54:58" x14ac:dyDescent="0.25">
      <c r="BB7125" s="108"/>
      <c r="BF7125" s="107"/>
    </row>
    <row r="7126" spans="54:58" x14ac:dyDescent="0.25">
      <c r="BB7126" s="108"/>
      <c r="BF7126" s="107"/>
    </row>
    <row r="7127" spans="54:58" x14ac:dyDescent="0.25">
      <c r="BB7127" s="108"/>
      <c r="BF7127" s="107"/>
    </row>
    <row r="7128" spans="54:58" x14ac:dyDescent="0.25">
      <c r="BB7128" s="108"/>
      <c r="BF7128" s="107"/>
    </row>
    <row r="7129" spans="54:58" x14ac:dyDescent="0.25">
      <c r="BB7129" s="108"/>
      <c r="BF7129" s="107"/>
    </row>
    <row r="7130" spans="54:58" x14ac:dyDescent="0.25">
      <c r="BB7130" s="108"/>
      <c r="BF7130" s="107"/>
    </row>
    <row r="7131" spans="54:58" x14ac:dyDescent="0.25">
      <c r="BB7131" s="108"/>
      <c r="BF7131" s="107"/>
    </row>
    <row r="7132" spans="54:58" x14ac:dyDescent="0.25">
      <c r="BB7132" s="108"/>
      <c r="BF7132" s="107"/>
    </row>
    <row r="7133" spans="54:58" x14ac:dyDescent="0.25">
      <c r="BB7133" s="108"/>
      <c r="BF7133" s="107"/>
    </row>
    <row r="7134" spans="54:58" x14ac:dyDescent="0.25">
      <c r="BB7134" s="108"/>
      <c r="BF7134" s="107"/>
    </row>
    <row r="7135" spans="54:58" x14ac:dyDescent="0.25">
      <c r="BB7135" s="108"/>
      <c r="BF7135" s="107"/>
    </row>
    <row r="7136" spans="54:58" x14ac:dyDescent="0.25">
      <c r="BB7136" s="108"/>
      <c r="BF7136" s="107"/>
    </row>
    <row r="7137" spans="54:58" x14ac:dyDescent="0.25">
      <c r="BB7137" s="108"/>
      <c r="BF7137" s="107"/>
    </row>
    <row r="7138" spans="54:58" x14ac:dyDescent="0.25">
      <c r="BB7138" s="108"/>
      <c r="BF7138" s="107"/>
    </row>
    <row r="7139" spans="54:58" x14ac:dyDescent="0.25">
      <c r="BB7139" s="108"/>
      <c r="BF7139" s="107"/>
    </row>
    <row r="7140" spans="54:58" x14ac:dyDescent="0.25">
      <c r="BB7140" s="108"/>
      <c r="BF7140" s="107"/>
    </row>
    <row r="7141" spans="54:58" x14ac:dyDescent="0.25">
      <c r="BB7141" s="108"/>
      <c r="BF7141" s="107"/>
    </row>
    <row r="7142" spans="54:58" x14ac:dyDescent="0.25">
      <c r="BB7142" s="108"/>
      <c r="BF7142" s="107"/>
    </row>
    <row r="7143" spans="54:58" x14ac:dyDescent="0.25">
      <c r="BB7143" s="108"/>
      <c r="BF7143" s="107"/>
    </row>
    <row r="7144" spans="54:58" x14ac:dyDescent="0.25">
      <c r="BB7144" s="108"/>
      <c r="BF7144" s="107"/>
    </row>
    <row r="7145" spans="54:58" x14ac:dyDescent="0.25">
      <c r="BB7145" s="108"/>
      <c r="BF7145" s="107"/>
    </row>
    <row r="7146" spans="54:58" x14ac:dyDescent="0.25">
      <c r="BB7146" s="108"/>
      <c r="BF7146" s="107"/>
    </row>
    <row r="7147" spans="54:58" x14ac:dyDescent="0.25">
      <c r="BB7147" s="108"/>
      <c r="BF7147" s="107"/>
    </row>
    <row r="7148" spans="54:58" x14ac:dyDescent="0.25">
      <c r="BB7148" s="108"/>
      <c r="BF7148" s="107"/>
    </row>
    <row r="7149" spans="54:58" x14ac:dyDescent="0.25">
      <c r="BB7149" s="108"/>
      <c r="BF7149" s="107"/>
    </row>
    <row r="7150" spans="54:58" x14ac:dyDescent="0.25">
      <c r="BB7150" s="108"/>
      <c r="BF7150" s="107"/>
    </row>
    <row r="7151" spans="54:58" x14ac:dyDescent="0.25">
      <c r="BB7151" s="108"/>
      <c r="BF7151" s="107"/>
    </row>
    <row r="7152" spans="54:58" x14ac:dyDescent="0.25">
      <c r="BB7152" s="108"/>
      <c r="BF7152" s="107"/>
    </row>
    <row r="7153" spans="54:58" x14ac:dyDescent="0.25">
      <c r="BB7153" s="108"/>
      <c r="BF7153" s="107"/>
    </row>
    <row r="7154" spans="54:58" x14ac:dyDescent="0.25">
      <c r="BB7154" s="108"/>
      <c r="BF7154" s="107"/>
    </row>
    <row r="7155" spans="54:58" x14ac:dyDescent="0.25">
      <c r="BB7155" s="108"/>
      <c r="BF7155" s="107"/>
    </row>
    <row r="7156" spans="54:58" x14ac:dyDescent="0.25">
      <c r="BB7156" s="108"/>
      <c r="BF7156" s="107"/>
    </row>
    <row r="7157" spans="54:58" x14ac:dyDescent="0.25">
      <c r="BB7157" s="108"/>
      <c r="BF7157" s="107"/>
    </row>
    <row r="7158" spans="54:58" x14ac:dyDescent="0.25">
      <c r="BB7158" s="108"/>
      <c r="BF7158" s="107"/>
    </row>
    <row r="7159" spans="54:58" x14ac:dyDescent="0.25">
      <c r="BB7159" s="108"/>
      <c r="BF7159" s="107"/>
    </row>
    <row r="7160" spans="54:58" x14ac:dyDescent="0.25">
      <c r="BB7160" s="108"/>
      <c r="BF7160" s="107"/>
    </row>
    <row r="7161" spans="54:58" x14ac:dyDescent="0.25">
      <c r="BB7161" s="108"/>
      <c r="BF7161" s="107"/>
    </row>
    <row r="7162" spans="54:58" x14ac:dyDescent="0.25">
      <c r="BB7162" s="108"/>
      <c r="BF7162" s="107"/>
    </row>
    <row r="7163" spans="54:58" x14ac:dyDescent="0.25">
      <c r="BB7163" s="108"/>
      <c r="BF7163" s="107"/>
    </row>
    <row r="7164" spans="54:58" x14ac:dyDescent="0.25">
      <c r="BB7164" s="108"/>
      <c r="BF7164" s="107"/>
    </row>
    <row r="7165" spans="54:58" x14ac:dyDescent="0.25">
      <c r="BB7165" s="108"/>
      <c r="BF7165" s="107"/>
    </row>
    <row r="7166" spans="54:58" x14ac:dyDescent="0.25">
      <c r="BB7166" s="108"/>
      <c r="BF7166" s="107"/>
    </row>
    <row r="7167" spans="54:58" x14ac:dyDescent="0.25">
      <c r="BB7167" s="108"/>
      <c r="BF7167" s="107"/>
    </row>
    <row r="7168" spans="54:58" x14ac:dyDescent="0.25">
      <c r="BB7168" s="108"/>
      <c r="BF7168" s="107"/>
    </row>
    <row r="7169" spans="54:58" x14ac:dyDescent="0.25">
      <c r="BB7169" s="108"/>
      <c r="BF7169" s="107"/>
    </row>
    <row r="7170" spans="54:58" x14ac:dyDescent="0.25">
      <c r="BB7170" s="108"/>
      <c r="BF7170" s="107"/>
    </row>
    <row r="7171" spans="54:58" x14ac:dyDescent="0.25">
      <c r="BB7171" s="108"/>
      <c r="BF7171" s="107"/>
    </row>
    <row r="7172" spans="54:58" x14ac:dyDescent="0.25">
      <c r="BB7172" s="108"/>
      <c r="BF7172" s="107"/>
    </row>
    <row r="7173" spans="54:58" x14ac:dyDescent="0.25">
      <c r="BB7173" s="108"/>
      <c r="BF7173" s="107"/>
    </row>
    <row r="7174" spans="54:58" x14ac:dyDescent="0.25">
      <c r="BB7174" s="108"/>
      <c r="BF7174" s="107"/>
    </row>
    <row r="7175" spans="54:58" x14ac:dyDescent="0.25">
      <c r="BB7175" s="108"/>
      <c r="BF7175" s="107"/>
    </row>
    <row r="7176" spans="54:58" x14ac:dyDescent="0.25">
      <c r="BB7176" s="108"/>
      <c r="BF7176" s="107"/>
    </row>
    <row r="7177" spans="54:58" x14ac:dyDescent="0.25">
      <c r="BB7177" s="108"/>
      <c r="BF7177" s="107"/>
    </row>
    <row r="7178" spans="54:58" x14ac:dyDescent="0.25">
      <c r="BB7178" s="108"/>
      <c r="BF7178" s="107"/>
    </row>
    <row r="7179" spans="54:58" x14ac:dyDescent="0.25">
      <c r="BB7179" s="108"/>
      <c r="BF7179" s="107"/>
    </row>
    <row r="7180" spans="54:58" x14ac:dyDescent="0.25">
      <c r="BB7180" s="108"/>
      <c r="BF7180" s="107"/>
    </row>
    <row r="7181" spans="54:58" x14ac:dyDescent="0.25">
      <c r="BB7181" s="108"/>
      <c r="BF7181" s="107"/>
    </row>
    <row r="7182" spans="54:58" x14ac:dyDescent="0.25">
      <c r="BB7182" s="108"/>
      <c r="BF7182" s="107"/>
    </row>
    <row r="7183" spans="54:58" x14ac:dyDescent="0.25">
      <c r="BB7183" s="108"/>
      <c r="BF7183" s="107"/>
    </row>
    <row r="7184" spans="54:58" x14ac:dyDescent="0.25">
      <c r="BB7184" s="108"/>
      <c r="BF7184" s="107"/>
    </row>
    <row r="7185" spans="54:58" x14ac:dyDescent="0.25">
      <c r="BB7185" s="108"/>
      <c r="BF7185" s="107"/>
    </row>
    <row r="7186" spans="54:58" x14ac:dyDescent="0.25">
      <c r="BB7186" s="108"/>
      <c r="BF7186" s="107"/>
    </row>
    <row r="7187" spans="54:58" x14ac:dyDescent="0.25">
      <c r="BB7187" s="108"/>
      <c r="BF7187" s="107"/>
    </row>
    <row r="7188" spans="54:58" x14ac:dyDescent="0.25">
      <c r="BB7188" s="108"/>
      <c r="BF7188" s="107"/>
    </row>
    <row r="7189" spans="54:58" x14ac:dyDescent="0.25">
      <c r="BB7189" s="108"/>
      <c r="BF7189" s="107"/>
    </row>
    <row r="7190" spans="54:58" x14ac:dyDescent="0.25">
      <c r="BB7190" s="108"/>
      <c r="BF7190" s="107"/>
    </row>
    <row r="7191" spans="54:58" x14ac:dyDescent="0.25">
      <c r="BB7191" s="108"/>
      <c r="BF7191" s="107"/>
    </row>
    <row r="7192" spans="54:58" x14ac:dyDescent="0.25">
      <c r="BB7192" s="108"/>
      <c r="BF7192" s="107"/>
    </row>
    <row r="7193" spans="54:58" x14ac:dyDescent="0.25">
      <c r="BB7193" s="108"/>
      <c r="BF7193" s="107"/>
    </row>
    <row r="7194" spans="54:58" x14ac:dyDescent="0.25">
      <c r="BB7194" s="108"/>
      <c r="BF7194" s="107"/>
    </row>
    <row r="7195" spans="54:58" x14ac:dyDescent="0.25">
      <c r="BB7195" s="108"/>
      <c r="BF7195" s="107"/>
    </row>
    <row r="7196" spans="54:58" x14ac:dyDescent="0.25">
      <c r="BB7196" s="108"/>
      <c r="BF7196" s="107"/>
    </row>
    <row r="7197" spans="54:58" x14ac:dyDescent="0.25">
      <c r="BB7197" s="108"/>
      <c r="BF7197" s="107"/>
    </row>
    <row r="7198" spans="54:58" x14ac:dyDescent="0.25">
      <c r="BB7198" s="108"/>
      <c r="BF7198" s="107"/>
    </row>
    <row r="7199" spans="54:58" x14ac:dyDescent="0.25">
      <c r="BB7199" s="108"/>
      <c r="BF7199" s="107"/>
    </row>
    <row r="7200" spans="54:58" x14ac:dyDescent="0.25">
      <c r="BB7200" s="108"/>
      <c r="BF7200" s="107"/>
    </row>
    <row r="7201" spans="54:58" x14ac:dyDescent="0.25">
      <c r="BB7201" s="108"/>
      <c r="BF7201" s="107"/>
    </row>
    <row r="7202" spans="54:58" x14ac:dyDescent="0.25">
      <c r="BB7202" s="108"/>
      <c r="BF7202" s="107"/>
    </row>
    <row r="7203" spans="54:58" x14ac:dyDescent="0.25">
      <c r="BB7203" s="108"/>
      <c r="BF7203" s="107"/>
    </row>
    <row r="7204" spans="54:58" x14ac:dyDescent="0.25">
      <c r="BB7204" s="108"/>
      <c r="BF7204" s="107"/>
    </row>
    <row r="7205" spans="54:58" x14ac:dyDescent="0.25">
      <c r="BB7205" s="108"/>
      <c r="BF7205" s="107"/>
    </row>
    <row r="7206" spans="54:58" x14ac:dyDescent="0.25">
      <c r="BB7206" s="108"/>
      <c r="BF7206" s="107"/>
    </row>
    <row r="7207" spans="54:58" x14ac:dyDescent="0.25">
      <c r="BB7207" s="108"/>
      <c r="BF7207" s="107"/>
    </row>
    <row r="7208" spans="54:58" x14ac:dyDescent="0.25">
      <c r="BB7208" s="108"/>
      <c r="BF7208" s="107"/>
    </row>
    <row r="7209" spans="54:58" x14ac:dyDescent="0.25">
      <c r="BB7209" s="108"/>
      <c r="BF7209" s="107"/>
    </row>
    <row r="7210" spans="54:58" x14ac:dyDescent="0.25">
      <c r="BB7210" s="108"/>
      <c r="BF7210" s="107"/>
    </row>
    <row r="7211" spans="54:58" x14ac:dyDescent="0.25">
      <c r="BB7211" s="108"/>
      <c r="BF7211" s="107"/>
    </row>
    <row r="7212" spans="54:58" x14ac:dyDescent="0.25">
      <c r="BB7212" s="108"/>
      <c r="BF7212" s="107"/>
    </row>
    <row r="7213" spans="54:58" x14ac:dyDescent="0.25">
      <c r="BB7213" s="108"/>
      <c r="BF7213" s="107"/>
    </row>
    <row r="7214" spans="54:58" x14ac:dyDescent="0.25">
      <c r="BB7214" s="108"/>
      <c r="BF7214" s="107"/>
    </row>
    <row r="7215" spans="54:58" x14ac:dyDescent="0.25">
      <c r="BB7215" s="108"/>
      <c r="BF7215" s="107"/>
    </row>
    <row r="7216" spans="54:58" x14ac:dyDescent="0.25">
      <c r="BB7216" s="108"/>
      <c r="BF7216" s="107"/>
    </row>
    <row r="7217" spans="54:58" x14ac:dyDescent="0.25">
      <c r="BB7217" s="108"/>
      <c r="BF7217" s="107"/>
    </row>
    <row r="7218" spans="54:58" x14ac:dyDescent="0.25">
      <c r="BB7218" s="108"/>
      <c r="BF7218" s="107"/>
    </row>
    <row r="7219" spans="54:58" x14ac:dyDescent="0.25">
      <c r="BB7219" s="108"/>
      <c r="BF7219" s="107"/>
    </row>
    <row r="7220" spans="54:58" x14ac:dyDescent="0.25">
      <c r="BB7220" s="108"/>
      <c r="BF7220" s="107"/>
    </row>
    <row r="7221" spans="54:58" x14ac:dyDescent="0.25">
      <c r="BB7221" s="108"/>
      <c r="BF7221" s="107"/>
    </row>
    <row r="7222" spans="54:58" x14ac:dyDescent="0.25">
      <c r="BB7222" s="108"/>
      <c r="BF7222" s="107"/>
    </row>
    <row r="7223" spans="54:58" x14ac:dyDescent="0.25">
      <c r="BB7223" s="108"/>
      <c r="BF7223" s="107"/>
    </row>
    <row r="7224" spans="54:58" x14ac:dyDescent="0.25">
      <c r="BB7224" s="108"/>
      <c r="BF7224" s="107"/>
    </row>
    <row r="7225" spans="54:58" x14ac:dyDescent="0.25">
      <c r="BB7225" s="108"/>
      <c r="BF7225" s="107"/>
    </row>
    <row r="7226" spans="54:58" x14ac:dyDescent="0.25">
      <c r="BB7226" s="108"/>
      <c r="BF7226" s="107"/>
    </row>
    <row r="7227" spans="54:58" x14ac:dyDescent="0.25">
      <c r="BB7227" s="108"/>
      <c r="BF7227" s="107"/>
    </row>
    <row r="7228" spans="54:58" x14ac:dyDescent="0.25">
      <c r="BB7228" s="108"/>
      <c r="BF7228" s="107"/>
    </row>
    <row r="7229" spans="54:58" x14ac:dyDescent="0.25">
      <c r="BB7229" s="108"/>
      <c r="BF7229" s="107"/>
    </row>
    <row r="7230" spans="54:58" x14ac:dyDescent="0.25">
      <c r="BB7230" s="108"/>
      <c r="BF7230" s="107"/>
    </row>
    <row r="7231" spans="54:58" x14ac:dyDescent="0.25">
      <c r="BB7231" s="108"/>
      <c r="BF7231" s="107"/>
    </row>
    <row r="7232" spans="54:58" x14ac:dyDescent="0.25">
      <c r="BB7232" s="108"/>
      <c r="BF7232" s="107"/>
    </row>
    <row r="7233" spans="54:58" x14ac:dyDescent="0.25">
      <c r="BB7233" s="108"/>
      <c r="BF7233" s="107"/>
    </row>
    <row r="7234" spans="54:58" x14ac:dyDescent="0.25">
      <c r="BB7234" s="108"/>
      <c r="BF7234" s="107"/>
    </row>
    <row r="7235" spans="54:58" x14ac:dyDescent="0.25">
      <c r="BB7235" s="108"/>
      <c r="BF7235" s="107"/>
    </row>
    <row r="7236" spans="54:58" x14ac:dyDescent="0.25">
      <c r="BB7236" s="108"/>
      <c r="BF7236" s="107"/>
    </row>
    <row r="7237" spans="54:58" x14ac:dyDescent="0.25">
      <c r="BB7237" s="108"/>
      <c r="BF7237" s="107"/>
    </row>
    <row r="7238" spans="54:58" x14ac:dyDescent="0.25">
      <c r="BB7238" s="108"/>
      <c r="BF7238" s="107"/>
    </row>
    <row r="7239" spans="54:58" x14ac:dyDescent="0.25">
      <c r="BB7239" s="108"/>
      <c r="BF7239" s="107"/>
    </row>
    <row r="7240" spans="54:58" x14ac:dyDescent="0.25">
      <c r="BB7240" s="108"/>
      <c r="BF7240" s="107"/>
    </row>
    <row r="7241" spans="54:58" x14ac:dyDescent="0.25">
      <c r="BB7241" s="108"/>
      <c r="BF7241" s="107"/>
    </row>
    <row r="7242" spans="54:58" x14ac:dyDescent="0.25">
      <c r="BB7242" s="108"/>
      <c r="BF7242" s="107"/>
    </row>
    <row r="7243" spans="54:58" x14ac:dyDescent="0.25">
      <c r="BB7243" s="108"/>
      <c r="BF7243" s="107"/>
    </row>
    <row r="7244" spans="54:58" x14ac:dyDescent="0.25">
      <c r="BB7244" s="108"/>
      <c r="BF7244" s="107"/>
    </row>
    <row r="7245" spans="54:58" x14ac:dyDescent="0.25">
      <c r="BB7245" s="108"/>
      <c r="BF7245" s="107"/>
    </row>
    <row r="7246" spans="54:58" x14ac:dyDescent="0.25">
      <c r="BB7246" s="108"/>
      <c r="BF7246" s="107"/>
    </row>
    <row r="7247" spans="54:58" x14ac:dyDescent="0.25">
      <c r="BB7247" s="108"/>
      <c r="BF7247" s="107"/>
    </row>
    <row r="7248" spans="54:58" x14ac:dyDescent="0.25">
      <c r="BB7248" s="108"/>
      <c r="BF7248" s="107"/>
    </row>
    <row r="7249" spans="54:58" x14ac:dyDescent="0.25">
      <c r="BB7249" s="108"/>
      <c r="BF7249" s="107"/>
    </row>
    <row r="7250" spans="54:58" x14ac:dyDescent="0.25">
      <c r="BB7250" s="108"/>
      <c r="BF7250" s="107"/>
    </row>
    <row r="7251" spans="54:58" x14ac:dyDescent="0.25">
      <c r="BB7251" s="108"/>
      <c r="BF7251" s="107"/>
    </row>
    <row r="7252" spans="54:58" x14ac:dyDescent="0.25">
      <c r="BB7252" s="108"/>
      <c r="BF7252" s="107"/>
    </row>
    <row r="7253" spans="54:58" x14ac:dyDescent="0.25">
      <c r="BB7253" s="108"/>
      <c r="BF7253" s="107"/>
    </row>
    <row r="7254" spans="54:58" x14ac:dyDescent="0.25">
      <c r="BB7254" s="108"/>
      <c r="BF7254" s="107"/>
    </row>
    <row r="7255" spans="54:58" x14ac:dyDescent="0.25">
      <c r="BB7255" s="108"/>
      <c r="BF7255" s="107"/>
    </row>
    <row r="7256" spans="54:58" x14ac:dyDescent="0.25">
      <c r="BB7256" s="108"/>
      <c r="BF7256" s="107"/>
    </row>
    <row r="7257" spans="54:58" x14ac:dyDescent="0.25">
      <c r="BB7257" s="108"/>
      <c r="BF7257" s="107"/>
    </row>
    <row r="7258" spans="54:58" x14ac:dyDescent="0.25">
      <c r="BB7258" s="108"/>
      <c r="BF7258" s="107"/>
    </row>
    <row r="7259" spans="54:58" x14ac:dyDescent="0.25">
      <c r="BB7259" s="108"/>
      <c r="BF7259" s="107"/>
    </row>
    <row r="7260" spans="54:58" x14ac:dyDescent="0.25">
      <c r="BB7260" s="108"/>
      <c r="BF7260" s="107"/>
    </row>
    <row r="7261" spans="54:58" x14ac:dyDescent="0.25">
      <c r="BB7261" s="108"/>
      <c r="BF7261" s="107"/>
    </row>
    <row r="7262" spans="54:58" x14ac:dyDescent="0.25">
      <c r="BB7262" s="108"/>
      <c r="BF7262" s="107"/>
    </row>
    <row r="7263" spans="54:58" x14ac:dyDescent="0.25">
      <c r="BB7263" s="108"/>
      <c r="BF7263" s="107"/>
    </row>
    <row r="7264" spans="54:58" x14ac:dyDescent="0.25">
      <c r="BB7264" s="108"/>
      <c r="BF7264" s="107"/>
    </row>
    <row r="7265" spans="54:58" x14ac:dyDescent="0.25">
      <c r="BB7265" s="108"/>
      <c r="BF7265" s="107"/>
    </row>
    <row r="7266" spans="54:58" x14ac:dyDescent="0.25">
      <c r="BB7266" s="108"/>
      <c r="BF7266" s="107"/>
    </row>
    <row r="7267" spans="54:58" x14ac:dyDescent="0.25">
      <c r="BB7267" s="108"/>
      <c r="BF7267" s="107"/>
    </row>
    <row r="7268" spans="54:58" x14ac:dyDescent="0.25">
      <c r="BB7268" s="108"/>
      <c r="BF7268" s="107"/>
    </row>
    <row r="7269" spans="54:58" x14ac:dyDescent="0.25">
      <c r="BB7269" s="108"/>
      <c r="BF7269" s="107"/>
    </row>
    <row r="7270" spans="54:58" x14ac:dyDescent="0.25">
      <c r="BB7270" s="108"/>
      <c r="BF7270" s="107"/>
    </row>
    <row r="7271" spans="54:58" x14ac:dyDescent="0.25">
      <c r="BB7271" s="108"/>
      <c r="BF7271" s="107"/>
    </row>
    <row r="7272" spans="54:58" x14ac:dyDescent="0.25">
      <c r="BB7272" s="108"/>
      <c r="BF7272" s="107"/>
    </row>
    <row r="7273" spans="54:58" x14ac:dyDescent="0.25">
      <c r="BB7273" s="108"/>
      <c r="BF7273" s="107"/>
    </row>
    <row r="7274" spans="54:58" x14ac:dyDescent="0.25">
      <c r="BB7274" s="108"/>
      <c r="BF7274" s="107"/>
    </row>
    <row r="7275" spans="54:58" x14ac:dyDescent="0.25">
      <c r="BB7275" s="108"/>
      <c r="BF7275" s="107"/>
    </row>
    <row r="7276" spans="54:58" x14ac:dyDescent="0.25">
      <c r="BB7276" s="108"/>
      <c r="BF7276" s="107"/>
    </row>
    <row r="7277" spans="54:58" x14ac:dyDescent="0.25">
      <c r="BB7277" s="108"/>
      <c r="BF7277" s="107"/>
    </row>
    <row r="7278" spans="54:58" x14ac:dyDescent="0.25">
      <c r="BB7278" s="108"/>
      <c r="BF7278" s="107"/>
    </row>
    <row r="7279" spans="54:58" x14ac:dyDescent="0.25">
      <c r="BB7279" s="108"/>
      <c r="BF7279" s="107"/>
    </row>
    <row r="7280" spans="54:58" x14ac:dyDescent="0.25">
      <c r="BB7280" s="108"/>
      <c r="BF7280" s="107"/>
    </row>
    <row r="7281" spans="54:58" x14ac:dyDescent="0.25">
      <c r="BB7281" s="108"/>
      <c r="BF7281" s="107"/>
    </row>
    <row r="7282" spans="54:58" x14ac:dyDescent="0.25">
      <c r="BB7282" s="108"/>
      <c r="BF7282" s="107"/>
    </row>
    <row r="7283" spans="54:58" x14ac:dyDescent="0.25">
      <c r="BB7283" s="108"/>
      <c r="BF7283" s="107"/>
    </row>
    <row r="7284" spans="54:58" x14ac:dyDescent="0.25">
      <c r="BB7284" s="108"/>
      <c r="BF7284" s="107"/>
    </row>
    <row r="7285" spans="54:58" x14ac:dyDescent="0.25">
      <c r="BB7285" s="108"/>
      <c r="BF7285" s="107"/>
    </row>
    <row r="7286" spans="54:58" x14ac:dyDescent="0.25">
      <c r="BB7286" s="108"/>
      <c r="BF7286" s="107"/>
    </row>
    <row r="7287" spans="54:58" x14ac:dyDescent="0.25">
      <c r="BB7287" s="108"/>
      <c r="BF7287" s="107"/>
    </row>
    <row r="7288" spans="54:58" x14ac:dyDescent="0.25">
      <c r="BB7288" s="108"/>
      <c r="BF7288" s="107"/>
    </row>
    <row r="7289" spans="54:58" x14ac:dyDescent="0.25">
      <c r="BB7289" s="108"/>
      <c r="BF7289" s="107"/>
    </row>
    <row r="7290" spans="54:58" x14ac:dyDescent="0.25">
      <c r="BB7290" s="108"/>
      <c r="BF7290" s="107"/>
    </row>
    <row r="7291" spans="54:58" x14ac:dyDescent="0.25">
      <c r="BB7291" s="108"/>
      <c r="BF7291" s="107"/>
    </row>
    <row r="7292" spans="54:58" x14ac:dyDescent="0.25">
      <c r="BB7292" s="108"/>
      <c r="BF7292" s="107"/>
    </row>
    <row r="7293" spans="54:58" x14ac:dyDescent="0.25">
      <c r="BB7293" s="108"/>
      <c r="BF7293" s="107"/>
    </row>
    <row r="7294" spans="54:58" x14ac:dyDescent="0.25">
      <c r="BB7294" s="108"/>
      <c r="BF7294" s="107"/>
    </row>
    <row r="7295" spans="54:58" x14ac:dyDescent="0.25">
      <c r="BB7295" s="108"/>
      <c r="BF7295" s="107"/>
    </row>
    <row r="7296" spans="54:58" x14ac:dyDescent="0.25">
      <c r="BB7296" s="108"/>
      <c r="BF7296" s="107"/>
    </row>
    <row r="7297" spans="54:58" x14ac:dyDescent="0.25">
      <c r="BB7297" s="108"/>
      <c r="BF7297" s="107"/>
    </row>
    <row r="7298" spans="54:58" x14ac:dyDescent="0.25">
      <c r="BB7298" s="108"/>
      <c r="BF7298" s="107"/>
    </row>
    <row r="7299" spans="54:58" x14ac:dyDescent="0.25">
      <c r="BB7299" s="108"/>
      <c r="BF7299" s="107"/>
    </row>
    <row r="7300" spans="54:58" x14ac:dyDescent="0.25">
      <c r="BB7300" s="108"/>
      <c r="BF7300" s="107"/>
    </row>
    <row r="7301" spans="54:58" x14ac:dyDescent="0.25">
      <c r="BB7301" s="108"/>
      <c r="BF7301" s="107"/>
    </row>
    <row r="7302" spans="54:58" x14ac:dyDescent="0.25">
      <c r="BB7302" s="108"/>
      <c r="BF7302" s="107"/>
    </row>
    <row r="7303" spans="54:58" x14ac:dyDescent="0.25">
      <c r="BB7303" s="108"/>
      <c r="BF7303" s="107"/>
    </row>
    <row r="7304" spans="54:58" x14ac:dyDescent="0.25">
      <c r="BB7304" s="108"/>
      <c r="BF7304" s="107"/>
    </row>
    <row r="7305" spans="54:58" x14ac:dyDescent="0.25">
      <c r="BB7305" s="108"/>
      <c r="BF7305" s="107"/>
    </row>
    <row r="7306" spans="54:58" x14ac:dyDescent="0.25">
      <c r="BB7306" s="108"/>
      <c r="BF7306" s="107"/>
    </row>
    <row r="7307" spans="54:58" x14ac:dyDescent="0.25">
      <c r="BB7307" s="108"/>
      <c r="BF7307" s="107"/>
    </row>
    <row r="7308" spans="54:58" x14ac:dyDescent="0.25">
      <c r="BB7308" s="108"/>
      <c r="BF7308" s="107"/>
    </row>
    <row r="7309" spans="54:58" x14ac:dyDescent="0.25">
      <c r="BB7309" s="108"/>
      <c r="BF7309" s="107"/>
    </row>
    <row r="7310" spans="54:58" x14ac:dyDescent="0.25">
      <c r="BB7310" s="108"/>
      <c r="BF7310" s="107"/>
    </row>
    <row r="7311" spans="54:58" x14ac:dyDescent="0.25">
      <c r="BB7311" s="108"/>
      <c r="BF7311" s="107"/>
    </row>
    <row r="7312" spans="54:58" x14ac:dyDescent="0.25">
      <c r="BB7312" s="108"/>
      <c r="BF7312" s="107"/>
    </row>
    <row r="7313" spans="54:58" x14ac:dyDescent="0.25">
      <c r="BB7313" s="108"/>
      <c r="BF7313" s="107"/>
    </row>
    <row r="7314" spans="54:58" x14ac:dyDescent="0.25">
      <c r="BB7314" s="108"/>
      <c r="BF7314" s="107"/>
    </row>
    <row r="7315" spans="54:58" x14ac:dyDescent="0.25">
      <c r="BB7315" s="108"/>
      <c r="BF7315" s="107"/>
    </row>
    <row r="7316" spans="54:58" x14ac:dyDescent="0.25">
      <c r="BB7316" s="108"/>
      <c r="BF7316" s="107"/>
    </row>
    <row r="7317" spans="54:58" x14ac:dyDescent="0.25">
      <c r="BB7317" s="108"/>
      <c r="BF7317" s="107"/>
    </row>
    <row r="7318" spans="54:58" x14ac:dyDescent="0.25">
      <c r="BB7318" s="108"/>
      <c r="BF7318" s="107"/>
    </row>
    <row r="7319" spans="54:58" x14ac:dyDescent="0.25">
      <c r="BB7319" s="108"/>
      <c r="BF7319" s="107"/>
    </row>
    <row r="7320" spans="54:58" x14ac:dyDescent="0.25">
      <c r="BB7320" s="108"/>
      <c r="BF7320" s="107"/>
    </row>
    <row r="7321" spans="54:58" x14ac:dyDescent="0.25">
      <c r="BB7321" s="108"/>
      <c r="BF7321" s="107"/>
    </row>
    <row r="7322" spans="54:58" x14ac:dyDescent="0.25">
      <c r="BB7322" s="108"/>
      <c r="BF7322" s="107"/>
    </row>
    <row r="7323" spans="54:58" x14ac:dyDescent="0.25">
      <c r="BB7323" s="108"/>
      <c r="BF7323" s="107"/>
    </row>
    <row r="7324" spans="54:58" x14ac:dyDescent="0.25">
      <c r="BB7324" s="108"/>
      <c r="BF7324" s="107"/>
    </row>
    <row r="7325" spans="54:58" x14ac:dyDescent="0.25">
      <c r="BB7325" s="108"/>
      <c r="BF7325" s="107"/>
    </row>
    <row r="7326" spans="54:58" x14ac:dyDescent="0.25">
      <c r="BB7326" s="108"/>
      <c r="BF7326" s="107"/>
    </row>
    <row r="7327" spans="54:58" x14ac:dyDescent="0.25">
      <c r="BB7327" s="108"/>
      <c r="BF7327" s="107"/>
    </row>
    <row r="7328" spans="54:58" x14ac:dyDescent="0.25">
      <c r="BB7328" s="108"/>
      <c r="BF7328" s="107"/>
    </row>
    <row r="7329" spans="54:58" x14ac:dyDescent="0.25">
      <c r="BB7329" s="108"/>
      <c r="BF7329" s="107"/>
    </row>
    <row r="7330" spans="54:58" x14ac:dyDescent="0.25">
      <c r="BB7330" s="108"/>
      <c r="BF7330" s="107"/>
    </row>
    <row r="7331" spans="54:58" x14ac:dyDescent="0.25">
      <c r="BB7331" s="108"/>
      <c r="BF7331" s="107"/>
    </row>
    <row r="7332" spans="54:58" x14ac:dyDescent="0.25">
      <c r="BB7332" s="108"/>
      <c r="BF7332" s="107"/>
    </row>
    <row r="7333" spans="54:58" x14ac:dyDescent="0.25">
      <c r="BB7333" s="108"/>
      <c r="BF7333" s="107"/>
    </row>
    <row r="7334" spans="54:58" x14ac:dyDescent="0.25">
      <c r="BB7334" s="108"/>
      <c r="BF7334" s="107"/>
    </row>
    <row r="7335" spans="54:58" x14ac:dyDescent="0.25">
      <c r="BB7335" s="108"/>
      <c r="BF7335" s="107"/>
    </row>
    <row r="7336" spans="54:58" x14ac:dyDescent="0.25">
      <c r="BB7336" s="108"/>
      <c r="BF7336" s="107"/>
    </row>
    <row r="7337" spans="54:58" x14ac:dyDescent="0.25">
      <c r="BB7337" s="108"/>
      <c r="BF7337" s="107"/>
    </row>
    <row r="7338" spans="54:58" x14ac:dyDescent="0.25">
      <c r="BB7338" s="108"/>
      <c r="BF7338" s="107"/>
    </row>
    <row r="7339" spans="54:58" x14ac:dyDescent="0.25">
      <c r="BB7339" s="108"/>
      <c r="BF7339" s="107"/>
    </row>
    <row r="7340" spans="54:58" x14ac:dyDescent="0.25">
      <c r="BB7340" s="108"/>
      <c r="BF7340" s="107"/>
    </row>
    <row r="7341" spans="54:58" x14ac:dyDescent="0.25">
      <c r="BB7341" s="108"/>
      <c r="BF7341" s="107"/>
    </row>
    <row r="7342" spans="54:58" x14ac:dyDescent="0.25">
      <c r="BB7342" s="108"/>
      <c r="BF7342" s="107"/>
    </row>
    <row r="7343" spans="54:58" x14ac:dyDescent="0.25">
      <c r="BB7343" s="108"/>
      <c r="BF7343" s="107"/>
    </row>
    <row r="7344" spans="54:58" x14ac:dyDescent="0.25">
      <c r="BB7344" s="108"/>
      <c r="BF7344" s="107"/>
    </row>
    <row r="7345" spans="54:58" x14ac:dyDescent="0.25">
      <c r="BB7345" s="108"/>
      <c r="BF7345" s="107"/>
    </row>
    <row r="7346" spans="54:58" x14ac:dyDescent="0.25">
      <c r="BB7346" s="108"/>
      <c r="BF7346" s="107"/>
    </row>
    <row r="7347" spans="54:58" x14ac:dyDescent="0.25">
      <c r="BB7347" s="108"/>
      <c r="BF7347" s="107"/>
    </row>
    <row r="7348" spans="54:58" x14ac:dyDescent="0.25">
      <c r="BB7348" s="108"/>
      <c r="BF7348" s="107"/>
    </row>
    <row r="7349" spans="54:58" x14ac:dyDescent="0.25">
      <c r="BB7349" s="108"/>
      <c r="BF7349" s="107"/>
    </row>
    <row r="7350" spans="54:58" x14ac:dyDescent="0.25">
      <c r="BB7350" s="108"/>
      <c r="BF7350" s="107"/>
    </row>
    <row r="7351" spans="54:58" x14ac:dyDescent="0.25">
      <c r="BB7351" s="108"/>
      <c r="BF7351" s="107"/>
    </row>
    <row r="7352" spans="54:58" x14ac:dyDescent="0.25">
      <c r="BB7352" s="108"/>
      <c r="BF7352" s="107"/>
    </row>
    <row r="7353" spans="54:58" x14ac:dyDescent="0.25">
      <c r="BB7353" s="108"/>
      <c r="BF7353" s="107"/>
    </row>
    <row r="7354" spans="54:58" x14ac:dyDescent="0.25">
      <c r="BB7354" s="108"/>
      <c r="BF7354" s="107"/>
    </row>
    <row r="7355" spans="54:58" x14ac:dyDescent="0.25">
      <c r="BB7355" s="108"/>
      <c r="BF7355" s="107"/>
    </row>
    <row r="7356" spans="54:58" x14ac:dyDescent="0.25">
      <c r="BB7356" s="108"/>
      <c r="BF7356" s="107"/>
    </row>
    <row r="7357" spans="54:58" x14ac:dyDescent="0.25">
      <c r="BB7357" s="108"/>
      <c r="BF7357" s="107"/>
    </row>
    <row r="7358" spans="54:58" x14ac:dyDescent="0.25">
      <c r="BB7358" s="108"/>
      <c r="BF7358" s="107"/>
    </row>
    <row r="7359" spans="54:58" x14ac:dyDescent="0.25">
      <c r="BB7359" s="108"/>
      <c r="BF7359" s="107"/>
    </row>
    <row r="7360" spans="54:58" x14ac:dyDescent="0.25">
      <c r="BB7360" s="108"/>
      <c r="BF7360" s="107"/>
    </row>
    <row r="7361" spans="54:58" x14ac:dyDescent="0.25">
      <c r="BB7361" s="108"/>
      <c r="BF7361" s="107"/>
    </row>
    <row r="7362" spans="54:58" x14ac:dyDescent="0.25">
      <c r="BB7362" s="108"/>
      <c r="BF7362" s="107"/>
    </row>
    <row r="7363" spans="54:58" x14ac:dyDescent="0.25">
      <c r="BB7363" s="108"/>
      <c r="BF7363" s="107"/>
    </row>
    <row r="7364" spans="54:58" x14ac:dyDescent="0.25">
      <c r="BB7364" s="108"/>
      <c r="BF7364" s="107"/>
    </row>
    <row r="7365" spans="54:58" x14ac:dyDescent="0.25">
      <c r="BB7365" s="108"/>
      <c r="BF7365" s="107"/>
    </row>
    <row r="7366" spans="54:58" x14ac:dyDescent="0.25">
      <c r="BB7366" s="108"/>
      <c r="BF7366" s="107"/>
    </row>
    <row r="7367" spans="54:58" x14ac:dyDescent="0.25">
      <c r="BB7367" s="108"/>
      <c r="BF7367" s="107"/>
    </row>
    <row r="7368" spans="54:58" x14ac:dyDescent="0.25">
      <c r="BB7368" s="108"/>
      <c r="BF7368" s="107"/>
    </row>
    <row r="7369" spans="54:58" x14ac:dyDescent="0.25">
      <c r="BB7369" s="108"/>
      <c r="BF7369" s="107"/>
    </row>
    <row r="7370" spans="54:58" x14ac:dyDescent="0.25">
      <c r="BB7370" s="108"/>
      <c r="BF7370" s="107"/>
    </row>
    <row r="7371" spans="54:58" x14ac:dyDescent="0.25">
      <c r="BB7371" s="108"/>
      <c r="BF7371" s="107"/>
    </row>
    <row r="7372" spans="54:58" x14ac:dyDescent="0.25">
      <c r="BB7372" s="108"/>
      <c r="BF7372" s="107"/>
    </row>
    <row r="7373" spans="54:58" x14ac:dyDescent="0.25">
      <c r="BB7373" s="108"/>
    </row>
    <row r="7374" spans="54:58" x14ac:dyDescent="0.25">
      <c r="BB7374" s="108"/>
    </row>
    <row r="7375" spans="54:58" x14ac:dyDescent="0.25">
      <c r="BB7375" s="108"/>
    </row>
    <row r="7376" spans="54:58" x14ac:dyDescent="0.25">
      <c r="BB7376" s="108"/>
    </row>
    <row r="7377" spans="54:54" x14ac:dyDescent="0.25">
      <c r="BB7377" s="108"/>
    </row>
    <row r="7378" spans="54:54" x14ac:dyDescent="0.25">
      <c r="BB7378" s="108"/>
    </row>
    <row r="7379" spans="54:54" x14ac:dyDescent="0.25">
      <c r="BB7379" s="108"/>
    </row>
    <row r="7380" spans="54:54" x14ac:dyDescent="0.25">
      <c r="BB7380" s="108"/>
    </row>
    <row r="7381" spans="54:54" x14ac:dyDescent="0.25">
      <c r="BB7381" s="108"/>
    </row>
    <row r="7382" spans="54:54" x14ac:dyDescent="0.25">
      <c r="BB7382" s="108"/>
    </row>
    <row r="7383" spans="54:54" x14ac:dyDescent="0.25">
      <c r="BB7383" s="108"/>
    </row>
    <row r="7384" spans="54:54" x14ac:dyDescent="0.25">
      <c r="BB7384" s="108"/>
    </row>
    <row r="7385" spans="54:54" x14ac:dyDescent="0.25">
      <c r="BB7385" s="108"/>
    </row>
    <row r="7386" spans="54:54" x14ac:dyDescent="0.25">
      <c r="BB7386" s="108"/>
    </row>
    <row r="7387" spans="54:54" x14ac:dyDescent="0.25">
      <c r="BB7387" s="108"/>
    </row>
    <row r="7388" spans="54:54" x14ac:dyDescent="0.25">
      <c r="BB7388" s="108"/>
    </row>
    <row r="7389" spans="54:54" x14ac:dyDescent="0.25">
      <c r="BB7389" s="108"/>
    </row>
    <row r="7390" spans="54:54" x14ac:dyDescent="0.25">
      <c r="BB7390" s="108"/>
    </row>
    <row r="7391" spans="54:54" x14ac:dyDescent="0.25">
      <c r="BB7391" s="108"/>
    </row>
    <row r="7392" spans="54:54" x14ac:dyDescent="0.25">
      <c r="BB7392" s="108"/>
    </row>
    <row r="7393" spans="54:54" x14ac:dyDescent="0.25">
      <c r="BB7393" s="108"/>
    </row>
    <row r="7394" spans="54:54" x14ac:dyDescent="0.25">
      <c r="BB7394" s="108"/>
    </row>
    <row r="7395" spans="54:54" x14ac:dyDescent="0.25">
      <c r="BB7395" s="108"/>
    </row>
    <row r="7396" spans="54:54" x14ac:dyDescent="0.25">
      <c r="BB7396" s="108"/>
    </row>
    <row r="7397" spans="54:54" x14ac:dyDescent="0.25">
      <c r="BB7397" s="108"/>
    </row>
    <row r="7398" spans="54:54" x14ac:dyDescent="0.25">
      <c r="BB7398" s="108"/>
    </row>
    <row r="7399" spans="54:54" x14ac:dyDescent="0.25">
      <c r="BB7399" s="108"/>
    </row>
    <row r="7400" spans="54:54" x14ac:dyDescent="0.25">
      <c r="BB7400" s="108"/>
    </row>
    <row r="7401" spans="54:54" x14ac:dyDescent="0.25">
      <c r="BB7401" s="108"/>
    </row>
    <row r="7402" spans="54:54" x14ac:dyDescent="0.25">
      <c r="BB7402" s="108"/>
    </row>
    <row r="7403" spans="54:54" x14ac:dyDescent="0.25">
      <c r="BB7403" s="108"/>
    </row>
    <row r="7404" spans="54:54" x14ac:dyDescent="0.25">
      <c r="BB7404" s="108"/>
    </row>
    <row r="7405" spans="54:54" x14ac:dyDescent="0.25">
      <c r="BB7405" s="108"/>
    </row>
    <row r="7406" spans="54:54" x14ac:dyDescent="0.25">
      <c r="BB7406" s="108"/>
    </row>
    <row r="7407" spans="54:54" x14ac:dyDescent="0.25">
      <c r="BB7407" s="108"/>
    </row>
    <row r="7408" spans="54:54" x14ac:dyDescent="0.25">
      <c r="BB7408" s="108"/>
    </row>
    <row r="7409" spans="54:54" x14ac:dyDescent="0.25">
      <c r="BB7409" s="108"/>
    </row>
    <row r="7410" spans="54:54" x14ac:dyDescent="0.25">
      <c r="BB7410" s="108"/>
    </row>
    <row r="7411" spans="54:54" x14ac:dyDescent="0.25">
      <c r="BB7411" s="108"/>
    </row>
    <row r="7412" spans="54:54" x14ac:dyDescent="0.25">
      <c r="BB7412" s="108"/>
    </row>
    <row r="7413" spans="54:54" x14ac:dyDescent="0.25">
      <c r="BB7413" s="108"/>
    </row>
    <row r="7414" spans="54:54" x14ac:dyDescent="0.25">
      <c r="BB7414" s="108"/>
    </row>
    <row r="7415" spans="54:54" x14ac:dyDescent="0.25">
      <c r="BB7415" s="108"/>
    </row>
    <row r="7416" spans="54:54" x14ac:dyDescent="0.25">
      <c r="BB7416" s="108"/>
    </row>
    <row r="7417" spans="54:54" x14ac:dyDescent="0.25">
      <c r="BB7417" s="108"/>
    </row>
    <row r="7418" spans="54:54" x14ac:dyDescent="0.25">
      <c r="BB7418" s="108"/>
    </row>
    <row r="7419" spans="54:54" x14ac:dyDescent="0.25">
      <c r="BB7419" s="108"/>
    </row>
    <row r="7420" spans="54:54" x14ac:dyDescent="0.25">
      <c r="BB7420" s="108"/>
    </row>
    <row r="7421" spans="54:54" x14ac:dyDescent="0.25">
      <c r="BB7421" s="108"/>
    </row>
    <row r="7422" spans="54:54" x14ac:dyDescent="0.25">
      <c r="BB7422" s="108"/>
    </row>
    <row r="7423" spans="54:54" x14ac:dyDescent="0.25">
      <c r="BB7423" s="108"/>
    </row>
    <row r="7424" spans="54:54" x14ac:dyDescent="0.25">
      <c r="BB7424" s="108"/>
    </row>
    <row r="7425" spans="54:54" x14ac:dyDescent="0.25">
      <c r="BB7425" s="108"/>
    </row>
    <row r="7426" spans="54:54" x14ac:dyDescent="0.25">
      <c r="BB7426" s="108"/>
    </row>
    <row r="7427" spans="54:54" x14ac:dyDescent="0.25">
      <c r="BB7427" s="108"/>
    </row>
    <row r="7428" spans="54:54" x14ac:dyDescent="0.25">
      <c r="BB7428" s="108"/>
    </row>
    <row r="7429" spans="54:54" x14ac:dyDescent="0.25">
      <c r="BB7429" s="108"/>
    </row>
    <row r="7430" spans="54:54" x14ac:dyDescent="0.25">
      <c r="BB7430" s="108"/>
    </row>
    <row r="7431" spans="54:54" x14ac:dyDescent="0.25">
      <c r="BB7431" s="108"/>
    </row>
    <row r="7432" spans="54:54" x14ac:dyDescent="0.25">
      <c r="BB7432" s="108"/>
    </row>
    <row r="7433" spans="54:54" x14ac:dyDescent="0.25">
      <c r="BB7433" s="108"/>
    </row>
    <row r="7434" spans="54:54" x14ac:dyDescent="0.25">
      <c r="BB7434" s="108"/>
    </row>
    <row r="7435" spans="54:54" x14ac:dyDescent="0.25">
      <c r="BB7435" s="108"/>
    </row>
    <row r="7436" spans="54:54" x14ac:dyDescent="0.25">
      <c r="BB7436" s="108"/>
    </row>
    <row r="7437" spans="54:54" x14ac:dyDescent="0.25">
      <c r="BB7437" s="108"/>
    </row>
    <row r="7438" spans="54:54" x14ac:dyDescent="0.25">
      <c r="BB7438" s="108"/>
    </row>
    <row r="7439" spans="54:54" x14ac:dyDescent="0.25">
      <c r="BB7439" s="108"/>
    </row>
    <row r="7440" spans="54:54" x14ac:dyDescent="0.25">
      <c r="BB7440" s="108"/>
    </row>
    <row r="7441" spans="54:54" x14ac:dyDescent="0.25">
      <c r="BB7441" s="108"/>
    </row>
    <row r="7442" spans="54:54" x14ac:dyDescent="0.25">
      <c r="BB7442" s="108"/>
    </row>
    <row r="7443" spans="54:54" x14ac:dyDescent="0.25">
      <c r="BB7443" s="108"/>
    </row>
    <row r="7444" spans="54:54" x14ac:dyDescent="0.25">
      <c r="BB7444" s="108"/>
    </row>
    <row r="7445" spans="54:54" x14ac:dyDescent="0.25">
      <c r="BB7445" s="108"/>
    </row>
    <row r="7446" spans="54:54" x14ac:dyDescent="0.25">
      <c r="BB7446" s="108"/>
    </row>
    <row r="7447" spans="54:54" x14ac:dyDescent="0.25">
      <c r="BB7447" s="108"/>
    </row>
    <row r="7448" spans="54:54" x14ac:dyDescent="0.25">
      <c r="BB7448" s="108"/>
    </row>
    <row r="7449" spans="54:54" x14ac:dyDescent="0.25">
      <c r="BB7449" s="108"/>
    </row>
    <row r="7450" spans="54:54" x14ac:dyDescent="0.25">
      <c r="BB7450" s="108"/>
    </row>
    <row r="7451" spans="54:54" x14ac:dyDescent="0.25">
      <c r="BB7451" s="108"/>
    </row>
    <row r="7452" spans="54:54" x14ac:dyDescent="0.25">
      <c r="BB7452" s="108"/>
    </row>
    <row r="7453" spans="54:54" x14ac:dyDescent="0.25">
      <c r="BB7453" s="108"/>
    </row>
    <row r="7454" spans="54:54" x14ac:dyDescent="0.25">
      <c r="BB7454" s="108"/>
    </row>
    <row r="7455" spans="54:54" x14ac:dyDescent="0.25">
      <c r="BB7455" s="108"/>
    </row>
    <row r="7456" spans="54:54" x14ac:dyDescent="0.25">
      <c r="BB7456" s="108"/>
    </row>
    <row r="7457" spans="54:54" x14ac:dyDescent="0.25">
      <c r="BB7457" s="108"/>
    </row>
    <row r="7458" spans="54:54" x14ac:dyDescent="0.25">
      <c r="BB7458" s="108"/>
    </row>
    <row r="7459" spans="54:54" x14ac:dyDescent="0.25">
      <c r="BB7459" s="108"/>
    </row>
    <row r="7460" spans="54:54" x14ac:dyDescent="0.25">
      <c r="BB7460" s="108"/>
    </row>
    <row r="7461" spans="54:54" x14ac:dyDescent="0.25">
      <c r="BB7461" s="108"/>
    </row>
    <row r="7462" spans="54:54" x14ac:dyDescent="0.25">
      <c r="BB7462" s="108"/>
    </row>
    <row r="7463" spans="54:54" x14ac:dyDescent="0.25">
      <c r="BB7463" s="108"/>
    </row>
    <row r="7464" spans="54:54" x14ac:dyDescent="0.25">
      <c r="BB7464" s="108"/>
    </row>
    <row r="7465" spans="54:54" x14ac:dyDescent="0.25">
      <c r="BB7465" s="108"/>
    </row>
    <row r="7466" spans="54:54" x14ac:dyDescent="0.25">
      <c r="BB7466" s="108"/>
    </row>
    <row r="7467" spans="54:54" x14ac:dyDescent="0.25">
      <c r="BB7467" s="108"/>
    </row>
    <row r="7468" spans="54:54" x14ac:dyDescent="0.25">
      <c r="BB7468" s="108"/>
    </row>
    <row r="7469" spans="54:54" x14ac:dyDescent="0.25">
      <c r="BB7469" s="108"/>
    </row>
    <row r="7470" spans="54:54" x14ac:dyDescent="0.25">
      <c r="BB7470" s="108"/>
    </row>
    <row r="7471" spans="54:54" x14ac:dyDescent="0.25">
      <c r="BB7471" s="108"/>
    </row>
    <row r="7472" spans="54:54" x14ac:dyDescent="0.25">
      <c r="BB7472" s="108"/>
    </row>
    <row r="7473" spans="54:54" x14ac:dyDescent="0.25">
      <c r="BB7473" s="108"/>
    </row>
    <row r="7474" spans="54:54" x14ac:dyDescent="0.25">
      <c r="BB7474" s="108"/>
    </row>
    <row r="7475" spans="54:54" x14ac:dyDescent="0.25">
      <c r="BB7475" s="108"/>
    </row>
    <row r="7476" spans="54:54" x14ac:dyDescent="0.25">
      <c r="BB7476" s="108"/>
    </row>
    <row r="7477" spans="54:54" x14ac:dyDescent="0.25">
      <c r="BB7477" s="108"/>
    </row>
    <row r="7478" spans="54:54" x14ac:dyDescent="0.25">
      <c r="BB7478" s="108"/>
    </row>
    <row r="7479" spans="54:54" x14ac:dyDescent="0.25">
      <c r="BB7479" s="108"/>
    </row>
    <row r="7480" spans="54:54" x14ac:dyDescent="0.25">
      <c r="BB7480" s="108"/>
    </row>
    <row r="7481" spans="54:54" x14ac:dyDescent="0.25">
      <c r="BB7481" s="108"/>
    </row>
    <row r="7482" spans="54:54" x14ac:dyDescent="0.25">
      <c r="BB7482" s="108"/>
    </row>
    <row r="7483" spans="54:54" x14ac:dyDescent="0.25">
      <c r="BB7483" s="108"/>
    </row>
    <row r="7484" spans="54:54" x14ac:dyDescent="0.25">
      <c r="BB7484" s="108"/>
    </row>
    <row r="7485" spans="54:54" x14ac:dyDescent="0.25">
      <c r="BB7485" s="108"/>
    </row>
    <row r="7486" spans="54:54" x14ac:dyDescent="0.25">
      <c r="BB7486" s="108"/>
    </row>
    <row r="7487" spans="54:54" x14ac:dyDescent="0.25">
      <c r="BB7487" s="108"/>
    </row>
    <row r="7488" spans="54:54" x14ac:dyDescent="0.25">
      <c r="BB7488" s="108"/>
    </row>
    <row r="7489" spans="54:54" x14ac:dyDescent="0.25">
      <c r="BB7489" s="108"/>
    </row>
    <row r="7490" spans="54:54" x14ac:dyDescent="0.25">
      <c r="BB7490" s="108"/>
    </row>
    <row r="7491" spans="54:54" x14ac:dyDescent="0.25">
      <c r="BB7491" s="108"/>
    </row>
    <row r="7492" spans="54:54" x14ac:dyDescent="0.25">
      <c r="BB7492" s="108"/>
    </row>
    <row r="7493" spans="54:54" x14ac:dyDescent="0.25">
      <c r="BB7493" s="108"/>
    </row>
    <row r="7494" spans="54:54" x14ac:dyDescent="0.25">
      <c r="BB7494" s="108"/>
    </row>
    <row r="7495" spans="54:54" x14ac:dyDescent="0.25">
      <c r="BB7495" s="108"/>
    </row>
    <row r="7496" spans="54:54" x14ac:dyDescent="0.25">
      <c r="BB7496" s="108"/>
    </row>
    <row r="7497" spans="54:54" x14ac:dyDescent="0.25">
      <c r="BB7497" s="108"/>
    </row>
    <row r="7498" spans="54:54" x14ac:dyDescent="0.25">
      <c r="BB7498" s="108"/>
    </row>
    <row r="7499" spans="54:54" x14ac:dyDescent="0.25">
      <c r="BB7499" s="108"/>
    </row>
    <row r="7500" spans="54:54" x14ac:dyDescent="0.25">
      <c r="BB7500" s="108"/>
    </row>
    <row r="7501" spans="54:54" x14ac:dyDescent="0.25">
      <c r="BB7501" s="108"/>
    </row>
    <row r="7502" spans="54:54" x14ac:dyDescent="0.25">
      <c r="BB7502" s="108"/>
    </row>
    <row r="7503" spans="54:54" x14ac:dyDescent="0.25">
      <c r="BB7503" s="108"/>
    </row>
    <row r="7504" spans="54:54" x14ac:dyDescent="0.25">
      <c r="BB7504" s="108"/>
    </row>
    <row r="7505" spans="54:54" x14ac:dyDescent="0.25">
      <c r="BB7505" s="108"/>
    </row>
    <row r="7506" spans="54:54" x14ac:dyDescent="0.25">
      <c r="BB7506" s="108"/>
    </row>
    <row r="7507" spans="54:54" x14ac:dyDescent="0.25">
      <c r="BB7507" s="108"/>
    </row>
    <row r="7508" spans="54:54" x14ac:dyDescent="0.25">
      <c r="BB7508" s="108"/>
    </row>
    <row r="7509" spans="54:54" x14ac:dyDescent="0.25">
      <c r="BB7509" s="108"/>
    </row>
    <row r="7510" spans="54:54" x14ac:dyDescent="0.25">
      <c r="BB7510" s="108"/>
    </row>
    <row r="7511" spans="54:54" x14ac:dyDescent="0.25">
      <c r="BB7511" s="108"/>
    </row>
    <row r="7512" spans="54:54" x14ac:dyDescent="0.25">
      <c r="BB7512" s="108"/>
    </row>
    <row r="7513" spans="54:54" x14ac:dyDescent="0.25">
      <c r="BB7513" s="108"/>
    </row>
    <row r="7514" spans="54:54" x14ac:dyDescent="0.25">
      <c r="BB7514" s="108"/>
    </row>
    <row r="7515" spans="54:54" x14ac:dyDescent="0.25">
      <c r="BB7515" s="108"/>
    </row>
    <row r="7516" spans="54:54" x14ac:dyDescent="0.25">
      <c r="BB7516" s="108"/>
    </row>
    <row r="7517" spans="54:54" x14ac:dyDescent="0.25">
      <c r="BB7517" s="108"/>
    </row>
    <row r="7518" spans="54:54" x14ac:dyDescent="0.25">
      <c r="BB7518" s="108"/>
    </row>
    <row r="7519" spans="54:54" x14ac:dyDescent="0.25">
      <c r="BB7519" s="108"/>
    </row>
    <row r="7520" spans="54:54" x14ac:dyDescent="0.25">
      <c r="BB7520" s="108"/>
    </row>
    <row r="7521" spans="54:54" x14ac:dyDescent="0.25">
      <c r="BB7521" s="108"/>
    </row>
    <row r="7522" spans="54:54" x14ac:dyDescent="0.25">
      <c r="BB7522" s="108"/>
    </row>
    <row r="7523" spans="54:54" x14ac:dyDescent="0.25">
      <c r="BB7523" s="108"/>
    </row>
    <row r="7524" spans="54:54" x14ac:dyDescent="0.25">
      <c r="BB7524" s="108"/>
    </row>
    <row r="7525" spans="54:54" x14ac:dyDescent="0.25">
      <c r="BB7525" s="108"/>
    </row>
    <row r="7526" spans="54:54" x14ac:dyDescent="0.25">
      <c r="BB7526" s="108"/>
    </row>
    <row r="7527" spans="54:54" x14ac:dyDescent="0.25">
      <c r="BB7527" s="108"/>
    </row>
    <row r="7528" spans="54:54" x14ac:dyDescent="0.25">
      <c r="BB7528" s="108"/>
    </row>
    <row r="7529" spans="54:54" x14ac:dyDescent="0.25">
      <c r="BB7529" s="108"/>
    </row>
    <row r="7530" spans="54:54" x14ac:dyDescent="0.25">
      <c r="BB7530" s="108"/>
    </row>
    <row r="7531" spans="54:54" x14ac:dyDescent="0.25">
      <c r="BB7531" s="108"/>
    </row>
    <row r="7532" spans="54:54" x14ac:dyDescent="0.25">
      <c r="BB7532" s="108"/>
    </row>
    <row r="7533" spans="54:54" x14ac:dyDescent="0.25">
      <c r="BB7533" s="108"/>
    </row>
    <row r="7534" spans="54:54" x14ac:dyDescent="0.25">
      <c r="BB7534" s="108"/>
    </row>
    <row r="7535" spans="54:54" x14ac:dyDescent="0.25">
      <c r="BB7535" s="108"/>
    </row>
    <row r="7536" spans="54:54" x14ac:dyDescent="0.25">
      <c r="BB7536" s="108"/>
    </row>
    <row r="7537" spans="54:54" x14ac:dyDescent="0.25">
      <c r="BB7537" s="108"/>
    </row>
    <row r="7538" spans="54:54" x14ac:dyDescent="0.25">
      <c r="BB7538" s="108"/>
    </row>
    <row r="7539" spans="54:54" x14ac:dyDescent="0.25">
      <c r="BB7539" s="108"/>
    </row>
    <row r="7540" spans="54:54" x14ac:dyDescent="0.25">
      <c r="BB7540" s="108"/>
    </row>
    <row r="7541" spans="54:54" x14ac:dyDescent="0.25">
      <c r="BB7541" s="108"/>
    </row>
    <row r="7542" spans="54:54" x14ac:dyDescent="0.25">
      <c r="BB7542" s="108"/>
    </row>
    <row r="7543" spans="54:54" x14ac:dyDescent="0.25">
      <c r="BB7543" s="108"/>
    </row>
    <row r="7544" spans="54:54" x14ac:dyDescent="0.25">
      <c r="BB7544" s="108"/>
    </row>
    <row r="7545" spans="54:54" x14ac:dyDescent="0.25">
      <c r="BB7545" s="108"/>
    </row>
    <row r="7546" spans="54:54" x14ac:dyDescent="0.25">
      <c r="BB7546" s="108"/>
    </row>
    <row r="7547" spans="54:54" x14ac:dyDescent="0.25">
      <c r="BB7547" s="108"/>
    </row>
    <row r="7548" spans="54:54" x14ac:dyDescent="0.25">
      <c r="BB7548" s="108"/>
    </row>
    <row r="7549" spans="54:54" x14ac:dyDescent="0.25">
      <c r="BB7549" s="108"/>
    </row>
    <row r="7550" spans="54:54" x14ac:dyDescent="0.25">
      <c r="BB7550" s="108"/>
    </row>
    <row r="7551" spans="54:54" x14ac:dyDescent="0.25">
      <c r="BB7551" s="108"/>
    </row>
    <row r="7552" spans="54:54" x14ac:dyDescent="0.25">
      <c r="BB7552" s="108"/>
    </row>
    <row r="7553" spans="54:54" x14ac:dyDescent="0.25">
      <c r="BB7553" s="108"/>
    </row>
    <row r="7554" spans="54:54" x14ac:dyDescent="0.25">
      <c r="BB7554" s="108"/>
    </row>
    <row r="7555" spans="54:54" x14ac:dyDescent="0.25">
      <c r="BB7555" s="108"/>
    </row>
    <row r="7556" spans="54:54" x14ac:dyDescent="0.25">
      <c r="BB7556" s="108"/>
    </row>
    <row r="7557" spans="54:54" x14ac:dyDescent="0.25">
      <c r="BB7557" s="108"/>
    </row>
    <row r="7558" spans="54:54" x14ac:dyDescent="0.25">
      <c r="BB7558" s="108"/>
    </row>
    <row r="7559" spans="54:54" x14ac:dyDescent="0.25">
      <c r="BB7559" s="108"/>
    </row>
    <row r="7560" spans="54:54" x14ac:dyDescent="0.25">
      <c r="BB7560" s="108"/>
    </row>
    <row r="7561" spans="54:54" x14ac:dyDescent="0.25">
      <c r="BB7561" s="108"/>
    </row>
    <row r="7562" spans="54:54" x14ac:dyDescent="0.25">
      <c r="BB7562" s="108"/>
    </row>
    <row r="7563" spans="54:54" x14ac:dyDescent="0.25">
      <c r="BB7563" s="108"/>
    </row>
    <row r="7564" spans="54:54" x14ac:dyDescent="0.25">
      <c r="BB7564" s="108"/>
    </row>
    <row r="7565" spans="54:54" x14ac:dyDescent="0.25">
      <c r="BB7565" s="108"/>
    </row>
    <row r="7566" spans="54:54" x14ac:dyDescent="0.25">
      <c r="BB7566" s="108"/>
    </row>
    <row r="7567" spans="54:54" x14ac:dyDescent="0.25">
      <c r="BB7567" s="108"/>
    </row>
    <row r="7568" spans="54:54" x14ac:dyDescent="0.25">
      <c r="BB7568" s="108"/>
    </row>
    <row r="7569" spans="54:54" x14ac:dyDescent="0.25">
      <c r="BB7569" s="108"/>
    </row>
    <row r="7570" spans="54:54" x14ac:dyDescent="0.25">
      <c r="BB7570" s="108"/>
    </row>
    <row r="7571" spans="54:54" x14ac:dyDescent="0.25">
      <c r="BB7571" s="108"/>
    </row>
    <row r="7572" spans="54:54" x14ac:dyDescent="0.25">
      <c r="BB7572" s="108"/>
    </row>
    <row r="7573" spans="54:54" x14ac:dyDescent="0.25">
      <c r="BB7573" s="108"/>
    </row>
    <row r="7574" spans="54:54" x14ac:dyDescent="0.25">
      <c r="BB7574" s="108"/>
    </row>
    <row r="7575" spans="54:54" x14ac:dyDescent="0.25">
      <c r="BB7575" s="108"/>
    </row>
    <row r="7576" spans="54:54" x14ac:dyDescent="0.25">
      <c r="BB7576" s="108"/>
    </row>
    <row r="7577" spans="54:54" x14ac:dyDescent="0.25">
      <c r="BB7577" s="108"/>
    </row>
    <row r="7578" spans="54:54" x14ac:dyDescent="0.25">
      <c r="BB7578" s="108"/>
    </row>
    <row r="7579" spans="54:54" x14ac:dyDescent="0.25">
      <c r="BB7579" s="108"/>
    </row>
    <row r="7580" spans="54:54" x14ac:dyDescent="0.25">
      <c r="BB7580" s="108"/>
    </row>
    <row r="7581" spans="54:54" x14ac:dyDescent="0.25">
      <c r="BB7581" s="108"/>
    </row>
    <row r="7582" spans="54:54" x14ac:dyDescent="0.25">
      <c r="BB7582" s="108"/>
    </row>
    <row r="7583" spans="54:54" x14ac:dyDescent="0.25">
      <c r="BB7583" s="108"/>
    </row>
    <row r="7584" spans="54:54" x14ac:dyDescent="0.25">
      <c r="BB7584" s="108"/>
    </row>
    <row r="7585" spans="54:54" x14ac:dyDescent="0.25">
      <c r="BB7585" s="108"/>
    </row>
    <row r="7586" spans="54:54" x14ac:dyDescent="0.25">
      <c r="BB7586" s="108"/>
    </row>
    <row r="7587" spans="54:54" x14ac:dyDescent="0.25">
      <c r="BB7587" s="108"/>
    </row>
    <row r="7588" spans="54:54" x14ac:dyDescent="0.25">
      <c r="BB7588" s="108"/>
    </row>
    <row r="7589" spans="54:54" x14ac:dyDescent="0.25">
      <c r="BB7589" s="108"/>
    </row>
    <row r="7590" spans="54:54" x14ac:dyDescent="0.25">
      <c r="BB7590" s="108"/>
    </row>
    <row r="7591" spans="54:54" x14ac:dyDescent="0.25">
      <c r="BB7591" s="108"/>
    </row>
    <row r="7592" spans="54:54" x14ac:dyDescent="0.25">
      <c r="BB7592" s="108"/>
    </row>
    <row r="7593" spans="54:54" x14ac:dyDescent="0.25">
      <c r="BB7593" s="108"/>
    </row>
    <row r="7594" spans="54:54" x14ac:dyDescent="0.25">
      <c r="BB7594" s="108"/>
    </row>
    <row r="7595" spans="54:54" x14ac:dyDescent="0.25">
      <c r="BB7595" s="108"/>
    </row>
    <row r="7596" spans="54:54" x14ac:dyDescent="0.25">
      <c r="BB7596" s="108"/>
    </row>
    <row r="7597" spans="54:54" x14ac:dyDescent="0.25">
      <c r="BB7597" s="108"/>
    </row>
    <row r="7598" spans="54:54" x14ac:dyDescent="0.25">
      <c r="BB7598" s="108"/>
    </row>
    <row r="7599" spans="54:54" x14ac:dyDescent="0.25">
      <c r="BB7599" s="108"/>
    </row>
    <row r="7600" spans="54:54" x14ac:dyDescent="0.25">
      <c r="BB7600" s="108"/>
    </row>
    <row r="7601" spans="54:54" x14ac:dyDescent="0.25">
      <c r="BB7601" s="108"/>
    </row>
    <row r="7602" spans="54:54" x14ac:dyDescent="0.25">
      <c r="BB7602" s="108"/>
    </row>
    <row r="7603" spans="54:54" x14ac:dyDescent="0.25">
      <c r="BB7603" s="108"/>
    </row>
    <row r="7604" spans="54:54" x14ac:dyDescent="0.25">
      <c r="BB7604" s="108"/>
    </row>
    <row r="7605" spans="54:54" x14ac:dyDescent="0.25">
      <c r="BB7605" s="108"/>
    </row>
    <row r="7606" spans="54:54" x14ac:dyDescent="0.25">
      <c r="BB7606" s="108"/>
    </row>
    <row r="7607" spans="54:54" x14ac:dyDescent="0.25">
      <c r="BB7607" s="108"/>
    </row>
    <row r="7608" spans="54:54" x14ac:dyDescent="0.25">
      <c r="BB7608" s="108"/>
    </row>
    <row r="7609" spans="54:54" x14ac:dyDescent="0.25">
      <c r="BB7609" s="108"/>
    </row>
    <row r="7610" spans="54:54" x14ac:dyDescent="0.25">
      <c r="BB7610" s="108"/>
    </row>
    <row r="7611" spans="54:54" x14ac:dyDescent="0.25">
      <c r="BB7611" s="108"/>
    </row>
    <row r="7612" spans="54:54" x14ac:dyDescent="0.25">
      <c r="BB7612" s="108"/>
    </row>
    <row r="7613" spans="54:54" x14ac:dyDescent="0.25">
      <c r="BB7613" s="108"/>
    </row>
    <row r="7614" spans="54:54" x14ac:dyDescent="0.25">
      <c r="BB7614" s="108"/>
    </row>
    <row r="7615" spans="54:54" x14ac:dyDescent="0.25">
      <c r="BB7615" s="108"/>
    </row>
    <row r="7616" spans="54:54" x14ac:dyDescent="0.25">
      <c r="BB7616" s="108"/>
    </row>
    <row r="7617" spans="54:54" x14ac:dyDescent="0.25">
      <c r="BB7617" s="108"/>
    </row>
    <row r="7618" spans="54:54" x14ac:dyDescent="0.25">
      <c r="BB7618" s="108"/>
    </row>
    <row r="7619" spans="54:54" x14ac:dyDescent="0.25">
      <c r="BB7619" s="108"/>
    </row>
    <row r="7620" spans="54:54" x14ac:dyDescent="0.25">
      <c r="BB7620" s="108"/>
    </row>
    <row r="7621" spans="54:54" x14ac:dyDescent="0.25">
      <c r="BB7621" s="108"/>
    </row>
    <row r="7622" spans="54:54" x14ac:dyDescent="0.25">
      <c r="BB7622" s="108"/>
    </row>
    <row r="7623" spans="54:54" x14ac:dyDescent="0.25">
      <c r="BB7623" s="108"/>
    </row>
    <row r="7624" spans="54:54" x14ac:dyDescent="0.25">
      <c r="BB7624" s="108"/>
    </row>
    <row r="7625" spans="54:54" x14ac:dyDescent="0.25">
      <c r="BB7625" s="108"/>
    </row>
    <row r="7626" spans="54:54" x14ac:dyDescent="0.25">
      <c r="BB7626" s="108"/>
    </row>
    <row r="7627" spans="54:54" x14ac:dyDescent="0.25">
      <c r="BB7627" s="108"/>
    </row>
    <row r="7628" spans="54:54" x14ac:dyDescent="0.25">
      <c r="BB7628" s="108"/>
    </row>
    <row r="7629" spans="54:54" x14ac:dyDescent="0.25">
      <c r="BB7629" s="108"/>
    </row>
    <row r="7630" spans="54:54" x14ac:dyDescent="0.25">
      <c r="BB7630" s="108"/>
    </row>
    <row r="7631" spans="54:54" x14ac:dyDescent="0.25">
      <c r="BB7631" s="108"/>
    </row>
    <row r="7632" spans="54:54" x14ac:dyDescent="0.25">
      <c r="BB7632" s="108"/>
    </row>
    <row r="7633" spans="54:54" x14ac:dyDescent="0.25">
      <c r="BB7633" s="108"/>
    </row>
    <row r="7634" spans="54:54" x14ac:dyDescent="0.25">
      <c r="BB7634" s="108"/>
    </row>
    <row r="7635" spans="54:54" x14ac:dyDescent="0.25">
      <c r="BB7635" s="108"/>
    </row>
    <row r="7636" spans="54:54" x14ac:dyDescent="0.25">
      <c r="BB7636" s="108"/>
    </row>
    <row r="7637" spans="54:54" x14ac:dyDescent="0.25">
      <c r="BB7637" s="108"/>
    </row>
    <row r="7638" spans="54:54" x14ac:dyDescent="0.25">
      <c r="BB7638" s="108"/>
    </row>
    <row r="7639" spans="54:54" x14ac:dyDescent="0.25">
      <c r="BB7639" s="108"/>
    </row>
    <row r="7640" spans="54:54" x14ac:dyDescent="0.25">
      <c r="BB7640" s="108"/>
    </row>
    <row r="7641" spans="54:54" x14ac:dyDescent="0.25">
      <c r="BB7641" s="108"/>
    </row>
    <row r="7642" spans="54:54" x14ac:dyDescent="0.25">
      <c r="BB7642" s="108"/>
    </row>
    <row r="7643" spans="54:54" x14ac:dyDescent="0.25">
      <c r="BB7643" s="108"/>
    </row>
    <row r="7644" spans="54:54" x14ac:dyDescent="0.25">
      <c r="BB7644" s="108"/>
    </row>
    <row r="7645" spans="54:54" x14ac:dyDescent="0.25">
      <c r="BB7645" s="108"/>
    </row>
    <row r="7646" spans="54:54" x14ac:dyDescent="0.25">
      <c r="BB7646" s="108"/>
    </row>
    <row r="7647" spans="54:54" x14ac:dyDescent="0.25">
      <c r="BB7647" s="108"/>
    </row>
    <row r="7648" spans="54:54" x14ac:dyDescent="0.25">
      <c r="BB7648" s="108"/>
    </row>
    <row r="7649" spans="54:54" x14ac:dyDescent="0.25">
      <c r="BB7649" s="108"/>
    </row>
    <row r="7650" spans="54:54" x14ac:dyDescent="0.25">
      <c r="BB7650" s="108"/>
    </row>
    <row r="7651" spans="54:54" x14ac:dyDescent="0.25">
      <c r="BB7651" s="108"/>
    </row>
    <row r="7652" spans="54:54" x14ac:dyDescent="0.25">
      <c r="BB7652" s="108"/>
    </row>
    <row r="7653" spans="54:54" x14ac:dyDescent="0.25">
      <c r="BB7653" s="108"/>
    </row>
    <row r="7654" spans="54:54" x14ac:dyDescent="0.25">
      <c r="BB7654" s="108"/>
    </row>
    <row r="7655" spans="54:54" x14ac:dyDescent="0.25">
      <c r="BB7655" s="108"/>
    </row>
    <row r="7656" spans="54:54" x14ac:dyDescent="0.25">
      <c r="BB7656" s="108"/>
    </row>
    <row r="7657" spans="54:54" x14ac:dyDescent="0.25">
      <c r="BB7657" s="108"/>
    </row>
    <row r="7658" spans="54:54" x14ac:dyDescent="0.25">
      <c r="BB7658" s="108"/>
    </row>
    <row r="7659" spans="54:54" x14ac:dyDescent="0.25">
      <c r="BB7659" s="108"/>
    </row>
    <row r="7660" spans="54:54" x14ac:dyDescent="0.25">
      <c r="BB7660" s="108"/>
    </row>
    <row r="7661" spans="54:54" x14ac:dyDescent="0.25">
      <c r="BB7661" s="108"/>
    </row>
    <row r="7662" spans="54:54" x14ac:dyDescent="0.25">
      <c r="BB7662" s="108"/>
    </row>
    <row r="7663" spans="54:54" x14ac:dyDescent="0.25">
      <c r="BB7663" s="108"/>
    </row>
    <row r="7664" spans="54:54" x14ac:dyDescent="0.25">
      <c r="BB7664" s="108"/>
    </row>
    <row r="7665" spans="54:54" x14ac:dyDescent="0.25">
      <c r="BB7665" s="108"/>
    </row>
    <row r="7666" spans="54:54" x14ac:dyDescent="0.25">
      <c r="BB7666" s="108"/>
    </row>
    <row r="7667" spans="54:54" x14ac:dyDescent="0.25">
      <c r="BB7667" s="108"/>
    </row>
    <row r="7668" spans="54:54" x14ac:dyDescent="0.25">
      <c r="BB7668" s="108"/>
    </row>
    <row r="7669" spans="54:54" x14ac:dyDescent="0.25">
      <c r="BB7669" s="108"/>
    </row>
    <row r="7670" spans="54:54" x14ac:dyDescent="0.25">
      <c r="BB7670" s="108"/>
    </row>
    <row r="7671" spans="54:54" x14ac:dyDescent="0.25">
      <c r="BB7671" s="108"/>
    </row>
    <row r="7672" spans="54:54" x14ac:dyDescent="0.25">
      <c r="BB7672" s="108"/>
    </row>
    <row r="7673" spans="54:54" x14ac:dyDescent="0.25">
      <c r="BB7673" s="108"/>
    </row>
    <row r="7674" spans="54:54" x14ac:dyDescent="0.25">
      <c r="BB7674" s="108"/>
    </row>
    <row r="7675" spans="54:54" x14ac:dyDescent="0.25">
      <c r="BB7675" s="108"/>
    </row>
    <row r="7676" spans="54:54" x14ac:dyDescent="0.25">
      <c r="BB7676" s="108"/>
    </row>
    <row r="7677" spans="54:54" x14ac:dyDescent="0.25">
      <c r="BB7677" s="108"/>
    </row>
    <row r="7678" spans="54:54" x14ac:dyDescent="0.25">
      <c r="BB7678" s="108"/>
    </row>
    <row r="7679" spans="54:54" x14ac:dyDescent="0.25">
      <c r="BB7679" s="108"/>
    </row>
    <row r="7680" spans="54:54" x14ac:dyDescent="0.25">
      <c r="BB7680" s="108"/>
    </row>
    <row r="7681" spans="54:54" x14ac:dyDescent="0.25">
      <c r="BB7681" s="108"/>
    </row>
    <row r="7682" spans="54:54" x14ac:dyDescent="0.25">
      <c r="BB7682" s="108"/>
    </row>
    <row r="7683" spans="54:54" x14ac:dyDescent="0.25">
      <c r="BB7683" s="108"/>
    </row>
    <row r="7684" spans="54:54" x14ac:dyDescent="0.25">
      <c r="BB7684" s="108"/>
    </row>
    <row r="7685" spans="54:54" x14ac:dyDescent="0.25">
      <c r="BB7685" s="108"/>
    </row>
    <row r="7686" spans="54:54" x14ac:dyDescent="0.25">
      <c r="BB7686" s="108"/>
    </row>
    <row r="7687" spans="54:54" x14ac:dyDescent="0.25">
      <c r="BB7687" s="108"/>
    </row>
    <row r="7688" spans="54:54" x14ac:dyDescent="0.25">
      <c r="BB7688" s="108"/>
    </row>
    <row r="7689" spans="54:54" x14ac:dyDescent="0.25">
      <c r="BB7689" s="108"/>
    </row>
    <row r="7690" spans="54:54" x14ac:dyDescent="0.25">
      <c r="BB7690" s="108"/>
    </row>
    <row r="7691" spans="54:54" x14ac:dyDescent="0.25">
      <c r="BB7691" s="108"/>
    </row>
    <row r="7692" spans="54:54" x14ac:dyDescent="0.25">
      <c r="BB7692" s="108"/>
    </row>
    <row r="7693" spans="54:54" x14ac:dyDescent="0.25">
      <c r="BB7693" s="108"/>
    </row>
    <row r="7694" spans="54:54" x14ac:dyDescent="0.25">
      <c r="BB7694" s="108"/>
    </row>
    <row r="7695" spans="54:54" x14ac:dyDescent="0.25">
      <c r="BB7695" s="108"/>
    </row>
    <row r="7696" spans="54:54" x14ac:dyDescent="0.25">
      <c r="BB7696" s="108"/>
    </row>
    <row r="7697" spans="54:54" x14ac:dyDescent="0.25">
      <c r="BB7697" s="108"/>
    </row>
    <row r="7698" spans="54:54" x14ac:dyDescent="0.25">
      <c r="BB7698" s="108"/>
    </row>
    <row r="7699" spans="54:54" x14ac:dyDescent="0.25">
      <c r="BB7699" s="108"/>
    </row>
    <row r="7700" spans="54:54" x14ac:dyDescent="0.25">
      <c r="BB7700" s="108"/>
    </row>
    <row r="7701" spans="54:54" x14ac:dyDescent="0.25">
      <c r="BB7701" s="108"/>
    </row>
    <row r="7702" spans="54:54" x14ac:dyDescent="0.25">
      <c r="BB7702" s="108"/>
    </row>
    <row r="7703" spans="54:54" x14ac:dyDescent="0.25">
      <c r="BB7703" s="108"/>
    </row>
    <row r="7704" spans="54:54" x14ac:dyDescent="0.25">
      <c r="BB7704" s="108"/>
    </row>
    <row r="7705" spans="54:54" x14ac:dyDescent="0.25">
      <c r="BB7705" s="108"/>
    </row>
    <row r="7706" spans="54:54" x14ac:dyDescent="0.25">
      <c r="BB7706" s="108"/>
    </row>
    <row r="7707" spans="54:54" x14ac:dyDescent="0.25">
      <c r="BB7707" s="108"/>
    </row>
    <row r="7708" spans="54:54" x14ac:dyDescent="0.25">
      <c r="BB7708" s="108"/>
    </row>
    <row r="7709" spans="54:54" x14ac:dyDescent="0.25">
      <c r="BB7709" s="108"/>
    </row>
    <row r="7710" spans="54:54" x14ac:dyDescent="0.25">
      <c r="BB7710" s="108"/>
    </row>
    <row r="7711" spans="54:54" x14ac:dyDescent="0.25">
      <c r="BB7711" s="108"/>
    </row>
    <row r="7712" spans="54:54" x14ac:dyDescent="0.25">
      <c r="BB7712" s="108"/>
    </row>
    <row r="7713" spans="54:54" x14ac:dyDescent="0.25">
      <c r="BB7713" s="108"/>
    </row>
    <row r="7714" spans="54:54" x14ac:dyDescent="0.25">
      <c r="BB7714" s="108"/>
    </row>
    <row r="7715" spans="54:54" x14ac:dyDescent="0.25">
      <c r="BB7715" s="108"/>
    </row>
    <row r="7716" spans="54:54" x14ac:dyDescent="0.25">
      <c r="BB7716" s="108"/>
    </row>
    <row r="7717" spans="54:54" x14ac:dyDescent="0.25">
      <c r="BB7717" s="108"/>
    </row>
    <row r="7718" spans="54:54" x14ac:dyDescent="0.25">
      <c r="BB7718" s="108"/>
    </row>
    <row r="7719" spans="54:54" x14ac:dyDescent="0.25">
      <c r="BB7719" s="108"/>
    </row>
    <row r="7720" spans="54:54" x14ac:dyDescent="0.25">
      <c r="BB7720" s="108"/>
    </row>
    <row r="7721" spans="54:54" x14ac:dyDescent="0.25">
      <c r="BB7721" s="108"/>
    </row>
    <row r="7722" spans="54:54" x14ac:dyDescent="0.25">
      <c r="BB7722" s="108"/>
    </row>
    <row r="7723" spans="54:54" x14ac:dyDescent="0.25">
      <c r="BB7723" s="108"/>
    </row>
    <row r="7724" spans="54:54" x14ac:dyDescent="0.25">
      <c r="BB7724" s="108"/>
    </row>
    <row r="7725" spans="54:54" x14ac:dyDescent="0.25">
      <c r="BB7725" s="108"/>
    </row>
    <row r="7726" spans="54:54" x14ac:dyDescent="0.25">
      <c r="BB7726" s="108"/>
    </row>
    <row r="7727" spans="54:54" x14ac:dyDescent="0.25">
      <c r="BB7727" s="108"/>
    </row>
    <row r="7728" spans="54:54" x14ac:dyDescent="0.25">
      <c r="BB7728" s="108"/>
    </row>
    <row r="7729" spans="54:54" x14ac:dyDescent="0.25">
      <c r="BB7729" s="108"/>
    </row>
    <row r="7730" spans="54:54" x14ac:dyDescent="0.25">
      <c r="BB7730" s="108"/>
    </row>
    <row r="7731" spans="54:54" x14ac:dyDescent="0.25">
      <c r="BB7731" s="108"/>
    </row>
    <row r="7732" spans="54:54" x14ac:dyDescent="0.25">
      <c r="BB7732" s="108"/>
    </row>
    <row r="7733" spans="54:54" x14ac:dyDescent="0.25">
      <c r="BB7733" s="108"/>
    </row>
    <row r="7734" spans="54:54" x14ac:dyDescent="0.25">
      <c r="BB7734" s="108"/>
    </row>
    <row r="7735" spans="54:54" x14ac:dyDescent="0.25">
      <c r="BB7735" s="108"/>
    </row>
    <row r="7736" spans="54:54" x14ac:dyDescent="0.25">
      <c r="BB7736" s="108"/>
    </row>
    <row r="7737" spans="54:54" x14ac:dyDescent="0.25">
      <c r="BB7737" s="108"/>
    </row>
    <row r="7738" spans="54:54" x14ac:dyDescent="0.25">
      <c r="BB7738" s="108"/>
    </row>
    <row r="7739" spans="54:54" x14ac:dyDescent="0.25">
      <c r="BB7739" s="108"/>
    </row>
    <row r="7740" spans="54:54" x14ac:dyDescent="0.25">
      <c r="BB7740" s="108"/>
    </row>
    <row r="7741" spans="54:54" x14ac:dyDescent="0.25">
      <c r="BB7741" s="108"/>
    </row>
    <row r="7742" spans="54:54" x14ac:dyDescent="0.25">
      <c r="BB7742" s="108"/>
    </row>
    <row r="7743" spans="54:54" x14ac:dyDescent="0.25">
      <c r="BB7743" s="108"/>
    </row>
    <row r="7744" spans="54:54" x14ac:dyDescent="0.25">
      <c r="BB7744" s="108"/>
    </row>
    <row r="7745" spans="54:54" x14ac:dyDescent="0.25">
      <c r="BB7745" s="108"/>
    </row>
    <row r="7746" spans="54:54" x14ac:dyDescent="0.25">
      <c r="BB7746" s="108"/>
    </row>
    <row r="7747" spans="54:54" x14ac:dyDescent="0.25">
      <c r="BB7747" s="108"/>
    </row>
    <row r="7748" spans="54:54" x14ac:dyDescent="0.25">
      <c r="BB7748" s="108"/>
    </row>
    <row r="7749" spans="54:54" x14ac:dyDescent="0.25">
      <c r="BB7749" s="108"/>
    </row>
    <row r="7750" spans="54:54" x14ac:dyDescent="0.25">
      <c r="BB7750" s="108"/>
    </row>
    <row r="7751" spans="54:54" x14ac:dyDescent="0.25">
      <c r="BB7751" s="108"/>
    </row>
    <row r="7752" spans="54:54" x14ac:dyDescent="0.25">
      <c r="BB7752" s="108"/>
    </row>
    <row r="7753" spans="54:54" x14ac:dyDescent="0.25">
      <c r="BB7753" s="108"/>
    </row>
    <row r="7754" spans="54:54" x14ac:dyDescent="0.25">
      <c r="BB7754" s="108"/>
    </row>
    <row r="7755" spans="54:54" x14ac:dyDescent="0.25">
      <c r="BB7755" s="108"/>
    </row>
    <row r="7756" spans="54:54" x14ac:dyDescent="0.25">
      <c r="BB7756" s="108"/>
    </row>
    <row r="7757" spans="54:54" x14ac:dyDescent="0.25">
      <c r="BB7757" s="108"/>
    </row>
    <row r="7758" spans="54:54" x14ac:dyDescent="0.25">
      <c r="BB7758" s="108"/>
    </row>
    <row r="7759" spans="54:54" x14ac:dyDescent="0.25">
      <c r="BB7759" s="108"/>
    </row>
    <row r="7760" spans="54:54" x14ac:dyDescent="0.25">
      <c r="BB7760" s="108"/>
    </row>
    <row r="7761" spans="54:54" x14ac:dyDescent="0.25">
      <c r="BB7761" s="108"/>
    </row>
    <row r="7762" spans="54:54" x14ac:dyDescent="0.25">
      <c r="BB7762" s="108"/>
    </row>
    <row r="7763" spans="54:54" x14ac:dyDescent="0.25">
      <c r="BB7763" s="108"/>
    </row>
    <row r="7764" spans="54:54" x14ac:dyDescent="0.25">
      <c r="BB7764" s="108"/>
    </row>
    <row r="7765" spans="54:54" x14ac:dyDescent="0.25">
      <c r="BB7765" s="108"/>
    </row>
    <row r="7766" spans="54:54" x14ac:dyDescent="0.25">
      <c r="BB7766" s="108"/>
    </row>
    <row r="7767" spans="54:54" x14ac:dyDescent="0.25">
      <c r="BB7767" s="108"/>
    </row>
    <row r="7768" spans="54:54" x14ac:dyDescent="0.25">
      <c r="BB7768" s="108"/>
    </row>
    <row r="7769" spans="54:54" x14ac:dyDescent="0.25">
      <c r="BB7769" s="108"/>
    </row>
    <row r="7770" spans="54:54" x14ac:dyDescent="0.25">
      <c r="BB7770" s="108"/>
    </row>
    <row r="7771" spans="54:54" x14ac:dyDescent="0.25">
      <c r="BB7771" s="108"/>
    </row>
    <row r="7772" spans="54:54" x14ac:dyDescent="0.25">
      <c r="BB7772" s="108"/>
    </row>
    <row r="7773" spans="54:54" x14ac:dyDescent="0.25">
      <c r="BB7773" s="108"/>
    </row>
    <row r="7774" spans="54:54" x14ac:dyDescent="0.25">
      <c r="BB7774" s="108"/>
    </row>
    <row r="7775" spans="54:54" x14ac:dyDescent="0.25">
      <c r="BB7775" s="108"/>
    </row>
    <row r="7776" spans="54:54" x14ac:dyDescent="0.25">
      <c r="BB7776" s="108"/>
    </row>
    <row r="7777" spans="54:54" x14ac:dyDescent="0.25">
      <c r="BB7777" s="108"/>
    </row>
    <row r="7778" spans="54:54" x14ac:dyDescent="0.25">
      <c r="BB7778" s="108"/>
    </row>
    <row r="7779" spans="54:54" x14ac:dyDescent="0.25">
      <c r="BB7779" s="108"/>
    </row>
    <row r="7780" spans="54:54" x14ac:dyDescent="0.25">
      <c r="BB7780" s="108"/>
    </row>
    <row r="7781" spans="54:54" x14ac:dyDescent="0.25">
      <c r="BB7781" s="108"/>
    </row>
    <row r="7782" spans="54:54" x14ac:dyDescent="0.25">
      <c r="BB7782" s="108"/>
    </row>
    <row r="7783" spans="54:54" x14ac:dyDescent="0.25">
      <c r="BB7783" s="108"/>
    </row>
    <row r="7784" spans="54:54" x14ac:dyDescent="0.25">
      <c r="BB7784" s="108"/>
    </row>
    <row r="7785" spans="54:54" x14ac:dyDescent="0.25">
      <c r="BB7785" s="108"/>
    </row>
    <row r="7786" spans="54:54" x14ac:dyDescent="0.25">
      <c r="BB7786" s="108"/>
    </row>
    <row r="7787" spans="54:54" x14ac:dyDescent="0.25">
      <c r="BB7787" s="108"/>
    </row>
    <row r="7788" spans="54:54" x14ac:dyDescent="0.25">
      <c r="BB7788" s="108"/>
    </row>
    <row r="7789" spans="54:54" x14ac:dyDescent="0.25">
      <c r="BB7789" s="108"/>
    </row>
    <row r="7790" spans="54:54" x14ac:dyDescent="0.25">
      <c r="BB7790" s="108"/>
    </row>
    <row r="7791" spans="54:54" x14ac:dyDescent="0.25">
      <c r="BB7791" s="108"/>
    </row>
    <row r="7792" spans="54:54" x14ac:dyDescent="0.25">
      <c r="BB7792" s="108"/>
    </row>
    <row r="7793" spans="54:54" x14ac:dyDescent="0.25">
      <c r="BB7793" s="108"/>
    </row>
    <row r="7794" spans="54:54" x14ac:dyDescent="0.25">
      <c r="BB7794" s="108"/>
    </row>
    <row r="7795" spans="54:54" x14ac:dyDescent="0.25">
      <c r="BB7795" s="108"/>
    </row>
    <row r="7796" spans="54:54" x14ac:dyDescent="0.25">
      <c r="BB7796" s="108"/>
    </row>
    <row r="7797" spans="54:54" x14ac:dyDescent="0.25">
      <c r="BB7797" s="108"/>
    </row>
    <row r="7798" spans="54:54" x14ac:dyDescent="0.25">
      <c r="BB7798" s="108"/>
    </row>
    <row r="7799" spans="54:54" x14ac:dyDescent="0.25">
      <c r="BB7799" s="108"/>
    </row>
    <row r="7800" spans="54:54" x14ac:dyDescent="0.25">
      <c r="BB7800" s="108"/>
    </row>
    <row r="7801" spans="54:54" x14ac:dyDescent="0.25">
      <c r="BB7801" s="108"/>
    </row>
    <row r="7802" spans="54:54" x14ac:dyDescent="0.25">
      <c r="BB7802" s="108"/>
    </row>
    <row r="7803" spans="54:54" x14ac:dyDescent="0.25">
      <c r="BB7803" s="108"/>
    </row>
    <row r="7804" spans="54:54" x14ac:dyDescent="0.25">
      <c r="BB7804" s="108"/>
    </row>
    <row r="7805" spans="54:54" x14ac:dyDescent="0.25">
      <c r="BB7805" s="108"/>
    </row>
    <row r="7806" spans="54:54" x14ac:dyDescent="0.25">
      <c r="BB7806" s="108"/>
    </row>
    <row r="7807" spans="54:54" x14ac:dyDescent="0.25">
      <c r="BB7807" s="108"/>
    </row>
    <row r="7808" spans="54:54" x14ac:dyDescent="0.25">
      <c r="BB7808" s="108"/>
    </row>
    <row r="7809" spans="54:54" x14ac:dyDescent="0.25">
      <c r="BB7809" s="108"/>
    </row>
    <row r="7810" spans="54:54" x14ac:dyDescent="0.25">
      <c r="BB7810" s="108"/>
    </row>
    <row r="7811" spans="54:54" x14ac:dyDescent="0.25">
      <c r="BB7811" s="108"/>
    </row>
    <row r="7812" spans="54:54" x14ac:dyDescent="0.25">
      <c r="BB7812" s="108"/>
    </row>
    <row r="7813" spans="54:54" x14ac:dyDescent="0.25">
      <c r="BB7813" s="108"/>
    </row>
    <row r="7814" spans="54:54" x14ac:dyDescent="0.25">
      <c r="BB7814" s="108"/>
    </row>
    <row r="7815" spans="54:54" x14ac:dyDescent="0.25">
      <c r="BB7815" s="108"/>
    </row>
    <row r="7816" spans="54:54" x14ac:dyDescent="0.25">
      <c r="BB7816" s="108"/>
    </row>
    <row r="7817" spans="54:54" x14ac:dyDescent="0.25">
      <c r="BB7817" s="108"/>
    </row>
    <row r="7818" spans="54:54" x14ac:dyDescent="0.25">
      <c r="BB7818" s="108"/>
    </row>
    <row r="7819" spans="54:54" x14ac:dyDescent="0.25">
      <c r="BB7819" s="108"/>
    </row>
    <row r="7820" spans="54:54" x14ac:dyDescent="0.25">
      <c r="BB7820" s="108"/>
    </row>
    <row r="7821" spans="54:54" x14ac:dyDescent="0.25">
      <c r="BB7821" s="108"/>
    </row>
    <row r="7822" spans="54:54" x14ac:dyDescent="0.25">
      <c r="BB7822" s="108"/>
    </row>
    <row r="7823" spans="54:54" x14ac:dyDescent="0.25">
      <c r="BB7823" s="108"/>
    </row>
    <row r="7824" spans="54:54" x14ac:dyDescent="0.25">
      <c r="BB7824" s="108"/>
    </row>
    <row r="7825" spans="54:54" x14ac:dyDescent="0.25">
      <c r="BB7825" s="108"/>
    </row>
    <row r="7826" spans="54:54" x14ac:dyDescent="0.25">
      <c r="BB7826" s="108"/>
    </row>
    <row r="7827" spans="54:54" x14ac:dyDescent="0.25">
      <c r="BB7827" s="108"/>
    </row>
    <row r="7828" spans="54:54" x14ac:dyDescent="0.25">
      <c r="BB7828" s="108"/>
    </row>
    <row r="7829" spans="54:54" x14ac:dyDescent="0.25">
      <c r="BB7829" s="108"/>
    </row>
    <row r="7830" spans="54:54" x14ac:dyDescent="0.25">
      <c r="BB7830" s="108"/>
    </row>
    <row r="7831" spans="54:54" x14ac:dyDescent="0.25">
      <c r="BB7831" s="108"/>
    </row>
    <row r="7832" spans="54:54" x14ac:dyDescent="0.25">
      <c r="BB7832" s="108"/>
    </row>
    <row r="7833" spans="54:54" x14ac:dyDescent="0.25">
      <c r="BB7833" s="108"/>
    </row>
    <row r="7834" spans="54:54" x14ac:dyDescent="0.25">
      <c r="BB7834" s="108"/>
    </row>
    <row r="7835" spans="54:54" x14ac:dyDescent="0.25">
      <c r="BB7835" s="108"/>
    </row>
    <row r="7836" spans="54:54" x14ac:dyDescent="0.25">
      <c r="BB7836" s="108"/>
    </row>
    <row r="7837" spans="54:54" x14ac:dyDescent="0.25">
      <c r="BB7837" s="108"/>
    </row>
    <row r="7838" spans="54:54" x14ac:dyDescent="0.25">
      <c r="BB7838" s="108"/>
    </row>
    <row r="7839" spans="54:54" x14ac:dyDescent="0.25">
      <c r="BB7839" s="108"/>
    </row>
    <row r="7840" spans="54:54" x14ac:dyDescent="0.25">
      <c r="BB7840" s="108"/>
    </row>
    <row r="7841" spans="54:54" x14ac:dyDescent="0.25">
      <c r="BB7841" s="108"/>
    </row>
    <row r="7842" spans="54:54" x14ac:dyDescent="0.25">
      <c r="BB7842" s="108"/>
    </row>
    <row r="7843" spans="54:54" x14ac:dyDescent="0.25">
      <c r="BB7843" s="108"/>
    </row>
    <row r="7844" spans="54:54" x14ac:dyDescent="0.25">
      <c r="BB7844" s="108"/>
    </row>
    <row r="7845" spans="54:54" x14ac:dyDescent="0.25">
      <c r="BB7845" s="108"/>
    </row>
    <row r="7846" spans="54:54" x14ac:dyDescent="0.25">
      <c r="BB7846" s="108"/>
    </row>
    <row r="7847" spans="54:54" x14ac:dyDescent="0.25">
      <c r="BB7847" s="108"/>
    </row>
    <row r="7848" spans="54:54" x14ac:dyDescent="0.25">
      <c r="BB7848" s="108"/>
    </row>
    <row r="7849" spans="54:54" x14ac:dyDescent="0.25">
      <c r="BB7849" s="108"/>
    </row>
    <row r="7850" spans="54:54" x14ac:dyDescent="0.25">
      <c r="BB7850" s="108"/>
    </row>
    <row r="7851" spans="54:54" x14ac:dyDescent="0.25">
      <c r="BB7851" s="108"/>
    </row>
    <row r="7852" spans="54:54" x14ac:dyDescent="0.25">
      <c r="BB7852" s="108"/>
    </row>
    <row r="7853" spans="54:54" x14ac:dyDescent="0.25">
      <c r="BB7853" s="108"/>
    </row>
    <row r="7854" spans="54:54" x14ac:dyDescent="0.25">
      <c r="BB7854" s="108"/>
    </row>
    <row r="7855" spans="54:54" x14ac:dyDescent="0.25">
      <c r="BB7855" s="108"/>
    </row>
    <row r="7856" spans="54:54" x14ac:dyDescent="0.25">
      <c r="BB7856" s="108"/>
    </row>
    <row r="7857" spans="54:54" x14ac:dyDescent="0.25">
      <c r="BB7857" s="108"/>
    </row>
    <row r="7858" spans="54:54" x14ac:dyDescent="0.25">
      <c r="BB7858" s="108"/>
    </row>
    <row r="7859" spans="54:54" x14ac:dyDescent="0.25">
      <c r="BB7859" s="108"/>
    </row>
    <row r="7860" spans="54:54" x14ac:dyDescent="0.25">
      <c r="BB7860" s="108"/>
    </row>
    <row r="7861" spans="54:54" x14ac:dyDescent="0.25">
      <c r="BB7861" s="108"/>
    </row>
    <row r="7862" spans="54:54" x14ac:dyDescent="0.25">
      <c r="BB7862" s="108"/>
    </row>
    <row r="7863" spans="54:54" x14ac:dyDescent="0.25">
      <c r="BB7863" s="108"/>
    </row>
    <row r="7864" spans="54:54" x14ac:dyDescent="0.25">
      <c r="BB7864" s="108"/>
    </row>
    <row r="7865" spans="54:54" x14ac:dyDescent="0.25">
      <c r="BB7865" s="108"/>
    </row>
    <row r="7866" spans="54:54" x14ac:dyDescent="0.25">
      <c r="BB7866" s="108"/>
    </row>
    <row r="7867" spans="54:54" x14ac:dyDescent="0.25">
      <c r="BB7867" s="108"/>
    </row>
    <row r="7868" spans="54:54" x14ac:dyDescent="0.25">
      <c r="BB7868" s="108"/>
    </row>
    <row r="7869" spans="54:54" x14ac:dyDescent="0.25">
      <c r="BB7869" s="108"/>
    </row>
    <row r="7870" spans="54:54" x14ac:dyDescent="0.25">
      <c r="BB7870" s="108"/>
    </row>
    <row r="7871" spans="54:54" x14ac:dyDescent="0.25">
      <c r="BB7871" s="108"/>
    </row>
    <row r="7872" spans="54:54" x14ac:dyDescent="0.25">
      <c r="BB7872" s="108"/>
    </row>
    <row r="7873" spans="54:54" x14ac:dyDescent="0.25">
      <c r="BB7873" s="108"/>
    </row>
    <row r="7874" spans="54:54" x14ac:dyDescent="0.25">
      <c r="BB7874" s="108"/>
    </row>
    <row r="7875" spans="54:54" x14ac:dyDescent="0.25">
      <c r="BB7875" s="108"/>
    </row>
    <row r="7876" spans="54:54" x14ac:dyDescent="0.25">
      <c r="BB7876" s="108"/>
    </row>
    <row r="7877" spans="54:54" x14ac:dyDescent="0.25">
      <c r="BB7877" s="108"/>
    </row>
    <row r="7878" spans="54:54" x14ac:dyDescent="0.25">
      <c r="BB7878" s="108"/>
    </row>
    <row r="7879" spans="54:54" x14ac:dyDescent="0.25">
      <c r="BB7879" s="108"/>
    </row>
    <row r="7880" spans="54:54" x14ac:dyDescent="0.25">
      <c r="BB7880" s="108"/>
    </row>
    <row r="7881" spans="54:54" x14ac:dyDescent="0.25">
      <c r="BB7881" s="108"/>
    </row>
    <row r="7882" spans="54:54" x14ac:dyDescent="0.25">
      <c r="BB7882" s="108"/>
    </row>
    <row r="7883" spans="54:54" x14ac:dyDescent="0.25">
      <c r="BB7883" s="108"/>
    </row>
    <row r="7884" spans="54:54" x14ac:dyDescent="0.25">
      <c r="BB7884" s="108"/>
    </row>
    <row r="7885" spans="54:54" x14ac:dyDescent="0.25">
      <c r="BB7885" s="108"/>
    </row>
    <row r="7886" spans="54:54" x14ac:dyDescent="0.25">
      <c r="BB7886" s="108"/>
    </row>
    <row r="7887" spans="54:54" x14ac:dyDescent="0.25">
      <c r="BB7887" s="108"/>
    </row>
    <row r="7888" spans="54:54" x14ac:dyDescent="0.25">
      <c r="BB7888" s="108"/>
    </row>
    <row r="7889" spans="54:54" x14ac:dyDescent="0.25">
      <c r="BB7889" s="108"/>
    </row>
    <row r="7890" spans="54:54" x14ac:dyDescent="0.25">
      <c r="BB7890" s="108"/>
    </row>
    <row r="7891" spans="54:54" x14ac:dyDescent="0.25">
      <c r="BB7891" s="108"/>
    </row>
    <row r="7892" spans="54:54" x14ac:dyDescent="0.25">
      <c r="BB7892" s="108"/>
    </row>
    <row r="7893" spans="54:54" x14ac:dyDescent="0.25">
      <c r="BB7893" s="108"/>
    </row>
    <row r="7894" spans="54:54" x14ac:dyDescent="0.25">
      <c r="BB7894" s="108"/>
    </row>
    <row r="7895" spans="54:54" x14ac:dyDescent="0.25">
      <c r="BB7895" s="108"/>
    </row>
    <row r="7896" spans="54:54" x14ac:dyDescent="0.25">
      <c r="BB7896" s="108"/>
    </row>
    <row r="7897" spans="54:54" x14ac:dyDescent="0.25">
      <c r="BB7897" s="108"/>
    </row>
    <row r="7898" spans="54:54" x14ac:dyDescent="0.25">
      <c r="BB7898" s="108"/>
    </row>
    <row r="7899" spans="54:54" x14ac:dyDescent="0.25">
      <c r="BB7899" s="108"/>
    </row>
    <row r="7900" spans="54:54" x14ac:dyDescent="0.25">
      <c r="BB7900" s="108"/>
    </row>
    <row r="7901" spans="54:54" x14ac:dyDescent="0.25">
      <c r="BB7901" s="108"/>
    </row>
    <row r="7902" spans="54:54" x14ac:dyDescent="0.25">
      <c r="BB7902" s="108"/>
    </row>
    <row r="7903" spans="54:54" x14ac:dyDescent="0.25">
      <c r="BB7903" s="108"/>
    </row>
    <row r="7904" spans="54:54" x14ac:dyDescent="0.25">
      <c r="BB7904" s="108"/>
    </row>
    <row r="7905" spans="54:54" x14ac:dyDescent="0.25">
      <c r="BB7905" s="108"/>
    </row>
    <row r="7906" spans="54:54" x14ac:dyDescent="0.25">
      <c r="BB7906" s="108"/>
    </row>
    <row r="7907" spans="54:54" x14ac:dyDescent="0.25">
      <c r="BB7907" s="108"/>
    </row>
    <row r="7908" spans="54:54" x14ac:dyDescent="0.25">
      <c r="BB7908" s="108"/>
    </row>
    <row r="7909" spans="54:54" x14ac:dyDescent="0.25">
      <c r="BB7909" s="108"/>
    </row>
    <row r="7910" spans="54:54" x14ac:dyDescent="0.25">
      <c r="BB7910" s="108"/>
    </row>
    <row r="7911" spans="54:54" x14ac:dyDescent="0.25">
      <c r="BB7911" s="108"/>
    </row>
    <row r="7912" spans="54:54" x14ac:dyDescent="0.25">
      <c r="BB7912" s="108"/>
    </row>
    <row r="7913" spans="54:54" x14ac:dyDescent="0.25">
      <c r="BB7913" s="108"/>
    </row>
    <row r="7914" spans="54:54" x14ac:dyDescent="0.25">
      <c r="BB7914" s="108"/>
    </row>
    <row r="7915" spans="54:54" x14ac:dyDescent="0.25">
      <c r="BB7915" s="108"/>
    </row>
    <row r="7916" spans="54:54" x14ac:dyDescent="0.25">
      <c r="BB7916" s="108"/>
    </row>
    <row r="7917" spans="54:54" x14ac:dyDescent="0.25">
      <c r="BB7917" s="108"/>
    </row>
    <row r="7918" spans="54:54" x14ac:dyDescent="0.25">
      <c r="BB7918" s="108"/>
    </row>
    <row r="7919" spans="54:54" x14ac:dyDescent="0.25">
      <c r="BB7919" s="108"/>
    </row>
    <row r="7920" spans="54:54" x14ac:dyDescent="0.25">
      <c r="BB7920" s="108"/>
    </row>
    <row r="7921" spans="54:54" x14ac:dyDescent="0.25">
      <c r="BB7921" s="108"/>
    </row>
    <row r="7922" spans="54:54" x14ac:dyDescent="0.25">
      <c r="BB7922" s="108"/>
    </row>
    <row r="7923" spans="54:54" x14ac:dyDescent="0.25">
      <c r="BB7923" s="108"/>
    </row>
    <row r="7924" spans="54:54" x14ac:dyDescent="0.25">
      <c r="BB7924" s="108"/>
    </row>
    <row r="7925" spans="54:54" x14ac:dyDescent="0.25">
      <c r="BB7925" s="108"/>
    </row>
    <row r="7926" spans="54:54" x14ac:dyDescent="0.25">
      <c r="BB7926" s="108"/>
    </row>
    <row r="7927" spans="54:54" x14ac:dyDescent="0.25">
      <c r="BB7927" s="108"/>
    </row>
    <row r="7928" spans="54:54" x14ac:dyDescent="0.25">
      <c r="BB7928" s="108"/>
    </row>
    <row r="7929" spans="54:54" x14ac:dyDescent="0.25">
      <c r="BB7929" s="108"/>
    </row>
    <row r="7930" spans="54:54" x14ac:dyDescent="0.25">
      <c r="BB7930" s="108"/>
    </row>
    <row r="7931" spans="54:54" x14ac:dyDescent="0.25">
      <c r="BB7931" s="108"/>
    </row>
    <row r="7932" spans="54:54" x14ac:dyDescent="0.25">
      <c r="BB7932" s="108"/>
    </row>
    <row r="7933" spans="54:54" x14ac:dyDescent="0.25">
      <c r="BB7933" s="108"/>
    </row>
    <row r="7934" spans="54:54" x14ac:dyDescent="0.25">
      <c r="BB7934" s="108"/>
    </row>
    <row r="7935" spans="54:54" x14ac:dyDescent="0.25">
      <c r="BB7935" s="108"/>
    </row>
    <row r="7936" spans="54:54" x14ac:dyDescent="0.25">
      <c r="BB7936" s="108"/>
    </row>
    <row r="7937" spans="54:54" x14ac:dyDescent="0.25">
      <c r="BB7937" s="108"/>
    </row>
    <row r="7938" spans="54:54" x14ac:dyDescent="0.25">
      <c r="BB7938" s="108"/>
    </row>
    <row r="7939" spans="54:54" x14ac:dyDescent="0.25">
      <c r="BB7939" s="108"/>
    </row>
    <row r="7940" spans="54:54" x14ac:dyDescent="0.25">
      <c r="BB7940" s="108"/>
    </row>
    <row r="7941" spans="54:54" x14ac:dyDescent="0.25">
      <c r="BB7941" s="108"/>
    </row>
    <row r="7942" spans="54:54" x14ac:dyDescent="0.25">
      <c r="BB7942" s="108"/>
    </row>
    <row r="7943" spans="54:54" x14ac:dyDescent="0.25">
      <c r="BB7943" s="108"/>
    </row>
    <row r="7944" spans="54:54" x14ac:dyDescent="0.25">
      <c r="BB7944" s="108"/>
    </row>
    <row r="7945" spans="54:54" x14ac:dyDescent="0.25">
      <c r="BB7945" s="108"/>
    </row>
    <row r="7946" spans="54:54" x14ac:dyDescent="0.25">
      <c r="BB7946" s="108"/>
    </row>
    <row r="7947" spans="54:54" x14ac:dyDescent="0.25">
      <c r="BB7947" s="108"/>
    </row>
    <row r="7948" spans="54:54" x14ac:dyDescent="0.25">
      <c r="BB7948" s="108"/>
    </row>
    <row r="7949" spans="54:54" x14ac:dyDescent="0.25">
      <c r="BB7949" s="108"/>
    </row>
    <row r="7950" spans="54:54" x14ac:dyDescent="0.25">
      <c r="BB7950" s="108"/>
    </row>
    <row r="7951" spans="54:54" x14ac:dyDescent="0.25">
      <c r="BB7951" s="108"/>
    </row>
    <row r="7952" spans="54:54" x14ac:dyDescent="0.25">
      <c r="BB7952" s="108"/>
    </row>
    <row r="7953" spans="54:54" x14ac:dyDescent="0.25">
      <c r="BB7953" s="108"/>
    </row>
    <row r="7954" spans="54:54" x14ac:dyDescent="0.25">
      <c r="BB7954" s="108"/>
    </row>
    <row r="7955" spans="54:54" x14ac:dyDescent="0.25">
      <c r="BB7955" s="108"/>
    </row>
    <row r="7956" spans="54:54" x14ac:dyDescent="0.25">
      <c r="BB7956" s="108"/>
    </row>
    <row r="7957" spans="54:54" x14ac:dyDescent="0.25">
      <c r="BB7957" s="108"/>
    </row>
    <row r="7958" spans="54:54" x14ac:dyDescent="0.25">
      <c r="BB7958" s="108"/>
    </row>
    <row r="7959" spans="54:54" x14ac:dyDescent="0.25">
      <c r="BB7959" s="108"/>
    </row>
    <row r="7960" spans="54:54" x14ac:dyDescent="0.25">
      <c r="BB7960" s="108"/>
    </row>
    <row r="7961" spans="54:54" x14ac:dyDescent="0.25">
      <c r="BB7961" s="108"/>
    </row>
    <row r="7962" spans="54:54" x14ac:dyDescent="0.25">
      <c r="BB7962" s="108"/>
    </row>
    <row r="7963" spans="54:54" x14ac:dyDescent="0.25">
      <c r="BB7963" s="108"/>
    </row>
    <row r="7964" spans="54:54" x14ac:dyDescent="0.25">
      <c r="BB7964" s="108"/>
    </row>
    <row r="7965" spans="54:54" x14ac:dyDescent="0.25">
      <c r="BB7965" s="108"/>
    </row>
    <row r="7966" spans="54:54" x14ac:dyDescent="0.25">
      <c r="BB7966" s="108"/>
    </row>
    <row r="7967" spans="54:54" x14ac:dyDescent="0.25">
      <c r="BB7967" s="108"/>
    </row>
    <row r="7968" spans="54:54" x14ac:dyDescent="0.25">
      <c r="BB7968" s="108"/>
    </row>
    <row r="7969" spans="54:54" x14ac:dyDescent="0.25">
      <c r="BB7969" s="108"/>
    </row>
    <row r="7970" spans="54:54" x14ac:dyDescent="0.25">
      <c r="BB7970" s="108"/>
    </row>
    <row r="7971" spans="54:54" x14ac:dyDescent="0.25">
      <c r="BB7971" s="108"/>
    </row>
    <row r="7972" spans="54:54" x14ac:dyDescent="0.25">
      <c r="BB7972" s="108"/>
    </row>
    <row r="7973" spans="54:54" x14ac:dyDescent="0.25">
      <c r="BB7973" s="108"/>
    </row>
    <row r="7974" spans="54:54" x14ac:dyDescent="0.25">
      <c r="BB7974" s="108"/>
    </row>
    <row r="7975" spans="54:54" x14ac:dyDescent="0.25">
      <c r="BB7975" s="108"/>
    </row>
    <row r="7976" spans="54:54" x14ac:dyDescent="0.25">
      <c r="BB7976" s="108"/>
    </row>
    <row r="7977" spans="54:54" x14ac:dyDescent="0.25">
      <c r="BB7977" s="108"/>
    </row>
    <row r="7978" spans="54:54" x14ac:dyDescent="0.25">
      <c r="BB7978" s="108"/>
    </row>
    <row r="7979" spans="54:54" x14ac:dyDescent="0.25">
      <c r="BB7979" s="108"/>
    </row>
    <row r="7980" spans="54:54" x14ac:dyDescent="0.25">
      <c r="BB7980" s="108"/>
    </row>
    <row r="7981" spans="54:54" x14ac:dyDescent="0.25">
      <c r="BB7981" s="108"/>
    </row>
    <row r="7982" spans="54:54" x14ac:dyDescent="0.25">
      <c r="BB7982" s="108"/>
    </row>
    <row r="7983" spans="54:54" x14ac:dyDescent="0.25">
      <c r="BB7983" s="108"/>
    </row>
    <row r="7984" spans="54:54" x14ac:dyDescent="0.25">
      <c r="BB7984" s="108"/>
    </row>
    <row r="7985" spans="54:54" x14ac:dyDescent="0.25">
      <c r="BB7985" s="108"/>
    </row>
    <row r="7986" spans="54:54" x14ac:dyDescent="0.25">
      <c r="BB7986" s="108"/>
    </row>
    <row r="7987" spans="54:54" x14ac:dyDescent="0.25">
      <c r="BB7987" s="108"/>
    </row>
    <row r="7988" spans="54:54" x14ac:dyDescent="0.25">
      <c r="BB7988" s="108"/>
    </row>
    <row r="7989" spans="54:54" x14ac:dyDescent="0.25">
      <c r="BB7989" s="108"/>
    </row>
    <row r="7990" spans="54:54" x14ac:dyDescent="0.25">
      <c r="BB7990" s="108"/>
    </row>
    <row r="7991" spans="54:54" x14ac:dyDescent="0.25">
      <c r="BB7991" s="108"/>
    </row>
    <row r="7992" spans="54:54" x14ac:dyDescent="0.25">
      <c r="BB7992" s="108"/>
    </row>
    <row r="7993" spans="54:54" x14ac:dyDescent="0.25">
      <c r="BB7993" s="108"/>
    </row>
    <row r="7994" spans="54:54" x14ac:dyDescent="0.25">
      <c r="BB7994" s="108"/>
    </row>
    <row r="7995" spans="54:54" x14ac:dyDescent="0.25">
      <c r="BB7995" s="108"/>
    </row>
    <row r="7996" spans="54:54" x14ac:dyDescent="0.25">
      <c r="BB7996" s="108"/>
    </row>
    <row r="7997" spans="54:54" x14ac:dyDescent="0.25">
      <c r="BB7997" s="108"/>
    </row>
    <row r="7998" spans="54:54" x14ac:dyDescent="0.25">
      <c r="BB7998" s="108"/>
    </row>
    <row r="7999" spans="54:54" x14ac:dyDescent="0.25">
      <c r="BB7999" s="108"/>
    </row>
    <row r="8000" spans="54:54" x14ac:dyDescent="0.25">
      <c r="BB8000" s="108"/>
    </row>
    <row r="8001" spans="54:54" x14ac:dyDescent="0.25">
      <c r="BB8001" s="108"/>
    </row>
    <row r="8002" spans="54:54" x14ac:dyDescent="0.25">
      <c r="BB8002" s="108"/>
    </row>
    <row r="8003" spans="54:54" x14ac:dyDescent="0.25">
      <c r="BB8003" s="108"/>
    </row>
    <row r="8004" spans="54:54" x14ac:dyDescent="0.25">
      <c r="BB8004" s="108"/>
    </row>
    <row r="8005" spans="54:54" x14ac:dyDescent="0.25">
      <c r="BB8005" s="108"/>
    </row>
    <row r="8006" spans="54:54" x14ac:dyDescent="0.25">
      <c r="BB8006" s="108"/>
    </row>
    <row r="8007" spans="54:54" x14ac:dyDescent="0.25">
      <c r="BB8007" s="108"/>
    </row>
    <row r="8008" spans="54:54" x14ac:dyDescent="0.25">
      <c r="BB8008" s="108"/>
    </row>
    <row r="8009" spans="54:54" x14ac:dyDescent="0.25">
      <c r="BB8009" s="108"/>
    </row>
    <row r="8010" spans="54:54" x14ac:dyDescent="0.25">
      <c r="BB8010" s="108"/>
    </row>
    <row r="8011" spans="54:54" x14ac:dyDescent="0.25">
      <c r="BB8011" s="108"/>
    </row>
    <row r="8012" spans="54:54" x14ac:dyDescent="0.25">
      <c r="BB8012" s="108"/>
    </row>
    <row r="8013" spans="54:54" x14ac:dyDescent="0.25">
      <c r="BB8013" s="108"/>
    </row>
    <row r="8014" spans="54:54" x14ac:dyDescent="0.25">
      <c r="BB8014" s="108"/>
    </row>
    <row r="8015" spans="54:54" x14ac:dyDescent="0.25">
      <c r="BB8015" s="108"/>
    </row>
    <row r="8016" spans="54:54" x14ac:dyDescent="0.25">
      <c r="BB8016" s="108"/>
    </row>
    <row r="8017" spans="54:54" x14ac:dyDescent="0.25">
      <c r="BB8017" s="108"/>
    </row>
    <row r="8018" spans="54:54" x14ac:dyDescent="0.25">
      <c r="BB8018" s="108"/>
    </row>
    <row r="8019" spans="54:54" x14ac:dyDescent="0.25">
      <c r="BB8019" s="108"/>
    </row>
    <row r="8020" spans="54:54" x14ac:dyDescent="0.25">
      <c r="BB8020" s="108"/>
    </row>
    <row r="8021" spans="54:54" x14ac:dyDescent="0.25">
      <c r="BB8021" s="108"/>
    </row>
    <row r="8022" spans="54:54" x14ac:dyDescent="0.25">
      <c r="BB8022" s="108"/>
    </row>
    <row r="8023" spans="54:54" x14ac:dyDescent="0.25">
      <c r="BB8023" s="108"/>
    </row>
    <row r="8024" spans="54:54" x14ac:dyDescent="0.25">
      <c r="BB8024" s="108"/>
    </row>
    <row r="8025" spans="54:54" x14ac:dyDescent="0.25">
      <c r="BB8025" s="108"/>
    </row>
    <row r="8026" spans="54:54" x14ac:dyDescent="0.25">
      <c r="BB8026" s="108"/>
    </row>
    <row r="8027" spans="54:54" x14ac:dyDescent="0.25">
      <c r="BB8027" s="108"/>
    </row>
    <row r="8028" spans="54:54" x14ac:dyDescent="0.25">
      <c r="BB8028" s="108"/>
    </row>
    <row r="8029" spans="54:54" x14ac:dyDescent="0.25">
      <c r="BB8029" s="108"/>
    </row>
    <row r="8030" spans="54:54" x14ac:dyDescent="0.25">
      <c r="BB8030" s="108"/>
    </row>
    <row r="8031" spans="54:54" x14ac:dyDescent="0.25">
      <c r="BB8031" s="108"/>
    </row>
    <row r="8032" spans="54:54" x14ac:dyDescent="0.25">
      <c r="BB8032" s="108"/>
    </row>
    <row r="8033" spans="54:54" x14ac:dyDescent="0.25">
      <c r="BB8033" s="108"/>
    </row>
    <row r="8034" spans="54:54" x14ac:dyDescent="0.25">
      <c r="BB8034" s="108"/>
    </row>
    <row r="8035" spans="54:54" x14ac:dyDescent="0.25">
      <c r="BB8035" s="108"/>
    </row>
    <row r="8036" spans="54:54" x14ac:dyDescent="0.25">
      <c r="BB8036" s="108"/>
    </row>
    <row r="8037" spans="54:54" x14ac:dyDescent="0.25">
      <c r="BB8037" s="108"/>
    </row>
    <row r="8038" spans="54:54" x14ac:dyDescent="0.25">
      <c r="BB8038" s="108"/>
    </row>
    <row r="8039" spans="54:54" x14ac:dyDescent="0.25">
      <c r="BB8039" s="108"/>
    </row>
    <row r="8040" spans="54:54" x14ac:dyDescent="0.25">
      <c r="BB8040" s="108"/>
    </row>
    <row r="8041" spans="54:54" x14ac:dyDescent="0.25">
      <c r="BB8041" s="108"/>
    </row>
    <row r="8042" spans="54:54" x14ac:dyDescent="0.25">
      <c r="BB8042" s="108"/>
    </row>
    <row r="8043" spans="54:54" x14ac:dyDescent="0.25">
      <c r="BB8043" s="108"/>
    </row>
    <row r="8044" spans="54:54" x14ac:dyDescent="0.25">
      <c r="BB8044" s="108"/>
    </row>
    <row r="8045" spans="54:54" x14ac:dyDescent="0.25">
      <c r="BB8045" s="108"/>
    </row>
    <row r="8046" spans="54:54" x14ac:dyDescent="0.25">
      <c r="BB8046" s="108"/>
    </row>
    <row r="8047" spans="54:54" x14ac:dyDescent="0.25">
      <c r="BB8047" s="108"/>
    </row>
    <row r="8048" spans="54:54" x14ac:dyDescent="0.25">
      <c r="BB8048" s="108"/>
    </row>
    <row r="8049" spans="54:54" x14ac:dyDescent="0.25">
      <c r="BB8049" s="108"/>
    </row>
    <row r="8050" spans="54:54" x14ac:dyDescent="0.25">
      <c r="BB8050" s="108"/>
    </row>
    <row r="8051" spans="54:54" x14ac:dyDescent="0.25">
      <c r="BB8051" s="108"/>
    </row>
    <row r="8052" spans="54:54" x14ac:dyDescent="0.25">
      <c r="BB8052" s="108"/>
    </row>
    <row r="8053" spans="54:54" x14ac:dyDescent="0.25">
      <c r="BB8053" s="108"/>
    </row>
    <row r="8054" spans="54:54" x14ac:dyDescent="0.25">
      <c r="BB8054" s="108"/>
    </row>
    <row r="8055" spans="54:54" x14ac:dyDescent="0.25">
      <c r="BB8055" s="108"/>
    </row>
    <row r="8056" spans="54:54" x14ac:dyDescent="0.25">
      <c r="BB8056" s="108"/>
    </row>
    <row r="8057" spans="54:54" x14ac:dyDescent="0.25">
      <c r="BB8057" s="108"/>
    </row>
    <row r="8058" spans="54:54" x14ac:dyDescent="0.25">
      <c r="BB8058" s="108"/>
    </row>
    <row r="8059" spans="54:54" x14ac:dyDescent="0.25">
      <c r="BB8059" s="108"/>
    </row>
    <row r="8060" spans="54:54" x14ac:dyDescent="0.25">
      <c r="BB8060" s="108"/>
    </row>
    <row r="8061" spans="54:54" x14ac:dyDescent="0.25">
      <c r="BB8061" s="108"/>
    </row>
    <row r="8062" spans="54:54" x14ac:dyDescent="0.25">
      <c r="BB8062" s="108"/>
    </row>
    <row r="8063" spans="54:54" x14ac:dyDescent="0.25">
      <c r="BB8063" s="108"/>
    </row>
    <row r="8064" spans="54:54" x14ac:dyDescent="0.25">
      <c r="BB8064" s="108"/>
    </row>
    <row r="8065" spans="54:54" x14ac:dyDescent="0.25">
      <c r="BB8065" s="108"/>
    </row>
    <row r="8066" spans="54:54" x14ac:dyDescent="0.25">
      <c r="BB8066" s="108"/>
    </row>
    <row r="8067" spans="54:54" x14ac:dyDescent="0.25">
      <c r="BB8067" s="108"/>
    </row>
    <row r="8068" spans="54:54" x14ac:dyDescent="0.25">
      <c r="BB8068" s="108"/>
    </row>
    <row r="8069" spans="54:54" x14ac:dyDescent="0.25">
      <c r="BB8069" s="108"/>
    </row>
    <row r="8070" spans="54:54" x14ac:dyDescent="0.25">
      <c r="BB8070" s="108"/>
    </row>
    <row r="8071" spans="54:54" x14ac:dyDescent="0.25">
      <c r="BB8071" s="108"/>
    </row>
    <row r="8072" spans="54:54" x14ac:dyDescent="0.25">
      <c r="BB8072" s="108"/>
    </row>
    <row r="8073" spans="54:54" x14ac:dyDescent="0.25">
      <c r="BB8073" s="108"/>
    </row>
    <row r="8074" spans="54:54" x14ac:dyDescent="0.25">
      <c r="BB8074" s="108"/>
    </row>
    <row r="8075" spans="54:54" x14ac:dyDescent="0.25">
      <c r="BB8075" s="108"/>
    </row>
    <row r="8076" spans="54:54" x14ac:dyDescent="0.25">
      <c r="BB8076" s="108"/>
    </row>
    <row r="8077" spans="54:54" x14ac:dyDescent="0.25">
      <c r="BB8077" s="108"/>
    </row>
    <row r="8078" spans="54:54" x14ac:dyDescent="0.25">
      <c r="BB8078" s="108"/>
    </row>
    <row r="8079" spans="54:54" x14ac:dyDescent="0.25">
      <c r="BB8079" s="108"/>
    </row>
    <row r="8080" spans="54:54" x14ac:dyDescent="0.25">
      <c r="BB8080" s="108"/>
    </row>
    <row r="8081" spans="54:54" x14ac:dyDescent="0.25">
      <c r="BB8081" s="108"/>
    </row>
    <row r="8082" spans="54:54" x14ac:dyDescent="0.25">
      <c r="BB8082" s="108"/>
    </row>
    <row r="8083" spans="54:54" x14ac:dyDescent="0.25">
      <c r="BB8083" s="108"/>
    </row>
    <row r="8084" spans="54:54" x14ac:dyDescent="0.25">
      <c r="BB8084" s="108"/>
    </row>
    <row r="8085" spans="54:54" x14ac:dyDescent="0.25">
      <c r="BB8085" s="108"/>
    </row>
    <row r="8086" spans="54:54" x14ac:dyDescent="0.25">
      <c r="BB8086" s="108"/>
    </row>
    <row r="8087" spans="54:54" x14ac:dyDescent="0.25">
      <c r="BB8087" s="108"/>
    </row>
    <row r="8088" spans="54:54" x14ac:dyDescent="0.25">
      <c r="BB8088" s="108"/>
    </row>
    <row r="8089" spans="54:54" x14ac:dyDescent="0.25">
      <c r="BB8089" s="108"/>
    </row>
    <row r="8090" spans="54:54" x14ac:dyDescent="0.25">
      <c r="BB8090" s="108"/>
    </row>
    <row r="8091" spans="54:54" x14ac:dyDescent="0.25">
      <c r="BB8091" s="108"/>
    </row>
    <row r="8092" spans="54:54" x14ac:dyDescent="0.25">
      <c r="BB8092" s="108"/>
    </row>
    <row r="8093" spans="54:54" x14ac:dyDescent="0.25">
      <c r="BB8093" s="108"/>
    </row>
    <row r="8094" spans="54:54" x14ac:dyDescent="0.25">
      <c r="BB8094" s="108"/>
    </row>
    <row r="8095" spans="54:54" x14ac:dyDescent="0.25">
      <c r="BB8095" s="108"/>
    </row>
    <row r="8096" spans="54:54" x14ac:dyDescent="0.25">
      <c r="BB8096" s="108"/>
    </row>
    <row r="8097" spans="54:54" x14ac:dyDescent="0.25">
      <c r="BB8097" s="108"/>
    </row>
    <row r="8098" spans="54:54" x14ac:dyDescent="0.25">
      <c r="BB8098" s="108"/>
    </row>
    <row r="8099" spans="54:54" x14ac:dyDescent="0.25">
      <c r="BB8099" s="108"/>
    </row>
    <row r="8100" spans="54:54" x14ac:dyDescent="0.25">
      <c r="BB8100" s="108"/>
    </row>
    <row r="8101" spans="54:54" x14ac:dyDescent="0.25">
      <c r="BB8101" s="108"/>
    </row>
    <row r="8102" spans="54:54" x14ac:dyDescent="0.25">
      <c r="BB8102" s="108"/>
    </row>
    <row r="8103" spans="54:54" x14ac:dyDescent="0.25">
      <c r="BB8103" s="108"/>
    </row>
    <row r="8104" spans="54:54" x14ac:dyDescent="0.25">
      <c r="BB8104" s="108"/>
    </row>
    <row r="8105" spans="54:54" x14ac:dyDescent="0.25">
      <c r="BB8105" s="108"/>
    </row>
    <row r="8106" spans="54:54" x14ac:dyDescent="0.25">
      <c r="BB8106" s="108"/>
    </row>
    <row r="8107" spans="54:54" x14ac:dyDescent="0.25">
      <c r="BB8107" s="108"/>
    </row>
    <row r="8108" spans="54:54" x14ac:dyDescent="0.25">
      <c r="BB8108" s="108"/>
    </row>
    <row r="8109" spans="54:54" x14ac:dyDescent="0.25">
      <c r="BB8109" s="108"/>
    </row>
    <row r="8110" spans="54:54" x14ac:dyDescent="0.25">
      <c r="BB8110" s="108"/>
    </row>
    <row r="8111" spans="54:54" x14ac:dyDescent="0.25">
      <c r="BB8111" s="108"/>
    </row>
    <row r="8112" spans="54:54" x14ac:dyDescent="0.25">
      <c r="BB8112" s="108"/>
    </row>
    <row r="8113" spans="54:54" x14ac:dyDescent="0.25">
      <c r="BB8113" s="108"/>
    </row>
    <row r="8114" spans="54:54" x14ac:dyDescent="0.25">
      <c r="BB8114" s="108"/>
    </row>
    <row r="8115" spans="54:54" x14ac:dyDescent="0.25">
      <c r="BB8115" s="108"/>
    </row>
    <row r="8116" spans="54:54" x14ac:dyDescent="0.25">
      <c r="BB8116" s="108"/>
    </row>
    <row r="8117" spans="54:54" x14ac:dyDescent="0.25">
      <c r="BB8117" s="108"/>
    </row>
    <row r="8118" spans="54:54" x14ac:dyDescent="0.25">
      <c r="BB8118" s="108"/>
    </row>
    <row r="8119" spans="54:54" x14ac:dyDescent="0.25">
      <c r="BB8119" s="108"/>
    </row>
    <row r="8120" spans="54:54" x14ac:dyDescent="0.25">
      <c r="BB8120" s="108"/>
    </row>
    <row r="8121" spans="54:54" x14ac:dyDescent="0.25">
      <c r="BB8121" s="108"/>
    </row>
    <row r="8122" spans="54:54" x14ac:dyDescent="0.25">
      <c r="BB8122" s="108"/>
    </row>
    <row r="8123" spans="54:54" x14ac:dyDescent="0.25">
      <c r="BB8123" s="108"/>
    </row>
    <row r="8124" spans="54:54" x14ac:dyDescent="0.25">
      <c r="BB8124" s="108"/>
    </row>
    <row r="8125" spans="54:54" x14ac:dyDescent="0.25">
      <c r="BB8125" s="108"/>
    </row>
    <row r="8126" spans="54:54" x14ac:dyDescent="0.25">
      <c r="BB8126" s="108"/>
    </row>
    <row r="8127" spans="54:54" x14ac:dyDescent="0.25">
      <c r="BB8127" s="108"/>
    </row>
    <row r="8128" spans="54:54" x14ac:dyDescent="0.25">
      <c r="BB8128" s="108"/>
    </row>
    <row r="8129" spans="54:54" x14ac:dyDescent="0.25">
      <c r="BB8129" s="108"/>
    </row>
    <row r="8130" spans="54:54" x14ac:dyDescent="0.25">
      <c r="BB8130" s="108"/>
    </row>
    <row r="8131" spans="54:54" x14ac:dyDescent="0.25">
      <c r="BB8131" s="108"/>
    </row>
    <row r="8132" spans="54:54" x14ac:dyDescent="0.25">
      <c r="BB8132" s="108"/>
    </row>
    <row r="8133" spans="54:54" x14ac:dyDescent="0.25">
      <c r="BB8133" s="108"/>
    </row>
    <row r="8134" spans="54:54" x14ac:dyDescent="0.25">
      <c r="BB8134" s="108"/>
    </row>
    <row r="8135" spans="54:54" x14ac:dyDescent="0.25">
      <c r="BB8135" s="108"/>
    </row>
    <row r="8136" spans="54:54" x14ac:dyDescent="0.25">
      <c r="BB8136" s="108"/>
    </row>
    <row r="8137" spans="54:54" x14ac:dyDescent="0.25">
      <c r="BB8137" s="108"/>
    </row>
    <row r="8138" spans="54:54" x14ac:dyDescent="0.25">
      <c r="BB8138" s="108"/>
    </row>
    <row r="8139" spans="54:54" x14ac:dyDescent="0.25">
      <c r="BB8139" s="108"/>
    </row>
    <row r="8140" spans="54:54" x14ac:dyDescent="0.25">
      <c r="BB8140" s="108"/>
    </row>
    <row r="8141" spans="54:54" x14ac:dyDescent="0.25">
      <c r="BB8141" s="108"/>
    </row>
    <row r="8142" spans="54:54" x14ac:dyDescent="0.25">
      <c r="BB8142" s="108"/>
    </row>
    <row r="8143" spans="54:54" x14ac:dyDescent="0.25">
      <c r="BB8143" s="108"/>
    </row>
    <row r="8144" spans="54:54" x14ac:dyDescent="0.25">
      <c r="BB8144" s="108"/>
    </row>
    <row r="8145" spans="54:54" x14ac:dyDescent="0.25">
      <c r="BB8145" s="108"/>
    </row>
    <row r="8146" spans="54:54" x14ac:dyDescent="0.25">
      <c r="BB8146" s="108"/>
    </row>
    <row r="8147" spans="54:54" x14ac:dyDescent="0.25">
      <c r="BB8147" s="108"/>
    </row>
    <row r="8148" spans="54:54" x14ac:dyDescent="0.25">
      <c r="BB8148" s="108"/>
    </row>
    <row r="8149" spans="54:54" x14ac:dyDescent="0.25">
      <c r="BB8149" s="108"/>
    </row>
    <row r="8150" spans="54:54" x14ac:dyDescent="0.25">
      <c r="BB8150" s="108"/>
    </row>
    <row r="8151" spans="54:54" x14ac:dyDescent="0.25">
      <c r="BB8151" s="108"/>
    </row>
    <row r="8152" spans="54:54" x14ac:dyDescent="0.25">
      <c r="BB8152" s="108"/>
    </row>
    <row r="8153" spans="54:54" x14ac:dyDescent="0.25">
      <c r="BB8153" s="108"/>
    </row>
    <row r="8154" spans="54:54" x14ac:dyDescent="0.25">
      <c r="BB8154" s="108"/>
    </row>
    <row r="8155" spans="54:54" x14ac:dyDescent="0.25">
      <c r="BB8155" s="108"/>
    </row>
    <row r="8156" spans="54:54" x14ac:dyDescent="0.25">
      <c r="BB8156" s="108"/>
    </row>
    <row r="8157" spans="54:54" x14ac:dyDescent="0.25">
      <c r="BB8157" s="108"/>
    </row>
    <row r="8158" spans="54:54" x14ac:dyDescent="0.25">
      <c r="BB8158" s="108"/>
    </row>
    <row r="8159" spans="54:54" x14ac:dyDescent="0.25">
      <c r="BB8159" s="108"/>
    </row>
    <row r="8160" spans="54:54" x14ac:dyDescent="0.25">
      <c r="BB8160" s="108"/>
    </row>
    <row r="8161" spans="54:54" x14ac:dyDescent="0.25">
      <c r="BB8161" s="108"/>
    </row>
    <row r="8162" spans="54:54" x14ac:dyDescent="0.25">
      <c r="BB8162" s="108"/>
    </row>
    <row r="8163" spans="54:54" x14ac:dyDescent="0.25">
      <c r="BB8163" s="108"/>
    </row>
    <row r="8164" spans="54:54" x14ac:dyDescent="0.25">
      <c r="BB8164" s="108"/>
    </row>
    <row r="8165" spans="54:54" x14ac:dyDescent="0.25">
      <c r="BB8165" s="108"/>
    </row>
    <row r="8166" spans="54:54" x14ac:dyDescent="0.25">
      <c r="BB8166" s="108"/>
    </row>
    <row r="8167" spans="54:54" x14ac:dyDescent="0.25">
      <c r="BB8167" s="108"/>
    </row>
    <row r="8168" spans="54:54" x14ac:dyDescent="0.25">
      <c r="BB8168" s="108"/>
    </row>
    <row r="8169" spans="54:54" x14ac:dyDescent="0.25">
      <c r="BB8169" s="108"/>
    </row>
    <row r="8170" spans="54:54" x14ac:dyDescent="0.25">
      <c r="BB8170" s="108"/>
    </row>
    <row r="8171" spans="54:54" x14ac:dyDescent="0.25">
      <c r="BB8171" s="108"/>
    </row>
    <row r="8172" spans="54:54" x14ac:dyDescent="0.25">
      <c r="BB8172" s="108"/>
    </row>
    <row r="8173" spans="54:54" x14ac:dyDescent="0.25">
      <c r="BB8173" s="108"/>
    </row>
    <row r="8174" spans="54:54" x14ac:dyDescent="0.25">
      <c r="BB8174" s="108"/>
    </row>
    <row r="8175" spans="54:54" x14ac:dyDescent="0.25">
      <c r="BB8175" s="108"/>
    </row>
    <row r="8176" spans="54:54" x14ac:dyDescent="0.25">
      <c r="BB8176" s="108"/>
    </row>
    <row r="8177" spans="54:54" x14ac:dyDescent="0.25">
      <c r="BB8177" s="108"/>
    </row>
    <row r="8178" spans="54:54" x14ac:dyDescent="0.25">
      <c r="BB8178" s="108"/>
    </row>
    <row r="8179" spans="54:54" x14ac:dyDescent="0.25">
      <c r="BB8179" s="108"/>
    </row>
    <row r="8180" spans="54:54" x14ac:dyDescent="0.25">
      <c r="BB8180" s="108"/>
    </row>
    <row r="8181" spans="54:54" x14ac:dyDescent="0.25">
      <c r="BB8181" s="108"/>
    </row>
    <row r="8182" spans="54:54" x14ac:dyDescent="0.25">
      <c r="BB8182" s="108"/>
    </row>
    <row r="8183" spans="54:54" x14ac:dyDescent="0.25">
      <c r="BB8183" s="108"/>
    </row>
    <row r="8184" spans="54:54" x14ac:dyDescent="0.25">
      <c r="BB8184" s="108"/>
    </row>
    <row r="8185" spans="54:54" x14ac:dyDescent="0.25">
      <c r="BB8185" s="108"/>
    </row>
    <row r="8186" spans="54:54" x14ac:dyDescent="0.25">
      <c r="BB8186" s="108"/>
    </row>
    <row r="8187" spans="54:54" x14ac:dyDescent="0.25">
      <c r="BB8187" s="108"/>
    </row>
    <row r="8188" spans="54:54" x14ac:dyDescent="0.25">
      <c r="BB8188" s="108"/>
    </row>
    <row r="8189" spans="54:54" x14ac:dyDescent="0.25">
      <c r="BB8189" s="108"/>
    </row>
    <row r="8190" spans="54:54" x14ac:dyDescent="0.25">
      <c r="BB8190" s="108"/>
    </row>
    <row r="8191" spans="54:54" x14ac:dyDescent="0.25">
      <c r="BB8191" s="108"/>
    </row>
    <row r="8192" spans="54:54" x14ac:dyDescent="0.25">
      <c r="BB8192" s="108"/>
    </row>
    <row r="8193" spans="54:54" x14ac:dyDescent="0.25">
      <c r="BB8193" s="108"/>
    </row>
    <row r="8194" spans="54:54" x14ac:dyDescent="0.25">
      <c r="BB8194" s="108"/>
    </row>
    <row r="8195" spans="54:54" x14ac:dyDescent="0.25">
      <c r="BB8195" s="108"/>
    </row>
    <row r="8196" spans="54:54" x14ac:dyDescent="0.25">
      <c r="BB8196" s="108"/>
    </row>
    <row r="8197" spans="54:54" x14ac:dyDescent="0.25">
      <c r="BB8197" s="108"/>
    </row>
    <row r="8198" spans="54:54" x14ac:dyDescent="0.25">
      <c r="BB8198" s="108"/>
    </row>
    <row r="8199" spans="54:54" x14ac:dyDescent="0.25">
      <c r="BB8199" s="108"/>
    </row>
    <row r="8200" spans="54:54" x14ac:dyDescent="0.25">
      <c r="BB8200" s="108"/>
    </row>
    <row r="8201" spans="54:54" x14ac:dyDescent="0.25">
      <c r="BB8201" s="108"/>
    </row>
    <row r="8202" spans="54:54" x14ac:dyDescent="0.25">
      <c r="BB8202" s="108"/>
    </row>
    <row r="8203" spans="54:54" x14ac:dyDescent="0.25">
      <c r="BB8203" s="108"/>
    </row>
    <row r="8204" spans="54:54" x14ac:dyDescent="0.25">
      <c r="BB8204" s="108"/>
    </row>
    <row r="8205" spans="54:54" x14ac:dyDescent="0.25">
      <c r="BB8205" s="108"/>
    </row>
    <row r="8206" spans="54:54" x14ac:dyDescent="0.25">
      <c r="BB8206" s="108"/>
    </row>
    <row r="8207" spans="54:54" x14ac:dyDescent="0.25">
      <c r="BB8207" s="108"/>
    </row>
    <row r="8208" spans="54:54" x14ac:dyDescent="0.25">
      <c r="BB8208" s="108"/>
    </row>
    <row r="8209" spans="54:54" x14ac:dyDescent="0.25">
      <c r="BB8209" s="108"/>
    </row>
    <row r="8210" spans="54:54" x14ac:dyDescent="0.25">
      <c r="BB8210" s="108"/>
    </row>
    <row r="8211" spans="54:54" x14ac:dyDescent="0.25">
      <c r="BB8211" s="108"/>
    </row>
    <row r="8212" spans="54:54" x14ac:dyDescent="0.25">
      <c r="BB8212" s="108"/>
    </row>
    <row r="8213" spans="54:54" x14ac:dyDescent="0.25">
      <c r="BB8213" s="108"/>
    </row>
    <row r="8214" spans="54:54" x14ac:dyDescent="0.25">
      <c r="BB8214" s="108"/>
    </row>
    <row r="8215" spans="54:54" x14ac:dyDescent="0.25">
      <c r="BB8215" s="108"/>
    </row>
    <row r="8216" spans="54:54" x14ac:dyDescent="0.25">
      <c r="BB8216" s="108"/>
    </row>
    <row r="8217" spans="54:54" x14ac:dyDescent="0.25">
      <c r="BB8217" s="108"/>
    </row>
    <row r="8218" spans="54:54" x14ac:dyDescent="0.25">
      <c r="BB8218" s="108"/>
    </row>
    <row r="8219" spans="54:54" x14ac:dyDescent="0.25">
      <c r="BB8219" s="108"/>
    </row>
    <row r="8220" spans="54:54" x14ac:dyDescent="0.25">
      <c r="BB8220" s="108"/>
    </row>
    <row r="8221" spans="54:54" x14ac:dyDescent="0.25">
      <c r="BB8221" s="108"/>
    </row>
    <row r="8222" spans="54:54" x14ac:dyDescent="0.25">
      <c r="BB8222" s="108"/>
    </row>
    <row r="8223" spans="54:54" x14ac:dyDescent="0.25">
      <c r="BB8223" s="108"/>
    </row>
    <row r="8224" spans="54:54" x14ac:dyDescent="0.25">
      <c r="BB8224" s="108"/>
    </row>
    <row r="8225" spans="54:54" x14ac:dyDescent="0.25">
      <c r="BB8225" s="108"/>
    </row>
    <row r="8226" spans="54:54" x14ac:dyDescent="0.25">
      <c r="BB8226" s="108"/>
    </row>
    <row r="8227" spans="54:54" x14ac:dyDescent="0.25">
      <c r="BB8227" s="108"/>
    </row>
    <row r="8228" spans="54:54" x14ac:dyDescent="0.25">
      <c r="BB8228" s="108"/>
    </row>
    <row r="8229" spans="54:54" x14ac:dyDescent="0.25">
      <c r="BB8229" s="108"/>
    </row>
    <row r="8230" spans="54:54" x14ac:dyDescent="0.25">
      <c r="BB8230" s="108"/>
    </row>
    <row r="8231" spans="54:54" x14ac:dyDescent="0.25">
      <c r="BB8231" s="108"/>
    </row>
    <row r="8232" spans="54:54" x14ac:dyDescent="0.25">
      <c r="BB8232" s="108"/>
    </row>
    <row r="8233" spans="54:54" x14ac:dyDescent="0.25">
      <c r="BB8233" s="108"/>
    </row>
    <row r="8234" spans="54:54" x14ac:dyDescent="0.25">
      <c r="BB8234" s="108"/>
    </row>
    <row r="8235" spans="54:54" x14ac:dyDescent="0.25">
      <c r="BB8235" s="108"/>
    </row>
    <row r="8236" spans="54:54" x14ac:dyDescent="0.25">
      <c r="BB8236" s="108"/>
    </row>
    <row r="8237" spans="54:54" x14ac:dyDescent="0.25">
      <c r="BB8237" s="108"/>
    </row>
    <row r="8238" spans="54:54" x14ac:dyDescent="0.25">
      <c r="BB8238" s="108"/>
    </row>
    <row r="8239" spans="54:54" x14ac:dyDescent="0.25">
      <c r="BB8239" s="108"/>
    </row>
    <row r="8240" spans="54:54" x14ac:dyDescent="0.25">
      <c r="BB8240" s="108"/>
    </row>
    <row r="8241" spans="54:54" x14ac:dyDescent="0.25">
      <c r="BB8241" s="108"/>
    </row>
    <row r="8242" spans="54:54" x14ac:dyDescent="0.25">
      <c r="BB8242" s="108"/>
    </row>
    <row r="8243" spans="54:54" x14ac:dyDescent="0.25">
      <c r="BB8243" s="108"/>
    </row>
    <row r="8244" spans="54:54" x14ac:dyDescent="0.25">
      <c r="BB8244" s="108"/>
    </row>
    <row r="8245" spans="54:54" x14ac:dyDescent="0.25">
      <c r="BB8245" s="108"/>
    </row>
    <row r="8246" spans="54:54" x14ac:dyDescent="0.25">
      <c r="BB8246" s="108"/>
    </row>
    <row r="8247" spans="54:54" x14ac:dyDescent="0.25">
      <c r="BB8247" s="108"/>
    </row>
    <row r="8248" spans="54:54" x14ac:dyDescent="0.25">
      <c r="BB8248" s="108"/>
    </row>
    <row r="8249" spans="54:54" x14ac:dyDescent="0.25">
      <c r="BB8249" s="108"/>
    </row>
    <row r="8250" spans="54:54" x14ac:dyDescent="0.25">
      <c r="BB8250" s="108"/>
    </row>
    <row r="8251" spans="54:54" x14ac:dyDescent="0.25">
      <c r="BB8251" s="108"/>
    </row>
    <row r="8252" spans="54:54" x14ac:dyDescent="0.25">
      <c r="BB8252" s="108"/>
    </row>
    <row r="8253" spans="54:54" x14ac:dyDescent="0.25">
      <c r="BB8253" s="108"/>
    </row>
    <row r="8254" spans="54:54" x14ac:dyDescent="0.25">
      <c r="BB8254" s="108"/>
    </row>
    <row r="8255" spans="54:54" x14ac:dyDescent="0.25">
      <c r="BB8255" s="108"/>
    </row>
    <row r="8256" spans="54:54" x14ac:dyDescent="0.25">
      <c r="BB8256" s="108"/>
    </row>
    <row r="8257" spans="54:54" x14ac:dyDescent="0.25">
      <c r="BB8257" s="108"/>
    </row>
    <row r="8258" spans="54:54" x14ac:dyDescent="0.25">
      <c r="BB8258" s="108"/>
    </row>
    <row r="8259" spans="54:54" x14ac:dyDescent="0.25">
      <c r="BB8259" s="108"/>
    </row>
    <row r="8260" spans="54:54" x14ac:dyDescent="0.25">
      <c r="BB8260" s="108"/>
    </row>
    <row r="8261" spans="54:54" x14ac:dyDescent="0.25">
      <c r="BB8261" s="108"/>
    </row>
    <row r="8262" spans="54:54" x14ac:dyDescent="0.25">
      <c r="BB8262" s="108"/>
    </row>
    <row r="8263" spans="54:54" x14ac:dyDescent="0.25">
      <c r="BB8263" s="108"/>
    </row>
    <row r="8264" spans="54:54" x14ac:dyDescent="0.25">
      <c r="BB8264" s="108"/>
    </row>
    <row r="8265" spans="54:54" x14ac:dyDescent="0.25">
      <c r="BB8265" s="108"/>
    </row>
    <row r="8266" spans="54:54" x14ac:dyDescent="0.25">
      <c r="BB8266" s="108"/>
    </row>
    <row r="8267" spans="54:54" x14ac:dyDescent="0.25">
      <c r="BB8267" s="108"/>
    </row>
    <row r="8268" spans="54:54" x14ac:dyDescent="0.25">
      <c r="BB8268" s="108"/>
    </row>
    <row r="8269" spans="54:54" x14ac:dyDescent="0.25">
      <c r="BB8269" s="108"/>
    </row>
    <row r="8270" spans="54:54" x14ac:dyDescent="0.25">
      <c r="BB8270" s="108"/>
    </row>
    <row r="8271" spans="54:54" x14ac:dyDescent="0.25">
      <c r="BB8271" s="108"/>
    </row>
    <row r="8272" spans="54:54" x14ac:dyDescent="0.25">
      <c r="BB8272" s="108"/>
    </row>
    <row r="8273" spans="54:54" x14ac:dyDescent="0.25">
      <c r="BB8273" s="108"/>
    </row>
    <row r="8274" spans="54:54" x14ac:dyDescent="0.25">
      <c r="BB8274" s="108"/>
    </row>
    <row r="8275" spans="54:54" x14ac:dyDescent="0.25">
      <c r="BB8275" s="108"/>
    </row>
    <row r="8276" spans="54:54" x14ac:dyDescent="0.25">
      <c r="BB8276" s="108"/>
    </row>
    <row r="8277" spans="54:54" x14ac:dyDescent="0.25">
      <c r="BB8277" s="108"/>
    </row>
    <row r="8278" spans="54:54" x14ac:dyDescent="0.25">
      <c r="BB8278" s="108"/>
    </row>
    <row r="8279" spans="54:54" x14ac:dyDescent="0.25">
      <c r="BB8279" s="108"/>
    </row>
    <row r="8280" spans="54:54" x14ac:dyDescent="0.25">
      <c r="BB8280" s="108"/>
    </row>
    <row r="8281" spans="54:54" x14ac:dyDescent="0.25">
      <c r="BB8281" s="108"/>
    </row>
    <row r="8282" spans="54:54" x14ac:dyDescent="0.25">
      <c r="BB8282" s="108"/>
    </row>
    <row r="8283" spans="54:54" x14ac:dyDescent="0.25">
      <c r="BB8283" s="108"/>
    </row>
    <row r="8284" spans="54:54" x14ac:dyDescent="0.25">
      <c r="BB8284" s="108"/>
    </row>
    <row r="8285" spans="54:54" x14ac:dyDescent="0.25">
      <c r="BB8285" s="108"/>
    </row>
    <row r="8286" spans="54:54" x14ac:dyDescent="0.25">
      <c r="BB8286" s="108"/>
    </row>
    <row r="8287" spans="54:54" x14ac:dyDescent="0.25">
      <c r="BB8287" s="108"/>
    </row>
    <row r="8288" spans="54:54" x14ac:dyDescent="0.25">
      <c r="BB8288" s="108"/>
    </row>
    <row r="8289" spans="54:54" x14ac:dyDescent="0.25">
      <c r="BB8289" s="108"/>
    </row>
    <row r="8290" spans="54:54" x14ac:dyDescent="0.25">
      <c r="BB8290" s="108"/>
    </row>
    <row r="8291" spans="54:54" x14ac:dyDescent="0.25">
      <c r="BB8291" s="108"/>
    </row>
    <row r="8292" spans="54:54" x14ac:dyDescent="0.25">
      <c r="BB8292" s="108"/>
    </row>
    <row r="8293" spans="54:54" x14ac:dyDescent="0.25">
      <c r="BB8293" s="108"/>
    </row>
    <row r="8294" spans="54:54" x14ac:dyDescent="0.25">
      <c r="BB8294" s="108"/>
    </row>
    <row r="8295" spans="54:54" x14ac:dyDescent="0.25">
      <c r="BB8295" s="108"/>
    </row>
    <row r="8296" spans="54:54" x14ac:dyDescent="0.25">
      <c r="BB8296" s="108"/>
    </row>
    <row r="8297" spans="54:54" x14ac:dyDescent="0.25">
      <c r="BB8297" s="108"/>
    </row>
    <row r="8298" spans="54:54" x14ac:dyDescent="0.25">
      <c r="BB8298" s="108"/>
    </row>
    <row r="8299" spans="54:54" x14ac:dyDescent="0.25">
      <c r="BB8299" s="108"/>
    </row>
    <row r="8300" spans="54:54" x14ac:dyDescent="0.25">
      <c r="BB8300" s="108"/>
    </row>
    <row r="8301" spans="54:54" x14ac:dyDescent="0.25">
      <c r="BB8301" s="108"/>
    </row>
    <row r="8302" spans="54:54" x14ac:dyDescent="0.25">
      <c r="BB8302" s="108"/>
    </row>
    <row r="8303" spans="54:54" x14ac:dyDescent="0.25">
      <c r="BB8303" s="108"/>
    </row>
    <row r="8304" spans="54:54" x14ac:dyDescent="0.25">
      <c r="BB8304" s="108"/>
    </row>
    <row r="8305" spans="54:54" x14ac:dyDescent="0.25">
      <c r="BB8305" s="108"/>
    </row>
    <row r="8306" spans="54:54" x14ac:dyDescent="0.25">
      <c r="BB8306" s="108"/>
    </row>
    <row r="8307" spans="54:54" x14ac:dyDescent="0.25">
      <c r="BB8307" s="108"/>
    </row>
    <row r="8308" spans="54:54" x14ac:dyDescent="0.25">
      <c r="BB8308" s="108"/>
    </row>
    <row r="8309" spans="54:54" x14ac:dyDescent="0.25">
      <c r="BB8309" s="108"/>
    </row>
    <row r="8310" spans="54:54" x14ac:dyDescent="0.25">
      <c r="BB8310" s="108"/>
    </row>
    <row r="8311" spans="54:54" x14ac:dyDescent="0.25">
      <c r="BB8311" s="108"/>
    </row>
    <row r="8312" spans="54:54" x14ac:dyDescent="0.25">
      <c r="BB8312" s="108"/>
    </row>
    <row r="8313" spans="54:54" x14ac:dyDescent="0.25">
      <c r="BB8313" s="108"/>
    </row>
    <row r="8314" spans="54:54" x14ac:dyDescent="0.25">
      <c r="BB8314" s="108"/>
    </row>
    <row r="8315" spans="54:54" x14ac:dyDescent="0.25">
      <c r="BB8315" s="108"/>
    </row>
    <row r="8316" spans="54:54" x14ac:dyDescent="0.25">
      <c r="BB8316" s="108"/>
    </row>
    <row r="8317" spans="54:54" x14ac:dyDescent="0.25">
      <c r="BB8317" s="108"/>
    </row>
    <row r="8318" spans="54:54" x14ac:dyDescent="0.25">
      <c r="BB8318" s="108"/>
    </row>
    <row r="8319" spans="54:54" x14ac:dyDescent="0.25">
      <c r="BB8319" s="108"/>
    </row>
    <row r="8320" spans="54:54" x14ac:dyDescent="0.25">
      <c r="BB8320" s="108"/>
    </row>
    <row r="8321" spans="54:54" x14ac:dyDescent="0.25">
      <c r="BB8321" s="108"/>
    </row>
    <row r="8322" spans="54:54" x14ac:dyDescent="0.25">
      <c r="BB8322" s="108"/>
    </row>
    <row r="8323" spans="54:54" x14ac:dyDescent="0.25">
      <c r="BB8323" s="108"/>
    </row>
    <row r="8324" spans="54:54" x14ac:dyDescent="0.25">
      <c r="BB8324" s="108"/>
    </row>
    <row r="8325" spans="54:54" x14ac:dyDescent="0.25">
      <c r="BB8325" s="108"/>
    </row>
    <row r="8326" spans="54:54" x14ac:dyDescent="0.25">
      <c r="BB8326" s="108"/>
    </row>
    <row r="8327" spans="54:54" x14ac:dyDescent="0.25">
      <c r="BB8327" s="108"/>
    </row>
    <row r="8328" spans="54:54" x14ac:dyDescent="0.25">
      <c r="BB8328" s="108"/>
    </row>
    <row r="8329" spans="54:54" x14ac:dyDescent="0.25">
      <c r="BB8329" s="108"/>
    </row>
    <row r="8330" spans="54:54" x14ac:dyDescent="0.25">
      <c r="BB8330" s="108"/>
    </row>
    <row r="8331" spans="54:54" x14ac:dyDescent="0.25">
      <c r="BB8331" s="108"/>
    </row>
    <row r="8332" spans="54:54" x14ac:dyDescent="0.25">
      <c r="BB8332" s="108"/>
    </row>
    <row r="8333" spans="54:54" x14ac:dyDescent="0.25">
      <c r="BB8333" s="108"/>
    </row>
    <row r="8334" spans="54:54" x14ac:dyDescent="0.25">
      <c r="BB8334" s="108"/>
    </row>
    <row r="8335" spans="54:54" x14ac:dyDescent="0.25">
      <c r="BB8335" s="108"/>
    </row>
    <row r="8336" spans="54:54" x14ac:dyDescent="0.25">
      <c r="BB8336" s="108"/>
    </row>
    <row r="8337" spans="54:54" x14ac:dyDescent="0.25">
      <c r="BB8337" s="108"/>
    </row>
    <row r="8338" spans="54:54" x14ac:dyDescent="0.25">
      <c r="BB8338" s="108"/>
    </row>
    <row r="8339" spans="54:54" x14ac:dyDescent="0.25">
      <c r="BB8339" s="108"/>
    </row>
    <row r="8340" spans="54:54" x14ac:dyDescent="0.25">
      <c r="BB8340" s="108"/>
    </row>
    <row r="8341" spans="54:54" x14ac:dyDescent="0.25">
      <c r="BB8341" s="108"/>
    </row>
    <row r="8342" spans="54:54" x14ac:dyDescent="0.25">
      <c r="BB8342" s="108"/>
    </row>
    <row r="8343" spans="54:54" x14ac:dyDescent="0.25">
      <c r="BB8343" s="108"/>
    </row>
    <row r="8344" spans="54:54" x14ac:dyDescent="0.25">
      <c r="BB8344" s="108"/>
    </row>
    <row r="8345" spans="54:54" x14ac:dyDescent="0.25">
      <c r="BB8345" s="108"/>
    </row>
    <row r="8346" spans="54:54" x14ac:dyDescent="0.25">
      <c r="BB8346" s="108"/>
    </row>
    <row r="8347" spans="54:54" x14ac:dyDescent="0.25">
      <c r="BB8347" s="108"/>
    </row>
    <row r="8348" spans="54:54" x14ac:dyDescent="0.25">
      <c r="BB8348" s="108"/>
    </row>
    <row r="8349" spans="54:54" x14ac:dyDescent="0.25">
      <c r="BB8349" s="108"/>
    </row>
    <row r="8350" spans="54:54" x14ac:dyDescent="0.25">
      <c r="BB8350" s="108"/>
    </row>
    <row r="8351" spans="54:54" x14ac:dyDescent="0.25">
      <c r="BB8351" s="108"/>
    </row>
    <row r="8352" spans="54:54" x14ac:dyDescent="0.25">
      <c r="BB8352" s="108"/>
    </row>
    <row r="8353" spans="54:54" x14ac:dyDescent="0.25">
      <c r="BB8353" s="108"/>
    </row>
    <row r="8354" spans="54:54" x14ac:dyDescent="0.25">
      <c r="BB8354" s="108"/>
    </row>
    <row r="8355" spans="54:54" x14ac:dyDescent="0.25">
      <c r="BB8355" s="108"/>
    </row>
    <row r="8356" spans="54:54" x14ac:dyDescent="0.25">
      <c r="BB8356" s="108"/>
    </row>
    <row r="8357" spans="54:54" x14ac:dyDescent="0.25">
      <c r="BB8357" s="108"/>
    </row>
    <row r="8358" spans="54:54" x14ac:dyDescent="0.25">
      <c r="BB8358" s="108"/>
    </row>
    <row r="8359" spans="54:54" x14ac:dyDescent="0.25">
      <c r="BB8359" s="108"/>
    </row>
    <row r="8360" spans="54:54" x14ac:dyDescent="0.25">
      <c r="BB8360" s="108"/>
    </row>
    <row r="8361" spans="54:54" x14ac:dyDescent="0.25">
      <c r="BB8361" s="108"/>
    </row>
    <row r="8362" spans="54:54" x14ac:dyDescent="0.25">
      <c r="BB8362" s="108"/>
    </row>
    <row r="8363" spans="54:54" x14ac:dyDescent="0.25">
      <c r="BB8363" s="108"/>
    </row>
    <row r="8364" spans="54:54" x14ac:dyDescent="0.25">
      <c r="BB8364" s="108"/>
    </row>
    <row r="8365" spans="54:54" x14ac:dyDescent="0.25">
      <c r="BB8365" s="108"/>
    </row>
    <row r="8366" spans="54:54" x14ac:dyDescent="0.25">
      <c r="BB8366" s="108"/>
    </row>
    <row r="8367" spans="54:54" x14ac:dyDescent="0.25">
      <c r="BB8367" s="108"/>
    </row>
    <row r="8368" spans="54:54" x14ac:dyDescent="0.25">
      <c r="BB8368" s="108"/>
    </row>
    <row r="8369" spans="54:54" x14ac:dyDescent="0.25">
      <c r="BB8369" s="108"/>
    </row>
    <row r="8370" spans="54:54" x14ac:dyDescent="0.25">
      <c r="BB8370" s="108"/>
    </row>
    <row r="8371" spans="54:54" x14ac:dyDescent="0.25">
      <c r="BB8371" s="108"/>
    </row>
    <row r="8372" spans="54:54" x14ac:dyDescent="0.25">
      <c r="BB8372" s="108"/>
    </row>
    <row r="8373" spans="54:54" x14ac:dyDescent="0.25">
      <c r="BB8373" s="108"/>
    </row>
    <row r="8374" spans="54:54" x14ac:dyDescent="0.25">
      <c r="BB8374" s="108"/>
    </row>
    <row r="8375" spans="54:54" x14ac:dyDescent="0.25">
      <c r="BB8375" s="108"/>
    </row>
    <row r="8376" spans="54:54" x14ac:dyDescent="0.25">
      <c r="BB8376" s="108"/>
    </row>
    <row r="8377" spans="54:54" x14ac:dyDescent="0.25">
      <c r="BB8377" s="108"/>
    </row>
    <row r="8378" spans="54:54" x14ac:dyDescent="0.25">
      <c r="BB8378" s="108"/>
    </row>
    <row r="8379" spans="54:54" x14ac:dyDescent="0.25">
      <c r="BB8379" s="108"/>
    </row>
    <row r="8380" spans="54:54" x14ac:dyDescent="0.25">
      <c r="BB8380" s="108"/>
    </row>
    <row r="8381" spans="54:54" x14ac:dyDescent="0.25">
      <c r="BB8381" s="108"/>
    </row>
    <row r="8382" spans="54:54" x14ac:dyDescent="0.25">
      <c r="BB8382" s="108"/>
    </row>
    <row r="8383" spans="54:54" x14ac:dyDescent="0.25">
      <c r="BB8383" s="108"/>
    </row>
    <row r="8384" spans="54:54" x14ac:dyDescent="0.25">
      <c r="BB8384" s="108"/>
    </row>
    <row r="8385" spans="54:54" x14ac:dyDescent="0.25">
      <c r="BB8385" s="108"/>
    </row>
    <row r="8386" spans="54:54" x14ac:dyDescent="0.25">
      <c r="BB8386" s="108"/>
    </row>
    <row r="8387" spans="54:54" x14ac:dyDescent="0.25">
      <c r="BB8387" s="108"/>
    </row>
    <row r="8388" spans="54:54" x14ac:dyDescent="0.25">
      <c r="BB8388" s="108"/>
    </row>
    <row r="8389" spans="54:54" x14ac:dyDescent="0.25">
      <c r="BB8389" s="108"/>
    </row>
    <row r="8390" spans="54:54" x14ac:dyDescent="0.25">
      <c r="BB8390" s="108"/>
    </row>
    <row r="8391" spans="54:54" x14ac:dyDescent="0.25">
      <c r="BB8391" s="108"/>
    </row>
    <row r="8392" spans="54:54" x14ac:dyDescent="0.25">
      <c r="BB8392" s="108"/>
    </row>
    <row r="8393" spans="54:54" x14ac:dyDescent="0.25">
      <c r="BB8393" s="108"/>
    </row>
    <row r="8394" spans="54:54" x14ac:dyDescent="0.25">
      <c r="BB8394" s="108"/>
    </row>
    <row r="8395" spans="54:54" x14ac:dyDescent="0.25">
      <c r="BB8395" s="108"/>
    </row>
    <row r="8396" spans="54:54" x14ac:dyDescent="0.25">
      <c r="BB8396" s="108"/>
    </row>
    <row r="8397" spans="54:54" x14ac:dyDescent="0.25">
      <c r="BB8397" s="108"/>
    </row>
    <row r="8398" spans="54:54" x14ac:dyDescent="0.25">
      <c r="BB8398" s="108"/>
    </row>
    <row r="8399" spans="54:54" x14ac:dyDescent="0.25">
      <c r="BB8399" s="108"/>
    </row>
    <row r="8400" spans="54:54" x14ac:dyDescent="0.25">
      <c r="BB8400" s="108"/>
    </row>
    <row r="8401" spans="54:54" x14ac:dyDescent="0.25">
      <c r="BB8401" s="108"/>
    </row>
    <row r="8402" spans="54:54" x14ac:dyDescent="0.25">
      <c r="BB8402" s="108"/>
    </row>
    <row r="8403" spans="54:54" x14ac:dyDescent="0.25">
      <c r="BB8403" s="108"/>
    </row>
    <row r="8404" spans="54:54" x14ac:dyDescent="0.25">
      <c r="BB8404" s="108"/>
    </row>
    <row r="8405" spans="54:54" x14ac:dyDescent="0.25">
      <c r="BB8405" s="108"/>
    </row>
    <row r="8406" spans="54:54" x14ac:dyDescent="0.25">
      <c r="BB8406" s="108"/>
    </row>
    <row r="8407" spans="54:54" x14ac:dyDescent="0.25">
      <c r="BB8407" s="108"/>
    </row>
    <row r="8408" spans="54:54" x14ac:dyDescent="0.25">
      <c r="BB8408" s="108"/>
    </row>
    <row r="8409" spans="54:54" x14ac:dyDescent="0.25">
      <c r="BB8409" s="108"/>
    </row>
    <row r="8410" spans="54:54" x14ac:dyDescent="0.25">
      <c r="BB8410" s="108"/>
    </row>
    <row r="8411" spans="54:54" x14ac:dyDescent="0.25">
      <c r="BB8411" s="108"/>
    </row>
    <row r="8412" spans="54:54" x14ac:dyDescent="0.25">
      <c r="BB8412" s="108"/>
    </row>
    <row r="8413" spans="54:54" x14ac:dyDescent="0.25">
      <c r="BB8413" s="108"/>
    </row>
    <row r="8414" spans="54:54" x14ac:dyDescent="0.25">
      <c r="BB8414" s="108"/>
    </row>
    <row r="8415" spans="54:54" x14ac:dyDescent="0.25">
      <c r="BB8415" s="108"/>
    </row>
    <row r="8416" spans="54:54" x14ac:dyDescent="0.25">
      <c r="BB8416" s="108"/>
    </row>
    <row r="8417" spans="54:54" x14ac:dyDescent="0.25">
      <c r="BB8417" s="108"/>
    </row>
    <row r="8418" spans="54:54" x14ac:dyDescent="0.25">
      <c r="BB8418" s="108"/>
    </row>
    <row r="8419" spans="54:54" x14ac:dyDescent="0.25">
      <c r="BB8419" s="108"/>
    </row>
    <row r="8420" spans="54:54" x14ac:dyDescent="0.25">
      <c r="BB8420" s="108"/>
    </row>
    <row r="8421" spans="54:54" x14ac:dyDescent="0.25">
      <c r="BB8421" s="108"/>
    </row>
    <row r="8422" spans="54:54" x14ac:dyDescent="0.25">
      <c r="BB8422" s="108"/>
    </row>
    <row r="8423" spans="54:54" x14ac:dyDescent="0.25">
      <c r="BB8423" s="108"/>
    </row>
    <row r="8424" spans="54:54" x14ac:dyDescent="0.25">
      <c r="BB8424" s="108"/>
    </row>
    <row r="8425" spans="54:54" x14ac:dyDescent="0.25">
      <c r="BB8425" s="108"/>
    </row>
    <row r="8426" spans="54:54" x14ac:dyDescent="0.25">
      <c r="BB8426" s="108"/>
    </row>
    <row r="8427" spans="54:54" x14ac:dyDescent="0.25">
      <c r="BB8427" s="108"/>
    </row>
    <row r="8428" spans="54:54" x14ac:dyDescent="0.25">
      <c r="BB8428" s="108"/>
    </row>
    <row r="8429" spans="54:54" x14ac:dyDescent="0.25">
      <c r="BB8429" s="108"/>
    </row>
    <row r="8430" spans="54:54" x14ac:dyDescent="0.25">
      <c r="BB8430" s="108"/>
    </row>
    <row r="8431" spans="54:54" x14ac:dyDescent="0.25">
      <c r="BB8431" s="108"/>
    </row>
    <row r="8432" spans="54:54" x14ac:dyDescent="0.25">
      <c r="BB8432" s="108"/>
    </row>
    <row r="8433" spans="54:54" x14ac:dyDescent="0.25">
      <c r="BB8433" s="108"/>
    </row>
    <row r="8434" spans="54:54" x14ac:dyDescent="0.25">
      <c r="BB8434" s="108"/>
    </row>
    <row r="8435" spans="54:54" x14ac:dyDescent="0.25">
      <c r="BB8435" s="108"/>
    </row>
    <row r="8436" spans="54:54" x14ac:dyDescent="0.25">
      <c r="BB8436" s="108"/>
    </row>
    <row r="8437" spans="54:54" x14ac:dyDescent="0.25">
      <c r="BB8437" s="108"/>
    </row>
    <row r="8438" spans="54:54" x14ac:dyDescent="0.25">
      <c r="BB8438" s="108"/>
    </row>
    <row r="8439" spans="54:54" x14ac:dyDescent="0.25">
      <c r="BB8439" s="108"/>
    </row>
    <row r="8440" spans="54:54" x14ac:dyDescent="0.25">
      <c r="BB8440" s="108"/>
    </row>
    <row r="8441" spans="54:54" x14ac:dyDescent="0.25">
      <c r="BB8441" s="108"/>
    </row>
    <row r="8442" spans="54:54" x14ac:dyDescent="0.25">
      <c r="BB8442" s="108"/>
    </row>
    <row r="8443" spans="54:54" x14ac:dyDescent="0.25">
      <c r="BB8443" s="108"/>
    </row>
    <row r="8444" spans="54:54" x14ac:dyDescent="0.25">
      <c r="BB8444" s="108"/>
    </row>
    <row r="8445" spans="54:54" x14ac:dyDescent="0.25">
      <c r="BB8445" s="108"/>
    </row>
    <row r="8446" spans="54:54" x14ac:dyDescent="0.25">
      <c r="BB8446" s="108"/>
    </row>
    <row r="8447" spans="54:54" x14ac:dyDescent="0.25">
      <c r="BB8447" s="108"/>
    </row>
    <row r="8448" spans="54:54" x14ac:dyDescent="0.25">
      <c r="BB8448" s="108"/>
    </row>
    <row r="8449" spans="54:54" x14ac:dyDescent="0.25">
      <c r="BB8449" s="108"/>
    </row>
    <row r="8450" spans="54:54" x14ac:dyDescent="0.25">
      <c r="BB8450" s="108"/>
    </row>
    <row r="8451" spans="54:54" x14ac:dyDescent="0.25">
      <c r="BB8451" s="108"/>
    </row>
    <row r="8452" spans="54:54" x14ac:dyDescent="0.25">
      <c r="BB8452" s="108"/>
    </row>
    <row r="8453" spans="54:54" x14ac:dyDescent="0.25">
      <c r="BB8453" s="108"/>
    </row>
    <row r="8454" spans="54:54" x14ac:dyDescent="0.25">
      <c r="BB8454" s="108"/>
    </row>
    <row r="8455" spans="54:54" x14ac:dyDescent="0.25">
      <c r="BB8455" s="108"/>
    </row>
    <row r="8456" spans="54:54" x14ac:dyDescent="0.25">
      <c r="BB8456" s="108"/>
    </row>
    <row r="8457" spans="54:54" x14ac:dyDescent="0.25">
      <c r="BB8457" s="108"/>
    </row>
    <row r="8458" spans="54:54" x14ac:dyDescent="0.25">
      <c r="BB8458" s="108"/>
    </row>
    <row r="8459" spans="54:54" x14ac:dyDescent="0.25">
      <c r="BB8459" s="108"/>
    </row>
    <row r="8460" spans="54:54" x14ac:dyDescent="0.25">
      <c r="BB8460" s="108"/>
    </row>
    <row r="8461" spans="54:54" x14ac:dyDescent="0.25">
      <c r="BB8461" s="108"/>
    </row>
    <row r="8462" spans="54:54" x14ac:dyDescent="0.25">
      <c r="BB8462" s="108"/>
    </row>
    <row r="8463" spans="54:54" x14ac:dyDescent="0.25">
      <c r="BB8463" s="108"/>
    </row>
    <row r="8464" spans="54:54" x14ac:dyDescent="0.25">
      <c r="BB8464" s="108"/>
    </row>
    <row r="8465" spans="54:54" x14ac:dyDescent="0.25">
      <c r="BB8465" s="108"/>
    </row>
    <row r="8466" spans="54:54" x14ac:dyDescent="0.25">
      <c r="BB8466" s="108"/>
    </row>
    <row r="8467" spans="54:54" x14ac:dyDescent="0.25">
      <c r="BB8467" s="108"/>
    </row>
    <row r="8468" spans="54:54" x14ac:dyDescent="0.25">
      <c r="BB8468" s="108"/>
    </row>
    <row r="8469" spans="54:54" x14ac:dyDescent="0.25">
      <c r="BB8469" s="108"/>
    </row>
    <row r="8470" spans="54:54" x14ac:dyDescent="0.25">
      <c r="BB8470" s="108"/>
    </row>
    <row r="8471" spans="54:54" x14ac:dyDescent="0.25">
      <c r="BB8471" s="108"/>
    </row>
    <row r="8472" spans="54:54" x14ac:dyDescent="0.25">
      <c r="BB8472" s="108"/>
    </row>
    <row r="8473" spans="54:54" x14ac:dyDescent="0.25">
      <c r="BB8473" s="108"/>
    </row>
    <row r="8474" spans="54:54" x14ac:dyDescent="0.25">
      <c r="BB8474" s="108"/>
    </row>
    <row r="8475" spans="54:54" x14ac:dyDescent="0.25">
      <c r="BB8475" s="108"/>
    </row>
    <row r="8476" spans="54:54" x14ac:dyDescent="0.25">
      <c r="BB8476" s="108"/>
    </row>
    <row r="8477" spans="54:54" x14ac:dyDescent="0.25">
      <c r="BB8477" s="108"/>
    </row>
    <row r="8478" spans="54:54" x14ac:dyDescent="0.25">
      <c r="BB8478" s="108"/>
    </row>
    <row r="8479" spans="54:54" x14ac:dyDescent="0.25">
      <c r="BB8479" s="108"/>
    </row>
    <row r="8480" spans="54:54" x14ac:dyDescent="0.25">
      <c r="BB8480" s="108"/>
    </row>
    <row r="8481" spans="54:54" x14ac:dyDescent="0.25">
      <c r="BB8481" s="108"/>
    </row>
    <row r="8482" spans="54:54" x14ac:dyDescent="0.25">
      <c r="BB8482" s="108"/>
    </row>
    <row r="8483" spans="54:54" x14ac:dyDescent="0.25">
      <c r="BB8483" s="108"/>
    </row>
    <row r="8484" spans="54:54" x14ac:dyDescent="0.25">
      <c r="BB8484" s="108"/>
    </row>
    <row r="8485" spans="54:54" x14ac:dyDescent="0.25">
      <c r="BB8485" s="108"/>
    </row>
    <row r="8486" spans="54:54" x14ac:dyDescent="0.25">
      <c r="BB8486" s="108"/>
    </row>
    <row r="8487" spans="54:54" x14ac:dyDescent="0.25">
      <c r="BB8487" s="108"/>
    </row>
    <row r="8488" spans="54:54" x14ac:dyDescent="0.25">
      <c r="BB8488" s="108"/>
    </row>
    <row r="8489" spans="54:54" x14ac:dyDescent="0.25">
      <c r="BB8489" s="108"/>
    </row>
    <row r="8490" spans="54:54" x14ac:dyDescent="0.25">
      <c r="BB8490" s="108"/>
    </row>
    <row r="8491" spans="54:54" x14ac:dyDescent="0.25">
      <c r="BB8491" s="108"/>
    </row>
    <row r="8492" spans="54:54" x14ac:dyDescent="0.25">
      <c r="BB8492" s="108"/>
    </row>
    <row r="8493" spans="54:54" x14ac:dyDescent="0.25">
      <c r="BB8493" s="108"/>
    </row>
    <row r="8494" spans="54:54" x14ac:dyDescent="0.25">
      <c r="BB8494" s="108"/>
    </row>
    <row r="8495" spans="54:54" x14ac:dyDescent="0.25">
      <c r="BB8495" s="108"/>
    </row>
    <row r="8496" spans="54:54" x14ac:dyDescent="0.25">
      <c r="BB8496" s="108"/>
    </row>
    <row r="8497" spans="54:54" x14ac:dyDescent="0.25">
      <c r="BB8497" s="108"/>
    </row>
    <row r="8498" spans="54:54" x14ac:dyDescent="0.25">
      <c r="BB8498" s="108"/>
    </row>
    <row r="8499" spans="54:54" x14ac:dyDescent="0.25">
      <c r="BB8499" s="108"/>
    </row>
    <row r="8500" spans="54:54" x14ac:dyDescent="0.25">
      <c r="BB8500" s="108"/>
    </row>
    <row r="8501" spans="54:54" x14ac:dyDescent="0.25">
      <c r="BB8501" s="108"/>
    </row>
    <row r="8502" spans="54:54" x14ac:dyDescent="0.25">
      <c r="BB8502" s="108"/>
    </row>
    <row r="8503" spans="54:54" x14ac:dyDescent="0.25">
      <c r="BB8503" s="108"/>
    </row>
    <row r="8504" spans="54:54" x14ac:dyDescent="0.25">
      <c r="BB8504" s="108"/>
    </row>
    <row r="8505" spans="54:54" x14ac:dyDescent="0.25">
      <c r="BB8505" s="108"/>
    </row>
    <row r="8506" spans="54:54" x14ac:dyDescent="0.25">
      <c r="BB8506" s="108"/>
    </row>
    <row r="8507" spans="54:54" x14ac:dyDescent="0.25">
      <c r="BB8507" s="108"/>
    </row>
    <row r="8508" spans="54:54" x14ac:dyDescent="0.25">
      <c r="BB8508" s="108"/>
    </row>
    <row r="8509" spans="54:54" x14ac:dyDescent="0.25">
      <c r="BB8509" s="108"/>
    </row>
    <row r="8510" spans="54:54" x14ac:dyDescent="0.25">
      <c r="BB8510" s="108"/>
    </row>
    <row r="8511" spans="54:54" x14ac:dyDescent="0.25">
      <c r="BB8511" s="108"/>
    </row>
    <row r="8512" spans="54:54" x14ac:dyDescent="0.25">
      <c r="BB8512" s="108"/>
    </row>
    <row r="8513" spans="54:54" x14ac:dyDescent="0.25">
      <c r="BB8513" s="108"/>
    </row>
    <row r="8514" spans="54:54" x14ac:dyDescent="0.25">
      <c r="BB8514" s="108"/>
    </row>
    <row r="8515" spans="54:54" x14ac:dyDescent="0.25">
      <c r="BB8515" s="108"/>
    </row>
    <row r="8516" spans="54:54" x14ac:dyDescent="0.25">
      <c r="BB8516" s="108"/>
    </row>
    <row r="8517" spans="54:54" x14ac:dyDescent="0.25">
      <c r="BB8517" s="108"/>
    </row>
    <row r="8518" spans="54:54" x14ac:dyDescent="0.25">
      <c r="BB8518" s="108"/>
    </row>
    <row r="8519" spans="54:54" x14ac:dyDescent="0.25">
      <c r="BB8519" s="108"/>
    </row>
    <row r="8520" spans="54:54" x14ac:dyDescent="0.25">
      <c r="BB8520" s="108"/>
    </row>
    <row r="8521" spans="54:54" x14ac:dyDescent="0.25">
      <c r="BB8521" s="108"/>
    </row>
    <row r="8522" spans="54:54" x14ac:dyDescent="0.25">
      <c r="BB8522" s="108"/>
    </row>
    <row r="8523" spans="54:54" x14ac:dyDescent="0.25">
      <c r="BB8523" s="108"/>
    </row>
    <row r="8524" spans="54:54" x14ac:dyDescent="0.25">
      <c r="BB8524" s="108"/>
    </row>
    <row r="8525" spans="54:54" x14ac:dyDescent="0.25">
      <c r="BB8525" s="108"/>
    </row>
    <row r="8526" spans="54:54" x14ac:dyDescent="0.25">
      <c r="BB8526" s="108"/>
    </row>
    <row r="8527" spans="54:54" x14ac:dyDescent="0.25">
      <c r="BB8527" s="108"/>
    </row>
    <row r="8528" spans="54:54" x14ac:dyDescent="0.25">
      <c r="BB8528" s="108"/>
    </row>
    <row r="8529" spans="54:54" x14ac:dyDescent="0.25">
      <c r="BB8529" s="108"/>
    </row>
    <row r="8530" spans="54:54" x14ac:dyDescent="0.25">
      <c r="BB8530" s="108"/>
    </row>
    <row r="8531" spans="54:54" x14ac:dyDescent="0.25">
      <c r="BB8531" s="108"/>
    </row>
    <row r="8532" spans="54:54" x14ac:dyDescent="0.25">
      <c r="BB8532" s="108"/>
    </row>
    <row r="8533" spans="54:54" x14ac:dyDescent="0.25">
      <c r="BB8533" s="108"/>
    </row>
    <row r="8534" spans="54:54" x14ac:dyDescent="0.25">
      <c r="BB8534" s="108"/>
    </row>
    <row r="8535" spans="54:54" x14ac:dyDescent="0.25">
      <c r="BB8535" s="108"/>
    </row>
    <row r="8536" spans="54:54" x14ac:dyDescent="0.25">
      <c r="BB8536" s="108"/>
    </row>
    <row r="8537" spans="54:54" x14ac:dyDescent="0.25">
      <c r="BB8537" s="108"/>
    </row>
    <row r="8538" spans="54:54" x14ac:dyDescent="0.25">
      <c r="BB8538" s="108"/>
    </row>
    <row r="8539" spans="54:54" x14ac:dyDescent="0.25">
      <c r="BB8539" s="108"/>
    </row>
    <row r="8540" spans="54:54" x14ac:dyDescent="0.25">
      <c r="BB8540" s="108"/>
    </row>
    <row r="8541" spans="54:54" x14ac:dyDescent="0.25">
      <c r="BB8541" s="108"/>
    </row>
    <row r="8542" spans="54:54" x14ac:dyDescent="0.25">
      <c r="BB8542" s="108"/>
    </row>
    <row r="8543" spans="54:54" x14ac:dyDescent="0.25">
      <c r="BB8543" s="108"/>
    </row>
    <row r="8544" spans="54:54" x14ac:dyDescent="0.25">
      <c r="BB8544" s="108"/>
    </row>
    <row r="8545" spans="54:54" x14ac:dyDescent="0.25">
      <c r="BB8545" s="108"/>
    </row>
    <row r="8546" spans="54:54" x14ac:dyDescent="0.25">
      <c r="BB8546" s="108"/>
    </row>
    <row r="8547" spans="54:54" x14ac:dyDescent="0.25">
      <c r="BB8547" s="108"/>
    </row>
    <row r="8548" spans="54:54" x14ac:dyDescent="0.25">
      <c r="BB8548" s="108"/>
    </row>
    <row r="8549" spans="54:54" x14ac:dyDescent="0.25">
      <c r="BB8549" s="108"/>
    </row>
    <row r="8550" spans="54:54" x14ac:dyDescent="0.25">
      <c r="BB8550" s="108"/>
    </row>
    <row r="8551" spans="54:54" x14ac:dyDescent="0.25">
      <c r="BB8551" s="108"/>
    </row>
    <row r="8552" spans="54:54" x14ac:dyDescent="0.25">
      <c r="BB8552" s="108"/>
    </row>
    <row r="8553" spans="54:54" x14ac:dyDescent="0.25">
      <c r="BB8553" s="108"/>
    </row>
    <row r="8554" spans="54:54" x14ac:dyDescent="0.25">
      <c r="BB8554" s="108"/>
    </row>
    <row r="8555" spans="54:54" x14ac:dyDescent="0.25">
      <c r="BB8555" s="108"/>
    </row>
    <row r="8556" spans="54:54" x14ac:dyDescent="0.25">
      <c r="BB8556" s="108"/>
    </row>
    <row r="8557" spans="54:54" x14ac:dyDescent="0.25">
      <c r="BB8557" s="108"/>
    </row>
    <row r="8558" spans="54:54" x14ac:dyDescent="0.25">
      <c r="BB8558" s="108"/>
    </row>
    <row r="8559" spans="54:54" x14ac:dyDescent="0.25">
      <c r="BB8559" s="108"/>
    </row>
    <row r="8560" spans="54:54" x14ac:dyDescent="0.25">
      <c r="BB8560" s="108"/>
    </row>
    <row r="8561" spans="54:54" x14ac:dyDescent="0.25">
      <c r="BB8561" s="108"/>
    </row>
    <row r="8562" spans="54:54" x14ac:dyDescent="0.25">
      <c r="BB8562" s="108"/>
    </row>
    <row r="8563" spans="54:54" x14ac:dyDescent="0.25">
      <c r="BB8563" s="108"/>
    </row>
    <row r="8564" spans="54:54" x14ac:dyDescent="0.25">
      <c r="BB8564" s="108"/>
    </row>
    <row r="8565" spans="54:54" x14ac:dyDescent="0.25">
      <c r="BB8565" s="108"/>
    </row>
    <row r="8566" spans="54:54" x14ac:dyDescent="0.25">
      <c r="BB8566" s="108"/>
    </row>
    <row r="8567" spans="54:54" x14ac:dyDescent="0.25">
      <c r="BB8567" s="108"/>
    </row>
    <row r="8568" spans="54:54" x14ac:dyDescent="0.25">
      <c r="BB8568" s="108"/>
    </row>
    <row r="8569" spans="54:54" x14ac:dyDescent="0.25">
      <c r="BB8569" s="108"/>
    </row>
    <row r="8570" spans="54:54" x14ac:dyDescent="0.25">
      <c r="BB8570" s="108"/>
    </row>
    <row r="8571" spans="54:54" x14ac:dyDescent="0.25">
      <c r="BB8571" s="108"/>
    </row>
    <row r="8572" spans="54:54" x14ac:dyDescent="0.25">
      <c r="BB8572" s="108"/>
    </row>
    <row r="8573" spans="54:54" x14ac:dyDescent="0.25">
      <c r="BB8573" s="108"/>
    </row>
    <row r="8574" spans="54:54" x14ac:dyDescent="0.25">
      <c r="BB8574" s="108"/>
    </row>
    <row r="8575" spans="54:54" x14ac:dyDescent="0.25">
      <c r="BB8575" s="108"/>
    </row>
    <row r="8576" spans="54:54" x14ac:dyDescent="0.25">
      <c r="BB8576" s="108"/>
    </row>
    <row r="8577" spans="54:54" x14ac:dyDescent="0.25">
      <c r="BB8577" s="108"/>
    </row>
    <row r="8578" spans="54:54" x14ac:dyDescent="0.25">
      <c r="BB8578" s="108"/>
    </row>
    <row r="8579" spans="54:54" x14ac:dyDescent="0.25">
      <c r="BB8579" s="108"/>
    </row>
    <row r="8580" spans="54:54" x14ac:dyDescent="0.25">
      <c r="BB8580" s="108"/>
    </row>
    <row r="8581" spans="54:54" x14ac:dyDescent="0.25">
      <c r="BB8581" s="108"/>
    </row>
    <row r="8582" spans="54:54" x14ac:dyDescent="0.25">
      <c r="BB8582" s="108"/>
    </row>
    <row r="8583" spans="54:54" x14ac:dyDescent="0.25">
      <c r="BB8583" s="108"/>
    </row>
    <row r="8584" spans="54:54" x14ac:dyDescent="0.25">
      <c r="BB8584" s="108"/>
    </row>
    <row r="8585" spans="54:54" x14ac:dyDescent="0.25">
      <c r="BB8585" s="108"/>
    </row>
    <row r="8586" spans="54:54" x14ac:dyDescent="0.25">
      <c r="BB8586" s="108"/>
    </row>
    <row r="8587" spans="54:54" x14ac:dyDescent="0.25">
      <c r="BB8587" s="108"/>
    </row>
    <row r="8588" spans="54:54" x14ac:dyDescent="0.25">
      <c r="BB8588" s="108"/>
    </row>
    <row r="8589" spans="54:54" x14ac:dyDescent="0.25">
      <c r="BB8589" s="108"/>
    </row>
    <row r="8590" spans="54:54" x14ac:dyDescent="0.25">
      <c r="BB8590" s="108"/>
    </row>
    <row r="8591" spans="54:54" x14ac:dyDescent="0.25">
      <c r="BB8591" s="108"/>
    </row>
    <row r="8592" spans="54:54" x14ac:dyDescent="0.25">
      <c r="BB8592" s="108"/>
    </row>
    <row r="8593" spans="54:54" x14ac:dyDescent="0.25">
      <c r="BB8593" s="108"/>
    </row>
    <row r="8594" spans="54:54" x14ac:dyDescent="0.25">
      <c r="BB8594" s="108"/>
    </row>
    <row r="8595" spans="54:54" x14ac:dyDescent="0.25">
      <c r="BB8595" s="108"/>
    </row>
    <row r="8596" spans="54:54" x14ac:dyDescent="0.25">
      <c r="BB8596" s="108"/>
    </row>
    <row r="8597" spans="54:54" x14ac:dyDescent="0.25">
      <c r="BB8597" s="108"/>
    </row>
    <row r="8598" spans="54:54" x14ac:dyDescent="0.25">
      <c r="BB8598" s="108"/>
    </row>
    <row r="8599" spans="54:54" x14ac:dyDescent="0.25">
      <c r="BB8599" s="108"/>
    </row>
    <row r="8600" spans="54:54" x14ac:dyDescent="0.25">
      <c r="BB8600" s="108"/>
    </row>
    <row r="8601" spans="54:54" x14ac:dyDescent="0.25">
      <c r="BB8601" s="108"/>
    </row>
    <row r="8602" spans="54:54" x14ac:dyDescent="0.25">
      <c r="BB8602" s="108"/>
    </row>
    <row r="8603" spans="54:54" x14ac:dyDescent="0.25">
      <c r="BB8603" s="108"/>
    </row>
    <row r="8604" spans="54:54" x14ac:dyDescent="0.25">
      <c r="BB8604" s="108"/>
    </row>
    <row r="8605" spans="54:54" x14ac:dyDescent="0.25">
      <c r="BB8605" s="108"/>
    </row>
    <row r="8606" spans="54:54" x14ac:dyDescent="0.25">
      <c r="BB8606" s="108"/>
    </row>
    <row r="8607" spans="54:54" x14ac:dyDescent="0.25">
      <c r="BB8607" s="108"/>
    </row>
    <row r="8608" spans="54:54" x14ac:dyDescent="0.25">
      <c r="BB8608" s="108"/>
    </row>
    <row r="8609" spans="54:54" x14ac:dyDescent="0.25">
      <c r="BB8609" s="108"/>
    </row>
    <row r="8610" spans="54:54" x14ac:dyDescent="0.25">
      <c r="BB8610" s="108"/>
    </row>
    <row r="8611" spans="54:54" x14ac:dyDescent="0.25">
      <c r="BB8611" s="108"/>
    </row>
    <row r="8612" spans="54:54" x14ac:dyDescent="0.25">
      <c r="BB8612" s="108"/>
    </row>
    <row r="8613" spans="54:54" x14ac:dyDescent="0.25">
      <c r="BB8613" s="108"/>
    </row>
    <row r="8614" spans="54:54" x14ac:dyDescent="0.25">
      <c r="BB8614" s="108"/>
    </row>
    <row r="8615" spans="54:54" x14ac:dyDescent="0.25">
      <c r="BB8615" s="108"/>
    </row>
    <row r="8616" spans="54:54" x14ac:dyDescent="0.25">
      <c r="BB8616" s="108"/>
    </row>
    <row r="8617" spans="54:54" x14ac:dyDescent="0.25">
      <c r="BB8617" s="108"/>
    </row>
    <row r="8618" spans="54:54" x14ac:dyDescent="0.25">
      <c r="BB8618" s="108"/>
    </row>
    <row r="8619" spans="54:54" x14ac:dyDescent="0.25">
      <c r="BB8619" s="108"/>
    </row>
    <row r="8620" spans="54:54" x14ac:dyDescent="0.25">
      <c r="BB8620" s="108"/>
    </row>
    <row r="8621" spans="54:54" x14ac:dyDescent="0.25">
      <c r="BB8621" s="108"/>
    </row>
    <row r="8622" spans="54:54" x14ac:dyDescent="0.25">
      <c r="BB8622" s="108"/>
    </row>
    <row r="8623" spans="54:54" x14ac:dyDescent="0.25">
      <c r="BB8623" s="108"/>
    </row>
    <row r="8624" spans="54:54" x14ac:dyDescent="0.25">
      <c r="BB8624" s="108"/>
    </row>
    <row r="8625" spans="54:54" x14ac:dyDescent="0.25">
      <c r="BB8625" s="108"/>
    </row>
    <row r="8626" spans="54:54" x14ac:dyDescent="0.25">
      <c r="BB8626" s="108"/>
    </row>
    <row r="8627" spans="54:54" x14ac:dyDescent="0.25">
      <c r="BB8627" s="108"/>
    </row>
    <row r="8628" spans="54:54" x14ac:dyDescent="0.25">
      <c r="BB8628" s="108"/>
    </row>
    <row r="8629" spans="54:54" x14ac:dyDescent="0.25">
      <c r="BB8629" s="108"/>
    </row>
    <row r="8630" spans="54:54" x14ac:dyDescent="0.25">
      <c r="BB8630" s="108"/>
    </row>
    <row r="8631" spans="54:54" x14ac:dyDescent="0.25">
      <c r="BB8631" s="108"/>
    </row>
    <row r="8632" spans="54:54" x14ac:dyDescent="0.25">
      <c r="BB8632" s="108"/>
    </row>
    <row r="8633" spans="54:54" x14ac:dyDescent="0.25">
      <c r="BB8633" s="108"/>
    </row>
    <row r="8634" spans="54:54" x14ac:dyDescent="0.25">
      <c r="BB8634" s="108"/>
    </row>
    <row r="8635" spans="54:54" x14ac:dyDescent="0.25">
      <c r="BB8635" s="108"/>
    </row>
    <row r="8636" spans="54:54" x14ac:dyDescent="0.25">
      <c r="BB8636" s="108"/>
    </row>
    <row r="8637" spans="54:54" x14ac:dyDescent="0.25">
      <c r="BB8637" s="108"/>
    </row>
    <row r="8638" spans="54:54" x14ac:dyDescent="0.25">
      <c r="BB8638" s="108"/>
    </row>
    <row r="8639" spans="54:54" x14ac:dyDescent="0.25">
      <c r="BB8639" s="108"/>
    </row>
    <row r="8640" spans="54:54" x14ac:dyDescent="0.25">
      <c r="BB8640" s="108"/>
    </row>
    <row r="8641" spans="54:54" x14ac:dyDescent="0.25">
      <c r="BB8641" s="108"/>
    </row>
    <row r="8642" spans="54:54" x14ac:dyDescent="0.25">
      <c r="BB8642" s="108"/>
    </row>
    <row r="8643" spans="54:54" x14ac:dyDescent="0.25">
      <c r="BB8643" s="108"/>
    </row>
    <row r="8644" spans="54:54" x14ac:dyDescent="0.25">
      <c r="BB8644" s="108"/>
    </row>
    <row r="8645" spans="54:54" x14ac:dyDescent="0.25">
      <c r="BB8645" s="108"/>
    </row>
    <row r="8646" spans="54:54" x14ac:dyDescent="0.25">
      <c r="BB8646" s="108"/>
    </row>
    <row r="8647" spans="54:54" x14ac:dyDescent="0.25">
      <c r="BB8647" s="108"/>
    </row>
    <row r="8648" spans="54:54" x14ac:dyDescent="0.25">
      <c r="BB8648" s="108"/>
    </row>
    <row r="8649" spans="54:54" x14ac:dyDescent="0.25">
      <c r="BB8649" s="108"/>
    </row>
    <row r="8650" spans="54:54" x14ac:dyDescent="0.25">
      <c r="BB8650" s="108"/>
    </row>
    <row r="8651" spans="54:54" x14ac:dyDescent="0.25">
      <c r="BB8651" s="108"/>
    </row>
    <row r="8652" spans="54:54" x14ac:dyDescent="0.25">
      <c r="BB8652" s="108"/>
    </row>
    <row r="8653" spans="54:54" x14ac:dyDescent="0.25">
      <c r="BB8653" s="108"/>
    </row>
    <row r="8654" spans="54:54" x14ac:dyDescent="0.25">
      <c r="BB8654" s="108"/>
    </row>
    <row r="8655" spans="54:54" x14ac:dyDescent="0.25">
      <c r="BB8655" s="108"/>
    </row>
    <row r="8656" spans="54:54" x14ac:dyDescent="0.25">
      <c r="BB8656" s="108"/>
    </row>
    <row r="8657" spans="54:54" x14ac:dyDescent="0.25">
      <c r="BB8657" s="108"/>
    </row>
    <row r="8658" spans="54:54" x14ac:dyDescent="0.25">
      <c r="BB8658" s="108"/>
    </row>
    <row r="8659" spans="54:54" x14ac:dyDescent="0.25">
      <c r="BB8659" s="108"/>
    </row>
    <row r="8660" spans="54:54" x14ac:dyDescent="0.25">
      <c r="BB8660" s="108"/>
    </row>
    <row r="8661" spans="54:54" x14ac:dyDescent="0.25">
      <c r="BB8661" s="108"/>
    </row>
    <row r="8662" spans="54:54" x14ac:dyDescent="0.25">
      <c r="BB8662" s="108"/>
    </row>
    <row r="8663" spans="54:54" x14ac:dyDescent="0.25">
      <c r="BB8663" s="108"/>
    </row>
    <row r="8664" spans="54:54" x14ac:dyDescent="0.25">
      <c r="BB8664" s="108"/>
    </row>
    <row r="8665" spans="54:54" x14ac:dyDescent="0.25">
      <c r="BB8665" s="108"/>
    </row>
    <row r="8666" spans="54:54" x14ac:dyDescent="0.25">
      <c r="BB8666" s="108"/>
    </row>
    <row r="8667" spans="54:54" x14ac:dyDescent="0.25">
      <c r="BB8667" s="108"/>
    </row>
    <row r="8668" spans="54:54" x14ac:dyDescent="0.25">
      <c r="BB8668" s="108"/>
    </row>
    <row r="8669" spans="54:54" x14ac:dyDescent="0.25">
      <c r="BB8669" s="108"/>
    </row>
    <row r="8670" spans="54:54" x14ac:dyDescent="0.25">
      <c r="BB8670" s="108"/>
    </row>
    <row r="8671" spans="54:54" x14ac:dyDescent="0.25">
      <c r="BB8671" s="108"/>
    </row>
    <row r="8672" spans="54:54" x14ac:dyDescent="0.25">
      <c r="BB8672" s="108"/>
    </row>
    <row r="8673" spans="54:54" x14ac:dyDescent="0.25">
      <c r="BB8673" s="108"/>
    </row>
    <row r="8674" spans="54:54" x14ac:dyDescent="0.25">
      <c r="BB8674" s="108"/>
    </row>
    <row r="8675" spans="54:54" x14ac:dyDescent="0.25">
      <c r="BB8675" s="108"/>
    </row>
    <row r="8676" spans="54:54" x14ac:dyDescent="0.25">
      <c r="BB8676" s="108"/>
    </row>
    <row r="8677" spans="54:54" x14ac:dyDescent="0.25">
      <c r="BB8677" s="108"/>
    </row>
    <row r="8678" spans="54:54" x14ac:dyDescent="0.25">
      <c r="BB8678" s="108"/>
    </row>
    <row r="8679" spans="54:54" x14ac:dyDescent="0.25">
      <c r="BB8679" s="108"/>
    </row>
    <row r="8680" spans="54:54" x14ac:dyDescent="0.25">
      <c r="BB8680" s="108"/>
    </row>
    <row r="8681" spans="54:54" x14ac:dyDescent="0.25">
      <c r="BB8681" s="108"/>
    </row>
    <row r="8682" spans="54:54" x14ac:dyDescent="0.25">
      <c r="BB8682" s="108"/>
    </row>
    <row r="8683" spans="54:54" x14ac:dyDescent="0.25">
      <c r="BB8683" s="108"/>
    </row>
    <row r="8684" spans="54:54" x14ac:dyDescent="0.25">
      <c r="BB8684" s="108"/>
    </row>
    <row r="8685" spans="54:54" x14ac:dyDescent="0.25">
      <c r="BB8685" s="108"/>
    </row>
    <row r="8686" spans="54:54" x14ac:dyDescent="0.25">
      <c r="BB8686" s="108"/>
    </row>
    <row r="8687" spans="54:54" x14ac:dyDescent="0.25">
      <c r="BB8687" s="108"/>
    </row>
    <row r="8688" spans="54:54" x14ac:dyDescent="0.25">
      <c r="BB8688" s="108"/>
    </row>
    <row r="8689" spans="54:54" x14ac:dyDescent="0.25">
      <c r="BB8689" s="108"/>
    </row>
    <row r="8690" spans="54:54" x14ac:dyDescent="0.25">
      <c r="BB8690" s="108"/>
    </row>
    <row r="8691" spans="54:54" x14ac:dyDescent="0.25">
      <c r="BB8691" s="108"/>
    </row>
    <row r="8692" spans="54:54" x14ac:dyDescent="0.25">
      <c r="BB8692" s="108"/>
    </row>
    <row r="8693" spans="54:54" x14ac:dyDescent="0.25">
      <c r="BB8693" s="108"/>
    </row>
    <row r="8694" spans="54:54" x14ac:dyDescent="0.25">
      <c r="BB8694" s="108"/>
    </row>
    <row r="8695" spans="54:54" x14ac:dyDescent="0.25">
      <c r="BB8695" s="108"/>
    </row>
    <row r="8696" spans="54:54" x14ac:dyDescent="0.25">
      <c r="BB8696" s="108"/>
    </row>
    <row r="8697" spans="54:54" x14ac:dyDescent="0.25">
      <c r="BB8697" s="108"/>
    </row>
    <row r="8698" spans="54:54" x14ac:dyDescent="0.25">
      <c r="BB8698" s="108"/>
    </row>
    <row r="8699" spans="54:54" x14ac:dyDescent="0.25">
      <c r="BB8699" s="108"/>
    </row>
    <row r="8700" spans="54:54" x14ac:dyDescent="0.25">
      <c r="BB8700" s="108"/>
    </row>
    <row r="8701" spans="54:54" x14ac:dyDescent="0.25">
      <c r="BB8701" s="108"/>
    </row>
    <row r="8702" spans="54:54" x14ac:dyDescent="0.25">
      <c r="BB8702" s="108"/>
    </row>
    <row r="8703" spans="54:54" x14ac:dyDescent="0.25">
      <c r="BB8703" s="108"/>
    </row>
    <row r="8704" spans="54:54" x14ac:dyDescent="0.25">
      <c r="BB8704" s="108"/>
    </row>
    <row r="8705" spans="54:54" x14ac:dyDescent="0.25">
      <c r="BB8705" s="108"/>
    </row>
    <row r="8706" spans="54:54" x14ac:dyDescent="0.25">
      <c r="BB8706" s="108"/>
    </row>
    <row r="8707" spans="54:54" x14ac:dyDescent="0.25">
      <c r="BB8707" s="108"/>
    </row>
    <row r="8708" spans="54:54" x14ac:dyDescent="0.25">
      <c r="BB8708" s="108"/>
    </row>
    <row r="8709" spans="54:54" x14ac:dyDescent="0.25">
      <c r="BB8709" s="108"/>
    </row>
    <row r="8710" spans="54:54" x14ac:dyDescent="0.25">
      <c r="BB8710" s="108"/>
    </row>
    <row r="8711" spans="54:54" x14ac:dyDescent="0.25">
      <c r="BB8711" s="108"/>
    </row>
    <row r="8712" spans="54:54" x14ac:dyDescent="0.25">
      <c r="BB8712" s="108"/>
    </row>
    <row r="8713" spans="54:54" x14ac:dyDescent="0.25">
      <c r="BB8713" s="108"/>
    </row>
    <row r="8714" spans="54:54" x14ac:dyDescent="0.25">
      <c r="BB8714" s="108"/>
    </row>
    <row r="8715" spans="54:54" x14ac:dyDescent="0.25">
      <c r="BB8715" s="108"/>
    </row>
    <row r="8716" spans="54:54" x14ac:dyDescent="0.25">
      <c r="BB8716" s="108"/>
    </row>
    <row r="8717" spans="54:54" x14ac:dyDescent="0.25">
      <c r="BB8717" s="108"/>
    </row>
    <row r="8718" spans="54:54" x14ac:dyDescent="0.25">
      <c r="BB8718" s="108"/>
    </row>
    <row r="8719" spans="54:54" x14ac:dyDescent="0.25">
      <c r="BB8719" s="108"/>
    </row>
    <row r="8720" spans="54:54" x14ac:dyDescent="0.25">
      <c r="BB8720" s="108"/>
    </row>
    <row r="8721" spans="54:54" x14ac:dyDescent="0.25">
      <c r="BB8721" s="108"/>
    </row>
    <row r="8722" spans="54:54" x14ac:dyDescent="0.25">
      <c r="BB8722" s="108"/>
    </row>
    <row r="8723" spans="54:54" x14ac:dyDescent="0.25">
      <c r="BB8723" s="108"/>
    </row>
    <row r="8724" spans="54:54" x14ac:dyDescent="0.25">
      <c r="BB8724" s="108"/>
    </row>
    <row r="8725" spans="54:54" x14ac:dyDescent="0.25">
      <c r="BB8725" s="108"/>
    </row>
    <row r="8726" spans="54:54" x14ac:dyDescent="0.25">
      <c r="BB8726" s="108"/>
    </row>
    <row r="8727" spans="54:54" x14ac:dyDescent="0.25">
      <c r="BB8727" s="108"/>
    </row>
    <row r="8728" spans="54:54" x14ac:dyDescent="0.25">
      <c r="BB8728" s="108"/>
    </row>
    <row r="8729" spans="54:54" x14ac:dyDescent="0.25">
      <c r="BB8729" s="108"/>
    </row>
    <row r="8730" spans="54:54" x14ac:dyDescent="0.25">
      <c r="BB8730" s="108"/>
    </row>
    <row r="8731" spans="54:54" x14ac:dyDescent="0.25">
      <c r="BB8731" s="108"/>
    </row>
    <row r="8732" spans="54:54" x14ac:dyDescent="0.25">
      <c r="BB8732" s="108"/>
    </row>
    <row r="8733" spans="54:54" x14ac:dyDescent="0.25">
      <c r="BB8733" s="108"/>
    </row>
    <row r="8734" spans="54:54" x14ac:dyDescent="0.25">
      <c r="BB8734" s="108"/>
    </row>
    <row r="8735" spans="54:54" x14ac:dyDescent="0.25">
      <c r="BB8735" s="108"/>
    </row>
    <row r="8736" spans="54:54" x14ac:dyDescent="0.25">
      <c r="BB8736" s="108"/>
    </row>
    <row r="8737" spans="54:54" x14ac:dyDescent="0.25">
      <c r="BB8737" s="108"/>
    </row>
    <row r="8738" spans="54:54" x14ac:dyDescent="0.25">
      <c r="BB8738" s="108"/>
    </row>
    <row r="8739" spans="54:54" x14ac:dyDescent="0.25">
      <c r="BB8739" s="108"/>
    </row>
    <row r="8740" spans="54:54" x14ac:dyDescent="0.25">
      <c r="BB8740" s="108"/>
    </row>
    <row r="8741" spans="54:54" x14ac:dyDescent="0.25">
      <c r="BB8741" s="108"/>
    </row>
    <row r="8742" spans="54:54" x14ac:dyDescent="0.25">
      <c r="BB8742" s="108"/>
    </row>
    <row r="8743" spans="54:54" x14ac:dyDescent="0.25">
      <c r="BB8743" s="108"/>
    </row>
    <row r="8744" spans="54:54" x14ac:dyDescent="0.25">
      <c r="BB8744" s="108"/>
    </row>
    <row r="8745" spans="54:54" x14ac:dyDescent="0.25">
      <c r="BB8745" s="108"/>
    </row>
    <row r="8746" spans="54:54" x14ac:dyDescent="0.25">
      <c r="BB8746" s="108"/>
    </row>
    <row r="8747" spans="54:54" x14ac:dyDescent="0.25">
      <c r="BB8747" s="108"/>
    </row>
    <row r="8748" spans="54:54" x14ac:dyDescent="0.25">
      <c r="BB8748" s="108"/>
    </row>
    <row r="8749" spans="54:54" x14ac:dyDescent="0.25">
      <c r="BB8749" s="108"/>
    </row>
    <row r="8750" spans="54:54" x14ac:dyDescent="0.25">
      <c r="BB8750" s="108"/>
    </row>
    <row r="8751" spans="54:54" x14ac:dyDescent="0.25">
      <c r="BB8751" s="108"/>
    </row>
    <row r="8752" spans="54:54" x14ac:dyDescent="0.25">
      <c r="BB8752" s="108"/>
    </row>
    <row r="8753" spans="54:54" x14ac:dyDescent="0.25">
      <c r="BB8753" s="108"/>
    </row>
    <row r="8754" spans="54:54" x14ac:dyDescent="0.25">
      <c r="BB8754" s="108"/>
    </row>
    <row r="8755" spans="54:54" x14ac:dyDescent="0.25">
      <c r="BB8755" s="108"/>
    </row>
    <row r="8756" spans="54:54" x14ac:dyDescent="0.25">
      <c r="BB8756" s="108"/>
    </row>
    <row r="8757" spans="54:54" x14ac:dyDescent="0.25">
      <c r="BB8757" s="108"/>
    </row>
    <row r="8758" spans="54:54" x14ac:dyDescent="0.25">
      <c r="BB8758" s="108"/>
    </row>
    <row r="8759" spans="54:54" x14ac:dyDescent="0.25">
      <c r="BB8759" s="108"/>
    </row>
    <row r="8760" spans="54:54" x14ac:dyDescent="0.25">
      <c r="BB8760" s="108"/>
    </row>
    <row r="8761" spans="54:54" x14ac:dyDescent="0.25">
      <c r="BB8761" s="108"/>
    </row>
    <row r="8762" spans="54:54" x14ac:dyDescent="0.25">
      <c r="BB8762" s="108"/>
    </row>
    <row r="8763" spans="54:54" x14ac:dyDescent="0.25">
      <c r="BB8763" s="108"/>
    </row>
    <row r="8764" spans="54:54" x14ac:dyDescent="0.25">
      <c r="BB8764" s="108"/>
    </row>
    <row r="8765" spans="54:54" x14ac:dyDescent="0.25">
      <c r="BB8765" s="108"/>
    </row>
    <row r="8766" spans="54:54" x14ac:dyDescent="0.25">
      <c r="BB8766" s="108"/>
    </row>
    <row r="8767" spans="54:54" x14ac:dyDescent="0.25">
      <c r="BB8767" s="108"/>
    </row>
    <row r="8768" spans="54:54" x14ac:dyDescent="0.25">
      <c r="BB8768" s="108"/>
    </row>
    <row r="8769" spans="54:54" x14ac:dyDescent="0.25">
      <c r="BB8769" s="108"/>
    </row>
    <row r="8770" spans="54:54" x14ac:dyDescent="0.25">
      <c r="BB8770" s="108"/>
    </row>
    <row r="8771" spans="54:54" x14ac:dyDescent="0.25">
      <c r="BB8771" s="108"/>
    </row>
    <row r="8772" spans="54:54" x14ac:dyDescent="0.25">
      <c r="BB8772" s="108"/>
    </row>
    <row r="8773" spans="54:54" x14ac:dyDescent="0.25">
      <c r="BB8773" s="108"/>
    </row>
    <row r="8774" spans="54:54" x14ac:dyDescent="0.25">
      <c r="BB8774" s="108"/>
    </row>
    <row r="8775" spans="54:54" x14ac:dyDescent="0.25">
      <c r="BB8775" s="108"/>
    </row>
    <row r="8776" spans="54:54" x14ac:dyDescent="0.25">
      <c r="BB8776" s="108"/>
    </row>
    <row r="8777" spans="54:54" x14ac:dyDescent="0.25">
      <c r="BB8777" s="108"/>
    </row>
    <row r="8778" spans="54:54" x14ac:dyDescent="0.25">
      <c r="BB8778" s="108"/>
    </row>
    <row r="8779" spans="54:54" x14ac:dyDescent="0.25">
      <c r="BB8779" s="108"/>
    </row>
    <row r="8780" spans="54:54" x14ac:dyDescent="0.25">
      <c r="BB8780" s="108"/>
    </row>
    <row r="8781" spans="54:54" x14ac:dyDescent="0.25">
      <c r="BB8781" s="108"/>
    </row>
    <row r="8782" spans="54:54" x14ac:dyDescent="0.25">
      <c r="BB8782" s="108"/>
    </row>
    <row r="8783" spans="54:54" x14ac:dyDescent="0.25">
      <c r="BB8783" s="108"/>
    </row>
    <row r="8784" spans="54:54" x14ac:dyDescent="0.25">
      <c r="BB8784" s="108"/>
    </row>
    <row r="8785" spans="54:54" x14ac:dyDescent="0.25">
      <c r="BB8785" s="108"/>
    </row>
    <row r="8786" spans="54:54" x14ac:dyDescent="0.25">
      <c r="BB8786" s="108"/>
    </row>
    <row r="8787" spans="54:54" x14ac:dyDescent="0.25">
      <c r="BB8787" s="108"/>
    </row>
    <row r="8788" spans="54:54" x14ac:dyDescent="0.25">
      <c r="BB8788" s="108"/>
    </row>
    <row r="8789" spans="54:54" x14ac:dyDescent="0.25">
      <c r="BB8789" s="108"/>
    </row>
    <row r="8790" spans="54:54" x14ac:dyDescent="0.25">
      <c r="BB8790" s="108"/>
    </row>
    <row r="8791" spans="54:54" x14ac:dyDescent="0.25">
      <c r="BB8791" s="108"/>
    </row>
    <row r="8792" spans="54:54" x14ac:dyDescent="0.25">
      <c r="BB8792" s="108"/>
    </row>
    <row r="8793" spans="54:54" x14ac:dyDescent="0.25">
      <c r="BB8793" s="108"/>
    </row>
    <row r="8794" spans="54:54" x14ac:dyDescent="0.25">
      <c r="BB8794" s="108"/>
    </row>
    <row r="8795" spans="54:54" x14ac:dyDescent="0.25">
      <c r="BB8795" s="108"/>
    </row>
    <row r="8796" spans="54:54" x14ac:dyDescent="0.25">
      <c r="BB8796" s="108"/>
    </row>
    <row r="8797" spans="54:54" x14ac:dyDescent="0.25">
      <c r="BB8797" s="108"/>
    </row>
    <row r="8798" spans="54:54" x14ac:dyDescent="0.25">
      <c r="BB8798" s="108"/>
    </row>
    <row r="8799" spans="54:54" x14ac:dyDescent="0.25">
      <c r="BB8799" s="108"/>
    </row>
    <row r="8800" spans="54:54" x14ac:dyDescent="0.25">
      <c r="BB8800" s="108"/>
    </row>
    <row r="8801" spans="54:54" x14ac:dyDescent="0.25">
      <c r="BB8801" s="108"/>
    </row>
    <row r="8802" spans="54:54" x14ac:dyDescent="0.25">
      <c r="BB8802" s="108"/>
    </row>
    <row r="8803" spans="54:54" x14ac:dyDescent="0.25">
      <c r="BB8803" s="108"/>
    </row>
    <row r="8804" spans="54:54" x14ac:dyDescent="0.25">
      <c r="BB8804" s="108"/>
    </row>
    <row r="8805" spans="54:54" x14ac:dyDescent="0.25">
      <c r="BB8805" s="108"/>
    </row>
    <row r="8806" spans="54:54" x14ac:dyDescent="0.25">
      <c r="BB8806" s="108"/>
    </row>
    <row r="8807" spans="54:54" x14ac:dyDescent="0.25">
      <c r="BB8807" s="108"/>
    </row>
    <row r="8808" spans="54:54" x14ac:dyDescent="0.25">
      <c r="BB8808" s="108"/>
    </row>
    <row r="8809" spans="54:54" x14ac:dyDescent="0.25">
      <c r="BB8809" s="108"/>
    </row>
    <row r="8810" spans="54:54" x14ac:dyDescent="0.25">
      <c r="BB8810" s="108"/>
    </row>
    <row r="8811" spans="54:54" x14ac:dyDescent="0.25">
      <c r="BB8811" s="108"/>
    </row>
    <row r="8812" spans="54:54" x14ac:dyDescent="0.25">
      <c r="BB8812" s="108"/>
    </row>
    <row r="8813" spans="54:54" x14ac:dyDescent="0.25">
      <c r="BB8813" s="108"/>
    </row>
    <row r="8814" spans="54:54" x14ac:dyDescent="0.25">
      <c r="BB8814" s="108"/>
    </row>
    <row r="8815" spans="54:54" x14ac:dyDescent="0.25">
      <c r="BB8815" s="108"/>
    </row>
    <row r="8816" spans="54:54" x14ac:dyDescent="0.25">
      <c r="BB8816" s="108"/>
    </row>
    <row r="8817" spans="54:54" x14ac:dyDescent="0.25">
      <c r="BB8817" s="108"/>
    </row>
    <row r="8818" spans="54:54" x14ac:dyDescent="0.25">
      <c r="BB8818" s="108"/>
    </row>
    <row r="8819" spans="54:54" x14ac:dyDescent="0.25">
      <c r="BB8819" s="108"/>
    </row>
    <row r="8820" spans="54:54" x14ac:dyDescent="0.25">
      <c r="BB8820" s="108"/>
    </row>
    <row r="8821" spans="54:54" x14ac:dyDescent="0.25">
      <c r="BB8821" s="108"/>
    </row>
    <row r="8822" spans="54:54" x14ac:dyDescent="0.25">
      <c r="BB8822" s="108"/>
    </row>
    <row r="8823" spans="54:54" x14ac:dyDescent="0.25">
      <c r="BB8823" s="108"/>
    </row>
    <row r="8824" spans="54:54" x14ac:dyDescent="0.25">
      <c r="BB8824" s="108"/>
    </row>
    <row r="8825" spans="54:54" x14ac:dyDescent="0.25">
      <c r="BB8825" s="108"/>
    </row>
    <row r="8826" spans="54:54" x14ac:dyDescent="0.25">
      <c r="BB8826" s="108"/>
    </row>
    <row r="8827" spans="54:54" x14ac:dyDescent="0.25">
      <c r="BB8827" s="108"/>
    </row>
    <row r="8828" spans="54:54" x14ac:dyDescent="0.25">
      <c r="BB8828" s="108"/>
    </row>
    <row r="8829" spans="54:54" x14ac:dyDescent="0.25">
      <c r="BB8829" s="108"/>
    </row>
    <row r="8830" spans="54:54" x14ac:dyDescent="0.25">
      <c r="BB8830" s="108"/>
    </row>
    <row r="8831" spans="54:54" x14ac:dyDescent="0.25">
      <c r="BB8831" s="108"/>
    </row>
    <row r="8832" spans="54:54" x14ac:dyDescent="0.25">
      <c r="BB8832" s="108"/>
    </row>
    <row r="8833" spans="54:54" x14ac:dyDescent="0.25">
      <c r="BB8833" s="108"/>
    </row>
    <row r="8834" spans="54:54" x14ac:dyDescent="0.25">
      <c r="BB8834" s="108"/>
    </row>
    <row r="8835" spans="54:54" x14ac:dyDescent="0.25">
      <c r="BB8835" s="108"/>
    </row>
    <row r="8836" spans="54:54" x14ac:dyDescent="0.25">
      <c r="BB8836" s="108"/>
    </row>
    <row r="8837" spans="54:54" x14ac:dyDescent="0.25">
      <c r="BB8837" s="108"/>
    </row>
    <row r="8838" spans="54:54" x14ac:dyDescent="0.25">
      <c r="BB8838" s="108"/>
    </row>
    <row r="8839" spans="54:54" x14ac:dyDescent="0.25">
      <c r="BB8839" s="108"/>
    </row>
    <row r="8840" spans="54:54" x14ac:dyDescent="0.25">
      <c r="BB8840" s="108"/>
    </row>
    <row r="8841" spans="54:54" x14ac:dyDescent="0.25">
      <c r="BB8841" s="108"/>
    </row>
    <row r="8842" spans="54:54" x14ac:dyDescent="0.25">
      <c r="BB8842" s="108"/>
    </row>
    <row r="8843" spans="54:54" x14ac:dyDescent="0.25">
      <c r="BB8843" s="108"/>
    </row>
    <row r="8844" spans="54:54" x14ac:dyDescent="0.25">
      <c r="BB8844" s="108"/>
    </row>
    <row r="8845" spans="54:54" x14ac:dyDescent="0.25">
      <c r="BB8845" s="108"/>
    </row>
    <row r="8846" spans="54:54" x14ac:dyDescent="0.25">
      <c r="BB8846" s="108"/>
    </row>
    <row r="8847" spans="54:54" x14ac:dyDescent="0.25">
      <c r="BB8847" s="108"/>
    </row>
    <row r="8848" spans="54:54" x14ac:dyDescent="0.25">
      <c r="BB8848" s="108"/>
    </row>
    <row r="8849" spans="54:54" x14ac:dyDescent="0.25">
      <c r="BB8849" s="108"/>
    </row>
    <row r="8850" spans="54:54" x14ac:dyDescent="0.25">
      <c r="BB8850" s="108"/>
    </row>
    <row r="8851" spans="54:54" x14ac:dyDescent="0.25">
      <c r="BB8851" s="108"/>
    </row>
    <row r="8852" spans="54:54" x14ac:dyDescent="0.25">
      <c r="BB8852" s="108"/>
    </row>
    <row r="8853" spans="54:54" x14ac:dyDescent="0.25">
      <c r="BB8853" s="108"/>
    </row>
    <row r="8854" spans="54:54" x14ac:dyDescent="0.25">
      <c r="BB8854" s="108"/>
    </row>
    <row r="8855" spans="54:54" x14ac:dyDescent="0.25">
      <c r="BB8855" s="108"/>
    </row>
    <row r="8856" spans="54:54" x14ac:dyDescent="0.25">
      <c r="BB8856" s="108"/>
    </row>
    <row r="8857" spans="54:54" x14ac:dyDescent="0.25">
      <c r="BB8857" s="108"/>
    </row>
    <row r="8858" spans="54:54" x14ac:dyDescent="0.25">
      <c r="BB8858" s="108"/>
    </row>
    <row r="8859" spans="54:54" x14ac:dyDescent="0.25">
      <c r="BB8859" s="108"/>
    </row>
    <row r="8860" spans="54:54" x14ac:dyDescent="0.25">
      <c r="BB8860" s="108"/>
    </row>
    <row r="8861" spans="54:54" x14ac:dyDescent="0.25">
      <c r="BB8861" s="108"/>
    </row>
    <row r="8862" spans="54:54" x14ac:dyDescent="0.25">
      <c r="BB8862" s="108"/>
    </row>
    <row r="8863" spans="54:54" x14ac:dyDescent="0.25">
      <c r="BB8863" s="108"/>
    </row>
    <row r="8864" spans="54:54" x14ac:dyDescent="0.25">
      <c r="BB8864" s="108"/>
    </row>
    <row r="8865" spans="54:54" x14ac:dyDescent="0.25">
      <c r="BB8865" s="108"/>
    </row>
    <row r="8866" spans="54:54" x14ac:dyDescent="0.25">
      <c r="BB8866" s="108"/>
    </row>
    <row r="8867" spans="54:54" x14ac:dyDescent="0.25">
      <c r="BB8867" s="108"/>
    </row>
    <row r="8868" spans="54:54" x14ac:dyDescent="0.25">
      <c r="BB8868" s="108"/>
    </row>
    <row r="8869" spans="54:54" x14ac:dyDescent="0.25">
      <c r="BB8869" s="108"/>
    </row>
    <row r="8870" spans="54:54" x14ac:dyDescent="0.25">
      <c r="BB8870" s="108"/>
    </row>
    <row r="8871" spans="54:54" x14ac:dyDescent="0.25">
      <c r="BB8871" s="108"/>
    </row>
    <row r="8872" spans="54:54" x14ac:dyDescent="0.25">
      <c r="BB8872" s="108"/>
    </row>
    <row r="8873" spans="54:54" x14ac:dyDescent="0.25">
      <c r="BB8873" s="108"/>
    </row>
    <row r="8874" spans="54:54" x14ac:dyDescent="0.25">
      <c r="BB8874" s="108"/>
    </row>
    <row r="8875" spans="54:54" x14ac:dyDescent="0.25">
      <c r="BB8875" s="108"/>
    </row>
    <row r="8876" spans="54:54" x14ac:dyDescent="0.25">
      <c r="BB8876" s="108"/>
    </row>
    <row r="8877" spans="54:54" x14ac:dyDescent="0.25">
      <c r="BB8877" s="108"/>
    </row>
    <row r="8878" spans="54:54" x14ac:dyDescent="0.25">
      <c r="BB8878" s="108"/>
    </row>
    <row r="8879" spans="54:54" x14ac:dyDescent="0.25">
      <c r="BB8879" s="108"/>
    </row>
    <row r="8880" spans="54:54" x14ac:dyDescent="0.25">
      <c r="BB8880" s="108"/>
    </row>
    <row r="8881" spans="54:54" x14ac:dyDescent="0.25">
      <c r="BB8881" s="108"/>
    </row>
    <row r="8882" spans="54:54" x14ac:dyDescent="0.25">
      <c r="BB8882" s="108"/>
    </row>
    <row r="8883" spans="54:54" x14ac:dyDescent="0.25">
      <c r="BB8883" s="108"/>
    </row>
    <row r="8884" spans="54:54" x14ac:dyDescent="0.25">
      <c r="BB8884" s="108"/>
    </row>
    <row r="8885" spans="54:54" x14ac:dyDescent="0.25">
      <c r="BB8885" s="108"/>
    </row>
    <row r="8886" spans="54:54" x14ac:dyDescent="0.25">
      <c r="BB8886" s="108"/>
    </row>
    <row r="8887" spans="54:54" x14ac:dyDescent="0.25">
      <c r="BB8887" s="108"/>
    </row>
    <row r="8888" spans="54:54" x14ac:dyDescent="0.25">
      <c r="BB8888" s="108"/>
    </row>
    <row r="8889" spans="54:54" x14ac:dyDescent="0.25">
      <c r="BB8889" s="108"/>
    </row>
    <row r="8890" spans="54:54" x14ac:dyDescent="0.25">
      <c r="BB8890" s="108"/>
    </row>
    <row r="8891" spans="54:54" x14ac:dyDescent="0.25">
      <c r="BB8891" s="108"/>
    </row>
    <row r="8892" spans="54:54" x14ac:dyDescent="0.25">
      <c r="BB8892" s="108"/>
    </row>
    <row r="8893" spans="54:54" x14ac:dyDescent="0.25">
      <c r="BB8893" s="108"/>
    </row>
    <row r="8894" spans="54:54" x14ac:dyDescent="0.25">
      <c r="BB8894" s="108"/>
    </row>
    <row r="8895" spans="54:54" x14ac:dyDescent="0.25">
      <c r="BB8895" s="108"/>
    </row>
    <row r="8896" spans="54:54" x14ac:dyDescent="0.25">
      <c r="BB8896" s="108"/>
    </row>
    <row r="8897" spans="54:54" x14ac:dyDescent="0.25">
      <c r="BB8897" s="108"/>
    </row>
    <row r="8898" spans="54:54" x14ac:dyDescent="0.25">
      <c r="BB8898" s="108"/>
    </row>
    <row r="8899" spans="54:54" x14ac:dyDescent="0.25">
      <c r="BB8899" s="108"/>
    </row>
    <row r="8900" spans="54:54" x14ac:dyDescent="0.25">
      <c r="BB8900" s="108"/>
    </row>
    <row r="8901" spans="54:54" x14ac:dyDescent="0.25">
      <c r="BB8901" s="108"/>
    </row>
    <row r="8902" spans="54:54" x14ac:dyDescent="0.25">
      <c r="BB8902" s="108"/>
    </row>
    <row r="8903" spans="54:54" x14ac:dyDescent="0.25">
      <c r="BB8903" s="108"/>
    </row>
    <row r="8904" spans="54:54" x14ac:dyDescent="0.25">
      <c r="BB8904" s="108"/>
    </row>
    <row r="8905" spans="54:54" x14ac:dyDescent="0.25">
      <c r="BB8905" s="108"/>
    </row>
    <row r="8906" spans="54:54" x14ac:dyDescent="0.25">
      <c r="BB8906" s="108"/>
    </row>
    <row r="8907" spans="54:54" x14ac:dyDescent="0.25">
      <c r="BB8907" s="108"/>
    </row>
    <row r="8908" spans="54:54" x14ac:dyDescent="0.25">
      <c r="BB8908" s="108"/>
    </row>
    <row r="8909" spans="54:54" x14ac:dyDescent="0.25">
      <c r="BB8909" s="108"/>
    </row>
    <row r="8910" spans="54:54" x14ac:dyDescent="0.25">
      <c r="BB8910" s="108"/>
    </row>
    <row r="8911" spans="54:54" x14ac:dyDescent="0.25">
      <c r="BB8911" s="108"/>
    </row>
    <row r="8912" spans="54:54" x14ac:dyDescent="0.25">
      <c r="BB8912" s="108"/>
    </row>
    <row r="8913" spans="54:54" x14ac:dyDescent="0.25">
      <c r="BB8913" s="108"/>
    </row>
    <row r="8914" spans="54:54" x14ac:dyDescent="0.25">
      <c r="BB8914" s="108"/>
    </row>
    <row r="8915" spans="54:54" x14ac:dyDescent="0.25">
      <c r="BB8915" s="108"/>
    </row>
    <row r="8916" spans="54:54" x14ac:dyDescent="0.25">
      <c r="BB8916" s="108"/>
    </row>
    <row r="8917" spans="54:54" x14ac:dyDescent="0.25">
      <c r="BB8917" s="108"/>
    </row>
    <row r="8918" spans="54:54" x14ac:dyDescent="0.25">
      <c r="BB8918" s="108"/>
    </row>
    <row r="8919" spans="54:54" x14ac:dyDescent="0.25">
      <c r="BB8919" s="108"/>
    </row>
    <row r="8920" spans="54:54" x14ac:dyDescent="0.25">
      <c r="BB8920" s="108"/>
    </row>
    <row r="8921" spans="54:54" x14ac:dyDescent="0.25">
      <c r="BB8921" s="108"/>
    </row>
    <row r="8922" spans="54:54" x14ac:dyDescent="0.25">
      <c r="BB8922" s="108"/>
    </row>
    <row r="8923" spans="54:54" x14ac:dyDescent="0.25">
      <c r="BB8923" s="108"/>
    </row>
    <row r="8924" spans="54:54" x14ac:dyDescent="0.25">
      <c r="BB8924" s="108"/>
    </row>
    <row r="8925" spans="54:54" x14ac:dyDescent="0.25">
      <c r="BB8925" s="108"/>
    </row>
    <row r="8926" spans="54:54" x14ac:dyDescent="0.25">
      <c r="BB8926" s="108"/>
    </row>
    <row r="8927" spans="54:54" x14ac:dyDescent="0.25">
      <c r="BB8927" s="108"/>
    </row>
    <row r="8928" spans="54:54" x14ac:dyDescent="0.25">
      <c r="BB8928" s="108"/>
    </row>
    <row r="8929" spans="54:54" x14ac:dyDescent="0.25">
      <c r="BB8929" s="108"/>
    </row>
    <row r="8930" spans="54:54" x14ac:dyDescent="0.25">
      <c r="BB8930" s="108"/>
    </row>
    <row r="8931" spans="54:54" x14ac:dyDescent="0.25">
      <c r="BB8931" s="108"/>
    </row>
    <row r="8932" spans="54:54" x14ac:dyDescent="0.25">
      <c r="BB8932" s="108"/>
    </row>
    <row r="8933" spans="54:54" x14ac:dyDescent="0.25">
      <c r="BB8933" s="108"/>
    </row>
    <row r="8934" spans="54:54" x14ac:dyDescent="0.25">
      <c r="BB8934" s="108"/>
    </row>
    <row r="8935" spans="54:54" x14ac:dyDescent="0.25">
      <c r="BB8935" s="108"/>
    </row>
    <row r="8936" spans="54:54" x14ac:dyDescent="0.25">
      <c r="BB8936" s="108"/>
    </row>
    <row r="8937" spans="54:54" x14ac:dyDescent="0.25">
      <c r="BB8937" s="108"/>
    </row>
    <row r="8938" spans="54:54" x14ac:dyDescent="0.25">
      <c r="BB8938" s="108"/>
    </row>
    <row r="8939" spans="54:54" x14ac:dyDescent="0.25">
      <c r="BB8939" s="108"/>
    </row>
    <row r="8940" spans="54:54" x14ac:dyDescent="0.25">
      <c r="BB8940" s="108"/>
    </row>
    <row r="8941" spans="54:54" x14ac:dyDescent="0.25">
      <c r="BB8941" s="108"/>
    </row>
    <row r="8942" spans="54:54" x14ac:dyDescent="0.25">
      <c r="BB8942" s="108"/>
    </row>
    <row r="8943" spans="54:54" x14ac:dyDescent="0.25">
      <c r="BB8943" s="108"/>
    </row>
    <row r="8944" spans="54:54" x14ac:dyDescent="0.25">
      <c r="BB8944" s="108"/>
    </row>
    <row r="8945" spans="54:54" x14ac:dyDescent="0.25">
      <c r="BB8945" s="108"/>
    </row>
    <row r="8946" spans="54:54" x14ac:dyDescent="0.25">
      <c r="BB8946" s="108"/>
    </row>
    <row r="8947" spans="54:54" x14ac:dyDescent="0.25">
      <c r="BB8947" s="108"/>
    </row>
    <row r="8948" spans="54:54" x14ac:dyDescent="0.25">
      <c r="BB8948" s="108"/>
    </row>
    <row r="8949" spans="54:54" x14ac:dyDescent="0.25">
      <c r="BB8949" s="108"/>
    </row>
    <row r="8950" spans="54:54" x14ac:dyDescent="0.25">
      <c r="BB8950" s="108"/>
    </row>
    <row r="8951" spans="54:54" x14ac:dyDescent="0.25">
      <c r="BB8951" s="108"/>
    </row>
    <row r="8952" spans="54:54" x14ac:dyDescent="0.25">
      <c r="BB8952" s="108"/>
    </row>
    <row r="8953" spans="54:54" x14ac:dyDescent="0.25">
      <c r="BB8953" s="108"/>
    </row>
    <row r="8954" spans="54:54" x14ac:dyDescent="0.25">
      <c r="BB8954" s="108"/>
    </row>
    <row r="8955" spans="54:54" x14ac:dyDescent="0.25">
      <c r="BB8955" s="108"/>
    </row>
    <row r="8956" spans="54:54" x14ac:dyDescent="0.25">
      <c r="BB8956" s="108"/>
    </row>
    <row r="8957" spans="54:54" x14ac:dyDescent="0.25">
      <c r="BB8957" s="108"/>
    </row>
    <row r="8958" spans="54:54" x14ac:dyDescent="0.25">
      <c r="BB8958" s="108"/>
    </row>
    <row r="8959" spans="54:54" x14ac:dyDescent="0.25">
      <c r="BB8959" s="108"/>
    </row>
    <row r="8960" spans="54:54" x14ac:dyDescent="0.25">
      <c r="BB8960" s="108"/>
    </row>
    <row r="8961" spans="54:54" x14ac:dyDescent="0.25">
      <c r="BB8961" s="108"/>
    </row>
    <row r="8962" spans="54:54" x14ac:dyDescent="0.25">
      <c r="BB8962" s="108"/>
    </row>
    <row r="8963" spans="54:54" x14ac:dyDescent="0.25">
      <c r="BB8963" s="108"/>
    </row>
    <row r="8964" spans="54:54" x14ac:dyDescent="0.25">
      <c r="BB8964" s="108"/>
    </row>
    <row r="8965" spans="54:54" x14ac:dyDescent="0.25">
      <c r="BB8965" s="108"/>
    </row>
    <row r="8966" spans="54:54" x14ac:dyDescent="0.25">
      <c r="BB8966" s="108"/>
    </row>
    <row r="8967" spans="54:54" x14ac:dyDescent="0.25">
      <c r="BB8967" s="108"/>
    </row>
    <row r="8968" spans="54:54" x14ac:dyDescent="0.25">
      <c r="BB8968" s="108"/>
    </row>
    <row r="8969" spans="54:54" x14ac:dyDescent="0.25">
      <c r="BB8969" s="108"/>
    </row>
    <row r="8970" spans="54:54" x14ac:dyDescent="0.25">
      <c r="BB8970" s="108"/>
    </row>
    <row r="8971" spans="54:54" x14ac:dyDescent="0.25">
      <c r="BB8971" s="108"/>
    </row>
    <row r="8972" spans="54:54" x14ac:dyDescent="0.25">
      <c r="BB8972" s="108"/>
    </row>
    <row r="8973" spans="54:54" x14ac:dyDescent="0.25">
      <c r="BB8973" s="108"/>
    </row>
    <row r="8974" spans="54:54" x14ac:dyDescent="0.25">
      <c r="BB8974" s="108"/>
    </row>
    <row r="8975" spans="54:54" x14ac:dyDescent="0.25">
      <c r="BB8975" s="108"/>
    </row>
    <row r="8976" spans="54:54" x14ac:dyDescent="0.25">
      <c r="BB8976" s="108"/>
    </row>
    <row r="8977" spans="54:54" x14ac:dyDescent="0.25">
      <c r="BB8977" s="108"/>
    </row>
    <row r="8978" spans="54:54" x14ac:dyDescent="0.25">
      <c r="BB8978" s="108"/>
    </row>
    <row r="8979" spans="54:54" x14ac:dyDescent="0.25">
      <c r="BB8979" s="108"/>
    </row>
    <row r="8980" spans="54:54" x14ac:dyDescent="0.25">
      <c r="BB8980" s="108"/>
    </row>
    <row r="8981" spans="54:54" x14ac:dyDescent="0.25">
      <c r="BB8981" s="108"/>
    </row>
    <row r="8982" spans="54:54" x14ac:dyDescent="0.25">
      <c r="BB8982" s="108"/>
    </row>
    <row r="8983" spans="54:54" x14ac:dyDescent="0.25">
      <c r="BB8983" s="108"/>
    </row>
    <row r="8984" spans="54:54" x14ac:dyDescent="0.25">
      <c r="BB8984" s="108"/>
    </row>
    <row r="8985" spans="54:54" x14ac:dyDescent="0.25">
      <c r="BB8985" s="108"/>
    </row>
    <row r="8986" spans="54:54" x14ac:dyDescent="0.25">
      <c r="BB8986" s="108"/>
    </row>
    <row r="8987" spans="54:54" x14ac:dyDescent="0.25">
      <c r="BB8987" s="108"/>
    </row>
    <row r="8988" spans="54:54" x14ac:dyDescent="0.25">
      <c r="BB8988" s="108"/>
    </row>
    <row r="8989" spans="54:54" x14ac:dyDescent="0.25">
      <c r="BB8989" s="108"/>
    </row>
    <row r="8990" spans="54:54" x14ac:dyDescent="0.25">
      <c r="BB8990" s="108"/>
    </row>
    <row r="8991" spans="54:54" x14ac:dyDescent="0.25">
      <c r="BB8991" s="108"/>
    </row>
    <row r="8992" spans="54:54" x14ac:dyDescent="0.25">
      <c r="BB8992" s="108"/>
    </row>
    <row r="8993" spans="54:54" x14ac:dyDescent="0.25">
      <c r="BB8993" s="108"/>
    </row>
    <row r="8994" spans="54:54" x14ac:dyDescent="0.25">
      <c r="BB8994" s="108"/>
    </row>
    <row r="8995" spans="54:54" x14ac:dyDescent="0.25">
      <c r="BB8995" s="108"/>
    </row>
    <row r="8996" spans="54:54" x14ac:dyDescent="0.25">
      <c r="BB8996" s="108"/>
    </row>
    <row r="8997" spans="54:54" x14ac:dyDescent="0.25">
      <c r="BB8997" s="108"/>
    </row>
    <row r="8998" spans="54:54" x14ac:dyDescent="0.25">
      <c r="BB8998" s="108"/>
    </row>
    <row r="8999" spans="54:54" x14ac:dyDescent="0.25">
      <c r="BB8999" s="108"/>
    </row>
    <row r="9000" spans="54:54" x14ac:dyDescent="0.25">
      <c r="BB9000" s="108"/>
    </row>
    <row r="9001" spans="54:54" x14ac:dyDescent="0.25">
      <c r="BB9001" s="108"/>
    </row>
    <row r="9002" spans="54:54" x14ac:dyDescent="0.25">
      <c r="BB9002" s="108"/>
    </row>
    <row r="9003" spans="54:54" x14ac:dyDescent="0.25">
      <c r="BB9003" s="108"/>
    </row>
    <row r="9004" spans="54:54" x14ac:dyDescent="0.25">
      <c r="BB9004" s="108"/>
    </row>
    <row r="9005" spans="54:54" x14ac:dyDescent="0.25">
      <c r="BB9005" s="108"/>
    </row>
    <row r="9006" spans="54:54" x14ac:dyDescent="0.25">
      <c r="BB9006" s="108"/>
    </row>
    <row r="9007" spans="54:54" x14ac:dyDescent="0.25">
      <c r="BB9007" s="108"/>
    </row>
    <row r="9008" spans="54:54" x14ac:dyDescent="0.25">
      <c r="BB9008" s="108"/>
    </row>
    <row r="9009" spans="54:54" x14ac:dyDescent="0.25">
      <c r="BB9009" s="108"/>
    </row>
    <row r="9010" spans="54:54" x14ac:dyDescent="0.25">
      <c r="BB9010" s="108"/>
    </row>
    <row r="9011" spans="54:54" x14ac:dyDescent="0.25">
      <c r="BB9011" s="108"/>
    </row>
    <row r="9012" spans="54:54" x14ac:dyDescent="0.25">
      <c r="BB9012" s="108"/>
    </row>
    <row r="9013" spans="54:54" x14ac:dyDescent="0.25">
      <c r="BB9013" s="108"/>
    </row>
    <row r="9014" spans="54:54" x14ac:dyDescent="0.25">
      <c r="BB9014" s="108"/>
    </row>
    <row r="9015" spans="54:54" x14ac:dyDescent="0.25">
      <c r="BB9015" s="108"/>
    </row>
    <row r="9016" spans="54:54" x14ac:dyDescent="0.25">
      <c r="BB9016" s="108"/>
    </row>
    <row r="9017" spans="54:54" x14ac:dyDescent="0.25">
      <c r="BB9017" s="108"/>
    </row>
    <row r="9018" spans="54:54" x14ac:dyDescent="0.25">
      <c r="BB9018" s="108"/>
    </row>
    <row r="9019" spans="54:54" x14ac:dyDescent="0.25">
      <c r="BB9019" s="108"/>
    </row>
    <row r="9020" spans="54:54" x14ac:dyDescent="0.25">
      <c r="BB9020" s="108"/>
    </row>
    <row r="9021" spans="54:54" x14ac:dyDescent="0.25">
      <c r="BB9021" s="108"/>
    </row>
    <row r="9022" spans="54:54" x14ac:dyDescent="0.25">
      <c r="BB9022" s="108"/>
    </row>
    <row r="9023" spans="54:54" x14ac:dyDescent="0.25">
      <c r="BB9023" s="108"/>
    </row>
    <row r="9024" spans="54:54" x14ac:dyDescent="0.25">
      <c r="BB9024" s="108"/>
    </row>
    <row r="9025" spans="54:54" x14ac:dyDescent="0.25">
      <c r="BB9025" s="108"/>
    </row>
    <row r="9026" spans="54:54" x14ac:dyDescent="0.25">
      <c r="BB9026" s="108"/>
    </row>
    <row r="9027" spans="54:54" x14ac:dyDescent="0.25">
      <c r="BB9027" s="108"/>
    </row>
    <row r="9028" spans="54:54" x14ac:dyDescent="0.25">
      <c r="BB9028" s="108"/>
    </row>
    <row r="9029" spans="54:54" x14ac:dyDescent="0.25">
      <c r="BB9029" s="108"/>
    </row>
    <row r="9030" spans="54:54" x14ac:dyDescent="0.25">
      <c r="BB9030" s="108"/>
    </row>
    <row r="9031" spans="54:54" x14ac:dyDescent="0.25">
      <c r="BB9031" s="108"/>
    </row>
    <row r="9032" spans="54:54" x14ac:dyDescent="0.25">
      <c r="BB9032" s="108"/>
    </row>
    <row r="9033" spans="54:54" x14ac:dyDescent="0.25">
      <c r="BB9033" s="108"/>
    </row>
    <row r="9034" spans="54:54" x14ac:dyDescent="0.25">
      <c r="BB9034" s="108"/>
    </row>
    <row r="9035" spans="54:54" x14ac:dyDescent="0.25">
      <c r="BB9035" s="108"/>
    </row>
    <row r="9036" spans="54:54" x14ac:dyDescent="0.25">
      <c r="BB9036" s="108"/>
    </row>
    <row r="9037" spans="54:54" x14ac:dyDescent="0.25">
      <c r="BB9037" s="108"/>
    </row>
    <row r="9038" spans="54:54" x14ac:dyDescent="0.25">
      <c r="BB9038" s="108"/>
    </row>
    <row r="9039" spans="54:54" x14ac:dyDescent="0.25">
      <c r="BB9039" s="108"/>
    </row>
    <row r="9040" spans="54:54" x14ac:dyDescent="0.25">
      <c r="BB9040" s="108"/>
    </row>
    <row r="9041" spans="54:54" x14ac:dyDescent="0.25">
      <c r="BB9041" s="108"/>
    </row>
    <row r="9042" spans="54:54" x14ac:dyDescent="0.25">
      <c r="BB9042" s="108"/>
    </row>
    <row r="9043" spans="54:54" x14ac:dyDescent="0.25">
      <c r="BB9043" s="108"/>
    </row>
    <row r="9044" spans="54:54" x14ac:dyDescent="0.25">
      <c r="BB9044" s="108"/>
    </row>
    <row r="9045" spans="54:54" x14ac:dyDescent="0.25">
      <c r="BB9045" s="108"/>
    </row>
    <row r="9046" spans="54:54" x14ac:dyDescent="0.25">
      <c r="BB9046" s="108"/>
    </row>
    <row r="9047" spans="54:54" x14ac:dyDescent="0.25">
      <c r="BB9047" s="108"/>
    </row>
    <row r="9048" spans="54:54" x14ac:dyDescent="0.25">
      <c r="BB9048" s="108"/>
    </row>
    <row r="9049" spans="54:54" x14ac:dyDescent="0.25">
      <c r="BB9049" s="108"/>
    </row>
    <row r="9050" spans="54:54" x14ac:dyDescent="0.25">
      <c r="BB9050" s="108"/>
    </row>
    <row r="9051" spans="54:54" x14ac:dyDescent="0.25">
      <c r="BB9051" s="108"/>
    </row>
    <row r="9052" spans="54:54" x14ac:dyDescent="0.25">
      <c r="BB9052" s="108"/>
    </row>
    <row r="9053" spans="54:54" x14ac:dyDescent="0.25">
      <c r="BB9053" s="108"/>
    </row>
    <row r="9054" spans="54:54" x14ac:dyDescent="0.25">
      <c r="BB9054" s="108"/>
    </row>
    <row r="9055" spans="54:54" x14ac:dyDescent="0.25">
      <c r="BB9055" s="108"/>
    </row>
    <row r="9056" spans="54:54" x14ac:dyDescent="0.25">
      <c r="BB9056" s="108"/>
    </row>
    <row r="9057" spans="54:54" x14ac:dyDescent="0.25">
      <c r="BB9057" s="108"/>
    </row>
    <row r="9058" spans="54:54" x14ac:dyDescent="0.25">
      <c r="BB9058" s="108"/>
    </row>
    <row r="9059" spans="54:54" x14ac:dyDescent="0.25">
      <c r="BB9059" s="108"/>
    </row>
    <row r="9060" spans="54:54" x14ac:dyDescent="0.25">
      <c r="BB9060" s="108"/>
    </row>
    <row r="9061" spans="54:54" x14ac:dyDescent="0.25">
      <c r="BB9061" s="108"/>
    </row>
    <row r="9062" spans="54:54" x14ac:dyDescent="0.25">
      <c r="BB9062" s="108"/>
    </row>
    <row r="9063" spans="54:54" x14ac:dyDescent="0.25">
      <c r="BB9063" s="108"/>
    </row>
    <row r="9064" spans="54:54" x14ac:dyDescent="0.25">
      <c r="BB9064" s="108"/>
    </row>
    <row r="9065" spans="54:54" x14ac:dyDescent="0.25">
      <c r="BB9065" s="108"/>
    </row>
    <row r="9066" spans="54:54" x14ac:dyDescent="0.25">
      <c r="BB9066" s="108"/>
    </row>
    <row r="9067" spans="54:54" x14ac:dyDescent="0.25">
      <c r="BB9067" s="108"/>
    </row>
    <row r="9068" spans="54:54" x14ac:dyDescent="0.25">
      <c r="BB9068" s="108"/>
    </row>
    <row r="9069" spans="54:54" x14ac:dyDescent="0.25">
      <c r="BB9069" s="108"/>
    </row>
    <row r="9070" spans="54:54" x14ac:dyDescent="0.25">
      <c r="BB9070" s="108"/>
    </row>
    <row r="9071" spans="54:54" x14ac:dyDescent="0.25">
      <c r="BB9071" s="108"/>
    </row>
    <row r="9072" spans="54:54" x14ac:dyDescent="0.25">
      <c r="BB9072" s="108"/>
    </row>
    <row r="9073" spans="54:54" x14ac:dyDescent="0.25">
      <c r="BB9073" s="108"/>
    </row>
    <row r="9074" spans="54:54" x14ac:dyDescent="0.25">
      <c r="BB9074" s="108"/>
    </row>
    <row r="9075" spans="54:54" x14ac:dyDescent="0.25">
      <c r="BB9075" s="108"/>
    </row>
    <row r="9076" spans="54:54" x14ac:dyDescent="0.25">
      <c r="BB9076" s="108"/>
    </row>
    <row r="9077" spans="54:54" x14ac:dyDescent="0.25">
      <c r="BB9077" s="108"/>
    </row>
    <row r="9078" spans="54:54" x14ac:dyDescent="0.25">
      <c r="BB9078" s="108"/>
    </row>
    <row r="9079" spans="54:54" x14ac:dyDescent="0.25">
      <c r="BB9079" s="108"/>
    </row>
    <row r="9080" spans="54:54" x14ac:dyDescent="0.25">
      <c r="BB9080" s="108"/>
    </row>
    <row r="9081" spans="54:54" x14ac:dyDescent="0.25">
      <c r="BB9081" s="108"/>
    </row>
    <row r="9082" spans="54:54" x14ac:dyDescent="0.25">
      <c r="BB9082" s="108"/>
    </row>
    <row r="9083" spans="54:54" x14ac:dyDescent="0.25">
      <c r="BB9083" s="108"/>
    </row>
    <row r="9084" spans="54:54" x14ac:dyDescent="0.25">
      <c r="BB9084" s="108"/>
    </row>
    <row r="9085" spans="54:54" x14ac:dyDescent="0.25">
      <c r="BB9085" s="108"/>
    </row>
    <row r="9086" spans="54:54" x14ac:dyDescent="0.25">
      <c r="BB9086" s="108"/>
    </row>
    <row r="9087" spans="54:54" x14ac:dyDescent="0.25">
      <c r="BB9087" s="108"/>
    </row>
    <row r="9088" spans="54:54" x14ac:dyDescent="0.25">
      <c r="BB9088" s="108"/>
    </row>
    <row r="9089" spans="54:54" x14ac:dyDescent="0.25">
      <c r="BB9089" s="108"/>
    </row>
    <row r="9090" spans="54:54" x14ac:dyDescent="0.25">
      <c r="BB9090" s="108"/>
    </row>
    <row r="9091" spans="54:54" x14ac:dyDescent="0.25">
      <c r="BB9091" s="108"/>
    </row>
    <row r="9092" spans="54:54" x14ac:dyDescent="0.25">
      <c r="BB9092" s="108"/>
    </row>
    <row r="9093" spans="54:54" x14ac:dyDescent="0.25">
      <c r="BB9093" s="108"/>
    </row>
    <row r="9094" spans="54:54" x14ac:dyDescent="0.25">
      <c r="BB9094" s="108"/>
    </row>
    <row r="9095" spans="54:54" x14ac:dyDescent="0.25">
      <c r="BB9095" s="108"/>
    </row>
    <row r="9096" spans="54:54" x14ac:dyDescent="0.25">
      <c r="BB9096" s="108"/>
    </row>
    <row r="9097" spans="54:54" x14ac:dyDescent="0.25">
      <c r="BB9097" s="108"/>
    </row>
    <row r="9098" spans="54:54" x14ac:dyDescent="0.25">
      <c r="BB9098" s="108"/>
    </row>
    <row r="9099" spans="54:54" x14ac:dyDescent="0.25">
      <c r="BB9099" s="108"/>
    </row>
    <row r="9100" spans="54:54" x14ac:dyDescent="0.25">
      <c r="BB9100" s="108"/>
    </row>
    <row r="9101" spans="54:54" x14ac:dyDescent="0.25">
      <c r="BB9101" s="108"/>
    </row>
    <row r="9102" spans="54:54" x14ac:dyDescent="0.25">
      <c r="BB9102" s="108"/>
    </row>
    <row r="9103" spans="54:54" x14ac:dyDescent="0.25">
      <c r="BB9103" s="108"/>
    </row>
    <row r="9104" spans="54:54" x14ac:dyDescent="0.25">
      <c r="BB9104" s="108"/>
    </row>
    <row r="9105" spans="54:54" x14ac:dyDescent="0.25">
      <c r="BB9105" s="108"/>
    </row>
    <row r="9106" spans="54:54" x14ac:dyDescent="0.25">
      <c r="BB9106" s="108"/>
    </row>
    <row r="9107" spans="54:54" x14ac:dyDescent="0.25">
      <c r="BB9107" s="108"/>
    </row>
    <row r="9108" spans="54:54" x14ac:dyDescent="0.25">
      <c r="BB9108" s="108"/>
    </row>
    <row r="9109" spans="54:54" x14ac:dyDescent="0.25">
      <c r="BB9109" s="108"/>
    </row>
    <row r="9110" spans="54:54" x14ac:dyDescent="0.25">
      <c r="BB9110" s="108"/>
    </row>
    <row r="9111" spans="54:54" x14ac:dyDescent="0.25">
      <c r="BB9111" s="108"/>
    </row>
    <row r="9112" spans="54:54" x14ac:dyDescent="0.25">
      <c r="BB9112" s="108"/>
    </row>
    <row r="9113" spans="54:54" x14ac:dyDescent="0.25">
      <c r="BB9113" s="108"/>
    </row>
    <row r="9114" spans="54:54" x14ac:dyDescent="0.25">
      <c r="BB9114" s="108"/>
    </row>
    <row r="9115" spans="54:54" x14ac:dyDescent="0.25">
      <c r="BB9115" s="108"/>
    </row>
    <row r="9116" spans="54:54" x14ac:dyDescent="0.25">
      <c r="BB9116" s="108"/>
    </row>
    <row r="9117" spans="54:54" x14ac:dyDescent="0.25">
      <c r="BB9117" s="108"/>
    </row>
    <row r="9118" spans="54:54" x14ac:dyDescent="0.25">
      <c r="BB9118" s="108"/>
    </row>
    <row r="9119" spans="54:54" x14ac:dyDescent="0.25">
      <c r="BB9119" s="108"/>
    </row>
    <row r="9120" spans="54:54" x14ac:dyDescent="0.25">
      <c r="BB9120" s="108"/>
    </row>
    <row r="9121" spans="54:54" x14ac:dyDescent="0.25">
      <c r="BB9121" s="108"/>
    </row>
    <row r="9122" spans="54:54" x14ac:dyDescent="0.25">
      <c r="BB9122" s="108"/>
    </row>
    <row r="9123" spans="54:54" x14ac:dyDescent="0.25">
      <c r="BB9123" s="108"/>
    </row>
    <row r="9124" spans="54:54" x14ac:dyDescent="0.25">
      <c r="BB9124" s="108"/>
    </row>
    <row r="9125" spans="54:54" x14ac:dyDescent="0.25">
      <c r="BB9125" s="108"/>
    </row>
    <row r="9126" spans="54:54" x14ac:dyDescent="0.25">
      <c r="BB9126" s="108"/>
    </row>
    <row r="9127" spans="54:54" x14ac:dyDescent="0.25">
      <c r="BB9127" s="108"/>
    </row>
    <row r="9128" spans="54:54" x14ac:dyDescent="0.25">
      <c r="BB9128" s="108"/>
    </row>
    <row r="9129" spans="54:54" x14ac:dyDescent="0.25">
      <c r="BB9129" s="108"/>
    </row>
    <row r="9130" spans="54:54" x14ac:dyDescent="0.25">
      <c r="BB9130" s="108"/>
    </row>
    <row r="9131" spans="54:54" x14ac:dyDescent="0.25">
      <c r="BB9131" s="108"/>
    </row>
    <row r="9132" spans="54:54" x14ac:dyDescent="0.25">
      <c r="BB9132" s="108"/>
    </row>
    <row r="9133" spans="54:54" x14ac:dyDescent="0.25">
      <c r="BB9133" s="108"/>
    </row>
    <row r="9134" spans="54:54" x14ac:dyDescent="0.25">
      <c r="BB9134" s="108"/>
    </row>
    <row r="9135" spans="54:54" x14ac:dyDescent="0.25">
      <c r="BB9135" s="108"/>
    </row>
    <row r="9136" spans="54:54" x14ac:dyDescent="0.25">
      <c r="BB9136" s="108"/>
    </row>
    <row r="9137" spans="54:54" x14ac:dyDescent="0.25">
      <c r="BB9137" s="108"/>
    </row>
    <row r="9138" spans="54:54" x14ac:dyDescent="0.25">
      <c r="BB9138" s="108"/>
    </row>
    <row r="9139" spans="54:54" x14ac:dyDescent="0.25">
      <c r="BB9139" s="108"/>
    </row>
    <row r="9140" spans="54:54" x14ac:dyDescent="0.25">
      <c r="BB9140" s="108"/>
    </row>
    <row r="9141" spans="54:54" x14ac:dyDescent="0.25">
      <c r="BB9141" s="108"/>
    </row>
    <row r="9142" spans="54:54" x14ac:dyDescent="0.25">
      <c r="BB9142" s="108"/>
    </row>
    <row r="9143" spans="54:54" x14ac:dyDescent="0.25">
      <c r="BB9143" s="108"/>
    </row>
    <row r="9144" spans="54:54" x14ac:dyDescent="0.25">
      <c r="BB9144" s="108"/>
    </row>
    <row r="9145" spans="54:54" x14ac:dyDescent="0.25">
      <c r="BB9145" s="108"/>
    </row>
    <row r="9146" spans="54:54" x14ac:dyDescent="0.25">
      <c r="BB9146" s="108"/>
    </row>
    <row r="9147" spans="54:54" x14ac:dyDescent="0.25">
      <c r="BB9147" s="108"/>
    </row>
    <row r="9148" spans="54:54" x14ac:dyDescent="0.25">
      <c r="BB9148" s="108"/>
    </row>
    <row r="9149" spans="54:54" x14ac:dyDescent="0.25">
      <c r="BB9149" s="108"/>
    </row>
    <row r="9150" spans="54:54" x14ac:dyDescent="0.25">
      <c r="BB9150" s="108"/>
    </row>
    <row r="9151" spans="54:54" x14ac:dyDescent="0.25">
      <c r="BB9151" s="108"/>
    </row>
    <row r="9152" spans="54:54" x14ac:dyDescent="0.25">
      <c r="BB9152" s="108"/>
    </row>
    <row r="9153" spans="54:54" x14ac:dyDescent="0.25">
      <c r="BB9153" s="108"/>
    </row>
    <row r="9154" spans="54:54" x14ac:dyDescent="0.25">
      <c r="BB9154" s="108"/>
    </row>
    <row r="9155" spans="54:54" x14ac:dyDescent="0.25">
      <c r="BB9155" s="108"/>
    </row>
    <row r="9156" spans="54:54" x14ac:dyDescent="0.25">
      <c r="BB9156" s="108"/>
    </row>
    <row r="9157" spans="54:54" x14ac:dyDescent="0.25">
      <c r="BB9157" s="108"/>
    </row>
    <row r="9158" spans="54:54" x14ac:dyDescent="0.25">
      <c r="BB9158" s="108"/>
    </row>
    <row r="9159" spans="54:54" x14ac:dyDescent="0.25">
      <c r="BB9159" s="108"/>
    </row>
    <row r="9160" spans="54:54" x14ac:dyDescent="0.25">
      <c r="BB9160" s="108"/>
    </row>
    <row r="9161" spans="54:54" x14ac:dyDescent="0.25">
      <c r="BB9161" s="108"/>
    </row>
    <row r="9162" spans="54:54" x14ac:dyDescent="0.25">
      <c r="BB9162" s="108"/>
    </row>
    <row r="9163" spans="54:54" x14ac:dyDescent="0.25">
      <c r="BB9163" s="108"/>
    </row>
    <row r="9164" spans="54:54" x14ac:dyDescent="0.25">
      <c r="BB9164" s="108"/>
    </row>
    <row r="9165" spans="54:54" x14ac:dyDescent="0.25">
      <c r="BB9165" s="108"/>
    </row>
    <row r="9166" spans="54:54" x14ac:dyDescent="0.25">
      <c r="BB9166" s="108"/>
    </row>
    <row r="9167" spans="54:54" x14ac:dyDescent="0.25">
      <c r="BB9167" s="108"/>
    </row>
    <row r="9168" spans="54:54" x14ac:dyDescent="0.25">
      <c r="BB9168" s="108"/>
    </row>
    <row r="9169" spans="54:54" x14ac:dyDescent="0.25">
      <c r="BB9169" s="108"/>
    </row>
    <row r="9170" spans="54:54" x14ac:dyDescent="0.25">
      <c r="BB9170" s="108"/>
    </row>
    <row r="9171" spans="54:54" x14ac:dyDescent="0.25">
      <c r="BB9171" s="108"/>
    </row>
    <row r="9172" spans="54:54" x14ac:dyDescent="0.25">
      <c r="BB9172" s="108"/>
    </row>
    <row r="9173" spans="54:54" x14ac:dyDescent="0.25">
      <c r="BB9173" s="108"/>
    </row>
    <row r="9174" spans="54:54" x14ac:dyDescent="0.25">
      <c r="BB9174" s="108"/>
    </row>
    <row r="9175" spans="54:54" x14ac:dyDescent="0.25">
      <c r="BB9175" s="108"/>
    </row>
    <row r="9176" spans="54:54" x14ac:dyDescent="0.25">
      <c r="BB9176" s="108"/>
    </row>
    <row r="9177" spans="54:54" x14ac:dyDescent="0.25">
      <c r="BB9177" s="108"/>
    </row>
    <row r="9178" spans="54:54" x14ac:dyDescent="0.25">
      <c r="BB9178" s="108"/>
    </row>
    <row r="9179" spans="54:54" x14ac:dyDescent="0.25">
      <c r="BB9179" s="108"/>
    </row>
    <row r="9180" spans="54:54" x14ac:dyDescent="0.25">
      <c r="BB9180" s="108"/>
    </row>
    <row r="9181" spans="54:54" x14ac:dyDescent="0.25">
      <c r="BB9181" s="108"/>
    </row>
    <row r="9182" spans="54:54" x14ac:dyDescent="0.25">
      <c r="BB9182" s="108"/>
    </row>
    <row r="9183" spans="54:54" x14ac:dyDescent="0.25">
      <c r="BB9183" s="108"/>
    </row>
    <row r="9184" spans="54:54" x14ac:dyDescent="0.25">
      <c r="BB9184" s="108"/>
    </row>
    <row r="9185" spans="54:54" x14ac:dyDescent="0.25">
      <c r="BB9185" s="108"/>
    </row>
    <row r="9186" spans="54:54" x14ac:dyDescent="0.25">
      <c r="BB9186" s="108"/>
    </row>
    <row r="9187" spans="54:54" x14ac:dyDescent="0.25">
      <c r="BB9187" s="108"/>
    </row>
    <row r="9188" spans="54:54" x14ac:dyDescent="0.25">
      <c r="BB9188" s="108"/>
    </row>
    <row r="9189" spans="54:54" x14ac:dyDescent="0.25">
      <c r="BB9189" s="108"/>
    </row>
    <row r="9190" spans="54:54" x14ac:dyDescent="0.25">
      <c r="BB9190" s="108"/>
    </row>
    <row r="9191" spans="54:54" x14ac:dyDescent="0.25">
      <c r="BB9191" s="108"/>
    </row>
    <row r="9192" spans="54:54" x14ac:dyDescent="0.25">
      <c r="BB9192" s="108"/>
    </row>
    <row r="9193" spans="54:54" x14ac:dyDescent="0.25">
      <c r="BB9193" s="108"/>
    </row>
    <row r="9194" spans="54:54" x14ac:dyDescent="0.25">
      <c r="BB9194" s="108"/>
    </row>
    <row r="9195" spans="54:54" x14ac:dyDescent="0.25">
      <c r="BB9195" s="108"/>
    </row>
    <row r="9196" spans="54:54" x14ac:dyDescent="0.25">
      <c r="BB9196" s="108"/>
    </row>
    <row r="9197" spans="54:54" x14ac:dyDescent="0.25">
      <c r="BB9197" s="108"/>
    </row>
    <row r="9198" spans="54:54" x14ac:dyDescent="0.25">
      <c r="BB9198" s="108"/>
    </row>
    <row r="9199" spans="54:54" x14ac:dyDescent="0.25">
      <c r="BB9199" s="108"/>
    </row>
    <row r="9200" spans="54:54" x14ac:dyDescent="0.25">
      <c r="BB9200" s="108"/>
    </row>
    <row r="9201" spans="54:54" x14ac:dyDescent="0.25">
      <c r="BB9201" s="108"/>
    </row>
    <row r="9202" spans="54:54" x14ac:dyDescent="0.25">
      <c r="BB9202" s="108"/>
    </row>
    <row r="9203" spans="54:54" x14ac:dyDescent="0.25">
      <c r="BB9203" s="108"/>
    </row>
    <row r="9204" spans="54:54" x14ac:dyDescent="0.25">
      <c r="BB9204" s="108"/>
    </row>
    <row r="9205" spans="54:54" x14ac:dyDescent="0.25">
      <c r="BB9205" s="108"/>
    </row>
    <row r="9206" spans="54:54" x14ac:dyDescent="0.25">
      <c r="BB9206" s="108"/>
    </row>
    <row r="9207" spans="54:54" x14ac:dyDescent="0.25">
      <c r="BB9207" s="108"/>
    </row>
    <row r="9208" spans="54:54" x14ac:dyDescent="0.25">
      <c r="BB9208" s="108"/>
    </row>
    <row r="9209" spans="54:54" x14ac:dyDescent="0.25">
      <c r="BB9209" s="108"/>
    </row>
    <row r="9210" spans="54:54" x14ac:dyDescent="0.25">
      <c r="BB9210" s="108"/>
    </row>
    <row r="9211" spans="54:54" x14ac:dyDescent="0.25">
      <c r="BB9211" s="108"/>
    </row>
    <row r="9212" spans="54:54" x14ac:dyDescent="0.25">
      <c r="BB9212" s="108"/>
    </row>
    <row r="9213" spans="54:54" x14ac:dyDescent="0.25">
      <c r="BB9213" s="108"/>
    </row>
    <row r="9214" spans="54:54" x14ac:dyDescent="0.25">
      <c r="BB9214" s="108"/>
    </row>
    <row r="9215" spans="54:54" x14ac:dyDescent="0.25">
      <c r="BB9215" s="108"/>
    </row>
    <row r="9216" spans="54:54" x14ac:dyDescent="0.25">
      <c r="BB9216" s="108"/>
    </row>
    <row r="9217" spans="54:54" x14ac:dyDescent="0.25">
      <c r="BB9217" s="108"/>
    </row>
    <row r="9218" spans="54:54" x14ac:dyDescent="0.25">
      <c r="BB9218" s="108"/>
    </row>
    <row r="9219" spans="54:54" x14ac:dyDescent="0.25">
      <c r="BB9219" s="108"/>
    </row>
    <row r="9220" spans="54:54" x14ac:dyDescent="0.25">
      <c r="BB9220" s="108"/>
    </row>
    <row r="9221" spans="54:54" x14ac:dyDescent="0.25">
      <c r="BB9221" s="108"/>
    </row>
    <row r="9222" spans="54:54" x14ac:dyDescent="0.25">
      <c r="BB9222" s="108"/>
    </row>
    <row r="9223" spans="54:54" x14ac:dyDescent="0.25">
      <c r="BB9223" s="108"/>
    </row>
    <row r="9224" spans="54:54" x14ac:dyDescent="0.25">
      <c r="BB9224" s="108"/>
    </row>
    <row r="9225" spans="54:54" x14ac:dyDescent="0.25">
      <c r="BB9225" s="108"/>
    </row>
    <row r="9226" spans="54:54" x14ac:dyDescent="0.25">
      <c r="BB9226" s="108"/>
    </row>
    <row r="9227" spans="54:54" x14ac:dyDescent="0.25">
      <c r="BB9227" s="108"/>
    </row>
    <row r="9228" spans="54:54" x14ac:dyDescent="0.25">
      <c r="BB9228" s="108"/>
    </row>
    <row r="9229" spans="54:54" x14ac:dyDescent="0.25">
      <c r="BB9229" s="108"/>
    </row>
    <row r="9230" spans="54:54" x14ac:dyDescent="0.25">
      <c r="BB9230" s="108"/>
    </row>
    <row r="9231" spans="54:54" x14ac:dyDescent="0.25">
      <c r="BB9231" s="108"/>
    </row>
    <row r="9232" spans="54:54" x14ac:dyDescent="0.25">
      <c r="BB9232" s="108"/>
    </row>
    <row r="9233" spans="54:54" x14ac:dyDescent="0.25">
      <c r="BB9233" s="108"/>
    </row>
    <row r="9234" spans="54:54" x14ac:dyDescent="0.25">
      <c r="BB9234" s="108"/>
    </row>
    <row r="9235" spans="54:54" x14ac:dyDescent="0.25">
      <c r="BB9235" s="108"/>
    </row>
    <row r="9236" spans="54:54" x14ac:dyDescent="0.25">
      <c r="BB9236" s="108"/>
    </row>
    <row r="9237" spans="54:54" x14ac:dyDescent="0.25">
      <c r="BB9237" s="108"/>
    </row>
    <row r="9238" spans="54:54" x14ac:dyDescent="0.25">
      <c r="BB9238" s="108"/>
    </row>
    <row r="9239" spans="54:54" x14ac:dyDescent="0.25">
      <c r="BB9239" s="108"/>
    </row>
    <row r="9240" spans="54:54" x14ac:dyDescent="0.25">
      <c r="BB9240" s="108"/>
    </row>
    <row r="9241" spans="54:54" x14ac:dyDescent="0.25">
      <c r="BB9241" s="108"/>
    </row>
    <row r="9242" spans="54:54" x14ac:dyDescent="0.25">
      <c r="BB9242" s="108"/>
    </row>
    <row r="9243" spans="54:54" x14ac:dyDescent="0.25">
      <c r="BB9243" s="108"/>
    </row>
    <row r="9244" spans="54:54" x14ac:dyDescent="0.25">
      <c r="BB9244" s="108"/>
    </row>
    <row r="9245" spans="54:54" x14ac:dyDescent="0.25">
      <c r="BB9245" s="108"/>
    </row>
    <row r="9246" spans="54:54" x14ac:dyDescent="0.25">
      <c r="BB9246" s="108"/>
    </row>
    <row r="9247" spans="54:54" x14ac:dyDescent="0.25">
      <c r="BB9247" s="108"/>
    </row>
    <row r="9248" spans="54:54" x14ac:dyDescent="0.25">
      <c r="BB9248" s="108"/>
    </row>
    <row r="9249" spans="54:54" x14ac:dyDescent="0.25">
      <c r="BB9249" s="108"/>
    </row>
    <row r="9250" spans="54:54" x14ac:dyDescent="0.25">
      <c r="BB9250" s="108"/>
    </row>
    <row r="9251" spans="54:54" x14ac:dyDescent="0.25">
      <c r="BB9251" s="108"/>
    </row>
    <row r="9252" spans="54:54" x14ac:dyDescent="0.25">
      <c r="BB9252" s="108"/>
    </row>
    <row r="9253" spans="54:54" x14ac:dyDescent="0.25">
      <c r="BB9253" s="108"/>
    </row>
    <row r="9254" spans="54:54" x14ac:dyDescent="0.25">
      <c r="BB9254" s="108"/>
    </row>
    <row r="9255" spans="54:54" x14ac:dyDescent="0.25">
      <c r="BB9255" s="108"/>
    </row>
    <row r="9256" spans="54:54" x14ac:dyDescent="0.25">
      <c r="BB9256" s="108"/>
    </row>
    <row r="9257" spans="54:54" x14ac:dyDescent="0.25">
      <c r="BB9257" s="108"/>
    </row>
    <row r="9258" spans="54:54" x14ac:dyDescent="0.25">
      <c r="BB9258" s="108"/>
    </row>
    <row r="9259" spans="54:54" x14ac:dyDescent="0.25">
      <c r="BB9259" s="108"/>
    </row>
    <row r="9260" spans="54:54" x14ac:dyDescent="0.25">
      <c r="BB9260" s="108"/>
    </row>
    <row r="9261" spans="54:54" x14ac:dyDescent="0.25">
      <c r="BB9261" s="108"/>
    </row>
    <row r="9262" spans="54:54" x14ac:dyDescent="0.25">
      <c r="BB9262" s="108"/>
    </row>
    <row r="9263" spans="54:54" x14ac:dyDescent="0.25">
      <c r="BB9263" s="108"/>
    </row>
    <row r="9264" spans="54:54" x14ac:dyDescent="0.25">
      <c r="BB9264" s="108"/>
    </row>
    <row r="9265" spans="54:54" x14ac:dyDescent="0.25">
      <c r="BB9265" s="108"/>
    </row>
    <row r="9266" spans="54:54" x14ac:dyDescent="0.25">
      <c r="BB9266" s="108"/>
    </row>
    <row r="9267" spans="54:54" x14ac:dyDescent="0.25">
      <c r="BB9267" s="108"/>
    </row>
    <row r="9268" spans="54:54" x14ac:dyDescent="0.25">
      <c r="BB9268" s="108"/>
    </row>
    <row r="9269" spans="54:54" x14ac:dyDescent="0.25">
      <c r="BB9269" s="108"/>
    </row>
    <row r="9270" spans="54:54" x14ac:dyDescent="0.25">
      <c r="BB9270" s="108"/>
    </row>
    <row r="9271" spans="54:54" x14ac:dyDescent="0.25">
      <c r="BB9271" s="108"/>
    </row>
    <row r="9272" spans="54:54" x14ac:dyDescent="0.25">
      <c r="BB9272" s="108"/>
    </row>
    <row r="9273" spans="54:54" x14ac:dyDescent="0.25">
      <c r="BB9273" s="108"/>
    </row>
    <row r="9274" spans="54:54" x14ac:dyDescent="0.25">
      <c r="BB9274" s="108"/>
    </row>
    <row r="9275" spans="54:54" x14ac:dyDescent="0.25">
      <c r="BB9275" s="108"/>
    </row>
    <row r="9276" spans="54:54" x14ac:dyDescent="0.25">
      <c r="BB9276" s="108"/>
    </row>
    <row r="9277" spans="54:54" x14ac:dyDescent="0.25">
      <c r="BB9277" s="108"/>
    </row>
    <row r="9278" spans="54:54" x14ac:dyDescent="0.25">
      <c r="BB9278" s="108"/>
    </row>
    <row r="9279" spans="54:54" x14ac:dyDescent="0.25">
      <c r="BB9279" s="108"/>
    </row>
    <row r="9280" spans="54:54" x14ac:dyDescent="0.25">
      <c r="BB9280" s="108"/>
    </row>
    <row r="9281" spans="54:54" x14ac:dyDescent="0.25">
      <c r="BB9281" s="108"/>
    </row>
    <row r="9282" spans="54:54" x14ac:dyDescent="0.25">
      <c r="BB9282" s="108"/>
    </row>
    <row r="9283" spans="54:54" x14ac:dyDescent="0.25">
      <c r="BB9283" s="108"/>
    </row>
    <row r="9284" spans="54:54" x14ac:dyDescent="0.25">
      <c r="BB9284" s="108"/>
    </row>
    <row r="9285" spans="54:54" x14ac:dyDescent="0.25">
      <c r="BB9285" s="108"/>
    </row>
    <row r="9286" spans="54:54" x14ac:dyDescent="0.25">
      <c r="BB9286" s="108"/>
    </row>
    <row r="9287" spans="54:54" x14ac:dyDescent="0.25">
      <c r="BB9287" s="108"/>
    </row>
    <row r="9288" spans="54:54" x14ac:dyDescent="0.25">
      <c r="BB9288" s="108"/>
    </row>
    <row r="9289" spans="54:54" x14ac:dyDescent="0.25">
      <c r="BB9289" s="108"/>
    </row>
    <row r="9290" spans="54:54" x14ac:dyDescent="0.25">
      <c r="BB9290" s="108"/>
    </row>
    <row r="9291" spans="54:54" x14ac:dyDescent="0.25">
      <c r="BB9291" s="108"/>
    </row>
    <row r="9292" spans="54:54" x14ac:dyDescent="0.25">
      <c r="BB9292" s="108"/>
    </row>
    <row r="9293" spans="54:54" x14ac:dyDescent="0.25">
      <c r="BB9293" s="108"/>
    </row>
    <row r="9294" spans="54:54" x14ac:dyDescent="0.25">
      <c r="BB9294" s="108"/>
    </row>
    <row r="9295" spans="54:54" x14ac:dyDescent="0.25">
      <c r="BB9295" s="108"/>
    </row>
    <row r="9296" spans="54:54" x14ac:dyDescent="0.25">
      <c r="BB9296" s="108"/>
    </row>
    <row r="9297" spans="54:54" x14ac:dyDescent="0.25">
      <c r="BB9297" s="108"/>
    </row>
    <row r="9298" spans="54:54" x14ac:dyDescent="0.25">
      <c r="BB9298" s="108"/>
    </row>
    <row r="9299" spans="54:54" x14ac:dyDescent="0.25">
      <c r="BB9299" s="108"/>
    </row>
    <row r="9300" spans="54:54" x14ac:dyDescent="0.25">
      <c r="BB9300" s="108"/>
    </row>
    <row r="9301" spans="54:54" x14ac:dyDescent="0.25">
      <c r="BB9301" s="108"/>
    </row>
    <row r="9302" spans="54:54" x14ac:dyDescent="0.25">
      <c r="BB9302" s="108"/>
    </row>
    <row r="9303" spans="54:54" x14ac:dyDescent="0.25">
      <c r="BB9303" s="108"/>
    </row>
    <row r="9304" spans="54:54" x14ac:dyDescent="0.25">
      <c r="BB9304" s="108"/>
    </row>
    <row r="9305" spans="54:54" x14ac:dyDescent="0.25">
      <c r="BB9305" s="108"/>
    </row>
    <row r="9306" spans="54:54" x14ac:dyDescent="0.25">
      <c r="BB9306" s="108"/>
    </row>
    <row r="9307" spans="54:54" x14ac:dyDescent="0.25">
      <c r="BB9307" s="108"/>
    </row>
    <row r="9308" spans="54:54" x14ac:dyDescent="0.25">
      <c r="BB9308" s="108"/>
    </row>
    <row r="9309" spans="54:54" x14ac:dyDescent="0.25">
      <c r="BB9309" s="108"/>
    </row>
    <row r="9310" spans="54:54" x14ac:dyDescent="0.25">
      <c r="BB9310" s="108"/>
    </row>
    <row r="9311" spans="54:54" x14ac:dyDescent="0.25">
      <c r="BB9311" s="108"/>
    </row>
    <row r="9312" spans="54:54" x14ac:dyDescent="0.25">
      <c r="BB9312" s="108"/>
    </row>
    <row r="9313" spans="54:54" x14ac:dyDescent="0.25">
      <c r="BB9313" s="108"/>
    </row>
    <row r="9314" spans="54:54" x14ac:dyDescent="0.25">
      <c r="BB9314" s="108"/>
    </row>
    <row r="9315" spans="54:54" x14ac:dyDescent="0.25">
      <c r="BB9315" s="108"/>
    </row>
    <row r="9316" spans="54:54" x14ac:dyDescent="0.25">
      <c r="BB9316" s="108"/>
    </row>
    <row r="9317" spans="54:54" x14ac:dyDescent="0.25">
      <c r="BB9317" s="108"/>
    </row>
    <row r="9318" spans="54:54" x14ac:dyDescent="0.25">
      <c r="BB9318" s="108"/>
    </row>
    <row r="9319" spans="54:54" x14ac:dyDescent="0.25">
      <c r="BB9319" s="108"/>
    </row>
    <row r="9320" spans="54:54" x14ac:dyDescent="0.25">
      <c r="BB9320" s="108"/>
    </row>
    <row r="9321" spans="54:54" x14ac:dyDescent="0.25">
      <c r="BB9321" s="108"/>
    </row>
    <row r="9322" spans="54:54" x14ac:dyDescent="0.25">
      <c r="BB9322" s="108"/>
    </row>
    <row r="9323" spans="54:54" x14ac:dyDescent="0.25">
      <c r="BB9323" s="108"/>
    </row>
    <row r="9324" spans="54:54" x14ac:dyDescent="0.25">
      <c r="BB9324" s="108"/>
    </row>
    <row r="9325" spans="54:54" x14ac:dyDescent="0.25">
      <c r="BB9325" s="108"/>
    </row>
    <row r="9326" spans="54:54" x14ac:dyDescent="0.25">
      <c r="BB9326" s="108"/>
    </row>
    <row r="9327" spans="54:54" x14ac:dyDescent="0.25">
      <c r="BB9327" s="108"/>
    </row>
    <row r="9328" spans="54:54" x14ac:dyDescent="0.25">
      <c r="BB9328" s="108"/>
    </row>
    <row r="9329" spans="54:54" x14ac:dyDescent="0.25">
      <c r="BB9329" s="108"/>
    </row>
    <row r="9330" spans="54:54" x14ac:dyDescent="0.25">
      <c r="BB9330" s="108"/>
    </row>
    <row r="9331" spans="54:54" x14ac:dyDescent="0.25">
      <c r="BB9331" s="108"/>
    </row>
    <row r="9332" spans="54:54" x14ac:dyDescent="0.25">
      <c r="BB9332" s="108"/>
    </row>
    <row r="9333" spans="54:54" x14ac:dyDescent="0.25">
      <c r="BB9333" s="108"/>
    </row>
    <row r="9334" spans="54:54" x14ac:dyDescent="0.25">
      <c r="BB9334" s="108"/>
    </row>
    <row r="9335" spans="54:54" x14ac:dyDescent="0.25">
      <c r="BB9335" s="108"/>
    </row>
    <row r="9336" spans="54:54" x14ac:dyDescent="0.25">
      <c r="BB9336" s="108"/>
    </row>
    <row r="9337" spans="54:54" x14ac:dyDescent="0.25">
      <c r="BB9337" s="108"/>
    </row>
    <row r="9338" spans="54:54" x14ac:dyDescent="0.25">
      <c r="BB9338" s="108"/>
    </row>
    <row r="9339" spans="54:54" x14ac:dyDescent="0.25">
      <c r="BB9339" s="108"/>
    </row>
    <row r="9340" spans="54:54" x14ac:dyDescent="0.25">
      <c r="BB9340" s="108"/>
    </row>
    <row r="9341" spans="54:54" x14ac:dyDescent="0.25">
      <c r="BB9341" s="108"/>
    </row>
    <row r="9342" spans="54:54" x14ac:dyDescent="0.25">
      <c r="BB9342" s="108"/>
    </row>
    <row r="9343" spans="54:54" x14ac:dyDescent="0.25">
      <c r="BB9343" s="108"/>
    </row>
    <row r="9344" spans="54:54" x14ac:dyDescent="0.25">
      <c r="BB9344" s="108"/>
    </row>
    <row r="9345" spans="54:54" x14ac:dyDescent="0.25">
      <c r="BB9345" s="108"/>
    </row>
    <row r="9346" spans="54:54" x14ac:dyDescent="0.25">
      <c r="BB9346" s="108"/>
    </row>
    <row r="9347" spans="54:54" x14ac:dyDescent="0.25">
      <c r="BB9347" s="108"/>
    </row>
    <row r="9348" spans="54:54" x14ac:dyDescent="0.25">
      <c r="BB9348" s="108"/>
    </row>
    <row r="9349" spans="54:54" x14ac:dyDescent="0.25">
      <c r="BB9349" s="108"/>
    </row>
    <row r="9350" spans="54:54" x14ac:dyDescent="0.25">
      <c r="BB9350" s="108"/>
    </row>
    <row r="9351" spans="54:54" x14ac:dyDescent="0.25">
      <c r="BB9351" s="108"/>
    </row>
    <row r="9352" spans="54:54" x14ac:dyDescent="0.25">
      <c r="BB9352" s="108"/>
    </row>
    <row r="9353" spans="54:54" x14ac:dyDescent="0.25">
      <c r="BB9353" s="108"/>
    </row>
    <row r="9354" spans="54:54" x14ac:dyDescent="0.25">
      <c r="BB9354" s="108"/>
    </row>
    <row r="9355" spans="54:54" x14ac:dyDescent="0.25">
      <c r="BB9355" s="108"/>
    </row>
    <row r="9356" spans="54:54" x14ac:dyDescent="0.25">
      <c r="BB9356" s="108"/>
    </row>
    <row r="9357" spans="54:54" x14ac:dyDescent="0.25">
      <c r="BB9357" s="108"/>
    </row>
    <row r="9358" spans="54:54" x14ac:dyDescent="0.25">
      <c r="BB9358" s="108"/>
    </row>
    <row r="9359" spans="54:54" x14ac:dyDescent="0.25">
      <c r="BB9359" s="108"/>
    </row>
    <row r="9360" spans="54:54" x14ac:dyDescent="0.25">
      <c r="BB9360" s="108"/>
    </row>
    <row r="9361" spans="54:54" x14ac:dyDescent="0.25">
      <c r="BB9361" s="108"/>
    </row>
    <row r="9362" spans="54:54" x14ac:dyDescent="0.25">
      <c r="BB9362" s="108"/>
    </row>
    <row r="9363" spans="54:54" x14ac:dyDescent="0.25">
      <c r="BB9363" s="108"/>
    </row>
    <row r="9364" spans="54:54" x14ac:dyDescent="0.25">
      <c r="BB9364" s="108"/>
    </row>
    <row r="9365" spans="54:54" x14ac:dyDescent="0.25">
      <c r="BB9365" s="108"/>
    </row>
    <row r="9366" spans="54:54" x14ac:dyDescent="0.25">
      <c r="BB9366" s="108"/>
    </row>
    <row r="9367" spans="54:54" x14ac:dyDescent="0.25">
      <c r="BB9367" s="108"/>
    </row>
    <row r="9368" spans="54:54" x14ac:dyDescent="0.25">
      <c r="BB9368" s="108"/>
    </row>
    <row r="9369" spans="54:54" x14ac:dyDescent="0.25">
      <c r="BB9369" s="108"/>
    </row>
    <row r="9370" spans="54:54" x14ac:dyDescent="0.25">
      <c r="BB9370" s="108"/>
    </row>
    <row r="9371" spans="54:54" x14ac:dyDescent="0.25">
      <c r="BB9371" s="108"/>
    </row>
    <row r="9372" spans="54:54" x14ac:dyDescent="0.25">
      <c r="BB9372" s="108"/>
    </row>
    <row r="9373" spans="54:54" x14ac:dyDescent="0.25">
      <c r="BB9373" s="108"/>
    </row>
    <row r="9374" spans="54:54" x14ac:dyDescent="0.25">
      <c r="BB9374" s="108"/>
    </row>
    <row r="9375" spans="54:54" x14ac:dyDescent="0.25">
      <c r="BB9375" s="108"/>
    </row>
    <row r="9376" spans="54:54" x14ac:dyDescent="0.25">
      <c r="BB9376" s="108"/>
    </row>
    <row r="9377" spans="54:54" x14ac:dyDescent="0.25">
      <c r="BB9377" s="108"/>
    </row>
    <row r="9378" spans="54:54" x14ac:dyDescent="0.25">
      <c r="BB9378" s="108"/>
    </row>
    <row r="9379" spans="54:54" x14ac:dyDescent="0.25">
      <c r="BB9379" s="108"/>
    </row>
    <row r="9380" spans="54:54" x14ac:dyDescent="0.25">
      <c r="BB9380" s="108"/>
    </row>
    <row r="9381" spans="54:54" x14ac:dyDescent="0.25">
      <c r="BB9381" s="108"/>
    </row>
    <row r="9382" spans="54:54" x14ac:dyDescent="0.25">
      <c r="BB9382" s="108"/>
    </row>
    <row r="9383" spans="54:54" x14ac:dyDescent="0.25">
      <c r="BB9383" s="108"/>
    </row>
    <row r="9384" spans="54:54" x14ac:dyDescent="0.25">
      <c r="BB9384" s="108"/>
    </row>
    <row r="9385" spans="54:54" x14ac:dyDescent="0.25">
      <c r="BB9385" s="108"/>
    </row>
    <row r="9386" spans="54:54" x14ac:dyDescent="0.25">
      <c r="BB9386" s="108"/>
    </row>
    <row r="9387" spans="54:54" x14ac:dyDescent="0.25">
      <c r="BB9387" s="108"/>
    </row>
    <row r="9388" spans="54:54" x14ac:dyDescent="0.25">
      <c r="BB9388" s="108"/>
    </row>
    <row r="9389" spans="54:54" x14ac:dyDescent="0.25">
      <c r="BB9389" s="108"/>
    </row>
    <row r="9390" spans="54:54" x14ac:dyDescent="0.25">
      <c r="BB9390" s="108"/>
    </row>
    <row r="9391" spans="54:54" x14ac:dyDescent="0.25">
      <c r="BB9391" s="108"/>
    </row>
    <row r="9392" spans="54:54" x14ac:dyDescent="0.25">
      <c r="BB9392" s="108"/>
    </row>
    <row r="9393" spans="54:54" x14ac:dyDescent="0.25">
      <c r="BB9393" s="108"/>
    </row>
    <row r="9394" spans="54:54" x14ac:dyDescent="0.25">
      <c r="BB9394" s="108"/>
    </row>
    <row r="9395" spans="54:54" x14ac:dyDescent="0.25">
      <c r="BB9395" s="108"/>
    </row>
    <row r="9396" spans="54:54" x14ac:dyDescent="0.25">
      <c r="BB9396" s="108"/>
    </row>
    <row r="9397" spans="54:54" x14ac:dyDescent="0.25">
      <c r="BB9397" s="108"/>
    </row>
    <row r="9398" spans="54:54" x14ac:dyDescent="0.25">
      <c r="BB9398" s="108"/>
    </row>
    <row r="9399" spans="54:54" x14ac:dyDescent="0.25">
      <c r="BB9399" s="108"/>
    </row>
    <row r="9400" spans="54:54" x14ac:dyDescent="0.25">
      <c r="BB9400" s="108"/>
    </row>
    <row r="9401" spans="54:54" x14ac:dyDescent="0.25">
      <c r="BB9401" s="108"/>
    </row>
    <row r="9402" spans="54:54" x14ac:dyDescent="0.25">
      <c r="BB9402" s="108"/>
    </row>
    <row r="9403" spans="54:54" x14ac:dyDescent="0.25">
      <c r="BB9403" s="108"/>
    </row>
    <row r="9404" spans="54:54" x14ac:dyDescent="0.25">
      <c r="BB9404" s="108"/>
    </row>
    <row r="9405" spans="54:54" x14ac:dyDescent="0.25">
      <c r="BB9405" s="108"/>
    </row>
    <row r="9406" spans="54:54" x14ac:dyDescent="0.25">
      <c r="BB9406" s="108"/>
    </row>
    <row r="9407" spans="54:54" x14ac:dyDescent="0.25">
      <c r="BB9407" s="108"/>
    </row>
    <row r="9408" spans="54:54" x14ac:dyDescent="0.25">
      <c r="BB9408" s="108"/>
    </row>
    <row r="9409" spans="54:54" x14ac:dyDescent="0.25">
      <c r="BB9409" s="108"/>
    </row>
    <row r="9410" spans="54:54" x14ac:dyDescent="0.25">
      <c r="BB9410" s="108"/>
    </row>
    <row r="9411" spans="54:54" x14ac:dyDescent="0.25">
      <c r="BB9411" s="108"/>
    </row>
    <row r="9412" spans="54:54" x14ac:dyDescent="0.25">
      <c r="BB9412" s="108"/>
    </row>
    <row r="9413" spans="54:54" x14ac:dyDescent="0.25">
      <c r="BB9413" s="108"/>
    </row>
    <row r="9414" spans="54:54" x14ac:dyDescent="0.25">
      <c r="BB9414" s="108"/>
    </row>
    <row r="9415" spans="54:54" x14ac:dyDescent="0.25">
      <c r="BB9415" s="108"/>
    </row>
    <row r="9416" spans="54:54" x14ac:dyDescent="0.25">
      <c r="BB9416" s="108"/>
    </row>
    <row r="9417" spans="54:54" x14ac:dyDescent="0.25">
      <c r="BB9417" s="108"/>
    </row>
    <row r="9418" spans="54:54" x14ac:dyDescent="0.25">
      <c r="BB9418" s="108"/>
    </row>
    <row r="9419" spans="54:54" x14ac:dyDescent="0.25">
      <c r="BB9419" s="108"/>
    </row>
    <row r="9420" spans="54:54" x14ac:dyDescent="0.25">
      <c r="BB9420" s="108"/>
    </row>
    <row r="9421" spans="54:54" x14ac:dyDescent="0.25">
      <c r="BB9421" s="108"/>
    </row>
    <row r="9422" spans="54:54" x14ac:dyDescent="0.25">
      <c r="BB9422" s="108"/>
    </row>
    <row r="9423" spans="54:54" x14ac:dyDescent="0.25">
      <c r="BB9423" s="108"/>
    </row>
    <row r="9424" spans="54:54" x14ac:dyDescent="0.25">
      <c r="BB9424" s="108"/>
    </row>
    <row r="9425" spans="54:54" x14ac:dyDescent="0.25">
      <c r="BB9425" s="108"/>
    </row>
    <row r="9426" spans="54:54" x14ac:dyDescent="0.25">
      <c r="BB9426" s="108"/>
    </row>
    <row r="9427" spans="54:54" x14ac:dyDescent="0.25">
      <c r="BB9427" s="108"/>
    </row>
    <row r="9428" spans="54:54" x14ac:dyDescent="0.25">
      <c r="BB9428" s="108"/>
    </row>
    <row r="9429" spans="54:54" x14ac:dyDescent="0.25">
      <c r="BB9429" s="108"/>
    </row>
    <row r="9430" spans="54:54" x14ac:dyDescent="0.25">
      <c r="BB9430" s="108"/>
    </row>
    <row r="9431" spans="54:54" x14ac:dyDescent="0.25">
      <c r="BB9431" s="108"/>
    </row>
    <row r="9432" spans="54:54" x14ac:dyDescent="0.25">
      <c r="BB9432" s="108"/>
    </row>
    <row r="9433" spans="54:54" x14ac:dyDescent="0.25">
      <c r="BB9433" s="108"/>
    </row>
    <row r="9434" spans="54:54" x14ac:dyDescent="0.25">
      <c r="BB9434" s="108"/>
    </row>
    <row r="9435" spans="54:54" x14ac:dyDescent="0.25">
      <c r="BB9435" s="108"/>
    </row>
    <row r="9436" spans="54:54" x14ac:dyDescent="0.25">
      <c r="BB9436" s="108"/>
    </row>
    <row r="9437" spans="54:54" x14ac:dyDescent="0.25">
      <c r="BB9437" s="108"/>
    </row>
    <row r="9438" spans="54:54" x14ac:dyDescent="0.25">
      <c r="BB9438" s="108"/>
    </row>
    <row r="9439" spans="54:54" x14ac:dyDescent="0.25">
      <c r="BB9439" s="108"/>
    </row>
    <row r="9440" spans="54:54" x14ac:dyDescent="0.25">
      <c r="BB9440" s="108"/>
    </row>
    <row r="9441" spans="54:54" x14ac:dyDescent="0.25">
      <c r="BB9441" s="108"/>
    </row>
    <row r="9442" spans="54:54" x14ac:dyDescent="0.25">
      <c r="BB9442" s="108"/>
    </row>
    <row r="9443" spans="54:54" x14ac:dyDescent="0.25">
      <c r="BB9443" s="108"/>
    </row>
    <row r="9444" spans="54:54" x14ac:dyDescent="0.25">
      <c r="BB9444" s="108"/>
    </row>
    <row r="9445" spans="54:54" x14ac:dyDescent="0.25">
      <c r="BB9445" s="108"/>
    </row>
    <row r="9446" spans="54:54" x14ac:dyDescent="0.25">
      <c r="BB9446" s="108"/>
    </row>
    <row r="9447" spans="54:54" x14ac:dyDescent="0.25">
      <c r="BB9447" s="108"/>
    </row>
    <row r="9448" spans="54:54" x14ac:dyDescent="0.25">
      <c r="BB9448" s="108"/>
    </row>
    <row r="9449" spans="54:54" x14ac:dyDescent="0.25">
      <c r="BB9449" s="108"/>
    </row>
    <row r="9450" spans="54:54" x14ac:dyDescent="0.25">
      <c r="BB9450" s="108"/>
    </row>
    <row r="9451" spans="54:54" x14ac:dyDescent="0.25">
      <c r="BB9451" s="108"/>
    </row>
    <row r="9452" spans="54:54" x14ac:dyDescent="0.25">
      <c r="BB9452" s="108"/>
    </row>
    <row r="9453" spans="54:54" x14ac:dyDescent="0.25">
      <c r="BB9453" s="108"/>
    </row>
    <row r="9454" spans="54:54" x14ac:dyDescent="0.25">
      <c r="BB9454" s="108"/>
    </row>
    <row r="9455" spans="54:54" x14ac:dyDescent="0.25">
      <c r="BB9455" s="108"/>
    </row>
    <row r="9456" spans="54:54" x14ac:dyDescent="0.25">
      <c r="BB9456" s="108"/>
    </row>
    <row r="9457" spans="54:54" x14ac:dyDescent="0.25">
      <c r="BB9457" s="108"/>
    </row>
    <row r="9458" spans="54:54" x14ac:dyDescent="0.25">
      <c r="BB9458" s="108"/>
    </row>
    <row r="9459" spans="54:54" x14ac:dyDescent="0.25">
      <c r="BB9459" s="108"/>
    </row>
    <row r="9460" spans="54:54" x14ac:dyDescent="0.25">
      <c r="BB9460" s="108"/>
    </row>
    <row r="9461" spans="54:54" x14ac:dyDescent="0.25">
      <c r="BB9461" s="108"/>
    </row>
    <row r="9462" spans="54:54" x14ac:dyDescent="0.25">
      <c r="BB9462" s="108"/>
    </row>
    <row r="9463" spans="54:54" x14ac:dyDescent="0.25">
      <c r="BB9463" s="108"/>
    </row>
    <row r="9464" spans="54:54" x14ac:dyDescent="0.25">
      <c r="BB9464" s="108"/>
    </row>
    <row r="9465" spans="54:54" x14ac:dyDescent="0.25">
      <c r="BB9465" s="108"/>
    </row>
    <row r="9466" spans="54:54" x14ac:dyDescent="0.25">
      <c r="BB9466" s="108"/>
    </row>
    <row r="9467" spans="54:54" x14ac:dyDescent="0.25">
      <c r="BB9467" s="108"/>
    </row>
    <row r="9468" spans="54:54" x14ac:dyDescent="0.25">
      <c r="BB9468" s="108"/>
    </row>
    <row r="9469" spans="54:54" x14ac:dyDescent="0.25">
      <c r="BB9469" s="108"/>
    </row>
    <row r="9470" spans="54:54" x14ac:dyDescent="0.25">
      <c r="BB9470" s="108"/>
    </row>
    <row r="9471" spans="54:54" x14ac:dyDescent="0.25">
      <c r="BB9471" s="108"/>
    </row>
    <row r="9472" spans="54:54" x14ac:dyDescent="0.25">
      <c r="BB9472" s="108"/>
    </row>
    <row r="9473" spans="54:54" x14ac:dyDescent="0.25">
      <c r="BB9473" s="108"/>
    </row>
    <row r="9474" spans="54:54" x14ac:dyDescent="0.25">
      <c r="BB9474" s="108"/>
    </row>
    <row r="9475" spans="54:54" x14ac:dyDescent="0.25">
      <c r="BB9475" s="108"/>
    </row>
    <row r="9476" spans="54:54" x14ac:dyDescent="0.25">
      <c r="BB9476" s="108"/>
    </row>
    <row r="9477" spans="54:54" x14ac:dyDescent="0.25">
      <c r="BB9477" s="108"/>
    </row>
    <row r="9478" spans="54:54" x14ac:dyDescent="0.25">
      <c r="BB9478" s="108"/>
    </row>
    <row r="9479" spans="54:54" x14ac:dyDescent="0.25">
      <c r="BB9479" s="108"/>
    </row>
    <row r="9480" spans="54:54" x14ac:dyDescent="0.25">
      <c r="BB9480" s="108"/>
    </row>
    <row r="9481" spans="54:54" x14ac:dyDescent="0.25">
      <c r="BB9481" s="108"/>
    </row>
    <row r="9482" spans="54:54" x14ac:dyDescent="0.25">
      <c r="BB9482" s="108"/>
    </row>
    <row r="9483" spans="54:54" x14ac:dyDescent="0.25">
      <c r="BB9483" s="108"/>
    </row>
    <row r="9484" spans="54:54" x14ac:dyDescent="0.25">
      <c r="BB9484" s="108"/>
    </row>
    <row r="9485" spans="54:54" x14ac:dyDescent="0.25">
      <c r="BB9485" s="108"/>
    </row>
    <row r="9486" spans="54:54" x14ac:dyDescent="0.25">
      <c r="BB9486" s="108"/>
    </row>
    <row r="9487" spans="54:54" x14ac:dyDescent="0.25">
      <c r="BB9487" s="108"/>
    </row>
    <row r="9488" spans="54:54" x14ac:dyDescent="0.25">
      <c r="BB9488" s="108"/>
    </row>
    <row r="9489" spans="54:54" x14ac:dyDescent="0.25">
      <c r="BB9489" s="108"/>
    </row>
    <row r="9490" spans="54:54" x14ac:dyDescent="0.25">
      <c r="BB9490" s="108"/>
    </row>
    <row r="9491" spans="54:54" x14ac:dyDescent="0.25">
      <c r="BB9491" s="108"/>
    </row>
    <row r="9492" spans="54:54" x14ac:dyDescent="0.25">
      <c r="BB9492" s="108"/>
    </row>
    <row r="9493" spans="54:54" x14ac:dyDescent="0.25">
      <c r="BB9493" s="108"/>
    </row>
    <row r="9494" spans="54:54" x14ac:dyDescent="0.25">
      <c r="BB9494" s="108"/>
    </row>
    <row r="9495" spans="54:54" x14ac:dyDescent="0.25">
      <c r="BB9495" s="108"/>
    </row>
    <row r="9496" spans="54:54" x14ac:dyDescent="0.25">
      <c r="BB9496" s="108"/>
    </row>
    <row r="9497" spans="54:54" x14ac:dyDescent="0.25">
      <c r="BB9497" s="108"/>
    </row>
    <row r="9498" spans="54:54" x14ac:dyDescent="0.25">
      <c r="BB9498" s="108"/>
    </row>
    <row r="9499" spans="54:54" x14ac:dyDescent="0.25">
      <c r="BB9499" s="108"/>
    </row>
    <row r="9500" spans="54:54" x14ac:dyDescent="0.25">
      <c r="BB9500" s="108"/>
    </row>
    <row r="9501" spans="54:54" x14ac:dyDescent="0.25">
      <c r="BB9501" s="108"/>
    </row>
    <row r="9502" spans="54:54" x14ac:dyDescent="0.25">
      <c r="BB9502" s="108"/>
    </row>
    <row r="9503" spans="54:54" x14ac:dyDescent="0.25">
      <c r="BB9503" s="108"/>
    </row>
    <row r="9504" spans="54:54" x14ac:dyDescent="0.25">
      <c r="BB9504" s="108"/>
    </row>
    <row r="9505" spans="54:54" x14ac:dyDescent="0.25">
      <c r="BB9505" s="108"/>
    </row>
    <row r="9506" spans="54:54" x14ac:dyDescent="0.25">
      <c r="BB9506" s="108"/>
    </row>
    <row r="9507" spans="54:54" x14ac:dyDescent="0.25">
      <c r="BB9507" s="108"/>
    </row>
    <row r="9508" spans="54:54" x14ac:dyDescent="0.25">
      <c r="BB9508" s="108"/>
    </row>
    <row r="9509" spans="54:54" x14ac:dyDescent="0.25">
      <c r="BB9509" s="108"/>
    </row>
    <row r="9510" spans="54:54" x14ac:dyDescent="0.25">
      <c r="BB9510" s="108"/>
    </row>
    <row r="9511" spans="54:54" x14ac:dyDescent="0.25">
      <c r="BB9511" s="108"/>
    </row>
    <row r="9512" spans="54:54" x14ac:dyDescent="0.25">
      <c r="BB9512" s="108"/>
    </row>
    <row r="9513" spans="54:54" x14ac:dyDescent="0.25">
      <c r="BB9513" s="108"/>
    </row>
    <row r="9514" spans="54:54" x14ac:dyDescent="0.25">
      <c r="BB9514" s="108"/>
    </row>
    <row r="9515" spans="54:54" x14ac:dyDescent="0.25">
      <c r="BB9515" s="108"/>
    </row>
    <row r="9516" spans="54:54" x14ac:dyDescent="0.25">
      <c r="BB9516" s="108"/>
    </row>
    <row r="9517" spans="54:54" x14ac:dyDescent="0.25">
      <c r="BB9517" s="108"/>
    </row>
    <row r="9518" spans="54:54" x14ac:dyDescent="0.25">
      <c r="BB9518" s="108"/>
    </row>
    <row r="9519" spans="54:54" x14ac:dyDescent="0.25">
      <c r="BB9519" s="108"/>
    </row>
    <row r="9520" spans="54:54" x14ac:dyDescent="0.25">
      <c r="BB9520" s="108"/>
    </row>
    <row r="9521" spans="54:54" x14ac:dyDescent="0.25">
      <c r="BB9521" s="108"/>
    </row>
    <row r="9522" spans="54:54" x14ac:dyDescent="0.25">
      <c r="BB9522" s="108"/>
    </row>
    <row r="9523" spans="54:54" x14ac:dyDescent="0.25">
      <c r="BB9523" s="108"/>
    </row>
    <row r="9524" spans="54:54" x14ac:dyDescent="0.25">
      <c r="BB9524" s="108"/>
    </row>
    <row r="9525" spans="54:54" x14ac:dyDescent="0.25">
      <c r="BB9525" s="108"/>
    </row>
    <row r="9526" spans="54:54" x14ac:dyDescent="0.25">
      <c r="BB9526" s="108"/>
    </row>
    <row r="9527" spans="54:54" x14ac:dyDescent="0.25">
      <c r="BB9527" s="108"/>
    </row>
    <row r="9528" spans="54:54" x14ac:dyDescent="0.25">
      <c r="BB9528" s="108"/>
    </row>
    <row r="9529" spans="54:54" x14ac:dyDescent="0.25">
      <c r="BB9529" s="108"/>
    </row>
    <row r="9530" spans="54:54" x14ac:dyDescent="0.25">
      <c r="BB9530" s="108"/>
    </row>
    <row r="9531" spans="54:54" x14ac:dyDescent="0.25">
      <c r="BB9531" s="108"/>
    </row>
    <row r="9532" spans="54:54" x14ac:dyDescent="0.25">
      <c r="BB9532" s="108"/>
    </row>
    <row r="9533" spans="54:54" x14ac:dyDescent="0.25">
      <c r="BB9533" s="108"/>
    </row>
    <row r="9534" spans="54:54" x14ac:dyDescent="0.25">
      <c r="BB9534" s="108"/>
    </row>
    <row r="9535" spans="54:54" x14ac:dyDescent="0.25">
      <c r="BB9535" s="108"/>
    </row>
    <row r="9536" spans="54:54" x14ac:dyDescent="0.25">
      <c r="BB9536" s="108"/>
    </row>
    <row r="9537" spans="54:54" x14ac:dyDescent="0.25">
      <c r="BB9537" s="108"/>
    </row>
    <row r="9538" spans="54:54" x14ac:dyDescent="0.25">
      <c r="BB9538" s="108"/>
    </row>
    <row r="9539" spans="54:54" x14ac:dyDescent="0.25">
      <c r="BB9539" s="108"/>
    </row>
    <row r="9540" spans="54:54" x14ac:dyDescent="0.25">
      <c r="BB9540" s="108"/>
    </row>
    <row r="9541" spans="54:54" x14ac:dyDescent="0.25">
      <c r="BB9541" s="108"/>
    </row>
    <row r="9542" spans="54:54" x14ac:dyDescent="0.25">
      <c r="BB9542" s="108"/>
    </row>
    <row r="9543" spans="54:54" x14ac:dyDescent="0.25">
      <c r="BB9543" s="108"/>
    </row>
    <row r="9544" spans="54:54" x14ac:dyDescent="0.25">
      <c r="BB9544" s="108"/>
    </row>
    <row r="9545" spans="54:54" x14ac:dyDescent="0.25">
      <c r="BB9545" s="108"/>
    </row>
    <row r="9546" spans="54:54" x14ac:dyDescent="0.25">
      <c r="BB9546" s="108"/>
    </row>
    <row r="9547" spans="54:54" x14ac:dyDescent="0.25">
      <c r="BB9547" s="108"/>
    </row>
    <row r="9548" spans="54:54" x14ac:dyDescent="0.25">
      <c r="BB9548" s="108"/>
    </row>
    <row r="9549" spans="54:54" x14ac:dyDescent="0.25">
      <c r="BB9549" s="108"/>
    </row>
    <row r="9550" spans="54:54" x14ac:dyDescent="0.25">
      <c r="BB9550" s="108"/>
    </row>
    <row r="9551" spans="54:54" x14ac:dyDescent="0.25">
      <c r="BB9551" s="108"/>
    </row>
    <row r="9552" spans="54:54" x14ac:dyDescent="0.25">
      <c r="BB9552" s="108"/>
    </row>
    <row r="9553" spans="54:54" x14ac:dyDescent="0.25">
      <c r="BB9553" s="108"/>
    </row>
    <row r="9554" spans="54:54" x14ac:dyDescent="0.25">
      <c r="BB9554" s="108"/>
    </row>
    <row r="9555" spans="54:54" x14ac:dyDescent="0.25">
      <c r="BB9555" s="108"/>
    </row>
    <row r="9556" spans="54:54" x14ac:dyDescent="0.25">
      <c r="BB9556" s="108"/>
    </row>
    <row r="9557" spans="54:54" x14ac:dyDescent="0.25">
      <c r="BB9557" s="108"/>
    </row>
    <row r="9558" spans="54:54" x14ac:dyDescent="0.25">
      <c r="BB9558" s="108"/>
    </row>
    <row r="9559" spans="54:54" x14ac:dyDescent="0.25">
      <c r="BB9559" s="108"/>
    </row>
    <row r="9560" spans="54:54" x14ac:dyDescent="0.25">
      <c r="BB9560" s="108"/>
    </row>
    <row r="9561" spans="54:54" x14ac:dyDescent="0.25">
      <c r="BB9561" s="108"/>
    </row>
    <row r="9562" spans="54:54" x14ac:dyDescent="0.25">
      <c r="BB9562" s="108"/>
    </row>
    <row r="9563" spans="54:54" x14ac:dyDescent="0.25">
      <c r="BB9563" s="108"/>
    </row>
    <row r="9564" spans="54:54" x14ac:dyDescent="0.25">
      <c r="BB9564" s="108"/>
    </row>
    <row r="9565" spans="54:54" x14ac:dyDescent="0.25">
      <c r="BB9565" s="108"/>
    </row>
    <row r="9566" spans="54:54" x14ac:dyDescent="0.25">
      <c r="BB9566" s="108"/>
    </row>
    <row r="9567" spans="54:54" x14ac:dyDescent="0.25">
      <c r="BB9567" s="108"/>
    </row>
    <row r="9568" spans="54:54" x14ac:dyDescent="0.25">
      <c r="BB9568" s="108"/>
    </row>
    <row r="9569" spans="54:54" x14ac:dyDescent="0.25">
      <c r="BB9569" s="108"/>
    </row>
    <row r="9570" spans="54:54" x14ac:dyDescent="0.25">
      <c r="BB9570" s="108"/>
    </row>
    <row r="9571" spans="54:54" x14ac:dyDescent="0.25">
      <c r="BB9571" s="108"/>
    </row>
    <row r="9572" spans="54:54" x14ac:dyDescent="0.25">
      <c r="BB9572" s="108"/>
    </row>
    <row r="9573" spans="54:54" x14ac:dyDescent="0.25">
      <c r="BB9573" s="108"/>
    </row>
    <row r="9574" spans="54:54" x14ac:dyDescent="0.25">
      <c r="BB9574" s="108"/>
    </row>
    <row r="9575" spans="54:54" x14ac:dyDescent="0.25">
      <c r="BB9575" s="108"/>
    </row>
    <row r="9576" spans="54:54" x14ac:dyDescent="0.25">
      <c r="BB9576" s="108"/>
    </row>
    <row r="9577" spans="54:54" x14ac:dyDescent="0.25">
      <c r="BB9577" s="108"/>
    </row>
    <row r="9578" spans="54:54" x14ac:dyDescent="0.25">
      <c r="BB9578" s="108"/>
    </row>
    <row r="9579" spans="54:54" x14ac:dyDescent="0.25">
      <c r="BB9579" s="108"/>
    </row>
    <row r="9580" spans="54:54" x14ac:dyDescent="0.25">
      <c r="BB9580" s="108"/>
    </row>
    <row r="9581" spans="54:54" x14ac:dyDescent="0.25">
      <c r="BB9581" s="108"/>
    </row>
    <row r="9582" spans="54:54" x14ac:dyDescent="0.25">
      <c r="BB9582" s="108"/>
    </row>
    <row r="9583" spans="54:54" x14ac:dyDescent="0.25">
      <c r="BB9583" s="108"/>
    </row>
    <row r="9584" spans="54:54" x14ac:dyDescent="0.25">
      <c r="BB9584" s="108"/>
    </row>
    <row r="9585" spans="54:54" x14ac:dyDescent="0.25">
      <c r="BB9585" s="108"/>
    </row>
    <row r="9586" spans="54:54" x14ac:dyDescent="0.25">
      <c r="BB9586" s="108"/>
    </row>
    <row r="9587" spans="54:54" x14ac:dyDescent="0.25">
      <c r="BB9587" s="108"/>
    </row>
    <row r="9588" spans="54:54" x14ac:dyDescent="0.25">
      <c r="BB9588" s="108"/>
    </row>
    <row r="9589" spans="54:54" x14ac:dyDescent="0.25">
      <c r="BB9589" s="108"/>
    </row>
    <row r="9590" spans="54:54" x14ac:dyDescent="0.25">
      <c r="BB9590" s="108"/>
    </row>
    <row r="9591" spans="54:54" x14ac:dyDescent="0.25">
      <c r="BB9591" s="108"/>
    </row>
    <row r="9592" spans="54:54" x14ac:dyDescent="0.25">
      <c r="BB9592" s="108"/>
    </row>
    <row r="9593" spans="54:54" x14ac:dyDescent="0.25">
      <c r="BB9593" s="108"/>
    </row>
    <row r="9594" spans="54:54" x14ac:dyDescent="0.25">
      <c r="BB9594" s="108"/>
    </row>
    <row r="9595" spans="54:54" x14ac:dyDescent="0.25">
      <c r="BB9595" s="108"/>
    </row>
    <row r="9596" spans="54:54" x14ac:dyDescent="0.25">
      <c r="BB9596" s="108"/>
    </row>
    <row r="9597" spans="54:54" x14ac:dyDescent="0.25">
      <c r="BB9597" s="108"/>
    </row>
    <row r="9598" spans="54:54" x14ac:dyDescent="0.25">
      <c r="BB9598" s="108"/>
    </row>
    <row r="9599" spans="54:54" x14ac:dyDescent="0.25">
      <c r="BB9599" s="108"/>
    </row>
    <row r="9600" spans="54:54" x14ac:dyDescent="0.25">
      <c r="BB9600" s="108"/>
    </row>
    <row r="9601" spans="54:54" x14ac:dyDescent="0.25">
      <c r="BB9601" s="108"/>
    </row>
    <row r="9602" spans="54:54" x14ac:dyDescent="0.25">
      <c r="BB9602" s="108"/>
    </row>
    <row r="9603" spans="54:54" x14ac:dyDescent="0.25">
      <c r="BB9603" s="108"/>
    </row>
    <row r="9604" spans="54:54" x14ac:dyDescent="0.25">
      <c r="BB9604" s="108"/>
    </row>
    <row r="9605" spans="54:54" x14ac:dyDescent="0.25">
      <c r="BB9605" s="108"/>
    </row>
    <row r="9606" spans="54:54" x14ac:dyDescent="0.25">
      <c r="BB9606" s="108"/>
    </row>
    <row r="9607" spans="54:54" x14ac:dyDescent="0.25">
      <c r="BB9607" s="108"/>
    </row>
    <row r="9608" spans="54:54" x14ac:dyDescent="0.25">
      <c r="BB9608" s="108"/>
    </row>
    <row r="9609" spans="54:54" x14ac:dyDescent="0.25">
      <c r="BB9609" s="108"/>
    </row>
    <row r="9610" spans="54:54" x14ac:dyDescent="0.25">
      <c r="BB9610" s="108"/>
    </row>
    <row r="9611" spans="54:54" x14ac:dyDescent="0.25">
      <c r="BB9611" s="108"/>
    </row>
    <row r="9612" spans="54:54" x14ac:dyDescent="0.25">
      <c r="BB9612" s="108"/>
    </row>
    <row r="9613" spans="54:54" x14ac:dyDescent="0.25">
      <c r="BB9613" s="108"/>
    </row>
    <row r="9614" spans="54:54" x14ac:dyDescent="0.25">
      <c r="BB9614" s="108"/>
    </row>
    <row r="9615" spans="54:54" x14ac:dyDescent="0.25">
      <c r="BB9615" s="108"/>
    </row>
    <row r="9616" spans="54:54" x14ac:dyDescent="0.25">
      <c r="BB9616" s="108"/>
    </row>
    <row r="9617" spans="54:54" x14ac:dyDescent="0.25">
      <c r="BB9617" s="108"/>
    </row>
    <row r="9618" spans="54:54" x14ac:dyDescent="0.25">
      <c r="BB9618" s="108"/>
    </row>
    <row r="9619" spans="54:54" x14ac:dyDescent="0.25">
      <c r="BB9619" s="108"/>
    </row>
    <row r="9620" spans="54:54" x14ac:dyDescent="0.25">
      <c r="BB9620" s="108"/>
    </row>
    <row r="9621" spans="54:54" x14ac:dyDescent="0.25">
      <c r="BB9621" s="108"/>
    </row>
    <row r="9622" spans="54:54" x14ac:dyDescent="0.25">
      <c r="BB9622" s="108"/>
    </row>
    <row r="9623" spans="54:54" x14ac:dyDescent="0.25">
      <c r="BB9623" s="108"/>
    </row>
    <row r="9624" spans="54:54" x14ac:dyDescent="0.25">
      <c r="BB9624" s="108"/>
    </row>
    <row r="9625" spans="54:54" x14ac:dyDescent="0.25">
      <c r="BB9625" s="108"/>
    </row>
    <row r="9626" spans="54:54" x14ac:dyDescent="0.25">
      <c r="BB9626" s="108"/>
    </row>
    <row r="9627" spans="54:54" x14ac:dyDescent="0.25">
      <c r="BB9627" s="108"/>
    </row>
    <row r="9628" spans="54:54" x14ac:dyDescent="0.25">
      <c r="BB9628" s="108"/>
    </row>
    <row r="9629" spans="54:54" x14ac:dyDescent="0.25">
      <c r="BB9629" s="108"/>
    </row>
    <row r="9630" spans="54:54" x14ac:dyDescent="0.25">
      <c r="BB9630" s="108"/>
    </row>
    <row r="9631" spans="54:54" x14ac:dyDescent="0.25">
      <c r="BB9631" s="108"/>
    </row>
    <row r="9632" spans="54:54" x14ac:dyDescent="0.25">
      <c r="BB9632" s="108"/>
    </row>
    <row r="9633" spans="54:54" x14ac:dyDescent="0.25">
      <c r="BB9633" s="108"/>
    </row>
    <row r="9634" spans="54:54" x14ac:dyDescent="0.25">
      <c r="BB9634" s="108"/>
    </row>
    <row r="9635" spans="54:54" x14ac:dyDescent="0.25">
      <c r="BB9635" s="108"/>
    </row>
    <row r="9636" spans="54:54" x14ac:dyDescent="0.25">
      <c r="BB9636" s="108"/>
    </row>
    <row r="9637" spans="54:54" x14ac:dyDescent="0.25">
      <c r="BB9637" s="108"/>
    </row>
    <row r="9638" spans="54:54" x14ac:dyDescent="0.25">
      <c r="BB9638" s="108"/>
    </row>
    <row r="9639" spans="54:54" x14ac:dyDescent="0.25">
      <c r="BB9639" s="108"/>
    </row>
    <row r="9640" spans="54:54" x14ac:dyDescent="0.25">
      <c r="BB9640" s="108"/>
    </row>
    <row r="9641" spans="54:54" x14ac:dyDescent="0.25">
      <c r="BB9641" s="108"/>
    </row>
    <row r="9642" spans="54:54" x14ac:dyDescent="0.25">
      <c r="BB9642" s="108"/>
    </row>
    <row r="9643" spans="54:54" x14ac:dyDescent="0.25">
      <c r="BB9643" s="108"/>
    </row>
    <row r="9644" spans="54:54" x14ac:dyDescent="0.25">
      <c r="BB9644" s="108"/>
    </row>
    <row r="9645" spans="54:54" x14ac:dyDescent="0.25">
      <c r="BB9645" s="108"/>
    </row>
    <row r="9646" spans="54:54" x14ac:dyDescent="0.25">
      <c r="BB9646" s="108"/>
    </row>
    <row r="9647" spans="54:54" x14ac:dyDescent="0.25">
      <c r="BB9647" s="108"/>
    </row>
    <row r="9648" spans="54:54" x14ac:dyDescent="0.25">
      <c r="BB9648" s="108"/>
    </row>
    <row r="9649" spans="54:54" x14ac:dyDescent="0.25">
      <c r="BB9649" s="108"/>
    </row>
    <row r="9650" spans="54:54" x14ac:dyDescent="0.25">
      <c r="BB9650" s="108"/>
    </row>
    <row r="9651" spans="54:54" x14ac:dyDescent="0.25">
      <c r="BB9651" s="108"/>
    </row>
    <row r="9652" spans="54:54" x14ac:dyDescent="0.25">
      <c r="BB9652" s="108"/>
    </row>
    <row r="9653" spans="54:54" x14ac:dyDescent="0.25">
      <c r="BB9653" s="108"/>
    </row>
    <row r="9654" spans="54:54" x14ac:dyDescent="0.25">
      <c r="BB9654" s="108"/>
    </row>
    <row r="9655" spans="54:54" x14ac:dyDescent="0.25">
      <c r="BB9655" s="108"/>
    </row>
    <row r="9656" spans="54:54" x14ac:dyDescent="0.25">
      <c r="BB9656" s="108"/>
    </row>
    <row r="9657" spans="54:54" x14ac:dyDescent="0.25">
      <c r="BB9657" s="108"/>
    </row>
    <row r="9658" spans="54:54" x14ac:dyDescent="0.25">
      <c r="BB9658" s="108"/>
    </row>
    <row r="9659" spans="54:54" x14ac:dyDescent="0.25">
      <c r="BB9659" s="108"/>
    </row>
    <row r="9660" spans="54:54" x14ac:dyDescent="0.25">
      <c r="BB9660" s="108"/>
    </row>
    <row r="9661" spans="54:54" x14ac:dyDescent="0.25">
      <c r="BB9661" s="108"/>
    </row>
    <row r="9662" spans="54:54" x14ac:dyDescent="0.25">
      <c r="BB9662" s="108"/>
    </row>
    <row r="9663" spans="54:54" x14ac:dyDescent="0.25">
      <c r="BB9663" s="108"/>
    </row>
    <row r="9664" spans="54:54" x14ac:dyDescent="0.25">
      <c r="BB9664" s="108"/>
    </row>
    <row r="9665" spans="54:54" x14ac:dyDescent="0.25">
      <c r="BB9665" s="108"/>
    </row>
    <row r="9666" spans="54:54" x14ac:dyDescent="0.25">
      <c r="BB9666" s="108"/>
    </row>
    <row r="9667" spans="54:54" x14ac:dyDescent="0.25">
      <c r="BB9667" s="108"/>
    </row>
    <row r="9668" spans="54:54" x14ac:dyDescent="0.25">
      <c r="BB9668" s="108"/>
    </row>
    <row r="9669" spans="54:54" x14ac:dyDescent="0.25">
      <c r="BB9669" s="108"/>
    </row>
    <row r="9670" spans="54:54" x14ac:dyDescent="0.25">
      <c r="BB9670" s="108"/>
    </row>
    <row r="9671" spans="54:54" x14ac:dyDescent="0.25">
      <c r="BB9671" s="108"/>
    </row>
    <row r="9672" spans="54:54" x14ac:dyDescent="0.25">
      <c r="BB9672" s="108"/>
    </row>
    <row r="9673" spans="54:54" x14ac:dyDescent="0.25">
      <c r="BB9673" s="108"/>
    </row>
    <row r="9674" spans="54:54" x14ac:dyDescent="0.25">
      <c r="BB9674" s="108"/>
    </row>
    <row r="9675" spans="54:54" x14ac:dyDescent="0.25">
      <c r="BB9675" s="108"/>
    </row>
    <row r="9676" spans="54:54" x14ac:dyDescent="0.25">
      <c r="BB9676" s="108"/>
    </row>
    <row r="9677" spans="54:54" x14ac:dyDescent="0.25">
      <c r="BB9677" s="108"/>
    </row>
    <row r="9678" spans="54:54" x14ac:dyDescent="0.25">
      <c r="BB9678" s="108"/>
    </row>
    <row r="9679" spans="54:54" x14ac:dyDescent="0.25">
      <c r="BB9679" s="108"/>
    </row>
    <row r="9680" spans="54:54" x14ac:dyDescent="0.25">
      <c r="BB9680" s="108"/>
    </row>
    <row r="9681" spans="54:54" x14ac:dyDescent="0.25">
      <c r="BB9681" s="108"/>
    </row>
    <row r="9682" spans="54:54" x14ac:dyDescent="0.25">
      <c r="BB9682" s="108"/>
    </row>
    <row r="9683" spans="54:54" x14ac:dyDescent="0.25">
      <c r="BB9683" s="108"/>
    </row>
    <row r="9684" spans="54:54" x14ac:dyDescent="0.25">
      <c r="BB9684" s="108"/>
    </row>
    <row r="9685" spans="54:54" x14ac:dyDescent="0.25">
      <c r="BB9685" s="108"/>
    </row>
    <row r="9686" spans="54:54" x14ac:dyDescent="0.25">
      <c r="BB9686" s="108"/>
    </row>
    <row r="9687" spans="54:54" x14ac:dyDescent="0.25">
      <c r="BB9687" s="108"/>
    </row>
    <row r="9688" spans="54:54" x14ac:dyDescent="0.25">
      <c r="BB9688" s="108"/>
    </row>
    <row r="9689" spans="54:54" x14ac:dyDescent="0.25">
      <c r="BB9689" s="108"/>
    </row>
    <row r="9690" spans="54:54" x14ac:dyDescent="0.25">
      <c r="BB9690" s="108"/>
    </row>
    <row r="9691" spans="54:54" x14ac:dyDescent="0.25">
      <c r="BB9691" s="108"/>
    </row>
    <row r="9692" spans="54:54" x14ac:dyDescent="0.25">
      <c r="BB9692" s="108"/>
    </row>
    <row r="9693" spans="54:54" x14ac:dyDescent="0.25">
      <c r="BB9693" s="108"/>
    </row>
    <row r="9694" spans="54:54" x14ac:dyDescent="0.25">
      <c r="BB9694" s="108"/>
    </row>
    <row r="9695" spans="54:54" x14ac:dyDescent="0.25">
      <c r="BB9695" s="108"/>
    </row>
    <row r="9696" spans="54:54" x14ac:dyDescent="0.25">
      <c r="BB9696" s="108"/>
    </row>
    <row r="9697" spans="54:54" x14ac:dyDescent="0.25">
      <c r="BB9697" s="108"/>
    </row>
    <row r="9698" spans="54:54" x14ac:dyDescent="0.25">
      <c r="BB9698" s="108"/>
    </row>
    <row r="9699" spans="54:54" x14ac:dyDescent="0.25">
      <c r="BB9699" s="108"/>
    </row>
    <row r="9700" spans="54:54" x14ac:dyDescent="0.25">
      <c r="BB9700" s="108"/>
    </row>
    <row r="9701" spans="54:54" x14ac:dyDescent="0.25">
      <c r="BB9701" s="108"/>
    </row>
    <row r="9702" spans="54:54" x14ac:dyDescent="0.25">
      <c r="BB9702" s="108"/>
    </row>
    <row r="9703" spans="54:54" x14ac:dyDescent="0.25">
      <c r="BB9703" s="108"/>
    </row>
    <row r="9704" spans="54:54" x14ac:dyDescent="0.25">
      <c r="BB9704" s="108"/>
    </row>
    <row r="9705" spans="54:54" x14ac:dyDescent="0.25">
      <c r="BB9705" s="108"/>
    </row>
    <row r="9706" spans="54:54" x14ac:dyDescent="0.25">
      <c r="BB9706" s="108"/>
    </row>
    <row r="9707" spans="54:54" x14ac:dyDescent="0.25">
      <c r="BB9707" s="108"/>
    </row>
    <row r="9708" spans="54:54" x14ac:dyDescent="0.25">
      <c r="BB9708" s="108"/>
    </row>
    <row r="9709" spans="54:54" x14ac:dyDescent="0.25">
      <c r="BB9709" s="108"/>
    </row>
    <row r="9710" spans="54:54" x14ac:dyDescent="0.25">
      <c r="BB9710" s="108"/>
    </row>
    <row r="9711" spans="54:54" x14ac:dyDescent="0.25">
      <c r="BB9711" s="108"/>
    </row>
    <row r="9712" spans="54:54" x14ac:dyDescent="0.25">
      <c r="BB9712" s="108"/>
    </row>
    <row r="9713" spans="54:54" x14ac:dyDescent="0.25">
      <c r="BB9713" s="108"/>
    </row>
    <row r="9714" spans="54:54" x14ac:dyDescent="0.25">
      <c r="BB9714" s="108"/>
    </row>
    <row r="9715" spans="54:54" x14ac:dyDescent="0.25">
      <c r="BB9715" s="108"/>
    </row>
    <row r="9716" spans="54:54" x14ac:dyDescent="0.25">
      <c r="BB9716" s="108"/>
    </row>
    <row r="9717" spans="54:54" x14ac:dyDescent="0.25">
      <c r="BB9717" s="108"/>
    </row>
    <row r="9718" spans="54:54" x14ac:dyDescent="0.25">
      <c r="BB9718" s="108"/>
    </row>
    <row r="9719" spans="54:54" x14ac:dyDescent="0.25">
      <c r="BB9719" s="108"/>
    </row>
    <row r="9720" spans="54:54" x14ac:dyDescent="0.25">
      <c r="BB9720" s="108"/>
    </row>
    <row r="9721" spans="54:54" x14ac:dyDescent="0.25">
      <c r="BB9721" s="108"/>
    </row>
    <row r="9722" spans="54:54" x14ac:dyDescent="0.25">
      <c r="BB9722" s="108"/>
    </row>
    <row r="9723" spans="54:54" x14ac:dyDescent="0.25">
      <c r="BB9723" s="108"/>
    </row>
    <row r="9724" spans="54:54" x14ac:dyDescent="0.25">
      <c r="BB9724" s="108"/>
    </row>
    <row r="9725" spans="54:54" x14ac:dyDescent="0.25">
      <c r="BB9725" s="108"/>
    </row>
    <row r="9726" spans="54:54" x14ac:dyDescent="0.25">
      <c r="BB9726" s="108"/>
    </row>
    <row r="9727" spans="54:54" x14ac:dyDescent="0.25">
      <c r="BB9727" s="108"/>
    </row>
    <row r="9728" spans="54:54" x14ac:dyDescent="0.25">
      <c r="BB9728" s="108"/>
    </row>
    <row r="9729" spans="54:54" x14ac:dyDescent="0.25">
      <c r="BB9729" s="108"/>
    </row>
    <row r="9730" spans="54:54" x14ac:dyDescent="0.25">
      <c r="BB9730" s="108"/>
    </row>
    <row r="9731" spans="54:54" x14ac:dyDescent="0.25">
      <c r="BB9731" s="108"/>
    </row>
    <row r="9732" spans="54:54" x14ac:dyDescent="0.25">
      <c r="BB9732" s="108"/>
    </row>
    <row r="9733" spans="54:54" x14ac:dyDescent="0.25">
      <c r="BB9733" s="108"/>
    </row>
    <row r="9734" spans="54:54" x14ac:dyDescent="0.25">
      <c r="BB9734" s="108"/>
    </row>
    <row r="9735" spans="54:54" x14ac:dyDescent="0.25">
      <c r="BB9735" s="108"/>
    </row>
    <row r="9736" spans="54:54" x14ac:dyDescent="0.25">
      <c r="BB9736" s="108"/>
    </row>
    <row r="9737" spans="54:54" x14ac:dyDescent="0.25">
      <c r="BB9737" s="108"/>
    </row>
    <row r="9738" spans="54:54" x14ac:dyDescent="0.25">
      <c r="BB9738" s="108"/>
    </row>
    <row r="9739" spans="54:54" x14ac:dyDescent="0.25">
      <c r="BB9739" s="108"/>
    </row>
    <row r="9740" spans="54:54" x14ac:dyDescent="0.25">
      <c r="BB9740" s="108"/>
    </row>
    <row r="9741" spans="54:54" x14ac:dyDescent="0.25">
      <c r="BB9741" s="108"/>
    </row>
    <row r="9742" spans="54:54" x14ac:dyDescent="0.25">
      <c r="BB9742" s="108"/>
    </row>
    <row r="9743" spans="54:54" x14ac:dyDescent="0.25">
      <c r="BB9743" s="108"/>
    </row>
    <row r="9744" spans="54:54" x14ac:dyDescent="0.25">
      <c r="BB9744" s="108"/>
    </row>
    <row r="9745" spans="54:54" x14ac:dyDescent="0.25">
      <c r="BB9745" s="108"/>
    </row>
    <row r="9746" spans="54:54" x14ac:dyDescent="0.25">
      <c r="BB9746" s="108"/>
    </row>
    <row r="9747" spans="54:54" x14ac:dyDescent="0.25">
      <c r="BB9747" s="108"/>
    </row>
    <row r="9748" spans="54:54" x14ac:dyDescent="0.25">
      <c r="BB9748" s="108"/>
    </row>
    <row r="9749" spans="54:54" x14ac:dyDescent="0.25">
      <c r="BB9749" s="108"/>
    </row>
    <row r="9750" spans="54:54" x14ac:dyDescent="0.25">
      <c r="BB9750" s="108"/>
    </row>
    <row r="9751" spans="54:54" x14ac:dyDescent="0.25">
      <c r="BB9751" s="108"/>
    </row>
    <row r="9752" spans="54:54" x14ac:dyDescent="0.25">
      <c r="BB9752" s="108"/>
    </row>
    <row r="9753" spans="54:54" x14ac:dyDescent="0.25">
      <c r="BB9753" s="108"/>
    </row>
    <row r="9754" spans="54:54" x14ac:dyDescent="0.25">
      <c r="BB9754" s="108"/>
    </row>
    <row r="9755" spans="54:54" x14ac:dyDescent="0.25">
      <c r="BB9755" s="108"/>
    </row>
    <row r="9756" spans="54:54" x14ac:dyDescent="0.25">
      <c r="BB9756" s="108"/>
    </row>
    <row r="9757" spans="54:54" x14ac:dyDescent="0.25">
      <c r="BB9757" s="108"/>
    </row>
    <row r="9758" spans="54:54" x14ac:dyDescent="0.25">
      <c r="BB9758" s="108"/>
    </row>
    <row r="9759" spans="54:54" x14ac:dyDescent="0.25">
      <c r="BB9759" s="108"/>
    </row>
    <row r="9760" spans="54:54" x14ac:dyDescent="0.25">
      <c r="BB9760" s="108"/>
    </row>
    <row r="9761" spans="54:54" x14ac:dyDescent="0.25">
      <c r="BB9761" s="108"/>
    </row>
    <row r="9762" spans="54:54" x14ac:dyDescent="0.25">
      <c r="BB9762" s="108"/>
    </row>
    <row r="9763" spans="54:54" x14ac:dyDescent="0.25">
      <c r="BB9763" s="108"/>
    </row>
    <row r="9764" spans="54:54" x14ac:dyDescent="0.25">
      <c r="BB9764" s="108"/>
    </row>
    <row r="9765" spans="54:54" x14ac:dyDescent="0.25">
      <c r="BB9765" s="108"/>
    </row>
    <row r="9766" spans="54:54" x14ac:dyDescent="0.25">
      <c r="BB9766" s="108"/>
    </row>
    <row r="9767" spans="54:54" x14ac:dyDescent="0.25">
      <c r="BB9767" s="108"/>
    </row>
    <row r="9768" spans="54:54" x14ac:dyDescent="0.25">
      <c r="BB9768" s="108"/>
    </row>
    <row r="9769" spans="54:54" x14ac:dyDescent="0.25">
      <c r="BB9769" s="108"/>
    </row>
    <row r="9770" spans="54:54" x14ac:dyDescent="0.25">
      <c r="BB9770" s="108"/>
    </row>
    <row r="9771" spans="54:54" x14ac:dyDescent="0.25">
      <c r="BB9771" s="108"/>
    </row>
    <row r="9772" spans="54:54" x14ac:dyDescent="0.25">
      <c r="BB9772" s="108"/>
    </row>
    <row r="9773" spans="54:54" x14ac:dyDescent="0.25">
      <c r="BB9773" s="108"/>
    </row>
    <row r="9774" spans="54:54" x14ac:dyDescent="0.25">
      <c r="BB9774" s="108"/>
    </row>
    <row r="9775" spans="54:54" x14ac:dyDescent="0.25">
      <c r="BB9775" s="108"/>
    </row>
    <row r="9776" spans="54:54" x14ac:dyDescent="0.25">
      <c r="BB9776" s="108"/>
    </row>
    <row r="9777" spans="54:54" x14ac:dyDescent="0.25">
      <c r="BB9777" s="108"/>
    </row>
    <row r="9778" spans="54:54" x14ac:dyDescent="0.25">
      <c r="BB9778" s="108"/>
    </row>
    <row r="9779" spans="54:54" x14ac:dyDescent="0.25">
      <c r="BB9779" s="108"/>
    </row>
    <row r="9780" spans="54:54" x14ac:dyDescent="0.25">
      <c r="BB9780" s="108"/>
    </row>
    <row r="9781" spans="54:54" x14ac:dyDescent="0.25">
      <c r="BB9781" s="108"/>
    </row>
    <row r="9782" spans="54:54" x14ac:dyDescent="0.25">
      <c r="BB9782" s="108"/>
    </row>
    <row r="9783" spans="54:54" x14ac:dyDescent="0.25">
      <c r="BB9783" s="108"/>
    </row>
    <row r="9784" spans="54:54" x14ac:dyDescent="0.25">
      <c r="BB9784" s="108"/>
    </row>
    <row r="9785" spans="54:54" x14ac:dyDescent="0.25">
      <c r="BB9785" s="108"/>
    </row>
    <row r="9786" spans="54:54" x14ac:dyDescent="0.25">
      <c r="BB9786" s="108"/>
    </row>
    <row r="9787" spans="54:54" x14ac:dyDescent="0.25">
      <c r="BB9787" s="108"/>
    </row>
    <row r="9788" spans="54:54" x14ac:dyDescent="0.25">
      <c r="BB9788" s="108"/>
    </row>
    <row r="9789" spans="54:54" x14ac:dyDescent="0.25">
      <c r="BB9789" s="108"/>
    </row>
    <row r="9790" spans="54:54" x14ac:dyDescent="0.25">
      <c r="BB9790" s="108"/>
    </row>
    <row r="9791" spans="54:54" x14ac:dyDescent="0.25">
      <c r="BB9791" s="108"/>
    </row>
    <row r="9792" spans="54:54" x14ac:dyDescent="0.25">
      <c r="BB9792" s="108"/>
    </row>
    <row r="9793" spans="54:54" x14ac:dyDescent="0.25">
      <c r="BB9793" s="108"/>
    </row>
    <row r="9794" spans="54:54" x14ac:dyDescent="0.25">
      <c r="BB9794" s="108"/>
    </row>
    <row r="9795" spans="54:54" x14ac:dyDescent="0.25">
      <c r="BB9795" s="108"/>
    </row>
    <row r="9796" spans="54:54" x14ac:dyDescent="0.25">
      <c r="BB9796" s="108"/>
    </row>
    <row r="9797" spans="54:54" x14ac:dyDescent="0.25">
      <c r="BB9797" s="108"/>
    </row>
    <row r="9798" spans="54:54" x14ac:dyDescent="0.25">
      <c r="BB9798" s="108"/>
    </row>
    <row r="9799" spans="54:54" x14ac:dyDescent="0.25">
      <c r="BB9799" s="108"/>
    </row>
    <row r="9800" spans="54:54" x14ac:dyDescent="0.25">
      <c r="BB9800" s="108"/>
    </row>
    <row r="9801" spans="54:54" x14ac:dyDescent="0.25">
      <c r="BB9801" s="108"/>
    </row>
    <row r="9802" spans="54:54" x14ac:dyDescent="0.25">
      <c r="BB9802" s="108"/>
    </row>
    <row r="9803" spans="54:54" x14ac:dyDescent="0.25">
      <c r="BB9803" s="108"/>
    </row>
    <row r="9804" spans="54:54" x14ac:dyDescent="0.25">
      <c r="BB9804" s="108"/>
    </row>
    <row r="9805" spans="54:54" x14ac:dyDescent="0.25">
      <c r="BB9805" s="108"/>
    </row>
    <row r="9806" spans="54:54" x14ac:dyDescent="0.25">
      <c r="BB9806" s="108"/>
    </row>
    <row r="9807" spans="54:54" x14ac:dyDescent="0.25">
      <c r="BB9807" s="108"/>
    </row>
    <row r="9808" spans="54:54" x14ac:dyDescent="0.25">
      <c r="BB9808" s="108"/>
    </row>
    <row r="9809" spans="54:54" x14ac:dyDescent="0.25">
      <c r="BB9809" s="108"/>
    </row>
    <row r="9810" spans="54:54" x14ac:dyDescent="0.25">
      <c r="BB9810" s="108"/>
    </row>
    <row r="9811" spans="54:54" x14ac:dyDescent="0.25">
      <c r="BB9811" s="108"/>
    </row>
    <row r="9812" spans="54:54" x14ac:dyDescent="0.25">
      <c r="BB9812" s="108"/>
    </row>
    <row r="9813" spans="54:54" x14ac:dyDescent="0.25">
      <c r="BB9813" s="108"/>
    </row>
    <row r="9814" spans="54:54" x14ac:dyDescent="0.25">
      <c r="BB9814" s="108"/>
    </row>
  </sheetData>
  <mergeCells count="3">
    <mergeCell ref="BB2:BG2"/>
    <mergeCell ref="E2:AK2"/>
    <mergeCell ref="AN2:AZ2"/>
  </mergeCells>
  <pageMargins left="0.7" right="0.7" top="0.75" bottom="0.75" header="0.3" footer="0.3"/>
  <pageSetup orientation="portrait" horizontalDpi="1200" verticalDpi="120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7030A0"/>
  </sheetPr>
  <dimension ref="A1:C43"/>
  <sheetViews>
    <sheetView workbookViewId="0">
      <selection activeCell="A23" sqref="A23"/>
    </sheetView>
  </sheetViews>
  <sheetFormatPr defaultRowHeight="15" x14ac:dyDescent="0.25"/>
  <cols>
    <col min="1" max="1" width="16.42578125" bestFit="1" customWidth="1"/>
    <col min="2" max="2" width="14.28515625" bestFit="1" customWidth="1"/>
    <col min="3" max="3" width="2.7109375" customWidth="1"/>
    <col min="4" max="4" width="26.28515625" bestFit="1" customWidth="1"/>
    <col min="5" max="63" width="10.85546875" bestFit="1" customWidth="1"/>
    <col min="64" max="64" width="13.5703125" bestFit="1" customWidth="1"/>
  </cols>
  <sheetData>
    <row r="1" spans="1:3" x14ac:dyDescent="0.25">
      <c r="A1" t="str">
        <f>IF(Dashboard!V22="YTD","Equity Sector Weight (as of "&amp;TEXT('Security Info'!C5,"m-dd-yy")&amp;")","Equity Sector Weight ("&amp;TEXT('Security Info'!C4,"m-dd-yy")&amp;" to "&amp;TEXT('Security Info'!C5,"m-dd-yy")&amp;")")</f>
        <v>Equity Sector Weight (as of 8-31-18)</v>
      </c>
    </row>
    <row r="2" spans="1:3" x14ac:dyDescent="0.25">
      <c r="A2" s="20" t="s">
        <v>321</v>
      </c>
      <c r="B2" t="s">
        <v>322</v>
      </c>
    </row>
    <row r="3" spans="1:3" x14ac:dyDescent="0.25">
      <c r="A3" s="21" t="s">
        <v>140</v>
      </c>
      <c r="B3" s="6">
        <v>5.2408068323359973E-2</v>
      </c>
      <c r="C3" s="6"/>
    </row>
    <row r="4" spans="1:3" x14ac:dyDescent="0.25">
      <c r="A4" s="21" t="s">
        <v>123</v>
      </c>
      <c r="B4" s="6">
        <v>9.9659331273650328E-2</v>
      </c>
      <c r="C4" s="6"/>
    </row>
    <row r="5" spans="1:3" x14ac:dyDescent="0.25">
      <c r="A5" s="21" t="s">
        <v>129</v>
      </c>
      <c r="B5" s="6">
        <v>0.10772745037971576</v>
      </c>
      <c r="C5" s="6"/>
    </row>
    <row r="6" spans="1:3" x14ac:dyDescent="0.25">
      <c r="A6" s="21" t="s">
        <v>136</v>
      </c>
      <c r="B6" s="6">
        <v>0.13374433783069972</v>
      </c>
      <c r="C6" s="6"/>
    </row>
    <row r="7" spans="1:3" x14ac:dyDescent="0.25">
      <c r="A7" s="21" t="s">
        <v>126</v>
      </c>
      <c r="B7" s="6">
        <v>0.17253933730253929</v>
      </c>
      <c r="C7" s="6"/>
    </row>
    <row r="8" spans="1:3" x14ac:dyDescent="0.25">
      <c r="A8" s="21" t="s">
        <v>115</v>
      </c>
      <c r="B8" s="6">
        <v>0.17287500317023971</v>
      </c>
      <c r="C8" s="6"/>
    </row>
    <row r="9" spans="1:3" x14ac:dyDescent="0.25">
      <c r="A9" s="21" t="s">
        <v>118</v>
      </c>
      <c r="B9" s="6">
        <v>0.25717798346410614</v>
      </c>
      <c r="C9" s="6"/>
    </row>
    <row r="10" spans="1:3" x14ac:dyDescent="0.25">
      <c r="A10" s="21" t="s">
        <v>323</v>
      </c>
      <c r="B10" s="6">
        <v>0.99613151174431092</v>
      </c>
      <c r="C10" s="6"/>
    </row>
    <row r="23" spans="1:2" x14ac:dyDescent="0.25">
      <c r="A23" t="str">
        <f>IF(Dashboard!V22="YTD","Equity HPR (as of "&amp;TEXT('Security Info'!C5,"m-dd-yy")&amp;")","Equity HPR ("&amp;TEXT('Security Info'!C4,"m-dd-yy")&amp;" to "&amp;TEXT('Security Info'!C5,"m-dd-yy")&amp;")")</f>
        <v>Equity HPR (as of 8-31-18)</v>
      </c>
    </row>
    <row r="24" spans="1:2" x14ac:dyDescent="0.25">
      <c r="A24" s="20" t="s">
        <v>321</v>
      </c>
      <c r="B24" t="s">
        <v>324</v>
      </c>
    </row>
    <row r="25" spans="1:2" x14ac:dyDescent="0.25">
      <c r="A25" s="21" t="s">
        <v>132</v>
      </c>
      <c r="B25" s="7">
        <v>0.34337667322362408</v>
      </c>
    </row>
    <row r="26" spans="1:2" x14ac:dyDescent="0.25">
      <c r="A26" s="21" t="s">
        <v>89</v>
      </c>
      <c r="B26" s="7">
        <v>0.3391776432894269</v>
      </c>
    </row>
    <row r="27" spans="1:2" x14ac:dyDescent="0.25">
      <c r="A27" s="21" t="s">
        <v>93</v>
      </c>
      <c r="B27" s="7">
        <v>0.32300678045358899</v>
      </c>
    </row>
    <row r="28" spans="1:2" x14ac:dyDescent="0.25">
      <c r="A28" s="21" t="s">
        <v>150</v>
      </c>
      <c r="B28" s="7">
        <v>0.3173425366695426</v>
      </c>
    </row>
    <row r="29" spans="1:2" x14ac:dyDescent="0.25">
      <c r="A29" s="21" t="s">
        <v>88</v>
      </c>
      <c r="B29" s="7">
        <v>0.25414289595218675</v>
      </c>
    </row>
    <row r="30" spans="1:2" x14ac:dyDescent="0.25">
      <c r="A30" s="21" t="s">
        <v>415</v>
      </c>
      <c r="B30" s="7">
        <v>0.13159873665212807</v>
      </c>
    </row>
    <row r="31" spans="1:2" x14ac:dyDescent="0.25">
      <c r="A31" s="21" t="s">
        <v>153</v>
      </c>
      <c r="B31" s="7">
        <v>0.11953179248090473</v>
      </c>
    </row>
    <row r="32" spans="1:2" x14ac:dyDescent="0.25">
      <c r="A32" s="21" t="s">
        <v>90</v>
      </c>
      <c r="B32" s="7">
        <v>0.10744776992185412</v>
      </c>
    </row>
    <row r="33" spans="1:3" x14ac:dyDescent="0.25">
      <c r="A33" s="21" t="s">
        <v>86</v>
      </c>
      <c r="B33" s="7">
        <v>0.10584222686764222</v>
      </c>
    </row>
    <row r="34" spans="1:3" x14ac:dyDescent="0.25">
      <c r="A34" s="21" t="s">
        <v>91</v>
      </c>
      <c r="B34" s="7">
        <v>0.10046785104634259</v>
      </c>
    </row>
    <row r="35" spans="1:3" x14ac:dyDescent="0.25">
      <c r="A35" s="21" t="s">
        <v>94</v>
      </c>
      <c r="B35" s="7">
        <v>8.6650679456434787E-2</v>
      </c>
    </row>
    <row r="36" spans="1:3" x14ac:dyDescent="0.25">
      <c r="A36" s="21" t="s">
        <v>139</v>
      </c>
      <c r="B36" s="7">
        <v>4.9339207048458178E-2</v>
      </c>
    </row>
    <row r="37" spans="1:3" x14ac:dyDescent="0.25">
      <c r="A37" s="21" t="s">
        <v>114</v>
      </c>
      <c r="B37" s="7">
        <v>3.270042194092837E-2</v>
      </c>
    </row>
    <row r="38" spans="1:3" x14ac:dyDescent="0.25">
      <c r="A38" s="21" t="s">
        <v>84</v>
      </c>
      <c r="B38" s="7">
        <v>7.6697127937337406E-3</v>
      </c>
    </row>
    <row r="39" spans="1:3" x14ac:dyDescent="0.25">
      <c r="A39" s="21" t="s">
        <v>92</v>
      </c>
      <c r="B39" s="7">
        <v>-1.7595895627079305E-2</v>
      </c>
    </row>
    <row r="40" spans="1:3" x14ac:dyDescent="0.25">
      <c r="A40" s="21" t="s">
        <v>87</v>
      </c>
      <c r="B40" s="7">
        <v>-8.36067725423284E-2</v>
      </c>
    </row>
    <row r="41" spans="1:3" x14ac:dyDescent="0.25">
      <c r="A41" s="21" t="s">
        <v>156</v>
      </c>
      <c r="B41" s="7">
        <v>-0.13464966406142886</v>
      </c>
    </row>
    <row r="42" spans="1:3" x14ac:dyDescent="0.25">
      <c r="A42" s="21" t="s">
        <v>85</v>
      </c>
      <c r="B42" s="7">
        <v>-0.15258215962441313</v>
      </c>
      <c r="C42" s="26"/>
    </row>
    <row r="43" spans="1:3" x14ac:dyDescent="0.25">
      <c r="A43" s="21" t="s">
        <v>323</v>
      </c>
      <c r="B43" s="7">
        <v>1.9298604359415465</v>
      </c>
    </row>
  </sheetData>
  <pageMargins left="0.7" right="0.7" top="0.75" bottom="0.75" header="0.3" footer="0.3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7030A0"/>
  </sheetPr>
  <dimension ref="A1:B41"/>
  <sheetViews>
    <sheetView workbookViewId="0"/>
  </sheetViews>
  <sheetFormatPr defaultRowHeight="15" x14ac:dyDescent="0.25"/>
  <cols>
    <col min="1" max="1" width="15.28515625" bestFit="1" customWidth="1"/>
    <col min="2" max="2" width="14.28515625" bestFit="1" customWidth="1"/>
    <col min="3" max="3" width="2.7109375" customWidth="1"/>
  </cols>
  <sheetData>
    <row r="1" spans="1:2" x14ac:dyDescent="0.25">
      <c r="A1" t="str">
        <f>IF(Dashboard!V22="YTD","Fixed Income Sector Weight (as of "&amp;TEXT('Security Info'!C5,"m-dd-yy")&amp;")","Fixed Income Sector Weight ("&amp;TEXT('Security Info'!C4,"m-dd-yy")&amp;" to "&amp;TEXT('Security Info'!C5,"m-dd-yy")&amp;")")</f>
        <v>Fixed Income Sector Weight (as of 8-31-18)</v>
      </c>
    </row>
    <row r="2" spans="1:2" x14ac:dyDescent="0.25">
      <c r="A2" s="20" t="s">
        <v>321</v>
      </c>
      <c r="B2" t="s">
        <v>322</v>
      </c>
    </row>
    <row r="3" spans="1:2" x14ac:dyDescent="0.25">
      <c r="A3" s="21" t="s">
        <v>183</v>
      </c>
      <c r="B3" s="6">
        <v>6.5585266209647844E-2</v>
      </c>
    </row>
    <row r="4" spans="1:2" x14ac:dyDescent="0.25">
      <c r="A4" s="21" t="s">
        <v>184</v>
      </c>
      <c r="B4" s="6">
        <v>0.13988134927769713</v>
      </c>
    </row>
    <row r="5" spans="1:2" x14ac:dyDescent="0.25">
      <c r="A5" s="21" t="s">
        <v>189</v>
      </c>
      <c r="B5" s="6">
        <v>0.14530058956470807</v>
      </c>
    </row>
    <row r="6" spans="1:2" x14ac:dyDescent="0.25">
      <c r="A6" s="21" t="s">
        <v>181</v>
      </c>
      <c r="B6" s="6">
        <v>0.16913869841684656</v>
      </c>
    </row>
    <row r="7" spans="1:2" x14ac:dyDescent="0.25">
      <c r="A7" s="21" t="s">
        <v>179</v>
      </c>
      <c r="B7" s="6">
        <v>0.21287247793047415</v>
      </c>
    </row>
    <row r="8" spans="1:2" x14ac:dyDescent="0.25">
      <c r="A8" s="21" t="s">
        <v>185</v>
      </c>
      <c r="B8" s="6">
        <v>0.26722161860062621</v>
      </c>
    </row>
    <row r="9" spans="1:2" x14ac:dyDescent="0.25">
      <c r="A9" s="21" t="s">
        <v>323</v>
      </c>
      <c r="B9" s="6">
        <v>1</v>
      </c>
    </row>
    <row r="19" spans="1:2" x14ac:dyDescent="0.25">
      <c r="A19" t="s">
        <v>325</v>
      </c>
    </row>
    <row r="20" spans="1:2" x14ac:dyDescent="0.25">
      <c r="A20" s="20" t="s">
        <v>321</v>
      </c>
      <c r="B20" t="s">
        <v>322</v>
      </c>
    </row>
    <row r="21" spans="1:2" x14ac:dyDescent="0.25">
      <c r="A21" s="21" t="s">
        <v>180</v>
      </c>
      <c r="B21" s="7">
        <v>0.41833909341781911</v>
      </c>
    </row>
    <row r="22" spans="1:2" x14ac:dyDescent="0.25">
      <c r="A22" s="21" t="s">
        <v>188</v>
      </c>
      <c r="B22" s="7">
        <v>0.26722161860062621</v>
      </c>
    </row>
    <row r="23" spans="1:2" x14ac:dyDescent="0.25">
      <c r="A23" s="21" t="s">
        <v>182</v>
      </c>
      <c r="B23" s="7">
        <v>0.16913869841684656</v>
      </c>
    </row>
    <row r="24" spans="1:2" x14ac:dyDescent="0.25">
      <c r="A24" s="21" t="s">
        <v>190</v>
      </c>
      <c r="B24" s="7">
        <v>0.14530058956470807</v>
      </c>
    </row>
    <row r="25" spans="1:2" x14ac:dyDescent="0.25">
      <c r="A25" s="21" t="s">
        <v>323</v>
      </c>
      <c r="B25" s="6">
        <v>0.99999999999999989</v>
      </c>
    </row>
    <row r="32" spans="1:2" x14ac:dyDescent="0.25">
      <c r="A32" t="str">
        <f>IF(Dashboard!V22="YTD","Fixed Income HPR (as of "&amp;TEXT('Security Info'!C5,"m-dd-yy")&amp;")","Fixed Income HPR ("&amp;TEXT('Security Info'!C4,"m-dd-yy")&amp;" to "&amp;TEXT('Security Info'!C5,"m-dd-yy")&amp;")")</f>
        <v>Fixed Income HPR (as of 8-31-18)</v>
      </c>
    </row>
    <row r="33" spans="1:2" x14ac:dyDescent="0.25">
      <c r="A33" s="20" t="s">
        <v>321</v>
      </c>
      <c r="B33" t="s">
        <v>324</v>
      </c>
    </row>
    <row r="34" spans="1:2" x14ac:dyDescent="0.25">
      <c r="A34" s="21" t="s">
        <v>95</v>
      </c>
      <c r="B34" s="7">
        <v>1.4714645885858246E-2</v>
      </c>
    </row>
    <row r="35" spans="1:2" x14ac:dyDescent="0.25">
      <c r="A35" s="21" t="s">
        <v>198</v>
      </c>
      <c r="B35" s="7">
        <v>5.3903345724906071E-3</v>
      </c>
    </row>
    <row r="36" spans="1:2" x14ac:dyDescent="0.25">
      <c r="A36" s="21" t="s">
        <v>98</v>
      </c>
      <c r="B36" s="7">
        <v>3.0800821355236874E-3</v>
      </c>
    </row>
    <row r="37" spans="1:2" x14ac:dyDescent="0.25">
      <c r="A37" s="21" t="s">
        <v>97</v>
      </c>
      <c r="B37" s="7">
        <v>-8.0144333918471533E-3</v>
      </c>
    </row>
    <row r="38" spans="1:2" x14ac:dyDescent="0.25">
      <c r="A38" s="21" t="s">
        <v>99</v>
      </c>
      <c r="B38" s="7">
        <v>-1.7760727479397609E-2</v>
      </c>
    </row>
    <row r="39" spans="1:2" x14ac:dyDescent="0.25">
      <c r="A39" s="21" t="s">
        <v>96</v>
      </c>
      <c r="B39" s="7">
        <v>-2.0311248426593487E-2</v>
      </c>
    </row>
    <row r="40" spans="1:2" x14ac:dyDescent="0.25">
      <c r="A40" s="21" t="s">
        <v>72</v>
      </c>
      <c r="B40" s="7">
        <v>-3.031869078380689E-2</v>
      </c>
    </row>
    <row r="41" spans="1:2" x14ac:dyDescent="0.25">
      <c r="A41" s="21" t="s">
        <v>323</v>
      </c>
      <c r="B41" s="26">
        <v>-5.3220037487772598E-2</v>
      </c>
    </row>
  </sheetData>
  <pageMargins left="0.7" right="0.7" top="0.75" bottom="0.75" header="0.3" footer="0.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7030A0"/>
  </sheetPr>
  <dimension ref="A1:C175"/>
  <sheetViews>
    <sheetView workbookViewId="0"/>
  </sheetViews>
  <sheetFormatPr defaultRowHeight="15" x14ac:dyDescent="0.25"/>
  <cols>
    <col min="1" max="1" width="13.140625" bestFit="1" customWidth="1"/>
    <col min="2" max="2" width="8.85546875" bestFit="1" customWidth="1"/>
    <col min="3" max="3" width="10.85546875" bestFit="1" customWidth="1"/>
    <col min="12" max="81" width="4.5703125" bestFit="1" customWidth="1"/>
    <col min="82" max="82" width="11.28515625" bestFit="1" customWidth="1"/>
  </cols>
  <sheetData>
    <row r="1" spans="1:3" x14ac:dyDescent="0.25">
      <c r="A1" t="str">
        <f>IF(Dashboard!V22="YTD","YTD Portfolio Performance (as of "&amp;TEXT('Security Info'!C5,"m-dd-yy")&amp;")","Portfolio Performance ("&amp;TEXT('Security Info'!C4,"m-dd-yy")&amp;" to "&amp;TEXT('Security Info'!C5,"m-dd-yy")&amp;")")</f>
        <v>YTD Portfolio Performance (as of 8-31-18)</v>
      </c>
    </row>
    <row r="2" spans="1:3" x14ac:dyDescent="0.25">
      <c r="A2" s="422" t="s">
        <v>321</v>
      </c>
      <c r="B2" t="s">
        <v>35</v>
      </c>
      <c r="C2" t="s">
        <v>37</v>
      </c>
    </row>
    <row r="3" spans="1:3" x14ac:dyDescent="0.25">
      <c r="A3" s="21" t="s">
        <v>418</v>
      </c>
      <c r="B3" s="7">
        <v>0</v>
      </c>
      <c r="C3" s="7">
        <v>0</v>
      </c>
    </row>
    <row r="4" spans="1:3" x14ac:dyDescent="0.25">
      <c r="A4" s="375" t="s">
        <v>419</v>
      </c>
      <c r="B4" s="7">
        <v>0</v>
      </c>
      <c r="C4" s="7">
        <v>0</v>
      </c>
    </row>
    <row r="5" spans="1:3" x14ac:dyDescent="0.25">
      <c r="A5" s="21" t="s">
        <v>326</v>
      </c>
      <c r="B5" s="7">
        <v>5.1699726391676819</v>
      </c>
      <c r="C5" s="7">
        <v>1.9996720478083176</v>
      </c>
    </row>
    <row r="6" spans="1:3" x14ac:dyDescent="0.25">
      <c r="A6" s="375" t="s">
        <v>420</v>
      </c>
      <c r="B6" s="7">
        <v>7.6410506996560379E-3</v>
      </c>
      <c r="C6" s="7">
        <v>4.4715993468217308E-3</v>
      </c>
    </row>
    <row r="7" spans="1:3" x14ac:dyDescent="0.25">
      <c r="A7" s="375" t="s">
        <v>421</v>
      </c>
      <c r="B7" s="7">
        <v>1.3477149180112669E-2</v>
      </c>
      <c r="C7" s="7">
        <v>8.6711221719080189E-3</v>
      </c>
    </row>
    <row r="8" spans="1:3" x14ac:dyDescent="0.25">
      <c r="A8" s="375" t="s">
        <v>422</v>
      </c>
      <c r="B8" s="7">
        <v>1.7028484340018579E-2</v>
      </c>
      <c r="C8" s="7">
        <v>1.2019983516221855E-2</v>
      </c>
    </row>
    <row r="9" spans="1:3" x14ac:dyDescent="0.25">
      <c r="A9" s="375" t="s">
        <v>423</v>
      </c>
      <c r="B9" s="7">
        <v>2.1998819670177916E-2</v>
      </c>
      <c r="C9" s="7">
        <v>1.6288959534394486E-2</v>
      </c>
    </row>
    <row r="10" spans="1:3" x14ac:dyDescent="0.25">
      <c r="A10" s="375" t="s">
        <v>424</v>
      </c>
      <c r="B10" s="7">
        <v>2.4918174612461819E-2</v>
      </c>
      <c r="C10" s="7">
        <v>1.7379234913209751E-2</v>
      </c>
    </row>
    <row r="11" spans="1:3" x14ac:dyDescent="0.25">
      <c r="A11" s="375" t="s">
        <v>425</v>
      </c>
      <c r="B11" s="7">
        <v>2.5487467977774569E-2</v>
      </c>
      <c r="C11" s="7">
        <v>1.7337967286584124E-2</v>
      </c>
    </row>
    <row r="12" spans="1:3" x14ac:dyDescent="0.25">
      <c r="A12" s="375" t="s">
        <v>426</v>
      </c>
      <c r="B12" s="7">
        <v>2.2786605842305852E-2</v>
      </c>
      <c r="C12" s="7">
        <v>1.6786232913365663E-2</v>
      </c>
    </row>
    <row r="13" spans="1:3" x14ac:dyDescent="0.25">
      <c r="A13" s="375" t="s">
        <v>427</v>
      </c>
      <c r="B13" s="7">
        <v>2.8038681697891255E-2</v>
      </c>
      <c r="C13" s="7">
        <v>2.2330916724664321E-2</v>
      </c>
    </row>
    <row r="14" spans="1:3" x14ac:dyDescent="0.25">
      <c r="A14" s="375" t="s">
        <v>428</v>
      </c>
      <c r="B14" s="7">
        <v>3.3379152137045232E-2</v>
      </c>
      <c r="C14" s="7">
        <v>2.6694069780880857E-2</v>
      </c>
    </row>
    <row r="15" spans="1:3" x14ac:dyDescent="0.25">
      <c r="A15" s="375" t="s">
        <v>429</v>
      </c>
      <c r="B15" s="7">
        <v>2.7085649329702477E-2</v>
      </c>
      <c r="C15" s="7">
        <v>2.4786451603832384E-2</v>
      </c>
    </row>
    <row r="16" spans="1:3" x14ac:dyDescent="0.25">
      <c r="A16" s="375" t="s">
        <v>430</v>
      </c>
      <c r="B16" s="7">
        <v>3.6342132040957376E-2</v>
      </c>
      <c r="C16" s="7">
        <v>3.0128829827245095E-2</v>
      </c>
    </row>
    <row r="17" spans="1:3" x14ac:dyDescent="0.25">
      <c r="A17" s="375" t="s">
        <v>431</v>
      </c>
      <c r="B17" s="7">
        <v>3.4550123359816665E-2</v>
      </c>
      <c r="C17" s="7">
        <v>2.8240231381619331E-2</v>
      </c>
    </row>
    <row r="18" spans="1:3" x14ac:dyDescent="0.25">
      <c r="A18" s="375" t="s">
        <v>432</v>
      </c>
      <c r="B18" s="7">
        <v>4.1474244614303712E-2</v>
      </c>
      <c r="C18" s="7">
        <v>3.1694333195838587E-2</v>
      </c>
    </row>
    <row r="19" spans="1:3" x14ac:dyDescent="0.25">
      <c r="A19" s="375" t="s">
        <v>433</v>
      </c>
      <c r="B19" s="7">
        <v>4.4315852279655399E-2</v>
      </c>
      <c r="C19" s="7">
        <v>3.6773863283530453E-2</v>
      </c>
    </row>
    <row r="20" spans="1:3" x14ac:dyDescent="0.25">
      <c r="A20" s="375" t="s">
        <v>434</v>
      </c>
      <c r="B20" s="7">
        <v>4.7975687167277847E-2</v>
      </c>
      <c r="C20" s="7">
        <v>3.949153979806886E-2</v>
      </c>
    </row>
    <row r="21" spans="1:3" x14ac:dyDescent="0.25">
      <c r="A21" s="375" t="s">
        <v>435</v>
      </c>
      <c r="B21" s="7">
        <v>4.7930651850761619E-2</v>
      </c>
      <c r="C21" s="7">
        <v>3.8579912239092573E-2</v>
      </c>
    </row>
    <row r="22" spans="1:3" x14ac:dyDescent="0.25">
      <c r="A22" s="375" t="s">
        <v>436</v>
      </c>
      <c r="B22" s="7">
        <v>4.7772617764773262E-2</v>
      </c>
      <c r="C22" s="7">
        <v>3.9773784908749499E-2</v>
      </c>
    </row>
    <row r="23" spans="1:3" x14ac:dyDescent="0.25">
      <c r="A23" s="375" t="s">
        <v>437</v>
      </c>
      <c r="B23" s="7">
        <v>5.6172259241674904E-2</v>
      </c>
      <c r="C23" s="7">
        <v>4.6198356723259733E-2</v>
      </c>
    </row>
    <row r="24" spans="1:3" x14ac:dyDescent="0.25">
      <c r="A24" s="375" t="s">
        <v>438</v>
      </c>
      <c r="B24" s="7">
        <v>5.0823699546255874E-2</v>
      </c>
      <c r="C24" s="7">
        <v>4.0790608836456556E-2</v>
      </c>
    </row>
    <row r="25" spans="1:3" x14ac:dyDescent="0.25">
      <c r="A25" s="375" t="s">
        <v>439</v>
      </c>
      <c r="B25" s="7">
        <v>4.1617644580728586E-2</v>
      </c>
      <c r="C25" s="7">
        <v>3.2745372195920802E-2</v>
      </c>
    </row>
    <row r="26" spans="1:3" x14ac:dyDescent="0.25">
      <c r="A26" s="375" t="s">
        <v>440</v>
      </c>
      <c r="B26" s="7">
        <v>4.5374318197630048E-2</v>
      </c>
      <c r="C26" s="7">
        <v>3.2860123501429757E-2</v>
      </c>
    </row>
    <row r="27" spans="1:3" x14ac:dyDescent="0.25">
      <c r="A27" s="375" t="s">
        <v>441</v>
      </c>
      <c r="B27" s="7">
        <v>4.0536558532020317E-2</v>
      </c>
      <c r="C27" s="7">
        <v>3.1892146208761192E-2</v>
      </c>
    </row>
    <row r="28" spans="1:3" x14ac:dyDescent="0.25">
      <c r="A28" s="375" t="s">
        <v>442</v>
      </c>
      <c r="B28" s="7">
        <v>2.2490473516444842E-2</v>
      </c>
      <c r="C28" s="7">
        <v>1.5792503061590146E-2</v>
      </c>
    </row>
    <row r="29" spans="1:3" x14ac:dyDescent="0.25">
      <c r="A29" s="375" t="s">
        <v>443</v>
      </c>
      <c r="B29" s="7">
        <v>-7.327953537148324E-3</v>
      </c>
      <c r="C29" s="7">
        <v>-1.0279486296120445E-2</v>
      </c>
    </row>
    <row r="30" spans="1:3" x14ac:dyDescent="0.25">
      <c r="A30" s="375" t="s">
        <v>444</v>
      </c>
      <c r="B30" s="7">
        <v>6.493205289794135E-3</v>
      </c>
      <c r="C30" s="7">
        <v>-2.6355963362494792E-3</v>
      </c>
    </row>
    <row r="31" spans="1:3" x14ac:dyDescent="0.25">
      <c r="A31" s="375" t="s">
        <v>445</v>
      </c>
      <c r="B31" s="7">
        <v>6.2391944627584461E-3</v>
      </c>
      <c r="C31" s="7">
        <v>-5.5666628788421319E-3</v>
      </c>
    </row>
    <row r="32" spans="1:3" x14ac:dyDescent="0.25">
      <c r="A32" s="375" t="s">
        <v>446</v>
      </c>
      <c r="B32" s="7">
        <v>-2.5596785711214265E-2</v>
      </c>
      <c r="C32" s="7">
        <v>-2.9565522272139353E-2</v>
      </c>
    </row>
    <row r="33" spans="1:3" x14ac:dyDescent="0.25">
      <c r="A33" s="375" t="s">
        <v>447</v>
      </c>
      <c r="B33" s="7">
        <v>-1.2105935992205552E-2</v>
      </c>
      <c r="C33" s="7">
        <v>-2.2185596189536735E-2</v>
      </c>
    </row>
    <row r="34" spans="1:3" x14ac:dyDescent="0.25">
      <c r="A34" s="375" t="s">
        <v>448</v>
      </c>
      <c r="B34" s="7">
        <v>-3.12807790769698E-3</v>
      </c>
      <c r="C34" s="7">
        <v>-1.3625765301347214E-2</v>
      </c>
    </row>
    <row r="35" spans="1:3" x14ac:dyDescent="0.25">
      <c r="A35" s="375" t="s">
        <v>449</v>
      </c>
      <c r="B35" s="7">
        <v>-1.94432104454767E-3</v>
      </c>
      <c r="C35" s="7">
        <v>-1.1755310259224439E-2</v>
      </c>
    </row>
    <row r="36" spans="1:3" x14ac:dyDescent="0.25">
      <c r="A36" s="375" t="s">
        <v>450</v>
      </c>
      <c r="B36" s="7">
        <v>1.0272546570342378E-2</v>
      </c>
      <c r="C36" s="7">
        <v>-3.5294002893037184E-3</v>
      </c>
    </row>
    <row r="37" spans="1:3" x14ac:dyDescent="0.25">
      <c r="A37" s="375" t="s">
        <v>451</v>
      </c>
      <c r="B37" s="7">
        <v>2.347492802393325E-2</v>
      </c>
      <c r="C37" s="7">
        <v>5.3291984408590839E-3</v>
      </c>
    </row>
    <row r="38" spans="1:3" x14ac:dyDescent="0.25">
      <c r="A38" s="375" t="s">
        <v>452</v>
      </c>
      <c r="B38" s="7">
        <v>2.5553530824415027E-2</v>
      </c>
      <c r="C38" s="7">
        <v>6.6372932384763722E-3</v>
      </c>
    </row>
    <row r="39" spans="1:3" x14ac:dyDescent="0.25">
      <c r="A39" s="375" t="s">
        <v>453</v>
      </c>
      <c r="B39" s="7">
        <v>2.0355519457358584E-2</v>
      </c>
      <c r="C39" s="7">
        <v>2.2712913094136153E-3</v>
      </c>
    </row>
    <row r="40" spans="1:3" x14ac:dyDescent="0.25">
      <c r="A40" s="375" t="s">
        <v>454</v>
      </c>
      <c r="B40" s="7">
        <v>1.5798405223001577E-2</v>
      </c>
      <c r="C40" s="7">
        <v>-1.6349323690567734E-3</v>
      </c>
    </row>
    <row r="41" spans="1:3" x14ac:dyDescent="0.25">
      <c r="A41" s="375" t="s">
        <v>455</v>
      </c>
      <c r="B41" s="7">
        <v>1.699034759467466E-2</v>
      </c>
      <c r="C41" s="7">
        <v>-1.2034444155929799E-3</v>
      </c>
    </row>
    <row r="42" spans="1:3" x14ac:dyDescent="0.25">
      <c r="A42" s="375" t="s">
        <v>456</v>
      </c>
      <c r="B42" s="7">
        <v>3.1591211111612116E-2</v>
      </c>
      <c r="C42" s="7">
        <v>9.4965811123136519E-3</v>
      </c>
    </row>
    <row r="43" spans="1:3" x14ac:dyDescent="0.25">
      <c r="A43" s="375" t="s">
        <v>457</v>
      </c>
      <c r="B43" s="7">
        <v>4.0845622721064734E-2</v>
      </c>
      <c r="C43" s="7">
        <v>1.7013086749456098E-2</v>
      </c>
    </row>
    <row r="44" spans="1:3" x14ac:dyDescent="0.25">
      <c r="A44" s="375" t="s">
        <v>458</v>
      </c>
      <c r="B44" s="7">
        <v>2.9861547937531263E-2</v>
      </c>
      <c r="C44" s="7">
        <v>7.844590696736365E-3</v>
      </c>
    </row>
    <row r="45" spans="1:3" x14ac:dyDescent="0.25">
      <c r="A45" s="375" t="s">
        <v>459</v>
      </c>
      <c r="B45" s="7">
        <v>2.2234278127752249E-2</v>
      </c>
      <c r="C45" s="7">
        <v>6.0587246121347488E-4</v>
      </c>
    </row>
    <row r="46" spans="1:3" x14ac:dyDescent="0.25">
      <c r="A46" s="375" t="s">
        <v>460</v>
      </c>
      <c r="B46" s="7">
        <v>1.3145512671943527E-2</v>
      </c>
      <c r="C46" s="7">
        <v>-7.2454169061317072E-3</v>
      </c>
    </row>
    <row r="47" spans="1:3" x14ac:dyDescent="0.25">
      <c r="A47" s="375" t="s">
        <v>461</v>
      </c>
      <c r="B47" s="7">
        <v>1.7680594597367261E-2</v>
      </c>
      <c r="C47" s="7">
        <v>-4.8936025842045705E-3</v>
      </c>
    </row>
    <row r="48" spans="1:3" x14ac:dyDescent="0.25">
      <c r="A48" s="375" t="s">
        <v>462</v>
      </c>
      <c r="B48" s="7">
        <v>2.2170162068260391E-2</v>
      </c>
      <c r="C48" s="7">
        <v>1.8411570740412223E-3</v>
      </c>
    </row>
    <row r="49" spans="1:3" x14ac:dyDescent="0.25">
      <c r="A49" s="375" t="s">
        <v>463</v>
      </c>
      <c r="B49" s="7">
        <v>2.4676262420964212E-2</v>
      </c>
      <c r="C49" s="7">
        <v>4.9488438079215982E-3</v>
      </c>
    </row>
    <row r="50" spans="1:3" x14ac:dyDescent="0.25">
      <c r="A50" s="375" t="s">
        <v>464</v>
      </c>
      <c r="B50" s="7">
        <v>2.3824777293078636E-2</v>
      </c>
      <c r="C50" s="7">
        <v>4.8468935102886314E-3</v>
      </c>
    </row>
    <row r="51" spans="1:3" x14ac:dyDescent="0.25">
      <c r="A51" s="375" t="s">
        <v>465</v>
      </c>
      <c r="B51" s="7">
        <v>2.7426949064134565E-2</v>
      </c>
      <c r="C51" s="7">
        <v>7.8986672837140677E-3</v>
      </c>
    </row>
    <row r="52" spans="1:3" x14ac:dyDescent="0.25">
      <c r="A52" s="375" t="s">
        <v>466</v>
      </c>
      <c r="B52" s="7">
        <v>4.1109670916293473E-2</v>
      </c>
      <c r="C52" s="7">
        <v>1.8453229979718013E-2</v>
      </c>
    </row>
    <row r="53" spans="1:3" x14ac:dyDescent="0.25">
      <c r="A53" s="375" t="s">
        <v>467</v>
      </c>
      <c r="B53" s="7">
        <v>3.9567827176669734E-2</v>
      </c>
      <c r="C53" s="7">
        <v>1.8964867837121903E-2</v>
      </c>
    </row>
    <row r="54" spans="1:3" x14ac:dyDescent="0.25">
      <c r="A54" s="375" t="s">
        <v>468</v>
      </c>
      <c r="B54" s="7">
        <v>3.3826575940486769E-2</v>
      </c>
      <c r="C54" s="7">
        <v>1.5045925534616479E-2</v>
      </c>
    </row>
    <row r="55" spans="1:3" x14ac:dyDescent="0.25">
      <c r="A55" s="375" t="s">
        <v>469</v>
      </c>
      <c r="B55" s="7">
        <v>3.1760873624610886E-2</v>
      </c>
      <c r="C55" s="7">
        <v>1.1706578291200486E-2</v>
      </c>
    </row>
    <row r="56" spans="1:3" x14ac:dyDescent="0.25">
      <c r="A56" s="375" t="s">
        <v>470</v>
      </c>
      <c r="B56" s="7">
        <v>3.0939142538851439E-2</v>
      </c>
      <c r="C56" s="7">
        <v>1.0718102707274246E-2</v>
      </c>
    </row>
    <row r="57" spans="1:3" x14ac:dyDescent="0.25">
      <c r="A57" s="375" t="s">
        <v>471</v>
      </c>
      <c r="B57" s="7">
        <v>3.2524298868360502E-2</v>
      </c>
      <c r="C57" s="7">
        <v>1.1721901344398034E-2</v>
      </c>
    </row>
    <row r="58" spans="1:3" x14ac:dyDescent="0.25">
      <c r="A58" s="375" t="s">
        <v>472</v>
      </c>
      <c r="B58" s="7">
        <v>2.2764134795018265E-2</v>
      </c>
      <c r="C58" s="7">
        <v>2.6045470410956959E-3</v>
      </c>
    </row>
    <row r="59" spans="1:3" x14ac:dyDescent="0.25">
      <c r="A59" s="375" t="s">
        <v>473</v>
      </c>
      <c r="B59" s="7">
        <v>2.6357873484064598E-2</v>
      </c>
      <c r="C59" s="7">
        <v>2.7836675175811785E-3</v>
      </c>
    </row>
    <row r="60" spans="1:3" x14ac:dyDescent="0.25">
      <c r="A60" s="375" t="s">
        <v>474</v>
      </c>
      <c r="B60" s="7">
        <v>2.5490284071314484E-2</v>
      </c>
      <c r="C60" s="7">
        <v>1.7934256798864514E-3</v>
      </c>
    </row>
    <row r="61" spans="1:3" x14ac:dyDescent="0.25">
      <c r="A61" s="375" t="s">
        <v>475</v>
      </c>
      <c r="B61" s="7">
        <v>3.1553599339908533E-3</v>
      </c>
      <c r="C61" s="7">
        <v>-1.3262886501307969E-2</v>
      </c>
    </row>
    <row r="62" spans="1:3" x14ac:dyDescent="0.25">
      <c r="A62" s="375" t="s">
        <v>476</v>
      </c>
      <c r="B62" s="7">
        <v>-1.2705425509216162E-2</v>
      </c>
      <c r="C62" s="7">
        <v>-2.6971113554314217E-2</v>
      </c>
    </row>
    <row r="63" spans="1:3" x14ac:dyDescent="0.25">
      <c r="A63" s="375" t="s">
        <v>477</v>
      </c>
      <c r="B63" s="7">
        <v>1.0999736427885098E-2</v>
      </c>
      <c r="C63" s="7">
        <v>-1.1266286474803433E-2</v>
      </c>
    </row>
    <row r="64" spans="1:3" x14ac:dyDescent="0.25">
      <c r="A64" s="375" t="s">
        <v>478</v>
      </c>
      <c r="B64" s="7">
        <v>-5.8506201938421931E-3</v>
      </c>
      <c r="C64" s="7">
        <v>-2.0390925372149447E-2</v>
      </c>
    </row>
    <row r="65" spans="1:3" x14ac:dyDescent="0.25">
      <c r="A65" s="375" t="s">
        <v>479</v>
      </c>
      <c r="B65" s="7">
        <v>-9.9790406192524772E-3</v>
      </c>
      <c r="C65" s="7">
        <v>-2.2320673041809225E-2</v>
      </c>
    </row>
    <row r="66" spans="1:3" x14ac:dyDescent="0.25">
      <c r="A66" s="375" t="s">
        <v>480</v>
      </c>
      <c r="B66" s="7">
        <v>3.5545292215033442E-3</v>
      </c>
      <c r="C66" s="7">
        <v>-1.342345011063286E-2</v>
      </c>
    </row>
    <row r="67" spans="1:3" x14ac:dyDescent="0.25">
      <c r="A67" s="375" t="s">
        <v>481</v>
      </c>
      <c r="B67" s="7">
        <v>-1.365795179561724E-2</v>
      </c>
      <c r="C67" s="7">
        <v>-2.697671497681282E-2</v>
      </c>
    </row>
    <row r="68" spans="1:3" x14ac:dyDescent="0.25">
      <c r="A68" s="375" t="s">
        <v>482</v>
      </c>
      <c r="B68" s="7">
        <v>-5.9316193573030196E-3</v>
      </c>
      <c r="C68" s="7">
        <v>-2.0684515548478742E-2</v>
      </c>
    </row>
    <row r="69" spans="1:3" x14ac:dyDescent="0.25">
      <c r="A69" s="375" t="s">
        <v>483</v>
      </c>
      <c r="B69" s="7">
        <v>3.4412067415168224E-3</v>
      </c>
      <c r="C69" s="7">
        <v>-1.3910177916624565E-2</v>
      </c>
    </row>
    <row r="70" spans="1:3" x14ac:dyDescent="0.25">
      <c r="A70" s="375" t="s">
        <v>484</v>
      </c>
      <c r="B70" s="7">
        <v>8.7405976416643494E-3</v>
      </c>
      <c r="C70" s="7">
        <v>-9.0598323834225284E-3</v>
      </c>
    </row>
    <row r="71" spans="1:3" x14ac:dyDescent="0.25">
      <c r="A71" s="375" t="s">
        <v>485</v>
      </c>
      <c r="B71" s="7">
        <v>-8.8960132237794198E-3</v>
      </c>
      <c r="C71" s="7">
        <v>-2.1518878810205699E-2</v>
      </c>
    </row>
    <row r="72" spans="1:3" x14ac:dyDescent="0.25">
      <c r="A72" s="375" t="s">
        <v>486</v>
      </c>
      <c r="B72" s="7">
        <v>-6.1174039040996497E-3</v>
      </c>
      <c r="C72" s="7">
        <v>-1.9379208990814335E-2</v>
      </c>
    </row>
    <row r="73" spans="1:3" x14ac:dyDescent="0.25">
      <c r="A73" s="375" t="s">
        <v>487</v>
      </c>
      <c r="B73" s="7">
        <v>6.1925852706576912E-3</v>
      </c>
      <c r="C73" s="7">
        <v>-8.503252870942845E-3</v>
      </c>
    </row>
    <row r="74" spans="1:3" x14ac:dyDescent="0.25">
      <c r="A74" s="375" t="s">
        <v>488</v>
      </c>
      <c r="B74" s="7">
        <v>4.0865089987991432E-3</v>
      </c>
      <c r="C74" s="7">
        <v>-1.1290207308847611E-2</v>
      </c>
    </row>
    <row r="75" spans="1:3" x14ac:dyDescent="0.25">
      <c r="A75" s="375" t="s">
        <v>489</v>
      </c>
      <c r="B75" s="7">
        <v>9.7609093738961761E-3</v>
      </c>
      <c r="C75" s="7">
        <v>-7.267570470110318E-3</v>
      </c>
    </row>
    <row r="76" spans="1:3" x14ac:dyDescent="0.25">
      <c r="A76" s="375" t="s">
        <v>490</v>
      </c>
      <c r="B76" s="7">
        <v>8.7174553023285917E-3</v>
      </c>
      <c r="C76" s="7">
        <v>-9.0247762517119308E-3</v>
      </c>
    </row>
    <row r="77" spans="1:3" x14ac:dyDescent="0.25">
      <c r="A77" s="375" t="s">
        <v>491</v>
      </c>
      <c r="B77" s="7">
        <v>1.4186862669305356E-2</v>
      </c>
      <c r="C77" s="7">
        <v>-3.7949167161367755E-3</v>
      </c>
    </row>
    <row r="78" spans="1:3" x14ac:dyDescent="0.25">
      <c r="A78" s="375" t="s">
        <v>492</v>
      </c>
      <c r="B78" s="7">
        <v>2.4115925391800852E-2</v>
      </c>
      <c r="C78" s="7">
        <v>3.4215296703811512E-3</v>
      </c>
    </row>
    <row r="79" spans="1:3" x14ac:dyDescent="0.25">
      <c r="A79" s="375" t="s">
        <v>493</v>
      </c>
      <c r="B79" s="7">
        <v>2.8138497516239092E-2</v>
      </c>
      <c r="C79" s="7">
        <v>3.900647576623107E-3</v>
      </c>
    </row>
    <row r="80" spans="1:3" x14ac:dyDescent="0.25">
      <c r="A80" s="375" t="s">
        <v>494</v>
      </c>
      <c r="B80" s="7">
        <v>1.9727058297366984E-2</v>
      </c>
      <c r="C80" s="7">
        <v>-5.3761857807284059E-4</v>
      </c>
    </row>
    <row r="81" spans="1:3" x14ac:dyDescent="0.25">
      <c r="A81" s="375" t="s">
        <v>495</v>
      </c>
      <c r="B81" s="7">
        <v>1.2345161220406409E-2</v>
      </c>
      <c r="C81" s="7">
        <v>-6.7412131129945376E-3</v>
      </c>
    </row>
    <row r="82" spans="1:3" x14ac:dyDescent="0.25">
      <c r="A82" s="375" t="s">
        <v>496</v>
      </c>
      <c r="B82" s="7">
        <v>1.2719966761087109E-2</v>
      </c>
      <c r="C82" s="7">
        <v>-7.3668570170980158E-3</v>
      </c>
    </row>
    <row r="83" spans="1:3" x14ac:dyDescent="0.25">
      <c r="A83" s="375" t="s">
        <v>497</v>
      </c>
      <c r="B83" s="7">
        <v>9.3359535369308411E-4</v>
      </c>
      <c r="C83" s="7">
        <v>-1.5304252481001E-2</v>
      </c>
    </row>
    <row r="84" spans="1:3" x14ac:dyDescent="0.25">
      <c r="A84" s="375" t="s">
        <v>498</v>
      </c>
      <c r="B84" s="7">
        <v>9.8336357158412824E-4</v>
      </c>
      <c r="C84" s="7">
        <v>-1.575552767669066E-2</v>
      </c>
    </row>
    <row r="85" spans="1:3" x14ac:dyDescent="0.25">
      <c r="A85" s="375" t="s">
        <v>499</v>
      </c>
      <c r="B85" s="7">
        <v>9.5441977324213223E-3</v>
      </c>
      <c r="C85" s="7">
        <v>-8.9493562221166882E-3</v>
      </c>
    </row>
    <row r="86" spans="1:3" x14ac:dyDescent="0.25">
      <c r="A86" s="375" t="s">
        <v>500</v>
      </c>
      <c r="B86" s="7">
        <v>1.1019552792444376E-2</v>
      </c>
      <c r="C86" s="7">
        <v>-7.6214127906065188E-3</v>
      </c>
    </row>
    <row r="87" spans="1:3" x14ac:dyDescent="0.25">
      <c r="A87" s="375" t="s">
        <v>501</v>
      </c>
      <c r="B87" s="7">
        <v>5.1676310888650878E-3</v>
      </c>
      <c r="C87" s="7">
        <v>-1.2255370176201841E-2</v>
      </c>
    </row>
    <row r="88" spans="1:3" x14ac:dyDescent="0.25">
      <c r="A88" s="375" t="s">
        <v>502</v>
      </c>
      <c r="B88" s="7">
        <v>7.4037280600232069E-3</v>
      </c>
      <c r="C88" s="7">
        <v>-1.1842508535029318E-2</v>
      </c>
    </row>
    <row r="89" spans="1:3" x14ac:dyDescent="0.25">
      <c r="A89" s="375" t="s">
        <v>503</v>
      </c>
      <c r="B89" s="7">
        <v>-8.0277859810529151E-4</v>
      </c>
      <c r="C89" s="7">
        <v>-1.5422382838132931E-2</v>
      </c>
    </row>
    <row r="90" spans="1:3" x14ac:dyDescent="0.25">
      <c r="A90" s="375" t="s">
        <v>504</v>
      </c>
      <c r="B90" s="7">
        <v>3.4811277108381944E-4</v>
      </c>
      <c r="C90" s="7">
        <v>-1.6922726946146039E-2</v>
      </c>
    </row>
    <row r="91" spans="1:3" x14ac:dyDescent="0.25">
      <c r="A91" s="375" t="s">
        <v>505</v>
      </c>
      <c r="B91" s="7">
        <v>8.540491564098085E-3</v>
      </c>
      <c r="C91" s="7">
        <v>-8.7878887872248623E-3</v>
      </c>
    </row>
    <row r="92" spans="1:3" x14ac:dyDescent="0.25">
      <c r="A92" s="375" t="s">
        <v>506</v>
      </c>
      <c r="B92" s="7">
        <v>1.2857444316998867E-2</v>
      </c>
      <c r="C92" s="7">
        <v>-5.9420022712019186E-3</v>
      </c>
    </row>
    <row r="93" spans="1:3" x14ac:dyDescent="0.25">
      <c r="A93" s="375" t="s">
        <v>507</v>
      </c>
      <c r="B93" s="7">
        <v>1.2563499385279231E-2</v>
      </c>
      <c r="C93" s="7">
        <v>-6.2297500495661733E-3</v>
      </c>
    </row>
    <row r="94" spans="1:3" x14ac:dyDescent="0.25">
      <c r="A94" s="375" t="s">
        <v>508</v>
      </c>
      <c r="B94" s="7">
        <v>1.8000525875331075E-2</v>
      </c>
      <c r="C94" s="7">
        <v>-6.8709464496879893E-4</v>
      </c>
    </row>
    <row r="95" spans="1:3" x14ac:dyDescent="0.25">
      <c r="A95" s="375" t="s">
        <v>509</v>
      </c>
      <c r="B95" s="7">
        <v>2.5790795852130177E-2</v>
      </c>
      <c r="C95" s="7">
        <v>5.5146641904197484E-3</v>
      </c>
    </row>
    <row r="96" spans="1:3" x14ac:dyDescent="0.25">
      <c r="A96" s="375" t="s">
        <v>510</v>
      </c>
      <c r="B96" s="7">
        <v>2.7071910217499218E-2</v>
      </c>
      <c r="C96" s="7">
        <v>7.26897766553526E-3</v>
      </c>
    </row>
    <row r="97" spans="1:3" x14ac:dyDescent="0.25">
      <c r="A97" s="375" t="s">
        <v>511</v>
      </c>
      <c r="B97" s="7">
        <v>2.6412875141298198E-2</v>
      </c>
      <c r="C97" s="7">
        <v>7.6616773488824017E-3</v>
      </c>
    </row>
    <row r="98" spans="1:3" x14ac:dyDescent="0.25">
      <c r="A98" s="375" t="s">
        <v>512</v>
      </c>
      <c r="B98" s="7">
        <v>2.111073493398008E-2</v>
      </c>
      <c r="C98" s="7">
        <v>1.6537934572697591E-3</v>
      </c>
    </row>
    <row r="99" spans="1:3" x14ac:dyDescent="0.25">
      <c r="A99" s="375" t="s">
        <v>513</v>
      </c>
      <c r="B99" s="7">
        <v>2.5596964967486979E-2</v>
      </c>
      <c r="C99" s="7">
        <v>4.0863062744544536E-3</v>
      </c>
    </row>
    <row r="100" spans="1:3" x14ac:dyDescent="0.25">
      <c r="A100" s="375" t="s">
        <v>514</v>
      </c>
      <c r="B100" s="7">
        <v>2.5398738500054696E-2</v>
      </c>
      <c r="C100" s="7">
        <v>4.0271311631194916E-3</v>
      </c>
    </row>
    <row r="101" spans="1:3" x14ac:dyDescent="0.25">
      <c r="A101" s="375" t="s">
        <v>515</v>
      </c>
      <c r="B101" s="7">
        <v>2.5340672187558866E-2</v>
      </c>
      <c r="C101" s="7">
        <v>3.1573707151115633E-3</v>
      </c>
    </row>
    <row r="102" spans="1:3" x14ac:dyDescent="0.25">
      <c r="A102" s="375" t="s">
        <v>516</v>
      </c>
      <c r="B102" s="7">
        <v>2.9772238978437171E-2</v>
      </c>
      <c r="C102" s="7">
        <v>7.926684279954686E-3</v>
      </c>
    </row>
    <row r="103" spans="1:3" x14ac:dyDescent="0.25">
      <c r="A103" s="375" t="s">
        <v>517</v>
      </c>
      <c r="B103" s="7">
        <v>2.5629686241873006E-2</v>
      </c>
      <c r="C103" s="7">
        <v>5.8308318295305361E-3</v>
      </c>
    </row>
    <row r="104" spans="1:3" x14ac:dyDescent="0.25">
      <c r="A104" s="375" t="s">
        <v>518</v>
      </c>
      <c r="B104" s="7">
        <v>2.9161216540302792E-2</v>
      </c>
      <c r="C104" s="7">
        <v>7.7013023666348884E-3</v>
      </c>
    </row>
    <row r="105" spans="1:3" x14ac:dyDescent="0.25">
      <c r="A105" s="375" t="s">
        <v>519</v>
      </c>
      <c r="B105" s="7">
        <v>2.929715345313233E-2</v>
      </c>
      <c r="C105" s="7">
        <v>6.8507631914586876E-3</v>
      </c>
    </row>
    <row r="106" spans="1:3" x14ac:dyDescent="0.25">
      <c r="A106" s="375" t="s">
        <v>520</v>
      </c>
      <c r="B106" s="7">
        <v>2.7900916379437923E-2</v>
      </c>
      <c r="C106" s="7">
        <v>5.8105308157869184E-3</v>
      </c>
    </row>
    <row r="107" spans="1:3" x14ac:dyDescent="0.25">
      <c r="A107" s="375" t="s">
        <v>521</v>
      </c>
      <c r="B107" s="7">
        <v>2.3827924405201539E-2</v>
      </c>
      <c r="C107" s="7">
        <v>4.5243611383544201E-4</v>
      </c>
    </row>
    <row r="108" spans="1:3" x14ac:dyDescent="0.25">
      <c r="A108" s="375" t="s">
        <v>522</v>
      </c>
      <c r="B108" s="7">
        <v>3.270644865385619E-2</v>
      </c>
      <c r="C108" s="7">
        <v>7.4044299980557836E-3</v>
      </c>
    </row>
    <row r="109" spans="1:3" x14ac:dyDescent="0.25">
      <c r="A109" s="375" t="s">
        <v>523</v>
      </c>
      <c r="B109" s="7">
        <v>2.6070782112870505E-2</v>
      </c>
      <c r="C109" s="7">
        <v>3.3249915501263544E-3</v>
      </c>
    </row>
    <row r="110" spans="1:3" x14ac:dyDescent="0.25">
      <c r="A110" s="375" t="s">
        <v>524</v>
      </c>
      <c r="B110" s="7">
        <v>3.4572389331471776E-2</v>
      </c>
      <c r="C110" s="7">
        <v>9.1031529652378478E-3</v>
      </c>
    </row>
    <row r="111" spans="1:3" x14ac:dyDescent="0.25">
      <c r="A111" s="375" t="s">
        <v>525</v>
      </c>
      <c r="B111" s="7">
        <v>3.8626246477703408E-2</v>
      </c>
      <c r="C111" s="7">
        <v>1.2176216971145262E-2</v>
      </c>
    </row>
    <row r="112" spans="1:3" x14ac:dyDescent="0.25">
      <c r="A112" s="375" t="s">
        <v>526</v>
      </c>
      <c r="B112" s="7">
        <v>4.2114339471523099E-2</v>
      </c>
      <c r="C112" s="7">
        <v>1.2891429136697529E-2</v>
      </c>
    </row>
    <row r="113" spans="1:3" x14ac:dyDescent="0.25">
      <c r="A113" s="375" t="s">
        <v>527</v>
      </c>
      <c r="B113" s="7">
        <v>4.7212254766136663E-2</v>
      </c>
      <c r="C113" s="7">
        <v>1.8053146106022822E-2</v>
      </c>
    </row>
    <row r="114" spans="1:3" x14ac:dyDescent="0.25">
      <c r="A114" s="375" t="s">
        <v>528</v>
      </c>
      <c r="B114" s="7">
        <v>4.2726935480707828E-2</v>
      </c>
      <c r="C114" s="7">
        <v>1.8181593977265764E-2</v>
      </c>
    </row>
    <row r="115" spans="1:3" x14ac:dyDescent="0.25">
      <c r="A115" s="375" t="s">
        <v>529</v>
      </c>
      <c r="B115" s="7">
        <v>4.8637758717738899E-2</v>
      </c>
      <c r="C115" s="7">
        <v>1.9795538538937608E-2</v>
      </c>
    </row>
    <row r="116" spans="1:3" x14ac:dyDescent="0.25">
      <c r="A116" s="375" t="s">
        <v>530</v>
      </c>
      <c r="B116" s="7">
        <v>4.9500822876409334E-2</v>
      </c>
      <c r="C116" s="7">
        <v>2.0640898226093905E-2</v>
      </c>
    </row>
    <row r="117" spans="1:3" x14ac:dyDescent="0.25">
      <c r="A117" s="375" t="s">
        <v>531</v>
      </c>
      <c r="B117" s="7">
        <v>5.3354211021348297E-2</v>
      </c>
      <c r="C117" s="7">
        <v>2.1980912106495012E-2</v>
      </c>
    </row>
    <row r="118" spans="1:3" x14ac:dyDescent="0.25">
      <c r="A118" s="375" t="s">
        <v>532</v>
      </c>
      <c r="B118" s="7">
        <v>5.0123978039061878E-2</v>
      </c>
      <c r="C118" s="7">
        <v>1.9011031399758252E-2</v>
      </c>
    </row>
    <row r="119" spans="1:3" x14ac:dyDescent="0.25">
      <c r="A119" s="375" t="s">
        <v>533</v>
      </c>
      <c r="B119" s="7">
        <v>5.4898408928953923E-2</v>
      </c>
      <c r="C119" s="7">
        <v>2.1171356228069482E-2</v>
      </c>
    </row>
    <row r="120" spans="1:3" x14ac:dyDescent="0.25">
      <c r="A120" s="375" t="s">
        <v>534</v>
      </c>
      <c r="B120" s="7">
        <v>5.4491762485650241E-2</v>
      </c>
      <c r="C120" s="7">
        <v>2.0277264296697295E-2</v>
      </c>
    </row>
    <row r="121" spans="1:3" x14ac:dyDescent="0.25">
      <c r="A121" s="375" t="s">
        <v>535</v>
      </c>
      <c r="B121" s="7">
        <v>5.2944044286565184E-2</v>
      </c>
      <c r="C121" s="7">
        <v>1.8806752690400098E-2</v>
      </c>
    </row>
    <row r="122" spans="1:3" x14ac:dyDescent="0.25">
      <c r="A122" s="375" t="s">
        <v>536</v>
      </c>
      <c r="B122" s="7">
        <v>4.6617693659335879E-2</v>
      </c>
      <c r="C122" s="7">
        <v>1.5853348462182781E-2</v>
      </c>
    </row>
    <row r="123" spans="1:3" x14ac:dyDescent="0.25">
      <c r="A123" s="375" t="s">
        <v>537</v>
      </c>
      <c r="B123" s="7">
        <v>4.7652163997113917E-2</v>
      </c>
      <c r="C123" s="7">
        <v>1.7342014935516781E-2</v>
      </c>
    </row>
    <row r="124" spans="1:3" x14ac:dyDescent="0.25">
      <c r="A124" s="375" t="s">
        <v>538</v>
      </c>
      <c r="B124" s="7">
        <v>4.2203529085217184E-2</v>
      </c>
      <c r="C124" s="7">
        <v>1.2818027586518621E-2</v>
      </c>
    </row>
    <row r="125" spans="1:3" x14ac:dyDescent="0.25">
      <c r="A125" s="375" t="s">
        <v>539</v>
      </c>
      <c r="B125" s="7">
        <v>3.8784708048539063E-2</v>
      </c>
      <c r="C125" s="7">
        <v>1.4376714517425192E-2</v>
      </c>
    </row>
    <row r="126" spans="1:3" x14ac:dyDescent="0.25">
      <c r="A126" s="375" t="s">
        <v>540</v>
      </c>
      <c r="B126" s="7">
        <v>2.6348843497504548E-2</v>
      </c>
      <c r="C126" s="7">
        <v>4.4535141528262434E-3</v>
      </c>
    </row>
    <row r="127" spans="1:3" x14ac:dyDescent="0.25">
      <c r="A127" s="375" t="s">
        <v>541</v>
      </c>
      <c r="B127" s="7">
        <v>3.0842584278941931E-2</v>
      </c>
      <c r="C127" s="7">
        <v>6.0924075966548594E-3</v>
      </c>
    </row>
    <row r="128" spans="1:3" x14ac:dyDescent="0.25">
      <c r="A128" s="375" t="s">
        <v>542</v>
      </c>
      <c r="B128" s="7">
        <v>2.1884200329638004E-2</v>
      </c>
      <c r="C128" s="7">
        <v>8.3294521422470034E-4</v>
      </c>
    </row>
    <row r="129" spans="1:3" x14ac:dyDescent="0.25">
      <c r="A129" s="375" t="s">
        <v>543</v>
      </c>
      <c r="B129" s="7">
        <v>2.7263102609252909E-2</v>
      </c>
      <c r="C129" s="7">
        <v>3.8933694608666919E-3</v>
      </c>
    </row>
    <row r="130" spans="1:3" x14ac:dyDescent="0.25">
      <c r="A130" s="375" t="s">
        <v>544</v>
      </c>
      <c r="B130" s="7">
        <v>2.5855049757800952E-2</v>
      </c>
      <c r="C130" s="7">
        <v>5.2461598431820964E-3</v>
      </c>
    </row>
    <row r="131" spans="1:3" x14ac:dyDescent="0.25">
      <c r="A131" s="375" t="s">
        <v>399</v>
      </c>
      <c r="B131" s="7">
        <v>2.8332490353829121E-2</v>
      </c>
      <c r="C131" s="7">
        <v>6.0101369543312019E-3</v>
      </c>
    </row>
    <row r="132" spans="1:3" x14ac:dyDescent="0.25">
      <c r="A132" s="375" t="s">
        <v>400</v>
      </c>
      <c r="B132" s="7">
        <v>2.5386899957904108E-2</v>
      </c>
      <c r="C132" s="7">
        <v>4.504035752617353E-3</v>
      </c>
    </row>
    <row r="133" spans="1:3" x14ac:dyDescent="0.25">
      <c r="A133" s="375" t="s">
        <v>401</v>
      </c>
      <c r="B133" s="7">
        <v>3.2010686694990742E-2</v>
      </c>
      <c r="C133" s="7">
        <v>1.0436279656705827E-2</v>
      </c>
    </row>
    <row r="134" spans="1:3" x14ac:dyDescent="0.25">
      <c r="A134" s="375" t="s">
        <v>402</v>
      </c>
      <c r="B134" s="7">
        <v>3.7482768299660574E-2</v>
      </c>
      <c r="C134" s="7">
        <v>1.690176050749961E-2</v>
      </c>
    </row>
    <row r="135" spans="1:3" x14ac:dyDescent="0.25">
      <c r="A135" s="375" t="s">
        <v>403</v>
      </c>
      <c r="B135" s="7">
        <v>4.3484739937006633E-2</v>
      </c>
      <c r="C135" s="7">
        <v>2.2792444741579224E-2</v>
      </c>
    </row>
    <row r="136" spans="1:3" x14ac:dyDescent="0.25">
      <c r="A136" s="375" t="s">
        <v>404</v>
      </c>
      <c r="B136" s="7">
        <v>4.5984182901149806E-2</v>
      </c>
      <c r="C136" s="7">
        <v>2.4436427413091932E-2</v>
      </c>
    </row>
    <row r="137" spans="1:3" x14ac:dyDescent="0.25">
      <c r="A137" s="375" t="s">
        <v>405</v>
      </c>
      <c r="B137" s="7">
        <v>4.1008961023736523E-2</v>
      </c>
      <c r="C137" s="7">
        <v>1.9417918645208324E-2</v>
      </c>
    </row>
    <row r="138" spans="1:3" x14ac:dyDescent="0.25">
      <c r="A138" s="375" t="s">
        <v>406</v>
      </c>
      <c r="B138" s="7">
        <v>5.1119368803759668E-2</v>
      </c>
      <c r="C138" s="7">
        <v>2.4936572464890096E-2</v>
      </c>
    </row>
    <row r="139" spans="1:3" x14ac:dyDescent="0.25">
      <c r="A139" s="375" t="s">
        <v>407</v>
      </c>
      <c r="B139" s="7">
        <v>5.2272644698764026E-2</v>
      </c>
      <c r="C139" s="7">
        <v>2.6077869845645241E-2</v>
      </c>
    </row>
    <row r="140" spans="1:3" x14ac:dyDescent="0.25">
      <c r="A140" s="375" t="s">
        <v>408</v>
      </c>
      <c r="B140" s="7">
        <v>4.8137285760365245E-2</v>
      </c>
      <c r="C140" s="7">
        <v>2.4586420050778358E-2</v>
      </c>
    </row>
    <row r="141" spans="1:3" x14ac:dyDescent="0.25">
      <c r="A141" s="375" t="s">
        <v>409</v>
      </c>
      <c r="B141" s="7">
        <v>5.1512706568039635E-2</v>
      </c>
      <c r="C141" s="7">
        <v>2.728139249821292E-2</v>
      </c>
    </row>
    <row r="142" spans="1:3" x14ac:dyDescent="0.25">
      <c r="A142" s="375" t="s">
        <v>410</v>
      </c>
      <c r="B142" s="7">
        <v>5.2845428261644622E-2</v>
      </c>
      <c r="C142" s="7">
        <v>2.8806219008277789E-2</v>
      </c>
    </row>
    <row r="143" spans="1:3" x14ac:dyDescent="0.25">
      <c r="A143" s="375" t="s">
        <v>411</v>
      </c>
      <c r="B143" s="7">
        <v>5.0307701003369898E-2</v>
      </c>
      <c r="C143" s="7">
        <v>2.70939720570628E-2</v>
      </c>
    </row>
    <row r="144" spans="1:3" x14ac:dyDescent="0.25">
      <c r="A144" s="375" t="s">
        <v>412</v>
      </c>
      <c r="B144" s="7">
        <v>4.8531250455557284E-2</v>
      </c>
      <c r="C144" s="7">
        <v>2.6048210002923254E-2</v>
      </c>
    </row>
    <row r="145" spans="1:3" x14ac:dyDescent="0.25">
      <c r="A145" s="375" t="s">
        <v>413</v>
      </c>
      <c r="B145" s="7">
        <v>5.3465299162588353E-2</v>
      </c>
      <c r="C145" s="7">
        <v>2.5847286669458902E-2</v>
      </c>
    </row>
    <row r="146" spans="1:3" x14ac:dyDescent="0.25">
      <c r="A146" s="375" t="s">
        <v>414</v>
      </c>
      <c r="B146" s="7">
        <v>3.2275806486236291E-2</v>
      </c>
      <c r="C146" s="7">
        <v>2.8510126727872898E-2</v>
      </c>
    </row>
    <row r="147" spans="1:3" x14ac:dyDescent="0.25">
      <c r="A147" s="375" t="s">
        <v>545</v>
      </c>
      <c r="B147" s="7">
        <v>3.8184092665721092E-2</v>
      </c>
      <c r="C147" s="7">
        <v>3.4253783811043569E-2</v>
      </c>
    </row>
    <row r="148" spans="1:3" x14ac:dyDescent="0.25">
      <c r="A148" s="375" t="s">
        <v>546</v>
      </c>
      <c r="B148" s="7">
        <v>3.76045770222313E-2</v>
      </c>
      <c r="C148" s="7">
        <v>3.2866312847838454E-2</v>
      </c>
    </row>
    <row r="149" spans="1:3" x14ac:dyDescent="0.25">
      <c r="A149" s="375" t="s">
        <v>547</v>
      </c>
      <c r="B149" s="7">
        <v>5.112471096355975E-2</v>
      </c>
      <c r="C149" s="7">
        <v>2.8267042745544535E-2</v>
      </c>
    </row>
    <row r="150" spans="1:3" x14ac:dyDescent="0.25">
      <c r="A150" s="375" t="s">
        <v>548</v>
      </c>
      <c r="B150" s="7">
        <v>3.995672876267875E-2</v>
      </c>
      <c r="C150" s="7">
        <v>2.4041799341850977E-2</v>
      </c>
    </row>
    <row r="151" spans="1:3" x14ac:dyDescent="0.25">
      <c r="A151" s="375" t="s">
        <v>549</v>
      </c>
      <c r="B151" s="7">
        <v>4.4541425609900598E-2</v>
      </c>
      <c r="C151" s="7">
        <v>2.7799857076001987E-2</v>
      </c>
    </row>
    <row r="152" spans="1:3" x14ac:dyDescent="0.25">
      <c r="A152" s="375" t="s">
        <v>550</v>
      </c>
      <c r="B152" s="7">
        <v>4.2720925246217067E-2</v>
      </c>
      <c r="C152" s="7">
        <v>2.6370385414685581E-2</v>
      </c>
    </row>
    <row r="153" spans="1:3" x14ac:dyDescent="0.25">
      <c r="A153" s="375" t="s">
        <v>551</v>
      </c>
      <c r="B153" s="7">
        <v>4.7151443784851477E-2</v>
      </c>
      <c r="C153" s="7">
        <v>2.9594345456784219E-2</v>
      </c>
    </row>
    <row r="154" spans="1:3" x14ac:dyDescent="0.25">
      <c r="A154" s="375" t="s">
        <v>552</v>
      </c>
      <c r="B154" s="7">
        <v>5.174817910210483E-2</v>
      </c>
      <c r="C154" s="7">
        <v>3.2739612284807276E-2</v>
      </c>
    </row>
    <row r="155" spans="1:3" x14ac:dyDescent="0.25">
      <c r="A155" s="375" t="s">
        <v>553</v>
      </c>
      <c r="B155" s="7">
        <v>5.5521786446016463E-2</v>
      </c>
      <c r="C155" s="7">
        <v>3.5386298314993285E-2</v>
      </c>
    </row>
    <row r="156" spans="1:3" x14ac:dyDescent="0.25">
      <c r="A156" s="375" t="s">
        <v>554</v>
      </c>
      <c r="B156" s="7">
        <v>5.8802360956368149E-2</v>
      </c>
      <c r="C156" s="7">
        <v>3.7310351417443544E-2</v>
      </c>
    </row>
    <row r="157" spans="1:3" x14ac:dyDescent="0.25">
      <c r="A157" s="375" t="s">
        <v>555</v>
      </c>
      <c r="B157" s="7">
        <v>5.7926736678576507E-2</v>
      </c>
      <c r="C157" s="7">
        <v>3.7001033893024962E-2</v>
      </c>
    </row>
    <row r="158" spans="1:3" x14ac:dyDescent="0.25">
      <c r="A158" s="375" t="s">
        <v>556</v>
      </c>
      <c r="B158" s="7">
        <v>5.8942989210498675E-2</v>
      </c>
      <c r="C158" s="7">
        <v>3.6774708069739891E-2</v>
      </c>
    </row>
    <row r="159" spans="1:3" x14ac:dyDescent="0.25">
      <c r="A159" s="375" t="s">
        <v>557</v>
      </c>
      <c r="B159" s="7">
        <v>5.5371598515834286E-2</v>
      </c>
      <c r="C159" s="7">
        <v>3.2092685430051331E-2</v>
      </c>
    </row>
    <row r="160" spans="1:3" x14ac:dyDescent="0.25">
      <c r="A160" s="375" t="s">
        <v>558</v>
      </c>
      <c r="B160" s="7">
        <v>5.4031431978554423E-2</v>
      </c>
      <c r="C160" s="7">
        <v>2.8231389014685929E-2</v>
      </c>
    </row>
    <row r="161" spans="1:3" x14ac:dyDescent="0.25">
      <c r="A161" s="375" t="s">
        <v>559</v>
      </c>
      <c r="B161" s="7">
        <v>6.1235043145002832E-2</v>
      </c>
      <c r="C161" s="7">
        <v>3.2525053064754471E-2</v>
      </c>
    </row>
    <row r="162" spans="1:3" x14ac:dyDescent="0.25">
      <c r="A162" s="375" t="s">
        <v>560</v>
      </c>
      <c r="B162" s="7">
        <v>5.3701410331159272E-2</v>
      </c>
      <c r="C162" s="7">
        <v>2.6654052587483591E-2</v>
      </c>
    </row>
    <row r="163" spans="1:3" x14ac:dyDescent="0.25">
      <c r="A163" s="375" t="s">
        <v>561</v>
      </c>
      <c r="B163" s="7">
        <v>5.678382548318317E-2</v>
      </c>
      <c r="C163" s="7">
        <v>3.2177614535157106E-2</v>
      </c>
    </row>
    <row r="164" spans="1:3" x14ac:dyDescent="0.25">
      <c r="A164" s="375" t="s">
        <v>562</v>
      </c>
      <c r="B164" s="7">
        <v>5.8049382189805154E-2</v>
      </c>
      <c r="C164" s="7">
        <v>3.4699580084062015E-2</v>
      </c>
    </row>
    <row r="165" spans="1:3" x14ac:dyDescent="0.25">
      <c r="A165" s="375" t="s">
        <v>563</v>
      </c>
      <c r="B165" s="7">
        <v>6.034839379700796E-2</v>
      </c>
      <c r="C165" s="7">
        <v>3.761930808537374E-2</v>
      </c>
    </row>
    <row r="166" spans="1:3" x14ac:dyDescent="0.25">
      <c r="A166" s="375" t="s">
        <v>564</v>
      </c>
      <c r="B166" s="7">
        <v>6.2153909253483519E-2</v>
      </c>
      <c r="C166" s="7">
        <v>3.9695271662246123E-2</v>
      </c>
    </row>
    <row r="167" spans="1:3" x14ac:dyDescent="0.25">
      <c r="A167" s="375" t="s">
        <v>565</v>
      </c>
      <c r="B167" s="7">
        <v>6.2501772871224048E-2</v>
      </c>
      <c r="C167" s="7">
        <v>4.0375047365143815E-2</v>
      </c>
    </row>
    <row r="168" spans="1:3" x14ac:dyDescent="0.25">
      <c r="A168" s="375" t="s">
        <v>566</v>
      </c>
      <c r="B168" s="7">
        <v>6.1769845583714789E-2</v>
      </c>
      <c r="C168" s="7">
        <v>3.8775168502444328E-2</v>
      </c>
    </row>
    <row r="169" spans="1:3" x14ac:dyDescent="0.25">
      <c r="A169" s="375" t="s">
        <v>567</v>
      </c>
      <c r="B169" s="7">
        <v>6.890431284384646E-2</v>
      </c>
      <c r="C169" s="7">
        <v>4.3236454243159757E-2</v>
      </c>
    </row>
    <row r="170" spans="1:3" x14ac:dyDescent="0.25">
      <c r="A170" s="375" t="s">
        <v>568</v>
      </c>
      <c r="B170" s="7">
        <v>7.4067586449982237E-2</v>
      </c>
      <c r="C170" s="7">
        <v>4.8534305511068097E-2</v>
      </c>
    </row>
    <row r="171" spans="1:3" x14ac:dyDescent="0.25">
      <c r="A171" s="375" t="s">
        <v>569</v>
      </c>
      <c r="B171" s="7">
        <v>7.346528699247723E-2</v>
      </c>
      <c r="C171" s="7">
        <v>4.8489217685013068E-2</v>
      </c>
    </row>
    <row r="172" spans="1:3" x14ac:dyDescent="0.25">
      <c r="A172" s="375" t="s">
        <v>570</v>
      </c>
      <c r="B172" s="7">
        <v>7.7925693897289872E-2</v>
      </c>
      <c r="C172" s="7">
        <v>5.2207307309844492E-2</v>
      </c>
    </row>
    <row r="173" spans="1:3" x14ac:dyDescent="0.25">
      <c r="A173" s="375" t="s">
        <v>571</v>
      </c>
      <c r="B173" s="7">
        <v>7.3820032788214585E-2</v>
      </c>
      <c r="C173" s="7">
        <v>4.9308036332617447E-2</v>
      </c>
    </row>
    <row r="174" spans="1:3" x14ac:dyDescent="0.25">
      <c r="A174" s="375" t="s">
        <v>572</v>
      </c>
      <c r="B174" s="7">
        <v>7.4321499576495365E-2</v>
      </c>
      <c r="C174" s="7">
        <v>4.9245311059053526E-2</v>
      </c>
    </row>
    <row r="175" spans="1:3" x14ac:dyDescent="0.25">
      <c r="A175" s="21" t="s">
        <v>323</v>
      </c>
      <c r="B175" s="7">
        <v>5.1699726391676819</v>
      </c>
      <c r="C175" s="7">
        <v>1.9996720478083176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rgb="FF7030A0"/>
  </sheetPr>
  <dimension ref="B2:H46"/>
  <sheetViews>
    <sheetView workbookViewId="0"/>
  </sheetViews>
  <sheetFormatPr defaultRowHeight="15" x14ac:dyDescent="0.25"/>
  <cols>
    <col min="2" max="2" width="12.140625" bestFit="1" customWidth="1"/>
    <col min="3" max="3" width="16.42578125" bestFit="1" customWidth="1"/>
    <col min="4" max="4" width="20.28515625" bestFit="1" customWidth="1"/>
    <col min="5" max="5" width="8.28515625" bestFit="1" customWidth="1"/>
    <col min="6" max="6" width="13.42578125" bestFit="1" customWidth="1"/>
  </cols>
  <sheetData>
    <row r="2" spans="2:8" ht="15.75" thickBot="1" x14ac:dyDescent="0.3"/>
    <row r="3" spans="2:8" ht="15.75" thickBot="1" x14ac:dyDescent="0.3">
      <c r="B3" s="1" t="s">
        <v>110</v>
      </c>
      <c r="C3" s="1" t="s">
        <v>327</v>
      </c>
      <c r="D3" s="1" t="s">
        <v>328</v>
      </c>
      <c r="E3" s="1" t="s">
        <v>112</v>
      </c>
      <c r="F3" s="1" t="s">
        <v>329</v>
      </c>
      <c r="G3" s="92" t="s">
        <v>175</v>
      </c>
      <c r="H3" s="93"/>
    </row>
    <row r="4" spans="2:8" x14ac:dyDescent="0.25">
      <c r="B4" t="s">
        <v>41</v>
      </c>
      <c r="C4" t="s">
        <v>129</v>
      </c>
      <c r="D4" t="s">
        <v>330</v>
      </c>
      <c r="F4" t="s">
        <v>47</v>
      </c>
      <c r="G4" s="2" t="s">
        <v>180</v>
      </c>
      <c r="H4" s="25">
        <v>1</v>
      </c>
    </row>
    <row r="5" spans="2:8" x14ac:dyDescent="0.25">
      <c r="B5" t="s">
        <v>135</v>
      </c>
      <c r="C5" t="s">
        <v>123</v>
      </c>
      <c r="D5" t="s">
        <v>181</v>
      </c>
      <c r="F5" t="s">
        <v>331</v>
      </c>
      <c r="G5" s="2" t="s">
        <v>332</v>
      </c>
      <c r="H5" s="25">
        <v>1.5</v>
      </c>
    </row>
    <row r="6" spans="2:8" x14ac:dyDescent="0.25">
      <c r="B6" t="s">
        <v>187</v>
      </c>
      <c r="C6" t="s">
        <v>333</v>
      </c>
      <c r="D6" t="s">
        <v>189</v>
      </c>
      <c r="G6" s="2" t="s">
        <v>334</v>
      </c>
      <c r="H6" s="25">
        <v>2</v>
      </c>
    </row>
    <row r="7" spans="2:8" x14ac:dyDescent="0.25">
      <c r="C7" t="s">
        <v>335</v>
      </c>
      <c r="D7" t="s">
        <v>185</v>
      </c>
      <c r="G7" s="2" t="s">
        <v>166</v>
      </c>
      <c r="H7" s="25">
        <v>2.5</v>
      </c>
    </row>
    <row r="8" spans="2:8" x14ac:dyDescent="0.25">
      <c r="C8" t="s">
        <v>115</v>
      </c>
      <c r="D8" t="s">
        <v>183</v>
      </c>
      <c r="G8" s="2" t="s">
        <v>336</v>
      </c>
      <c r="H8" s="25">
        <v>3</v>
      </c>
    </row>
    <row r="9" spans="2:8" x14ac:dyDescent="0.25">
      <c r="C9" t="s">
        <v>126</v>
      </c>
      <c r="D9" t="s">
        <v>179</v>
      </c>
      <c r="G9" s="2" t="s">
        <v>188</v>
      </c>
      <c r="H9" s="25">
        <v>3.5</v>
      </c>
    </row>
    <row r="10" spans="2:8" x14ac:dyDescent="0.25">
      <c r="C10" t="s">
        <v>118</v>
      </c>
      <c r="D10" t="s">
        <v>184</v>
      </c>
      <c r="G10" s="2" t="s">
        <v>337</v>
      </c>
      <c r="H10" s="25">
        <v>4</v>
      </c>
    </row>
    <row r="11" spans="2:8" x14ac:dyDescent="0.25">
      <c r="C11" t="s">
        <v>140</v>
      </c>
      <c r="D11" t="s">
        <v>338</v>
      </c>
      <c r="G11" s="2" t="s">
        <v>339</v>
      </c>
      <c r="H11" s="25">
        <v>4.5</v>
      </c>
    </row>
    <row r="12" spans="2:8" x14ac:dyDescent="0.25">
      <c r="C12" t="s">
        <v>340</v>
      </c>
      <c r="G12" s="2" t="s">
        <v>190</v>
      </c>
      <c r="H12" s="25">
        <v>5</v>
      </c>
    </row>
    <row r="13" spans="2:8" x14ac:dyDescent="0.25">
      <c r="C13" t="s">
        <v>341</v>
      </c>
      <c r="G13" s="2" t="s">
        <v>342</v>
      </c>
      <c r="H13" s="25">
        <v>5.5</v>
      </c>
    </row>
    <row r="14" spans="2:8" x14ac:dyDescent="0.25">
      <c r="C14" t="s">
        <v>343</v>
      </c>
      <c r="G14" s="2" t="s">
        <v>344</v>
      </c>
      <c r="H14" s="25">
        <v>6</v>
      </c>
    </row>
    <row r="15" spans="2:8" x14ac:dyDescent="0.25">
      <c r="C15" t="s">
        <v>136</v>
      </c>
      <c r="G15" s="2" t="s">
        <v>186</v>
      </c>
      <c r="H15" s="25">
        <v>6.5</v>
      </c>
    </row>
    <row r="16" spans="2:8" x14ac:dyDescent="0.25">
      <c r="G16" s="2" t="s">
        <v>345</v>
      </c>
      <c r="H16" s="25">
        <v>7</v>
      </c>
    </row>
    <row r="17" spans="7:8" x14ac:dyDescent="0.25">
      <c r="G17" s="2" t="s">
        <v>346</v>
      </c>
      <c r="H17" s="25">
        <v>7.5</v>
      </c>
    </row>
    <row r="18" spans="7:8" x14ac:dyDescent="0.25">
      <c r="G18" s="2" t="s">
        <v>182</v>
      </c>
      <c r="H18" s="25">
        <v>8</v>
      </c>
    </row>
    <row r="19" spans="7:8" x14ac:dyDescent="0.25">
      <c r="G19" s="2" t="s">
        <v>347</v>
      </c>
      <c r="H19" s="25">
        <v>8.5</v>
      </c>
    </row>
    <row r="20" spans="7:8" x14ac:dyDescent="0.25">
      <c r="G20" s="2" t="s">
        <v>348</v>
      </c>
      <c r="H20" s="25">
        <v>9</v>
      </c>
    </row>
    <row r="21" spans="7:8" x14ac:dyDescent="0.25">
      <c r="G21" s="2" t="s">
        <v>349</v>
      </c>
      <c r="H21" s="25">
        <v>9.5</v>
      </c>
    </row>
    <row r="22" spans="7:8" x14ac:dyDescent="0.25">
      <c r="G22" s="2" t="s">
        <v>350</v>
      </c>
      <c r="H22" s="25">
        <v>10</v>
      </c>
    </row>
    <row r="23" spans="7:8" ht="15.75" thickBot="1" x14ac:dyDescent="0.3">
      <c r="G23" s="3" t="s">
        <v>351</v>
      </c>
      <c r="H23" s="25">
        <v>10.5</v>
      </c>
    </row>
    <row r="24" spans="7:8" ht="15.75" thickBot="1" x14ac:dyDescent="0.3">
      <c r="G24" s="92" t="s">
        <v>352</v>
      </c>
      <c r="H24" s="93"/>
    </row>
    <row r="25" spans="7:8" x14ac:dyDescent="0.25">
      <c r="G25" s="2">
        <v>1</v>
      </c>
      <c r="H25" s="25" t="s">
        <v>180</v>
      </c>
    </row>
    <row r="26" spans="7:8" x14ac:dyDescent="0.25">
      <c r="G26" s="2">
        <f>AVERAGE(H4:H5)</f>
        <v>1.25</v>
      </c>
      <c r="H26" s="25" t="s">
        <v>332</v>
      </c>
    </row>
    <row r="27" spans="7:8" x14ac:dyDescent="0.25">
      <c r="G27" s="2">
        <f t="shared" ref="G27" si="0">AVERAGE(H5:H6)</f>
        <v>1.75</v>
      </c>
      <c r="H27" s="25" t="s">
        <v>334</v>
      </c>
    </row>
    <row r="28" spans="7:8" x14ac:dyDescent="0.25">
      <c r="G28" s="2">
        <f t="shared" ref="G28:G44" si="1">AVERAGE(H6:H7)</f>
        <v>2.25</v>
      </c>
      <c r="H28" s="25" t="s">
        <v>166</v>
      </c>
    </row>
    <row r="29" spans="7:8" x14ac:dyDescent="0.25">
      <c r="G29" s="2">
        <f t="shared" si="1"/>
        <v>2.75</v>
      </c>
      <c r="H29" s="25" t="s">
        <v>336</v>
      </c>
    </row>
    <row r="30" spans="7:8" x14ac:dyDescent="0.25">
      <c r="G30" s="2">
        <f t="shared" si="1"/>
        <v>3.25</v>
      </c>
      <c r="H30" s="25" t="s">
        <v>188</v>
      </c>
    </row>
    <row r="31" spans="7:8" x14ac:dyDescent="0.25">
      <c r="G31" s="2">
        <f t="shared" si="1"/>
        <v>3.75</v>
      </c>
      <c r="H31" s="25" t="s">
        <v>337</v>
      </c>
    </row>
    <row r="32" spans="7:8" x14ac:dyDescent="0.25">
      <c r="G32" s="2">
        <f t="shared" si="1"/>
        <v>4.25</v>
      </c>
      <c r="H32" s="25" t="s">
        <v>339</v>
      </c>
    </row>
    <row r="33" spans="7:8" x14ac:dyDescent="0.25">
      <c r="G33" s="2">
        <f t="shared" si="1"/>
        <v>4.75</v>
      </c>
      <c r="H33" s="25" t="s">
        <v>190</v>
      </c>
    </row>
    <row r="34" spans="7:8" x14ac:dyDescent="0.25">
      <c r="G34" s="2">
        <f t="shared" si="1"/>
        <v>5.25</v>
      </c>
      <c r="H34" s="25" t="s">
        <v>342</v>
      </c>
    </row>
    <row r="35" spans="7:8" x14ac:dyDescent="0.25">
      <c r="G35" s="2">
        <f t="shared" si="1"/>
        <v>5.75</v>
      </c>
      <c r="H35" s="25" t="s">
        <v>344</v>
      </c>
    </row>
    <row r="36" spans="7:8" x14ac:dyDescent="0.25">
      <c r="G36" s="2">
        <f t="shared" si="1"/>
        <v>6.25</v>
      </c>
      <c r="H36" s="25" t="s">
        <v>186</v>
      </c>
    </row>
    <row r="37" spans="7:8" x14ac:dyDescent="0.25">
      <c r="G37" s="2">
        <f t="shared" si="1"/>
        <v>6.75</v>
      </c>
      <c r="H37" s="25" t="s">
        <v>345</v>
      </c>
    </row>
    <row r="38" spans="7:8" x14ac:dyDescent="0.25">
      <c r="G38" s="2">
        <f t="shared" si="1"/>
        <v>7.25</v>
      </c>
      <c r="H38" s="25" t="s">
        <v>346</v>
      </c>
    </row>
    <row r="39" spans="7:8" x14ac:dyDescent="0.25">
      <c r="G39" s="2">
        <f t="shared" si="1"/>
        <v>7.75</v>
      </c>
      <c r="H39" s="25" t="s">
        <v>182</v>
      </c>
    </row>
    <row r="40" spans="7:8" x14ac:dyDescent="0.25">
      <c r="G40" s="2">
        <f t="shared" si="1"/>
        <v>8.25</v>
      </c>
      <c r="H40" s="25" t="s">
        <v>347</v>
      </c>
    </row>
    <row r="41" spans="7:8" x14ac:dyDescent="0.25">
      <c r="G41" s="2">
        <f t="shared" si="1"/>
        <v>8.75</v>
      </c>
      <c r="H41" s="25" t="s">
        <v>348</v>
      </c>
    </row>
    <row r="42" spans="7:8" x14ac:dyDescent="0.25">
      <c r="G42" s="2">
        <f t="shared" si="1"/>
        <v>9.25</v>
      </c>
      <c r="H42" s="25" t="s">
        <v>349</v>
      </c>
    </row>
    <row r="43" spans="7:8" x14ac:dyDescent="0.25">
      <c r="G43" s="2">
        <f t="shared" si="1"/>
        <v>9.75</v>
      </c>
      <c r="H43" s="25" t="s">
        <v>350</v>
      </c>
    </row>
    <row r="44" spans="7:8" ht="15.75" thickBot="1" x14ac:dyDescent="0.3">
      <c r="G44" s="2">
        <f t="shared" si="1"/>
        <v>10.25</v>
      </c>
      <c r="H44" s="85" t="s">
        <v>351</v>
      </c>
    </row>
    <row r="45" spans="7:8" ht="15.75" thickBot="1" x14ac:dyDescent="0.3">
      <c r="G45" s="105"/>
      <c r="H45" s="106">
        <f>SUMPRODUCT('Fixed Income'!K19:K24,'Fixed Income'!M19:M24)</f>
        <v>2.5035679268970874</v>
      </c>
    </row>
    <row r="46" spans="7:8" ht="15.75" thickBot="1" x14ac:dyDescent="0.3">
      <c r="G46" s="104"/>
      <c r="H46" s="85" t="str">
        <f>VLOOKUP(H45,$G$25:$H$44,2,1)</f>
        <v>AA-</v>
      </c>
    </row>
  </sheetData>
  <sortState ref="C4:C14">
    <sortCondition ref="C3"/>
  </sortState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C00000"/>
  </sheetPr>
  <dimension ref="B2:H73"/>
  <sheetViews>
    <sheetView workbookViewId="0">
      <selection activeCell="K12" sqref="K12"/>
    </sheetView>
  </sheetViews>
  <sheetFormatPr defaultColWidth="9.140625" defaultRowHeight="15" x14ac:dyDescent="0.25"/>
  <cols>
    <col min="1" max="16384" width="9.140625" style="342"/>
  </cols>
  <sheetData>
    <row r="2" spans="2:8" x14ac:dyDescent="0.25">
      <c r="B2" s="356" t="s">
        <v>3</v>
      </c>
      <c r="C2" s="170"/>
      <c r="D2" s="170"/>
      <c r="E2" s="170"/>
      <c r="F2" s="170"/>
      <c r="G2" s="170"/>
      <c r="H2" s="171"/>
    </row>
    <row r="3" spans="2:8" x14ac:dyDescent="0.25">
      <c r="B3" s="361" t="s">
        <v>4</v>
      </c>
      <c r="C3" s="342" t="s">
        <v>5</v>
      </c>
      <c r="H3" s="367"/>
    </row>
    <row r="4" spans="2:8" x14ac:dyDescent="0.25">
      <c r="B4" s="363" t="s">
        <v>6</v>
      </c>
      <c r="C4" s="173"/>
      <c r="D4" s="173"/>
      <c r="E4" s="173"/>
      <c r="F4" s="173"/>
      <c r="G4" s="173"/>
      <c r="H4" s="368"/>
    </row>
    <row r="5" spans="2:8" x14ac:dyDescent="0.25">
      <c r="B5" s="491"/>
    </row>
    <row r="6" spans="2:8" x14ac:dyDescent="0.25">
      <c r="B6" s="491" t="s">
        <v>575</v>
      </c>
    </row>
    <row r="7" spans="2:8" x14ac:dyDescent="0.25">
      <c r="B7" s="491" t="s">
        <v>4</v>
      </c>
      <c r="C7" s="342" t="s">
        <v>573</v>
      </c>
      <c r="F7" s="342" t="s">
        <v>574</v>
      </c>
    </row>
    <row r="9" spans="2:8" x14ac:dyDescent="0.25">
      <c r="B9" s="343" t="s">
        <v>7</v>
      </c>
    </row>
    <row r="10" spans="2:8" x14ac:dyDescent="0.25">
      <c r="B10" s="342" t="s">
        <v>8</v>
      </c>
    </row>
    <row r="11" spans="2:8" x14ac:dyDescent="0.25">
      <c r="B11" s="342" t="s">
        <v>9</v>
      </c>
    </row>
    <row r="13" spans="2:8" x14ac:dyDescent="0.25">
      <c r="B13" s="343" t="s">
        <v>10</v>
      </c>
    </row>
    <row r="14" spans="2:8" x14ac:dyDescent="0.25">
      <c r="B14" s="342" t="s">
        <v>11</v>
      </c>
    </row>
    <row r="15" spans="2:8" x14ac:dyDescent="0.25">
      <c r="B15" s="342" t="s">
        <v>12</v>
      </c>
    </row>
    <row r="16" spans="2:8" x14ac:dyDescent="0.25">
      <c r="B16" s="342" t="s">
        <v>13</v>
      </c>
    </row>
    <row r="18" spans="2:2" x14ac:dyDescent="0.25">
      <c r="B18" s="342" t="s">
        <v>14</v>
      </c>
    </row>
    <row r="20" spans="2:2" x14ac:dyDescent="0.25">
      <c r="B20" s="343" t="s">
        <v>15</v>
      </c>
    </row>
    <row r="21" spans="2:2" x14ac:dyDescent="0.25">
      <c r="B21" s="382" t="s">
        <v>16</v>
      </c>
    </row>
    <row r="22" spans="2:2" x14ac:dyDescent="0.25">
      <c r="B22" s="342" t="s">
        <v>17</v>
      </c>
    </row>
    <row r="23" spans="2:2" x14ac:dyDescent="0.25">
      <c r="B23" s="342" t="s">
        <v>18</v>
      </c>
    </row>
    <row r="46" spans="2:2" x14ac:dyDescent="0.25">
      <c r="B46" s="342" t="s">
        <v>19</v>
      </c>
    </row>
    <row r="53" spans="2:2" x14ac:dyDescent="0.25">
      <c r="B53" s="342" t="s">
        <v>20</v>
      </c>
    </row>
    <row r="54" spans="2:2" x14ac:dyDescent="0.25">
      <c r="B54" s="342" t="s">
        <v>21</v>
      </c>
    </row>
    <row r="57" spans="2:2" x14ac:dyDescent="0.25">
      <c r="B57" s="343" t="s">
        <v>22</v>
      </c>
    </row>
    <row r="58" spans="2:2" x14ac:dyDescent="0.25">
      <c r="B58" s="382" t="s">
        <v>23</v>
      </c>
    </row>
    <row r="59" spans="2:2" x14ac:dyDescent="0.25">
      <c r="B59" s="342" t="s">
        <v>24</v>
      </c>
    </row>
    <row r="60" spans="2:2" x14ac:dyDescent="0.25">
      <c r="B60" s="342" t="s">
        <v>25</v>
      </c>
    </row>
    <row r="62" spans="2:2" x14ac:dyDescent="0.25">
      <c r="B62" s="343" t="s">
        <v>26</v>
      </c>
    </row>
    <row r="63" spans="2:2" x14ac:dyDescent="0.25">
      <c r="B63" s="342" t="s">
        <v>27</v>
      </c>
    </row>
    <row r="64" spans="2:2" x14ac:dyDescent="0.25">
      <c r="B64" s="342" t="s">
        <v>28</v>
      </c>
    </row>
    <row r="73" spans="2:2" ht="15.75" x14ac:dyDescent="0.25">
      <c r="B73" s="492" t="s">
        <v>576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5" tint="0.79998168889431442"/>
  </sheetPr>
  <dimension ref="B1:T21"/>
  <sheetViews>
    <sheetView workbookViewId="0">
      <selection activeCell="F6" sqref="F6"/>
    </sheetView>
  </sheetViews>
  <sheetFormatPr defaultRowHeight="15" x14ac:dyDescent="0.25"/>
  <cols>
    <col min="1" max="1" width="2.7109375" customWidth="1"/>
  </cols>
  <sheetData>
    <row r="1" spans="2:20" ht="15.75" thickBot="1" x14ac:dyDescent="0.3"/>
    <row r="2" spans="2:20" ht="15.75" thickBot="1" x14ac:dyDescent="0.3">
      <c r="B2" s="574" t="s">
        <v>353</v>
      </c>
      <c r="C2" s="575"/>
      <c r="D2" s="575"/>
      <c r="E2" s="575"/>
      <c r="F2" s="575"/>
      <c r="G2" s="575"/>
      <c r="H2" s="575"/>
      <c r="I2" s="575"/>
      <c r="J2" s="575"/>
      <c r="K2" s="575"/>
      <c r="L2" s="575"/>
      <c r="M2" s="575"/>
      <c r="N2" s="575"/>
      <c r="O2" s="575"/>
      <c r="P2" s="575"/>
      <c r="Q2" s="575"/>
      <c r="R2" s="575"/>
      <c r="S2" s="575"/>
      <c r="T2" s="576"/>
    </row>
    <row r="3" spans="2:20" x14ac:dyDescent="0.25">
      <c r="B3" s="97" t="s">
        <v>89</v>
      </c>
      <c r="C3" s="121">
        <v>1</v>
      </c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100"/>
    </row>
    <row r="4" spans="2:20" x14ac:dyDescent="0.25">
      <c r="B4" s="98" t="s">
        <v>354</v>
      </c>
      <c r="C4" s="122">
        <v>0.66500000000000004</v>
      </c>
      <c r="D4" s="101">
        <v>1</v>
      </c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2"/>
    </row>
    <row r="5" spans="2:20" x14ac:dyDescent="0.25">
      <c r="B5" s="98" t="s">
        <v>90</v>
      </c>
      <c r="C5" s="122">
        <v>0.49299999999999999</v>
      </c>
      <c r="D5" s="101">
        <v>0.59</v>
      </c>
      <c r="E5" s="101">
        <v>1</v>
      </c>
      <c r="F5" s="101"/>
      <c r="G5" s="101"/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2"/>
    </row>
    <row r="6" spans="2:20" x14ac:dyDescent="0.25">
      <c r="B6" s="98" t="s">
        <v>91</v>
      </c>
      <c r="C6" s="122">
        <v>0.69</v>
      </c>
      <c r="D6" s="101">
        <v>0.77300000000000002</v>
      </c>
      <c r="E6" s="101">
        <v>0.82</v>
      </c>
      <c r="F6" s="101">
        <v>1</v>
      </c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2"/>
    </row>
    <row r="7" spans="2:20" x14ac:dyDescent="0.25">
      <c r="B7" s="98" t="s">
        <v>92</v>
      </c>
      <c r="C7" s="122">
        <v>0.46400000000000002</v>
      </c>
      <c r="D7" s="101">
        <v>0.54100000000000004</v>
      </c>
      <c r="E7" s="101">
        <v>0.58199999999999996</v>
      </c>
      <c r="F7" s="101">
        <v>0.76900000000000002</v>
      </c>
      <c r="G7" s="101">
        <v>1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2"/>
    </row>
    <row r="8" spans="2:20" x14ac:dyDescent="0.25">
      <c r="B8" s="98" t="s">
        <v>93</v>
      </c>
      <c r="C8" s="122">
        <v>0.59399999999999997</v>
      </c>
      <c r="D8" s="101">
        <v>0.624</v>
      </c>
      <c r="E8" s="101">
        <v>0.22800000000000001</v>
      </c>
      <c r="F8" s="101">
        <v>0.55000000000000004</v>
      </c>
      <c r="G8" s="101">
        <v>0.38200000000000001</v>
      </c>
      <c r="H8" s="101">
        <v>1</v>
      </c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2"/>
    </row>
    <row r="9" spans="2:20" x14ac:dyDescent="0.25">
      <c r="B9" s="98" t="s">
        <v>94</v>
      </c>
      <c r="C9" s="122">
        <v>0.23200000000000001</v>
      </c>
      <c r="D9" s="101">
        <v>0.157</v>
      </c>
      <c r="E9" s="101">
        <v>7.4999999999999997E-2</v>
      </c>
      <c r="F9" s="101">
        <v>0.27700000000000002</v>
      </c>
      <c r="G9" s="101">
        <v>0.17699999999999999</v>
      </c>
      <c r="H9" s="101">
        <v>0.108</v>
      </c>
      <c r="I9" s="101">
        <v>1</v>
      </c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2"/>
    </row>
    <row r="10" spans="2:20" x14ac:dyDescent="0.25">
      <c r="B10" s="98" t="s">
        <v>72</v>
      </c>
      <c r="C10" s="122">
        <v>0.16300000000000001</v>
      </c>
      <c r="D10" s="101">
        <v>0.34300000000000003</v>
      </c>
      <c r="E10" s="101">
        <v>0.14399999999999999</v>
      </c>
      <c r="F10" s="101">
        <v>0.30399999999999999</v>
      </c>
      <c r="G10" s="101">
        <v>0.113</v>
      </c>
      <c r="H10" s="101">
        <v>0.17</v>
      </c>
      <c r="I10" s="101">
        <v>0.01</v>
      </c>
      <c r="J10" s="101">
        <v>1</v>
      </c>
      <c r="K10" s="101"/>
      <c r="L10" s="101"/>
      <c r="M10" s="101"/>
      <c r="N10" s="101"/>
      <c r="O10" s="101"/>
      <c r="P10" s="101"/>
      <c r="Q10" s="101"/>
      <c r="R10" s="101"/>
      <c r="S10" s="101"/>
      <c r="T10" s="102"/>
    </row>
    <row r="11" spans="2:20" x14ac:dyDescent="0.25">
      <c r="B11" s="98" t="s">
        <v>95</v>
      </c>
      <c r="C11" s="122">
        <v>0.308</v>
      </c>
      <c r="D11" s="101">
        <v>0.52400000000000002</v>
      </c>
      <c r="E11" s="101">
        <v>0.54900000000000004</v>
      </c>
      <c r="F11" s="101">
        <v>0.63300000000000001</v>
      </c>
      <c r="G11" s="101">
        <v>0.443</v>
      </c>
      <c r="H11" s="101">
        <v>0.21</v>
      </c>
      <c r="I11" s="101">
        <v>-0.02</v>
      </c>
      <c r="J11" s="101">
        <v>0.68700000000000006</v>
      </c>
      <c r="K11" s="101">
        <v>1</v>
      </c>
      <c r="L11" s="101"/>
      <c r="M11" s="101"/>
      <c r="N11" s="101"/>
      <c r="O11" s="101"/>
      <c r="P11" s="101"/>
      <c r="Q11" s="101"/>
      <c r="R11" s="101"/>
      <c r="S11" s="101"/>
      <c r="T11" s="102"/>
    </row>
    <row r="12" spans="2:20" x14ac:dyDescent="0.25">
      <c r="B12" s="98" t="s">
        <v>96</v>
      </c>
      <c r="C12" s="122">
        <v>6.0000000000000001E-3</v>
      </c>
      <c r="D12" s="101">
        <v>1.4E-2</v>
      </c>
      <c r="E12" s="101">
        <v>-9.2999999999999999E-2</v>
      </c>
      <c r="F12" s="101">
        <v>-8.0000000000000002E-3</v>
      </c>
      <c r="G12" s="101">
        <v>-4.5999999999999999E-2</v>
      </c>
      <c r="H12" s="101">
        <v>-0.107</v>
      </c>
      <c r="I12" s="101">
        <v>4.0000000000000001E-3</v>
      </c>
      <c r="J12" s="101">
        <v>0.77600000000000002</v>
      </c>
      <c r="K12" s="101">
        <v>0.33800000000000002</v>
      </c>
      <c r="L12" s="101">
        <v>1</v>
      </c>
      <c r="M12" s="101"/>
      <c r="N12" s="101"/>
      <c r="O12" s="101"/>
      <c r="P12" s="101"/>
      <c r="Q12" s="101"/>
      <c r="R12" s="101"/>
      <c r="S12" s="101"/>
      <c r="T12" s="102"/>
    </row>
    <row r="13" spans="2:20" x14ac:dyDescent="0.25">
      <c r="B13" s="98" t="s">
        <v>97</v>
      </c>
      <c r="C13" s="122">
        <v>-0.12</v>
      </c>
      <c r="D13" s="101">
        <v>-0.13600000000000001</v>
      </c>
      <c r="E13" s="101">
        <v>-0.23899999999999999</v>
      </c>
      <c r="F13" s="101">
        <v>-0.20200000000000001</v>
      </c>
      <c r="G13" s="101">
        <v>-0.24199999999999999</v>
      </c>
      <c r="H13" s="101">
        <v>-0.23200000000000001</v>
      </c>
      <c r="I13" s="101">
        <v>-2.4E-2</v>
      </c>
      <c r="J13" s="101">
        <v>0.65</v>
      </c>
      <c r="K13" s="101">
        <v>0.13600000000000001</v>
      </c>
      <c r="L13" s="101">
        <v>0.88100000000000001</v>
      </c>
      <c r="M13" s="101">
        <v>1</v>
      </c>
      <c r="N13" s="101"/>
      <c r="O13" s="101"/>
      <c r="P13" s="101"/>
      <c r="Q13" s="101"/>
      <c r="R13" s="101"/>
      <c r="S13" s="101"/>
      <c r="T13" s="102"/>
    </row>
    <row r="14" spans="2:20" x14ac:dyDescent="0.25">
      <c r="B14" s="98" t="s">
        <v>98</v>
      </c>
      <c r="C14" s="122">
        <v>-6.9000000000000006E-2</v>
      </c>
      <c r="D14" s="101">
        <v>-9.0999999999999998E-2</v>
      </c>
      <c r="E14" s="101">
        <v>-0.187</v>
      </c>
      <c r="F14" s="101">
        <v>-2.4E-2</v>
      </c>
      <c r="G14" s="101">
        <v>3.7999999999999999E-2</v>
      </c>
      <c r="H14" s="101">
        <v>7.8E-2</v>
      </c>
      <c r="I14" s="101">
        <v>-0.14199999999999999</v>
      </c>
      <c r="J14" s="101">
        <v>0.60899999999999999</v>
      </c>
      <c r="K14" s="101">
        <v>0.29399999999999998</v>
      </c>
      <c r="L14" s="101">
        <v>0.58599999999999997</v>
      </c>
      <c r="M14" s="101">
        <v>0.58399999999999996</v>
      </c>
      <c r="N14" s="101">
        <v>1</v>
      </c>
      <c r="O14" s="101"/>
      <c r="P14" s="101"/>
      <c r="Q14" s="101"/>
      <c r="R14" s="101"/>
      <c r="S14" s="101"/>
      <c r="T14" s="102"/>
    </row>
    <row r="15" spans="2:20" x14ac:dyDescent="0.25">
      <c r="B15" s="98" t="s">
        <v>99</v>
      </c>
      <c r="C15" s="122">
        <v>-0.23499999999999999</v>
      </c>
      <c r="D15" s="101">
        <v>-0.309</v>
      </c>
      <c r="E15" s="101">
        <v>-0.41299999999999998</v>
      </c>
      <c r="F15" s="101">
        <v>-0.39100000000000001</v>
      </c>
      <c r="G15" s="101">
        <v>-0.41099999999999998</v>
      </c>
      <c r="H15" s="101">
        <v>-0.308</v>
      </c>
      <c r="I15" s="101">
        <v>-7.1999999999999995E-2</v>
      </c>
      <c r="J15" s="101">
        <v>0.52100000000000002</v>
      </c>
      <c r="K15" s="101">
        <v>-1.4E-2</v>
      </c>
      <c r="L15" s="101">
        <v>0.82399999999999995</v>
      </c>
      <c r="M15" s="101">
        <v>0.90300000000000002</v>
      </c>
      <c r="N15" s="101">
        <v>0.47799999999999998</v>
      </c>
      <c r="O15" s="101">
        <v>1</v>
      </c>
      <c r="P15" s="101"/>
      <c r="Q15" s="101"/>
      <c r="R15" s="101"/>
      <c r="S15" s="101"/>
      <c r="T15" s="102"/>
    </row>
    <row r="16" spans="2:20" x14ac:dyDescent="0.25">
      <c r="B16" s="98" t="s">
        <v>88</v>
      </c>
      <c r="C16" s="122">
        <v>0.27700000000000002</v>
      </c>
      <c r="D16" s="101">
        <v>0.56200000000000006</v>
      </c>
      <c r="E16" s="101">
        <v>0.41799999999999998</v>
      </c>
      <c r="F16" s="101">
        <v>0.44600000000000001</v>
      </c>
      <c r="G16" s="101">
        <v>0.311</v>
      </c>
      <c r="H16" s="101">
        <v>0.379</v>
      </c>
      <c r="I16" s="101">
        <v>-0.122</v>
      </c>
      <c r="J16" s="101">
        <v>0.39200000000000002</v>
      </c>
      <c r="K16" s="101">
        <v>0.52600000000000002</v>
      </c>
      <c r="L16" s="101">
        <v>0.17</v>
      </c>
      <c r="M16" s="101">
        <v>1.0999999999999999E-2</v>
      </c>
      <c r="N16" s="101">
        <v>1.2E-2</v>
      </c>
      <c r="O16" s="101">
        <v>5.2999999999999999E-2</v>
      </c>
      <c r="P16" s="101">
        <v>1</v>
      </c>
      <c r="Q16" s="101"/>
      <c r="R16" s="101"/>
      <c r="S16" s="101"/>
      <c r="T16" s="102"/>
    </row>
    <row r="17" spans="2:20" x14ac:dyDescent="0.25">
      <c r="B17" s="98" t="s">
        <v>87</v>
      </c>
      <c r="C17" s="122">
        <v>1.4999999999999999E-2</v>
      </c>
      <c r="D17" s="101">
        <v>-1.0999999999999999E-2</v>
      </c>
      <c r="E17" s="101">
        <v>-0.113</v>
      </c>
      <c r="F17" s="101">
        <v>-5.0999999999999997E-2</v>
      </c>
      <c r="G17" s="101">
        <v>-0.115</v>
      </c>
      <c r="H17" s="101">
        <v>-6.8000000000000005E-2</v>
      </c>
      <c r="I17" s="101">
        <v>2.5999999999999999E-2</v>
      </c>
      <c r="J17" s="101">
        <v>0.46500000000000002</v>
      </c>
      <c r="K17" s="101">
        <v>0.16500000000000001</v>
      </c>
      <c r="L17" s="101">
        <v>0.52900000000000003</v>
      </c>
      <c r="M17" s="101">
        <v>0.41599999999999998</v>
      </c>
      <c r="N17" s="101">
        <v>0.26200000000000001</v>
      </c>
      <c r="O17" s="101">
        <v>0.54800000000000004</v>
      </c>
      <c r="P17" s="101">
        <v>0.26100000000000001</v>
      </c>
      <c r="Q17" s="101">
        <v>1</v>
      </c>
      <c r="R17" s="101"/>
      <c r="S17" s="101"/>
      <c r="T17" s="102"/>
    </row>
    <row r="18" spans="2:20" x14ac:dyDescent="0.25">
      <c r="B18" s="98" t="s">
        <v>86</v>
      </c>
      <c r="C18" s="122">
        <v>0.153</v>
      </c>
      <c r="D18" s="101">
        <v>0.20300000000000001</v>
      </c>
      <c r="E18" s="101">
        <v>0.215</v>
      </c>
      <c r="F18" s="101">
        <v>0.32900000000000001</v>
      </c>
      <c r="G18" s="101">
        <v>0.314</v>
      </c>
      <c r="H18" s="101">
        <v>0.222</v>
      </c>
      <c r="I18" s="101">
        <v>0.38100000000000001</v>
      </c>
      <c r="J18" s="101">
        <v>0.18099999999999999</v>
      </c>
      <c r="K18" s="101">
        <v>0.34399999999999997</v>
      </c>
      <c r="L18" s="101">
        <v>-6.0000000000000001E-3</v>
      </c>
      <c r="M18" s="101">
        <v>-7.0000000000000001E-3</v>
      </c>
      <c r="N18" s="101">
        <v>0.25900000000000001</v>
      </c>
      <c r="O18" s="101">
        <v>-9.7000000000000003E-2</v>
      </c>
      <c r="P18" s="101">
        <v>0.20300000000000001</v>
      </c>
      <c r="Q18" s="101">
        <v>0.115</v>
      </c>
      <c r="R18" s="101">
        <v>1</v>
      </c>
      <c r="S18" s="101"/>
      <c r="T18" s="102"/>
    </row>
    <row r="19" spans="2:20" x14ac:dyDescent="0.25">
      <c r="B19" s="98" t="s">
        <v>355</v>
      </c>
      <c r="C19" s="122">
        <v>0.30499999999999999</v>
      </c>
      <c r="D19" s="101">
        <v>0.46500000000000002</v>
      </c>
      <c r="E19" s="101">
        <v>0.26500000000000001</v>
      </c>
      <c r="F19" s="101">
        <v>0.44900000000000001</v>
      </c>
      <c r="G19" s="101">
        <v>0.27300000000000002</v>
      </c>
      <c r="H19" s="101">
        <v>0.40400000000000003</v>
      </c>
      <c r="I19" s="101">
        <v>0.105</v>
      </c>
      <c r="J19" s="101">
        <v>0.628</v>
      </c>
      <c r="K19" s="101">
        <v>0.46500000000000002</v>
      </c>
      <c r="L19" s="101">
        <v>0.443</v>
      </c>
      <c r="M19" s="101">
        <v>0.27800000000000002</v>
      </c>
      <c r="N19" s="101">
        <v>0.32500000000000001</v>
      </c>
      <c r="O19" s="101">
        <v>0.23100000000000001</v>
      </c>
      <c r="P19" s="101">
        <v>0.53500000000000003</v>
      </c>
      <c r="Q19" s="101">
        <v>0.53300000000000003</v>
      </c>
      <c r="R19" s="101">
        <v>0.26900000000000002</v>
      </c>
      <c r="S19" s="101">
        <v>1</v>
      </c>
      <c r="T19" s="102"/>
    </row>
    <row r="20" spans="2:20" ht="15.75" thickBot="1" x14ac:dyDescent="0.3">
      <c r="B20" s="98" t="s">
        <v>84</v>
      </c>
      <c r="C20" s="127">
        <v>2.4E-2</v>
      </c>
      <c r="D20" s="128">
        <v>0.115</v>
      </c>
      <c r="E20" s="128">
        <v>0.53400000000000003</v>
      </c>
      <c r="F20" s="128">
        <v>0.42599999999999999</v>
      </c>
      <c r="G20" s="128">
        <v>0.26</v>
      </c>
      <c r="H20" s="128">
        <v>-2.3E-2</v>
      </c>
      <c r="I20" s="128">
        <v>0.11799999999999999</v>
      </c>
      <c r="J20" s="128">
        <v>4.3999999999999997E-2</v>
      </c>
      <c r="K20" s="128">
        <v>0.16300000000000001</v>
      </c>
      <c r="L20" s="128">
        <v>7.4999999999999997E-2</v>
      </c>
      <c r="M20" s="128">
        <v>-0.02</v>
      </c>
      <c r="N20" s="128">
        <v>-6.0000000000000001E-3</v>
      </c>
      <c r="O20" s="128">
        <v>-7.0999999999999994E-2</v>
      </c>
      <c r="P20" s="128">
        <v>0.22900000000000001</v>
      </c>
      <c r="Q20" s="128">
        <v>0.121</v>
      </c>
      <c r="R20" s="128">
        <v>9.4E-2</v>
      </c>
      <c r="S20" s="128">
        <v>0.26800000000000002</v>
      </c>
      <c r="T20" s="129">
        <v>1</v>
      </c>
    </row>
    <row r="21" spans="2:20" ht="15.75" thickBot="1" x14ac:dyDescent="0.3">
      <c r="B21" s="130"/>
      <c r="C21" s="123" t="s">
        <v>89</v>
      </c>
      <c r="D21" s="124" t="s">
        <v>354</v>
      </c>
      <c r="E21" s="124" t="s">
        <v>90</v>
      </c>
      <c r="F21" s="124" t="s">
        <v>91</v>
      </c>
      <c r="G21" s="124" t="s">
        <v>92</v>
      </c>
      <c r="H21" s="124" t="s">
        <v>93</v>
      </c>
      <c r="I21" s="124" t="s">
        <v>94</v>
      </c>
      <c r="J21" s="124" t="s">
        <v>72</v>
      </c>
      <c r="K21" s="124" t="s">
        <v>95</v>
      </c>
      <c r="L21" s="124" t="s">
        <v>96</v>
      </c>
      <c r="M21" s="124" t="s">
        <v>97</v>
      </c>
      <c r="N21" s="124" t="s">
        <v>98</v>
      </c>
      <c r="O21" s="124" t="s">
        <v>99</v>
      </c>
      <c r="P21" s="124" t="s">
        <v>88</v>
      </c>
      <c r="Q21" s="124" t="s">
        <v>87</v>
      </c>
      <c r="R21" s="124" t="s">
        <v>86</v>
      </c>
      <c r="S21" s="124" t="s">
        <v>355</v>
      </c>
      <c r="T21" s="125" t="s">
        <v>84</v>
      </c>
    </row>
  </sheetData>
  <mergeCells count="1">
    <mergeCell ref="B2:T2"/>
  </mergeCells>
  <conditionalFormatting sqref="C3:T2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theme="5" tint="0.79998168889431442"/>
  </sheetPr>
  <dimension ref="A1:C31"/>
  <sheetViews>
    <sheetView workbookViewId="0"/>
  </sheetViews>
  <sheetFormatPr defaultRowHeight="15" x14ac:dyDescent="0.25"/>
  <cols>
    <col min="2" max="2" width="24.140625" bestFit="1" customWidth="1"/>
    <col min="3" max="3" width="65" bestFit="1" customWidth="1"/>
  </cols>
  <sheetData>
    <row r="1" spans="1:3" x14ac:dyDescent="0.25">
      <c r="A1" t="s">
        <v>356</v>
      </c>
    </row>
    <row r="2" spans="1:3" x14ac:dyDescent="0.25">
      <c r="B2" s="1" t="s">
        <v>41</v>
      </c>
    </row>
    <row r="3" spans="1:3" x14ac:dyDescent="0.25">
      <c r="B3" t="s">
        <v>357</v>
      </c>
      <c r="C3" s="6" t="s">
        <v>358</v>
      </c>
    </row>
    <row r="4" spans="1:3" x14ac:dyDescent="0.25">
      <c r="B4" t="s">
        <v>359</v>
      </c>
      <c r="C4" s="6" t="s">
        <v>360</v>
      </c>
    </row>
    <row r="5" spans="1:3" x14ac:dyDescent="0.25">
      <c r="B5" t="s">
        <v>112</v>
      </c>
      <c r="C5" s="6" t="s">
        <v>361</v>
      </c>
    </row>
    <row r="6" spans="1:3" x14ac:dyDescent="0.25">
      <c r="B6" t="s">
        <v>362</v>
      </c>
      <c r="C6" s="6" t="s">
        <v>363</v>
      </c>
    </row>
    <row r="7" spans="1:3" x14ac:dyDescent="0.25">
      <c r="B7" t="s">
        <v>364</v>
      </c>
      <c r="C7" t="s">
        <v>365</v>
      </c>
    </row>
    <row r="8" spans="1:3" x14ac:dyDescent="0.25">
      <c r="C8" s="6" t="s">
        <v>366</v>
      </c>
    </row>
    <row r="9" spans="1:3" x14ac:dyDescent="0.25">
      <c r="C9" s="6" t="s">
        <v>367</v>
      </c>
    </row>
    <row r="10" spans="1:3" x14ac:dyDescent="0.25">
      <c r="B10" t="s">
        <v>368</v>
      </c>
      <c r="C10" s="6" t="s">
        <v>363</v>
      </c>
    </row>
    <row r="11" spans="1:3" x14ac:dyDescent="0.25">
      <c r="C11" s="6" t="s">
        <v>369</v>
      </c>
    </row>
    <row r="12" spans="1:3" x14ac:dyDescent="0.25">
      <c r="B12" t="s">
        <v>370</v>
      </c>
      <c r="C12" s="6" t="s">
        <v>371</v>
      </c>
    </row>
    <row r="13" spans="1:3" x14ac:dyDescent="0.25">
      <c r="B13" t="s">
        <v>372</v>
      </c>
      <c r="C13" s="6" t="s">
        <v>373</v>
      </c>
    </row>
    <row r="15" spans="1:3" x14ac:dyDescent="0.25">
      <c r="B15" s="1" t="s">
        <v>43</v>
      </c>
    </row>
    <row r="16" spans="1:3" x14ac:dyDescent="0.25">
      <c r="B16" t="s">
        <v>357</v>
      </c>
      <c r="C16" s="6" t="s">
        <v>374</v>
      </c>
    </row>
    <row r="17" spans="2:3" x14ac:dyDescent="0.25">
      <c r="B17" t="s">
        <v>375</v>
      </c>
      <c r="C17" s="6" t="s">
        <v>376</v>
      </c>
    </row>
    <row r="18" spans="2:3" x14ac:dyDescent="0.25">
      <c r="B18" t="s">
        <v>377</v>
      </c>
      <c r="C18" s="6" t="s">
        <v>378</v>
      </c>
    </row>
    <row r="19" spans="2:3" x14ac:dyDescent="0.25">
      <c r="B19" t="s">
        <v>379</v>
      </c>
      <c r="C19" s="6" t="s">
        <v>380</v>
      </c>
    </row>
    <row r="20" spans="2:3" x14ac:dyDescent="0.25">
      <c r="B20" t="s">
        <v>381</v>
      </c>
      <c r="C20" s="6" t="s">
        <v>382</v>
      </c>
    </row>
    <row r="22" spans="2:3" x14ac:dyDescent="0.25">
      <c r="B22" s="1" t="s">
        <v>45</v>
      </c>
    </row>
    <row r="23" spans="2:3" x14ac:dyDescent="0.25">
      <c r="B23" t="s">
        <v>357</v>
      </c>
      <c r="C23" s="6" t="s">
        <v>383</v>
      </c>
    </row>
    <row r="24" spans="2:3" x14ac:dyDescent="0.25">
      <c r="B24" t="s">
        <v>384</v>
      </c>
      <c r="C24" s="6" t="s">
        <v>385</v>
      </c>
    </row>
    <row r="26" spans="2:3" x14ac:dyDescent="0.25">
      <c r="B26" s="1" t="s">
        <v>386</v>
      </c>
    </row>
    <row r="27" spans="2:3" x14ac:dyDescent="0.25">
      <c r="B27" t="s">
        <v>387</v>
      </c>
    </row>
    <row r="28" spans="2:3" x14ac:dyDescent="0.25">
      <c r="B28" t="s">
        <v>388</v>
      </c>
      <c r="C28" t="s">
        <v>389</v>
      </c>
    </row>
    <row r="29" spans="2:3" x14ac:dyDescent="0.25">
      <c r="B29" t="s">
        <v>390</v>
      </c>
    </row>
    <row r="30" spans="2:3" x14ac:dyDescent="0.25">
      <c r="B30" t="s">
        <v>391</v>
      </c>
    </row>
    <row r="31" spans="2:3" x14ac:dyDescent="0.25">
      <c r="B31" t="s">
        <v>392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5" tint="0.79998168889431442"/>
  </sheetPr>
  <dimension ref="A2:A12"/>
  <sheetViews>
    <sheetView topLeftCell="A7" workbookViewId="0">
      <selection activeCell="P7" sqref="P7"/>
    </sheetView>
  </sheetViews>
  <sheetFormatPr defaultRowHeight="15" x14ac:dyDescent="0.25"/>
  <sheetData>
    <row r="2" spans="1:1" x14ac:dyDescent="0.25">
      <c r="A2" s="1" t="s">
        <v>393</v>
      </c>
    </row>
    <row r="12" spans="1:1" x14ac:dyDescent="0.25">
      <c r="A12" s="1" t="s">
        <v>394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B050"/>
  </sheetPr>
  <dimension ref="B2:W60"/>
  <sheetViews>
    <sheetView zoomScale="75" zoomScaleNormal="75" workbookViewId="0">
      <selection activeCell="V24" sqref="V24"/>
    </sheetView>
  </sheetViews>
  <sheetFormatPr defaultColWidth="9.140625" defaultRowHeight="15" x14ac:dyDescent="0.25"/>
  <cols>
    <col min="1" max="2" width="2.85546875" style="342" customWidth="1"/>
    <col min="3" max="3" width="15.85546875" style="342" bestFit="1" customWidth="1"/>
    <col min="4" max="4" width="18.5703125" style="342" bestFit="1" customWidth="1"/>
    <col min="5" max="5" width="11.7109375" style="342" customWidth="1"/>
    <col min="6" max="6" width="10.85546875" style="342" customWidth="1"/>
    <col min="7" max="7" width="8.140625" style="342" customWidth="1"/>
    <col min="8" max="8" width="13.140625" style="342" bestFit="1" customWidth="1"/>
    <col min="9" max="9" width="9.5703125" style="342" bestFit="1" customWidth="1"/>
    <col min="10" max="10" width="2.85546875" style="342" customWidth="1"/>
    <col min="11" max="11" width="13.28515625" style="342" bestFit="1" customWidth="1"/>
    <col min="12" max="12" width="9.7109375" style="342" bestFit="1" customWidth="1"/>
    <col min="13" max="13" width="9.5703125" style="342" bestFit="1" customWidth="1"/>
    <col min="14" max="14" width="2.85546875" style="342" customWidth="1"/>
    <col min="15" max="15" width="14.7109375" style="342" bestFit="1" customWidth="1"/>
    <col min="16" max="16" width="10.85546875" style="342" bestFit="1" customWidth="1"/>
    <col min="17" max="17" width="5.7109375" style="342" customWidth="1"/>
    <col min="18" max="18" width="10.7109375" style="342" bestFit="1" customWidth="1"/>
    <col min="19" max="19" width="17.5703125" style="342" customWidth="1"/>
    <col min="20" max="20" width="2.85546875" style="342" customWidth="1"/>
    <col min="21" max="21" width="13.28515625" style="342" bestFit="1" customWidth="1"/>
    <col min="22" max="22" width="11.7109375" style="342" customWidth="1"/>
    <col min="23" max="23" width="2.85546875" style="342" customWidth="1"/>
    <col min="24" max="16384" width="9.140625" style="342"/>
  </cols>
  <sheetData>
    <row r="2" spans="2:23" ht="27" thickBot="1" x14ac:dyDescent="0.45">
      <c r="B2" s="522" t="s">
        <v>29</v>
      </c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</row>
    <row r="3" spans="2:23" ht="15.75" thickTop="1" x14ac:dyDescent="0.25">
      <c r="B3" s="168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1"/>
    </row>
    <row r="4" spans="2:23" x14ac:dyDescent="0.25">
      <c r="B4" s="361"/>
      <c r="C4" s="519" t="str">
        <f>"YTD Portfolio Risk Metrics (as of " &amp;TEXT(V24, "m-dd-yy") &amp;")"</f>
        <v>YTD Portfolio Risk Metrics (as of 8-31-18)</v>
      </c>
      <c r="D4" s="520"/>
      <c r="E4" s="520"/>
      <c r="F4" s="520"/>
      <c r="G4" s="520"/>
      <c r="H4" s="520"/>
      <c r="I4" s="521"/>
      <c r="W4" s="367"/>
    </row>
    <row r="5" spans="2:23" ht="15.75" customHeight="1" x14ac:dyDescent="0.25">
      <c r="B5" s="361"/>
      <c r="C5" s="265"/>
      <c r="D5" s="266" t="s">
        <v>398</v>
      </c>
      <c r="E5" s="266" t="s">
        <v>30</v>
      </c>
      <c r="F5" s="266" t="s">
        <v>31</v>
      </c>
      <c r="G5" s="266" t="s">
        <v>32</v>
      </c>
      <c r="H5" s="266" t="s">
        <v>33</v>
      </c>
      <c r="I5" s="267" t="s">
        <v>34</v>
      </c>
      <c r="W5" s="367"/>
    </row>
    <row r="6" spans="2:23" x14ac:dyDescent="0.25">
      <c r="B6" s="361"/>
      <c r="C6" s="277" t="s">
        <v>35</v>
      </c>
      <c r="D6" s="268">
        <f>VLOOKUP($V$24,Values!B3:AH1048576,25,FALSE)*SQRT(252)</f>
        <v>0.13246427670660177</v>
      </c>
      <c r="E6" s="268" t="s">
        <v>36</v>
      </c>
      <c r="F6" s="270">
        <f>VLOOKUP($V$24,Values!B3:AH1048576,17,FALSE)</f>
        <v>3.327664202208136E-2</v>
      </c>
      <c r="G6" s="269">
        <f>(F6-'Security Info'!$C$7)/D6</f>
        <v>3.5274733220571605E-2</v>
      </c>
      <c r="H6" s="270">
        <f>VLOOKUP($V$24,Values!B3:AH1048576,29,FALSE)*SQRT(252)</f>
        <v>7.1304594570608101E-2</v>
      </c>
      <c r="I6" s="271">
        <f>F8/H6</f>
        <v>-0.22395007128410888</v>
      </c>
      <c r="W6" s="367"/>
    </row>
    <row r="7" spans="2:23" x14ac:dyDescent="0.25">
      <c r="B7" s="361"/>
      <c r="C7" s="278" t="s">
        <v>37</v>
      </c>
      <c r="D7" s="489">
        <f>VLOOKUP($V$24,Values!B3:AH1048576,31,FALSE)*SQRT(252)</f>
        <v>9.1962924431974041E-2</v>
      </c>
      <c r="E7" s="273" t="s">
        <v>36</v>
      </c>
      <c r="F7" s="276">
        <f>VLOOKUP($V$24,Values!B3:AH1048576,22,FALSE)</f>
        <v>4.9245311059053526E-2</v>
      </c>
      <c r="G7" s="274">
        <f>(F7-'Security Info'!$C$7)/D7</f>
        <v>0.22445253004456289</v>
      </c>
      <c r="H7" s="272" t="s">
        <v>397</v>
      </c>
      <c r="I7" s="275" t="s">
        <v>397</v>
      </c>
      <c r="W7" s="367"/>
    </row>
    <row r="8" spans="2:23" x14ac:dyDescent="0.25">
      <c r="B8" s="361"/>
      <c r="C8" s="278" t="s">
        <v>38</v>
      </c>
      <c r="D8" s="273">
        <f>D6-D7</f>
        <v>4.0501352274627728E-2</v>
      </c>
      <c r="E8" s="273"/>
      <c r="F8" s="276">
        <f>F6-F7</f>
        <v>-1.5968669036972166E-2</v>
      </c>
      <c r="G8" s="274">
        <f>G6-G7</f>
        <v>-0.18917779682399127</v>
      </c>
      <c r="H8" s="272"/>
      <c r="I8" s="275"/>
      <c r="W8" s="367"/>
    </row>
    <row r="9" spans="2:23" x14ac:dyDescent="0.25">
      <c r="B9" s="361"/>
      <c r="W9" s="367"/>
    </row>
    <row r="10" spans="2:23" x14ac:dyDescent="0.25">
      <c r="B10" s="361"/>
      <c r="C10" s="523" t="s">
        <v>35</v>
      </c>
      <c r="D10" s="524"/>
      <c r="W10" s="367"/>
    </row>
    <row r="11" spans="2:23" x14ac:dyDescent="0.25">
      <c r="B11" s="361"/>
      <c r="C11" s="365" t="s">
        <v>39</v>
      </c>
      <c r="D11" s="362">
        <f>Values!P4</f>
        <v>30860.09</v>
      </c>
      <c r="W11" s="367"/>
    </row>
    <row r="12" spans="2:23" x14ac:dyDescent="0.25">
      <c r="B12" s="361"/>
      <c r="C12" s="365" t="s">
        <v>40</v>
      </c>
      <c r="D12" s="362">
        <f>VLOOKUP('Security Info'!C5,Values!B4:Y1048576,15,FALSE)</f>
        <v>31887.010167699213</v>
      </c>
      <c r="W12" s="367"/>
    </row>
    <row r="13" spans="2:23" x14ac:dyDescent="0.25">
      <c r="B13" s="361"/>
      <c r="C13" s="525" t="s">
        <v>41</v>
      </c>
      <c r="D13" s="526"/>
      <c r="W13" s="367"/>
    </row>
    <row r="14" spans="2:23" x14ac:dyDescent="0.25">
      <c r="B14" s="361"/>
      <c r="C14" s="365" t="s">
        <v>39</v>
      </c>
      <c r="D14" s="362">
        <f>Values!C4</f>
        <v>23368.59</v>
      </c>
      <c r="W14" s="367"/>
    </row>
    <row r="15" spans="2:23" x14ac:dyDescent="0.25">
      <c r="B15" s="361"/>
      <c r="C15" s="365" t="s">
        <v>40</v>
      </c>
      <c r="D15" s="362">
        <f>VLOOKUP('Security Info'!C5,Values!B4:Y1048576,2,FALSE)</f>
        <v>22618.65468282541</v>
      </c>
      <c r="W15" s="367"/>
    </row>
    <row r="16" spans="2:23" x14ac:dyDescent="0.25">
      <c r="B16" s="361"/>
      <c r="C16" s="365" t="s">
        <v>42</v>
      </c>
      <c r="D16" s="366">
        <f>D15/D12</f>
        <v>0.70933758178863604</v>
      </c>
      <c r="W16" s="367"/>
    </row>
    <row r="17" spans="2:23" x14ac:dyDescent="0.25">
      <c r="B17" s="361"/>
      <c r="C17" s="527" t="s">
        <v>43</v>
      </c>
      <c r="D17" s="528"/>
      <c r="W17" s="367"/>
    </row>
    <row r="18" spans="2:23" x14ac:dyDescent="0.25">
      <c r="B18" s="361"/>
      <c r="C18" s="365" t="s">
        <v>39</v>
      </c>
      <c r="D18" s="362">
        <f>Values!E4</f>
        <v>7491.5</v>
      </c>
      <c r="U18" s="513" t="s">
        <v>44</v>
      </c>
      <c r="V18" s="514"/>
      <c r="W18" s="367"/>
    </row>
    <row r="19" spans="2:23" ht="15" customHeight="1" x14ac:dyDescent="0.25">
      <c r="B19" s="361"/>
      <c r="C19" s="365" t="s">
        <v>40</v>
      </c>
      <c r="D19" s="362">
        <f>VLOOKUP('Security Info'!C5,Values!B4:Y1048576,4,FALSE)</f>
        <v>6068.690436217893</v>
      </c>
      <c r="U19" s="515"/>
      <c r="V19" s="516"/>
      <c r="W19" s="367"/>
    </row>
    <row r="20" spans="2:23" ht="15" customHeight="1" x14ac:dyDescent="0.25">
      <c r="B20" s="361"/>
      <c r="C20" s="365" t="s">
        <v>42</v>
      </c>
      <c r="D20" s="366">
        <f>D19/D12</f>
        <v>0.19031857813892294</v>
      </c>
      <c r="U20" s="515"/>
      <c r="V20" s="516"/>
      <c r="W20" s="367"/>
    </row>
    <row r="21" spans="2:23" ht="15" customHeight="1" x14ac:dyDescent="0.25">
      <c r="B21" s="361"/>
      <c r="C21" s="529" t="s">
        <v>45</v>
      </c>
      <c r="D21" s="530"/>
      <c r="U21" s="517"/>
      <c r="V21" s="518"/>
      <c r="W21" s="367"/>
    </row>
    <row r="22" spans="2:23" ht="15" customHeight="1" x14ac:dyDescent="0.25">
      <c r="B22" s="361"/>
      <c r="C22" s="365" t="s">
        <v>39</v>
      </c>
      <c r="D22" s="362">
        <f>Values!I4</f>
        <v>0</v>
      </c>
      <c r="U22" s="356" t="s">
        <v>46</v>
      </c>
      <c r="V22" s="360" t="s">
        <v>47</v>
      </c>
      <c r="W22" s="367"/>
    </row>
    <row r="23" spans="2:23" x14ac:dyDescent="0.25">
      <c r="B23" s="361"/>
      <c r="C23" s="365" t="s">
        <v>40</v>
      </c>
      <c r="D23" s="362">
        <f>VLOOKUP('Security Info'!C5,Values!B4:Y1048576,6,FALSE)</f>
        <v>3199.6650486559065</v>
      </c>
      <c r="U23" s="357" t="s">
        <v>48</v>
      </c>
      <c r="V23" s="359">
        <v>43263</v>
      </c>
      <c r="W23" s="367"/>
    </row>
    <row r="24" spans="2:23" x14ac:dyDescent="0.25">
      <c r="B24" s="361"/>
      <c r="C24" s="172" t="s">
        <v>42</v>
      </c>
      <c r="D24" s="364">
        <f>D23/D12</f>
        <v>0.10034384007244089</v>
      </c>
      <c r="U24" s="355" t="s">
        <v>49</v>
      </c>
      <c r="V24" s="359">
        <v>43343</v>
      </c>
      <c r="W24" s="367"/>
    </row>
    <row r="25" spans="2:23" x14ac:dyDescent="0.25">
      <c r="B25" s="361"/>
      <c r="C25" s="343"/>
      <c r="D25" s="369"/>
      <c r="W25" s="367"/>
    </row>
    <row r="26" spans="2:23" ht="15.75" customHeight="1" x14ac:dyDescent="0.25">
      <c r="B26" s="361"/>
      <c r="W26" s="367"/>
    </row>
    <row r="27" spans="2:23" x14ac:dyDescent="0.25">
      <c r="B27" s="361"/>
      <c r="W27" s="367"/>
    </row>
    <row r="28" spans="2:23" x14ac:dyDescent="0.25">
      <c r="B28" s="361"/>
      <c r="C28" s="370"/>
      <c r="W28" s="367"/>
    </row>
    <row r="29" spans="2:23" x14ac:dyDescent="0.25">
      <c r="B29" s="361"/>
      <c r="W29" s="367"/>
    </row>
    <row r="30" spans="2:23" x14ac:dyDescent="0.25">
      <c r="B30" s="361"/>
      <c r="W30" s="367"/>
    </row>
    <row r="31" spans="2:23" x14ac:dyDescent="0.25">
      <c r="B31" s="361"/>
      <c r="W31" s="367"/>
    </row>
    <row r="32" spans="2:23" x14ac:dyDescent="0.25">
      <c r="B32" s="361"/>
      <c r="W32" s="367"/>
    </row>
    <row r="33" spans="2:23" x14ac:dyDescent="0.25">
      <c r="B33" s="361"/>
      <c r="W33" s="367"/>
    </row>
    <row r="34" spans="2:23" x14ac:dyDescent="0.25">
      <c r="B34" s="361"/>
      <c r="W34" s="367"/>
    </row>
    <row r="35" spans="2:23" x14ac:dyDescent="0.25">
      <c r="B35" s="361"/>
      <c r="W35" s="367"/>
    </row>
    <row r="36" spans="2:23" x14ac:dyDescent="0.25">
      <c r="B36" s="361"/>
      <c r="E36" s="371"/>
      <c r="W36" s="367"/>
    </row>
    <row r="37" spans="2:23" x14ac:dyDescent="0.25">
      <c r="B37" s="361"/>
      <c r="W37" s="367"/>
    </row>
    <row r="38" spans="2:23" ht="15" customHeight="1" x14ac:dyDescent="0.25">
      <c r="B38" s="361"/>
      <c r="W38" s="367"/>
    </row>
    <row r="39" spans="2:23" x14ac:dyDescent="0.25">
      <c r="B39" s="361"/>
      <c r="W39" s="367"/>
    </row>
    <row r="40" spans="2:23" x14ac:dyDescent="0.25">
      <c r="B40" s="361"/>
      <c r="W40" s="367"/>
    </row>
    <row r="41" spans="2:23" x14ac:dyDescent="0.25">
      <c r="B41" s="361"/>
      <c r="W41" s="367"/>
    </row>
    <row r="42" spans="2:23" x14ac:dyDescent="0.25">
      <c r="B42" s="361"/>
      <c r="W42" s="367"/>
    </row>
    <row r="43" spans="2:23" ht="15" customHeight="1" x14ac:dyDescent="0.25">
      <c r="B43" s="361"/>
      <c r="W43" s="367"/>
    </row>
    <row r="44" spans="2:23" ht="15.75" customHeight="1" x14ac:dyDescent="0.25">
      <c r="B44" s="361"/>
      <c r="W44" s="367"/>
    </row>
    <row r="45" spans="2:23" x14ac:dyDescent="0.25">
      <c r="B45" s="361"/>
      <c r="W45" s="367"/>
    </row>
    <row r="46" spans="2:23" x14ac:dyDescent="0.25">
      <c r="B46" s="361"/>
      <c r="W46" s="367"/>
    </row>
    <row r="47" spans="2:23" x14ac:dyDescent="0.25">
      <c r="B47" s="361"/>
      <c r="W47" s="367"/>
    </row>
    <row r="48" spans="2:23" x14ac:dyDescent="0.25">
      <c r="B48" s="361"/>
      <c r="W48" s="367"/>
    </row>
    <row r="49" spans="2:23" x14ac:dyDescent="0.25">
      <c r="B49" s="361"/>
      <c r="W49" s="367"/>
    </row>
    <row r="50" spans="2:23" x14ac:dyDescent="0.25">
      <c r="B50" s="361"/>
      <c r="W50" s="367"/>
    </row>
    <row r="51" spans="2:23" x14ac:dyDescent="0.25">
      <c r="B51" s="361"/>
      <c r="W51" s="367"/>
    </row>
    <row r="52" spans="2:23" x14ac:dyDescent="0.25">
      <c r="B52" s="361"/>
      <c r="W52" s="367"/>
    </row>
    <row r="53" spans="2:23" x14ac:dyDescent="0.25">
      <c r="B53" s="361"/>
      <c r="W53" s="367"/>
    </row>
    <row r="54" spans="2:23" x14ac:dyDescent="0.25">
      <c r="B54" s="361"/>
      <c r="W54" s="367"/>
    </row>
    <row r="55" spans="2:23" x14ac:dyDescent="0.25">
      <c r="B55" s="361"/>
      <c r="W55" s="367"/>
    </row>
    <row r="56" spans="2:23" x14ac:dyDescent="0.25">
      <c r="B56" s="363"/>
      <c r="C56" s="173"/>
      <c r="D56" s="173"/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368"/>
    </row>
    <row r="57" spans="2:23" x14ac:dyDescent="0.25">
      <c r="B57" s="343"/>
    </row>
    <row r="58" spans="2:23" x14ac:dyDescent="0.25">
      <c r="B58" s="343"/>
    </row>
    <row r="59" spans="2:23" x14ac:dyDescent="0.25">
      <c r="B59" s="343"/>
    </row>
    <row r="60" spans="2:23" x14ac:dyDescent="0.25">
      <c r="B60" s="343"/>
    </row>
  </sheetData>
  <mergeCells count="7">
    <mergeCell ref="U18:V21"/>
    <mergeCell ref="C4:I4"/>
    <mergeCell ref="B2:W2"/>
    <mergeCell ref="C10:D10"/>
    <mergeCell ref="C13:D13"/>
    <mergeCell ref="C17:D17"/>
    <mergeCell ref="C21:D21"/>
  </mergeCells>
  <conditionalFormatting sqref="V23">
    <cfRule type="expression" dxfId="19" priority="1">
      <formula>$V$22="YTD"</formula>
    </cfRule>
  </conditionalFormatting>
  <dataValidations count="1">
    <dataValidation type="date" operator="greaterThanOrEqual" allowBlank="1" showInputMessage="1" showErrorMessage="1" promptTitle="Enter a Date" prompt="Remember to go to &quot;Data&quot; &gt; &quot;Refresh All&quot; after changing date" sqref="V23:V24">
      <formula1>1</formula1>
    </dataValidation>
  </dataValidations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'-Lists-'!$F$4:$F$5</xm:f>
          </x14:formula1>
          <xm:sqref>V22</xm:sqref>
        </x14:dataValidation>
      </x14:dataValidations>
    </ex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theme="2"/>
  </sheetPr>
  <dimension ref="A1:AB64"/>
  <sheetViews>
    <sheetView workbookViewId="0"/>
  </sheetViews>
  <sheetFormatPr defaultRowHeight="15" x14ac:dyDescent="0.25"/>
  <cols>
    <col min="1" max="1" width="2.7109375" customWidth="1"/>
    <col min="2" max="8" width="15.7109375" customWidth="1"/>
    <col min="9" max="9" width="2.7109375" customWidth="1"/>
    <col min="10" max="10" width="10.85546875" bestFit="1" customWidth="1"/>
    <col min="11" max="11" width="17.5703125" bestFit="1" customWidth="1"/>
    <col min="12" max="12" width="14.140625" bestFit="1" customWidth="1"/>
    <col min="13" max="17" width="14.7109375" customWidth="1"/>
    <col min="22" max="22" width="13.140625" bestFit="1" customWidth="1"/>
    <col min="23" max="23" width="9.5703125" bestFit="1" customWidth="1"/>
  </cols>
  <sheetData>
    <row r="1" spans="1:27" x14ac:dyDescent="0.25">
      <c r="A1" s="111"/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</row>
    <row r="2" spans="1:27" x14ac:dyDescent="0.25">
      <c r="A2" s="111"/>
      <c r="B2" s="111"/>
      <c r="C2" s="111"/>
      <c r="D2" s="111"/>
      <c r="E2" s="111"/>
      <c r="F2" s="111"/>
      <c r="G2" s="111"/>
      <c r="H2" s="111"/>
      <c r="I2" s="111"/>
      <c r="J2" s="531" t="e">
        <f>"YTD Performance (through "&amp;TEXT(Dashboard!#REF!, "m-dd-yy") &amp;")"</f>
        <v>#REF!</v>
      </c>
      <c r="K2" s="532"/>
      <c r="L2" s="532"/>
      <c r="M2" s="532"/>
      <c r="N2" s="532"/>
      <c r="O2" s="532"/>
      <c r="P2" s="532"/>
      <c r="Q2" s="532"/>
      <c r="R2" s="532"/>
      <c r="S2" s="111"/>
      <c r="T2" s="111"/>
      <c r="U2" s="111"/>
      <c r="V2" s="111"/>
      <c r="W2" s="111"/>
      <c r="X2" s="111"/>
      <c r="Y2" s="111"/>
      <c r="Z2" s="111"/>
      <c r="AA2" s="111"/>
    </row>
    <row r="3" spans="1:27" x14ac:dyDescent="0.25">
      <c r="A3" s="111"/>
      <c r="B3" s="111"/>
      <c r="C3" s="111"/>
      <c r="D3" s="111"/>
      <c r="E3" s="111"/>
      <c r="F3" s="111"/>
      <c r="G3" s="111"/>
      <c r="H3" s="111"/>
      <c r="I3" s="111"/>
      <c r="J3" s="167" t="s">
        <v>50</v>
      </c>
      <c r="K3" s="167" t="s">
        <v>51</v>
      </c>
      <c r="L3" s="167" t="s">
        <v>52</v>
      </c>
      <c r="M3" s="181" t="s">
        <v>35</v>
      </c>
      <c r="N3" s="220" t="s">
        <v>53</v>
      </c>
      <c r="O3" s="182" t="s">
        <v>47</v>
      </c>
      <c r="P3" s="189" t="s">
        <v>37</v>
      </c>
      <c r="Q3" s="224" t="s">
        <v>53</v>
      </c>
      <c r="R3" s="190" t="s">
        <v>47</v>
      </c>
      <c r="S3" s="111"/>
      <c r="T3" s="111"/>
      <c r="U3" s="111"/>
      <c r="V3" s="111"/>
      <c r="W3" s="111"/>
      <c r="X3" s="111"/>
      <c r="Y3" s="111"/>
      <c r="Z3" s="111"/>
      <c r="AA3" s="111"/>
    </row>
    <row r="4" spans="1:27" x14ac:dyDescent="0.25">
      <c r="A4" s="111"/>
      <c r="B4" s="111"/>
      <c r="C4" s="111"/>
      <c r="D4" s="111"/>
      <c r="E4" s="111"/>
      <c r="F4" s="111"/>
      <c r="G4" s="111"/>
      <c r="H4" s="111"/>
      <c r="I4" s="111"/>
      <c r="J4" s="197" t="s">
        <v>54</v>
      </c>
      <c r="K4" s="180">
        <f t="shared" ref="K4:K17" si="0">O4-R4</f>
        <v>0</v>
      </c>
      <c r="L4" s="232"/>
      <c r="M4" s="183">
        <v>30860.09</v>
      </c>
      <c r="N4" s="221">
        <v>0</v>
      </c>
      <c r="O4" s="184">
        <v>0</v>
      </c>
      <c r="P4" s="191">
        <f>M4</f>
        <v>30860.09</v>
      </c>
      <c r="Q4" s="225">
        <v>0</v>
      </c>
      <c r="R4" s="192">
        <v>0</v>
      </c>
      <c r="S4" s="111"/>
      <c r="T4" s="111"/>
      <c r="U4" s="111"/>
      <c r="V4" s="111"/>
      <c r="W4" s="111"/>
      <c r="X4" s="111"/>
      <c r="Y4" s="111"/>
      <c r="Z4" s="111"/>
      <c r="AA4" s="111"/>
    </row>
    <row r="5" spans="1:27" x14ac:dyDescent="0.25">
      <c r="A5" s="111"/>
      <c r="B5" s="111"/>
      <c r="C5" s="111"/>
      <c r="D5" s="111"/>
      <c r="E5" s="111"/>
      <c r="F5" s="111"/>
      <c r="G5" s="111"/>
      <c r="H5" s="111"/>
      <c r="I5" s="111"/>
      <c r="J5" s="175">
        <v>43105</v>
      </c>
      <c r="K5" s="146">
        <f t="shared" si="0"/>
        <v>1.0245288241804262E-2</v>
      </c>
      <c r="L5" s="233">
        <f>N5-Q5</f>
        <v>1.0245288241804262E-2</v>
      </c>
      <c r="M5" s="185">
        <v>31538.720000000001</v>
      </c>
      <c r="N5" s="228">
        <f>M5/M4-1</f>
        <v>2.1990538588837483E-2</v>
      </c>
      <c r="O5" s="186">
        <f t="shared" ref="O5:O16" si="1">(M5/$M$4)-1</f>
        <v>2.1990538588837483E-2</v>
      </c>
      <c r="P5" s="195">
        <f t="shared" ref="P5:P16" si="2">O33</f>
        <v>31222.549482781975</v>
      </c>
      <c r="Q5" s="229">
        <f>P5/P4-1</f>
        <v>1.174525034703322E-2</v>
      </c>
      <c r="R5" s="193">
        <f t="shared" ref="R5:R20" si="3">(P5/$P$4)-1</f>
        <v>1.174525034703322E-2</v>
      </c>
      <c r="S5" s="111"/>
      <c r="T5" s="111"/>
      <c r="U5" s="111"/>
      <c r="V5" s="111"/>
      <c r="W5" s="111"/>
      <c r="X5" s="111"/>
      <c r="Y5" s="111"/>
      <c r="Z5" s="111"/>
      <c r="AA5" s="111"/>
    </row>
    <row r="6" spans="1:27" x14ac:dyDescent="0.25">
      <c r="A6" s="111"/>
      <c r="B6" s="111"/>
      <c r="C6" s="111"/>
      <c r="D6" s="111"/>
      <c r="E6" s="111"/>
      <c r="F6" s="111"/>
      <c r="G6" s="111"/>
      <c r="H6" s="111"/>
      <c r="I6" s="111"/>
      <c r="J6" s="175">
        <v>43112</v>
      </c>
      <c r="K6" s="146">
        <f t="shared" si="0"/>
        <v>1.103545106310877E-2</v>
      </c>
      <c r="L6" s="233">
        <f t="shared" ref="L6:L17" si="4">N6-Q6</f>
        <v>6.6824377650753775E-4</v>
      </c>
      <c r="M6" s="185">
        <v>31889.87</v>
      </c>
      <c r="N6" s="228">
        <f t="shared" ref="N6:N17" si="5">M6/M5-1</f>
        <v>1.1133933146303843E-2</v>
      </c>
      <c r="O6" s="186">
        <f t="shared" si="1"/>
        <v>3.3369312921640804E-2</v>
      </c>
      <c r="P6" s="195">
        <f t="shared" si="2"/>
        <v>31549.314987001864</v>
      </c>
      <c r="Q6" s="229">
        <f>P6/P5-1</f>
        <v>1.0465689369796305E-2</v>
      </c>
      <c r="R6" s="193">
        <f t="shared" si="3"/>
        <v>2.2333861858532034E-2</v>
      </c>
      <c r="S6" s="111"/>
      <c r="T6" s="111"/>
      <c r="U6" s="111"/>
      <c r="V6" s="111"/>
      <c r="W6" s="111"/>
      <c r="X6" s="111"/>
      <c r="Y6" s="111"/>
      <c r="Z6" s="111"/>
      <c r="AA6" s="111"/>
    </row>
    <row r="7" spans="1:27" x14ac:dyDescent="0.25">
      <c r="A7" s="111"/>
      <c r="B7" s="111"/>
      <c r="C7" s="111"/>
      <c r="D7" s="111"/>
      <c r="E7" s="111"/>
      <c r="F7" s="111"/>
      <c r="G7" s="111"/>
      <c r="H7" s="111"/>
      <c r="I7" s="111"/>
      <c r="J7" s="175">
        <v>43119</v>
      </c>
      <c r="K7" s="146">
        <f t="shared" si="0"/>
        <v>1.3816800447551181E-2</v>
      </c>
      <c r="L7" s="233">
        <f t="shared" si="4"/>
        <v>2.6360302007848446E-3</v>
      </c>
      <c r="M7" s="185">
        <v>32139.68</v>
      </c>
      <c r="N7" s="228">
        <f t="shared" si="5"/>
        <v>7.8335220557499419E-3</v>
      </c>
      <c r="O7" s="186">
        <f t="shared" si="1"/>
        <v>4.1464234226147756E-2</v>
      </c>
      <c r="P7" s="195">
        <f t="shared" si="2"/>
        <v>31713.292294676532</v>
      </c>
      <c r="Q7" s="229">
        <f t="shared" ref="Q7:Q17" si="6">P7/P6-1</f>
        <v>5.1974918549650972E-3</v>
      </c>
      <c r="R7" s="193">
        <f t="shared" si="3"/>
        <v>2.7647433778596575E-2</v>
      </c>
      <c r="S7" s="111"/>
      <c r="T7" s="111"/>
      <c r="U7" s="111"/>
      <c r="V7" s="111"/>
      <c r="W7" s="111"/>
      <c r="X7" s="111"/>
      <c r="Y7" s="111"/>
      <c r="Z7" s="111"/>
      <c r="AA7" s="111"/>
    </row>
    <row r="8" spans="1:27" x14ac:dyDescent="0.25">
      <c r="A8" s="111"/>
      <c r="B8" s="111"/>
      <c r="C8" s="111"/>
      <c r="D8" s="111"/>
      <c r="E8" s="111"/>
      <c r="F8" s="111"/>
      <c r="G8" s="111"/>
      <c r="H8" s="111"/>
      <c r="I8" s="111"/>
      <c r="J8" s="175">
        <v>43126</v>
      </c>
      <c r="K8" s="146">
        <f t="shared" si="0"/>
        <v>1.4400423053401612E-2</v>
      </c>
      <c r="L8" s="233">
        <f t="shared" si="4"/>
        <v>3.7818625846242071E-4</v>
      </c>
      <c r="M8" s="185">
        <v>32593.23</v>
      </c>
      <c r="N8" s="228">
        <f t="shared" si="5"/>
        <v>1.4111839321362174E-2</v>
      </c>
      <c r="O8" s="186">
        <f t="shared" si="1"/>
        <v>5.6161210158492736E-2</v>
      </c>
      <c r="P8" s="195">
        <f t="shared" si="2"/>
        <v>32148.831648533953</v>
      </c>
      <c r="Q8" s="229">
        <f t="shared" si="6"/>
        <v>1.3733653062899753E-2</v>
      </c>
      <c r="R8" s="193">
        <f t="shared" si="3"/>
        <v>4.1760787105091124E-2</v>
      </c>
      <c r="S8" s="111"/>
      <c r="T8" s="111"/>
      <c r="U8" s="111"/>
      <c r="V8" s="111"/>
      <c r="W8" s="111"/>
      <c r="X8" s="111"/>
      <c r="Y8" s="111"/>
      <c r="Z8" s="111"/>
      <c r="AA8" s="111"/>
    </row>
    <row r="9" spans="1:27" x14ac:dyDescent="0.25">
      <c r="A9" s="111"/>
      <c r="B9" s="111"/>
      <c r="C9" s="111"/>
      <c r="D9" s="111"/>
      <c r="E9" s="111"/>
      <c r="F9" s="111"/>
      <c r="G9" s="111"/>
      <c r="H9" s="111"/>
      <c r="I9" s="111"/>
      <c r="J9" s="175">
        <v>43133</v>
      </c>
      <c r="K9" s="146">
        <f t="shared" si="0"/>
        <v>5.4561243051081121E-3</v>
      </c>
      <c r="L9" s="233">
        <f t="shared" si="4"/>
        <v>-8.1449339838739476E-3</v>
      </c>
      <c r="M9" s="185">
        <v>31553.84</v>
      </c>
      <c r="N9" s="228">
        <f t="shared" si="5"/>
        <v>-3.1889751337931149E-2</v>
      </c>
      <c r="O9" s="186">
        <f t="shared" si="1"/>
        <v>2.2480491793769986E-2</v>
      </c>
      <c r="P9" s="195">
        <f t="shared" si="2"/>
        <v>31385.46351289318</v>
      </c>
      <c r="Q9" s="229">
        <f t="shared" si="6"/>
        <v>-2.3744817354057202E-2</v>
      </c>
      <c r="R9" s="193">
        <f t="shared" si="3"/>
        <v>1.7024367488661873E-2</v>
      </c>
      <c r="S9" s="111"/>
      <c r="T9" s="111"/>
      <c r="U9" s="111"/>
      <c r="V9" s="111"/>
      <c r="W9" s="111"/>
      <c r="X9" s="111"/>
      <c r="Y9" s="111"/>
      <c r="Z9" s="111"/>
      <c r="AA9" s="111"/>
    </row>
    <row r="10" spans="1:27" x14ac:dyDescent="0.25">
      <c r="A10" s="111"/>
      <c r="B10" s="111"/>
      <c r="C10" s="111"/>
      <c r="D10" s="111"/>
      <c r="E10" s="111"/>
      <c r="F10" s="111"/>
      <c r="G10" s="111"/>
      <c r="H10" s="111"/>
      <c r="I10" s="111"/>
      <c r="J10" s="175">
        <v>43140</v>
      </c>
      <c r="K10" s="146">
        <f t="shared" si="0"/>
        <v>1.2828089966057665E-2</v>
      </c>
      <c r="L10" s="233">
        <f t="shared" si="4"/>
        <v>7.4300753834136701E-3</v>
      </c>
      <c r="M10" s="185">
        <v>30486.25</v>
      </c>
      <c r="N10" s="228">
        <f t="shared" si="5"/>
        <v>-3.3833916886185644E-2</v>
      </c>
      <c r="O10" s="186">
        <f t="shared" si="1"/>
        <v>-1.2114028183326742E-2</v>
      </c>
      <c r="P10" s="195">
        <f t="shared" si="2"/>
        <v>30090.373989119365</v>
      </c>
      <c r="Q10" s="229">
        <f t="shared" si="6"/>
        <v>-4.1263992269599314E-2</v>
      </c>
      <c r="R10" s="193">
        <f t="shared" si="3"/>
        <v>-2.4942118149384407E-2</v>
      </c>
      <c r="S10" s="111"/>
      <c r="T10" s="111"/>
      <c r="U10" s="111"/>
      <c r="V10" s="111"/>
      <c r="W10" s="111"/>
      <c r="X10" s="111"/>
      <c r="Y10" s="111"/>
      <c r="Z10" s="111"/>
      <c r="AA10" s="111"/>
    </row>
    <row r="11" spans="1:27" x14ac:dyDescent="0.25">
      <c r="A11" s="111"/>
      <c r="B11" s="111"/>
      <c r="C11" s="111"/>
      <c r="D11" s="111"/>
      <c r="E11" s="111"/>
      <c r="F11" s="111"/>
      <c r="G11" s="111"/>
      <c r="H11" s="111"/>
      <c r="I11" s="111"/>
      <c r="J11" s="175">
        <v>43147</v>
      </c>
      <c r="K11" s="146">
        <f t="shared" si="0"/>
        <v>2.0756658847374432E-2</v>
      </c>
      <c r="L11" s="233">
        <f t="shared" si="4"/>
        <v>7.6298826104090889E-3</v>
      </c>
      <c r="M11" s="185">
        <v>31648.35</v>
      </c>
      <c r="N11" s="228">
        <f t="shared" si="5"/>
        <v>3.8118824060026979E-2</v>
      </c>
      <c r="O11" s="186">
        <f t="shared" si="1"/>
        <v>2.5543023367721851E-2</v>
      </c>
      <c r="P11" s="195">
        <f t="shared" si="2"/>
        <v>31007.797639870729</v>
      </c>
      <c r="Q11" s="229">
        <f t="shared" si="6"/>
        <v>3.048894144961789E-2</v>
      </c>
      <c r="R11" s="193">
        <f t="shared" si="3"/>
        <v>4.7863645203474192E-3</v>
      </c>
      <c r="S11" s="111"/>
      <c r="T11" s="111"/>
      <c r="U11" s="111"/>
      <c r="V11" s="111"/>
      <c r="W11" s="111"/>
      <c r="X11" s="111"/>
      <c r="Y11" s="111"/>
      <c r="Z11" s="111"/>
      <c r="AA11" s="111"/>
    </row>
    <row r="12" spans="1:27" x14ac:dyDescent="0.25">
      <c r="A12" s="111"/>
      <c r="B12" s="111"/>
      <c r="C12" s="111"/>
      <c r="D12" s="111"/>
      <c r="E12" s="111"/>
      <c r="F12" s="111"/>
      <c r="G12" s="111"/>
      <c r="H12" s="111"/>
      <c r="I12" s="111"/>
      <c r="J12" s="175">
        <v>43154</v>
      </c>
      <c r="K12" s="146">
        <f t="shared" si="0"/>
        <v>2.3768455414588718E-2</v>
      </c>
      <c r="L12" s="233">
        <f t="shared" si="4"/>
        <v>2.8758332877834025E-3</v>
      </c>
      <c r="M12" s="185">
        <v>31834.67</v>
      </c>
      <c r="N12" s="228">
        <f t="shared" si="5"/>
        <v>5.8871947510692468E-3</v>
      </c>
      <c r="O12" s="186">
        <f t="shared" si="1"/>
        <v>3.1580594871887913E-2</v>
      </c>
      <c r="P12" s="195">
        <f t="shared" si="2"/>
        <v>31101.173326744803</v>
      </c>
      <c r="Q12" s="229">
        <f t="shared" si="6"/>
        <v>3.0113614632858443E-3</v>
      </c>
      <c r="R12" s="193">
        <f t="shared" si="3"/>
        <v>7.8121394572991942E-3</v>
      </c>
      <c r="S12" s="111"/>
      <c r="T12" s="111"/>
      <c r="U12" s="111"/>
      <c r="V12" s="111"/>
      <c r="W12" s="111"/>
      <c r="X12" s="111"/>
      <c r="Y12" s="111"/>
      <c r="Z12" s="111"/>
      <c r="AA12" s="111"/>
    </row>
    <row r="13" spans="1:27" x14ac:dyDescent="0.25">
      <c r="A13" s="111"/>
      <c r="B13" s="111"/>
      <c r="C13" s="111"/>
      <c r="D13" s="111"/>
      <c r="E13" s="111"/>
      <c r="F13" s="111"/>
      <c r="G13" s="111"/>
      <c r="H13" s="111"/>
      <c r="I13" s="111"/>
      <c r="J13" s="175">
        <v>43161</v>
      </c>
      <c r="K13" s="146">
        <f t="shared" si="0"/>
        <v>2.3810114174903196E-2</v>
      </c>
      <c r="L13" s="233">
        <f t="shared" si="4"/>
        <v>3.5934632736733807E-4</v>
      </c>
      <c r="M13" s="185">
        <v>31405.41</v>
      </c>
      <c r="N13" s="228">
        <f t="shared" si="5"/>
        <v>-1.3484041141309078E-2</v>
      </c>
      <c r="O13" s="186">
        <f t="shared" si="1"/>
        <v>1.7670719690059178E-2</v>
      </c>
      <c r="P13" s="195">
        <f t="shared" si="2"/>
        <v>30670.627733652211</v>
      </c>
      <c r="Q13" s="229">
        <f t="shared" si="6"/>
        <v>-1.3843387468676416E-2</v>
      </c>
      <c r="R13" s="193">
        <f t="shared" si="3"/>
        <v>-6.1393944848440185E-3</v>
      </c>
      <c r="S13" s="111"/>
      <c r="T13" s="111"/>
      <c r="U13" s="111"/>
      <c r="V13" s="111"/>
      <c r="W13" s="111"/>
      <c r="X13" s="111"/>
      <c r="Y13" s="111"/>
      <c r="Z13" s="111"/>
      <c r="AA13" s="111"/>
    </row>
    <row r="14" spans="1:27" x14ac:dyDescent="0.25">
      <c r="A14" s="111"/>
      <c r="B14" s="111"/>
      <c r="C14" s="111"/>
      <c r="D14" s="111"/>
      <c r="E14" s="111"/>
      <c r="F14" s="111"/>
      <c r="G14" s="111"/>
      <c r="H14" s="111"/>
      <c r="I14" s="111"/>
      <c r="J14" s="175">
        <v>43168</v>
      </c>
      <c r="K14" s="146">
        <f t="shared" si="0"/>
        <v>2.36664515955054E-2</v>
      </c>
      <c r="L14" s="233">
        <f t="shared" si="4"/>
        <v>-6.9606564956736783E-4</v>
      </c>
      <c r="M14" s="185">
        <v>32128.39</v>
      </c>
      <c r="N14" s="228">
        <f t="shared" si="5"/>
        <v>2.3020874428959948E-2</v>
      </c>
      <c r="O14" s="186">
        <f t="shared" si="1"/>
        <v>4.109838953807321E-2</v>
      </c>
      <c r="P14" s="195">
        <f t="shared" si="2"/>
        <v>31398.041173782058</v>
      </c>
      <c r="Q14" s="229">
        <f t="shared" si="6"/>
        <v>2.3716940078527315E-2</v>
      </c>
      <c r="R14" s="193">
        <f t="shared" si="3"/>
        <v>1.743193794256781E-2</v>
      </c>
      <c r="S14" s="111"/>
      <c r="T14" s="111"/>
      <c r="U14" s="111"/>
      <c r="V14" s="111"/>
      <c r="W14" s="111"/>
      <c r="X14" s="111"/>
      <c r="Y14" s="111"/>
      <c r="Z14" s="111"/>
      <c r="AA14" s="111"/>
    </row>
    <row r="15" spans="1:27" x14ac:dyDescent="0.25">
      <c r="A15" s="111"/>
      <c r="B15" s="111"/>
      <c r="C15" s="111"/>
      <c r="D15" s="111"/>
      <c r="E15" s="111"/>
      <c r="F15" s="111"/>
      <c r="G15" s="111"/>
      <c r="H15" s="111"/>
      <c r="I15" s="111"/>
      <c r="J15" s="175">
        <v>43175</v>
      </c>
      <c r="K15" s="146">
        <f t="shared" si="0"/>
        <v>2.1479348301888024E-2</v>
      </c>
      <c r="L15" s="233">
        <f t="shared" si="4"/>
        <v>-1.9578361071986849E-3</v>
      </c>
      <c r="M15" s="185">
        <v>31863.48</v>
      </c>
      <c r="N15" s="228">
        <f t="shared" si="5"/>
        <v>-8.2453555873792661E-3</v>
      </c>
      <c r="O15" s="186">
        <f t="shared" si="1"/>
        <v>3.2514163114883976E-2</v>
      </c>
      <c r="P15" s="195">
        <f t="shared" si="2"/>
        <v>31200.62537826239</v>
      </c>
      <c r="Q15" s="229">
        <f t="shared" si="6"/>
        <v>-6.2875194801805812E-3</v>
      </c>
      <c r="R15" s="193">
        <f t="shared" si="3"/>
        <v>1.1034814812995952E-2</v>
      </c>
      <c r="S15" s="111"/>
      <c r="T15" s="111"/>
      <c r="U15" s="111"/>
      <c r="V15" s="111"/>
      <c r="W15" s="111"/>
      <c r="X15" s="111"/>
      <c r="Y15" s="111"/>
      <c r="Z15" s="111"/>
      <c r="AA15" s="111"/>
    </row>
    <row r="16" spans="1:27" x14ac:dyDescent="0.25">
      <c r="A16" s="111"/>
      <c r="B16" s="111"/>
      <c r="C16" s="111"/>
      <c r="D16" s="111"/>
      <c r="E16" s="111"/>
      <c r="F16" s="111"/>
      <c r="G16" s="111"/>
      <c r="H16" s="111"/>
      <c r="I16" s="111"/>
      <c r="J16" s="175">
        <v>43182</v>
      </c>
      <c r="K16" s="146">
        <f t="shared" si="0"/>
        <v>1.4702380732898646E-2</v>
      </c>
      <c r="L16" s="233">
        <f t="shared" si="4"/>
        <v>-5.7723875379572798E-3</v>
      </c>
      <c r="M16" s="185">
        <v>30467.73</v>
      </c>
      <c r="N16" s="228">
        <f t="shared" si="5"/>
        <v>-4.3804066599128499E-2</v>
      </c>
      <c r="O16" s="186">
        <f t="shared" si="1"/>
        <v>-1.2714156050743886E-2</v>
      </c>
      <c r="P16" s="195">
        <f t="shared" si="2"/>
        <v>30014.01320736848</v>
      </c>
      <c r="Q16" s="229">
        <f t="shared" si="6"/>
        <v>-3.803167906117122E-2</v>
      </c>
      <c r="R16" s="193">
        <f t="shared" si="3"/>
        <v>-2.7416536783642531E-2</v>
      </c>
      <c r="S16" s="111"/>
      <c r="T16" s="111"/>
      <c r="U16" s="111"/>
      <c r="V16" s="111"/>
      <c r="W16" s="111"/>
      <c r="X16" s="111"/>
      <c r="Y16" s="111"/>
      <c r="Z16" s="111"/>
      <c r="AA16" s="111"/>
    </row>
    <row r="17" spans="1:28" x14ac:dyDescent="0.25">
      <c r="A17" s="111"/>
      <c r="B17" s="111"/>
      <c r="C17" s="111"/>
      <c r="D17" s="111"/>
      <c r="E17" s="111"/>
      <c r="F17" s="111"/>
      <c r="G17" s="111"/>
      <c r="H17" s="111"/>
      <c r="I17" s="111"/>
      <c r="J17" s="175">
        <v>43188</v>
      </c>
      <c r="K17" s="146">
        <f t="shared" si="0"/>
        <v>1.5905526278737425E-2</v>
      </c>
      <c r="L17" s="233">
        <f t="shared" si="4"/>
        <v>9.5104744248875051E-4</v>
      </c>
      <c r="M17" s="185">
        <v>31044.186677859201</v>
      </c>
      <c r="N17" s="228">
        <f t="shared" si="5"/>
        <v>1.8920237177472821E-2</v>
      </c>
      <c r="O17" s="186">
        <f>(M17/$M$4)-1</f>
        <v>5.9655262787374763E-3</v>
      </c>
      <c r="P17" s="195">
        <v>30553.340705400002</v>
      </c>
      <c r="Q17" s="229">
        <f t="shared" si="6"/>
        <v>1.796918973498407E-2</v>
      </c>
      <c r="R17" s="193">
        <f t="shared" si="3"/>
        <v>-9.9399999999999489E-3</v>
      </c>
      <c r="S17" s="111"/>
      <c r="T17" s="111"/>
      <c r="U17" s="111"/>
      <c r="V17" s="111"/>
      <c r="W17" s="111"/>
      <c r="X17" s="111"/>
      <c r="Y17" s="111"/>
      <c r="Z17" s="111"/>
      <c r="AA17" s="111"/>
    </row>
    <row r="18" spans="1:28" x14ac:dyDescent="0.25">
      <c r="A18" s="111"/>
      <c r="B18" s="111"/>
      <c r="C18" s="111"/>
      <c r="D18" s="111"/>
      <c r="E18" s="111"/>
      <c r="F18" s="111"/>
      <c r="G18" s="111"/>
      <c r="H18" s="111"/>
      <c r="I18" s="111"/>
      <c r="J18" s="175">
        <v>43196</v>
      </c>
      <c r="K18" s="145"/>
      <c r="L18" s="234"/>
      <c r="M18" s="185"/>
      <c r="N18" s="222"/>
      <c r="O18" s="186"/>
      <c r="P18" s="195"/>
      <c r="Q18" s="226"/>
      <c r="R18" s="193">
        <f t="shared" si="3"/>
        <v>-1</v>
      </c>
      <c r="S18" s="111"/>
      <c r="T18" s="111"/>
      <c r="U18" s="111"/>
      <c r="V18" s="111"/>
      <c r="W18" s="111"/>
      <c r="X18" s="111"/>
      <c r="Y18" s="111"/>
      <c r="Z18" s="111"/>
      <c r="AA18" s="111"/>
    </row>
    <row r="19" spans="1:28" x14ac:dyDescent="0.25">
      <c r="A19" s="111"/>
      <c r="B19" s="111"/>
      <c r="C19" s="111"/>
      <c r="D19" s="111"/>
      <c r="E19" s="111"/>
      <c r="F19" s="111"/>
      <c r="G19" s="111"/>
      <c r="H19" s="111"/>
      <c r="I19" s="111"/>
      <c r="J19" s="175">
        <v>43203</v>
      </c>
      <c r="K19" s="145"/>
      <c r="L19" s="234"/>
      <c r="M19" s="185"/>
      <c r="N19" s="222"/>
      <c r="O19" s="186"/>
      <c r="P19" s="195"/>
      <c r="Q19" s="226"/>
      <c r="R19" s="193">
        <f t="shared" si="3"/>
        <v>-1</v>
      </c>
      <c r="S19" s="111"/>
      <c r="T19" s="111"/>
      <c r="U19" s="111"/>
      <c r="V19" s="111"/>
      <c r="W19" s="111"/>
      <c r="X19" s="111"/>
      <c r="Y19" s="111"/>
      <c r="Z19" s="111"/>
      <c r="AA19" s="111"/>
    </row>
    <row r="20" spans="1:28" x14ac:dyDescent="0.25">
      <c r="A20" s="111"/>
      <c r="B20" s="111"/>
      <c r="C20" s="111"/>
      <c r="D20" s="111"/>
      <c r="E20" s="111"/>
      <c r="F20" s="111"/>
      <c r="G20" s="111"/>
      <c r="H20" s="111"/>
      <c r="I20" s="111"/>
      <c r="J20" s="176">
        <v>43210</v>
      </c>
      <c r="K20" s="161"/>
      <c r="L20" s="215"/>
      <c r="M20" s="187"/>
      <c r="N20" s="223"/>
      <c r="O20" s="188"/>
      <c r="P20" s="196"/>
      <c r="Q20" s="227"/>
      <c r="R20" s="194">
        <f t="shared" si="3"/>
        <v>-1</v>
      </c>
      <c r="S20" s="111"/>
      <c r="T20" s="111"/>
      <c r="U20" s="111"/>
      <c r="V20" s="111"/>
      <c r="W20" s="111"/>
      <c r="X20" s="111"/>
      <c r="Y20" s="111"/>
      <c r="Z20" s="111"/>
      <c r="AA20" s="111"/>
    </row>
    <row r="21" spans="1:28" x14ac:dyDescent="0.25">
      <c r="A21" s="111"/>
      <c r="B21" s="111"/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</row>
    <row r="22" spans="1:28" x14ac:dyDescent="0.25">
      <c r="A22" s="111"/>
      <c r="B22" s="207" t="s">
        <v>55</v>
      </c>
      <c r="C22" s="230">
        <v>2.7400000000000001E-2</v>
      </c>
      <c r="D22" s="111"/>
      <c r="E22" s="111"/>
      <c r="F22" s="111"/>
      <c r="G22" s="111"/>
      <c r="H22" s="111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  <c r="W22" s="111"/>
      <c r="X22" s="111"/>
      <c r="Y22" s="111"/>
      <c r="Z22" s="111"/>
      <c r="AA22" s="111"/>
    </row>
    <row r="23" spans="1:28" x14ac:dyDescent="0.25">
      <c r="A23" s="111"/>
      <c r="B23" s="531" t="e">
        <f>"Portfolio YTD Risk Metrics"&amp; " (as of " &amp;TEXT(Dashboard!#REF!, "m-dd-yy") &amp;")"</f>
        <v>#REF!</v>
      </c>
      <c r="C23" s="532"/>
      <c r="D23" s="532"/>
      <c r="E23" s="532"/>
      <c r="F23" s="532"/>
      <c r="G23" s="532"/>
      <c r="H23" s="532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  <c r="W23" s="111"/>
      <c r="X23" s="111"/>
      <c r="Y23" s="111"/>
      <c r="Z23" s="111"/>
      <c r="AA23" s="111"/>
    </row>
    <row r="24" spans="1:28" x14ac:dyDescent="0.25">
      <c r="A24" s="111"/>
      <c r="B24" s="265"/>
      <c r="C24" s="266" t="s">
        <v>56</v>
      </c>
      <c r="D24" s="266" t="s">
        <v>30</v>
      </c>
      <c r="E24" s="266" t="s">
        <v>57</v>
      </c>
      <c r="F24" s="266" t="s">
        <v>32</v>
      </c>
      <c r="G24" s="266" t="s">
        <v>33</v>
      </c>
      <c r="H24" s="267" t="s">
        <v>34</v>
      </c>
      <c r="I24" s="111"/>
      <c r="J24" s="111"/>
      <c r="K24" s="111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</row>
    <row r="25" spans="1:28" x14ac:dyDescent="0.25">
      <c r="A25" s="111"/>
      <c r="B25" s="277" t="s">
        <v>35</v>
      </c>
      <c r="C25" s="268">
        <f>_xlfn.STDEV.S(N5:N17)</f>
        <v>2.5110855218050659E-2</v>
      </c>
      <c r="D25" s="268"/>
      <c r="E25" s="270">
        <f>O17</f>
        <v>5.9655262787374763E-3</v>
      </c>
      <c r="F25" s="269">
        <f>(E25-$C$22)/C25</f>
        <v>-0.85359393517806559</v>
      </c>
      <c r="G25" s="270">
        <f>_xlfn.STDEV.S(L5:L17)</f>
        <v>5.1478435601428792E-3</v>
      </c>
      <c r="H25" s="271">
        <f>K17/G25</f>
        <v>3.0897454619417308</v>
      </c>
      <c r="I25" s="111"/>
      <c r="J25" s="111"/>
      <c r="K25" s="111"/>
      <c r="L25" s="111"/>
      <c r="M25" s="111"/>
      <c r="N25" s="111"/>
      <c r="O25" s="111"/>
      <c r="P25" s="111"/>
      <c r="Q25" s="111"/>
      <c r="R25" s="111"/>
      <c r="S25" s="111"/>
      <c r="T25" s="111"/>
      <c r="U25" s="111"/>
      <c r="V25" s="111"/>
      <c r="W25" s="111"/>
      <c r="X25" s="111"/>
      <c r="Y25" s="111"/>
      <c r="Z25" s="111"/>
      <c r="AA25" s="111"/>
      <c r="AB25" s="111"/>
    </row>
    <row r="26" spans="1:28" x14ac:dyDescent="0.25">
      <c r="A26" s="111"/>
      <c r="B26" s="278" t="s">
        <v>37</v>
      </c>
      <c r="C26" s="273">
        <f>_xlfn.STDEV.S(Q5:Q17)</f>
        <v>2.2780931280712284E-2</v>
      </c>
      <c r="D26" s="273"/>
      <c r="E26" s="276">
        <f>R17</f>
        <v>-9.9399999999999489E-3</v>
      </c>
      <c r="F26" s="274">
        <f>(E26-$C$22)/C26</f>
        <v>-1.6390901469253918</v>
      </c>
      <c r="G26" s="272"/>
      <c r="H26" s="275"/>
      <c r="I26" s="111"/>
      <c r="J26" s="111"/>
      <c r="K26" s="111"/>
      <c r="L26" s="111"/>
      <c r="M26" s="111"/>
      <c r="N26" s="111"/>
      <c r="O26" s="111"/>
      <c r="P26" s="111"/>
      <c r="Q26" s="111"/>
      <c r="R26" s="111"/>
      <c r="S26" s="111"/>
      <c r="T26" s="111"/>
      <c r="U26" s="111"/>
      <c r="V26" s="111"/>
      <c r="W26" s="111"/>
      <c r="X26" s="111"/>
      <c r="Y26" s="111"/>
      <c r="Z26" s="111"/>
      <c r="AA26" s="111"/>
      <c r="AB26" s="111"/>
    </row>
    <row r="27" spans="1:28" x14ac:dyDescent="0.25">
      <c r="A27" s="111"/>
      <c r="B27" s="278" t="s">
        <v>38</v>
      </c>
      <c r="C27" s="273">
        <f>C25-C26</f>
        <v>2.3299239373383747E-3</v>
      </c>
      <c r="D27" s="273"/>
      <c r="E27" s="276">
        <f>E25-E26</f>
        <v>1.5905526278737425E-2</v>
      </c>
      <c r="F27" s="274">
        <f>F25-F26</f>
        <v>0.7854962117473262</v>
      </c>
      <c r="G27" s="272"/>
      <c r="H27" s="275"/>
      <c r="I27" s="111"/>
      <c r="J27" s="111"/>
      <c r="K27" s="111"/>
      <c r="L27" s="111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</row>
    <row r="28" spans="1:28" x14ac:dyDescent="0.25">
      <c r="A28" s="111"/>
      <c r="B28" s="207"/>
      <c r="C28" s="219"/>
      <c r="D28" s="231"/>
      <c r="E28" s="207"/>
      <c r="F28" s="207"/>
      <c r="G28" s="111"/>
      <c r="H28" s="111"/>
      <c r="I28" s="111"/>
      <c r="J28" s="111"/>
      <c r="K28" s="111"/>
      <c r="L28" s="111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</row>
    <row r="29" spans="1:28" x14ac:dyDescent="0.25">
      <c r="A29" s="111"/>
      <c r="B29" s="207"/>
      <c r="C29" s="219"/>
      <c r="D29" s="231"/>
      <c r="E29" s="207"/>
      <c r="F29" s="207"/>
      <c r="G29" s="111"/>
      <c r="H29" s="111"/>
      <c r="I29" s="111"/>
      <c r="J29" s="279" t="s">
        <v>37</v>
      </c>
      <c r="K29" s="280"/>
      <c r="L29" s="280"/>
      <c r="M29" s="280"/>
      <c r="N29" s="280"/>
      <c r="O29" s="281"/>
      <c r="P29" s="111"/>
      <c r="Q29" s="111"/>
      <c r="R29" s="111"/>
      <c r="S29" s="111"/>
      <c r="T29" s="111"/>
      <c r="U29" s="111"/>
      <c r="V29" s="111"/>
      <c r="W29" s="111"/>
      <c r="X29" s="111"/>
      <c r="Y29" s="111"/>
      <c r="Z29" s="111"/>
      <c r="AA29" s="111"/>
    </row>
    <row r="30" spans="1:28" x14ac:dyDescent="0.25">
      <c r="A30" s="111"/>
      <c r="B30" s="207"/>
      <c r="C30" s="219"/>
      <c r="D30" s="231"/>
      <c r="E30" s="207"/>
      <c r="F30" s="207"/>
      <c r="G30" s="111"/>
      <c r="H30" s="111"/>
      <c r="I30" s="111"/>
      <c r="J30" s="167" t="s">
        <v>47</v>
      </c>
      <c r="K30" s="167" t="s">
        <v>58</v>
      </c>
      <c r="L30" s="167" t="s">
        <v>59</v>
      </c>
      <c r="M30" s="167" t="s">
        <v>60</v>
      </c>
      <c r="N30" s="167" t="s">
        <v>61</v>
      </c>
      <c r="O30" s="167" t="s">
        <v>62</v>
      </c>
      <c r="P30" s="111"/>
      <c r="Q30" s="111"/>
      <c r="R30" s="111"/>
      <c r="S30" s="111"/>
      <c r="T30" s="111"/>
      <c r="U30" s="111"/>
      <c r="V30" s="111"/>
      <c r="W30" s="111"/>
      <c r="X30" s="111"/>
      <c r="Y30" s="111"/>
      <c r="Z30" s="111"/>
      <c r="AA30" s="111"/>
    </row>
    <row r="31" spans="1:28" x14ac:dyDescent="0.25">
      <c r="A31" s="111"/>
      <c r="B31" s="207"/>
      <c r="C31" s="219"/>
      <c r="D31" s="231"/>
      <c r="E31" s="207"/>
      <c r="F31" s="207"/>
      <c r="G31" s="111"/>
      <c r="H31" s="111"/>
      <c r="I31" s="111"/>
      <c r="J31" s="168" t="s">
        <v>63</v>
      </c>
      <c r="K31" s="169">
        <v>0.5</v>
      </c>
      <c r="L31" s="169">
        <v>0.2</v>
      </c>
      <c r="M31" s="169">
        <v>0.3</v>
      </c>
      <c r="N31" s="170"/>
      <c r="O31" s="171"/>
      <c r="P31" s="111"/>
      <c r="Q31" s="111"/>
      <c r="R31" s="111"/>
      <c r="S31" s="111"/>
      <c r="T31" s="111"/>
      <c r="U31" s="111"/>
      <c r="V31" s="111"/>
      <c r="W31" s="111"/>
      <c r="X31" s="111"/>
      <c r="Y31" s="111"/>
      <c r="Z31" s="111"/>
      <c r="AA31" s="111"/>
    </row>
    <row r="32" spans="1:28" x14ac:dyDescent="0.25">
      <c r="A32" s="111"/>
      <c r="B32" s="207"/>
      <c r="C32" s="219"/>
      <c r="D32" s="231"/>
      <c r="E32" s="207"/>
      <c r="F32" s="207"/>
      <c r="G32" s="111"/>
      <c r="H32" s="111"/>
      <c r="I32" s="111"/>
      <c r="J32" s="172" t="s">
        <v>54</v>
      </c>
      <c r="K32" s="173">
        <v>8228.76</v>
      </c>
      <c r="L32" s="173">
        <v>5928.6540000000005</v>
      </c>
      <c r="M32" s="173">
        <v>2040.48</v>
      </c>
      <c r="N32" s="164"/>
      <c r="O32" s="174">
        <f>P4</f>
        <v>30860.09</v>
      </c>
      <c r="P32" s="111"/>
      <c r="Q32" s="111"/>
      <c r="R32" s="111"/>
      <c r="S32" s="111"/>
      <c r="T32" s="111"/>
      <c r="U32" s="111"/>
      <c r="V32" s="111"/>
      <c r="W32" s="111"/>
      <c r="X32" s="111"/>
      <c r="Y32" s="111"/>
      <c r="Z32" s="111"/>
      <c r="AA32" s="111"/>
    </row>
    <row r="33" spans="1:27" x14ac:dyDescent="0.25">
      <c r="A33" s="111"/>
      <c r="B33" s="207"/>
      <c r="C33" s="219"/>
      <c r="D33" s="231"/>
      <c r="E33" s="207"/>
      <c r="F33" s="207"/>
      <c r="G33" s="111"/>
      <c r="H33" s="111"/>
      <c r="I33" s="111"/>
      <c r="J33" s="136">
        <v>43105</v>
      </c>
      <c r="K33" s="140">
        <f>'Price Data (old)'!$G136</f>
        <v>1.6165862171214088E-2</v>
      </c>
      <c r="L33" s="140">
        <f>'Price Data (old)'!$G142</f>
        <v>1.8789425053308849E-2</v>
      </c>
      <c r="M33" s="141">
        <f>'Price Data (old)'!$G148</f>
        <v>-3.1855249745162459E-4</v>
      </c>
      <c r="N33" s="180">
        <f>SUMPRODUCT($K$31:$M$31,K33:M33)</f>
        <v>1.1745250347033326E-2</v>
      </c>
      <c r="O33" s="165">
        <f>$O$32*(1+N33)</f>
        <v>31222.549482781975</v>
      </c>
      <c r="P33" s="111"/>
      <c r="Q33" s="111"/>
      <c r="R33" s="111"/>
      <c r="S33" s="111"/>
      <c r="T33" s="111"/>
      <c r="U33" s="111"/>
      <c r="V33" s="111"/>
      <c r="W33" s="111"/>
      <c r="X33" s="111"/>
      <c r="Y33" s="111"/>
      <c r="Z33" s="111"/>
      <c r="AA33" s="111"/>
    </row>
    <row r="34" spans="1:27" x14ac:dyDescent="0.25">
      <c r="A34" s="111"/>
      <c r="B34" s="207"/>
      <c r="C34" s="219"/>
      <c r="D34" s="231"/>
      <c r="E34" s="207"/>
      <c r="F34" s="207"/>
      <c r="G34" s="111"/>
      <c r="H34" s="111"/>
      <c r="I34" s="111"/>
      <c r="J34" s="137">
        <v>43112</v>
      </c>
      <c r="K34" s="7">
        <f>'Price Data (old)'!$L136</f>
        <v>3.282450818835396E-2</v>
      </c>
      <c r="L34" s="7">
        <f>'Price Data (old)'!$L142</f>
        <v>3.2776410969505003E-2</v>
      </c>
      <c r="M34" s="138">
        <f>'Price Data (old)'!$L148</f>
        <v>-2.112248098486604E-3</v>
      </c>
      <c r="N34" s="146">
        <f t="shared" ref="N34:N45" si="7">SUMPRODUCT($K$31:$M$31,K34:M34)</f>
        <v>2.2333861858531999E-2</v>
      </c>
      <c r="O34" s="166">
        <f t="shared" ref="O34:O45" si="8">$O$32*(1+N34)</f>
        <v>31549.314987001864</v>
      </c>
      <c r="P34" s="111"/>
      <c r="Q34" s="111"/>
      <c r="R34" s="111"/>
      <c r="S34" s="111"/>
      <c r="T34" s="111"/>
      <c r="U34" s="111"/>
      <c r="V34" s="111"/>
      <c r="W34" s="111"/>
      <c r="X34" s="111"/>
      <c r="Y34" s="111"/>
      <c r="Z34" s="111"/>
      <c r="AA34" s="111"/>
    </row>
    <row r="35" spans="1:27" x14ac:dyDescent="0.25">
      <c r="A35" s="111"/>
      <c r="B35" s="207"/>
      <c r="C35" s="219"/>
      <c r="D35" s="231"/>
      <c r="E35" s="207"/>
      <c r="F35" s="207"/>
      <c r="G35" s="111"/>
      <c r="H35" s="111"/>
      <c r="I35" s="111"/>
      <c r="J35" s="137">
        <v>43119</v>
      </c>
      <c r="K35" s="7">
        <f>'Price Data (old)'!$P136</f>
        <v>4.129006071388637E-2</v>
      </c>
      <c r="L35" s="7">
        <f>'Price Data (old)'!$P142</f>
        <v>4.4722967472886746E-2</v>
      </c>
      <c r="M35" s="138">
        <f>'Price Data (old)'!$P148</f>
        <v>-6.4739669097467444E-3</v>
      </c>
      <c r="N35" s="146">
        <f t="shared" si="7"/>
        <v>2.7647433778596513E-2</v>
      </c>
      <c r="O35" s="166">
        <f t="shared" si="8"/>
        <v>31713.292294676532</v>
      </c>
      <c r="P35" s="111"/>
      <c r="Q35" s="111"/>
      <c r="R35" s="111"/>
      <c r="S35" s="111"/>
      <c r="T35" s="111"/>
      <c r="U35" s="111"/>
      <c r="V35" s="111"/>
      <c r="W35" s="111"/>
      <c r="X35" s="111"/>
      <c r="Y35" s="111"/>
      <c r="Z35" s="111"/>
      <c r="AA35" s="111"/>
    </row>
    <row r="36" spans="1:27" x14ac:dyDescent="0.25">
      <c r="A36" s="111"/>
      <c r="B36" s="207"/>
      <c r="C36" s="219"/>
      <c r="D36" s="231"/>
      <c r="E36" s="207"/>
      <c r="F36" s="207"/>
      <c r="G36" s="111"/>
      <c r="H36" s="111"/>
      <c r="I36" s="111"/>
      <c r="J36" s="137">
        <v>43126</v>
      </c>
      <c r="K36" s="7">
        <f>'Price Data (old)'!$U136</f>
        <v>6.2411955142694681E-2</v>
      </c>
      <c r="L36" s="7">
        <f>'Price Data (old)'!$U142</f>
        <v>6.2712885589207915E-2</v>
      </c>
      <c r="M36" s="138">
        <f>'Price Data (old)'!$U148</f>
        <v>-6.6258919469928557E-3</v>
      </c>
      <c r="N36" s="146">
        <f t="shared" si="7"/>
        <v>4.1760787105091068E-2</v>
      </c>
      <c r="O36" s="166">
        <f t="shared" si="8"/>
        <v>32148.831648533953</v>
      </c>
      <c r="P36" s="111"/>
      <c r="Q36" s="111"/>
      <c r="R36" s="111"/>
      <c r="S36" s="111"/>
      <c r="T36" s="111"/>
      <c r="U36" s="111"/>
      <c r="V36" s="111"/>
      <c r="W36" s="111"/>
      <c r="X36" s="111"/>
      <c r="Y36" s="111"/>
      <c r="Z36" s="111"/>
      <c r="AA36" s="111"/>
    </row>
    <row r="37" spans="1:27" x14ac:dyDescent="0.25">
      <c r="A37" s="111"/>
      <c r="B37" s="207"/>
      <c r="C37" s="219"/>
      <c r="D37" s="231"/>
      <c r="E37" s="207"/>
      <c r="F37" s="207"/>
      <c r="G37" s="111"/>
      <c r="H37" s="111"/>
      <c r="I37" s="111"/>
      <c r="J37" s="137">
        <v>43133</v>
      </c>
      <c r="K37" s="7">
        <f>'Price Data (old)'!$Z136</f>
        <v>2.2228865588496838E-2</v>
      </c>
      <c r="L37" s="7">
        <f>'Price Data (old)'!$Z142</f>
        <v>5.2610423883734762E-2</v>
      </c>
      <c r="M37" s="138">
        <f>'Price Data (old)'!$Z148</f>
        <v>-1.5373833607778619E-2</v>
      </c>
      <c r="N37" s="146">
        <f t="shared" si="7"/>
        <v>1.7024367488661783E-2</v>
      </c>
      <c r="O37" s="166">
        <f t="shared" si="8"/>
        <v>31385.46351289318</v>
      </c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  <c r="AA37" s="111"/>
    </row>
    <row r="38" spans="1:27" x14ac:dyDescent="0.25">
      <c r="A38" s="111"/>
      <c r="B38" s="207"/>
      <c r="C38" s="219"/>
      <c r="D38" s="231"/>
      <c r="E38" s="207"/>
      <c r="F38" s="207"/>
      <c r="G38" s="111"/>
      <c r="H38" s="111"/>
      <c r="I38" s="111"/>
      <c r="J38" s="137">
        <v>43140</v>
      </c>
      <c r="K38" s="7">
        <f>'Price Data (old)'!$AE136</f>
        <v>-2.9317053845293869E-2</v>
      </c>
      <c r="L38" s="7">
        <f>'Price Data (old)'!$AE142</f>
        <v>-2.6931070694967335E-2</v>
      </c>
      <c r="M38" s="138">
        <f>'Price Data (old)'!$AE148</f>
        <v>-1.6324590292480175E-2</v>
      </c>
      <c r="N38" s="146">
        <f t="shared" si="7"/>
        <v>-2.4942118149384455E-2</v>
      </c>
      <c r="O38" s="166">
        <f t="shared" si="8"/>
        <v>30090.373989119365</v>
      </c>
      <c r="P38" s="111"/>
      <c r="Q38" s="111"/>
      <c r="R38" s="111"/>
      <c r="S38" s="111"/>
      <c r="T38" s="111"/>
      <c r="U38" s="111"/>
      <c r="V38" s="111"/>
      <c r="W38" s="111"/>
      <c r="X38" s="111"/>
      <c r="Y38" s="111"/>
      <c r="Z38" s="111"/>
      <c r="AA38" s="111"/>
    </row>
    <row r="39" spans="1:27" x14ac:dyDescent="0.25">
      <c r="A39" s="111"/>
      <c r="B39" s="207"/>
      <c r="C39" s="219"/>
      <c r="D39" s="231"/>
      <c r="E39" s="207"/>
      <c r="F39" s="207"/>
      <c r="G39" s="111"/>
      <c r="H39" s="111"/>
      <c r="I39" s="111"/>
      <c r="J39" s="137">
        <v>43147</v>
      </c>
      <c r="K39" s="7">
        <f>'Price Data (old)'!$AJ136</f>
        <v>1.3390231334976289E-2</v>
      </c>
      <c r="L39" s="7">
        <f>'Price Data (old)'!$AJ142</f>
        <v>1.8037989735950149E-2</v>
      </c>
      <c r="M39" s="138">
        <f>'Price Data (old)'!$AJ148</f>
        <v>-1.8387830314435812E-2</v>
      </c>
      <c r="N39" s="146">
        <f t="shared" si="7"/>
        <v>4.7863645203474314E-3</v>
      </c>
      <c r="O39" s="166">
        <f t="shared" si="8"/>
        <v>31007.797639870729</v>
      </c>
      <c r="P39" s="111"/>
      <c r="Q39" s="111"/>
      <c r="R39" s="111"/>
      <c r="S39" s="111"/>
      <c r="T39" s="111"/>
      <c r="U39" s="111"/>
      <c r="V39" s="111"/>
      <c r="W39" s="111"/>
      <c r="X39" s="111"/>
      <c r="Y39" s="111"/>
      <c r="Z39" s="111"/>
      <c r="AA39" s="111"/>
    </row>
    <row r="40" spans="1:27" x14ac:dyDescent="0.25">
      <c r="A40" s="111"/>
      <c r="B40" s="207"/>
      <c r="C40" s="219"/>
      <c r="D40" s="231"/>
      <c r="E40" s="207"/>
      <c r="F40" s="207"/>
      <c r="G40" s="111"/>
      <c r="H40" s="111"/>
      <c r="I40" s="111"/>
      <c r="J40" s="137">
        <v>43154</v>
      </c>
      <c r="K40" s="7">
        <f>'Price Data (old)'!$AN136</f>
        <v>1.8752400118608306E-2</v>
      </c>
      <c r="L40" s="7">
        <f>'Price Data (old)'!$AN142</f>
        <v>1.9827603364945816E-2</v>
      </c>
      <c r="M40" s="138">
        <f>'Price Data (old)'!$AN148</f>
        <v>-1.8431937583313792E-2</v>
      </c>
      <c r="N40" s="146">
        <f t="shared" si="7"/>
        <v>7.8121394572991804E-3</v>
      </c>
      <c r="O40" s="166">
        <f t="shared" si="8"/>
        <v>31101.173326744803</v>
      </c>
      <c r="P40" s="111"/>
      <c r="Q40" s="111"/>
      <c r="R40" s="111"/>
      <c r="S40" s="111"/>
      <c r="T40" s="111"/>
      <c r="U40" s="111"/>
      <c r="V40" s="111"/>
      <c r="W40" s="111"/>
      <c r="X40" s="111"/>
      <c r="Y40" s="111"/>
      <c r="Z40" s="111"/>
      <c r="AA40" s="111"/>
    </row>
    <row r="41" spans="1:27" x14ac:dyDescent="0.25">
      <c r="A41" s="111"/>
      <c r="B41" s="207"/>
      <c r="C41" s="219"/>
      <c r="D41" s="231"/>
      <c r="E41" s="207"/>
      <c r="F41" s="207"/>
      <c r="G41" s="111"/>
      <c r="H41" s="111"/>
      <c r="I41" s="111"/>
      <c r="J41" s="137">
        <v>43161</v>
      </c>
      <c r="K41" s="7">
        <f>'Price Data (old)'!$AS136</f>
        <v>2.6662583426901562E-4</v>
      </c>
      <c r="L41" s="7">
        <f>'Price Data (old)'!$AS142</f>
        <v>-4.0096790941081808E-3</v>
      </c>
      <c r="M41" s="138">
        <f>'Price Data (old)'!$AS148</f>
        <v>-1.8235905277189698E-2</v>
      </c>
      <c r="N41" s="146">
        <f t="shared" si="7"/>
        <v>-6.1393944848440376E-3</v>
      </c>
      <c r="O41" s="166">
        <f t="shared" si="8"/>
        <v>30670.627733652211</v>
      </c>
      <c r="P41" s="111"/>
      <c r="Q41" s="111"/>
      <c r="R41" s="111"/>
      <c r="S41" s="111"/>
      <c r="T41" s="111"/>
      <c r="U41" s="111"/>
      <c r="V41" s="111"/>
      <c r="W41" s="111"/>
      <c r="X41" s="111"/>
      <c r="Y41" s="111"/>
      <c r="Z41" s="111"/>
      <c r="AA41" s="111"/>
    </row>
    <row r="42" spans="1:27" x14ac:dyDescent="0.25">
      <c r="A42" s="111"/>
      <c r="B42" s="207"/>
      <c r="C42" s="219"/>
      <c r="D42" s="231"/>
      <c r="E42" s="207"/>
      <c r="F42" s="207"/>
      <c r="G42" s="111"/>
      <c r="H42" s="111"/>
      <c r="I42" s="111"/>
      <c r="J42" s="137">
        <v>43168</v>
      </c>
      <c r="K42" s="7">
        <f>'Price Data (old)'!$AX136</f>
        <v>3.6565533567633424E-2</v>
      </c>
      <c r="L42" s="7">
        <f>'Price Data (old)'!$AX142</f>
        <v>2.4812545984299227E-2</v>
      </c>
      <c r="M42" s="7">
        <f>'Price Data (old)'!$AX148</f>
        <v>-1.9377793460362249E-2</v>
      </c>
      <c r="N42" s="146">
        <f t="shared" si="7"/>
        <v>1.7431937942567883E-2</v>
      </c>
      <c r="O42" s="166">
        <f t="shared" si="8"/>
        <v>31398.041173782058</v>
      </c>
      <c r="P42" s="111"/>
      <c r="Q42" s="111"/>
      <c r="R42" s="111"/>
      <c r="S42" s="111"/>
      <c r="T42" s="111"/>
      <c r="U42" s="111"/>
      <c r="V42" s="111"/>
      <c r="W42" s="111"/>
      <c r="X42" s="111"/>
      <c r="Y42" s="111"/>
      <c r="Z42" s="111"/>
      <c r="AA42" s="111"/>
    </row>
    <row r="43" spans="1:27" x14ac:dyDescent="0.25">
      <c r="A43" s="111"/>
      <c r="B43" s="207"/>
      <c r="C43" s="219"/>
      <c r="D43" s="231"/>
      <c r="E43" s="207"/>
      <c r="F43" s="207"/>
      <c r="G43" s="111"/>
      <c r="H43" s="111"/>
      <c r="I43" s="111"/>
      <c r="J43" s="137">
        <v>43175</v>
      </c>
      <c r="K43" s="7">
        <f>'Price Data (old)'!$BC136</f>
        <v>2.5197113538370342E-2</v>
      </c>
      <c r="L43" s="7">
        <f>'Price Data (old)'!$BC142</f>
        <v>1.7969340089672908E-2</v>
      </c>
      <c r="M43" s="7">
        <f>'Price Data (old)'!$BC148</f>
        <v>-1.7192033247079082E-2</v>
      </c>
      <c r="N43" s="146">
        <f t="shared" si="7"/>
        <v>1.1034814812996029E-2</v>
      </c>
      <c r="O43" s="166">
        <f t="shared" si="8"/>
        <v>31200.62537826239</v>
      </c>
      <c r="P43" s="111"/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</row>
    <row r="44" spans="1:27" x14ac:dyDescent="0.25">
      <c r="A44" s="111"/>
      <c r="B44" s="207"/>
      <c r="C44" s="219"/>
      <c r="D44" s="231"/>
      <c r="E44" s="207"/>
      <c r="F44" s="207"/>
      <c r="G44" s="111"/>
      <c r="H44" s="111"/>
      <c r="I44" s="111"/>
      <c r="J44" s="137">
        <v>43182</v>
      </c>
      <c r="K44" s="7">
        <f>'Price Data (old)'!$BH136</f>
        <v>-3.3400415129375513E-2</v>
      </c>
      <c r="L44" s="7">
        <f>'Price Data (old)'!$BH142</f>
        <v>-2.8227317701454722E-2</v>
      </c>
      <c r="M44" s="7">
        <f>'Price Data (old)'!$BH148</f>
        <v>-1.690288559554615E-2</v>
      </c>
      <c r="N44" s="146">
        <f t="shared" si="7"/>
        <v>-2.7416536783642545E-2</v>
      </c>
      <c r="O44" s="166">
        <f t="shared" si="8"/>
        <v>30014.01320736848</v>
      </c>
      <c r="P44" s="111"/>
      <c r="Q44" s="111"/>
      <c r="R44" s="111"/>
      <c r="S44" s="111"/>
      <c r="T44" s="111"/>
      <c r="U44" s="111"/>
      <c r="V44" s="111"/>
      <c r="W44" s="111"/>
      <c r="X44" s="111"/>
      <c r="Y44" s="111"/>
      <c r="Z44" s="111"/>
      <c r="AA44" s="111"/>
    </row>
    <row r="45" spans="1:27" x14ac:dyDescent="0.25">
      <c r="A45" s="111"/>
      <c r="B45" s="207"/>
      <c r="C45" s="219"/>
      <c r="D45" s="231"/>
      <c r="E45" s="207"/>
      <c r="F45" s="207"/>
      <c r="G45" s="111"/>
      <c r="H45" s="111"/>
      <c r="I45" s="111"/>
      <c r="J45" s="137">
        <v>43188</v>
      </c>
      <c r="K45" s="26">
        <v>-6.0000000000000001E-3</v>
      </c>
      <c r="L45" s="26">
        <v>-1.2800000000000001E-2</v>
      </c>
      <c r="M45" s="26">
        <v>-1.46E-2</v>
      </c>
      <c r="N45" s="146">
        <f t="shared" si="7"/>
        <v>-9.9400000000000009E-3</v>
      </c>
      <c r="O45" s="166">
        <f t="shared" si="8"/>
        <v>30553.340705400002</v>
      </c>
      <c r="P45" s="111"/>
      <c r="Q45" s="111"/>
      <c r="R45" s="111"/>
      <c r="S45" s="111"/>
      <c r="T45" s="111"/>
      <c r="U45" s="111"/>
      <c r="V45" s="111"/>
      <c r="W45" s="111"/>
      <c r="X45" s="111"/>
      <c r="Y45" s="111"/>
      <c r="Z45" s="111"/>
      <c r="AA45" s="111"/>
    </row>
    <row r="46" spans="1:27" x14ac:dyDescent="0.25">
      <c r="A46" s="111"/>
      <c r="B46" s="207"/>
      <c r="C46" s="219"/>
      <c r="D46" s="231"/>
      <c r="E46" s="207"/>
      <c r="F46" s="207"/>
      <c r="G46" s="111"/>
      <c r="H46" s="111"/>
      <c r="I46" s="111"/>
      <c r="J46" s="137">
        <v>43196</v>
      </c>
      <c r="M46" s="177"/>
      <c r="N46" s="145"/>
      <c r="O46" s="145"/>
      <c r="P46" s="111"/>
      <c r="Q46" s="111"/>
      <c r="R46" s="111"/>
      <c r="S46" s="111"/>
      <c r="T46" s="111"/>
      <c r="U46" s="111"/>
      <c r="V46" s="111"/>
      <c r="W46" s="111"/>
      <c r="X46" s="111"/>
      <c r="Y46" s="111"/>
      <c r="Z46" s="111"/>
      <c r="AA46" s="111"/>
    </row>
    <row r="47" spans="1:27" x14ac:dyDescent="0.25">
      <c r="A47" s="111"/>
      <c r="B47" s="207"/>
      <c r="C47" s="219"/>
      <c r="D47" s="231"/>
      <c r="E47" s="207"/>
      <c r="F47" s="207"/>
      <c r="G47" s="111"/>
      <c r="H47" s="111"/>
      <c r="I47" s="111"/>
      <c r="J47" s="137">
        <v>43203</v>
      </c>
      <c r="M47" s="177"/>
      <c r="N47" s="145"/>
      <c r="O47" s="145"/>
      <c r="P47" s="111"/>
      <c r="Q47" s="111"/>
      <c r="R47" s="111"/>
      <c r="S47" s="111"/>
      <c r="T47" s="111"/>
      <c r="U47" s="111"/>
      <c r="V47" s="111"/>
      <c r="W47" s="111"/>
      <c r="X47" s="111"/>
      <c r="Y47" s="111"/>
      <c r="Z47" s="111"/>
      <c r="AA47" s="111"/>
    </row>
    <row r="48" spans="1:27" x14ac:dyDescent="0.25">
      <c r="A48" s="111"/>
      <c r="B48" s="207"/>
      <c r="C48" s="219"/>
      <c r="D48" s="231"/>
      <c r="E48" s="207"/>
      <c r="F48" s="207"/>
      <c r="G48" s="111"/>
      <c r="H48" s="111"/>
      <c r="I48" s="111"/>
      <c r="J48" s="139">
        <v>43210</v>
      </c>
      <c r="K48" s="178"/>
      <c r="L48" s="178"/>
      <c r="M48" s="179"/>
      <c r="N48" s="161"/>
      <c r="O48" s="161"/>
      <c r="P48" s="111"/>
      <c r="Q48" s="111"/>
      <c r="R48" s="111"/>
      <c r="S48" s="111"/>
      <c r="T48" s="111"/>
      <c r="U48" s="111"/>
      <c r="V48" s="111"/>
      <c r="W48" s="111"/>
      <c r="X48" s="111"/>
      <c r="Y48" s="111"/>
      <c r="Z48" s="111"/>
      <c r="AA48" s="111"/>
    </row>
    <row r="49" spans="1:27" x14ac:dyDescent="0.25">
      <c r="A49" s="111"/>
      <c r="B49" s="207"/>
      <c r="C49" s="219"/>
      <c r="D49" s="231"/>
      <c r="E49" s="207"/>
      <c r="F49" s="207"/>
      <c r="G49" s="111"/>
      <c r="H49" s="111"/>
      <c r="I49" s="111"/>
      <c r="J49" s="111"/>
      <c r="K49" s="111"/>
      <c r="L49" s="111"/>
      <c r="M49" s="111"/>
      <c r="N49" s="111"/>
      <c r="O49" s="111"/>
      <c r="P49" s="111"/>
      <c r="Q49" s="111"/>
      <c r="R49" s="111"/>
      <c r="S49" s="111"/>
      <c r="T49" s="111"/>
      <c r="U49" s="111"/>
      <c r="V49" s="111"/>
      <c r="W49" s="111"/>
      <c r="X49" s="111"/>
      <c r="Y49" s="111"/>
      <c r="Z49" s="111"/>
      <c r="AA49" s="111"/>
    </row>
    <row r="50" spans="1:27" x14ac:dyDescent="0.25">
      <c r="A50" s="111"/>
      <c r="B50" s="207"/>
      <c r="C50" s="219"/>
      <c r="D50" s="231"/>
      <c r="E50" s="207"/>
      <c r="F50" s="207"/>
      <c r="G50" s="111"/>
      <c r="H50" s="111"/>
      <c r="I50" s="111"/>
      <c r="J50" s="111"/>
      <c r="K50" s="111"/>
      <c r="L50" s="111"/>
      <c r="M50" s="111"/>
      <c r="N50" s="111"/>
      <c r="O50" s="111"/>
      <c r="P50" s="111"/>
      <c r="Q50" s="111"/>
      <c r="R50" s="111"/>
      <c r="S50" s="111"/>
      <c r="T50" s="111"/>
      <c r="U50" s="111"/>
      <c r="V50" s="111"/>
      <c r="W50" s="111"/>
      <c r="X50" s="111"/>
      <c r="Y50" s="111"/>
      <c r="Z50" s="111"/>
      <c r="AA50" s="111"/>
    </row>
    <row r="51" spans="1:27" x14ac:dyDescent="0.25">
      <c r="A51" s="111"/>
      <c r="B51" s="207"/>
      <c r="C51" s="219"/>
      <c r="D51" s="231"/>
      <c r="E51" s="207"/>
      <c r="F51" s="207"/>
      <c r="G51" s="111"/>
      <c r="H51" s="111"/>
      <c r="I51" s="111"/>
      <c r="J51" s="111"/>
      <c r="K51" s="111"/>
      <c r="L51" s="111"/>
      <c r="M51" s="111"/>
      <c r="N51" s="111"/>
      <c r="O51" s="111"/>
      <c r="P51" s="111"/>
      <c r="Q51" s="111"/>
      <c r="R51" s="111"/>
      <c r="S51" s="111"/>
      <c r="T51" s="111"/>
      <c r="U51" s="111"/>
      <c r="V51" s="111"/>
      <c r="W51" s="111"/>
      <c r="X51" s="111"/>
      <c r="Y51" s="111"/>
      <c r="Z51" s="111"/>
      <c r="AA51" s="111"/>
    </row>
    <row r="52" spans="1:27" x14ac:dyDescent="0.25">
      <c r="A52" s="111"/>
      <c r="B52" s="207"/>
      <c r="C52" s="219"/>
      <c r="D52" s="231"/>
      <c r="E52" s="207"/>
      <c r="F52" s="207"/>
      <c r="G52" s="111"/>
      <c r="H52" s="111"/>
      <c r="I52" s="111"/>
      <c r="J52" s="111"/>
      <c r="K52" s="111"/>
      <c r="L52" s="111"/>
      <c r="M52" s="111"/>
      <c r="N52" s="111"/>
      <c r="O52" s="111"/>
      <c r="P52" s="111"/>
      <c r="Q52" s="111"/>
      <c r="R52" s="111"/>
      <c r="S52" s="111"/>
      <c r="T52" s="111"/>
      <c r="U52" s="111"/>
      <c r="V52" s="111"/>
      <c r="W52" s="111"/>
      <c r="X52" s="111"/>
      <c r="Y52" s="111"/>
      <c r="Z52" s="111"/>
      <c r="AA52" s="111"/>
    </row>
    <row r="53" spans="1:27" x14ac:dyDescent="0.25">
      <c r="A53" s="111"/>
      <c r="B53" s="207"/>
      <c r="C53" s="219"/>
      <c r="D53" s="231"/>
      <c r="E53" s="207"/>
      <c r="F53" s="207"/>
      <c r="G53" s="111"/>
      <c r="H53" s="111"/>
      <c r="I53" s="111"/>
      <c r="J53" s="111"/>
      <c r="K53" s="111"/>
      <c r="L53" s="111"/>
      <c r="M53" s="111"/>
      <c r="N53" s="111"/>
      <c r="O53" s="111"/>
      <c r="P53" s="111"/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</row>
    <row r="54" spans="1:27" x14ac:dyDescent="0.25">
      <c r="A54" s="111"/>
      <c r="B54" s="207"/>
      <c r="C54" s="219"/>
      <c r="D54" s="231"/>
      <c r="E54" s="207"/>
      <c r="F54" s="207"/>
      <c r="G54" s="111"/>
      <c r="H54" s="111"/>
      <c r="I54" s="111"/>
      <c r="J54" s="111"/>
      <c r="K54" s="111"/>
      <c r="L54" s="111"/>
      <c r="M54" s="111"/>
      <c r="N54" s="111"/>
      <c r="O54" s="111"/>
      <c r="P54" s="111"/>
      <c r="Q54" s="111"/>
      <c r="R54" s="111"/>
      <c r="S54" s="111"/>
      <c r="T54" s="111"/>
      <c r="U54" s="111"/>
      <c r="V54" s="111"/>
      <c r="W54" s="111"/>
      <c r="X54" s="111"/>
      <c r="Y54" s="111"/>
      <c r="Z54" s="111"/>
      <c r="AA54" s="111"/>
    </row>
    <row r="55" spans="1:27" x14ac:dyDescent="0.25">
      <c r="A55" s="111"/>
      <c r="B55" s="207"/>
      <c r="C55" s="219"/>
      <c r="D55" s="231"/>
      <c r="E55" s="207"/>
      <c r="F55" s="207"/>
      <c r="G55" s="111"/>
      <c r="H55" s="111"/>
      <c r="I55" s="111"/>
      <c r="J55" s="111"/>
      <c r="K55" s="111"/>
      <c r="L55" s="111"/>
      <c r="M55" s="111"/>
      <c r="N55" s="111"/>
      <c r="O55" s="111"/>
      <c r="P55" s="111"/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</row>
    <row r="56" spans="1:27" x14ac:dyDescent="0.25">
      <c r="A56" s="111"/>
      <c r="B56" s="207"/>
      <c r="C56" s="219"/>
      <c r="D56" s="231"/>
      <c r="E56" s="207"/>
      <c r="F56" s="207"/>
      <c r="G56" s="111"/>
      <c r="H56" s="111"/>
      <c r="I56" s="111"/>
      <c r="J56" s="111"/>
      <c r="K56" s="111"/>
      <c r="L56" s="111"/>
      <c r="M56" s="111"/>
      <c r="N56" s="111"/>
      <c r="O56" s="111"/>
      <c r="P56" s="111"/>
      <c r="Q56" s="111"/>
      <c r="R56" s="111"/>
      <c r="S56" s="111"/>
      <c r="T56" s="111"/>
      <c r="U56" s="111"/>
      <c r="V56" s="111"/>
      <c r="W56" s="111"/>
      <c r="X56" s="111"/>
      <c r="Y56" s="111"/>
      <c r="Z56" s="111"/>
      <c r="AA56" s="111"/>
    </row>
    <row r="57" spans="1:27" x14ac:dyDescent="0.25">
      <c r="A57" s="111"/>
      <c r="B57" s="207"/>
      <c r="C57" s="219"/>
      <c r="D57" s="231"/>
      <c r="E57" s="207"/>
      <c r="F57" s="207"/>
      <c r="G57" s="111"/>
      <c r="H57" s="111"/>
      <c r="I57" s="111"/>
      <c r="J57" s="111"/>
      <c r="K57" s="111"/>
      <c r="L57" s="111"/>
      <c r="M57" s="111"/>
      <c r="N57" s="111"/>
      <c r="O57" s="111"/>
      <c r="P57" s="111"/>
      <c r="Q57" s="111"/>
      <c r="R57" s="111"/>
      <c r="S57" s="111"/>
      <c r="T57" s="111"/>
      <c r="U57" s="111"/>
      <c r="V57" s="111"/>
      <c r="W57" s="111"/>
      <c r="X57" s="111"/>
      <c r="Y57" s="111"/>
      <c r="Z57" s="111"/>
      <c r="AA57" s="111"/>
    </row>
    <row r="58" spans="1:27" x14ac:dyDescent="0.25">
      <c r="A58" s="111"/>
      <c r="B58" s="207"/>
      <c r="C58" s="219"/>
      <c r="D58" s="231"/>
      <c r="E58" s="207"/>
      <c r="F58" s="207"/>
      <c r="G58" s="111"/>
      <c r="H58" s="111"/>
      <c r="I58" s="111"/>
      <c r="J58" s="111"/>
      <c r="K58" s="111"/>
      <c r="L58" s="111"/>
      <c r="M58" s="111"/>
      <c r="N58" s="111"/>
      <c r="O58" s="111"/>
      <c r="P58" s="111"/>
      <c r="Q58" s="111"/>
      <c r="R58" s="111"/>
      <c r="S58" s="111"/>
      <c r="T58" s="111"/>
      <c r="U58" s="111"/>
      <c r="V58" s="111"/>
      <c r="W58" s="111"/>
      <c r="X58" s="111"/>
      <c r="Y58" s="111"/>
      <c r="Z58" s="111"/>
      <c r="AA58" s="111"/>
    </row>
    <row r="59" spans="1:27" x14ac:dyDescent="0.25">
      <c r="A59" s="111"/>
      <c r="B59" s="207"/>
      <c r="C59" s="219"/>
      <c r="D59" s="231"/>
      <c r="E59" s="207"/>
      <c r="F59" s="207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</row>
    <row r="60" spans="1:27" x14ac:dyDescent="0.25">
      <c r="A60" s="111"/>
      <c r="B60" s="111"/>
      <c r="C60" s="111"/>
      <c r="D60" s="111"/>
      <c r="E60" s="111"/>
      <c r="F60" s="111"/>
      <c r="G60" s="111"/>
      <c r="H60" s="111"/>
      <c r="I60" s="111"/>
      <c r="J60" s="111"/>
      <c r="K60" s="111"/>
      <c r="L60" s="111"/>
      <c r="M60" s="111"/>
      <c r="N60" s="111"/>
      <c r="O60" s="111"/>
      <c r="P60" s="111"/>
      <c r="Q60" s="111"/>
      <c r="R60" s="111"/>
      <c r="S60" s="111"/>
      <c r="T60" s="111"/>
      <c r="U60" s="111"/>
      <c r="V60" s="111"/>
      <c r="W60" s="111"/>
      <c r="X60" s="111"/>
      <c r="Y60" s="111"/>
      <c r="Z60" s="111"/>
      <c r="AA60" s="111"/>
    </row>
    <row r="61" spans="1:27" x14ac:dyDescent="0.25">
      <c r="A61" s="111"/>
      <c r="B61" s="111"/>
      <c r="C61" s="111"/>
      <c r="D61" s="111"/>
      <c r="E61" s="111"/>
      <c r="F61" s="111"/>
      <c r="G61" s="111"/>
      <c r="H61" s="111"/>
      <c r="I61" s="111"/>
      <c r="J61" s="111"/>
      <c r="K61" s="111"/>
      <c r="L61" s="111"/>
      <c r="M61" s="111"/>
      <c r="N61" s="111"/>
      <c r="O61" s="111"/>
      <c r="P61" s="111"/>
      <c r="Q61" s="111"/>
      <c r="R61" s="111"/>
      <c r="S61" s="111"/>
      <c r="T61" s="111"/>
      <c r="U61" s="111"/>
      <c r="V61" s="111"/>
      <c r="W61" s="111"/>
      <c r="X61" s="111"/>
      <c r="Y61" s="111"/>
      <c r="Z61" s="111"/>
      <c r="AA61" s="111"/>
    </row>
    <row r="62" spans="1:27" x14ac:dyDescent="0.25">
      <c r="A62" s="111"/>
      <c r="B62" s="111"/>
      <c r="C62" s="111"/>
      <c r="D62" s="111"/>
      <c r="E62" s="111"/>
      <c r="F62" s="111"/>
      <c r="G62" s="111"/>
      <c r="H62" s="111"/>
      <c r="I62" s="111"/>
      <c r="J62" s="111"/>
      <c r="K62" s="111"/>
      <c r="L62" s="111"/>
      <c r="M62" s="111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1"/>
    </row>
    <row r="63" spans="1:27" x14ac:dyDescent="0.25">
      <c r="A63" s="111"/>
      <c r="B63" s="111"/>
      <c r="C63" s="111"/>
      <c r="D63" s="111"/>
      <c r="E63" s="111"/>
      <c r="F63" s="111"/>
      <c r="G63" s="111"/>
      <c r="H63" s="111"/>
      <c r="I63" s="111"/>
      <c r="J63" s="111"/>
      <c r="K63" s="111"/>
      <c r="L63" s="111"/>
      <c r="M63" s="111"/>
      <c r="N63" s="111"/>
      <c r="O63" s="111"/>
      <c r="P63" s="111"/>
      <c r="Q63" s="111"/>
      <c r="R63" s="111"/>
      <c r="S63" s="111"/>
      <c r="T63" s="111"/>
      <c r="U63" s="111"/>
      <c r="V63" s="111"/>
      <c r="W63" s="111"/>
      <c r="X63" s="111"/>
      <c r="Y63" s="111"/>
      <c r="Z63" s="111"/>
      <c r="AA63" s="111"/>
    </row>
    <row r="64" spans="1:27" x14ac:dyDescent="0.25">
      <c r="A64" s="111"/>
      <c r="B64" s="111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</row>
  </sheetData>
  <mergeCells count="2">
    <mergeCell ref="J2:R2"/>
    <mergeCell ref="B23:H23"/>
  </mergeCells>
  <conditionalFormatting sqref="K4:L4 K5:K17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{16B95D26-8377-4594-B464-D3EBF9250C3D}</x14:id>
        </ext>
      </extLst>
    </cfRule>
  </conditionalFormatting>
  <conditionalFormatting sqref="L5:L17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{1877D267-008D-4B28-B37B-51033B408CBF}</x14:id>
        </ext>
      </extLst>
    </cfRule>
  </conditionalFormatting>
  <pageMargins left="0.7" right="0.7" top="0.75" bottom="0.75" header="0.3" footer="0.3"/>
  <pageSetup orientation="portrait" horizontalDpi="360" verticalDpi="36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6B95D26-8377-4594-B464-D3EBF9250C3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K4:L4 K5:K17</xm:sqref>
        </x14:conditionalFormatting>
        <x14:conditionalFormatting xmlns:xm="http://schemas.microsoft.com/office/excel/2006/main">
          <x14:cfRule type="dataBar" id="{1877D267-008D-4B28-B37B-51033B408CB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L5:L17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theme="2"/>
  </sheetPr>
  <dimension ref="A1:AJ60"/>
  <sheetViews>
    <sheetView workbookViewId="0"/>
  </sheetViews>
  <sheetFormatPr defaultRowHeight="15" x14ac:dyDescent="0.25"/>
  <cols>
    <col min="1" max="1" width="2.7109375" customWidth="1"/>
    <col min="2" max="3" width="18.7109375" customWidth="1"/>
    <col min="4" max="4" width="2.7109375" customWidth="1"/>
    <col min="5" max="5" width="3.7109375" bestFit="1" customWidth="1"/>
    <col min="6" max="6" width="21.5703125" bestFit="1" customWidth="1"/>
    <col min="7" max="7" width="8.140625" bestFit="1" customWidth="1"/>
    <col min="8" max="8" width="16.42578125" bestFit="1" customWidth="1"/>
    <col min="9" max="9" width="2.7109375" customWidth="1"/>
    <col min="18" max="18" width="2.7109375" customWidth="1"/>
    <col min="24" max="24" width="14.7109375" bestFit="1" customWidth="1"/>
    <col min="25" max="25" width="10.85546875" bestFit="1" customWidth="1"/>
  </cols>
  <sheetData>
    <row r="1" spans="1:36" x14ac:dyDescent="0.25">
      <c r="A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</row>
    <row r="2" spans="1:36" ht="15.75" thickBot="1" x14ac:dyDescent="0.3">
      <c r="A2" s="67"/>
      <c r="B2" s="67"/>
      <c r="C2" s="67"/>
      <c r="D2" s="56"/>
      <c r="E2" s="67"/>
      <c r="F2" s="56"/>
      <c r="G2" s="56"/>
      <c r="H2" s="56"/>
      <c r="I2" s="56"/>
      <c r="J2" s="56" t="e">
        <f>"Equity YTD Performance                         (as of " &amp;TEXT(Dashboard!#REF!, "m/dd/yy") &amp;")"</f>
        <v>#REF!</v>
      </c>
      <c r="K2" s="56"/>
      <c r="L2" s="56"/>
      <c r="M2" s="56"/>
      <c r="N2" s="56"/>
      <c r="O2" s="56"/>
      <c r="P2" s="56"/>
      <c r="Q2" s="56"/>
      <c r="R2" s="56"/>
      <c r="S2" s="56" t="e">
        <f>"Equity YTD Performance vs Benchmark (as of " &amp;TEXT(Dashboard!#REF!, "m/dd/yy") &amp;")"</f>
        <v>#REF!</v>
      </c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</row>
    <row r="3" spans="1:36" ht="15.75" customHeight="1" thickBot="1" x14ac:dyDescent="0.3">
      <c r="A3" s="67"/>
      <c r="B3" s="131" t="s">
        <v>64</v>
      </c>
      <c r="C3" s="83"/>
      <c r="D3" s="56"/>
      <c r="E3" s="539" t="s">
        <v>65</v>
      </c>
      <c r="F3" s="284" t="s">
        <v>66</v>
      </c>
      <c r="G3" s="284" t="s">
        <v>63</v>
      </c>
      <c r="H3" s="284" t="e">
        <f>"HPR as of " &amp;TEXT(Dashboard!#REF!, "m/dd/yy")</f>
        <v>#REF!</v>
      </c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</row>
    <row r="4" spans="1:36" x14ac:dyDescent="0.25">
      <c r="A4" s="67"/>
      <c r="B4" s="11" t="s">
        <v>67</v>
      </c>
      <c r="C4" s="16">
        <v>1</v>
      </c>
      <c r="D4" s="56"/>
      <c r="E4" s="540"/>
      <c r="F4" s="285"/>
      <c r="G4" s="285"/>
      <c r="H4" s="285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</row>
    <row r="5" spans="1:36" x14ac:dyDescent="0.25">
      <c r="A5" s="67"/>
      <c r="B5" s="12" t="s">
        <v>68</v>
      </c>
      <c r="C5" s="14">
        <v>30860.09</v>
      </c>
      <c r="D5" s="56"/>
      <c r="E5" s="540"/>
      <c r="F5" s="286" t="str">
        <f>Equity!E22</f>
        <v>ABBV</v>
      </c>
      <c r="G5" s="294">
        <f>IF(H5="N/A",0,Equity!K22)</f>
        <v>4.2434000317834404E-2</v>
      </c>
      <c r="H5" s="291">
        <f>'Security Info'!U5</f>
        <v>4.9339207048458178E-2</v>
      </c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</row>
    <row r="6" spans="1:36" x14ac:dyDescent="0.25">
      <c r="A6" s="67"/>
      <c r="B6" s="2" t="s">
        <v>42</v>
      </c>
      <c r="C6" s="17">
        <v>1</v>
      </c>
      <c r="D6" s="56"/>
      <c r="E6" s="540"/>
      <c r="F6" s="286" t="str">
        <f>Equity!E23</f>
        <v>AMAT</v>
      </c>
      <c r="G6" s="294">
        <f>IF(H6="N/A",0,Equity!K23)</f>
        <v>2.2823638595622871E-2</v>
      </c>
      <c r="H6" s="291">
        <f>'Security Info'!AB5</f>
        <v>0.11953179248090473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</row>
    <row r="7" spans="1:36" ht="15.75" thickBot="1" x14ac:dyDescent="0.3">
      <c r="A7" s="67"/>
      <c r="B7" s="3" t="s">
        <v>69</v>
      </c>
      <c r="C7" s="15" t="e">
        <f>Equity!D8+C19+C25</f>
        <v>#REF!</v>
      </c>
      <c r="D7" s="56"/>
      <c r="E7" s="540"/>
      <c r="F7" s="286" t="str">
        <f>Equity!E24</f>
        <v>BMY</v>
      </c>
      <c r="G7" s="294">
        <f>IF(H7="N/A",0,Equity!K24)</f>
        <v>2.6769938729369377E-2</v>
      </c>
      <c r="H7" s="291">
        <f>'Security Info'!AI5</f>
        <v>-0.13464966406142886</v>
      </c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</row>
    <row r="8" spans="1:36" ht="15.75" thickBot="1" x14ac:dyDescent="0.3">
      <c r="A8" s="67"/>
      <c r="B8" s="56"/>
      <c r="C8" s="56"/>
      <c r="D8" s="56"/>
      <c r="E8" s="540"/>
      <c r="F8" s="286" t="str">
        <f>Equity!E25</f>
        <v>STZ</v>
      </c>
      <c r="G8" s="294">
        <f>IF(H8="N/A",0,Equity!K25)</f>
        <v>5.5228748902936782E-2</v>
      </c>
      <c r="H8" s="291">
        <f>'Security Info'!AP5</f>
        <v>0.34337667322362408</v>
      </c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9" spans="1:36" ht="15.75" thickBot="1" x14ac:dyDescent="0.3">
      <c r="A9" s="67"/>
      <c r="B9" s="90" t="s">
        <v>41</v>
      </c>
      <c r="C9" s="418"/>
      <c r="D9" s="56"/>
      <c r="E9" s="540"/>
      <c r="F9" s="286" t="str">
        <f>Equity!E27</f>
        <v>FDX</v>
      </c>
      <c r="G9" s="294">
        <f>IF(H9="N/A",0,Equity!K27)</f>
        <v>8.6282762054892284E-2</v>
      </c>
      <c r="H9" s="291">
        <f>'Security Info'!AW5</f>
        <v>3.270042194092837E-2</v>
      </c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x14ac:dyDescent="0.25">
      <c r="A10" s="67"/>
      <c r="B10" s="11" t="s">
        <v>67</v>
      </c>
      <c r="C10" s="19">
        <v>0.7</v>
      </c>
      <c r="D10" s="56"/>
      <c r="E10" s="540"/>
      <c r="F10" s="286" t="str">
        <f>Equity!E28</f>
        <v>HAS</v>
      </c>
      <c r="G10" s="294">
        <f>IF(H10="N/A",0,Equity!K28)</f>
        <v>4.8296860061685223E-2</v>
      </c>
      <c r="H10" s="291">
        <f>'Security Info'!BD5</f>
        <v>0.3173425366695426</v>
      </c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</row>
    <row r="11" spans="1:36" x14ac:dyDescent="0.25">
      <c r="A11" s="67"/>
      <c r="B11" s="12" t="s">
        <v>68</v>
      </c>
      <c r="C11" s="14">
        <v>23367.178199999995</v>
      </c>
      <c r="D11" s="56"/>
      <c r="E11" s="540"/>
      <c r="F11" s="286" t="str">
        <f>Equity!E29</f>
        <v>ISRG</v>
      </c>
      <c r="G11" s="294">
        <f>IF(H11="N/A",0,Equity!K29)</f>
        <v>7.4274974509232955E-2</v>
      </c>
      <c r="H11" s="291">
        <f>'Security Info'!BK5</f>
        <v>7.6697127937337406E-3</v>
      </c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</row>
    <row r="12" spans="1:36" x14ac:dyDescent="0.25">
      <c r="A12" s="67"/>
      <c r="B12" s="2" t="s">
        <v>42</v>
      </c>
      <c r="C12" s="18" t="e">
        <f>C13/C7</f>
        <v>#REF!</v>
      </c>
      <c r="D12" s="56"/>
      <c r="E12" s="540"/>
      <c r="F12" s="286" t="str">
        <f>Equity!E30</f>
        <v>IWV</v>
      </c>
      <c r="G12" s="294">
        <f>IF(H12="N/A",0,Equity!K30)</f>
        <v>0.13374433783069972</v>
      </c>
      <c r="H12" s="291">
        <f>'Security Info'!BR5</f>
        <v>-0.15258215962441313</v>
      </c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</row>
    <row r="13" spans="1:36" ht="15.75" thickBot="1" x14ac:dyDescent="0.3">
      <c r="A13" s="67"/>
      <c r="B13" s="3" t="s">
        <v>69</v>
      </c>
      <c r="C13" s="15">
        <f>SUM(Equity!I22:I38)</f>
        <v>22531.15468282541</v>
      </c>
      <c r="D13" s="56"/>
      <c r="E13" s="540"/>
      <c r="F13" s="286" t="str">
        <f>Equity!E31</f>
        <v>ITA</v>
      </c>
      <c r="G13" s="294">
        <f>IF(H13="N/A",0,Equity!K31)</f>
        <v>8.6256575247647002E-2</v>
      </c>
      <c r="H13" s="291">
        <f>'Security Info'!BY5</f>
        <v>0.10584222686764222</v>
      </c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</row>
    <row r="14" spans="1:36" ht="15.75" thickBot="1" x14ac:dyDescent="0.3">
      <c r="A14" s="67"/>
      <c r="B14" s="56"/>
      <c r="C14" s="56"/>
      <c r="D14" s="56"/>
      <c r="E14" s="540"/>
      <c r="F14" s="286" t="str">
        <f>Equity!E32</f>
        <v>XLB</v>
      </c>
      <c r="G14" s="294">
        <f>IF(H14="N/A",0,Equity!K32)</f>
        <v>5.2408068323359973E-2</v>
      </c>
      <c r="H14" s="291">
        <f>'Security Info'!CF5</f>
        <v>-8.36067725423284E-2</v>
      </c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</row>
    <row r="15" spans="1:36" ht="15.75" thickBot="1" x14ac:dyDescent="0.3">
      <c r="A15" s="67"/>
      <c r="B15" s="91" t="s">
        <v>43</v>
      </c>
      <c r="C15" s="419"/>
      <c r="D15" s="56"/>
      <c r="E15" s="540"/>
      <c r="F15" s="286" t="str">
        <f>Equity!E33</f>
        <v>MSFT</v>
      </c>
      <c r="G15" s="294">
        <f>IF(H15="N/A",0,Equity!K33)</f>
        <v>4.9662546944179389E-2</v>
      </c>
      <c r="H15" s="291">
        <f>'Security Info'!CM5</f>
        <v>0.25414289595218675</v>
      </c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</row>
    <row r="16" spans="1:36" x14ac:dyDescent="0.25">
      <c r="A16" s="67"/>
      <c r="B16" s="11" t="s">
        <v>67</v>
      </c>
      <c r="C16" s="19">
        <v>0.3</v>
      </c>
      <c r="D16" s="56"/>
      <c r="E16" s="540"/>
      <c r="F16" s="145" t="str">
        <f>Equity!E34</f>
        <v>MPWR</v>
      </c>
      <c r="G16" s="294">
        <f>IF(H16="N/A",0,Equity!K34)</f>
        <v>4.6381626790411433E-2</v>
      </c>
      <c r="H16" s="291">
        <f>'Security Info'!CT5</f>
        <v>0.3391776432894269</v>
      </c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</row>
    <row r="17" spans="1:36" x14ac:dyDescent="0.25">
      <c r="A17" s="67"/>
      <c r="B17" s="12" t="s">
        <v>68</v>
      </c>
      <c r="C17" s="14">
        <v>7492.6815999999999</v>
      </c>
      <c r="D17" s="56"/>
      <c r="E17" s="540"/>
      <c r="F17" s="145" t="str">
        <f>Equity!E39</f>
        <v>NKE</v>
      </c>
      <c r="G17" s="294">
        <f>IF(H17="N/A",0,Equity!K39)</f>
        <v>0</v>
      </c>
      <c r="H17" s="291">
        <f>'Security Info'!DA5</f>
        <v>0.10744776992185412</v>
      </c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</row>
    <row r="18" spans="1:36" x14ac:dyDescent="0.25">
      <c r="A18" s="67"/>
      <c r="B18" s="2" t="s">
        <v>42</v>
      </c>
      <c r="C18" s="18" t="e">
        <f>C19/C7</f>
        <v>#REF!</v>
      </c>
      <c r="D18" s="56"/>
      <c r="E18" s="540"/>
      <c r="F18" s="287" t="str">
        <f>Equity!E35</f>
        <v>PYPL</v>
      </c>
      <c r="G18" s="294">
        <f>IF(H18="N/A",0,Equity!K35)</f>
        <v>7.7558547340661962E-2</v>
      </c>
      <c r="H18" s="291">
        <f>'Security Info'!DH5</f>
        <v>0.10046785104634259</v>
      </c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</row>
    <row r="19" spans="1:36" ht="15.75" thickBot="1" x14ac:dyDescent="0.3">
      <c r="A19" s="67"/>
      <c r="B19" s="3" t="s">
        <v>69</v>
      </c>
      <c r="C19" s="15">
        <f>'Fixed Income'!C9</f>
        <v>6068.690436217893</v>
      </c>
      <c r="D19" s="56"/>
      <c r="E19" s="540"/>
      <c r="F19" s="287" t="str">
        <f>Equity!E36</f>
        <v>CRM</v>
      </c>
      <c r="G19" s="294">
        <f>IF(H19="N/A",0,Equity!K36)</f>
        <v>6.0751623793230479E-2</v>
      </c>
      <c r="H19" s="291">
        <f>'Security Info'!DO5</f>
        <v>-1.7595895627079305E-2</v>
      </c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</row>
    <row r="20" spans="1:36" ht="15.75" thickBot="1" x14ac:dyDescent="0.3">
      <c r="A20" s="67"/>
      <c r="B20" s="56"/>
      <c r="C20" s="56"/>
      <c r="D20" s="56"/>
      <c r="E20" s="540"/>
      <c r="F20" s="287" t="str">
        <f>Equity!E37</f>
        <v>DIS</v>
      </c>
      <c r="G20" s="294">
        <f>IF(H20="N/A",0,Equity!K37)</f>
        <v>5.9430590318030545E-2</v>
      </c>
      <c r="H20" s="291">
        <f>'Security Info'!DV5</f>
        <v>0.32300678045358899</v>
      </c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</row>
    <row r="21" spans="1:36" ht="15.75" thickBot="1" x14ac:dyDescent="0.3">
      <c r="A21" s="67"/>
      <c r="B21" s="75" t="s">
        <v>45</v>
      </c>
      <c r="C21" s="76"/>
      <c r="D21" s="56"/>
      <c r="E21" s="540"/>
      <c r="F21" s="288" t="str">
        <f>Equity!E38</f>
        <v>TSN</v>
      </c>
      <c r="G21" s="295">
        <f>IF(H21="N/A",0,Equity!K38)</f>
        <v>4.4430582370713546E-2</v>
      </c>
      <c r="H21" s="292">
        <f>'Security Info'!EC5</f>
        <v>8.6650679456434787E-2</v>
      </c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</row>
    <row r="22" spans="1:36" x14ac:dyDescent="0.25">
      <c r="A22" s="67"/>
      <c r="B22" s="11" t="s">
        <v>67</v>
      </c>
      <c r="C22" s="19">
        <v>0</v>
      </c>
      <c r="D22" s="56"/>
      <c r="E22" s="541"/>
      <c r="F22" s="289" t="s">
        <v>65</v>
      </c>
      <c r="G22" s="293">
        <f>SUM(G4:G21)</f>
        <v>0.96673542213050789</v>
      </c>
      <c r="H22" s="290">
        <f>SUMPRODUCT(G4:G21,H4:H21)</f>
        <v>8.1362807862912861E-2</v>
      </c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</row>
    <row r="23" spans="1:36" x14ac:dyDescent="0.25">
      <c r="A23" s="67"/>
      <c r="B23" s="2" t="s">
        <v>70</v>
      </c>
      <c r="C23" s="14" t="e">
        <f>C22*C7</f>
        <v>#REF!</v>
      </c>
      <c r="D23" s="56"/>
      <c r="E23" s="64"/>
      <c r="F23" s="64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</row>
    <row r="24" spans="1:36" x14ac:dyDescent="0.25">
      <c r="A24" s="67"/>
      <c r="B24" s="2" t="s">
        <v>42</v>
      </c>
      <c r="C24" s="18" t="e">
        <f>C25/C7</f>
        <v>#REF!</v>
      </c>
      <c r="D24" s="56"/>
      <c r="E24" s="67"/>
      <c r="F24" s="64"/>
      <c r="G24" s="56"/>
      <c r="H24" s="56"/>
      <c r="I24" s="56"/>
      <c r="J24" s="56" t="e">
        <f>"Fixed Income YTD Performance                   (as of " &amp;TEXT(Dashboard!#REF!, "m/dd/yy") &amp;")"</f>
        <v>#REF!</v>
      </c>
      <c r="K24" s="56"/>
      <c r="L24" s="56"/>
      <c r="M24" s="56"/>
      <c r="N24" s="56"/>
      <c r="O24" s="56"/>
      <c r="P24" s="56"/>
      <c r="Q24" s="56"/>
      <c r="R24" s="56"/>
      <c r="S24" s="56" t="e">
        <f>"Equity YTD Performance vs Benchmark (as of " &amp;TEXT(Dashboard!#REF!, "m/dd/yy") &amp;")"</f>
        <v>#REF!</v>
      </c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</row>
    <row r="25" spans="1:36" ht="15.75" customHeight="1" thickBot="1" x14ac:dyDescent="0.3">
      <c r="A25" s="67"/>
      <c r="B25" s="3" t="s">
        <v>69</v>
      </c>
      <c r="C25" s="15" t="e">
        <f>Transactions!#REF!</f>
        <v>#REF!</v>
      </c>
      <c r="D25" s="56"/>
      <c r="E25" s="542" t="s">
        <v>71</v>
      </c>
      <c r="F25" s="284" t="s">
        <v>66</v>
      </c>
      <c r="G25" s="284" t="s">
        <v>63</v>
      </c>
      <c r="H25" s="284" t="e">
        <f>"HPR as of " &amp;TEXT(Dashboard!#REF!, "m/dd/yy")</f>
        <v>#REF!</v>
      </c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</row>
    <row r="26" spans="1:36" x14ac:dyDescent="0.25">
      <c r="A26" s="67"/>
      <c r="B26" s="67"/>
      <c r="C26" s="67"/>
      <c r="D26" s="56"/>
      <c r="E26" s="543"/>
      <c r="F26" s="252"/>
      <c r="G26" s="285"/>
      <c r="H26" s="297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</row>
    <row r="27" spans="1:36" x14ac:dyDescent="0.25">
      <c r="A27" s="67"/>
      <c r="B27" s="67"/>
      <c r="C27" s="67"/>
      <c r="D27" s="56"/>
      <c r="E27" s="543"/>
      <c r="F27" s="234" t="str">
        <f>'Fixed Income'!D19</f>
        <v>TDTT</v>
      </c>
      <c r="G27" s="146">
        <f>'Fixed Income'!K19</f>
        <v>0.25620699571018551</v>
      </c>
      <c r="H27" s="296">
        <f>'Fixed Income'!B19</f>
        <v>3.0800821355236874E-3</v>
      </c>
      <c r="I27" s="63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</row>
    <row r="28" spans="1:36" x14ac:dyDescent="0.25">
      <c r="A28" s="67"/>
      <c r="B28" s="67"/>
      <c r="C28" s="67"/>
      <c r="D28" s="56"/>
      <c r="E28" s="543"/>
      <c r="F28" s="234" t="s">
        <v>72</v>
      </c>
      <c r="G28" s="146"/>
      <c r="H28" s="296">
        <f>'Security Info'!GA5</f>
        <v>-3.031869078380689E-2</v>
      </c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</row>
    <row r="29" spans="1:36" x14ac:dyDescent="0.25">
      <c r="A29" s="67"/>
      <c r="B29" s="67"/>
      <c r="C29" s="67"/>
      <c r="D29" s="56"/>
      <c r="E29" s="543"/>
      <c r="F29" s="234" t="str">
        <f>'Fixed Income'!D26</f>
        <v>HYG</v>
      </c>
      <c r="G29" s="146">
        <f>'Fixed Income'!K26</f>
        <v>0</v>
      </c>
      <c r="H29" s="296">
        <f>'Fixed Income'!B26</f>
        <v>1.4714645885858246E-2</v>
      </c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</row>
    <row r="30" spans="1:36" x14ac:dyDescent="0.25">
      <c r="A30" s="67"/>
      <c r="B30" s="67"/>
      <c r="C30" s="67"/>
      <c r="D30" s="56"/>
      <c r="E30" s="543"/>
      <c r="F30" s="298" t="str">
        <f>'Fixed Income'!D21</f>
        <v>IEF</v>
      </c>
      <c r="G30" s="146">
        <f>'Fixed Income'!K21</f>
        <v>7.893647963225546E-2</v>
      </c>
      <c r="H30" s="296">
        <f>'Fixed Income'!B21</f>
        <v>-1.7760727479397609E-2</v>
      </c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</row>
    <row r="31" spans="1:36" x14ac:dyDescent="0.25">
      <c r="A31" s="67"/>
      <c r="B31" s="67"/>
      <c r="C31" s="67"/>
      <c r="D31" s="56"/>
      <c r="E31" s="543"/>
      <c r="F31" s="298" t="str">
        <f>'Fixed Income'!D22</f>
        <v>CMBS</v>
      </c>
      <c r="G31" s="146">
        <f>'Fixed Income'!K22</f>
        <v>0.16835703987074874</v>
      </c>
      <c r="H31" s="296">
        <f>'Fixed Income'!B22</f>
        <v>-8.0144333918471533E-3</v>
      </c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</row>
    <row r="32" spans="1:36" x14ac:dyDescent="0.25">
      <c r="A32" s="67"/>
      <c r="B32" s="67"/>
      <c r="C32" s="67"/>
      <c r="D32" s="56"/>
      <c r="E32" s="543"/>
      <c r="F32" s="298" t="str">
        <f>'Fixed Income'!D25</f>
        <v>EMB</v>
      </c>
      <c r="G32" s="146">
        <f>'Fixed Income'!K25</f>
        <v>0</v>
      </c>
      <c r="H32" s="296">
        <f>'Fixed Income'!B25</f>
        <v>-3.031869078380689E-2</v>
      </c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</row>
    <row r="33" spans="1:36" x14ac:dyDescent="0.25">
      <c r="A33" s="67"/>
      <c r="B33" s="67"/>
      <c r="C33" s="67"/>
      <c r="D33" s="56"/>
      <c r="E33" s="543"/>
      <c r="F33" s="299" t="str">
        <f>'Fixed Income'!D23</f>
        <v>PFOAX</v>
      </c>
      <c r="G33" s="293">
        <f>'Fixed Income'!K23</f>
        <v>0.32162000816676911</v>
      </c>
      <c r="H33" s="300">
        <f>'Fixed Income'!B23</f>
        <v>5.3903345724906071E-3</v>
      </c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</row>
    <row r="34" spans="1:36" x14ac:dyDescent="0.25">
      <c r="A34" s="67"/>
      <c r="B34" s="67"/>
      <c r="C34" s="67"/>
      <c r="D34" s="56"/>
      <c r="E34" s="544"/>
      <c r="F34" s="301" t="s">
        <v>71</v>
      </c>
      <c r="G34" s="290">
        <f>SUM(G26:G33)</f>
        <v>0.82512052337995878</v>
      </c>
      <c r="H34" s="324">
        <f>SUMPRODUCT(G26:G33,H26:H33)</f>
        <v>-2.2847754531499708E-4</v>
      </c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</row>
    <row r="35" spans="1:36" x14ac:dyDescent="0.25">
      <c r="A35" s="67"/>
      <c r="B35" s="67"/>
      <c r="C35" s="67"/>
      <c r="D35" s="56"/>
      <c r="E35" s="56"/>
      <c r="F35" s="56"/>
      <c r="G35" s="302"/>
      <c r="H35" s="63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</row>
    <row r="36" spans="1:36" x14ac:dyDescent="0.25">
      <c r="A36" s="67"/>
      <c r="B36" s="67"/>
      <c r="C36" s="67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</row>
    <row r="37" spans="1:36" ht="15" customHeight="1" x14ac:dyDescent="0.25">
      <c r="A37" s="67"/>
      <c r="B37" s="67"/>
      <c r="C37" s="67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</row>
    <row r="38" spans="1:36" x14ac:dyDescent="0.25">
      <c r="A38" s="67"/>
      <c r="B38" s="67"/>
      <c r="C38" s="67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</row>
    <row r="39" spans="1:36" x14ac:dyDescent="0.25">
      <c r="A39" s="67"/>
      <c r="B39" s="67"/>
      <c r="C39" s="67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</row>
    <row r="40" spans="1:36" x14ac:dyDescent="0.25">
      <c r="A40" s="67"/>
      <c r="B40" s="67"/>
      <c r="C40" s="67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</row>
    <row r="41" spans="1:36" x14ac:dyDescent="0.25">
      <c r="A41" s="67"/>
      <c r="B41" s="67"/>
      <c r="C41" s="67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</row>
    <row r="42" spans="1:36" ht="15.75" thickBot="1" x14ac:dyDescent="0.3">
      <c r="A42" s="67"/>
      <c r="B42" s="67"/>
      <c r="C42" s="67"/>
      <c r="D42" s="56"/>
      <c r="E42" s="67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</row>
    <row r="43" spans="1:36" x14ac:dyDescent="0.25">
      <c r="A43" s="67"/>
      <c r="B43" s="67"/>
      <c r="C43" s="67"/>
      <c r="D43" s="56"/>
      <c r="E43" s="536" t="s">
        <v>73</v>
      </c>
      <c r="F43" s="4" t="s">
        <v>41</v>
      </c>
      <c r="G43" s="32">
        <f>Equity!D7</f>
        <v>22618.65468282541</v>
      </c>
      <c r="H43" s="35">
        <f>H22</f>
        <v>8.1362807862912861E-2</v>
      </c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</row>
    <row r="44" spans="1:36" x14ac:dyDescent="0.25">
      <c r="A44" s="67"/>
      <c r="B44" s="67"/>
      <c r="C44" s="67"/>
      <c r="D44" s="56"/>
      <c r="E44" s="537"/>
      <c r="F44" s="2" t="s">
        <v>43</v>
      </c>
      <c r="G44" s="33" t="e">
        <f>'Dash Old'!C18</f>
        <v>#REF!</v>
      </c>
      <c r="H44" s="36">
        <f>H34</f>
        <v>-2.2847754531499708E-4</v>
      </c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</row>
    <row r="45" spans="1:36" ht="15.75" thickBot="1" x14ac:dyDescent="0.3">
      <c r="A45" s="67"/>
      <c r="B45" s="67"/>
      <c r="C45" s="67"/>
      <c r="D45" s="56"/>
      <c r="E45" s="537"/>
      <c r="F45" s="3" t="s">
        <v>45</v>
      </c>
      <c r="G45" s="34" t="e">
        <f>'Dash Old'!C24</f>
        <v>#REF!</v>
      </c>
      <c r="H45" s="38">
        <v>0</v>
      </c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</row>
    <row r="46" spans="1:36" ht="15.75" thickBot="1" x14ac:dyDescent="0.3">
      <c r="A46" s="67"/>
      <c r="B46" s="67"/>
      <c r="C46" s="67"/>
      <c r="D46" s="56"/>
      <c r="E46" s="538"/>
      <c r="F46" s="3" t="s">
        <v>74</v>
      </c>
      <c r="G46" s="31" t="e">
        <f>SUM(G43:G45)</f>
        <v>#REF!</v>
      </c>
      <c r="H46" s="37" t="e">
        <f>SUMPRODUCT(G43:G45,H43:H45)</f>
        <v>#REF!</v>
      </c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</row>
    <row r="47" spans="1:36" ht="15.75" thickBot="1" x14ac:dyDescent="0.3">
      <c r="A47" s="67"/>
      <c r="B47" s="67"/>
      <c r="C47" s="67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</row>
    <row r="48" spans="1:36" ht="15.75" thickBot="1" x14ac:dyDescent="0.3">
      <c r="A48" s="67"/>
      <c r="B48" s="67"/>
      <c r="C48" s="67"/>
      <c r="D48" s="56"/>
      <c r="E48" s="533" t="s">
        <v>37</v>
      </c>
      <c r="F48" s="10" t="s">
        <v>66</v>
      </c>
      <c r="G48" s="29" t="s">
        <v>63</v>
      </c>
      <c r="H48" s="29" t="s">
        <v>75</v>
      </c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</row>
    <row r="49" spans="1:36" x14ac:dyDescent="0.25">
      <c r="A49" s="67"/>
      <c r="B49" s="67"/>
      <c r="C49" s="67"/>
      <c r="D49" s="56"/>
      <c r="E49" s="534"/>
      <c r="F49" s="4" t="s">
        <v>76</v>
      </c>
      <c r="G49" s="30">
        <v>0.5</v>
      </c>
      <c r="H49" s="35">
        <v>-6.0000000000000001E-3</v>
      </c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</row>
    <row r="50" spans="1:36" x14ac:dyDescent="0.25">
      <c r="A50" s="67"/>
      <c r="B50" s="67"/>
      <c r="C50" s="67"/>
      <c r="D50" s="56"/>
      <c r="E50" s="534"/>
      <c r="F50" s="2" t="s">
        <v>77</v>
      </c>
      <c r="G50" s="72">
        <v>0.2</v>
      </c>
      <c r="H50" s="36">
        <v>-1.2800000000000001E-2</v>
      </c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</row>
    <row r="51" spans="1:36" x14ac:dyDescent="0.25">
      <c r="A51" s="67"/>
      <c r="B51" s="67"/>
      <c r="C51" s="67"/>
      <c r="D51" s="56"/>
      <c r="E51" s="534"/>
      <c r="F51" s="2" t="s">
        <v>78</v>
      </c>
      <c r="G51" s="73" t="s">
        <v>79</v>
      </c>
      <c r="H51" s="36">
        <f>(G49/(G49+G50))*H49+(G50/(G49+G50))*H50</f>
        <v>-7.9428571428571439E-3</v>
      </c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</row>
    <row r="52" spans="1:36" ht="15.75" thickBot="1" x14ac:dyDescent="0.3">
      <c r="A52" s="67"/>
      <c r="B52" s="67"/>
      <c r="C52" s="67"/>
      <c r="D52" s="56"/>
      <c r="E52" s="534"/>
      <c r="F52" s="3" t="s">
        <v>80</v>
      </c>
      <c r="G52" s="31">
        <v>0.3</v>
      </c>
      <c r="H52" s="37">
        <v>-1.46E-2</v>
      </c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</row>
    <row r="53" spans="1:36" ht="15.75" thickBot="1" x14ac:dyDescent="0.3">
      <c r="A53" s="67"/>
      <c r="B53" s="67"/>
      <c r="C53" s="67"/>
      <c r="D53" s="56"/>
      <c r="E53" s="535"/>
      <c r="F53" s="3" t="s">
        <v>37</v>
      </c>
      <c r="G53" s="31">
        <f>SUM(G49:G52)</f>
        <v>1</v>
      </c>
      <c r="H53" s="37">
        <f>SUMPRODUCT(G49:G52,H49:H52)</f>
        <v>-9.9400000000000009E-3</v>
      </c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</row>
    <row r="54" spans="1:36" ht="15.75" thickBot="1" x14ac:dyDescent="0.3">
      <c r="A54" s="67"/>
      <c r="B54" s="67"/>
      <c r="C54" s="67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</row>
    <row r="55" spans="1:36" ht="15.75" thickBot="1" x14ac:dyDescent="0.3">
      <c r="A55" s="67"/>
      <c r="B55" s="67"/>
      <c r="C55" s="67"/>
      <c r="D55" s="56"/>
      <c r="E55" s="71" t="s">
        <v>81</v>
      </c>
      <c r="F55" s="69"/>
      <c r="G55" s="70"/>
      <c r="H55" s="68" t="e">
        <f>H46-H53</f>
        <v>#REF!</v>
      </c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</row>
    <row r="56" spans="1:36" x14ac:dyDescent="0.25">
      <c r="A56" s="67"/>
      <c r="B56" s="67"/>
      <c r="C56" s="67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</row>
    <row r="57" spans="1:36" x14ac:dyDescent="0.25">
      <c r="A57" s="67"/>
      <c r="B57" s="67"/>
      <c r="C57" s="67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</row>
    <row r="58" spans="1:36" x14ac:dyDescent="0.25">
      <c r="A58" s="67"/>
      <c r="B58" s="67"/>
      <c r="C58" s="67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</row>
    <row r="59" spans="1:36" x14ac:dyDescent="0.25">
      <c r="A59" s="67"/>
      <c r="B59" s="67"/>
      <c r="C59" s="67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</row>
    <row r="60" spans="1:36" x14ac:dyDescent="0.25">
      <c r="A60" s="67"/>
      <c r="B60" s="67"/>
      <c r="C60" s="67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</row>
  </sheetData>
  <mergeCells count="4">
    <mergeCell ref="E48:E53"/>
    <mergeCell ref="E43:E46"/>
    <mergeCell ref="E3:E22"/>
    <mergeCell ref="E25:E34"/>
  </mergeCells>
  <conditionalFormatting sqref="G4">
    <cfRule type="dataBar" priority="5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{82DC9DCA-2EFA-45D8-9861-B29EE850244B}</x14:id>
        </ext>
      </extLst>
    </cfRule>
  </conditionalFormatting>
  <conditionalFormatting sqref="G5:G21"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{87307788-42C3-453B-B4E7-D6756BCBCFA6}</x14:id>
        </ext>
      </extLst>
    </cfRule>
  </conditionalFormatting>
  <conditionalFormatting sqref="H5:H21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{5773770E-C05A-45CB-B2E9-098D8F434E69}</x14:id>
        </ext>
      </extLst>
    </cfRule>
  </conditionalFormatting>
  <conditionalFormatting sqref="H27:H33">
    <cfRule type="dataBar" priority="5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{C86944D2-A81F-4DD1-8D10-67D3CEB156C8}</x14:id>
        </ext>
      </extLst>
    </cfRule>
  </conditionalFormatting>
  <conditionalFormatting sqref="G29:G33 G27">
    <cfRule type="dataBar" priority="5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{4F048F76-BCBC-488D-B4A8-7051E6EC1D21}</x14:id>
        </ext>
      </extLst>
    </cfRule>
  </conditionalFormatting>
  <conditionalFormatting sqref="G26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{114EBBDC-16B8-46C2-B891-41D301467DD0}</x14:id>
        </ext>
      </extLst>
    </cfRule>
  </conditionalFormatting>
  <conditionalFormatting sqref="G28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{87CA0192-03E0-47AD-8E47-DDD0F054EE88}</x14:id>
        </ext>
      </extLst>
    </cfRule>
  </conditionalFormatting>
  <pageMargins left="0.7" right="0.7" top="0.75" bottom="0.75" header="0.3" footer="0.3"/>
  <pageSetup orientation="portrait" horizontalDpi="360" verticalDpi="36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2DC9DCA-2EFA-45D8-9861-B29EE850244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</xm:sqref>
        </x14:conditionalFormatting>
        <x14:conditionalFormatting xmlns:xm="http://schemas.microsoft.com/office/excel/2006/main">
          <x14:cfRule type="dataBar" id="{87307788-42C3-453B-B4E7-D6756BCBCFA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G5:G21</xm:sqref>
        </x14:conditionalFormatting>
        <x14:conditionalFormatting xmlns:xm="http://schemas.microsoft.com/office/excel/2006/main">
          <x14:cfRule type="dataBar" id="{5773770E-C05A-45CB-B2E9-098D8F434E6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H5:H21</xm:sqref>
        </x14:conditionalFormatting>
        <x14:conditionalFormatting xmlns:xm="http://schemas.microsoft.com/office/excel/2006/main">
          <x14:cfRule type="dataBar" id="{C86944D2-A81F-4DD1-8D10-67D3CEB156C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H27:H33</xm:sqref>
        </x14:conditionalFormatting>
        <x14:conditionalFormatting xmlns:xm="http://schemas.microsoft.com/office/excel/2006/main">
          <x14:cfRule type="dataBar" id="{4F048F76-BCBC-488D-B4A8-7051E6EC1D2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G29:G33 G27</xm:sqref>
        </x14:conditionalFormatting>
        <x14:conditionalFormatting xmlns:xm="http://schemas.microsoft.com/office/excel/2006/main">
          <x14:cfRule type="dataBar" id="{114EBBDC-16B8-46C2-B891-41D301467DD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G26</xm:sqref>
        </x14:conditionalFormatting>
        <x14:conditionalFormatting xmlns:xm="http://schemas.microsoft.com/office/excel/2006/main">
          <x14:cfRule type="dataBar" id="{87CA0192-03E0-47AD-8E47-DDD0F054EE88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G28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/>
  <dimension ref="A1:AG56"/>
  <sheetViews>
    <sheetView workbookViewId="0"/>
  </sheetViews>
  <sheetFormatPr defaultRowHeight="15" x14ac:dyDescent="0.25"/>
  <cols>
    <col min="1" max="1" width="2.7109375" customWidth="1"/>
    <col min="2" max="2" width="3.7109375" bestFit="1" customWidth="1"/>
    <col min="3" max="3" width="21.5703125" bestFit="1" customWidth="1"/>
    <col min="5" max="5" width="15.7109375" customWidth="1"/>
    <col min="6" max="6" width="2.7109375" customWidth="1"/>
    <col min="13" max="13" width="2.7109375" customWidth="1"/>
  </cols>
  <sheetData>
    <row r="1" spans="1:33" x14ac:dyDescent="0.25">
      <c r="A1" s="56" t="s">
        <v>82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</row>
    <row r="2" spans="1:33" ht="15.75" thickBot="1" x14ac:dyDescent="0.3">
      <c r="A2" s="56"/>
      <c r="B2" s="67"/>
      <c r="C2" s="56"/>
      <c r="D2" s="56"/>
      <c r="E2" s="62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</row>
    <row r="3" spans="1:33" ht="15.75" thickBot="1" x14ac:dyDescent="0.3">
      <c r="A3" s="56"/>
      <c r="B3" s="545" t="s">
        <v>65</v>
      </c>
      <c r="C3" s="77" t="s">
        <v>66</v>
      </c>
      <c r="D3" s="29" t="s">
        <v>63</v>
      </c>
      <c r="E3" s="78" t="s">
        <v>53</v>
      </c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</row>
    <row r="4" spans="1:33" x14ac:dyDescent="0.25">
      <c r="A4" s="56"/>
      <c r="B4" s="546"/>
      <c r="C4" s="84" t="s">
        <v>83</v>
      </c>
      <c r="D4" s="86"/>
      <c r="E4" s="87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</row>
    <row r="5" spans="1:33" x14ac:dyDescent="0.25">
      <c r="A5" s="56"/>
      <c r="B5" s="546"/>
      <c r="C5" s="89" t="s">
        <v>84</v>
      </c>
      <c r="D5" s="33">
        <f>Equity!K29</f>
        <v>7.4274974509232955E-2</v>
      </c>
      <c r="E5" s="65">
        <f>'Price Data (old)'!BL17</f>
        <v>1.9174991943280657E-2</v>
      </c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</row>
    <row r="6" spans="1:33" x14ac:dyDescent="0.25">
      <c r="A6" s="56"/>
      <c r="B6" s="546"/>
      <c r="C6" s="89" t="s">
        <v>85</v>
      </c>
      <c r="D6" s="33">
        <f>Equity!K30</f>
        <v>0.13374433783069972</v>
      </c>
      <c r="E6" s="65">
        <f>'Price Data (old)'!BL23</f>
        <v>4.1531238714336742E-3</v>
      </c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</row>
    <row r="7" spans="1:33" x14ac:dyDescent="0.25">
      <c r="A7" s="56"/>
      <c r="B7" s="546"/>
      <c r="C7" s="89" t="s">
        <v>86</v>
      </c>
      <c r="D7" s="33">
        <f>Equity!K31</f>
        <v>8.6256575247647002E-2</v>
      </c>
      <c r="E7" s="65">
        <f>'Price Data (old)'!BL29</f>
        <v>9.4989313702206475E-4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</row>
    <row r="8" spans="1:33" x14ac:dyDescent="0.25">
      <c r="A8" s="56"/>
      <c r="B8" s="546"/>
      <c r="C8" s="89" t="s">
        <v>87</v>
      </c>
      <c r="D8" s="33">
        <f>Equity!K32</f>
        <v>5.2408068323359973E-2</v>
      </c>
      <c r="E8" s="65">
        <f>'Price Data (old)'!BL35</f>
        <v>3.1685678073510776E-2</v>
      </c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</row>
    <row r="9" spans="1:33" x14ac:dyDescent="0.25">
      <c r="A9" s="56"/>
      <c r="B9" s="546"/>
      <c r="C9" s="89" t="s">
        <v>88</v>
      </c>
      <c r="D9" s="33">
        <f>Equity!K33</f>
        <v>4.9662546944179389E-2</v>
      </c>
      <c r="E9" s="65">
        <f>'Price Data (old)'!BL41</f>
        <v>-7.4568288854002249E-3</v>
      </c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</row>
    <row r="10" spans="1:33" x14ac:dyDescent="0.25">
      <c r="A10" s="56"/>
      <c r="B10" s="546"/>
      <c r="C10" s="2" t="s">
        <v>89</v>
      </c>
      <c r="D10" s="33">
        <f>Equity!K34</f>
        <v>4.6381626790411433E-2</v>
      </c>
      <c r="E10" s="65">
        <f>'Price Data (old)'!BL47</f>
        <v>1.0270693707024046E-2</v>
      </c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</row>
    <row r="11" spans="1:33" x14ac:dyDescent="0.25">
      <c r="A11" s="56"/>
      <c r="B11" s="546"/>
      <c r="C11" s="2" t="s">
        <v>90</v>
      </c>
      <c r="D11" s="33">
        <f>Equity!K39</f>
        <v>0</v>
      </c>
      <c r="E11" s="65">
        <f>'Price Data (old)'!BL53</f>
        <v>1.6639276910435544E-2</v>
      </c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</row>
    <row r="12" spans="1:33" x14ac:dyDescent="0.25">
      <c r="A12" s="56"/>
      <c r="B12" s="546"/>
      <c r="C12" s="12" t="s">
        <v>91</v>
      </c>
      <c r="D12" s="33">
        <f>Equity!K35</f>
        <v>7.7558547340661962E-2</v>
      </c>
      <c r="E12" s="65">
        <f>'Price Data (old)'!BL59</f>
        <v>2.0096567923789721E-2</v>
      </c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</row>
    <row r="13" spans="1:33" x14ac:dyDescent="0.25">
      <c r="A13" s="56"/>
      <c r="B13" s="546"/>
      <c r="C13" s="12" t="s">
        <v>92</v>
      </c>
      <c r="D13" s="33">
        <f>Equity!K36</f>
        <v>6.0751623793230479E-2</v>
      </c>
      <c r="E13" s="65">
        <f>'Price Data (old)'!BL65</f>
        <v>4.6322119574690714E-2</v>
      </c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</row>
    <row r="14" spans="1:33" x14ac:dyDescent="0.25">
      <c r="A14" s="56"/>
      <c r="B14" s="546"/>
      <c r="C14" s="12" t="s">
        <v>93</v>
      </c>
      <c r="D14" s="33">
        <f>Equity!K37</f>
        <v>5.9430590318030545E-2</v>
      </c>
      <c r="E14" s="65">
        <f>'Price Data (old)'!BL71</f>
        <v>4.6914429915118017E-2</v>
      </c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</row>
    <row r="15" spans="1:33" ht="15.75" thickBot="1" x14ac:dyDescent="0.3">
      <c r="A15" s="56"/>
      <c r="B15" s="546"/>
      <c r="C15" s="13" t="s">
        <v>94</v>
      </c>
      <c r="D15" s="34">
        <f>Equity!K38</f>
        <v>4.4430582370713546E-2</v>
      </c>
      <c r="E15" s="66">
        <f>'Price Data (old)'!BL77</f>
        <v>2.8005570168652367E-2</v>
      </c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</row>
    <row r="16" spans="1:33" ht="15.75" thickBot="1" x14ac:dyDescent="0.3">
      <c r="A16" s="56"/>
      <c r="B16" s="547"/>
      <c r="C16" s="3" t="s">
        <v>65</v>
      </c>
      <c r="D16" s="34">
        <f>SUM(D4:D15)</f>
        <v>0.68489947346816693</v>
      </c>
      <c r="E16" s="37">
        <f>SUMPRODUCT(D4:D15,E4:E15)</f>
        <v>1.2233505570852074E-2</v>
      </c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</row>
    <row r="17" spans="1:33" x14ac:dyDescent="0.25">
      <c r="A17" s="56"/>
      <c r="B17" s="64"/>
      <c r="C17" s="6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</row>
    <row r="18" spans="1:33" ht="15.75" thickBot="1" x14ac:dyDescent="0.3">
      <c r="A18" s="56"/>
      <c r="B18" s="67"/>
      <c r="C18" s="6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</row>
    <row r="19" spans="1:33" ht="15.75" thickBot="1" x14ac:dyDescent="0.3">
      <c r="A19" s="56"/>
      <c r="B19" s="548" t="s">
        <v>71</v>
      </c>
      <c r="C19" s="77" t="s">
        <v>66</v>
      </c>
      <c r="D19" s="29" t="s">
        <v>63</v>
      </c>
      <c r="E19" s="78" t="s">
        <v>53</v>
      </c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</row>
    <row r="20" spans="1:33" x14ac:dyDescent="0.25">
      <c r="A20" s="56"/>
      <c r="B20" s="549"/>
      <c r="C20" s="84" t="s">
        <v>83</v>
      </c>
      <c r="D20" s="86"/>
      <c r="E20" s="87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</row>
    <row r="21" spans="1:33" x14ac:dyDescent="0.25">
      <c r="A21" s="56"/>
      <c r="B21" s="549"/>
      <c r="C21" s="2" t="s">
        <v>72</v>
      </c>
      <c r="D21" s="33">
        <f>'Fixed Income'!K19</f>
        <v>0.25620699571018551</v>
      </c>
      <c r="E21" s="39">
        <f>'Price Data (old)'!BL92</f>
        <v>1.5572958862183722E-2</v>
      </c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</row>
    <row r="22" spans="1:33" x14ac:dyDescent="0.25">
      <c r="A22" s="56"/>
      <c r="B22" s="549"/>
      <c r="C22" s="2" t="s">
        <v>95</v>
      </c>
      <c r="D22" s="33">
        <f>'Fixed Income'!K26</f>
        <v>0</v>
      </c>
      <c r="E22" s="39">
        <f>'Price Data (old)'!BL98</f>
        <v>8.4785680640602785E-3</v>
      </c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</row>
    <row r="23" spans="1:33" x14ac:dyDescent="0.25">
      <c r="A23" s="56"/>
      <c r="B23" s="549"/>
      <c r="C23" s="12" t="s">
        <v>96</v>
      </c>
      <c r="D23" s="33">
        <f>'Fixed Income'!K21</f>
        <v>7.893647963225546E-2</v>
      </c>
      <c r="E23" s="39">
        <f>'Price Data (old)'!BL104</f>
        <v>8.1996434937611131E-3</v>
      </c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</row>
    <row r="24" spans="1:33" x14ac:dyDescent="0.25">
      <c r="A24" s="56"/>
      <c r="B24" s="549"/>
      <c r="C24" s="12" t="s">
        <v>97</v>
      </c>
      <c r="D24" s="33">
        <f>'Fixed Income'!K22</f>
        <v>0.16835703987074874</v>
      </c>
      <c r="E24" s="39">
        <f>'Price Data (old)'!BL110</f>
        <v>2.7877339705296806E-3</v>
      </c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</row>
    <row r="25" spans="1:33" x14ac:dyDescent="0.25">
      <c r="A25" s="56"/>
      <c r="B25" s="549"/>
      <c r="C25" s="12" t="s">
        <v>98</v>
      </c>
      <c r="D25" s="33">
        <f>'Fixed Income'!K25</f>
        <v>0</v>
      </c>
      <c r="E25" s="39">
        <f>'Price Data (old)'!BL116</f>
        <v>8.2068116536723734E-4</v>
      </c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</row>
    <row r="26" spans="1:33" ht="15.75" thickBot="1" x14ac:dyDescent="0.3">
      <c r="A26" s="56"/>
      <c r="B26" s="549"/>
      <c r="C26" s="13" t="s">
        <v>99</v>
      </c>
      <c r="D26" s="34">
        <f>'Fixed Income'!K23</f>
        <v>0.32162000816676911</v>
      </c>
      <c r="E26" s="40">
        <f>'Price Data (old)'!BL122</f>
        <v>4.7711781888996581E-3</v>
      </c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</row>
    <row r="27" spans="1:33" ht="15.75" thickBot="1" x14ac:dyDescent="0.3">
      <c r="A27" s="56"/>
      <c r="B27" s="550"/>
      <c r="C27" s="3" t="s">
        <v>71</v>
      </c>
      <c r="D27" s="34">
        <f>SUM(D20:D26)</f>
        <v>0.82512052337995878</v>
      </c>
      <c r="E27" s="37">
        <f>SUMPRODUCT(D20:D26,E20:E26)</f>
        <v>6.6409930033399546E-3</v>
      </c>
      <c r="F27" s="63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</row>
    <row r="28" spans="1:33" x14ac:dyDescent="0.25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</row>
    <row r="29" spans="1:33" x14ac:dyDescent="0.25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</row>
    <row r="30" spans="1:33" x14ac:dyDescent="0.25">
      <c r="A30" s="56"/>
      <c r="B30" s="56"/>
      <c r="C30" s="56"/>
      <c r="D30" s="56"/>
      <c r="E30" s="63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</row>
    <row r="31" spans="1:33" ht="15.75" thickBot="1" x14ac:dyDescent="0.3">
      <c r="A31" s="56"/>
      <c r="B31" s="67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</row>
    <row r="32" spans="1:33" x14ac:dyDescent="0.25">
      <c r="A32" s="56"/>
      <c r="B32" s="536" t="s">
        <v>73</v>
      </c>
      <c r="C32" s="4" t="s">
        <v>41</v>
      </c>
      <c r="D32" s="32">
        <f>Equity!D7</f>
        <v>22618.65468282541</v>
      </c>
      <c r="E32" s="35">
        <f>E16</f>
        <v>1.2233505570852074E-2</v>
      </c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</row>
    <row r="33" spans="1:33" x14ac:dyDescent="0.25">
      <c r="A33" s="56"/>
      <c r="B33" s="537"/>
      <c r="C33" s="2" t="s">
        <v>43</v>
      </c>
      <c r="D33" s="33" t="e">
        <f>'Dash Old'!C18</f>
        <v>#REF!</v>
      </c>
      <c r="E33" s="36">
        <f>E27</f>
        <v>6.6409930033399546E-3</v>
      </c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</row>
    <row r="34" spans="1:33" ht="15.75" thickBot="1" x14ac:dyDescent="0.3">
      <c r="A34" s="56"/>
      <c r="B34" s="537"/>
      <c r="C34" s="3" t="s">
        <v>45</v>
      </c>
      <c r="D34" s="34" t="e">
        <f>'Dash Old'!C24</f>
        <v>#REF!</v>
      </c>
      <c r="E34" s="38">
        <v>0</v>
      </c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</row>
    <row r="35" spans="1:33" ht="15.75" thickBot="1" x14ac:dyDescent="0.3">
      <c r="A35" s="56"/>
      <c r="B35" s="538"/>
      <c r="C35" s="3" t="s">
        <v>74</v>
      </c>
      <c r="D35" s="31" t="e">
        <f>SUM(D32:D34)</f>
        <v>#REF!</v>
      </c>
      <c r="E35" s="37" t="e">
        <f>SUMPRODUCT(D32:D34,E32:E34)</f>
        <v>#REF!</v>
      </c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</row>
    <row r="36" spans="1:33" ht="15.75" thickBot="1" x14ac:dyDescent="0.3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</row>
    <row r="37" spans="1:33" ht="15" customHeight="1" thickBot="1" x14ac:dyDescent="0.3">
      <c r="A37" s="56"/>
      <c r="B37" s="533" t="s">
        <v>37</v>
      </c>
      <c r="C37" s="10" t="s">
        <v>66</v>
      </c>
      <c r="D37" s="29" t="s">
        <v>63</v>
      </c>
      <c r="E37" s="78" t="s">
        <v>53</v>
      </c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</row>
    <row r="38" spans="1:33" x14ac:dyDescent="0.25">
      <c r="A38" s="56"/>
      <c r="B38" s="534"/>
      <c r="C38" s="4" t="s">
        <v>100</v>
      </c>
      <c r="D38" s="30">
        <v>0.5</v>
      </c>
      <c r="E38" s="35">
        <f>'Price Data (old)'!BL137</f>
        <v>1.9407798623973332E-2</v>
      </c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</row>
    <row r="39" spans="1:33" x14ac:dyDescent="0.25">
      <c r="A39" s="56"/>
      <c r="B39" s="534"/>
      <c r="C39" s="2" t="s">
        <v>101</v>
      </c>
      <c r="D39" s="72">
        <v>0.2</v>
      </c>
      <c r="E39" s="36">
        <f>'Price Data (old)'!BL143</f>
        <v>1.5205585402193716E-2</v>
      </c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</row>
    <row r="40" spans="1:33" x14ac:dyDescent="0.25">
      <c r="A40" s="56"/>
      <c r="B40" s="534"/>
      <c r="C40" s="2" t="s">
        <v>102</v>
      </c>
      <c r="D40" s="73" t="s">
        <v>79</v>
      </c>
      <c r="E40" s="36">
        <f>(D38/(D38+D39))*E38+(D39/(D38+D39))*E39</f>
        <v>1.8207166274893442E-2</v>
      </c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</row>
    <row r="41" spans="1:33" ht="15.75" thickBot="1" x14ac:dyDescent="0.3">
      <c r="A41" s="56"/>
      <c r="B41" s="534"/>
      <c r="C41" s="3" t="s">
        <v>80</v>
      </c>
      <c r="D41" s="31">
        <v>0.3</v>
      </c>
      <c r="E41" s="37">
        <f>'Price Data (old)'!BL149</f>
        <v>5.2293381322937845E-3</v>
      </c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</row>
    <row r="42" spans="1:33" ht="15.75" thickBot="1" x14ac:dyDescent="0.3">
      <c r="A42" s="56"/>
      <c r="B42" s="535"/>
      <c r="C42" s="3" t="s">
        <v>37</v>
      </c>
      <c r="D42" s="31">
        <f>SUM(D38:D41)</f>
        <v>1</v>
      </c>
      <c r="E42" s="37">
        <f>SUMPRODUCT(D38:D41,E38:E41)</f>
        <v>1.4313817832113544E-2</v>
      </c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</row>
    <row r="43" spans="1:33" ht="15.75" thickBot="1" x14ac:dyDescent="0.3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</row>
    <row r="44" spans="1:33" ht="15.75" thickBot="1" x14ac:dyDescent="0.3">
      <c r="A44" s="56"/>
      <c r="B44" s="71" t="s">
        <v>103</v>
      </c>
      <c r="C44" s="69"/>
      <c r="D44" s="70"/>
      <c r="E44" s="68" t="e">
        <f>E35-E42</f>
        <v>#REF!</v>
      </c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</row>
    <row r="45" spans="1:33" x14ac:dyDescent="0.25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</row>
    <row r="46" spans="1:33" x14ac:dyDescent="0.25">
      <c r="A46" s="56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</row>
    <row r="47" spans="1:33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</row>
    <row r="48" spans="1:33" x14ac:dyDescent="0.25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</row>
    <row r="49" spans="1:33" x14ac:dyDescent="0.25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</row>
    <row r="50" spans="1:33" x14ac:dyDescent="0.25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</row>
    <row r="51" spans="1:33" x14ac:dyDescent="0.25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</row>
    <row r="52" spans="1:33" x14ac:dyDescent="0.25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</row>
    <row r="53" spans="1:33" x14ac:dyDescent="0.25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</row>
    <row r="54" spans="1:33" x14ac:dyDescent="0.25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</row>
    <row r="55" spans="1:33" x14ac:dyDescent="0.25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</row>
    <row r="56" spans="1:33" x14ac:dyDescent="0.25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</row>
  </sheetData>
  <mergeCells count="4">
    <mergeCell ref="B3:B16"/>
    <mergeCell ref="B19:B27"/>
    <mergeCell ref="B32:B35"/>
    <mergeCell ref="B37:B42"/>
  </mergeCells>
  <conditionalFormatting sqref="D21:D26">
    <cfRule type="dataBar" priority="2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{D55C30A2-C8DB-4C4D-9133-AE61E5E97454}</x14:id>
        </ext>
      </extLst>
    </cfRule>
  </conditionalFormatting>
  <conditionalFormatting sqref="D5:D15">
    <cfRule type="dataBar" priority="4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{1DF35243-B73D-4AA6-B538-D1B6AE6DC59C}</x14:id>
        </ext>
      </extLst>
    </cfRule>
  </conditionalFormatting>
  <conditionalFormatting sqref="E5:E15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{57DFAF2C-4BF7-48FD-A057-059D3DBFC6B9}</x14:id>
        </ext>
      </extLst>
    </cfRule>
  </conditionalFormatting>
  <conditionalFormatting sqref="E21:E26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{C2B0A27A-3CFE-4807-817B-0BD944B0C419}</x14:id>
        </ext>
      </extLst>
    </cfRule>
  </conditionalFormatting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55C30A2-C8DB-4C4D-9133-AE61E5E9745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D21:D26</xm:sqref>
        </x14:conditionalFormatting>
        <x14:conditionalFormatting xmlns:xm="http://schemas.microsoft.com/office/excel/2006/main">
          <x14:cfRule type="dataBar" id="{1DF35243-B73D-4AA6-B538-D1B6AE6DC59C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D5:D15</xm:sqref>
        </x14:conditionalFormatting>
        <x14:conditionalFormatting xmlns:xm="http://schemas.microsoft.com/office/excel/2006/main">
          <x14:cfRule type="dataBar" id="{57DFAF2C-4BF7-48FD-A057-059D3DBFC6B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E5:E15</xm:sqref>
        </x14:conditionalFormatting>
        <x14:conditionalFormatting xmlns:xm="http://schemas.microsoft.com/office/excel/2006/main">
          <x14:cfRule type="dataBar" id="{C2B0A27A-3CFE-4807-817B-0BD944B0C41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E21:E26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70C0"/>
  </sheetPr>
  <dimension ref="A1:AN75"/>
  <sheetViews>
    <sheetView topLeftCell="A10" zoomScale="90" zoomScaleNormal="90" workbookViewId="0">
      <selection activeCell="C22" sqref="C22"/>
    </sheetView>
  </sheetViews>
  <sheetFormatPr defaultColWidth="9.140625" defaultRowHeight="15" x14ac:dyDescent="0.25"/>
  <cols>
    <col min="1" max="2" width="2.7109375" style="9" customWidth="1"/>
    <col min="3" max="3" width="14.7109375" style="9" bestFit="1" customWidth="1"/>
    <col min="4" max="4" width="30.28515625" style="9" bestFit="1" customWidth="1"/>
    <col min="5" max="5" width="8.140625" style="9" bestFit="1" customWidth="1"/>
    <col min="6" max="6" width="9.5703125" style="9" customWidth="1"/>
    <col min="7" max="7" width="11.140625" style="9" bestFit="1" customWidth="1"/>
    <col min="8" max="8" width="14.7109375" style="9" bestFit="1" customWidth="1"/>
    <col min="9" max="9" width="10.85546875" style="9" bestFit="1" customWidth="1"/>
    <col min="10" max="10" width="14.7109375" style="9" bestFit="1" customWidth="1"/>
    <col min="11" max="11" width="10.85546875" style="9" bestFit="1" customWidth="1"/>
    <col min="12" max="12" width="6.5703125" style="9" bestFit="1" customWidth="1"/>
    <col min="13" max="13" width="16.42578125" style="9" bestFit="1" customWidth="1"/>
    <col min="14" max="14" width="41.85546875" style="9" bestFit="1" customWidth="1"/>
    <col min="15" max="15" width="2.7109375" style="9" customWidth="1"/>
    <col min="16" max="16384" width="9.140625" style="9"/>
  </cols>
  <sheetData>
    <row r="1" spans="1:40" x14ac:dyDescent="0.25">
      <c r="A1" s="201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</row>
    <row r="2" spans="1:40" ht="19.5" x14ac:dyDescent="0.3">
      <c r="A2" s="110"/>
      <c r="B2" s="551" t="s">
        <v>65</v>
      </c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</row>
    <row r="3" spans="1:40" ht="15.75" thickBot="1" x14ac:dyDescent="0.3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1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</row>
    <row r="4" spans="1:40" ht="15.75" thickBot="1" x14ac:dyDescent="0.3">
      <c r="A4" s="110"/>
      <c r="B4" s="110"/>
      <c r="C4" s="90" t="s">
        <v>41</v>
      </c>
      <c r="D4" s="418"/>
      <c r="E4" s="110"/>
      <c r="F4" s="110"/>
      <c r="G4" s="110"/>
      <c r="H4" s="110"/>
      <c r="I4" s="110"/>
      <c r="J4" s="110"/>
      <c r="K4" s="110"/>
      <c r="L4" s="110"/>
      <c r="M4" s="110"/>
      <c r="N4" s="111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</row>
    <row r="5" spans="1:40" x14ac:dyDescent="0.25">
      <c r="A5" s="110"/>
      <c r="B5" s="110"/>
      <c r="C5" s="11" t="s">
        <v>67</v>
      </c>
      <c r="D5" s="19">
        <v>0.7</v>
      </c>
      <c r="E5" s="110"/>
      <c r="F5" s="110"/>
      <c r="G5" s="110"/>
      <c r="H5" s="110"/>
      <c r="I5" s="110"/>
      <c r="J5" s="110"/>
      <c r="K5" s="110"/>
      <c r="L5" s="110"/>
      <c r="M5" s="110"/>
      <c r="N5" s="111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</row>
    <row r="6" spans="1:40" x14ac:dyDescent="0.25">
      <c r="A6" s="110"/>
      <c r="B6" s="110"/>
      <c r="C6" s="12" t="s">
        <v>39</v>
      </c>
      <c r="D6" s="14">
        <f>Dashboard!D14</f>
        <v>23368.59</v>
      </c>
      <c r="E6" s="110"/>
      <c r="F6" s="110"/>
      <c r="G6" s="110"/>
      <c r="H6" s="110"/>
      <c r="I6" s="110"/>
      <c r="J6" s="110"/>
      <c r="K6" s="110"/>
      <c r="L6" s="110"/>
      <c r="M6" s="110"/>
      <c r="N6" s="111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</row>
    <row r="7" spans="1:40" x14ac:dyDescent="0.25">
      <c r="A7" s="110"/>
      <c r="B7" s="110"/>
      <c r="C7" s="2" t="s">
        <v>40</v>
      </c>
      <c r="D7" s="14">
        <f>Dashboard!D15</f>
        <v>22618.65468282541</v>
      </c>
      <c r="E7" s="110"/>
      <c r="F7" s="110"/>
      <c r="G7" s="110"/>
      <c r="H7" s="110"/>
      <c r="I7" s="110"/>
      <c r="J7" s="110"/>
      <c r="K7" s="110"/>
      <c r="L7" s="110"/>
      <c r="M7" s="110"/>
      <c r="N7" s="111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</row>
    <row r="8" spans="1:40" ht="15.75" thickBot="1" x14ac:dyDescent="0.3">
      <c r="A8" s="110"/>
      <c r="B8" s="110"/>
      <c r="C8" s="3" t="s">
        <v>42</v>
      </c>
      <c r="D8" s="384">
        <f>Dashboard!D16</f>
        <v>0.70933758178863604</v>
      </c>
      <c r="E8" s="110"/>
      <c r="F8" s="110"/>
      <c r="G8" s="110"/>
      <c r="H8" s="110"/>
      <c r="I8" s="110"/>
      <c r="J8" s="110"/>
      <c r="K8" s="110"/>
      <c r="L8" s="110"/>
      <c r="M8" s="110"/>
      <c r="N8" s="111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</row>
    <row r="9" spans="1:40" x14ac:dyDescent="0.25">
      <c r="A9" s="110"/>
      <c r="B9" s="110"/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1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</row>
    <row r="10" spans="1:40" x14ac:dyDescent="0.25">
      <c r="A10" s="110"/>
      <c r="B10" s="110"/>
      <c r="C10" s="110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1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</row>
    <row r="11" spans="1:40" x14ac:dyDescent="0.25">
      <c r="A11" s="110"/>
      <c r="B11" s="110"/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  <c r="N11" s="111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</row>
    <row r="12" spans="1:40" x14ac:dyDescent="0.25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1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</row>
    <row r="13" spans="1:40" x14ac:dyDescent="0.25">
      <c r="A13" s="110"/>
      <c r="B13" s="110"/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1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</row>
    <row r="14" spans="1:40" x14ac:dyDescent="0.25">
      <c r="A14" s="110"/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10"/>
      <c r="M14" s="110"/>
      <c r="N14" s="111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</row>
    <row r="15" spans="1:40" x14ac:dyDescent="0.25">
      <c r="A15" s="110"/>
      <c r="B15" s="110"/>
      <c r="C15" s="110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1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0"/>
      <c r="AM15" s="110"/>
      <c r="AN15" s="110"/>
    </row>
    <row r="16" spans="1:40" x14ac:dyDescent="0.25">
      <c r="A16" s="110"/>
      <c r="B16" s="110"/>
      <c r="C16" s="110"/>
      <c r="D16" s="110"/>
      <c r="E16" s="110"/>
      <c r="F16" s="110"/>
      <c r="G16" s="110"/>
      <c r="H16" s="110"/>
      <c r="I16" s="110"/>
      <c r="J16" s="110"/>
      <c r="K16" s="110"/>
      <c r="L16" s="110"/>
      <c r="M16" s="110"/>
      <c r="N16" s="111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0"/>
      <c r="AM16" s="110"/>
      <c r="AN16" s="110"/>
    </row>
    <row r="17" spans="1:40" x14ac:dyDescent="0.25">
      <c r="A17" s="110"/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1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0"/>
      <c r="AM17" s="110"/>
      <c r="AN17" s="110"/>
    </row>
    <row r="18" spans="1:40" x14ac:dyDescent="0.25">
      <c r="A18" s="110"/>
      <c r="B18" s="110"/>
      <c r="C18" s="110"/>
      <c r="D18" s="110"/>
      <c r="E18" s="110"/>
      <c r="F18" s="110"/>
      <c r="G18" s="110"/>
      <c r="H18" s="110"/>
      <c r="I18" s="110"/>
      <c r="J18" s="110"/>
      <c r="K18" s="110"/>
      <c r="L18" s="110"/>
      <c r="M18" s="110"/>
      <c r="N18" s="111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0"/>
      <c r="AM18" s="110"/>
      <c r="AN18" s="110"/>
    </row>
    <row r="19" spans="1:40" x14ac:dyDescent="0.25">
      <c r="A19" s="110"/>
      <c r="B19" s="110"/>
      <c r="C19" s="110"/>
      <c r="D19" s="110"/>
      <c r="E19" s="110"/>
      <c r="F19" s="110"/>
      <c r="G19" s="110"/>
      <c r="H19" s="110"/>
      <c r="I19" s="110"/>
      <c r="J19" s="110"/>
      <c r="K19" s="110"/>
      <c r="L19" s="110"/>
      <c r="M19" s="110"/>
      <c r="N19" s="111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0"/>
      <c r="AM19" s="110"/>
      <c r="AN19" s="110"/>
    </row>
    <row r="20" spans="1:40" x14ac:dyDescent="0.25">
      <c r="A20" s="110"/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1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</row>
    <row r="21" spans="1:40" ht="15.75" customHeight="1" x14ac:dyDescent="0.25">
      <c r="A21" s="110"/>
      <c r="B21" s="110"/>
      <c r="C21" s="163" t="s">
        <v>75</v>
      </c>
      <c r="D21" s="243" t="s">
        <v>104</v>
      </c>
      <c r="E21" s="243" t="s">
        <v>66</v>
      </c>
      <c r="F21" s="163" t="s">
        <v>105</v>
      </c>
      <c r="G21" s="163" t="s">
        <v>106</v>
      </c>
      <c r="H21" s="163" t="s">
        <v>107</v>
      </c>
      <c r="I21" s="243" t="s">
        <v>108</v>
      </c>
      <c r="J21" s="163" t="s">
        <v>109</v>
      </c>
      <c r="K21" s="243" t="s">
        <v>63</v>
      </c>
      <c r="L21" s="306" t="s">
        <v>110</v>
      </c>
      <c r="M21" s="163" t="s">
        <v>111</v>
      </c>
      <c r="N21" s="243" t="s">
        <v>112</v>
      </c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0"/>
      <c r="AM21" s="110"/>
      <c r="AN21" s="110"/>
    </row>
    <row r="22" spans="1:40" x14ac:dyDescent="0.25">
      <c r="A22" s="110"/>
      <c r="B22" s="110"/>
      <c r="C22" s="391">
        <f>'Security Info'!AW5</f>
        <v>3.270042194092837E-2</v>
      </c>
      <c r="D22" s="79" t="s">
        <v>113</v>
      </c>
      <c r="E22" s="303" t="s">
        <v>114</v>
      </c>
      <c r="F22" s="313">
        <f>'Security Info'!AU7</f>
        <v>19.2</v>
      </c>
      <c r="G22" s="313">
        <f>'Security Info'!AT6</f>
        <v>95.98</v>
      </c>
      <c r="H22" s="200">
        <f>VLOOKUP(E22,Transactions!$C$5:$M$23,3,FALSE)</f>
        <v>94.8</v>
      </c>
      <c r="I22" s="95">
        <f t="shared" ref="I22:I38" si="0">G22*J22</f>
        <v>959.80000000000007</v>
      </c>
      <c r="J22" s="350">
        <f>'Security Info'!AU6</f>
        <v>10</v>
      </c>
      <c r="K22" s="96">
        <f>I22/Equity!$D$7</f>
        <v>4.2434000317834404E-2</v>
      </c>
      <c r="L22" s="9" t="s">
        <v>41</v>
      </c>
      <c r="M22" s="9" t="s">
        <v>115</v>
      </c>
      <c r="N22" s="304" t="s">
        <v>116</v>
      </c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0"/>
      <c r="AM22" s="110"/>
      <c r="AN22" s="110"/>
    </row>
    <row r="23" spans="1:40" x14ac:dyDescent="0.25">
      <c r="A23" s="110"/>
      <c r="B23" s="110"/>
      <c r="C23" s="391">
        <f>'Security Info'!BR5</f>
        <v>-0.15258215962441313</v>
      </c>
      <c r="D23" s="79" t="s">
        <v>117</v>
      </c>
      <c r="E23" s="303" t="s">
        <v>85</v>
      </c>
      <c r="F23" s="313">
        <f>'Security Info'!BP7</f>
        <v>3.6000000000000005</v>
      </c>
      <c r="G23" s="313">
        <f>'Security Info'!BO6</f>
        <v>43.02</v>
      </c>
      <c r="H23" s="200">
        <f>VLOOKUP(E23,Transactions!$C$5:$M$23,3,FALSE)</f>
        <v>51.12</v>
      </c>
      <c r="I23" s="95">
        <f t="shared" si="0"/>
        <v>516.24</v>
      </c>
      <c r="J23" s="350">
        <f>'Security Info'!BP6</f>
        <v>12</v>
      </c>
      <c r="K23" s="96">
        <f>I23/Equity!$D$7</f>
        <v>2.2823638595622871E-2</v>
      </c>
      <c r="L23" s="9" t="s">
        <v>41</v>
      </c>
      <c r="M23" s="9" t="s">
        <v>118</v>
      </c>
      <c r="N23" s="304" t="s">
        <v>119</v>
      </c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0"/>
      <c r="AM23" s="110"/>
      <c r="AN23" s="110"/>
    </row>
    <row r="24" spans="1:40" x14ac:dyDescent="0.25">
      <c r="A24" s="110"/>
      <c r="B24" s="110"/>
      <c r="C24" s="391">
        <f>'Security Info'!BK5</f>
        <v>7.6697127937337406E-3</v>
      </c>
      <c r="D24" s="79" t="s">
        <v>120</v>
      </c>
      <c r="E24" s="303" t="s">
        <v>84</v>
      </c>
      <c r="F24" s="313">
        <f>'Security Info'!BI7</f>
        <v>12</v>
      </c>
      <c r="G24" s="313">
        <f>'Security Info'!BH6</f>
        <v>60.55</v>
      </c>
      <c r="H24" s="200">
        <f>VLOOKUP(E24,Transactions!$C$5:$M$23,3,FALSE)</f>
        <v>61.28</v>
      </c>
      <c r="I24" s="95">
        <f t="shared" si="0"/>
        <v>605.5</v>
      </c>
      <c r="J24" s="350">
        <f>'Security Info'!BI6</f>
        <v>10</v>
      </c>
      <c r="K24" s="96">
        <f>I24/Equity!$D$7</f>
        <v>2.6769938729369377E-2</v>
      </c>
      <c r="L24" s="9" t="s">
        <v>41</v>
      </c>
      <c r="M24" s="9" t="s">
        <v>115</v>
      </c>
      <c r="N24" s="304" t="s">
        <v>121</v>
      </c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0"/>
      <c r="AM24" s="110"/>
      <c r="AN24" s="110"/>
    </row>
    <row r="25" spans="1:40" x14ac:dyDescent="0.25">
      <c r="A25" s="110"/>
      <c r="B25" s="110"/>
      <c r="C25" s="391">
        <f>'Security Info'!CF5</f>
        <v>-8.36067725423284E-2</v>
      </c>
      <c r="D25" s="79" t="s">
        <v>122</v>
      </c>
      <c r="E25" s="303" t="s">
        <v>87</v>
      </c>
      <c r="F25" s="313">
        <f>'Security Info'!CD7</f>
        <v>7.56</v>
      </c>
      <c r="G25" s="313">
        <f>'Security Info'!CC6</f>
        <v>208.2</v>
      </c>
      <c r="H25" s="200">
        <f>VLOOKUP(E25,Transactions!$C$5:$M$23,3,FALSE)</f>
        <v>228.57</v>
      </c>
      <c r="I25" s="95">
        <f t="shared" si="0"/>
        <v>1249.1999999999998</v>
      </c>
      <c r="J25" s="350">
        <f>'Security Info'!CD6</f>
        <v>6</v>
      </c>
      <c r="K25" s="96">
        <f>I25/Equity!$D$7</f>
        <v>5.5228748902936782E-2</v>
      </c>
      <c r="L25" s="9" t="s">
        <v>41</v>
      </c>
      <c r="M25" s="9" t="s">
        <v>123</v>
      </c>
      <c r="N25" s="304" t="s">
        <v>124</v>
      </c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0"/>
      <c r="AM25" s="110"/>
      <c r="AN25" s="110"/>
    </row>
    <row r="26" spans="1:40" x14ac:dyDescent="0.25">
      <c r="A26" s="110"/>
      <c r="B26" s="110"/>
      <c r="C26" s="391">
        <f>'Security Info'!N5</f>
        <v>0.13159873665212807</v>
      </c>
      <c r="D26" s="79" t="s">
        <v>416</v>
      </c>
      <c r="E26" s="303" t="s">
        <v>415</v>
      </c>
      <c r="F26" s="313">
        <f>'Security Info'!CD8</f>
        <v>0</v>
      </c>
      <c r="G26" s="313">
        <f>'Security Info'!K6</f>
        <v>75.239999999999995</v>
      </c>
      <c r="H26" s="200">
        <f>VLOOKUP(E26,Transactions!$C$5:$M$23,3,FALSE)</f>
        <v>66.489999999999995</v>
      </c>
      <c r="I26" s="95">
        <f>H26*J26</f>
        <v>664.9</v>
      </c>
      <c r="J26" s="350">
        <f>'Security Info'!L6</f>
        <v>10</v>
      </c>
      <c r="K26" s="96">
        <f>I26/Equity!$D$7</f>
        <v>2.9396089613802971E-2</v>
      </c>
      <c r="L26" s="9" t="s">
        <v>41</v>
      </c>
      <c r="M26" s="9" t="s">
        <v>115</v>
      </c>
      <c r="N26" s="304" t="s">
        <v>121</v>
      </c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0"/>
      <c r="AM26" s="110"/>
      <c r="AN26" s="110"/>
    </row>
    <row r="27" spans="1:40" x14ac:dyDescent="0.25">
      <c r="A27" s="110"/>
      <c r="B27" s="110"/>
      <c r="C27" s="391">
        <f>'Security Info'!DO5</f>
        <v>-1.7595895627079305E-2</v>
      </c>
      <c r="D27" s="79" t="s">
        <v>125</v>
      </c>
      <c r="E27" s="79" t="s">
        <v>92</v>
      </c>
      <c r="F27" s="313">
        <f>'Security Info'!DM7</f>
        <v>9.1999999999999993</v>
      </c>
      <c r="G27" s="313">
        <f>'Security Info'!DL6</f>
        <v>243.95</v>
      </c>
      <c r="H27" s="200">
        <f>VLOOKUP(E27,Transactions!$C$5:$M$23,3,FALSE)</f>
        <v>249.49</v>
      </c>
      <c r="I27" s="95">
        <f t="shared" si="0"/>
        <v>1951.6</v>
      </c>
      <c r="J27" s="350">
        <f>'Security Info'!DM6</f>
        <v>8</v>
      </c>
      <c r="K27" s="96">
        <f>I27/Equity!$D$7</f>
        <v>8.6282762054892284E-2</v>
      </c>
      <c r="L27" s="9" t="s">
        <v>41</v>
      </c>
      <c r="M27" s="9" t="s">
        <v>126</v>
      </c>
      <c r="N27" s="304" t="s">
        <v>127</v>
      </c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</row>
    <row r="28" spans="1:40" x14ac:dyDescent="0.25">
      <c r="A28" s="110"/>
      <c r="B28" s="110"/>
      <c r="C28" s="391">
        <f>'Security Info'!BY5</f>
        <v>0.10584222686764222</v>
      </c>
      <c r="D28" s="79" t="s">
        <v>128</v>
      </c>
      <c r="E28" s="303" t="s">
        <v>86</v>
      </c>
      <c r="F28" s="313">
        <f>'Security Info'!BW7</f>
        <v>13.2</v>
      </c>
      <c r="G28" s="313">
        <f>'Security Info'!BV6</f>
        <v>99.31</v>
      </c>
      <c r="H28" s="200">
        <f>VLOOKUP(E28,Transactions!$C$5:$M$23,3,FALSE)</f>
        <v>90.89</v>
      </c>
      <c r="I28" s="95">
        <f t="shared" si="0"/>
        <v>1092.4100000000001</v>
      </c>
      <c r="J28" s="350">
        <f>'Security Info'!BW6</f>
        <v>11</v>
      </c>
      <c r="K28" s="96">
        <f>I28/Equity!$D$7</f>
        <v>4.8296860061685223E-2</v>
      </c>
      <c r="L28" s="9" t="s">
        <v>41</v>
      </c>
      <c r="M28" s="9" t="s">
        <v>129</v>
      </c>
      <c r="N28" s="304" t="s">
        <v>130</v>
      </c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</row>
    <row r="29" spans="1:40" x14ac:dyDescent="0.25">
      <c r="A29" s="110"/>
      <c r="B29" s="110"/>
      <c r="C29" s="391">
        <f>'Security Info'!AP5</f>
        <v>0.34337667322362408</v>
      </c>
      <c r="D29" s="79" t="s">
        <v>131</v>
      </c>
      <c r="E29" s="303" t="s">
        <v>132</v>
      </c>
      <c r="F29" s="313">
        <f>'Security Info'!AN7</f>
        <v>0</v>
      </c>
      <c r="G29" s="313">
        <f>'Security Info'!AM6</f>
        <v>560</v>
      </c>
      <c r="H29" s="200">
        <f>VLOOKUP(E29,Transactions!$C$5:$M$23,3,FALSE)</f>
        <v>416.86</v>
      </c>
      <c r="I29" s="95">
        <f t="shared" si="0"/>
        <v>1680</v>
      </c>
      <c r="J29" s="350">
        <f>'Security Info'!AN6</f>
        <v>3</v>
      </c>
      <c r="K29" s="96">
        <f>I29/Equity!$D$7</f>
        <v>7.4274974509232955E-2</v>
      </c>
      <c r="L29" s="9" t="s">
        <v>41</v>
      </c>
      <c r="M29" s="9" t="s">
        <v>115</v>
      </c>
      <c r="N29" s="304" t="s">
        <v>133</v>
      </c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0"/>
      <c r="AM29" s="110"/>
      <c r="AN29" s="110"/>
    </row>
    <row r="30" spans="1:40" x14ac:dyDescent="0.25">
      <c r="A30" s="110"/>
      <c r="B30" s="110"/>
      <c r="C30" s="391">
        <f>'Security Info'!DH5</f>
        <v>0.10046785104634259</v>
      </c>
      <c r="D30" s="79" t="s">
        <v>134</v>
      </c>
      <c r="E30" s="79" t="s">
        <v>91</v>
      </c>
      <c r="F30" s="313">
        <f>'Security Info'!DF7</f>
        <v>52.58593737135218</v>
      </c>
      <c r="G30" s="313">
        <f>'Security Info'!DE6</f>
        <v>172.78</v>
      </c>
      <c r="H30" s="200">
        <f>VLOOKUP(E30,Transactions!$C$5:$M$23,3,FALSE)</f>
        <v>158.16999999999999</v>
      </c>
      <c r="I30" s="95">
        <f t="shared" si="0"/>
        <v>3025.1169931757399</v>
      </c>
      <c r="J30" s="350">
        <f>'Security Info'!DF6</f>
        <v>17.508490526540918</v>
      </c>
      <c r="K30" s="96">
        <f>I30/Equity!$D$7</f>
        <v>0.13374433783069972</v>
      </c>
      <c r="L30" s="9" t="s">
        <v>135</v>
      </c>
      <c r="M30" s="9" t="s">
        <v>136</v>
      </c>
      <c r="N30" s="304" t="s">
        <v>79</v>
      </c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0"/>
      <c r="AM30" s="110"/>
      <c r="AN30" s="110"/>
    </row>
    <row r="31" spans="1:40" x14ac:dyDescent="0.25">
      <c r="A31" s="110"/>
      <c r="B31" s="110"/>
      <c r="C31" s="391">
        <f>'Security Info'!DA5</f>
        <v>0.10744776992185412</v>
      </c>
      <c r="D31" s="79" t="s">
        <v>137</v>
      </c>
      <c r="E31" s="79" t="s">
        <v>90</v>
      </c>
      <c r="F31" s="313">
        <f>'Security Info'!CY7</f>
        <v>8.012042953590985</v>
      </c>
      <c r="G31" s="313">
        <f>'Security Info'!CX6</f>
        <v>207.47</v>
      </c>
      <c r="H31" s="200">
        <f>VLOOKUP(E31,Transactions!$C$5:$M$23,3,FALSE)</f>
        <v>188.11</v>
      </c>
      <c r="I31" s="95">
        <f t="shared" si="0"/>
        <v>1951.0076896496732</v>
      </c>
      <c r="J31" s="350">
        <f>'Security Info'!CY6</f>
        <v>9.4038062835574934</v>
      </c>
      <c r="K31" s="96">
        <f>I31/Equity!$D$7</f>
        <v>8.6256575247647002E-2</v>
      </c>
      <c r="L31" s="9" t="s">
        <v>135</v>
      </c>
      <c r="M31" s="9" t="s">
        <v>126</v>
      </c>
      <c r="N31" s="304" t="s">
        <v>79</v>
      </c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0"/>
      <c r="AM31" s="110"/>
      <c r="AN31" s="110"/>
    </row>
    <row r="32" spans="1:40" x14ac:dyDescent="0.25">
      <c r="A32" s="110"/>
      <c r="B32" s="110"/>
      <c r="C32" s="391">
        <f>'Security Info'!U5</f>
        <v>4.9339207048458178E-2</v>
      </c>
      <c r="D32" s="79" t="s">
        <v>138</v>
      </c>
      <c r="E32" s="303" t="s">
        <v>139</v>
      </c>
      <c r="F32" s="313">
        <f>'Security Info'!S7</f>
        <v>5.6000000000000005</v>
      </c>
      <c r="G32" s="313">
        <f>'Security Info'!R6</f>
        <v>59.27</v>
      </c>
      <c r="H32" s="200">
        <f>VLOOKUP(E32,Transactions!$C$5:$M$23,3,FALSE)</f>
        <v>56.75</v>
      </c>
      <c r="I32" s="95">
        <f t="shared" si="0"/>
        <v>1185.4000000000001</v>
      </c>
      <c r="J32" s="350">
        <f>'Security Info'!S6</f>
        <v>20</v>
      </c>
      <c r="K32" s="96">
        <f>I32/Equity!$D$7</f>
        <v>5.2408068323359973E-2</v>
      </c>
      <c r="L32" s="9" t="s">
        <v>135</v>
      </c>
      <c r="M32" s="9" t="s">
        <v>140</v>
      </c>
      <c r="N32" s="304" t="s">
        <v>79</v>
      </c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0"/>
      <c r="AM32" s="110"/>
      <c r="AN32" s="110"/>
    </row>
    <row r="33" spans="1:40" x14ac:dyDescent="0.25">
      <c r="A33" s="110"/>
      <c r="B33" s="110"/>
      <c r="C33" s="391">
        <f>'Security Info'!DV5</f>
        <v>0.32300678045358899</v>
      </c>
      <c r="D33" s="79" t="s">
        <v>141</v>
      </c>
      <c r="E33" s="79" t="s">
        <v>93</v>
      </c>
      <c r="F33" s="313">
        <f>'Security Info'!DT7</f>
        <v>19.32</v>
      </c>
      <c r="G33" s="313">
        <f>'Security Info'!DS6</f>
        <v>112.33</v>
      </c>
      <c r="H33" s="200">
        <f>VLOOKUP(E33,Transactions!$C$5:$M$23,3,FALSE)</f>
        <v>85.54</v>
      </c>
      <c r="I33" s="95">
        <f t="shared" si="0"/>
        <v>1123.3</v>
      </c>
      <c r="J33" s="350">
        <f>'Security Info'!DT6</f>
        <v>10</v>
      </c>
      <c r="K33" s="96">
        <f>I33/Equity!$D$7</f>
        <v>4.9662546944179389E-2</v>
      </c>
      <c r="L33" s="9" t="s">
        <v>41</v>
      </c>
      <c r="M33" s="9" t="s">
        <v>118</v>
      </c>
      <c r="N33" s="177" t="s">
        <v>142</v>
      </c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</row>
    <row r="34" spans="1:40" x14ac:dyDescent="0.25">
      <c r="A34" s="110"/>
      <c r="B34" s="110"/>
      <c r="C34" s="391">
        <f>'Security Info'!CT5</f>
        <v>0.3391776432894269</v>
      </c>
      <c r="D34" s="79" t="s">
        <v>143</v>
      </c>
      <c r="E34" s="79" t="s">
        <v>89</v>
      </c>
      <c r="F34" s="313">
        <f>'Security Info'!CR7</f>
        <v>4.2</v>
      </c>
      <c r="G34" s="313">
        <f>'Security Info'!CQ6</f>
        <v>149.87</v>
      </c>
      <c r="H34" s="200">
        <f>VLOOKUP(E34,Transactions!$C$5:$M$23,3,FALSE)</f>
        <v>112.36</v>
      </c>
      <c r="I34" s="95">
        <f t="shared" si="0"/>
        <v>1049.0900000000001</v>
      </c>
      <c r="J34" s="350">
        <f>'Security Info'!CR6</f>
        <v>7</v>
      </c>
      <c r="K34" s="96">
        <f>I34/Equity!$D$7</f>
        <v>4.6381626790411433E-2</v>
      </c>
      <c r="L34" s="9" t="s">
        <v>41</v>
      </c>
      <c r="M34" s="9" t="s">
        <v>118</v>
      </c>
      <c r="N34" s="304" t="s">
        <v>144</v>
      </c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0"/>
      <c r="AM34" s="110"/>
      <c r="AN34" s="110"/>
    </row>
    <row r="35" spans="1:40" x14ac:dyDescent="0.25">
      <c r="A35" s="110"/>
      <c r="B35" s="110"/>
      <c r="C35" s="391">
        <f>'Security Info'!CM5</f>
        <v>0.25414289595218675</v>
      </c>
      <c r="D35" s="79" t="s">
        <v>147</v>
      </c>
      <c r="E35" s="303" t="s">
        <v>88</v>
      </c>
      <c r="F35" s="313">
        <f>'Security Info'!CK7</f>
        <v>0</v>
      </c>
      <c r="G35" s="313">
        <f>'Security Info'!CJ6</f>
        <v>92.33</v>
      </c>
      <c r="H35" s="200">
        <f>VLOOKUP(E35,Transactions!$C$5:$M$23,3,FALSE)</f>
        <v>73.62</v>
      </c>
      <c r="I35" s="95">
        <f t="shared" si="0"/>
        <v>1754.27</v>
      </c>
      <c r="J35" s="350">
        <f>'Security Info'!CK6</f>
        <v>19</v>
      </c>
      <c r="K35" s="96">
        <f>I35/Equity!$D$7</f>
        <v>7.7558547340661962E-2</v>
      </c>
      <c r="L35" s="9" t="s">
        <v>41</v>
      </c>
      <c r="M35" s="9" t="s">
        <v>118</v>
      </c>
      <c r="N35" s="304" t="s">
        <v>148</v>
      </c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0"/>
      <c r="AM35" s="110"/>
      <c r="AN35" s="110"/>
    </row>
    <row r="36" spans="1:40" x14ac:dyDescent="0.25">
      <c r="A36" s="110"/>
      <c r="B36" s="110"/>
      <c r="C36" s="391">
        <f>'Security Info'!BD5</f>
        <v>0.3173425366695426</v>
      </c>
      <c r="D36" s="79" t="s">
        <v>149</v>
      </c>
      <c r="E36" s="303" t="s">
        <v>150</v>
      </c>
      <c r="F36" s="313">
        <f>'Security Info'!BB7</f>
        <v>0</v>
      </c>
      <c r="G36" s="313">
        <f>'Security Info'!BA6</f>
        <v>152.68</v>
      </c>
      <c r="H36" s="200">
        <f>VLOOKUP(E36,Transactions!$C$5:$M$23,3,FALSE)</f>
        <v>115.9</v>
      </c>
      <c r="I36" s="95">
        <f t="shared" si="0"/>
        <v>1374.1200000000001</v>
      </c>
      <c r="J36" s="350">
        <f>'Security Info'!BB6</f>
        <v>9</v>
      </c>
      <c r="K36" s="96">
        <f>I36/Equity!$D$7</f>
        <v>6.0751623793230479E-2</v>
      </c>
      <c r="L36" s="9" t="s">
        <v>41</v>
      </c>
      <c r="M36" s="9" t="s">
        <v>118</v>
      </c>
      <c r="N36" s="304" t="s">
        <v>151</v>
      </c>
      <c r="O36" s="110"/>
      <c r="P36" s="110"/>
      <c r="Q36" s="110"/>
      <c r="R36" s="111"/>
      <c r="S36" s="110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</row>
    <row r="37" spans="1:40" x14ac:dyDescent="0.25">
      <c r="A37" s="110"/>
      <c r="B37" s="110"/>
      <c r="C37" s="391">
        <f>'Security Info'!AB5</f>
        <v>0.11953179248090473</v>
      </c>
      <c r="D37" s="79" t="s">
        <v>152</v>
      </c>
      <c r="E37" s="303" t="s">
        <v>153</v>
      </c>
      <c r="F37" s="313">
        <f>'Security Info'!Z7</f>
        <v>10.08</v>
      </c>
      <c r="G37" s="313">
        <f>'Security Info'!Y6</f>
        <v>112.02</v>
      </c>
      <c r="H37" s="200">
        <f>VLOOKUP(E37,Transactions!$C$5:$M$23,3,FALSE)</f>
        <v>100.81</v>
      </c>
      <c r="I37" s="95">
        <f t="shared" si="0"/>
        <v>1344.24</v>
      </c>
      <c r="J37" s="350">
        <f>'Security Info'!Z6</f>
        <v>12</v>
      </c>
      <c r="K37" s="96">
        <f>I37/Equity!$D$7</f>
        <v>5.9430590318030545E-2</v>
      </c>
      <c r="L37" s="9" t="s">
        <v>41</v>
      </c>
      <c r="M37" s="9" t="s">
        <v>129</v>
      </c>
      <c r="N37" s="304" t="s">
        <v>154</v>
      </c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110"/>
      <c r="AN37" s="110"/>
    </row>
    <row r="38" spans="1:40" ht="15.75" thickBot="1" x14ac:dyDescent="0.3">
      <c r="A38" s="110"/>
      <c r="B38" s="110"/>
      <c r="C38" s="475">
        <f>'Security Info'!AI5</f>
        <v>-0.13464966406142886</v>
      </c>
      <c r="D38" s="463" t="s">
        <v>155</v>
      </c>
      <c r="E38" s="476" t="s">
        <v>156</v>
      </c>
      <c r="F38" s="464">
        <f>'Security Info'!AG7</f>
        <v>4.8</v>
      </c>
      <c r="G38" s="464">
        <f>'Security Info'!AF6</f>
        <v>62.81</v>
      </c>
      <c r="H38" s="465">
        <f>VLOOKUP(E38,Transactions!$C$5:$M$23,3,FALSE)</f>
        <v>72.930000000000007</v>
      </c>
      <c r="I38" s="477">
        <f t="shared" si="0"/>
        <v>1004.96</v>
      </c>
      <c r="J38" s="466">
        <f>'Security Info'!AG6</f>
        <v>16</v>
      </c>
      <c r="K38" s="478">
        <f>I38/Equity!$D$7</f>
        <v>4.4430582370713546E-2</v>
      </c>
      <c r="L38" s="479" t="s">
        <v>41</v>
      </c>
      <c r="M38" s="479" t="s">
        <v>123</v>
      </c>
      <c r="N38" s="480" t="s">
        <v>157</v>
      </c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0"/>
      <c r="AM38" s="110"/>
      <c r="AN38" s="110"/>
    </row>
    <row r="39" spans="1:40" ht="15.75" thickTop="1" x14ac:dyDescent="0.25">
      <c r="A39" s="110"/>
      <c r="B39" s="552" t="s">
        <v>306</v>
      </c>
      <c r="C39" s="391">
        <f>'Security Info'!EC5</f>
        <v>8.6650679456434787E-2</v>
      </c>
      <c r="D39" s="79" t="s">
        <v>145</v>
      </c>
      <c r="E39" s="79" t="s">
        <v>94</v>
      </c>
      <c r="F39" s="313">
        <f>'Security Info'!EA7</f>
        <v>5.4</v>
      </c>
      <c r="G39" s="313">
        <f>'Security Info'!DZ6</f>
        <v>82.2</v>
      </c>
      <c r="H39" s="200">
        <f>VLOOKUP(E39,Transactions!$C$5:$M$23,3,FALSE)</f>
        <v>62.55</v>
      </c>
      <c r="I39" s="95">
        <f>G39*J39</f>
        <v>0</v>
      </c>
      <c r="J39" s="350">
        <f>'Security Info'!EA6</f>
        <v>0</v>
      </c>
      <c r="K39" s="96">
        <f>I39/Equity!$D$7</f>
        <v>0</v>
      </c>
      <c r="L39" s="9" t="s">
        <v>41</v>
      </c>
      <c r="M39" s="9" t="s">
        <v>129</v>
      </c>
      <c r="N39" s="177" t="s">
        <v>146</v>
      </c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0"/>
      <c r="AM39" s="110"/>
      <c r="AN39" s="110"/>
    </row>
    <row r="40" spans="1:40" ht="14.45" customHeight="1" x14ac:dyDescent="0.25">
      <c r="A40" s="110"/>
      <c r="B40" s="552"/>
      <c r="C40" s="473"/>
      <c r="D40" s="473"/>
      <c r="E40" s="473"/>
      <c r="F40" s="473"/>
      <c r="G40" s="473"/>
      <c r="H40" s="473"/>
      <c r="I40" s="473"/>
      <c r="J40" s="473"/>
      <c r="K40" s="474"/>
      <c r="L40" s="473"/>
      <c r="M40" s="473"/>
      <c r="N40" s="473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0"/>
      <c r="AM40" s="110"/>
      <c r="AN40" s="110"/>
    </row>
    <row r="41" spans="1:40" x14ac:dyDescent="0.25">
      <c r="A41" s="110"/>
      <c r="B41" s="552"/>
      <c r="C41" s="473"/>
      <c r="D41" s="473"/>
      <c r="E41" s="473"/>
      <c r="F41" s="473"/>
      <c r="G41" s="473"/>
      <c r="H41" s="473"/>
      <c r="I41" s="473"/>
      <c r="J41" s="473"/>
      <c r="K41" s="473"/>
      <c r="L41" s="473"/>
      <c r="M41" s="473"/>
      <c r="N41" s="473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0"/>
      <c r="AM41" s="110"/>
      <c r="AN41" s="110"/>
    </row>
    <row r="42" spans="1:40" x14ac:dyDescent="0.25">
      <c r="A42" s="110"/>
      <c r="B42" s="110"/>
      <c r="C42" s="110"/>
      <c r="D42" s="110"/>
      <c r="E42" s="110"/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0"/>
      <c r="AM42" s="110"/>
      <c r="AN42" s="110"/>
    </row>
    <row r="43" spans="1:40" x14ac:dyDescent="0.25">
      <c r="A43" s="110"/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0"/>
      <c r="AM43" s="110"/>
      <c r="AN43" s="110"/>
    </row>
    <row r="44" spans="1:40" x14ac:dyDescent="0.25">
      <c r="A44" s="110"/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0"/>
      <c r="AM44" s="110"/>
      <c r="AN44" s="110"/>
    </row>
    <row r="45" spans="1:40" x14ac:dyDescent="0.25">
      <c r="A45" s="110"/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0"/>
      <c r="AM45" s="110"/>
      <c r="AN45" s="110"/>
    </row>
    <row r="46" spans="1:40" x14ac:dyDescent="0.25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0"/>
      <c r="AM46" s="110"/>
      <c r="AN46" s="110"/>
    </row>
    <row r="47" spans="1:40" x14ac:dyDescent="0.25">
      <c r="A47" s="110"/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0"/>
      <c r="AM47" s="110"/>
      <c r="AN47" s="110"/>
    </row>
    <row r="48" spans="1:40" x14ac:dyDescent="0.25">
      <c r="A48" s="110"/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0"/>
      <c r="AM48" s="110"/>
      <c r="AN48" s="110"/>
    </row>
    <row r="49" spans="1:40" x14ac:dyDescent="0.25">
      <c r="A49" s="110"/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0"/>
      <c r="AM49" s="110"/>
      <c r="AN49" s="110"/>
    </row>
    <row r="50" spans="1:40" x14ac:dyDescent="0.25">
      <c r="A50" s="110"/>
      <c r="B50" s="110"/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0"/>
      <c r="AM50" s="110"/>
      <c r="AN50" s="110"/>
    </row>
    <row r="51" spans="1:40" x14ac:dyDescent="0.25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0"/>
      <c r="AM51" s="110"/>
      <c r="AN51" s="110"/>
    </row>
    <row r="52" spans="1:40" x14ac:dyDescent="0.25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0"/>
      <c r="AM52" s="110"/>
      <c r="AN52" s="110"/>
    </row>
    <row r="53" spans="1:40" x14ac:dyDescent="0.25">
      <c r="A53" s="110"/>
      <c r="B53" s="110"/>
      <c r="C53" s="110"/>
      <c r="D53" s="110"/>
      <c r="E53" s="110"/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0"/>
      <c r="AM53" s="110"/>
      <c r="AN53" s="110"/>
    </row>
    <row r="54" spans="1:40" x14ac:dyDescent="0.25">
      <c r="A54" s="110"/>
      <c r="B54" s="110"/>
      <c r="C54" s="110"/>
      <c r="D54" s="110"/>
      <c r="E54" s="110"/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0"/>
      <c r="AM54" s="110"/>
      <c r="AN54" s="110"/>
    </row>
    <row r="55" spans="1:40" x14ac:dyDescent="0.25">
      <c r="A55" s="110"/>
      <c r="B55" s="110"/>
      <c r="C55" s="110"/>
      <c r="D55" s="110"/>
      <c r="E55" s="110"/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0"/>
      <c r="AM55" s="110"/>
      <c r="AN55" s="110"/>
    </row>
    <row r="56" spans="1:40" x14ac:dyDescent="0.25">
      <c r="A56" s="110"/>
      <c r="B56" s="110"/>
      <c r="C56" s="110"/>
      <c r="D56" s="110"/>
      <c r="E56" s="110"/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0"/>
      <c r="AM56" s="110"/>
      <c r="AN56" s="110"/>
    </row>
    <row r="57" spans="1:40" x14ac:dyDescent="0.25">
      <c r="A57" s="110"/>
      <c r="B57" s="110"/>
      <c r="C57" s="110"/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0"/>
      <c r="AM57" s="110"/>
      <c r="AN57" s="110"/>
    </row>
    <row r="58" spans="1:40" x14ac:dyDescent="0.25">
      <c r="A58" s="110"/>
      <c r="B58" s="110"/>
      <c r="C58" s="110"/>
      <c r="D58" s="110"/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0"/>
      <c r="AM58" s="110"/>
      <c r="AN58" s="110"/>
    </row>
    <row r="59" spans="1:40" x14ac:dyDescent="0.25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0"/>
      <c r="AM59" s="110"/>
      <c r="AN59" s="110"/>
    </row>
    <row r="60" spans="1:40" x14ac:dyDescent="0.25">
      <c r="A60" s="110"/>
      <c r="B60" s="110"/>
      <c r="C60" s="110"/>
      <c r="D60" s="110"/>
      <c r="E60" s="110"/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0"/>
      <c r="AM60" s="110"/>
      <c r="AN60" s="110"/>
    </row>
    <row r="61" spans="1:40" x14ac:dyDescent="0.25">
      <c r="A61" s="110"/>
      <c r="B61" s="110"/>
      <c r="C61" s="110"/>
      <c r="D61" s="110"/>
      <c r="E61" s="110"/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10"/>
      <c r="AN61" s="110"/>
    </row>
    <row r="62" spans="1:40" x14ac:dyDescent="0.25">
      <c r="A62" s="110"/>
      <c r="B62" s="110"/>
      <c r="C62" s="110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0"/>
      <c r="AM62" s="110"/>
      <c r="AN62" s="110"/>
    </row>
    <row r="63" spans="1:40" x14ac:dyDescent="0.25">
      <c r="A63" s="110"/>
      <c r="B63" s="110"/>
      <c r="C63" s="110"/>
      <c r="D63" s="110"/>
      <c r="E63" s="110"/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0"/>
      <c r="AM63" s="110"/>
      <c r="AN63" s="110"/>
    </row>
    <row r="64" spans="1:40" x14ac:dyDescent="0.25">
      <c r="A64" s="110"/>
      <c r="B64" s="110"/>
      <c r="C64" s="110"/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0"/>
      <c r="AM64" s="110"/>
      <c r="AN64" s="110"/>
    </row>
    <row r="65" spans="1:40" x14ac:dyDescent="0.25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</row>
    <row r="66" spans="1:40" x14ac:dyDescent="0.25">
      <c r="A66" s="110"/>
      <c r="B66" s="110"/>
      <c r="C66" s="110"/>
      <c r="D66" s="110"/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0"/>
      <c r="AM66" s="110"/>
      <c r="AN66" s="110"/>
    </row>
    <row r="67" spans="1:40" x14ac:dyDescent="0.25">
      <c r="A67" s="110"/>
      <c r="B67" s="110"/>
      <c r="C67" s="110"/>
      <c r="D67" s="110"/>
      <c r="E67" s="110"/>
      <c r="F67" s="110"/>
      <c r="G67" s="110"/>
      <c r="H67" s="110"/>
      <c r="I67" s="110"/>
      <c r="J67" s="110"/>
      <c r="K67" s="110"/>
      <c r="L67" s="110"/>
      <c r="M67" s="110"/>
      <c r="N67" s="110"/>
      <c r="O67" s="110"/>
      <c r="P67" s="110"/>
      <c r="Q67" s="110"/>
      <c r="R67" s="110"/>
      <c r="S67" s="110"/>
      <c r="T67" s="110"/>
      <c r="U67" s="110"/>
      <c r="V67" s="110"/>
      <c r="W67" s="110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0"/>
      <c r="AJ67" s="110"/>
      <c r="AK67" s="110"/>
      <c r="AL67" s="110"/>
      <c r="AM67" s="110"/>
      <c r="AN67" s="110"/>
    </row>
    <row r="68" spans="1:40" x14ac:dyDescent="0.25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  <c r="L68" s="110"/>
      <c r="M68" s="110"/>
      <c r="N68" s="110"/>
      <c r="O68" s="110"/>
      <c r="P68" s="110"/>
      <c r="Q68" s="110"/>
      <c r="R68" s="110"/>
      <c r="S68" s="110"/>
      <c r="T68" s="110"/>
      <c r="U68" s="110"/>
      <c r="V68" s="110"/>
      <c r="W68" s="110"/>
      <c r="X68" s="110"/>
      <c r="Y68" s="110"/>
      <c r="Z68" s="110"/>
      <c r="AA68" s="110"/>
      <c r="AB68" s="110"/>
      <c r="AC68" s="110"/>
      <c r="AD68" s="110"/>
      <c r="AE68" s="110"/>
      <c r="AF68" s="110"/>
      <c r="AG68" s="110"/>
      <c r="AH68" s="110"/>
      <c r="AI68" s="110"/>
      <c r="AJ68" s="110"/>
      <c r="AK68" s="110"/>
      <c r="AL68" s="110"/>
      <c r="AM68" s="110"/>
      <c r="AN68" s="110"/>
    </row>
    <row r="69" spans="1:40" x14ac:dyDescent="0.25">
      <c r="A69" s="110"/>
      <c r="B69" s="110"/>
      <c r="C69" s="110"/>
      <c r="D69" s="110"/>
      <c r="E69" s="110"/>
      <c r="F69" s="110"/>
      <c r="G69" s="110"/>
      <c r="H69" s="110"/>
      <c r="I69" s="110"/>
      <c r="J69" s="110"/>
      <c r="K69" s="110"/>
      <c r="L69" s="110"/>
      <c r="M69" s="110"/>
      <c r="N69" s="110"/>
      <c r="O69" s="110"/>
      <c r="P69" s="110"/>
      <c r="Q69" s="110"/>
      <c r="R69" s="110"/>
      <c r="S69" s="110"/>
      <c r="T69" s="110"/>
      <c r="U69" s="110"/>
      <c r="V69" s="110"/>
      <c r="W69" s="110"/>
      <c r="X69" s="110"/>
      <c r="Y69" s="110"/>
      <c r="Z69" s="110"/>
      <c r="AA69" s="110"/>
      <c r="AB69" s="110"/>
      <c r="AC69" s="110"/>
      <c r="AD69" s="110"/>
      <c r="AE69" s="110"/>
      <c r="AF69" s="110"/>
      <c r="AG69" s="110"/>
      <c r="AH69" s="110"/>
      <c r="AI69" s="110"/>
      <c r="AJ69" s="110"/>
      <c r="AK69" s="110"/>
      <c r="AL69" s="110"/>
      <c r="AM69" s="110"/>
      <c r="AN69" s="110"/>
    </row>
    <row r="70" spans="1:40" x14ac:dyDescent="0.25">
      <c r="A70" s="110"/>
      <c r="B70" s="110"/>
      <c r="C70" s="110"/>
      <c r="D70" s="110"/>
      <c r="E70" s="110"/>
      <c r="F70" s="110"/>
      <c r="G70" s="110"/>
      <c r="H70" s="110"/>
      <c r="I70" s="110"/>
      <c r="J70" s="110"/>
      <c r="K70" s="110"/>
      <c r="L70" s="110"/>
      <c r="M70" s="110"/>
      <c r="N70" s="110"/>
      <c r="O70" s="110"/>
      <c r="P70" s="110"/>
      <c r="Q70" s="110"/>
      <c r="R70" s="110"/>
      <c r="S70" s="110"/>
      <c r="T70" s="110"/>
      <c r="U70" s="110"/>
      <c r="V70" s="110"/>
      <c r="W70" s="110"/>
      <c r="X70" s="110"/>
      <c r="Y70" s="110"/>
      <c r="Z70" s="110"/>
      <c r="AA70" s="110"/>
      <c r="AB70" s="110"/>
      <c r="AC70" s="110"/>
      <c r="AD70" s="110"/>
      <c r="AE70" s="110"/>
      <c r="AF70" s="110"/>
      <c r="AG70" s="110"/>
      <c r="AH70" s="110"/>
      <c r="AI70" s="110"/>
      <c r="AJ70" s="110"/>
      <c r="AK70" s="110"/>
      <c r="AL70" s="110"/>
      <c r="AM70" s="110"/>
      <c r="AN70" s="110"/>
    </row>
    <row r="71" spans="1:40" x14ac:dyDescent="0.25">
      <c r="A71" s="110"/>
      <c r="B71" s="110"/>
      <c r="C71" s="110"/>
      <c r="D71" s="110"/>
      <c r="E71" s="110"/>
      <c r="F71" s="110"/>
      <c r="G71" s="110"/>
      <c r="H71" s="110"/>
      <c r="I71" s="110"/>
      <c r="J71" s="110"/>
      <c r="K71" s="110"/>
      <c r="L71" s="110"/>
      <c r="M71" s="110"/>
      <c r="N71" s="110"/>
      <c r="O71" s="110"/>
      <c r="P71" s="110"/>
      <c r="Q71" s="110"/>
      <c r="R71" s="110"/>
      <c r="S71" s="110"/>
      <c r="T71" s="110"/>
      <c r="U71" s="110"/>
      <c r="V71" s="110"/>
      <c r="W71" s="110"/>
      <c r="X71" s="110"/>
      <c r="Y71" s="110"/>
      <c r="Z71" s="110"/>
      <c r="AA71" s="110"/>
      <c r="AB71" s="110"/>
      <c r="AC71" s="110"/>
      <c r="AD71" s="110"/>
      <c r="AE71" s="110"/>
      <c r="AF71" s="110"/>
      <c r="AG71" s="110"/>
      <c r="AH71" s="110"/>
      <c r="AI71" s="110"/>
      <c r="AJ71" s="110"/>
      <c r="AK71" s="110"/>
      <c r="AL71" s="110"/>
      <c r="AM71" s="110"/>
      <c r="AN71" s="110"/>
    </row>
    <row r="72" spans="1:40" x14ac:dyDescent="0.25">
      <c r="A72" s="110"/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0"/>
      <c r="P72" s="110"/>
      <c r="Q72" s="110"/>
      <c r="R72" s="11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</row>
    <row r="73" spans="1:40" x14ac:dyDescent="0.25">
      <c r="A73" s="110"/>
      <c r="B73" s="110"/>
      <c r="C73" s="110"/>
      <c r="D73" s="110"/>
      <c r="E73" s="110"/>
      <c r="F73" s="110"/>
      <c r="G73" s="110"/>
      <c r="H73" s="110"/>
      <c r="I73" s="110"/>
      <c r="J73" s="110"/>
      <c r="K73" s="110"/>
      <c r="L73" s="110"/>
      <c r="M73" s="110"/>
      <c r="N73" s="110"/>
      <c r="O73" s="110"/>
      <c r="P73" s="110"/>
      <c r="Q73" s="110"/>
      <c r="R73" s="110"/>
      <c r="S73" s="110"/>
      <c r="T73" s="110"/>
      <c r="U73" s="110"/>
      <c r="V73" s="110"/>
      <c r="W73" s="110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0"/>
      <c r="AJ73" s="110"/>
      <c r="AK73" s="110"/>
      <c r="AL73" s="110"/>
      <c r="AM73" s="110"/>
      <c r="AN73" s="110"/>
    </row>
    <row r="74" spans="1:40" x14ac:dyDescent="0.25">
      <c r="A74" s="110"/>
      <c r="B74" s="110"/>
      <c r="C74" s="110"/>
      <c r="D74" s="110"/>
      <c r="E74" s="110"/>
      <c r="F74" s="110"/>
      <c r="G74" s="110"/>
      <c r="H74" s="110"/>
      <c r="I74" s="110"/>
      <c r="J74" s="110"/>
      <c r="K74" s="110"/>
      <c r="L74" s="110"/>
      <c r="M74" s="110"/>
      <c r="N74" s="110"/>
      <c r="O74" s="110"/>
      <c r="P74" s="110"/>
      <c r="Q74" s="110"/>
      <c r="R74" s="110"/>
      <c r="S74" s="110"/>
      <c r="T74" s="110"/>
      <c r="U74" s="110"/>
      <c r="V74" s="110"/>
      <c r="W74" s="110"/>
      <c r="X74" s="110"/>
      <c r="Y74" s="110"/>
      <c r="Z74" s="110"/>
      <c r="AA74" s="110"/>
      <c r="AB74" s="110"/>
      <c r="AC74" s="110"/>
      <c r="AD74" s="110"/>
      <c r="AE74" s="110"/>
      <c r="AF74" s="110"/>
      <c r="AG74" s="110"/>
      <c r="AH74" s="110"/>
      <c r="AI74" s="110"/>
      <c r="AJ74" s="110"/>
      <c r="AK74" s="110"/>
      <c r="AL74" s="110"/>
      <c r="AM74" s="110"/>
      <c r="AN74" s="110"/>
    </row>
    <row r="75" spans="1:40" x14ac:dyDescent="0.25">
      <c r="A75" s="110"/>
      <c r="B75" s="110"/>
      <c r="C75" s="110"/>
      <c r="D75" s="110"/>
      <c r="E75" s="110"/>
      <c r="F75" s="110"/>
      <c r="G75" s="110"/>
      <c r="H75" s="110"/>
      <c r="I75" s="110"/>
      <c r="J75" s="110"/>
      <c r="K75" s="110"/>
      <c r="L75" s="110"/>
      <c r="M75" s="110"/>
      <c r="N75" s="110"/>
      <c r="O75" s="110"/>
      <c r="P75" s="110"/>
      <c r="Q75" s="110"/>
      <c r="R75" s="110"/>
      <c r="S75" s="110"/>
      <c r="T75" s="110"/>
      <c r="U75" s="110"/>
      <c r="V75" s="110"/>
      <c r="W75" s="110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0"/>
      <c r="AJ75" s="110"/>
      <c r="AK75" s="110"/>
      <c r="AL75" s="110"/>
      <c r="AM75" s="110"/>
      <c r="AN75" s="110"/>
    </row>
  </sheetData>
  <autoFilter ref="C21:N38">
    <sortState ref="C22:N38">
      <sortCondition ref="D21:D37"/>
    </sortState>
  </autoFilter>
  <mergeCells count="2">
    <mergeCell ref="B2:N2"/>
    <mergeCell ref="B39:B41"/>
  </mergeCells>
  <conditionalFormatting sqref="C21:C39">
    <cfRule type="dataBar" priority="7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{DD41DF54-60EC-4C1C-B0E9-AB496CA65A55}</x14:id>
        </ext>
      </extLst>
    </cfRule>
  </conditionalFormatting>
  <conditionalFormatting sqref="K21:K25 K27:K39">
    <cfRule type="dataBar" priority="78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{B89FC087-CC33-4598-87BC-53D320B9A64A}</x14:id>
        </ext>
      </extLst>
    </cfRule>
  </conditionalFormatting>
  <conditionalFormatting sqref="K26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{75E912B6-6D6D-45CA-8D1A-10AEF1DE4445}</x14:id>
        </ext>
      </extLst>
    </cfRule>
  </conditionalFormatting>
  <dataValidations disablePrompts="1" count="2">
    <dataValidation type="list" allowBlank="1" showInputMessage="1" showErrorMessage="1" sqref="L22:L34 L35:L39">
      <formula1>Type</formula1>
    </dataValidation>
    <dataValidation type="list" allowBlank="1" showInputMessage="1" showErrorMessage="1" sqref="M22:M34 M35:M39">
      <formula1>Sector_Equity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D41DF54-60EC-4C1C-B0E9-AB496CA65A5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C21:C39</xm:sqref>
        </x14:conditionalFormatting>
        <x14:conditionalFormatting xmlns:xm="http://schemas.microsoft.com/office/excel/2006/main">
          <x14:cfRule type="dataBar" id="{B89FC087-CC33-4598-87BC-53D320B9A64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K21:K25 K27:K39</xm:sqref>
        </x14:conditionalFormatting>
        <x14:conditionalFormatting xmlns:xm="http://schemas.microsoft.com/office/excel/2006/main">
          <x14:cfRule type="dataBar" id="{75E912B6-6D6D-45CA-8D1A-10AEF1DE4445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K26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theme="5"/>
  </sheetPr>
  <dimension ref="A1:P39"/>
  <sheetViews>
    <sheetView workbookViewId="0">
      <selection activeCell="C26" sqref="C26"/>
    </sheetView>
  </sheetViews>
  <sheetFormatPr defaultColWidth="9.140625" defaultRowHeight="15" x14ac:dyDescent="0.25"/>
  <cols>
    <col min="1" max="1" width="2.7109375" style="111" customWidth="1"/>
    <col min="2" max="2" width="26.42578125" style="111" bestFit="1" customWidth="1"/>
    <col min="3" max="3" width="14.85546875" style="111" customWidth="1"/>
    <col min="4" max="4" width="12.85546875" style="111" bestFit="1" customWidth="1"/>
    <col min="5" max="5" width="18" style="111" bestFit="1" customWidth="1"/>
    <col min="6" max="6" width="12.140625" style="111" bestFit="1" customWidth="1"/>
    <col min="7" max="7" width="12.5703125" style="111" bestFit="1" customWidth="1"/>
    <col min="8" max="8" width="14" style="111" bestFit="1" customWidth="1"/>
    <col min="9" max="9" width="9.85546875" style="111" bestFit="1" customWidth="1"/>
    <col min="10" max="10" width="8.7109375" style="111" customWidth="1"/>
    <col min="11" max="11" width="11.42578125" style="111" customWidth="1"/>
    <col min="12" max="12" width="10.42578125" style="111" bestFit="1" customWidth="1"/>
    <col min="13" max="13" width="6.5703125" style="111" bestFit="1" customWidth="1"/>
    <col min="14" max="14" width="14.5703125" style="111" bestFit="1" customWidth="1"/>
    <col min="15" max="15" width="8.7109375" style="111" bestFit="1" customWidth="1"/>
    <col min="16" max="17" width="11.85546875" style="111" bestFit="1" customWidth="1"/>
    <col min="18" max="18" width="9.140625" style="111"/>
    <col min="19" max="19" width="15.28515625" style="111" bestFit="1" customWidth="1"/>
    <col min="20" max="20" width="9.140625" style="111"/>
    <col min="21" max="21" width="15.28515625" style="111" bestFit="1" customWidth="1"/>
    <col min="22" max="25" width="9.140625" style="111"/>
    <col min="26" max="26" width="8.85546875" style="111" bestFit="1" customWidth="1"/>
    <col min="27" max="28" width="8.7109375" style="111" bestFit="1" customWidth="1"/>
    <col min="29" max="29" width="7.42578125" style="111" bestFit="1" customWidth="1"/>
    <col min="30" max="30" width="9.140625" style="111"/>
    <col min="31" max="31" width="6.42578125" style="111" bestFit="1" customWidth="1"/>
    <col min="32" max="32" width="5.140625" style="111" bestFit="1" customWidth="1"/>
    <col min="33" max="16384" width="9.140625" style="111"/>
  </cols>
  <sheetData>
    <row r="1" spans="2:5" ht="15.75" thickBot="1" x14ac:dyDescent="0.3">
      <c r="B1" s="160"/>
      <c r="C1" s="160"/>
    </row>
    <row r="2" spans="2:5" ht="15.75" thickBot="1" x14ac:dyDescent="0.3">
      <c r="B2" s="553" t="s">
        <v>158</v>
      </c>
      <c r="C2" s="554"/>
      <c r="D2" s="554"/>
      <c r="E2" s="555"/>
    </row>
    <row r="3" spans="2:5" ht="15.75" customHeight="1" x14ac:dyDescent="0.25">
      <c r="B3" s="556" t="s">
        <v>159</v>
      </c>
      <c r="C3" s="557"/>
      <c r="D3" s="557"/>
      <c r="E3" s="558"/>
    </row>
    <row r="4" spans="2:5" ht="15" customHeight="1" x14ac:dyDescent="0.25">
      <c r="B4" s="559"/>
      <c r="C4" s="560"/>
      <c r="D4" s="560"/>
      <c r="E4" s="561"/>
    </row>
    <row r="5" spans="2:5" ht="15" customHeight="1" x14ac:dyDescent="0.25">
      <c r="B5" s="559"/>
      <c r="C5" s="560"/>
      <c r="D5" s="560"/>
      <c r="E5" s="561"/>
    </row>
    <row r="6" spans="2:5" ht="15.75" thickBot="1" x14ac:dyDescent="0.3">
      <c r="B6" s="562"/>
      <c r="C6" s="563"/>
      <c r="D6" s="563"/>
      <c r="E6" s="564"/>
    </row>
    <row r="7" spans="2:5" ht="15.75" thickBot="1" x14ac:dyDescent="0.3"/>
    <row r="8" spans="2:5" x14ac:dyDescent="0.25">
      <c r="B8" s="4" t="s">
        <v>160</v>
      </c>
      <c r="C8" s="103">
        <f>Dashboard!D12</f>
        <v>31887.010167699213</v>
      </c>
    </row>
    <row r="9" spans="2:5" x14ac:dyDescent="0.25">
      <c r="B9" s="2" t="s">
        <v>161</v>
      </c>
      <c r="C9" s="282">
        <f>Dashboard!D19</f>
        <v>6068.690436217893</v>
      </c>
    </row>
    <row r="10" spans="2:5" ht="15.75" thickBot="1" x14ac:dyDescent="0.3">
      <c r="B10" s="3" t="s">
        <v>162</v>
      </c>
      <c r="C10" s="283">
        <f>Dashboard!D20</f>
        <v>0.19031857813892294</v>
      </c>
    </row>
    <row r="11" spans="2:5" ht="15.75" thickBot="1" x14ac:dyDescent="0.3"/>
    <row r="12" spans="2:5" x14ac:dyDescent="0.25">
      <c r="B12" s="4"/>
      <c r="C12" s="148" t="s">
        <v>163</v>
      </c>
      <c r="D12" s="148" t="s">
        <v>35</v>
      </c>
      <c r="E12" s="151" t="s">
        <v>164</v>
      </c>
    </row>
    <row r="13" spans="2:5" x14ac:dyDescent="0.25">
      <c r="B13" s="149" t="s">
        <v>165</v>
      </c>
      <c r="C13" s="156" t="s">
        <v>166</v>
      </c>
      <c r="D13" s="328" t="str">
        <f>'-Lists-'!H46</f>
        <v>AA-</v>
      </c>
      <c r="E13" s="155"/>
    </row>
    <row r="14" spans="2:5" x14ac:dyDescent="0.25">
      <c r="B14" s="2" t="s">
        <v>167</v>
      </c>
      <c r="C14" s="157">
        <v>5.91</v>
      </c>
      <c r="D14" s="147">
        <f>SUMPRODUCT(K19:K24,O19:O24)</f>
        <v>5.4126885696827278</v>
      </c>
      <c r="E14" s="152">
        <f>D14-C14</f>
        <v>-0.49731143031727232</v>
      </c>
    </row>
    <row r="15" spans="2:5" x14ac:dyDescent="0.25">
      <c r="B15" s="2" t="s">
        <v>168</v>
      </c>
      <c r="C15" s="158">
        <v>2.35E-2</v>
      </c>
      <c r="D15" s="144">
        <f>SUMPRODUCT(K19:K24,N19:N24)</f>
        <v>2.0037777627201717E-2</v>
      </c>
      <c r="E15" s="153">
        <f>D15-C15</f>
        <v>-3.4622223727982827E-3</v>
      </c>
    </row>
    <row r="16" spans="2:5" ht="15.75" thickBot="1" x14ac:dyDescent="0.3">
      <c r="B16" s="3" t="s">
        <v>169</v>
      </c>
      <c r="C16" s="159">
        <v>2.7</v>
      </c>
      <c r="D16" s="150">
        <f>SUMPRODUCT(K19:K24,P19:P24)</f>
        <v>2.7797992830746558</v>
      </c>
      <c r="E16" s="154">
        <f>D16-C16</f>
        <v>7.9799283074655669E-2</v>
      </c>
    </row>
    <row r="17" spans="1:16" ht="15.75" thickBot="1" x14ac:dyDescent="0.3"/>
    <row r="18" spans="1:16" x14ac:dyDescent="0.25">
      <c r="B18" s="416" t="s">
        <v>75</v>
      </c>
      <c r="C18" s="417" t="s">
        <v>104</v>
      </c>
      <c r="D18" s="417" t="s">
        <v>66</v>
      </c>
      <c r="E18" s="417" t="s">
        <v>170</v>
      </c>
      <c r="F18" s="417" t="s">
        <v>110</v>
      </c>
      <c r="G18" s="417" t="s">
        <v>171</v>
      </c>
      <c r="H18" s="417" t="s">
        <v>107</v>
      </c>
      <c r="I18" s="417" t="s">
        <v>172</v>
      </c>
      <c r="J18" s="417" t="s">
        <v>173</v>
      </c>
      <c r="K18" s="417" t="s">
        <v>63</v>
      </c>
      <c r="L18" s="325" t="s">
        <v>174</v>
      </c>
      <c r="M18" s="327" t="s">
        <v>175</v>
      </c>
      <c r="N18" s="325" t="s">
        <v>176</v>
      </c>
      <c r="O18" s="325" t="s">
        <v>177</v>
      </c>
      <c r="P18" s="326" t="s">
        <v>178</v>
      </c>
    </row>
    <row r="19" spans="1:16" x14ac:dyDescent="0.25">
      <c r="B19" s="392">
        <f>'Security Info'!FM5</f>
        <v>3.0800821355236874E-3</v>
      </c>
      <c r="C19" s="333" t="str">
        <f>Transactions!D33</f>
        <v>FlexShares Trust - FlexShares iBoxx 3-Year Target Duration TIPS Index Fund</v>
      </c>
      <c r="D19" s="334" t="str">
        <f>Transactions!C33</f>
        <v>TDTT</v>
      </c>
      <c r="E19" s="335" t="s">
        <v>179</v>
      </c>
      <c r="F19" s="335" t="s">
        <v>135</v>
      </c>
      <c r="G19" s="311">
        <f>'Security Info'!FJ6</f>
        <v>24.1</v>
      </c>
      <c r="H19" s="200">
        <f>VLOOKUP(D19,Transactions!$C$26:$M$34,3,FALSE)</f>
        <v>24.35</v>
      </c>
      <c r="I19" s="383">
        <f>'Security Info'!FK6</f>
        <v>64.516221765913755</v>
      </c>
      <c r="J19" s="336">
        <f t="shared" ref="J19:J24" si="0">I19*G19</f>
        <v>1554.8409445585216</v>
      </c>
      <c r="K19" s="337">
        <f t="shared" ref="K19:K24" si="1">J19/$C$9</f>
        <v>0.25620699571018551</v>
      </c>
      <c r="L19" s="335" t="s">
        <v>180</v>
      </c>
      <c r="M19" s="338">
        <f>VLOOKUP(L19,'-Lists-'!$G$4:$H$23,2,0)</f>
        <v>1</v>
      </c>
      <c r="N19" s="339">
        <v>1.8800000000000001E-2</v>
      </c>
      <c r="O19" s="340">
        <v>2.91</v>
      </c>
      <c r="P19" s="341">
        <v>1.44</v>
      </c>
    </row>
    <row r="20" spans="1:16" x14ac:dyDescent="0.25">
      <c r="B20" s="495"/>
      <c r="C20" s="431"/>
      <c r="D20" s="432"/>
      <c r="E20" s="423"/>
      <c r="F20" s="423"/>
      <c r="G20" s="433"/>
      <c r="H20" s="496"/>
      <c r="I20" s="434"/>
      <c r="J20" s="435"/>
      <c r="K20" s="436"/>
      <c r="L20" s="423"/>
      <c r="M20" s="430"/>
      <c r="N20" s="437"/>
      <c r="O20" s="438"/>
      <c r="P20" s="426"/>
    </row>
    <row r="21" spans="1:16" x14ac:dyDescent="0.25">
      <c r="B21" s="393">
        <f>'Security Info'!FT5</f>
        <v>-1.7760727479397609E-2</v>
      </c>
      <c r="C21" s="431" t="str">
        <f>Transactions!D34</f>
        <v>iShares Trust - iShares 7-10 Year Treasury Bond ETF</v>
      </c>
      <c r="D21" s="432" t="str">
        <f>Transactions!C34</f>
        <v>IEF</v>
      </c>
      <c r="E21" s="423" t="s">
        <v>183</v>
      </c>
      <c r="F21" s="423" t="s">
        <v>135</v>
      </c>
      <c r="G21" s="433">
        <f>'Security Info'!FQ6</f>
        <v>102.61</v>
      </c>
      <c r="H21" s="200">
        <f>VLOOKUP(D21,Transactions!$C$26:$M$34,3,FALSE)</f>
        <v>105.57</v>
      </c>
      <c r="I21" s="434">
        <f>'Security Info'!FR6</f>
        <v>4.6685611442644692</v>
      </c>
      <c r="J21" s="435">
        <f t="shared" si="0"/>
        <v>479.0410590129772</v>
      </c>
      <c r="K21" s="436">
        <f t="shared" si="1"/>
        <v>7.893647963225546E-2</v>
      </c>
      <c r="L21" s="423" t="s">
        <v>180</v>
      </c>
      <c r="M21" s="430">
        <f>VLOOKUP(L21,'-Lists-'!$G$4:$H$23,2,0)</f>
        <v>1</v>
      </c>
      <c r="N21" s="437">
        <v>1.8800000000000001E-2</v>
      </c>
      <c r="O21" s="438">
        <v>7.58</v>
      </c>
      <c r="P21" s="214">
        <v>4.75</v>
      </c>
    </row>
    <row r="22" spans="1:16" x14ac:dyDescent="0.25">
      <c r="B22" s="393">
        <f>'Security Info'!FF5</f>
        <v>-8.0144333918471533E-3</v>
      </c>
      <c r="C22" s="109" t="str">
        <f>Transactions!D32</f>
        <v>iShares Trust - iShares CMBS ETF</v>
      </c>
      <c r="D22" s="331" t="str">
        <f>Transactions!C32</f>
        <v>CMBS</v>
      </c>
      <c r="E22" s="79" t="s">
        <v>184</v>
      </c>
      <c r="F22" s="79" t="s">
        <v>135</v>
      </c>
      <c r="G22" s="313">
        <f>'Security Info'!FC6</f>
        <v>50.190100000000001</v>
      </c>
      <c r="H22" s="200">
        <f>VLOOKUP(D22,Transactions!$C$26:$M$34,3,FALSE)</f>
        <v>51.27</v>
      </c>
      <c r="I22" s="350">
        <f>'Security Info'!FD6</f>
        <v>20.356738833625901</v>
      </c>
      <c r="J22" s="332">
        <f t="shared" si="0"/>
        <v>1021.7067577335673</v>
      </c>
      <c r="K22" s="323">
        <f t="shared" si="1"/>
        <v>0.16835703987074874</v>
      </c>
      <c r="L22" s="79" t="s">
        <v>180</v>
      </c>
      <c r="M22">
        <f>VLOOKUP(L22,'-Lists-'!$G$4:$H$23,2,0)</f>
        <v>1</v>
      </c>
      <c r="N22" s="135">
        <v>2.58E-2</v>
      </c>
      <c r="O22" s="113">
        <v>5.21</v>
      </c>
      <c r="P22" s="214">
        <v>2.56</v>
      </c>
    </row>
    <row r="23" spans="1:16" x14ac:dyDescent="0.25">
      <c r="B23" s="393">
        <f>'Security Info'!EK5</f>
        <v>5.3903345724906071E-3</v>
      </c>
      <c r="C23" s="431" t="str">
        <f>Transactions!D28</f>
        <v>PIMCO Foreign Bond (USD-Hedged)</v>
      </c>
      <c r="D23" s="432" t="str">
        <f>Transactions!C28</f>
        <v>PFOAX</v>
      </c>
      <c r="E23" s="423" t="s">
        <v>185</v>
      </c>
      <c r="F23" s="423" t="s">
        <v>187</v>
      </c>
      <c r="G23" s="433">
        <f>'Security Info'!EH6</f>
        <v>10.77</v>
      </c>
      <c r="H23" s="200">
        <f>VLOOKUP(D23,Transactions!$C$26:$M$34,3,FALSE)</f>
        <v>10.76</v>
      </c>
      <c r="I23" s="434">
        <f>'Security Info'!EI6</f>
        <v>181.2267657992565</v>
      </c>
      <c r="J23" s="435">
        <f t="shared" si="0"/>
        <v>1951.8122676579924</v>
      </c>
      <c r="K23" s="436">
        <f t="shared" si="1"/>
        <v>0.32162000816676911</v>
      </c>
      <c r="L23" s="423" t="s">
        <v>188</v>
      </c>
      <c r="M23" s="430">
        <f>VLOOKUP(L23,'-Lists-'!$G$4:$H$23,2,0)</f>
        <v>3.5</v>
      </c>
      <c r="N23" s="437">
        <v>1.11E-2</v>
      </c>
      <c r="O23" s="438">
        <v>6.46</v>
      </c>
      <c r="P23" s="214">
        <v>3</v>
      </c>
    </row>
    <row r="24" spans="1:16" ht="15.75" thickBot="1" x14ac:dyDescent="0.3">
      <c r="B24" s="460">
        <f>'Security Info'!EY5</f>
        <v>-2.0311248426593487E-2</v>
      </c>
      <c r="C24" s="461" t="str">
        <f>Transactions!D31</f>
        <v>Vanguard Interm-Term Corp Bd ETF</v>
      </c>
      <c r="D24" s="462" t="str">
        <f>Transactions!C31</f>
        <v>VCIT</v>
      </c>
      <c r="E24" s="463" t="s">
        <v>189</v>
      </c>
      <c r="F24" s="463" t="s">
        <v>135</v>
      </c>
      <c r="G24" s="464">
        <f>'Security Info'!EV6</f>
        <v>84.17</v>
      </c>
      <c r="H24" s="465">
        <f>VLOOKUP(D24,Transactions!$C$26:$M$34,3,FALSE)</f>
        <v>87.39</v>
      </c>
      <c r="I24" s="466">
        <f>'Security Info'!EW6</f>
        <v>12.608879734523402</v>
      </c>
      <c r="J24" s="467">
        <f t="shared" si="0"/>
        <v>1061.2894072548347</v>
      </c>
      <c r="K24" s="468">
        <f t="shared" si="1"/>
        <v>0.17487947662004122</v>
      </c>
      <c r="L24" s="463" t="s">
        <v>190</v>
      </c>
      <c r="M24" s="469">
        <f>VLOOKUP(L24,'-Lists-'!$G$4:$H$23,2,0)</f>
        <v>5</v>
      </c>
      <c r="N24" s="470">
        <v>3.3300000000000003E-2</v>
      </c>
      <c r="O24" s="471">
        <v>6.37</v>
      </c>
      <c r="P24" s="472">
        <v>3.66</v>
      </c>
    </row>
    <row r="25" spans="1:16" ht="15.75" thickTop="1" x14ac:dyDescent="0.25">
      <c r="A25" s="565" t="s">
        <v>306</v>
      </c>
      <c r="B25" s="459">
        <f>'Security Info'!GA5</f>
        <v>-3.031869078380689E-2</v>
      </c>
      <c r="C25" s="109" t="str">
        <f>Transactions!D47</f>
        <v>iShares Trust - iShares J.P. Morgan USD Emerging Markets Bond ETF</v>
      </c>
      <c r="D25" s="331" t="str">
        <f>Transactions!C47</f>
        <v>EMB</v>
      </c>
      <c r="E25" s="79" t="s">
        <v>185</v>
      </c>
      <c r="F25" s="79" t="s">
        <v>135</v>
      </c>
      <c r="G25" s="313">
        <f>'Security Info'!FX6</f>
        <v>106.1</v>
      </c>
      <c r="H25" s="200">
        <f>VLOOKUP(D25,Transactions!$C$26:$M$34,3,FALSE)</f>
        <v>116.1</v>
      </c>
      <c r="I25" s="350">
        <f>'Security Info'!FY6</f>
        <v>0</v>
      </c>
      <c r="J25" s="332">
        <f>I25*G25</f>
        <v>0</v>
      </c>
      <c r="K25" s="323">
        <f>J25/$C$9</f>
        <v>0</v>
      </c>
      <c r="L25" s="79" t="s">
        <v>186</v>
      </c>
      <c r="M25">
        <f>VLOOKUP(L25,'-Lists-'!$G$4:$H$23,2,0)</f>
        <v>6.5</v>
      </c>
      <c r="N25" s="135">
        <v>4.48E-2</v>
      </c>
      <c r="O25" s="113">
        <v>7.27</v>
      </c>
      <c r="P25" s="214">
        <v>5.59</v>
      </c>
    </row>
    <row r="26" spans="1:16" x14ac:dyDescent="0.25">
      <c r="A26" s="565"/>
      <c r="B26" s="393">
        <f>'Security Info'!ER5</f>
        <v>1.4714645885858246E-2</v>
      </c>
      <c r="C26" s="109" t="str">
        <f>Transactions!D30</f>
        <v>iShares iBoxx $ High Yield Corp Bd ETF</v>
      </c>
      <c r="D26" s="331" t="str">
        <f>Transactions!C30</f>
        <v>HYG</v>
      </c>
      <c r="E26" s="79" t="s">
        <v>181</v>
      </c>
      <c r="F26" s="79" t="s">
        <v>135</v>
      </c>
      <c r="G26" s="313">
        <f>'Security Info'!EO6</f>
        <v>86.36</v>
      </c>
      <c r="H26" s="200">
        <f>VLOOKUP(D26,Transactions!$C$26:$M$34,3,FALSE)</f>
        <v>87.26</v>
      </c>
      <c r="I26" s="350">
        <f>'Security Info'!EP6</f>
        <v>0</v>
      </c>
      <c r="J26" s="332">
        <f>I26*G26</f>
        <v>0</v>
      </c>
      <c r="K26" s="323">
        <f>J26/$C$9</f>
        <v>0</v>
      </c>
      <c r="L26" s="79" t="s">
        <v>182</v>
      </c>
      <c r="M26">
        <f>VLOOKUP(L26,'-Lists-'!$G$4:$H$23,2,0)</f>
        <v>8</v>
      </c>
      <c r="N26" s="135">
        <v>5.1700000000000003E-2</v>
      </c>
      <c r="O26" s="113">
        <v>3.85</v>
      </c>
      <c r="P26" s="214">
        <v>5.41</v>
      </c>
    </row>
    <row r="27" spans="1:16" x14ac:dyDescent="0.25">
      <c r="A27" s="565"/>
      <c r="B27" s="458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</row>
    <row r="28" spans="1:16" x14ac:dyDescent="0.25">
      <c r="F28" s="110"/>
      <c r="G28" s="110"/>
      <c r="H28" s="110"/>
      <c r="J28" s="110"/>
    </row>
    <row r="39" spans="6:6" x14ac:dyDescent="0.25">
      <c r="F39" s="308"/>
    </row>
  </sheetData>
  <autoFilter ref="B18:P24">
    <sortState ref="B19:P24">
      <sortCondition ref="C18:C24"/>
    </sortState>
  </autoFilter>
  <mergeCells count="3">
    <mergeCell ref="B2:E2"/>
    <mergeCell ref="B3:E6"/>
    <mergeCell ref="A25:A27"/>
  </mergeCells>
  <conditionalFormatting sqref="K21:K23 K19 K25:K26">
    <cfRule type="dataBar" priority="7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{CFFF5BB8-47CC-4566-8416-881840DEA59A}</x14:id>
        </ext>
      </extLst>
    </cfRule>
  </conditionalFormatting>
  <conditionalFormatting sqref="K24">
    <cfRule type="dataBar" priority="6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{7F0E0671-9C40-42BE-BAE4-C89B58E65302}</x14:id>
        </ext>
      </extLst>
    </cfRule>
  </conditionalFormatting>
  <conditionalFormatting sqref="B18:B19 B21:B26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{5E3CB9F2-97C0-4F47-8B94-39E043E703B4}</x14:id>
        </ext>
      </extLst>
    </cfRule>
  </conditionalFormatting>
  <conditionalFormatting sqref="K20">
    <cfRule type="dataBar" priority="2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{B9341E6B-41D9-4ED6-989F-A0C15B54AA9A}</x14:id>
        </ext>
      </extLst>
    </cfRule>
  </conditionalFormatting>
  <conditionalFormatting sqref="B20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{67741E2E-6A68-4DCB-8295-2C14E47ABF73}</x14:id>
        </ext>
      </extLst>
    </cfRule>
  </conditionalFormatting>
  <dataValidations count="2">
    <dataValidation type="list" allowBlank="1" showInputMessage="1" showErrorMessage="1" sqref="F19 F21:F26">
      <formula1>Type</formula1>
    </dataValidation>
    <dataValidation type="list" allowBlank="1" showInputMessage="1" showErrorMessage="1" sqref="E19:F19 E21:F26">
      <formula1>Sector_Fixed_Income</formula1>
    </dataValidation>
  </dataValidations>
  <pageMargins left="0.7" right="0.7" top="0.75" bottom="0.75" header="0.3" footer="0.3"/>
  <pageSetup orientation="portrait" horizontalDpi="360" verticalDpi="36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FFF5BB8-47CC-4566-8416-881840DEA59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K21:K23 K19 K25:K26</xm:sqref>
        </x14:conditionalFormatting>
        <x14:conditionalFormatting xmlns:xm="http://schemas.microsoft.com/office/excel/2006/main">
          <x14:cfRule type="dataBar" id="{7F0E0671-9C40-42BE-BAE4-C89B58E65302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K24</xm:sqref>
        </x14:conditionalFormatting>
        <x14:conditionalFormatting xmlns:xm="http://schemas.microsoft.com/office/excel/2006/main">
          <x14:cfRule type="dataBar" id="{5E3CB9F2-97C0-4F47-8B94-39E043E703B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B18:B19 B21:B26</xm:sqref>
        </x14:conditionalFormatting>
        <x14:conditionalFormatting xmlns:xm="http://schemas.microsoft.com/office/excel/2006/main">
          <x14:cfRule type="dataBar" id="{B9341E6B-41D9-4ED6-989F-A0C15B54AA9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K20</xm:sqref>
        </x14:conditionalFormatting>
        <x14:conditionalFormatting xmlns:xm="http://schemas.microsoft.com/office/excel/2006/main">
          <x14:cfRule type="dataBar" id="{67741E2E-6A68-4DCB-8295-2C14E47ABF7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'-Lists-'!$G$4:$G$23</xm:f>
          </x14:formula1>
          <xm:sqref>L19 L21:L26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theme="0" tint="-0.499984740745262"/>
  </sheetPr>
  <dimension ref="B2:Q50"/>
  <sheetViews>
    <sheetView tabSelected="1" topLeftCell="A19" workbookViewId="0">
      <selection activeCell="L27" sqref="L27"/>
    </sheetView>
  </sheetViews>
  <sheetFormatPr defaultColWidth="9.140625" defaultRowHeight="15" x14ac:dyDescent="0.25"/>
  <cols>
    <col min="1" max="2" width="2.7109375" customWidth="1"/>
    <col min="3" max="3" width="12.85546875" bestFit="1" customWidth="1"/>
    <col min="4" max="4" width="13.42578125" customWidth="1"/>
    <col min="5" max="5" width="14" bestFit="1" customWidth="1"/>
    <col min="6" max="6" width="15.42578125" bestFit="1" customWidth="1"/>
    <col min="7" max="7" width="13.140625" bestFit="1" customWidth="1"/>
    <col min="8" max="8" width="15.85546875" bestFit="1" customWidth="1"/>
    <col min="9" max="10" width="8.85546875" customWidth="1"/>
    <col min="11" max="11" width="9.140625" customWidth="1"/>
    <col min="12" max="12" width="9.85546875" bestFit="1" customWidth="1"/>
    <col min="13" max="13" width="15.28515625" customWidth="1"/>
    <col min="14" max="14" width="15.42578125" bestFit="1" customWidth="1"/>
    <col min="15" max="15" width="2.7109375" customWidth="1"/>
    <col min="16" max="16" width="10.85546875" bestFit="1" customWidth="1"/>
  </cols>
  <sheetData>
    <row r="2" spans="2:17" ht="19.5" customHeight="1" x14ac:dyDescent="0.3">
      <c r="B2" s="503" t="s">
        <v>191</v>
      </c>
      <c r="C2" s="504"/>
      <c r="D2" s="504"/>
      <c r="E2" s="504"/>
      <c r="F2" s="504"/>
      <c r="G2" s="504"/>
      <c r="H2" s="504"/>
      <c r="I2" s="504"/>
      <c r="J2" s="504"/>
      <c r="K2" s="504"/>
      <c r="L2" s="504"/>
      <c r="M2" s="504"/>
      <c r="N2" s="504"/>
      <c r="O2" s="505"/>
    </row>
    <row r="3" spans="2:17" ht="15" customHeight="1" x14ac:dyDescent="0.3">
      <c r="B3" s="389"/>
      <c r="C3" s="390"/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67"/>
    </row>
    <row r="4" spans="2:17" ht="15" customHeight="1" x14ac:dyDescent="0.25">
      <c r="B4" s="365"/>
      <c r="C4" s="500" t="s">
        <v>41</v>
      </c>
      <c r="D4" s="501"/>
      <c r="E4" s="501"/>
      <c r="F4" s="501"/>
      <c r="G4" s="501"/>
      <c r="H4" s="501"/>
      <c r="I4" s="501"/>
      <c r="J4" s="501"/>
      <c r="K4" s="501"/>
      <c r="L4" s="501"/>
      <c r="M4" s="502"/>
      <c r="N4" s="342"/>
      <c r="O4" s="367"/>
    </row>
    <row r="5" spans="2:17" ht="15.75" customHeight="1" x14ac:dyDescent="0.25">
      <c r="B5" s="365"/>
      <c r="C5" s="163" t="s">
        <v>66</v>
      </c>
      <c r="D5" s="163" t="s">
        <v>104</v>
      </c>
      <c r="E5" s="163" t="s">
        <v>107</v>
      </c>
      <c r="F5" s="163" t="s">
        <v>108</v>
      </c>
      <c r="G5" s="163" t="s">
        <v>172</v>
      </c>
      <c r="H5" s="394" t="s">
        <v>63</v>
      </c>
      <c r="I5" s="163" t="s">
        <v>192</v>
      </c>
      <c r="J5" s="163" t="s">
        <v>193</v>
      </c>
      <c r="K5" s="163" t="s">
        <v>194</v>
      </c>
      <c r="L5" s="163" t="s">
        <v>195</v>
      </c>
      <c r="M5" s="163" t="s">
        <v>196</v>
      </c>
      <c r="N5" s="342"/>
      <c r="O5" s="367"/>
      <c r="Q5" s="7"/>
    </row>
    <row r="6" spans="2:17" ht="15" customHeight="1" x14ac:dyDescent="0.25">
      <c r="B6" s="365"/>
      <c r="C6" s="353" t="s">
        <v>415</v>
      </c>
      <c r="D6" s="79" t="s">
        <v>416</v>
      </c>
      <c r="E6" s="94">
        <v>66.489999999999995</v>
      </c>
      <c r="F6" s="239">
        <f t="shared" ref="F6" si="0">E6*G6</f>
        <v>664.9</v>
      </c>
      <c r="G6" s="8">
        <v>10</v>
      </c>
      <c r="H6" s="7">
        <f>F6/Equity!$D$7</f>
        <v>2.9396089613802971E-2</v>
      </c>
      <c r="I6" s="248">
        <v>43308</v>
      </c>
      <c r="J6" s="108" t="s">
        <v>79</v>
      </c>
      <c r="K6" t="s">
        <v>79</v>
      </c>
      <c r="L6" s="94">
        <v>4.95</v>
      </c>
      <c r="M6" s="177">
        <f t="shared" ref="M6" ca="1" si="1">IF(J6="N/A",(TODAY()-I6),(J6-I6))</f>
        <v>37</v>
      </c>
      <c r="N6" s="342"/>
      <c r="O6" s="367"/>
    </row>
    <row r="7" spans="2:17" ht="15" customHeight="1" x14ac:dyDescent="0.25">
      <c r="B7" s="365"/>
      <c r="C7" s="353" t="s">
        <v>139</v>
      </c>
      <c r="D7" s="79" t="s">
        <v>138</v>
      </c>
      <c r="E7" s="94">
        <v>56.75</v>
      </c>
      <c r="F7" s="239">
        <f t="shared" ref="F7:F18" si="2">E7*G7</f>
        <v>1135</v>
      </c>
      <c r="G7" s="8">
        <v>20</v>
      </c>
      <c r="H7" s="7">
        <f>F7/Equity!$D$7</f>
        <v>5.0179819088082979E-2</v>
      </c>
      <c r="I7" s="248">
        <v>43186</v>
      </c>
      <c r="J7" s="108" t="s">
        <v>79</v>
      </c>
      <c r="K7" t="s">
        <v>79</v>
      </c>
      <c r="L7" s="94">
        <v>4.95</v>
      </c>
      <c r="M7" s="177">
        <f t="shared" ref="M7:M23" ca="1" si="3">IF(J7="N/A",(TODAY()-I7),(J7-I7))</f>
        <v>159</v>
      </c>
      <c r="N7" s="342"/>
      <c r="O7" s="367"/>
    </row>
    <row r="8" spans="2:17" ht="15" customHeight="1" x14ac:dyDescent="0.25">
      <c r="B8" s="365"/>
      <c r="C8" s="353" t="s">
        <v>153</v>
      </c>
      <c r="D8" s="79" t="s">
        <v>152</v>
      </c>
      <c r="E8" s="94">
        <v>100.81</v>
      </c>
      <c r="F8" s="239">
        <f t="shared" si="2"/>
        <v>1209.72</v>
      </c>
      <c r="G8" s="8">
        <v>12</v>
      </c>
      <c r="H8" s="7">
        <f>F8/Equity!$D$7</f>
        <v>5.3483287001969818E-2</v>
      </c>
      <c r="I8" s="248">
        <v>43186</v>
      </c>
      <c r="J8" s="108" t="s">
        <v>79</v>
      </c>
      <c r="K8" t="s">
        <v>79</v>
      </c>
      <c r="L8" s="94">
        <v>4.95</v>
      </c>
      <c r="M8" s="177">
        <f t="shared" ca="1" si="3"/>
        <v>159</v>
      </c>
      <c r="N8" s="342"/>
      <c r="O8" s="367"/>
    </row>
    <row r="9" spans="2:17" ht="15" customHeight="1" x14ac:dyDescent="0.25">
      <c r="B9" s="365"/>
      <c r="C9" s="353" t="s">
        <v>156</v>
      </c>
      <c r="D9" s="423" t="s">
        <v>155</v>
      </c>
      <c r="E9" s="424">
        <v>72.930000000000007</v>
      </c>
      <c r="F9" s="425">
        <f t="shared" si="2"/>
        <v>1166.8800000000001</v>
      </c>
      <c r="G9" s="426">
        <v>16</v>
      </c>
      <c r="H9" s="427">
        <f>F9/Equity!$D$7</f>
        <v>5.158927515198438E-2</v>
      </c>
      <c r="I9" s="248">
        <v>43186</v>
      </c>
      <c r="J9" s="439" t="s">
        <v>79</v>
      </c>
      <c r="K9" s="430" t="s">
        <v>79</v>
      </c>
      <c r="L9" s="424">
        <v>4.95</v>
      </c>
      <c r="M9" s="177">
        <f t="shared" ca="1" si="3"/>
        <v>159</v>
      </c>
      <c r="N9" s="342"/>
      <c r="O9" s="367"/>
    </row>
    <row r="10" spans="2:17" ht="15" customHeight="1" x14ac:dyDescent="0.25">
      <c r="B10" s="365"/>
      <c r="C10" s="353" t="s">
        <v>132</v>
      </c>
      <c r="D10" s="79" t="s">
        <v>131</v>
      </c>
      <c r="E10" s="94">
        <v>416.86</v>
      </c>
      <c r="F10" s="239">
        <f t="shared" si="2"/>
        <v>1250.58</v>
      </c>
      <c r="G10" s="8">
        <v>3</v>
      </c>
      <c r="H10" s="7">
        <f>F10/Equity!$D$7</f>
        <v>5.5289760489140798E-2</v>
      </c>
      <c r="I10" s="248">
        <v>43186</v>
      </c>
      <c r="J10" s="108" t="s">
        <v>79</v>
      </c>
      <c r="K10" t="s">
        <v>79</v>
      </c>
      <c r="L10" s="94">
        <v>4.95</v>
      </c>
      <c r="M10" s="177">
        <f t="shared" ca="1" si="3"/>
        <v>159</v>
      </c>
      <c r="N10" s="342"/>
      <c r="O10" s="367"/>
    </row>
    <row r="11" spans="2:17" ht="15" customHeight="1" x14ac:dyDescent="0.25">
      <c r="B11" s="365"/>
      <c r="C11" s="353" t="s">
        <v>114</v>
      </c>
      <c r="D11" s="79" t="s">
        <v>113</v>
      </c>
      <c r="E11" s="94">
        <v>94.8</v>
      </c>
      <c r="F11" s="239">
        <f t="shared" si="2"/>
        <v>948</v>
      </c>
      <c r="G11" s="8">
        <v>10</v>
      </c>
      <c r="H11" s="7">
        <f>F11/Equity!$D$7</f>
        <v>4.1912307044495736E-2</v>
      </c>
      <c r="I11" s="248">
        <v>43186</v>
      </c>
      <c r="J11" s="108" t="s">
        <v>79</v>
      </c>
      <c r="K11" t="s">
        <v>79</v>
      </c>
      <c r="L11" s="94">
        <v>4.95</v>
      </c>
      <c r="M11" s="177">
        <f t="shared" ca="1" si="3"/>
        <v>159</v>
      </c>
      <c r="N11" s="342"/>
      <c r="O11" s="367"/>
    </row>
    <row r="12" spans="2:17" ht="15" customHeight="1" x14ac:dyDescent="0.25">
      <c r="B12" s="365"/>
      <c r="C12" s="353" t="s">
        <v>150</v>
      </c>
      <c r="D12" s="79" t="s">
        <v>149</v>
      </c>
      <c r="E12" s="94">
        <v>115.9</v>
      </c>
      <c r="F12" s="239">
        <f t="shared" si="2"/>
        <v>1043.1000000000001</v>
      </c>
      <c r="G12" s="8">
        <v>9</v>
      </c>
      <c r="H12" s="7">
        <f>F12/Equity!$D$7</f>
        <v>4.6116801137250543E-2</v>
      </c>
      <c r="I12" s="248">
        <v>43186</v>
      </c>
      <c r="J12" s="108" t="s">
        <v>79</v>
      </c>
      <c r="K12" t="s">
        <v>79</v>
      </c>
      <c r="L12" s="94">
        <v>4.95</v>
      </c>
      <c r="M12" s="177">
        <f t="shared" ca="1" si="3"/>
        <v>159</v>
      </c>
      <c r="N12" s="342"/>
      <c r="O12" s="367"/>
    </row>
    <row r="13" spans="2:17" ht="15" customHeight="1" x14ac:dyDescent="0.25">
      <c r="B13" s="365"/>
      <c r="C13" s="353" t="s">
        <v>84</v>
      </c>
      <c r="D13" s="79" t="s">
        <v>120</v>
      </c>
      <c r="E13" s="94">
        <v>61.28</v>
      </c>
      <c r="F13" s="239">
        <f t="shared" si="2"/>
        <v>612.79999999999995</v>
      </c>
      <c r="G13" s="8">
        <v>10</v>
      </c>
      <c r="H13" s="7">
        <f>F13/Equity!$D$7</f>
        <v>2.7092681178129734E-2</v>
      </c>
      <c r="I13" s="248">
        <v>43102</v>
      </c>
      <c r="J13" s="108" t="s">
        <v>79</v>
      </c>
      <c r="K13" t="s">
        <v>79</v>
      </c>
      <c r="L13" s="94" t="s">
        <v>197</v>
      </c>
      <c r="M13" s="177">
        <f t="shared" ca="1" si="3"/>
        <v>243</v>
      </c>
      <c r="N13" s="342"/>
      <c r="O13" s="367"/>
    </row>
    <row r="14" spans="2:17" ht="15.75" customHeight="1" x14ac:dyDescent="0.25">
      <c r="B14" s="365"/>
      <c r="C14" s="353" t="s">
        <v>85</v>
      </c>
      <c r="D14" s="79" t="s">
        <v>117</v>
      </c>
      <c r="E14" s="94">
        <v>51.12</v>
      </c>
      <c r="F14" s="239">
        <f t="shared" si="2"/>
        <v>613.43999999999994</v>
      </c>
      <c r="G14" s="8">
        <v>12</v>
      </c>
      <c r="H14" s="7">
        <f>F14/Equity!$D$7</f>
        <v>2.7120976406514202E-2</v>
      </c>
      <c r="I14" s="248">
        <v>43102</v>
      </c>
      <c r="J14" s="108" t="s">
        <v>79</v>
      </c>
      <c r="K14" t="s">
        <v>79</v>
      </c>
      <c r="L14" s="94" t="s">
        <v>197</v>
      </c>
      <c r="M14" s="177">
        <f t="shared" ca="1" si="3"/>
        <v>243</v>
      </c>
      <c r="N14" s="342"/>
      <c r="O14" s="367"/>
    </row>
    <row r="15" spans="2:17" ht="15" customHeight="1" x14ac:dyDescent="0.25">
      <c r="B15" s="365"/>
      <c r="C15" s="353" t="s">
        <v>86</v>
      </c>
      <c r="D15" s="79" t="s">
        <v>128</v>
      </c>
      <c r="E15" s="94">
        <v>90.89</v>
      </c>
      <c r="F15" s="239">
        <f t="shared" si="2"/>
        <v>999.79</v>
      </c>
      <c r="G15" s="8">
        <v>11</v>
      </c>
      <c r="H15" s="7">
        <f>F15/Equity!$D$7</f>
        <v>4.4202009978920244E-2</v>
      </c>
      <c r="I15" s="248">
        <v>43102</v>
      </c>
      <c r="J15" s="108" t="s">
        <v>79</v>
      </c>
      <c r="K15" t="s">
        <v>79</v>
      </c>
      <c r="L15" s="94" t="s">
        <v>197</v>
      </c>
      <c r="M15" s="177">
        <f t="shared" ca="1" si="3"/>
        <v>243</v>
      </c>
      <c r="N15" s="342"/>
      <c r="O15" s="367"/>
    </row>
    <row r="16" spans="2:17" ht="15" customHeight="1" x14ac:dyDescent="0.25">
      <c r="B16" s="365"/>
      <c r="C16" s="353" t="s">
        <v>87</v>
      </c>
      <c r="D16" s="79" t="s">
        <v>122</v>
      </c>
      <c r="E16" s="94">
        <v>228.57</v>
      </c>
      <c r="F16" s="239">
        <f t="shared" si="2"/>
        <v>1371.42</v>
      </c>
      <c r="G16" s="8">
        <v>6</v>
      </c>
      <c r="H16" s="7">
        <f>F16/Equity!$D$7</f>
        <v>6.0632253298483492E-2</v>
      </c>
      <c r="I16" s="248">
        <v>43102</v>
      </c>
      <c r="J16" s="108" t="s">
        <v>79</v>
      </c>
      <c r="K16" t="s">
        <v>79</v>
      </c>
      <c r="L16" s="94" t="s">
        <v>197</v>
      </c>
      <c r="M16" s="177">
        <f t="shared" ca="1" si="3"/>
        <v>243</v>
      </c>
      <c r="N16" s="342"/>
      <c r="O16" s="367"/>
    </row>
    <row r="17" spans="2:16" ht="15" customHeight="1" x14ac:dyDescent="0.25">
      <c r="B17" s="365"/>
      <c r="C17" s="353" t="s">
        <v>88</v>
      </c>
      <c r="D17" s="79" t="s">
        <v>147</v>
      </c>
      <c r="E17" s="94">
        <v>73.62</v>
      </c>
      <c r="F17" s="239">
        <f t="shared" si="2"/>
        <v>1398.7800000000002</v>
      </c>
      <c r="G17" s="8">
        <v>19</v>
      </c>
      <c r="H17" s="7">
        <f>F17/Equity!$D$7</f>
        <v>6.1841874311919579E-2</v>
      </c>
      <c r="I17" s="248">
        <v>43102</v>
      </c>
      <c r="J17" s="108" t="s">
        <v>79</v>
      </c>
      <c r="K17" t="s">
        <v>79</v>
      </c>
      <c r="L17" s="94" t="s">
        <v>197</v>
      </c>
      <c r="M17" s="177">
        <f t="shared" ca="1" si="3"/>
        <v>243</v>
      </c>
      <c r="N17" s="342"/>
      <c r="O17" s="367"/>
      <c r="P17" s="239"/>
    </row>
    <row r="18" spans="2:16" ht="15" customHeight="1" x14ac:dyDescent="0.25">
      <c r="B18" s="365"/>
      <c r="C18" s="351" t="s">
        <v>89</v>
      </c>
      <c r="D18" s="79" t="s">
        <v>143</v>
      </c>
      <c r="E18" s="94">
        <v>112.36</v>
      </c>
      <c r="F18" s="239">
        <f t="shared" si="2"/>
        <v>786.52</v>
      </c>
      <c r="G18" s="8">
        <v>7</v>
      </c>
      <c r="H18" s="7">
        <f>F18/Equity!$D$7</f>
        <v>3.4773067232739228E-2</v>
      </c>
      <c r="I18" s="248">
        <v>43102</v>
      </c>
      <c r="J18" s="108" t="s">
        <v>79</v>
      </c>
      <c r="K18" t="s">
        <v>79</v>
      </c>
      <c r="L18" s="94" t="s">
        <v>197</v>
      </c>
      <c r="M18" s="177">
        <f t="shared" ca="1" si="3"/>
        <v>243</v>
      </c>
      <c r="N18" s="342"/>
      <c r="O18" s="367"/>
      <c r="P18" s="239"/>
    </row>
    <row r="19" spans="2:16" ht="15" customHeight="1" x14ac:dyDescent="0.25">
      <c r="B19" s="365"/>
      <c r="C19" s="351" t="s">
        <v>90</v>
      </c>
      <c r="D19" s="79" t="s">
        <v>137</v>
      </c>
      <c r="E19" s="94">
        <v>188.11</v>
      </c>
      <c r="F19" s="94">
        <v>1768.95</v>
      </c>
      <c r="G19" s="88">
        <f>F19/E19</f>
        <v>9.4038062835574934</v>
      </c>
      <c r="H19" s="7">
        <f>F19/Equity!$D$7</f>
        <v>7.8207569141730743E-2</v>
      </c>
      <c r="I19" s="248">
        <v>43102</v>
      </c>
      <c r="J19" s="108" t="s">
        <v>79</v>
      </c>
      <c r="K19" t="s">
        <v>79</v>
      </c>
      <c r="L19" s="94" t="s">
        <v>197</v>
      </c>
      <c r="M19" s="177">
        <f t="shared" ca="1" si="3"/>
        <v>243</v>
      </c>
      <c r="N19" s="342"/>
      <c r="O19" s="367"/>
      <c r="P19" s="239"/>
    </row>
    <row r="20" spans="2:16" ht="15" customHeight="1" x14ac:dyDescent="0.25">
      <c r="B20" s="365"/>
      <c r="C20" s="351" t="s">
        <v>91</v>
      </c>
      <c r="D20" s="79" t="s">
        <v>134</v>
      </c>
      <c r="E20" s="94">
        <v>158.16999999999999</v>
      </c>
      <c r="F20" s="94">
        <v>10164.700000000001</v>
      </c>
      <c r="G20" s="88">
        <f>F20/E20</f>
        <v>64.264399064297919</v>
      </c>
      <c r="H20" s="7">
        <f>F20/Equity!$D$7</f>
        <v>0.44939454368690496</v>
      </c>
      <c r="I20" s="248">
        <v>43102</v>
      </c>
      <c r="J20" s="108" t="s">
        <v>79</v>
      </c>
      <c r="K20" t="s">
        <v>79</v>
      </c>
      <c r="L20" s="94" t="s">
        <v>197</v>
      </c>
      <c r="M20" s="177">
        <f t="shared" ca="1" si="3"/>
        <v>243</v>
      </c>
      <c r="N20" s="342"/>
      <c r="O20" s="367"/>
    </row>
    <row r="21" spans="2:16" ht="15" customHeight="1" x14ac:dyDescent="0.25">
      <c r="B21" s="365"/>
      <c r="C21" s="351" t="s">
        <v>92</v>
      </c>
      <c r="D21" s="79" t="s">
        <v>125</v>
      </c>
      <c r="E21" s="94">
        <v>249.49</v>
      </c>
      <c r="F21" s="239">
        <f>E21*G21</f>
        <v>1995.92</v>
      </c>
      <c r="G21" s="8">
        <v>8</v>
      </c>
      <c r="H21" s="7">
        <f>F21/Equity!$D$7</f>
        <v>8.8242206620516808E-2</v>
      </c>
      <c r="I21" s="248">
        <v>43102</v>
      </c>
      <c r="J21" s="108" t="s">
        <v>79</v>
      </c>
      <c r="K21" t="s">
        <v>79</v>
      </c>
      <c r="L21" s="94" t="s">
        <v>197</v>
      </c>
      <c r="M21" s="177">
        <f t="shared" ca="1" si="3"/>
        <v>243</v>
      </c>
      <c r="N21" s="342"/>
      <c r="O21" s="367"/>
    </row>
    <row r="22" spans="2:16" x14ac:dyDescent="0.25">
      <c r="B22" s="365"/>
      <c r="C22" s="351" t="s">
        <v>93</v>
      </c>
      <c r="D22" s="79" t="s">
        <v>141</v>
      </c>
      <c r="E22" s="94">
        <v>85.54</v>
      </c>
      <c r="F22" s="239">
        <f>E22*G22</f>
        <v>1967.42</v>
      </c>
      <c r="G22" s="8">
        <v>23</v>
      </c>
      <c r="H22" s="7">
        <f>F22/Equity!$D$7</f>
        <v>8.6982184731520903E-2</v>
      </c>
      <c r="I22" s="248">
        <v>43102</v>
      </c>
      <c r="J22" s="108" t="s">
        <v>79</v>
      </c>
      <c r="K22" t="s">
        <v>79</v>
      </c>
      <c r="L22" s="94" t="s">
        <v>197</v>
      </c>
      <c r="M22" s="177">
        <f t="shared" ca="1" si="3"/>
        <v>243</v>
      </c>
      <c r="N22" s="342"/>
      <c r="O22" s="367"/>
    </row>
    <row r="23" spans="2:16" ht="15.75" customHeight="1" x14ac:dyDescent="0.25">
      <c r="B23" s="365"/>
      <c r="C23" s="352" t="s">
        <v>94</v>
      </c>
      <c r="D23" s="242" t="s">
        <v>145</v>
      </c>
      <c r="E23" s="245">
        <v>62.55</v>
      </c>
      <c r="F23" s="246">
        <f>E23*G23</f>
        <v>1688.85</v>
      </c>
      <c r="G23" s="241">
        <v>27</v>
      </c>
      <c r="H23" s="247">
        <f>F23/Equity!$D$7</f>
        <v>7.4666244464236947E-2</v>
      </c>
      <c r="I23" s="249">
        <v>43102</v>
      </c>
      <c r="J23" s="250">
        <v>43202</v>
      </c>
      <c r="K23" s="241">
        <v>67.3</v>
      </c>
      <c r="L23" s="245" t="s">
        <v>197</v>
      </c>
      <c r="M23" s="179">
        <f t="shared" ca="1" si="3"/>
        <v>100</v>
      </c>
      <c r="N23" s="342"/>
      <c r="O23" s="367"/>
    </row>
    <row r="24" spans="2:16" ht="15.75" customHeight="1" x14ac:dyDescent="0.25">
      <c r="B24" s="365"/>
      <c r="C24" s="342"/>
      <c r="D24" s="342"/>
      <c r="E24" s="386"/>
      <c r="F24" s="385"/>
      <c r="G24" s="256"/>
      <c r="H24" s="387"/>
      <c r="I24" s="388"/>
      <c r="J24" s="342"/>
      <c r="K24" s="342"/>
      <c r="L24" s="386"/>
      <c r="M24" s="342"/>
      <c r="N24" s="342"/>
      <c r="O24" s="367"/>
    </row>
    <row r="25" spans="2:16" ht="15" customHeight="1" x14ac:dyDescent="0.25">
      <c r="B25" s="365"/>
      <c r="C25" s="497" t="s">
        <v>43</v>
      </c>
      <c r="D25" s="498"/>
      <c r="E25" s="498"/>
      <c r="F25" s="498"/>
      <c r="G25" s="498"/>
      <c r="H25" s="498"/>
      <c r="I25" s="498"/>
      <c r="J25" s="498"/>
      <c r="K25" s="498"/>
      <c r="L25" s="498"/>
      <c r="M25" s="499"/>
      <c r="N25" s="342"/>
      <c r="O25" s="367"/>
    </row>
    <row r="26" spans="2:16" x14ac:dyDescent="0.25">
      <c r="B26" s="365"/>
      <c r="C26" s="163" t="s">
        <v>66</v>
      </c>
      <c r="D26" s="163" t="s">
        <v>104</v>
      </c>
      <c r="E26" s="163" t="s">
        <v>107</v>
      </c>
      <c r="F26" s="163" t="s">
        <v>108</v>
      </c>
      <c r="G26" s="163" t="s">
        <v>172</v>
      </c>
      <c r="H26" s="163" t="s">
        <v>63</v>
      </c>
      <c r="I26" s="163" t="s">
        <v>192</v>
      </c>
      <c r="J26" s="163" t="s">
        <v>193</v>
      </c>
      <c r="K26" s="163" t="s">
        <v>194</v>
      </c>
      <c r="L26" s="163" t="s">
        <v>195</v>
      </c>
      <c r="M26" s="163" t="s">
        <v>196</v>
      </c>
      <c r="N26" s="342"/>
      <c r="O26" s="367"/>
    </row>
    <row r="27" spans="2:16" x14ac:dyDescent="0.25">
      <c r="B27" s="365"/>
      <c r="C27" s="509"/>
      <c r="D27" s="493"/>
      <c r="E27" s="493"/>
      <c r="F27" s="493"/>
      <c r="G27" s="493"/>
      <c r="H27" s="510"/>
      <c r="I27" s="493"/>
      <c r="J27" s="511">
        <f>J47</f>
        <v>43186</v>
      </c>
      <c r="K27" s="512">
        <f>K47</f>
        <v>112.86</v>
      </c>
      <c r="L27" s="493"/>
      <c r="M27" s="510"/>
      <c r="N27" s="342"/>
      <c r="O27" s="367"/>
    </row>
    <row r="28" spans="2:16" x14ac:dyDescent="0.25">
      <c r="B28" s="365"/>
      <c r="C28" s="351" t="s">
        <v>198</v>
      </c>
      <c r="D28" s="79" t="s">
        <v>199</v>
      </c>
      <c r="E28" s="94">
        <v>10.76</v>
      </c>
      <c r="F28" s="94">
        <v>1950</v>
      </c>
      <c r="G28" s="5">
        <f t="shared" ref="G28:G33" si="4">F28/E28</f>
        <v>181.2267657992565</v>
      </c>
      <c r="H28" s="138">
        <f>F28/'Fixed Income'!$C$9</f>
        <v>0.32132138234674429</v>
      </c>
      <c r="I28" s="240">
        <v>43186</v>
      </c>
      <c r="J28" t="s">
        <v>79</v>
      </c>
      <c r="K28" t="s">
        <v>79</v>
      </c>
      <c r="L28" s="94">
        <v>4.95</v>
      </c>
      <c r="M28" s="177">
        <f t="shared" ref="M28:M33" ca="1" si="5">IF(J28="N/A",(TODAY()-I28),(J28-I28))</f>
        <v>159</v>
      </c>
      <c r="N28" s="342"/>
      <c r="O28" s="367"/>
    </row>
    <row r="29" spans="2:16" x14ac:dyDescent="0.25">
      <c r="B29" s="365"/>
      <c r="C29" s="351" t="s">
        <v>72</v>
      </c>
      <c r="D29" s="79" t="s">
        <v>200</v>
      </c>
      <c r="E29" s="94">
        <v>116.1</v>
      </c>
      <c r="F29" s="94">
        <v>2033.81</v>
      </c>
      <c r="G29" s="88">
        <f t="shared" si="4"/>
        <v>17.517743324720069</v>
      </c>
      <c r="H29" s="138">
        <f>F29/'Fixed Income'!$C$9</f>
        <v>0.33513161057981128</v>
      </c>
      <c r="I29" s="240">
        <v>43102</v>
      </c>
      <c r="J29" t="s">
        <v>79</v>
      </c>
      <c r="K29" t="s">
        <v>79</v>
      </c>
      <c r="L29" s="94" t="s">
        <v>197</v>
      </c>
      <c r="M29" s="177">
        <f t="shared" ca="1" si="5"/>
        <v>243</v>
      </c>
      <c r="N29" s="342"/>
      <c r="O29" s="367"/>
    </row>
    <row r="30" spans="2:16" x14ac:dyDescent="0.25">
      <c r="B30" s="365"/>
      <c r="C30" s="351" t="s">
        <v>95</v>
      </c>
      <c r="D30" s="79" t="s">
        <v>201</v>
      </c>
      <c r="E30" s="94">
        <v>87.26</v>
      </c>
      <c r="F30" s="94">
        <v>1248.28</v>
      </c>
      <c r="G30" s="88">
        <f t="shared" si="4"/>
        <v>14.305294522117808</v>
      </c>
      <c r="H30" s="138">
        <f>F30/'Fixed Income'!$C$9</f>
        <v>0.20569182315681742</v>
      </c>
      <c r="I30" s="240">
        <v>43102</v>
      </c>
      <c r="J30" t="s">
        <v>79</v>
      </c>
      <c r="K30" t="s">
        <v>79</v>
      </c>
      <c r="L30" s="94" t="s">
        <v>197</v>
      </c>
      <c r="M30" s="177">
        <f t="shared" ca="1" si="5"/>
        <v>243</v>
      </c>
      <c r="N30" s="342"/>
      <c r="O30" s="367"/>
    </row>
    <row r="31" spans="2:16" x14ac:dyDescent="0.25">
      <c r="B31" s="365"/>
      <c r="C31" s="351" t="s">
        <v>96</v>
      </c>
      <c r="D31" s="423" t="s">
        <v>202</v>
      </c>
      <c r="E31" s="424">
        <v>87.39</v>
      </c>
      <c r="F31" s="424">
        <v>1101.8900000000001</v>
      </c>
      <c r="G31" s="429">
        <f t="shared" si="4"/>
        <v>12.608879734523402</v>
      </c>
      <c r="H31" s="138">
        <f>F31/'Fixed Income'!$C$9</f>
        <v>0.18156965025336108</v>
      </c>
      <c r="I31" s="428">
        <v>43102</v>
      </c>
      <c r="J31" s="430" t="s">
        <v>79</v>
      </c>
      <c r="K31" s="430" t="s">
        <v>79</v>
      </c>
      <c r="L31" s="424" t="s">
        <v>197</v>
      </c>
      <c r="M31" s="177">
        <f t="shared" ca="1" si="5"/>
        <v>243</v>
      </c>
      <c r="N31" s="342"/>
      <c r="O31" s="367"/>
    </row>
    <row r="32" spans="2:16" x14ac:dyDescent="0.25">
      <c r="B32" s="365"/>
      <c r="C32" s="351" t="s">
        <v>97</v>
      </c>
      <c r="D32" s="79" t="s">
        <v>203</v>
      </c>
      <c r="E32" s="94">
        <v>51.27</v>
      </c>
      <c r="F32" s="94">
        <v>1043.69</v>
      </c>
      <c r="G32" s="88">
        <f t="shared" si="4"/>
        <v>20.356738833625901</v>
      </c>
      <c r="H32" s="138">
        <f>F32/'Fixed Income'!$C$9</f>
        <v>0.17197944284178132</v>
      </c>
      <c r="I32" s="240">
        <v>43102</v>
      </c>
      <c r="J32" t="s">
        <v>79</v>
      </c>
      <c r="K32" t="s">
        <v>79</v>
      </c>
      <c r="L32" s="94" t="s">
        <v>197</v>
      </c>
      <c r="M32" s="177">
        <f t="shared" ca="1" si="5"/>
        <v>243</v>
      </c>
      <c r="N32" s="342"/>
      <c r="O32" s="367"/>
    </row>
    <row r="33" spans="2:16" x14ac:dyDescent="0.25">
      <c r="B33" s="365"/>
      <c r="C33" s="351" t="s">
        <v>98</v>
      </c>
      <c r="D33" s="79" t="s">
        <v>204</v>
      </c>
      <c r="E33" s="94">
        <v>24.35</v>
      </c>
      <c r="F33" s="94">
        <v>1570.97</v>
      </c>
      <c r="G33" s="88">
        <f t="shared" si="4"/>
        <v>64.516221765913755</v>
      </c>
      <c r="H33" s="138">
        <f>F33/'Fixed Income'!$C$9</f>
        <v>0.25886474462834097</v>
      </c>
      <c r="I33" s="240">
        <v>43102</v>
      </c>
      <c r="J33" t="s">
        <v>79</v>
      </c>
      <c r="K33" t="s">
        <v>79</v>
      </c>
      <c r="L33" s="94" t="s">
        <v>197</v>
      </c>
      <c r="M33" s="177">
        <f t="shared" ca="1" si="5"/>
        <v>243</v>
      </c>
      <c r="N33" s="342"/>
      <c r="O33" s="367"/>
    </row>
    <row r="34" spans="2:16" x14ac:dyDescent="0.25">
      <c r="B34" s="365"/>
      <c r="C34" s="352" t="s">
        <v>99</v>
      </c>
      <c r="D34" s="242" t="s">
        <v>205</v>
      </c>
      <c r="E34" s="245">
        <v>105.57</v>
      </c>
      <c r="F34" s="245">
        <v>492.86</v>
      </c>
      <c r="G34" s="305">
        <f>F34/E34</f>
        <v>4.6685611442644692</v>
      </c>
      <c r="H34" s="251">
        <f>F34/'Fixed Income'!$C$9</f>
        <v>8.1213567437649431E-2</v>
      </c>
      <c r="I34" s="250">
        <v>43102</v>
      </c>
      <c r="J34" s="178" t="s">
        <v>79</v>
      </c>
      <c r="K34" s="178" t="s">
        <v>79</v>
      </c>
      <c r="L34" s="245" t="s">
        <v>197</v>
      </c>
      <c r="M34" s="179">
        <f ca="1">IF(J34="N/A",(TODAY()-I34),(J34-I34))</f>
        <v>243</v>
      </c>
      <c r="N34" s="342"/>
      <c r="O34" s="367"/>
    </row>
    <row r="35" spans="2:16" ht="15.75" customHeight="1" x14ac:dyDescent="0.3">
      <c r="B35" s="506"/>
      <c r="C35" s="342"/>
      <c r="D35" s="342"/>
      <c r="E35" s="342"/>
      <c r="F35" s="385"/>
      <c r="G35" s="342"/>
      <c r="H35" s="342"/>
      <c r="I35" s="342"/>
      <c r="J35" s="342"/>
      <c r="K35" s="342"/>
      <c r="L35" s="342"/>
      <c r="M35" s="342"/>
      <c r="N35" s="342"/>
      <c r="O35" s="508"/>
    </row>
    <row r="36" spans="2:16" ht="15.75" customHeight="1" x14ac:dyDescent="0.3">
      <c r="B36" s="365"/>
      <c r="C36" s="507" t="s">
        <v>206</v>
      </c>
      <c r="D36" s="507"/>
      <c r="E36" s="507"/>
      <c r="F36" s="507"/>
      <c r="G36" s="507"/>
      <c r="H36" s="507"/>
      <c r="I36" s="507"/>
      <c r="J36" s="507"/>
      <c r="K36" s="507"/>
      <c r="L36" s="507"/>
      <c r="M36" s="507"/>
      <c r="N36" s="507"/>
      <c r="O36" s="367"/>
    </row>
    <row r="37" spans="2:16" ht="15" customHeight="1" x14ac:dyDescent="0.25">
      <c r="B37" s="365"/>
      <c r="C37" s="342"/>
      <c r="D37" s="342"/>
      <c r="E37" s="342"/>
      <c r="F37" s="342"/>
      <c r="G37" s="342"/>
      <c r="H37" s="342"/>
      <c r="I37" s="342"/>
      <c r="J37" s="342"/>
      <c r="K37" s="342"/>
      <c r="L37" s="342"/>
      <c r="M37" s="342"/>
      <c r="N37" s="342"/>
      <c r="O37" s="367"/>
    </row>
    <row r="38" spans="2:16" ht="15" customHeight="1" x14ac:dyDescent="0.25">
      <c r="B38" s="365"/>
      <c r="C38" s="500" t="s">
        <v>41</v>
      </c>
      <c r="D38" s="501"/>
      <c r="E38" s="501"/>
      <c r="F38" s="501"/>
      <c r="G38" s="501"/>
      <c r="H38" s="501"/>
      <c r="I38" s="501"/>
      <c r="J38" s="501"/>
      <c r="K38" s="501"/>
      <c r="L38" s="501"/>
      <c r="M38" s="501"/>
      <c r="N38" s="502"/>
      <c r="O38" s="367"/>
    </row>
    <row r="39" spans="2:16" x14ac:dyDescent="0.25">
      <c r="B39" s="365"/>
      <c r="C39" s="452" t="s">
        <v>66</v>
      </c>
      <c r="D39" s="452" t="s">
        <v>104</v>
      </c>
      <c r="E39" s="452" t="s">
        <v>107</v>
      </c>
      <c r="F39" s="452" t="s">
        <v>108</v>
      </c>
      <c r="G39" s="452" t="s">
        <v>172</v>
      </c>
      <c r="H39" s="452" t="s">
        <v>63</v>
      </c>
      <c r="I39" s="452" t="s">
        <v>192</v>
      </c>
      <c r="J39" s="452" t="s">
        <v>193</v>
      </c>
      <c r="K39" s="452" t="s">
        <v>194</v>
      </c>
      <c r="L39" s="452" t="s">
        <v>195</v>
      </c>
      <c r="M39" s="452" t="s">
        <v>196</v>
      </c>
      <c r="N39" s="453" t="s">
        <v>207</v>
      </c>
      <c r="O39" s="367"/>
    </row>
    <row r="40" spans="2:16" x14ac:dyDescent="0.25">
      <c r="B40" s="365"/>
      <c r="C40" s="405" t="s">
        <v>93</v>
      </c>
      <c r="D40" s="335" t="s">
        <v>141</v>
      </c>
      <c r="E40" s="406">
        <v>85.54</v>
      </c>
      <c r="F40" s="406">
        <f>G40*K40</f>
        <v>1291.1599999999999</v>
      </c>
      <c r="G40" s="407">
        <v>13</v>
      </c>
      <c r="H40" s="140">
        <f>F40/[1]Equity!$E$7</f>
        <v>5.7005673092665646E-2</v>
      </c>
      <c r="I40" s="408">
        <v>43102</v>
      </c>
      <c r="J40" s="409">
        <v>43280</v>
      </c>
      <c r="K40" s="410">
        <v>99.32</v>
      </c>
      <c r="L40" s="406">
        <v>4.95</v>
      </c>
      <c r="M40" s="338">
        <f ca="1">IF(J40="N/A",(TODAY()-I40),(J40-I40))</f>
        <v>178</v>
      </c>
      <c r="N40" s="411">
        <f>G40*K40-G40*E40</f>
        <v>179.13999999999987</v>
      </c>
      <c r="O40" s="367"/>
    </row>
    <row r="41" spans="2:16" x14ac:dyDescent="0.25">
      <c r="B41" s="365"/>
      <c r="C41" s="351" t="s">
        <v>94</v>
      </c>
      <c r="D41" s="423" t="s">
        <v>145</v>
      </c>
      <c r="E41" s="424">
        <v>62.55</v>
      </c>
      <c r="F41" s="424">
        <f>G41*K41</f>
        <v>1817.1</v>
      </c>
      <c r="G41" s="454">
        <v>27</v>
      </c>
      <c r="H41" s="427">
        <f>F41/[1]Equity!$E$7</f>
        <v>8.022631476864428E-2</v>
      </c>
      <c r="I41" s="248">
        <v>43102</v>
      </c>
      <c r="J41" s="428">
        <v>43202</v>
      </c>
      <c r="K41" s="426">
        <v>67.3</v>
      </c>
      <c r="L41" s="424">
        <v>4.95</v>
      </c>
      <c r="M41" s="430">
        <f ca="1">IF(J41="N/A",(TODAY()-I41),(J41-I41))</f>
        <v>100</v>
      </c>
      <c r="N41" s="455">
        <f>G41*K41-G41*E41</f>
        <v>128.25</v>
      </c>
      <c r="O41" s="367"/>
    </row>
    <row r="42" spans="2:16" ht="15.75" customHeight="1" x14ac:dyDescent="0.25">
      <c r="B42" s="365"/>
      <c r="C42" s="352" t="s">
        <v>91</v>
      </c>
      <c r="D42" s="242" t="s">
        <v>134</v>
      </c>
      <c r="E42" s="245">
        <v>158.16999999999999</v>
      </c>
      <c r="F42" s="245">
        <v>7300</v>
      </c>
      <c r="G42" s="456">
        <f>F42/K42</f>
        <v>46.755908537757001</v>
      </c>
      <c r="H42" s="247">
        <f>F42/Equity!$D$7</f>
        <v>0.32274244876035751</v>
      </c>
      <c r="I42" s="249">
        <v>43102</v>
      </c>
      <c r="J42" s="250">
        <v>43186</v>
      </c>
      <c r="K42" s="241">
        <v>156.13</v>
      </c>
      <c r="L42" s="245">
        <v>4.95</v>
      </c>
      <c r="M42" s="178">
        <f ca="1">IF(J42="N/A",(TODAY()-I42),(J42-I42))</f>
        <v>84</v>
      </c>
      <c r="N42" s="255">
        <f>G42*K42-G42*E42</f>
        <v>-95.382053417024508</v>
      </c>
      <c r="O42" s="367"/>
    </row>
    <row r="43" spans="2:16" ht="15" customHeight="1" x14ac:dyDescent="0.25">
      <c r="B43" s="365"/>
      <c r="C43" s="342"/>
      <c r="D43" s="342"/>
      <c r="E43" s="342"/>
      <c r="F43" s="342"/>
      <c r="G43" s="342"/>
      <c r="H43" s="342"/>
      <c r="I43" s="342"/>
      <c r="J43" s="342"/>
      <c r="K43" s="342"/>
      <c r="L43" s="342"/>
      <c r="M43" s="342"/>
      <c r="N43" s="342"/>
      <c r="O43" s="367"/>
    </row>
    <row r="44" spans="2:16" x14ac:dyDescent="0.25">
      <c r="B44" s="365"/>
      <c r="C44" s="497" t="s">
        <v>43</v>
      </c>
      <c r="D44" s="498"/>
      <c r="E44" s="498"/>
      <c r="F44" s="498"/>
      <c r="G44" s="498"/>
      <c r="H44" s="498"/>
      <c r="I44" s="498"/>
      <c r="J44" s="498"/>
      <c r="K44" s="498"/>
      <c r="L44" s="498"/>
      <c r="M44" s="498"/>
      <c r="N44" s="499"/>
      <c r="O44" s="367"/>
    </row>
    <row r="45" spans="2:16" x14ac:dyDescent="0.25">
      <c r="B45" s="365"/>
      <c r="C45" s="163" t="s">
        <v>66</v>
      </c>
      <c r="D45" s="163" t="s">
        <v>104</v>
      </c>
      <c r="E45" s="163" t="s">
        <v>107</v>
      </c>
      <c r="F45" s="163" t="s">
        <v>108</v>
      </c>
      <c r="G45" s="163" t="s">
        <v>172</v>
      </c>
      <c r="H45" s="163" t="s">
        <v>63</v>
      </c>
      <c r="I45" s="163" t="s">
        <v>192</v>
      </c>
      <c r="J45" s="163" t="s">
        <v>193</v>
      </c>
      <c r="K45" s="163" t="s">
        <v>194</v>
      </c>
      <c r="L45" s="163" t="s">
        <v>195</v>
      </c>
      <c r="M45" s="163" t="s">
        <v>196</v>
      </c>
      <c r="N45" s="244" t="s">
        <v>207</v>
      </c>
      <c r="O45" s="367"/>
    </row>
    <row r="46" spans="2:16" x14ac:dyDescent="0.25">
      <c r="B46" s="365"/>
      <c r="C46" s="405" t="s">
        <v>95</v>
      </c>
      <c r="D46" s="335" t="s">
        <v>201</v>
      </c>
      <c r="E46" s="406">
        <v>87.26</v>
      </c>
      <c r="F46" s="406"/>
      <c r="G46" s="410">
        <f>G30</f>
        <v>14.305294522117808</v>
      </c>
      <c r="H46" s="141"/>
      <c r="I46" s="408"/>
      <c r="J46" s="409"/>
      <c r="K46" s="410"/>
      <c r="L46" s="406"/>
      <c r="M46" s="338"/>
      <c r="N46" s="411"/>
      <c r="O46" s="367"/>
      <c r="P46" s="430"/>
    </row>
    <row r="47" spans="2:16" x14ac:dyDescent="0.25">
      <c r="C47" s="352" t="s">
        <v>72</v>
      </c>
      <c r="D47" s="242" t="s">
        <v>200</v>
      </c>
      <c r="E47" s="245">
        <v>116.1</v>
      </c>
      <c r="F47" s="245">
        <v>1966.27</v>
      </c>
      <c r="G47" s="241">
        <f>G29</f>
        <v>17.517743324720069</v>
      </c>
      <c r="H47" s="251">
        <f>F47/'Fixed Income'!$C$9</f>
        <v>0.32400235613688866</v>
      </c>
      <c r="I47" s="249">
        <v>43102</v>
      </c>
      <c r="J47" s="250">
        <v>43186</v>
      </c>
      <c r="K47" s="241">
        <v>112.86</v>
      </c>
      <c r="L47" s="245">
        <v>4.95</v>
      </c>
      <c r="M47" s="178">
        <f ca="1">IF(J47="N/A",(TODAY()-I47),(J47-I47))</f>
        <v>84</v>
      </c>
      <c r="N47" s="255">
        <f>G47*K47-G47*E47</f>
        <v>-56.757488372092894</v>
      </c>
    </row>
    <row r="48" spans="2:16" x14ac:dyDescent="0.25">
      <c r="C48" s="494"/>
      <c r="D48" s="494"/>
      <c r="E48" s="494"/>
      <c r="F48" s="494"/>
      <c r="G48" s="494"/>
      <c r="H48" s="494"/>
      <c r="I48" s="494"/>
      <c r="J48" s="494"/>
      <c r="K48" s="494"/>
      <c r="L48" s="494"/>
      <c r="M48" s="494"/>
      <c r="N48" s="494"/>
    </row>
    <row r="50" spans="15:15" x14ac:dyDescent="0.25">
      <c r="O50" s="430"/>
    </row>
  </sheetData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3</vt:i4>
      </vt:variant>
    </vt:vector>
  </HeadingPairs>
  <TitlesOfParts>
    <vt:vector size="25" baseType="lpstr">
      <vt:lpstr>CSUF SMIF</vt:lpstr>
      <vt:lpstr>Read Me</vt:lpstr>
      <vt:lpstr>Dashboard</vt:lpstr>
      <vt:lpstr>Performance</vt:lpstr>
      <vt:lpstr>Dash Old</vt:lpstr>
      <vt:lpstr>Dash (Weekly)</vt:lpstr>
      <vt:lpstr>Equity</vt:lpstr>
      <vt:lpstr>Fixed Income</vt:lpstr>
      <vt:lpstr>Transactions</vt:lpstr>
      <vt:lpstr>Price Data</vt:lpstr>
      <vt:lpstr>Bloom Price</vt:lpstr>
      <vt:lpstr>Security Info</vt:lpstr>
      <vt:lpstr>Values</vt:lpstr>
      <vt:lpstr>Price Data (old)</vt:lpstr>
      <vt:lpstr>Prices (BDH)</vt:lpstr>
      <vt:lpstr>-Pivot Equity-</vt:lpstr>
      <vt:lpstr>-Pivot FI-</vt:lpstr>
      <vt:lpstr>-Pivot Values-</vt:lpstr>
      <vt:lpstr>-Lists-</vt:lpstr>
      <vt:lpstr>Correlation Matrix</vt:lpstr>
      <vt:lpstr>Compliance</vt:lpstr>
      <vt:lpstr>Addl.</vt:lpstr>
      <vt:lpstr>Sector_Equity</vt:lpstr>
      <vt:lpstr>Sector_Fixed_Income</vt:lpstr>
      <vt:lpstr>Type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msnwong</dc:creator>
  <cp:keywords/>
  <dc:description/>
  <cp:lastModifiedBy>image</cp:lastModifiedBy>
  <cp:revision/>
  <dcterms:created xsi:type="dcterms:W3CDTF">2015-06-05T18:17:20Z</dcterms:created>
  <dcterms:modified xsi:type="dcterms:W3CDTF">2018-09-02T22:12:45Z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59965a50-650c-48ec-9776-8bd44eaba108</vt:lpwstr>
  </property>
  <property fmtid="{D5CDD505-2E9C-101B-9397-08002B2CF9AE}" pid="3" name="SpreadsheetBuilder_1">
    <vt:lpwstr>eyIwIjoiSGlzdG9yeSIsIjEiOjAsIjIiOjEsIjMiOjEsIjQiOjEsIjUiOjEsIjYiOjEsIjciOjEsIjgiOjAsIjkiOjEsIjEwIjoxLCIxMSI6MH0=</vt:lpwstr>
  </property>
  <property fmtid="{D5CDD505-2E9C-101B-9397-08002B2CF9AE}" pid="4" name="SpreadsheetBuilder_2">
    <vt:lpwstr>eyIwIjoiSGlzdG9yeSIsIjEiOjAsIjIiOjEsIjMiOjEsIjQiOjEsIjUiOjEsIjYiOjEsIjciOjEsIjgiOjAsIjkiOjEsIjEwIjoxLCIxMSI6MH0=</vt:lpwstr>
  </property>
</Properties>
</file>